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Kiel Lopez-Schmidt\Downloads\"/>
    </mc:Choice>
  </mc:AlternateContent>
  <xr:revisionPtr revIDLastSave="0" documentId="13_ncr:1_{58236549-9B11-4585-8E88-66EE9DCC601B}" xr6:coauthVersionLast="46" xr6:coauthVersionMax="46" xr10:uidLastSave="{00000000-0000-0000-0000-000000000000}"/>
  <bookViews>
    <workbookView xWindow="-120" yWindow="-16320" windowWidth="29040" windowHeight="15840" firstSheet="3" activeTab="3" xr2:uid="{00000000-000D-0000-FFFF-FFFF00000000}"/>
  </bookViews>
  <sheets>
    <sheet name="Instructions-App Completion " sheetId="1" r:id="rId1"/>
    <sheet name="Checklist Items " sheetId="2" state="hidden" r:id="rId2"/>
    <sheet name="Instructions-Electronic Submit" sheetId="3" r:id="rId3"/>
    <sheet name="Application Checklist" sheetId="4" r:id="rId4"/>
    <sheet name="Application" sheetId="5" r:id="rId5"/>
    <sheet name="Sources and Uses Budget" sheetId="6" r:id="rId6"/>
    <sheet name="Sources and Basis Breakdown" sheetId="7" r:id="rId7"/>
    <sheet name="CalHFA Addendum" sheetId="8" r:id="rId8"/>
    <sheet name="CDLAC Points System" sheetId="9" r:id="rId9"/>
    <sheet name="CDLAC Tie Breaker" sheetId="10" r:id="rId10"/>
    <sheet name="Basis &amp; Credits" sheetId="11" r:id="rId11"/>
    <sheet name="Service Amenities Budget" sheetId="12" r:id="rId12"/>
    <sheet name="15 Year Pro Forma" sheetId="13" r:id="rId13"/>
    <sheet name="Subsidy Contract Calculation" sheetId="14" r:id="rId14"/>
    <sheet name="Post-award Instructions" sheetId="15" r:id="rId15"/>
    <sheet name="Post-award Project Cost Changes" sheetId="16" r:id="rId16"/>
  </sheets>
  <externalReferences>
    <externalReference r:id="rId17"/>
  </externalReferences>
  <definedNames>
    <definedName name="bedrooms" localSheetId="3">Application!$BC$648:$BI$648</definedName>
    <definedName name="bedrooms" localSheetId="10">Application!$BC$673:$BI$673</definedName>
    <definedName name="bedrooms" localSheetId="8">#REF!</definedName>
    <definedName name="bedrooms" localSheetId="9">#REF!</definedName>
    <definedName name="bedrooms" localSheetId="2">Application!$BC$648:$BI$648</definedName>
    <definedName name="bedrooms" localSheetId="15">Application!$BC$682:$BI$682</definedName>
    <definedName name="bedrooms" localSheetId="11">Application!$BC$673:$BI$673</definedName>
    <definedName name="bedrooms" localSheetId="6">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set_aside" localSheetId="10">Application!$AP$211:$AP$220</definedName>
    <definedName name="set_aside" localSheetId="6">Application!$AP$211:$AP$220</definedName>
    <definedName name="set_aside">Application!$AP$210:$AP$219</definedName>
    <definedName name="TC_Rent" localSheetId="10">Application!$BC$674:$BI$731</definedName>
    <definedName name="TC_Rent" localSheetId="8">#REF!</definedName>
    <definedName name="TC_Rent" localSheetId="9">#REF!</definedName>
    <definedName name="TC_Rent" localSheetId="2">Application!$BC$649:$BI$706</definedName>
    <definedName name="TC_Rent" localSheetId="15">Application!$BC$683:$BI$740</definedName>
    <definedName name="TC_Rent" localSheetId="11">Application!$BC$674:$BI$731</definedName>
    <definedName name="TC_Rent" localSheetId="6">Application!$BC$674:$BI$731</definedName>
    <definedName name="TC_Rent">Application!$BP$670:$BV$727</definedName>
    <definedName name="Z_48A1B9AA_9520_4513_968D_1FB22989E0AF_.wvu.Cols" localSheetId="10">'Basis &amp; Credits'!$AO:$IV</definedName>
    <definedName name="Z_48A1B9AA_9520_4513_968D_1FB22989E0AF_.wvu.Cols" localSheetId="8">'CDLAC Points System'!$AN:$CC</definedName>
    <definedName name="Z_48A1B9AA_9520_4513_968D_1FB22989E0AF_.wvu.Cols" localSheetId="6">'Sources and Basis Breakdown'!$K:$IV</definedName>
    <definedName name="Z_48A1B9AA_9520_4513_968D_1FB22989E0AF_.wvu.PrintArea" localSheetId="10">'Basis &amp; Credits'!$A$1:$AN$82</definedName>
    <definedName name="Z_48A1B9AA_9520_4513_968D_1FB22989E0AF_.wvu.PrintArea" localSheetId="8">'CDLAC Points System'!$A$1:$AM$803</definedName>
    <definedName name="Z_48A1B9AA_9520_4513_968D_1FB22989E0AF_.wvu.PrintArea" localSheetId="11">'Service Amenities Budget'!$A$1:$K$41</definedName>
    <definedName name="Z_48A1B9AA_9520_4513_968D_1FB22989E0AF_.wvu.PrintArea" localSheetId="6">'Sources and Basis Breakdown'!$A$1:$J$143</definedName>
    <definedName name="Z_48A1B9AA_9520_4513_968D_1FB22989E0AF_.wvu.PrintTitles" localSheetId="6">'Sources and Basis Breakdown'!$1:$2</definedName>
    <definedName name="Z_48A1B9AA_9520_4513_968D_1FB22989E0AF_.wvu.Rows" localSheetId="8">#REF!</definedName>
    <definedName name="Z_ACB87C9A_02C3_4C83_BBE4_E2C44A4D81CD_.wvu.Cols" localSheetId="4">Application!$AZ:$JI</definedName>
    <definedName name="Z_ACB87C9A_02C3_4C83_BBE4_E2C44A4D81CD_.wvu.Cols" localSheetId="3">'Application Checklist'!$H:$IR</definedName>
    <definedName name="Z_ACB87C9A_02C3_4C83_BBE4_E2C44A4D81CD_.wvu.Cols" localSheetId="1">'Checklist Items '!$H:$IR</definedName>
    <definedName name="Z_ACB87C9A_02C3_4C83_BBE4_E2C44A4D81CD_.wvu.Cols" localSheetId="0">'Instructions-App Completion '!$AM:$IV</definedName>
    <definedName name="Z_ACB87C9A_02C3_4C83_BBE4_E2C44A4D81CD_.wvu.Cols" localSheetId="2">'Instructions-Electronic Submit'!$K:$IV</definedName>
    <definedName name="Z_ACB87C9A_02C3_4C83_BBE4_E2C44A4D81CD_.wvu.Cols" localSheetId="5">'Sources and Uses Budget'!$V:$IV</definedName>
    <definedName name="Z_ACB87C9A_02C3_4C83_BBE4_E2C44A4D81CD_.wvu.PrintArea" localSheetId="12">'15 Year Pro Forma'!$A$1:$AH$76</definedName>
    <definedName name="Z_ACB87C9A_02C3_4C83_BBE4_E2C44A4D81CD_.wvu.PrintArea" localSheetId="4">Application!$A$1:$AL$1085</definedName>
    <definedName name="Z_ACB87C9A_02C3_4C83_BBE4_E2C44A4D81CD_.wvu.PrintArea" localSheetId="3">'Application Checklist'!$A$1:$G$811</definedName>
    <definedName name="Z_ACB87C9A_02C3_4C83_BBE4_E2C44A4D81CD_.wvu.PrintArea" localSheetId="1">'Checklist Items '!$A$1:$G$794</definedName>
    <definedName name="Z_ACB87C9A_02C3_4C83_BBE4_E2C44A4D81CD_.wvu.PrintArea" localSheetId="0">'Instructions-App Completion '!$A$1:$AL$394</definedName>
    <definedName name="Z_ACB87C9A_02C3_4C83_BBE4_E2C44A4D81CD_.wvu.PrintArea" localSheetId="15">'Post-award Project Cost Changes'!$A$1:$F$107</definedName>
    <definedName name="Z_ACB87C9A_02C3_4C83_BBE4_E2C44A4D81CD_.wvu.PrintArea" localSheetId="5">'Sources and Uses Budget'!$A$1:$T$140</definedName>
    <definedName name="Z_ACB87C9A_02C3_4C83_BBE4_E2C44A4D81CD_.wvu.PrintTitles" localSheetId="5">'Sources and Uses Budget'!$1:$2</definedName>
    <definedName name="Z_ACB87C9A_02C3_4C83_BBE4_E2C44A4D81CD_.wvu.Rows" localSheetId="15">'Post-award Project Cost Changes'!$109:$19913</definedName>
    <definedName name="Z_ACB87C9A_02C3_4C83_BBE4_E2C44A4D81CD_.wvu.Rows" localSheetId="5">#REF!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0" roundtripDataSignature="AMtx7mjEeekKoyXJZKV6qeOpHiTTOL4kkQ=="/>
    </ext>
  </extLst>
</workbook>
</file>

<file path=xl/calcChain.xml><?xml version="1.0" encoding="utf-8"?>
<calcChain xmlns="http://schemas.openxmlformats.org/spreadsheetml/2006/main">
  <c r="C80" i="6" l="1"/>
  <c r="AB243" i="9"/>
  <c r="AJ1004" i="5"/>
  <c r="B34" i="6" l="1"/>
  <c r="AA256" i="5" l="1"/>
  <c r="M231" i="5"/>
  <c r="H666" i="5" l="1"/>
  <c r="G665" i="5"/>
  <c r="G664" i="5"/>
  <c r="G663" i="5"/>
  <c r="G662" i="5"/>
  <c r="G657" i="5"/>
  <c r="G656" i="5"/>
  <c r="G655" i="5"/>
  <c r="G654" i="5"/>
  <c r="Z582" i="5"/>
  <c r="Z581" i="5"/>
  <c r="Z580" i="5"/>
  <c r="Z579" i="5"/>
  <c r="C58" i="7"/>
  <c r="B48" i="7"/>
  <c r="C48" i="7"/>
  <c r="E48" i="7"/>
  <c r="F48" i="7"/>
  <c r="B43" i="7"/>
  <c r="C43" i="7" s="1"/>
  <c r="B32" i="7"/>
  <c r="C32" i="7"/>
  <c r="E32" i="7"/>
  <c r="F32" i="7"/>
  <c r="B5" i="7"/>
  <c r="C5" i="7"/>
  <c r="B7" i="7"/>
  <c r="C7" i="7"/>
  <c r="AG443" i="5"/>
  <c r="AG447" i="5"/>
  <c r="AG445" i="5"/>
  <c r="H304" i="5"/>
  <c r="H303" i="5"/>
  <c r="H302" i="5"/>
  <c r="G53" i="13"/>
  <c r="I53" i="13"/>
  <c r="K53" i="13"/>
  <c r="M53" i="13"/>
  <c r="O53" i="13"/>
  <c r="Q53" i="13"/>
  <c r="S53" i="13"/>
  <c r="U53" i="13"/>
  <c r="W53" i="13"/>
  <c r="Y53" i="13"/>
  <c r="AA53" i="13"/>
  <c r="AC53" i="13"/>
  <c r="AE53" i="13"/>
  <c r="AG53" i="13"/>
  <c r="Z814" i="5"/>
  <c r="AC888" i="5"/>
  <c r="C5" i="13"/>
  <c r="C93" i="6"/>
  <c r="E93" i="6" s="1"/>
  <c r="R93" i="6" s="1"/>
  <c r="S93" i="6" s="1"/>
  <c r="E93" i="7" s="1"/>
  <c r="F93" i="7" s="1"/>
  <c r="S69" i="6"/>
  <c r="C92" i="6"/>
  <c r="E92" i="6" s="1"/>
  <c r="R92" i="6" s="1"/>
  <c r="S92" i="6" s="1"/>
  <c r="E92" i="7" s="1"/>
  <c r="F92" i="7" s="1"/>
  <c r="C89" i="6"/>
  <c r="E89" i="6" s="1"/>
  <c r="R89" i="6" s="1"/>
  <c r="S89" i="6" s="1"/>
  <c r="E89" i="7" s="1"/>
  <c r="F89" i="7" s="1"/>
  <c r="E86" i="6"/>
  <c r="R86" i="6" s="1"/>
  <c r="S86" i="6" s="1"/>
  <c r="E86" i="7" s="1"/>
  <c r="F86" i="7" s="1"/>
  <c r="E85" i="6"/>
  <c r="R85" i="6" s="1"/>
  <c r="S85" i="6" s="1"/>
  <c r="E85" i="7" s="1"/>
  <c r="F85" i="7" s="1"/>
  <c r="C84" i="6"/>
  <c r="E84" i="6" s="1"/>
  <c r="R84" i="6" s="1"/>
  <c r="S84" i="6" s="1"/>
  <c r="C52" i="6"/>
  <c r="B52" i="7" s="1"/>
  <c r="C52" i="7" s="1"/>
  <c r="E52" i="6"/>
  <c r="R52" i="6"/>
  <c r="S52" i="6" s="1"/>
  <c r="E52" i="7" s="1"/>
  <c r="F52" i="7" s="1"/>
  <c r="C51" i="6"/>
  <c r="E51" i="6" s="1"/>
  <c r="E48" i="6"/>
  <c r="R48" i="6"/>
  <c r="S48" i="6"/>
  <c r="C43" i="6"/>
  <c r="E43" i="6"/>
  <c r="R43" i="6" s="1"/>
  <c r="S43" i="6" s="1"/>
  <c r="E43" i="7" s="1"/>
  <c r="F43" i="7" s="1"/>
  <c r="C41" i="6"/>
  <c r="E41" i="6" s="1"/>
  <c r="R41" i="6" s="1"/>
  <c r="S41" i="6" s="1"/>
  <c r="E41" i="7" s="1"/>
  <c r="F41" i="7" s="1"/>
  <c r="C40" i="6"/>
  <c r="B40" i="7" s="1"/>
  <c r="C40" i="7" s="1"/>
  <c r="C31" i="6"/>
  <c r="B31" i="7" s="1"/>
  <c r="C31" i="7" s="1"/>
  <c r="F32" i="6"/>
  <c r="E32" i="6"/>
  <c r="R32" i="6"/>
  <c r="S32" i="6"/>
  <c r="C33" i="6"/>
  <c r="B33" i="7" s="1"/>
  <c r="C33" i="7" s="1"/>
  <c r="G33" i="6"/>
  <c r="E33" i="6"/>
  <c r="R33" i="6" s="1"/>
  <c r="S33" i="6" s="1"/>
  <c r="E33" i="7" s="1"/>
  <c r="F33" i="7" s="1"/>
  <c r="C35" i="6"/>
  <c r="G35" i="6" s="1"/>
  <c r="S36" i="6"/>
  <c r="C37" i="6"/>
  <c r="B37" i="7" s="1"/>
  <c r="C37" i="7" s="1"/>
  <c r="G37" i="6"/>
  <c r="C29" i="6"/>
  <c r="B29" i="7" s="1"/>
  <c r="C29" i="7" s="1"/>
  <c r="F29" i="6"/>
  <c r="E29" i="6"/>
  <c r="R29" i="6" s="1"/>
  <c r="S29" i="6" s="1"/>
  <c r="E29" i="7" s="1"/>
  <c r="F29" i="7" s="1"/>
  <c r="C10" i="6"/>
  <c r="E10" i="6" s="1"/>
  <c r="E95" i="6"/>
  <c r="E94" i="6"/>
  <c r="E91" i="6"/>
  <c r="C90" i="6"/>
  <c r="E90" i="6" s="1"/>
  <c r="R90" i="6" s="1"/>
  <c r="C88" i="6"/>
  <c r="E88" i="6" s="1"/>
  <c r="R88" i="6" s="1"/>
  <c r="E87" i="6"/>
  <c r="C76" i="6"/>
  <c r="E76" i="6"/>
  <c r="C75" i="6"/>
  <c r="E75" i="6" s="1"/>
  <c r="E74" i="6"/>
  <c r="E73" i="6"/>
  <c r="E72" i="6"/>
  <c r="C69" i="6"/>
  <c r="E69" i="6"/>
  <c r="E68" i="6"/>
  <c r="E67" i="6"/>
  <c r="E66" i="6"/>
  <c r="C65" i="6"/>
  <c r="E65" i="6"/>
  <c r="R65" i="6" s="1"/>
  <c r="R70" i="6" s="1"/>
  <c r="E61" i="6"/>
  <c r="E60" i="6"/>
  <c r="E59" i="6"/>
  <c r="C58" i="6"/>
  <c r="E58" i="6" s="1"/>
  <c r="R58" i="6" s="1"/>
  <c r="E57" i="6"/>
  <c r="C56" i="6"/>
  <c r="E56" i="6" s="1"/>
  <c r="E53" i="6"/>
  <c r="C50" i="6"/>
  <c r="B50" i="7" s="1"/>
  <c r="C50" i="7" s="1"/>
  <c r="E50" i="6"/>
  <c r="E47" i="6"/>
  <c r="E36" i="6"/>
  <c r="E15" i="6"/>
  <c r="E14" i="6"/>
  <c r="C13" i="6"/>
  <c r="E13" i="6" s="1"/>
  <c r="R13" i="6" s="1"/>
  <c r="E9" i="6"/>
  <c r="E5" i="6"/>
  <c r="C6" i="6"/>
  <c r="E6" i="6" s="1"/>
  <c r="E7" i="6"/>
  <c r="C4" i="6"/>
  <c r="B4" i="7" s="1"/>
  <c r="C4" i="7" s="1"/>
  <c r="E4" i="6"/>
  <c r="AO637" i="5"/>
  <c r="AO639" i="5"/>
  <c r="H30" i="6" s="1"/>
  <c r="H38" i="6" s="1"/>
  <c r="H63" i="6" s="1"/>
  <c r="H97" i="6" s="1"/>
  <c r="H105" i="6" s="1"/>
  <c r="AO640" i="5"/>
  <c r="I99" i="6"/>
  <c r="C79" i="6"/>
  <c r="M944" i="5"/>
  <c r="M945" i="5" s="1"/>
  <c r="E4" i="14"/>
  <c r="C4" i="14"/>
  <c r="H4" i="14"/>
  <c r="I4" i="14" s="1"/>
  <c r="B4" i="14"/>
  <c r="E5" i="14"/>
  <c r="C5" i="14"/>
  <c r="H5" i="14"/>
  <c r="B5" i="14"/>
  <c r="I5" i="14"/>
  <c r="E6" i="14"/>
  <c r="C6" i="14"/>
  <c r="H6" i="14"/>
  <c r="I6" i="14" s="1"/>
  <c r="B6" i="14"/>
  <c r="E7" i="14"/>
  <c r="C7" i="14"/>
  <c r="H7" i="14"/>
  <c r="I7" i="14" s="1"/>
  <c r="B7" i="14"/>
  <c r="E8" i="14"/>
  <c r="H8" i="14" s="1"/>
  <c r="I8" i="14" s="1"/>
  <c r="C8" i="14"/>
  <c r="B8" i="14"/>
  <c r="E9" i="14"/>
  <c r="H9" i="14" s="1"/>
  <c r="I9" i="14" s="1"/>
  <c r="C9" i="14"/>
  <c r="B9" i="14"/>
  <c r="I10" i="14"/>
  <c r="I11" i="14"/>
  <c r="I12" i="14"/>
  <c r="I13" i="14"/>
  <c r="I14" i="14"/>
  <c r="I15" i="14"/>
  <c r="I16" i="14"/>
  <c r="I17" i="14"/>
  <c r="I18" i="14"/>
  <c r="I19" i="14"/>
  <c r="I20" i="14"/>
  <c r="I21" i="14"/>
  <c r="I22" i="14"/>
  <c r="I23" i="14"/>
  <c r="I24" i="14"/>
  <c r="I25" i="14"/>
  <c r="I26" i="14"/>
  <c r="I27" i="14"/>
  <c r="I28" i="14"/>
  <c r="AO638" i="5"/>
  <c r="AA931" i="5" s="1"/>
  <c r="AC884" i="5"/>
  <c r="AC887" i="5"/>
  <c r="W859" i="5"/>
  <c r="Z811" i="5"/>
  <c r="AF637" i="5"/>
  <c r="U637" i="5"/>
  <c r="W565" i="5"/>
  <c r="C5" i="16"/>
  <c r="C6" i="16"/>
  <c r="C7" i="16"/>
  <c r="C9" i="16" s="1"/>
  <c r="C8" i="16"/>
  <c r="C10" i="16"/>
  <c r="C11" i="16"/>
  <c r="C12" i="16"/>
  <c r="C15" i="16"/>
  <c r="C26" i="16"/>
  <c r="C28" i="16"/>
  <c r="C30" i="16"/>
  <c r="C32" i="16"/>
  <c r="C33" i="16"/>
  <c r="C34" i="16"/>
  <c r="C36" i="16"/>
  <c r="C37" i="16"/>
  <c r="C38" i="16"/>
  <c r="C41" i="16"/>
  <c r="C43" i="16" s="1"/>
  <c r="C42" i="16"/>
  <c r="C44" i="16"/>
  <c r="C48" i="16"/>
  <c r="C49" i="16"/>
  <c r="C51" i="16"/>
  <c r="C52" i="16"/>
  <c r="C53" i="16"/>
  <c r="C54" i="16"/>
  <c r="C57" i="16"/>
  <c r="C58" i="16"/>
  <c r="C59" i="16"/>
  <c r="C60" i="16"/>
  <c r="C61" i="16"/>
  <c r="C62" i="16"/>
  <c r="C63" i="16"/>
  <c r="C66" i="16"/>
  <c r="C67" i="16"/>
  <c r="C68" i="16"/>
  <c r="C69" i="16"/>
  <c r="C70" i="16"/>
  <c r="C71" i="16"/>
  <c r="C73" i="16"/>
  <c r="C74" i="16"/>
  <c r="C75" i="16"/>
  <c r="C76" i="16"/>
  <c r="C77" i="16"/>
  <c r="C78" i="16" s="1"/>
  <c r="C80" i="16"/>
  <c r="C85" i="16"/>
  <c r="C86" i="16"/>
  <c r="C87" i="16"/>
  <c r="D87" i="16" s="1"/>
  <c r="C88" i="16"/>
  <c r="C90" i="16"/>
  <c r="C91" i="16"/>
  <c r="C92" i="16"/>
  <c r="C93" i="16"/>
  <c r="C94" i="16"/>
  <c r="C95" i="16"/>
  <c r="C96" i="16"/>
  <c r="C101" i="16"/>
  <c r="C102" i="16"/>
  <c r="C103" i="16"/>
  <c r="C104" i="16"/>
  <c r="B5" i="16"/>
  <c r="B9" i="16" s="1"/>
  <c r="B13" i="16" s="1"/>
  <c r="B6" i="16"/>
  <c r="B7" i="16"/>
  <c r="B8" i="16"/>
  <c r="B10" i="16"/>
  <c r="B11" i="16"/>
  <c r="B12" i="16" s="1"/>
  <c r="D12" i="16" s="1"/>
  <c r="B15" i="16"/>
  <c r="B26" i="16"/>
  <c r="B28" i="16"/>
  <c r="B30" i="16"/>
  <c r="B32" i="16"/>
  <c r="D32" i="16" s="1"/>
  <c r="B33" i="16"/>
  <c r="B34" i="16"/>
  <c r="B36" i="16"/>
  <c r="B37" i="16"/>
  <c r="B38" i="16"/>
  <c r="D38" i="16" s="1"/>
  <c r="B41" i="16"/>
  <c r="B43" i="16" s="1"/>
  <c r="B42" i="16"/>
  <c r="B44" i="16"/>
  <c r="B48" i="16"/>
  <c r="B49" i="16"/>
  <c r="B51" i="16"/>
  <c r="B52" i="16"/>
  <c r="B53" i="16"/>
  <c r="B54" i="16"/>
  <c r="B57" i="16"/>
  <c r="B63" i="16" s="1"/>
  <c r="D63" i="16" s="1"/>
  <c r="B58" i="16"/>
  <c r="B59" i="16"/>
  <c r="B60" i="16"/>
  <c r="B61" i="16"/>
  <c r="B62" i="16"/>
  <c r="B66" i="16"/>
  <c r="B67" i="16"/>
  <c r="B68" i="16"/>
  <c r="B69" i="16"/>
  <c r="B70" i="16"/>
  <c r="B71" i="16" s="1"/>
  <c r="D71" i="16" s="1"/>
  <c r="B73" i="16"/>
  <c r="B74" i="16"/>
  <c r="B75" i="16"/>
  <c r="B76" i="16"/>
  <c r="B78" i="16" s="1"/>
  <c r="B77" i="16"/>
  <c r="B80" i="16"/>
  <c r="B85" i="16"/>
  <c r="B86" i="16"/>
  <c r="B87" i="16"/>
  <c r="B88" i="16"/>
  <c r="B90" i="16"/>
  <c r="B91" i="16"/>
  <c r="B92" i="16"/>
  <c r="B93" i="16"/>
  <c r="B94" i="16"/>
  <c r="B95" i="16"/>
  <c r="B96" i="16"/>
  <c r="B101" i="16"/>
  <c r="B102" i="16"/>
  <c r="B103" i="16"/>
  <c r="B104" i="16"/>
  <c r="D104" i="16"/>
  <c r="A104" i="16"/>
  <c r="D103" i="16"/>
  <c r="D102" i="16"/>
  <c r="D101" i="16"/>
  <c r="D96" i="16"/>
  <c r="D95" i="16"/>
  <c r="D94" i="16"/>
  <c r="D93" i="16"/>
  <c r="D92" i="16"/>
  <c r="D91" i="16"/>
  <c r="D90" i="16"/>
  <c r="D88" i="16"/>
  <c r="D85" i="16"/>
  <c r="D80" i="16"/>
  <c r="D75" i="16"/>
  <c r="D74" i="16"/>
  <c r="D73" i="16"/>
  <c r="A70" i="16"/>
  <c r="D66" i="16"/>
  <c r="D62" i="16"/>
  <c r="A62" i="16"/>
  <c r="D61" i="16"/>
  <c r="D60" i="16"/>
  <c r="D59" i="16"/>
  <c r="D58" i="16"/>
  <c r="D54" i="16"/>
  <c r="A54" i="16"/>
  <c r="D53" i="16"/>
  <c r="D52" i="16"/>
  <c r="D51" i="16"/>
  <c r="D49" i="16"/>
  <c r="D48" i="16"/>
  <c r="D44" i="16"/>
  <c r="D42" i="16"/>
  <c r="D41" i="16"/>
  <c r="A38" i="16"/>
  <c r="D36" i="16"/>
  <c r="D34" i="16"/>
  <c r="D33" i="16"/>
  <c r="D30" i="16"/>
  <c r="D28" i="16"/>
  <c r="C18" i="16"/>
  <c r="B18" i="16"/>
  <c r="D18" i="16"/>
  <c r="C19" i="16"/>
  <c r="B19" i="16"/>
  <c r="D19" i="16"/>
  <c r="C20" i="16"/>
  <c r="B20" i="16"/>
  <c r="D20" i="16"/>
  <c r="C21" i="16"/>
  <c r="B21" i="16"/>
  <c r="D21" i="16"/>
  <c r="C22" i="16"/>
  <c r="B22" i="16"/>
  <c r="D22" i="16"/>
  <c r="C23" i="16"/>
  <c r="B23" i="16"/>
  <c r="D23" i="16"/>
  <c r="C24" i="16"/>
  <c r="B24" i="16"/>
  <c r="D24" i="16"/>
  <c r="C25" i="16"/>
  <c r="B25" i="16"/>
  <c r="D25" i="16"/>
  <c r="D26" i="16"/>
  <c r="D27" i="16"/>
  <c r="C27" i="16"/>
  <c r="B27" i="16"/>
  <c r="A26" i="16"/>
  <c r="C16" i="16"/>
  <c r="B16" i="16"/>
  <c r="D16" i="16"/>
  <c r="D15" i="16"/>
  <c r="D11" i="16"/>
  <c r="D10" i="16"/>
  <c r="D8" i="16"/>
  <c r="D7" i="16"/>
  <c r="D6" i="16"/>
  <c r="D5" i="16"/>
  <c r="F4" i="14"/>
  <c r="F5" i="14"/>
  <c r="F6" i="14"/>
  <c r="F7" i="14"/>
  <c r="F30" i="14" s="1"/>
  <c r="F8" i="14"/>
  <c r="F9" i="14"/>
  <c r="B10" i="14"/>
  <c r="F10" i="14"/>
  <c r="B11" i="14"/>
  <c r="F11" i="14"/>
  <c r="B12" i="14"/>
  <c r="F12" i="14"/>
  <c r="B13" i="14"/>
  <c r="F13" i="14"/>
  <c r="B14" i="14"/>
  <c r="F14" i="14"/>
  <c r="B15" i="14"/>
  <c r="F15" i="14"/>
  <c r="B16" i="14"/>
  <c r="F16" i="14"/>
  <c r="B17" i="14"/>
  <c r="F17" i="14"/>
  <c r="B18" i="14"/>
  <c r="F18" i="14"/>
  <c r="B19" i="14"/>
  <c r="F19" i="14"/>
  <c r="B20" i="14"/>
  <c r="F20" i="14"/>
  <c r="B21" i="14"/>
  <c r="F21" i="14"/>
  <c r="B22" i="14"/>
  <c r="F22" i="14"/>
  <c r="B23" i="14"/>
  <c r="F23" i="14"/>
  <c r="B24" i="14"/>
  <c r="F24" i="14"/>
  <c r="B25" i="14"/>
  <c r="F25" i="14"/>
  <c r="B26" i="14"/>
  <c r="F26" i="14"/>
  <c r="B27" i="14"/>
  <c r="F27" i="14"/>
  <c r="B28" i="14"/>
  <c r="F28" i="14"/>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C30" i="14"/>
  <c r="H28" i="14"/>
  <c r="C28" i="14"/>
  <c r="A28" i="14"/>
  <c r="H27" i="14"/>
  <c r="C27" i="14"/>
  <c r="A27" i="14"/>
  <c r="H26" i="14"/>
  <c r="C26" i="14"/>
  <c r="A26" i="14"/>
  <c r="H25" i="14"/>
  <c r="C25" i="14"/>
  <c r="A25" i="14"/>
  <c r="H24" i="14"/>
  <c r="C24" i="14"/>
  <c r="A24" i="14"/>
  <c r="H23" i="14"/>
  <c r="C23" i="14"/>
  <c r="A23" i="14"/>
  <c r="H22" i="14"/>
  <c r="C22" i="14"/>
  <c r="A22" i="14"/>
  <c r="H21" i="14"/>
  <c r="C21" i="14"/>
  <c r="A21" i="14"/>
  <c r="H20" i="14"/>
  <c r="C20" i="14"/>
  <c r="A20" i="14"/>
  <c r="H19" i="14"/>
  <c r="C19" i="14"/>
  <c r="A19" i="14"/>
  <c r="H18" i="14"/>
  <c r="C18" i="14"/>
  <c r="A18" i="14"/>
  <c r="H17" i="14"/>
  <c r="C17" i="14"/>
  <c r="A17" i="14"/>
  <c r="H16" i="14"/>
  <c r="C16" i="14"/>
  <c r="A16" i="14"/>
  <c r="H15" i="14"/>
  <c r="C15" i="14"/>
  <c r="A15" i="14"/>
  <c r="H14" i="14"/>
  <c r="C14" i="14"/>
  <c r="A14" i="14"/>
  <c r="H13" i="14"/>
  <c r="C13" i="14"/>
  <c r="A13" i="14"/>
  <c r="H12" i="14"/>
  <c r="C12" i="14"/>
  <c r="A12" i="14"/>
  <c r="H11" i="14"/>
  <c r="C11" i="14"/>
  <c r="A11" i="14"/>
  <c r="H10" i="14"/>
  <c r="C10" i="14"/>
  <c r="A10" i="14"/>
  <c r="A9" i="14"/>
  <c r="A8" i="14"/>
  <c r="A7" i="14"/>
  <c r="A6" i="14"/>
  <c r="A5" i="14"/>
  <c r="A4" i="14"/>
  <c r="AC772" i="5"/>
  <c r="AC773" i="5"/>
  <c r="AC774" i="5"/>
  <c r="AC775" i="5"/>
  <c r="AC776" i="5"/>
  <c r="AC786" i="5"/>
  <c r="AC787" i="5"/>
  <c r="AC788" i="5"/>
  <c r="AC789" i="5"/>
  <c r="AC790" i="5"/>
  <c r="AC791" i="5"/>
  <c r="AC792" i="5"/>
  <c r="AC793" i="5"/>
  <c r="AC794" i="5"/>
  <c r="AC795" i="5"/>
  <c r="AC796" i="5"/>
  <c r="Y799" i="5"/>
  <c r="E4" i="13"/>
  <c r="G4" i="13"/>
  <c r="I4" i="13"/>
  <c r="K4" i="13"/>
  <c r="M4" i="13"/>
  <c r="O4" i="13"/>
  <c r="Q4" i="13"/>
  <c r="S4" i="13"/>
  <c r="U4" i="13"/>
  <c r="W4" i="13"/>
  <c r="Y4" i="13"/>
  <c r="AA4" i="13"/>
  <c r="AC4" i="13"/>
  <c r="AE4" i="13"/>
  <c r="AG4" i="13"/>
  <c r="AG5" i="13"/>
  <c r="Z815" i="5"/>
  <c r="E8" i="13" s="1"/>
  <c r="W845" i="5"/>
  <c r="E14" i="13"/>
  <c r="G14" i="13"/>
  <c r="I14" i="13"/>
  <c r="K14" i="13"/>
  <c r="M14" i="13"/>
  <c r="O14" i="13"/>
  <c r="Q14" i="13"/>
  <c r="S14" i="13"/>
  <c r="U14" i="13"/>
  <c r="W14" i="13"/>
  <c r="Y14" i="13"/>
  <c r="AA14" i="13"/>
  <c r="AC14" i="13"/>
  <c r="AE14" i="13"/>
  <c r="AG14" i="13"/>
  <c r="E15" i="13"/>
  <c r="G15" i="13"/>
  <c r="I15" i="13"/>
  <c r="K15" i="13"/>
  <c r="M15" i="13"/>
  <c r="O15" i="13"/>
  <c r="Q15" i="13"/>
  <c r="S15" i="13"/>
  <c r="U15" i="13"/>
  <c r="W15" i="13"/>
  <c r="Y15" i="13"/>
  <c r="AA15" i="13"/>
  <c r="AC15" i="13"/>
  <c r="AE15" i="13"/>
  <c r="AG15" i="13"/>
  <c r="W853" i="5"/>
  <c r="E16" i="13"/>
  <c r="G16" i="13"/>
  <c r="I16" i="13"/>
  <c r="K16" i="13"/>
  <c r="M16" i="13"/>
  <c r="O16" i="13"/>
  <c r="Q16" i="13"/>
  <c r="S16" i="13"/>
  <c r="U16" i="13"/>
  <c r="W16" i="13"/>
  <c r="Y16" i="13"/>
  <c r="AA16" i="13"/>
  <c r="AC16" i="13"/>
  <c r="AE16" i="13"/>
  <c r="AG16" i="13"/>
  <c r="W860" i="5"/>
  <c r="E17" i="13"/>
  <c r="G17" i="13"/>
  <c r="I17" i="13"/>
  <c r="K17" i="13"/>
  <c r="M17" i="13"/>
  <c r="O17" i="13"/>
  <c r="Q17" i="13"/>
  <c r="S17" i="13"/>
  <c r="U17" i="13"/>
  <c r="W17" i="13"/>
  <c r="Y17" i="13"/>
  <c r="AA17" i="13"/>
  <c r="AC17" i="13"/>
  <c r="AE17" i="13"/>
  <c r="AG17" i="13"/>
  <c r="E18" i="13"/>
  <c r="G18" i="13"/>
  <c r="I18" i="13"/>
  <c r="K18" i="13"/>
  <c r="M18" i="13"/>
  <c r="O18" i="13"/>
  <c r="Q18" i="13"/>
  <c r="S18" i="13"/>
  <c r="U18" i="13"/>
  <c r="W18" i="13"/>
  <c r="Y18" i="13"/>
  <c r="AA18" i="13"/>
  <c r="AC18" i="13"/>
  <c r="AE18" i="13"/>
  <c r="AG18" i="13"/>
  <c r="W870" i="5"/>
  <c r="E19" i="13"/>
  <c r="G19" i="13"/>
  <c r="I19" i="13"/>
  <c r="K19" i="13"/>
  <c r="M19" i="13"/>
  <c r="O19" i="13"/>
  <c r="Q19" i="13"/>
  <c r="S19" i="13"/>
  <c r="U19" i="13"/>
  <c r="W19" i="13"/>
  <c r="Y19" i="13"/>
  <c r="AA19" i="13"/>
  <c r="AC19" i="13"/>
  <c r="AE19" i="13"/>
  <c r="AG19" i="13"/>
  <c r="W877" i="5"/>
  <c r="E20" i="13"/>
  <c r="G20" i="13"/>
  <c r="I20" i="13"/>
  <c r="K20" i="13"/>
  <c r="M20" i="13"/>
  <c r="O20" i="13"/>
  <c r="Q20" i="13"/>
  <c r="S20" i="13"/>
  <c r="U20" i="13"/>
  <c r="W20" i="13"/>
  <c r="Y20" i="13"/>
  <c r="AA20" i="13"/>
  <c r="AC20" i="13"/>
  <c r="AE20" i="13"/>
  <c r="AG20" i="13"/>
  <c r="AG21" i="13"/>
  <c r="G23" i="13"/>
  <c r="I23" i="13"/>
  <c r="K23" i="13"/>
  <c r="M23" i="13"/>
  <c r="O23" i="13"/>
  <c r="Q23" i="13"/>
  <c r="S23" i="13"/>
  <c r="U23" i="13"/>
  <c r="W23" i="13"/>
  <c r="Y23" i="13"/>
  <c r="AA23" i="13"/>
  <c r="AC23" i="13"/>
  <c r="AE23" i="13"/>
  <c r="AG23" i="13"/>
  <c r="E25" i="13"/>
  <c r="G25" i="13"/>
  <c r="I25" i="13"/>
  <c r="K25" i="13"/>
  <c r="M25" i="13"/>
  <c r="O25" i="13"/>
  <c r="Q25" i="13"/>
  <c r="S25" i="13"/>
  <c r="U25" i="13"/>
  <c r="W25" i="13"/>
  <c r="Y25" i="13"/>
  <c r="AA25" i="13"/>
  <c r="AC25" i="13"/>
  <c r="AE25" i="13"/>
  <c r="AG25" i="13"/>
  <c r="E26" i="13"/>
  <c r="G26" i="13"/>
  <c r="I26" i="13"/>
  <c r="K26" i="13"/>
  <c r="M26" i="13"/>
  <c r="O26" i="13"/>
  <c r="Q26" i="13"/>
  <c r="S26" i="13"/>
  <c r="U26" i="13"/>
  <c r="W26" i="13"/>
  <c r="Y26" i="13"/>
  <c r="AA26" i="13"/>
  <c r="AC26" i="13"/>
  <c r="AE26" i="13"/>
  <c r="AG26" i="13"/>
  <c r="E27" i="13"/>
  <c r="AG27" i="13" s="1"/>
  <c r="E28" i="13"/>
  <c r="G28" i="13"/>
  <c r="I28" i="13" s="1"/>
  <c r="E29" i="13"/>
  <c r="G29" i="13"/>
  <c r="I29" i="13"/>
  <c r="K29" i="13"/>
  <c r="M29" i="13"/>
  <c r="O29" i="13"/>
  <c r="Q29" i="13"/>
  <c r="S29" i="13"/>
  <c r="U29" i="13"/>
  <c r="W29" i="13"/>
  <c r="Y29" i="13"/>
  <c r="AA29" i="13"/>
  <c r="AC29" i="13"/>
  <c r="AE29" i="13"/>
  <c r="AG29" i="13"/>
  <c r="E30" i="13"/>
  <c r="G30" i="13"/>
  <c r="I30" i="13"/>
  <c r="K30" i="13"/>
  <c r="M30" i="13"/>
  <c r="O30" i="13"/>
  <c r="Q30" i="13"/>
  <c r="S30" i="13"/>
  <c r="U30" i="13"/>
  <c r="W30" i="13"/>
  <c r="Y30" i="13"/>
  <c r="AA30" i="13"/>
  <c r="AC30" i="13"/>
  <c r="AE30" i="13"/>
  <c r="AG30" i="13"/>
  <c r="E31" i="13"/>
  <c r="G31" i="13"/>
  <c r="I31" i="13"/>
  <c r="K31" i="13"/>
  <c r="M31" i="13"/>
  <c r="O31" i="13"/>
  <c r="Q31" i="13"/>
  <c r="S31" i="13"/>
  <c r="U31" i="13"/>
  <c r="W31" i="13"/>
  <c r="Y31" i="13"/>
  <c r="AA31" i="13"/>
  <c r="AC31" i="13"/>
  <c r="AE31" i="13"/>
  <c r="AG31" i="13"/>
  <c r="E32" i="13"/>
  <c r="G32" i="13"/>
  <c r="I32" i="13"/>
  <c r="K32" i="13"/>
  <c r="M32" i="13"/>
  <c r="O32" i="13"/>
  <c r="Q32" i="13"/>
  <c r="S32" i="13"/>
  <c r="U32" i="13"/>
  <c r="W32" i="13"/>
  <c r="Y32" i="13"/>
  <c r="AA32" i="13"/>
  <c r="AC32" i="13"/>
  <c r="AE32" i="13"/>
  <c r="AG32" i="13"/>
  <c r="E39" i="13"/>
  <c r="AC39" i="13" s="1"/>
  <c r="AC42" i="13" s="1"/>
  <c r="AG40" i="13"/>
  <c r="AG41" i="13"/>
  <c r="G52" i="13"/>
  <c r="I52" i="13"/>
  <c r="K52" i="13"/>
  <c r="M52" i="13"/>
  <c r="O52" i="13"/>
  <c r="Q52" i="13"/>
  <c r="S52" i="13"/>
  <c r="U52" i="13"/>
  <c r="W52" i="13"/>
  <c r="Y52" i="13"/>
  <c r="AA52" i="13"/>
  <c r="AC52" i="13"/>
  <c r="AE52" i="13"/>
  <c r="AG52" i="13"/>
  <c r="G54" i="13"/>
  <c r="I54" i="13"/>
  <c r="K54" i="13"/>
  <c r="M54" i="13"/>
  <c r="O54" i="13"/>
  <c r="Q54" i="13"/>
  <c r="S54" i="13"/>
  <c r="U54" i="13"/>
  <c r="W54" i="13"/>
  <c r="Y54" i="13"/>
  <c r="AA54" i="13"/>
  <c r="AC54" i="13"/>
  <c r="AE54" i="13"/>
  <c r="AG54" i="13"/>
  <c r="G55" i="13"/>
  <c r="I55" i="13"/>
  <c r="K55" i="13"/>
  <c r="M55" i="13"/>
  <c r="O55" i="13"/>
  <c r="Q55" i="13"/>
  <c r="S55" i="13"/>
  <c r="U55" i="13"/>
  <c r="W55" i="13"/>
  <c r="Y55" i="13"/>
  <c r="AA55" i="13"/>
  <c r="AC55" i="13"/>
  <c r="AE55" i="13"/>
  <c r="AG55" i="13"/>
  <c r="G56" i="13"/>
  <c r="I56" i="13"/>
  <c r="K56" i="13"/>
  <c r="M56" i="13"/>
  <c r="O56" i="13"/>
  <c r="Q56" i="13"/>
  <c r="S56" i="13"/>
  <c r="U56" i="13"/>
  <c r="W56" i="13"/>
  <c r="Y56" i="13"/>
  <c r="AA56" i="13"/>
  <c r="AC56" i="13"/>
  <c r="AE56" i="13"/>
  <c r="AG56" i="13"/>
  <c r="AG57" i="13"/>
  <c r="G67" i="13"/>
  <c r="I67" i="13"/>
  <c r="K67" i="13"/>
  <c r="M67" i="13"/>
  <c r="O67" i="13"/>
  <c r="Q67" i="13"/>
  <c r="S67" i="13"/>
  <c r="U67" i="13"/>
  <c r="W67" i="13"/>
  <c r="Y67" i="13"/>
  <c r="AA67" i="13"/>
  <c r="AC67" i="13"/>
  <c r="AE67" i="13"/>
  <c r="AG67" i="13"/>
  <c r="G68" i="13"/>
  <c r="I68" i="13"/>
  <c r="K68" i="13"/>
  <c r="M68" i="13"/>
  <c r="O68" i="13"/>
  <c r="Q68" i="13"/>
  <c r="S68" i="13"/>
  <c r="U68" i="13"/>
  <c r="W68" i="13"/>
  <c r="Y68" i="13"/>
  <c r="AA68" i="13"/>
  <c r="AC68" i="13"/>
  <c r="AE68" i="13"/>
  <c r="AG68" i="13"/>
  <c r="AE5" i="13"/>
  <c r="AE21" i="13"/>
  <c r="AE27" i="13"/>
  <c r="AE39" i="13"/>
  <c r="AE42" i="13" s="1"/>
  <c r="AE40" i="13"/>
  <c r="AE41" i="13"/>
  <c r="AE57" i="13"/>
  <c r="AC5" i="13"/>
  <c r="AC21" i="13"/>
  <c r="AC27" i="13"/>
  <c r="AC40" i="13"/>
  <c r="AC41" i="13"/>
  <c r="AC57" i="13"/>
  <c r="AA5" i="13"/>
  <c r="AA21" i="13"/>
  <c r="AA27" i="13"/>
  <c r="AA40" i="13"/>
  <c r="AA41" i="13"/>
  <c r="AA57" i="13"/>
  <c r="Y5" i="13"/>
  <c r="Y21" i="13"/>
  <c r="Y27" i="13"/>
  <c r="Y39" i="13"/>
  <c r="Y40" i="13"/>
  <c r="Y41" i="13"/>
  <c r="Y42" i="13"/>
  <c r="Y57" i="13"/>
  <c r="W5" i="13"/>
  <c r="W21" i="13"/>
  <c r="W27" i="13"/>
  <c r="W39" i="13"/>
  <c r="W42" i="13" s="1"/>
  <c r="W40" i="13"/>
  <c r="W41" i="13"/>
  <c r="W57" i="13"/>
  <c r="U5" i="13"/>
  <c r="U21" i="13"/>
  <c r="U27" i="13"/>
  <c r="U39" i="13"/>
  <c r="U40" i="13"/>
  <c r="U41" i="13"/>
  <c r="U42" i="13"/>
  <c r="U57" i="13"/>
  <c r="S5" i="13"/>
  <c r="S21" i="13"/>
  <c r="S27" i="13"/>
  <c r="S39" i="13"/>
  <c r="S40" i="13"/>
  <c r="S41" i="13"/>
  <c r="S42" i="13"/>
  <c r="S57" i="13"/>
  <c r="Q5" i="13"/>
  <c r="Q21" i="13"/>
  <c r="Q27" i="13"/>
  <c r="Q39" i="13"/>
  <c r="Q40" i="13"/>
  <c r="Q41" i="13"/>
  <c r="Q42" i="13"/>
  <c r="Q57" i="13"/>
  <c r="O5" i="13"/>
  <c r="O21" i="13"/>
  <c r="O27" i="13"/>
  <c r="O39" i="13"/>
  <c r="O40" i="13"/>
  <c r="O41" i="13"/>
  <c r="O42" i="13"/>
  <c r="O57" i="13"/>
  <c r="M5" i="13"/>
  <c r="M21" i="13"/>
  <c r="M27" i="13"/>
  <c r="M39" i="13"/>
  <c r="M40" i="13"/>
  <c r="M41" i="13"/>
  <c r="M42" i="13"/>
  <c r="M57" i="13"/>
  <c r="K5" i="13"/>
  <c r="K21" i="13"/>
  <c r="K27" i="13"/>
  <c r="K39" i="13"/>
  <c r="K40" i="13"/>
  <c r="K41" i="13"/>
  <c r="K42" i="13"/>
  <c r="K57" i="13"/>
  <c r="I5" i="13"/>
  <c r="I21" i="13"/>
  <c r="I27" i="13"/>
  <c r="I39" i="13"/>
  <c r="I40" i="13"/>
  <c r="I41" i="13"/>
  <c r="I42" i="13"/>
  <c r="I57" i="13"/>
  <c r="G5" i="13"/>
  <c r="G21" i="13"/>
  <c r="G27" i="13"/>
  <c r="G39" i="13"/>
  <c r="G40" i="13"/>
  <c r="G41" i="13"/>
  <c r="G42" i="13"/>
  <c r="G57" i="13"/>
  <c r="E5" i="13"/>
  <c r="E21" i="13"/>
  <c r="E34" i="13"/>
  <c r="E42" i="13"/>
  <c r="E57" i="13"/>
  <c r="A39" i="13"/>
  <c r="A32" i="13"/>
  <c r="A31" i="13"/>
  <c r="G35" i="12"/>
  <c r="BN610" i="5"/>
  <c r="BN611" i="5"/>
  <c r="BN612" i="5"/>
  <c r="BN613" i="5"/>
  <c r="BN614" i="5"/>
  <c r="BN615" i="5"/>
  <c r="BN616" i="5"/>
  <c r="BN617" i="5"/>
  <c r="BN618" i="5"/>
  <c r="BN619" i="5"/>
  <c r="BN620" i="5"/>
  <c r="BN621" i="5"/>
  <c r="BN622" i="5"/>
  <c r="BN623" i="5"/>
  <c r="BN624" i="5"/>
  <c r="BN625" i="5"/>
  <c r="BN626" i="5"/>
  <c r="BN627" i="5"/>
  <c r="BN628" i="5"/>
  <c r="BN629" i="5"/>
  <c r="BN630" i="5"/>
  <c r="BN631" i="5"/>
  <c r="BN632" i="5"/>
  <c r="BN633" i="5"/>
  <c r="BN634" i="5"/>
  <c r="BN635" i="5"/>
  <c r="BR637" i="5"/>
  <c r="BS610" i="5"/>
  <c r="BS611" i="5"/>
  <c r="BS612" i="5"/>
  <c r="BS613" i="5"/>
  <c r="BS614" i="5"/>
  <c r="BS615" i="5"/>
  <c r="BS616" i="5"/>
  <c r="BS617" i="5"/>
  <c r="BS618" i="5"/>
  <c r="BS619" i="5"/>
  <c r="BS620" i="5"/>
  <c r="BS621" i="5"/>
  <c r="BS622" i="5"/>
  <c r="BS623" i="5"/>
  <c r="BS624" i="5"/>
  <c r="BS625" i="5"/>
  <c r="BS626" i="5"/>
  <c r="BS627" i="5"/>
  <c r="BS628" i="5"/>
  <c r="BS629" i="5"/>
  <c r="BS630" i="5"/>
  <c r="BS631" i="5"/>
  <c r="BS632" i="5"/>
  <c r="BS633" i="5"/>
  <c r="BS634" i="5"/>
  <c r="BS635" i="5"/>
  <c r="BW637" i="5"/>
  <c r="BX610" i="5"/>
  <c r="BX611" i="5"/>
  <c r="BX612" i="5"/>
  <c r="BX613" i="5"/>
  <c r="BX614" i="5"/>
  <c r="BX615" i="5"/>
  <c r="BX616" i="5"/>
  <c r="BX617" i="5"/>
  <c r="BX618" i="5"/>
  <c r="BX619" i="5"/>
  <c r="BX620" i="5"/>
  <c r="BX621" i="5"/>
  <c r="BX622" i="5"/>
  <c r="BX623" i="5"/>
  <c r="BX624" i="5"/>
  <c r="BX625" i="5"/>
  <c r="BX626" i="5"/>
  <c r="BX627" i="5"/>
  <c r="BX628" i="5"/>
  <c r="BX629" i="5"/>
  <c r="BX630" i="5"/>
  <c r="BX631" i="5"/>
  <c r="BX632" i="5"/>
  <c r="BX633" i="5"/>
  <c r="BX634" i="5"/>
  <c r="BX635" i="5"/>
  <c r="CB637" i="5"/>
  <c r="CC610" i="5"/>
  <c r="CC611" i="5"/>
  <c r="CC612" i="5"/>
  <c r="CC613" i="5"/>
  <c r="CC614" i="5"/>
  <c r="CC615" i="5"/>
  <c r="CC616" i="5"/>
  <c r="CC617" i="5"/>
  <c r="CC618" i="5"/>
  <c r="CC619" i="5"/>
  <c r="CC620" i="5"/>
  <c r="CC621" i="5"/>
  <c r="CC622" i="5"/>
  <c r="CC623" i="5"/>
  <c r="CC624" i="5"/>
  <c r="CC625" i="5"/>
  <c r="CC626" i="5"/>
  <c r="CC627" i="5"/>
  <c r="CC628" i="5"/>
  <c r="CC629" i="5"/>
  <c r="CC630" i="5"/>
  <c r="CC631" i="5"/>
  <c r="CC632" i="5"/>
  <c r="CC633" i="5"/>
  <c r="CC634" i="5"/>
  <c r="CC635" i="5"/>
  <c r="CG637" i="5"/>
  <c r="CH610" i="5"/>
  <c r="CH611" i="5"/>
  <c r="CH612" i="5"/>
  <c r="CH613" i="5"/>
  <c r="CH614" i="5"/>
  <c r="CH615" i="5"/>
  <c r="CH616" i="5"/>
  <c r="CH617" i="5"/>
  <c r="CH618" i="5"/>
  <c r="CH619" i="5"/>
  <c r="CH620" i="5"/>
  <c r="CH621" i="5"/>
  <c r="CH622" i="5"/>
  <c r="CH623" i="5"/>
  <c r="CH624" i="5"/>
  <c r="CH625" i="5"/>
  <c r="CH626" i="5"/>
  <c r="CH627" i="5"/>
  <c r="CH628" i="5"/>
  <c r="CH629" i="5"/>
  <c r="CH630" i="5"/>
  <c r="CH631" i="5"/>
  <c r="CH632" i="5"/>
  <c r="CH633" i="5"/>
  <c r="CH634" i="5"/>
  <c r="CH635" i="5"/>
  <c r="CL637" i="5"/>
  <c r="CM610" i="5"/>
  <c r="CM611" i="5"/>
  <c r="CM612" i="5"/>
  <c r="CM613" i="5"/>
  <c r="CM614" i="5"/>
  <c r="CM615" i="5"/>
  <c r="CM616" i="5"/>
  <c r="CM617" i="5"/>
  <c r="CM618" i="5"/>
  <c r="CM619" i="5"/>
  <c r="CM620" i="5"/>
  <c r="CM621" i="5"/>
  <c r="CM622" i="5"/>
  <c r="CM623" i="5"/>
  <c r="CM624" i="5"/>
  <c r="CM625" i="5"/>
  <c r="CM626" i="5"/>
  <c r="CM627" i="5"/>
  <c r="CM628" i="5"/>
  <c r="CM629" i="5"/>
  <c r="CM630" i="5"/>
  <c r="CM631" i="5"/>
  <c r="CM632" i="5"/>
  <c r="CM633" i="5"/>
  <c r="CM634" i="5"/>
  <c r="CM635" i="5"/>
  <c r="CQ637" i="5"/>
  <c r="CS637" i="5"/>
  <c r="BN648" i="5"/>
  <c r="BN649" i="5"/>
  <c r="BN650" i="5"/>
  <c r="BN651" i="5"/>
  <c r="BN652" i="5"/>
  <c r="BN653" i="5"/>
  <c r="BN654" i="5"/>
  <c r="BN655" i="5"/>
  <c r="BN656" i="5"/>
  <c r="BN657" i="5"/>
  <c r="BN658" i="5"/>
  <c r="BR659" i="5"/>
  <c r="BS648" i="5"/>
  <c r="BS649" i="5"/>
  <c r="BS650" i="5"/>
  <c r="BS651" i="5"/>
  <c r="BS652" i="5"/>
  <c r="BS653" i="5"/>
  <c r="BS654" i="5"/>
  <c r="BS655" i="5"/>
  <c r="BS656" i="5"/>
  <c r="BS657" i="5"/>
  <c r="BS658" i="5"/>
  <c r="BW659" i="5"/>
  <c r="BX648" i="5"/>
  <c r="BX649" i="5"/>
  <c r="BX650" i="5"/>
  <c r="BX651" i="5"/>
  <c r="BX652" i="5"/>
  <c r="BX653" i="5"/>
  <c r="BX654" i="5"/>
  <c r="BX655" i="5"/>
  <c r="BX656" i="5"/>
  <c r="BX657" i="5"/>
  <c r="BX658" i="5"/>
  <c r="CB659" i="5"/>
  <c r="CC648" i="5"/>
  <c r="CC649" i="5"/>
  <c r="CC650" i="5"/>
  <c r="CC651" i="5"/>
  <c r="CC652" i="5"/>
  <c r="CC653" i="5"/>
  <c r="CC654" i="5"/>
  <c r="CC655" i="5"/>
  <c r="CC656" i="5"/>
  <c r="CC657" i="5"/>
  <c r="CC658" i="5"/>
  <c r="CG659" i="5"/>
  <c r="CH648" i="5"/>
  <c r="CH649" i="5"/>
  <c r="CH650" i="5"/>
  <c r="CH651" i="5"/>
  <c r="CH652" i="5"/>
  <c r="CH653" i="5"/>
  <c r="CH654" i="5"/>
  <c r="CH655" i="5"/>
  <c r="CH656" i="5"/>
  <c r="CH657" i="5"/>
  <c r="CH658" i="5"/>
  <c r="CL659" i="5"/>
  <c r="CM648" i="5"/>
  <c r="CM649" i="5"/>
  <c r="CM650" i="5"/>
  <c r="CM651" i="5"/>
  <c r="CM652" i="5"/>
  <c r="CM653" i="5"/>
  <c r="CM654" i="5"/>
  <c r="CM655" i="5"/>
  <c r="CM656" i="5"/>
  <c r="CM657" i="5"/>
  <c r="CM658" i="5"/>
  <c r="CQ659" i="5"/>
  <c r="CS661" i="5"/>
  <c r="CS663" i="5"/>
  <c r="J8" i="12"/>
  <c r="J10" i="12"/>
  <c r="E10" i="12"/>
  <c r="E9" i="12"/>
  <c r="E8" i="12"/>
  <c r="J7" i="12"/>
  <c r="E7" i="12"/>
  <c r="C8" i="6"/>
  <c r="C11" i="6"/>
  <c r="B11" i="7" s="1"/>
  <c r="C11" i="7" s="1"/>
  <c r="C26" i="6"/>
  <c r="C42" i="6"/>
  <c r="C62" i="6"/>
  <c r="C70" i="6"/>
  <c r="C77" i="6"/>
  <c r="D8" i="6"/>
  <c r="D11" i="6"/>
  <c r="D26" i="6"/>
  <c r="D38" i="6"/>
  <c r="D42" i="6"/>
  <c r="D54" i="6"/>
  <c r="D62" i="6"/>
  <c r="D63" i="6"/>
  <c r="D70" i="6"/>
  <c r="D77" i="6"/>
  <c r="D81" i="6"/>
  <c r="D96" i="6"/>
  <c r="D97" i="6"/>
  <c r="D104" i="6"/>
  <c r="D105" i="6"/>
  <c r="B15" i="6"/>
  <c r="CB799" i="5"/>
  <c r="R969" i="5"/>
  <c r="BN640" i="5"/>
  <c r="BN641" i="5"/>
  <c r="BN642" i="5"/>
  <c r="BN643" i="5"/>
  <c r="BN644" i="5"/>
  <c r="BN663" i="5"/>
  <c r="AB969" i="5"/>
  <c r="AJ969" i="5"/>
  <c r="R970" i="5"/>
  <c r="BS640" i="5"/>
  <c r="BS641" i="5"/>
  <c r="BS642" i="5"/>
  <c r="BS643" i="5"/>
  <c r="BS644" i="5"/>
  <c r="BS663" i="5"/>
  <c r="AB970" i="5"/>
  <c r="AJ970" i="5"/>
  <c r="R971" i="5"/>
  <c r="BX640" i="5"/>
  <c r="BX641" i="5"/>
  <c r="BX642" i="5"/>
  <c r="BX643" i="5"/>
  <c r="BX644" i="5"/>
  <c r="BX663" i="5"/>
  <c r="AB971" i="5"/>
  <c r="AJ971" i="5"/>
  <c r="R972" i="5"/>
  <c r="CC640" i="5"/>
  <c r="CC641" i="5"/>
  <c r="CC642" i="5"/>
  <c r="CC643" i="5"/>
  <c r="CC644" i="5"/>
  <c r="CC663" i="5"/>
  <c r="AB972" i="5"/>
  <c r="AJ972" i="5"/>
  <c r="R973" i="5"/>
  <c r="CM640" i="5"/>
  <c r="CM641" i="5"/>
  <c r="CM642" i="5"/>
  <c r="CM643" i="5"/>
  <c r="CM644" i="5"/>
  <c r="CM663" i="5"/>
  <c r="CH640" i="5"/>
  <c r="CH641" i="5"/>
  <c r="CH642" i="5"/>
  <c r="CH643" i="5"/>
  <c r="CH644" i="5"/>
  <c r="CH663" i="5"/>
  <c r="AB973" i="5"/>
  <c r="AJ973" i="5"/>
  <c r="AJ975" i="5"/>
  <c r="AJ977" i="5"/>
  <c r="AJ980" i="5"/>
  <c r="AJ986" i="5"/>
  <c r="AJ990" i="5"/>
  <c r="AJ992" i="5"/>
  <c r="AJ995" i="5"/>
  <c r="AJ1032" i="5" s="1"/>
  <c r="AJ1008" i="5"/>
  <c r="AJ1011" i="5"/>
  <c r="AJ1015" i="5"/>
  <c r="AJ1020" i="5"/>
  <c r="BE610" i="5"/>
  <c r="BG610" i="5"/>
  <c r="BE611" i="5"/>
  <c r="BG611" i="5"/>
  <c r="BE612" i="5"/>
  <c r="BG612" i="5"/>
  <c r="BE613" i="5"/>
  <c r="BG613" i="5"/>
  <c r="BE614" i="5"/>
  <c r="BG614" i="5"/>
  <c r="BE615" i="5"/>
  <c r="BG615" i="5"/>
  <c r="BE616" i="5"/>
  <c r="BG616" i="5"/>
  <c r="BE617" i="5"/>
  <c r="BG617" i="5"/>
  <c r="BE618" i="5"/>
  <c r="BG618" i="5"/>
  <c r="BE619" i="5"/>
  <c r="BG619" i="5"/>
  <c r="BE620" i="5"/>
  <c r="BG620" i="5"/>
  <c r="BE621" i="5"/>
  <c r="BG621" i="5"/>
  <c r="BE622" i="5"/>
  <c r="BG622" i="5"/>
  <c r="BE623" i="5"/>
  <c r="BG623" i="5"/>
  <c r="BE624" i="5"/>
  <c r="BG624" i="5"/>
  <c r="BE625" i="5"/>
  <c r="BG625" i="5"/>
  <c r="BE626" i="5"/>
  <c r="BG626" i="5"/>
  <c r="BE627" i="5"/>
  <c r="BG627" i="5"/>
  <c r="BE628" i="5"/>
  <c r="BG628" i="5"/>
  <c r="BE629" i="5"/>
  <c r="BG629" i="5"/>
  <c r="BE630" i="5"/>
  <c r="BG630" i="5"/>
  <c r="BE631" i="5"/>
  <c r="BG631" i="5"/>
  <c r="BE632" i="5"/>
  <c r="BG632" i="5"/>
  <c r="BE633" i="5"/>
  <c r="BG633" i="5"/>
  <c r="BE634" i="5"/>
  <c r="BG634" i="5"/>
  <c r="BG635" i="5"/>
  <c r="X1027" i="5"/>
  <c r="AJ1024" i="5"/>
  <c r="BI610" i="5"/>
  <c r="BK610" i="5"/>
  <c r="BI611" i="5"/>
  <c r="BK611" i="5"/>
  <c r="BI612" i="5"/>
  <c r="BK612" i="5"/>
  <c r="BI613" i="5"/>
  <c r="BK613" i="5"/>
  <c r="BI614" i="5"/>
  <c r="BK614" i="5"/>
  <c r="BI615" i="5"/>
  <c r="BK615" i="5"/>
  <c r="BI616" i="5"/>
  <c r="BK616" i="5"/>
  <c r="BI617" i="5"/>
  <c r="BK617" i="5"/>
  <c r="BI618" i="5"/>
  <c r="BK618" i="5"/>
  <c r="BI619" i="5"/>
  <c r="BK619" i="5"/>
  <c r="BI620" i="5"/>
  <c r="BK620" i="5"/>
  <c r="BI621" i="5"/>
  <c r="BK621" i="5"/>
  <c r="BI622" i="5"/>
  <c r="BK622" i="5"/>
  <c r="BI623" i="5"/>
  <c r="BK623" i="5"/>
  <c r="BI624" i="5"/>
  <c r="BK624" i="5"/>
  <c r="BI625" i="5"/>
  <c r="BK625" i="5"/>
  <c r="BI626" i="5"/>
  <c r="BK626" i="5"/>
  <c r="BI627" i="5"/>
  <c r="BK627" i="5"/>
  <c r="BI628" i="5"/>
  <c r="BK628" i="5"/>
  <c r="BI629" i="5"/>
  <c r="BK629" i="5"/>
  <c r="BI630" i="5"/>
  <c r="BK630" i="5"/>
  <c r="BI631" i="5"/>
  <c r="BK631" i="5"/>
  <c r="BI632" i="5"/>
  <c r="BK632" i="5"/>
  <c r="BI633" i="5"/>
  <c r="BK633" i="5"/>
  <c r="BI634" i="5"/>
  <c r="BK634" i="5"/>
  <c r="BK635" i="5"/>
  <c r="X1031" i="5"/>
  <c r="G753" i="5"/>
  <c r="O796" i="5"/>
  <c r="BA987" i="5"/>
  <c r="I1031" i="5"/>
  <c r="BA990" i="5"/>
  <c r="AJ1028" i="5"/>
  <c r="F26" i="7"/>
  <c r="S26" i="6"/>
  <c r="S70" i="6"/>
  <c r="T20" i="11"/>
  <c r="T22" i="11"/>
  <c r="T25" i="11"/>
  <c r="Y7" i="11"/>
  <c r="G26" i="7"/>
  <c r="G38" i="7"/>
  <c r="G42" i="7"/>
  <c r="G54" i="7"/>
  <c r="G63" i="7"/>
  <c r="G70" i="7"/>
  <c r="G81" i="7"/>
  <c r="G96" i="7"/>
  <c r="G97" i="7"/>
  <c r="G104" i="7"/>
  <c r="G105" i="7"/>
  <c r="G107" i="7"/>
  <c r="Y20" i="11"/>
  <c r="Y22" i="11"/>
  <c r="I11" i="7"/>
  <c r="I26" i="7"/>
  <c r="I38" i="7"/>
  <c r="I42" i="7"/>
  <c r="I54" i="7"/>
  <c r="I63" i="7"/>
  <c r="I70" i="7"/>
  <c r="I81" i="7"/>
  <c r="I96" i="7"/>
  <c r="I97" i="7"/>
  <c r="I104" i="7"/>
  <c r="I105" i="7"/>
  <c r="I107" i="7"/>
  <c r="T11" i="6"/>
  <c r="T26" i="6"/>
  <c r="T38" i="6"/>
  <c r="T42" i="6"/>
  <c r="T54" i="6"/>
  <c r="T63" i="6"/>
  <c r="T70" i="6"/>
  <c r="T81" i="6"/>
  <c r="T96" i="6"/>
  <c r="T97" i="6"/>
  <c r="T104" i="6"/>
  <c r="T105" i="6"/>
  <c r="T107" i="6"/>
  <c r="H107" i="7"/>
  <c r="AD11" i="11"/>
  <c r="AD20" i="11"/>
  <c r="AD22" i="11"/>
  <c r="AD23" i="11"/>
  <c r="J11" i="7"/>
  <c r="J26" i="7"/>
  <c r="J38" i="7"/>
  <c r="J42" i="7"/>
  <c r="J54" i="7"/>
  <c r="J63" i="7"/>
  <c r="J70" i="7"/>
  <c r="J81" i="7"/>
  <c r="J96" i="7"/>
  <c r="J97" i="7"/>
  <c r="J104" i="7"/>
  <c r="J105" i="7"/>
  <c r="J107" i="7"/>
  <c r="AI11" i="11"/>
  <c r="AI20" i="11"/>
  <c r="AI22" i="11"/>
  <c r="AI23" i="11"/>
  <c r="AG440" i="5"/>
  <c r="AG444" i="5"/>
  <c r="T27" i="11"/>
  <c r="Y27" i="11"/>
  <c r="AD26" i="11"/>
  <c r="AD27" i="11"/>
  <c r="AD28" i="11"/>
  <c r="AI26" i="11"/>
  <c r="AI27" i="11"/>
  <c r="AI28" i="11"/>
  <c r="Y67" i="11"/>
  <c r="AD68" i="11"/>
  <c r="AD67" i="11"/>
  <c r="AD64" i="11"/>
  <c r="A61" i="11"/>
  <c r="AI7" i="11"/>
  <c r="AD7" i="11"/>
  <c r="T7" i="11"/>
  <c r="A3" i="11"/>
  <c r="AD1035" i="5"/>
  <c r="AD1036" i="5"/>
  <c r="AD1037" i="5"/>
  <c r="E4" i="10"/>
  <c r="E5" i="10"/>
  <c r="E6" i="10"/>
  <c r="CS648" i="5"/>
  <c r="CS649" i="5"/>
  <c r="CS650" i="5"/>
  <c r="CS651" i="5"/>
  <c r="CS652" i="5"/>
  <c r="CS653" i="5"/>
  <c r="CS654" i="5"/>
  <c r="CS655" i="5"/>
  <c r="CS656" i="5"/>
  <c r="CS657" i="5"/>
  <c r="CS658" i="5"/>
  <c r="E11" i="10"/>
  <c r="I11" i="10"/>
  <c r="CX648" i="5"/>
  <c r="CX649" i="5"/>
  <c r="CX650" i="5"/>
  <c r="CX651" i="5"/>
  <c r="CX652" i="5"/>
  <c r="CX653" i="5"/>
  <c r="CX654" i="5"/>
  <c r="CX655" i="5"/>
  <c r="CX656" i="5"/>
  <c r="CX657" i="5"/>
  <c r="CX658" i="5"/>
  <c r="E12" i="10"/>
  <c r="I12" i="10"/>
  <c r="DC648" i="5"/>
  <c r="DC649" i="5"/>
  <c r="DC650" i="5"/>
  <c r="DC651" i="5"/>
  <c r="DC652" i="5"/>
  <c r="DC653" i="5"/>
  <c r="DC654" i="5"/>
  <c r="DC655" i="5"/>
  <c r="DC656" i="5"/>
  <c r="DC657" i="5"/>
  <c r="DC658" i="5"/>
  <c r="E13" i="10"/>
  <c r="I13" i="10"/>
  <c r="DH648" i="5"/>
  <c r="DH649" i="5"/>
  <c r="DH650" i="5"/>
  <c r="DH651" i="5"/>
  <c r="DH652" i="5"/>
  <c r="DH653" i="5"/>
  <c r="DH654" i="5"/>
  <c r="DH655" i="5"/>
  <c r="DH656" i="5"/>
  <c r="DH657" i="5"/>
  <c r="DH658" i="5"/>
  <c r="E14" i="10"/>
  <c r="DM648" i="5"/>
  <c r="DM649" i="5"/>
  <c r="DM650" i="5"/>
  <c r="DM651" i="5"/>
  <c r="DM652" i="5"/>
  <c r="DM653" i="5"/>
  <c r="DM654" i="5"/>
  <c r="DM655" i="5"/>
  <c r="DM656" i="5"/>
  <c r="DM657" i="5"/>
  <c r="DM658" i="5"/>
  <c r="DR648" i="5"/>
  <c r="DR649" i="5"/>
  <c r="DR650" i="5"/>
  <c r="DR651" i="5"/>
  <c r="DR652" i="5"/>
  <c r="DR653" i="5"/>
  <c r="DR654" i="5"/>
  <c r="DR655" i="5"/>
  <c r="DR656" i="5"/>
  <c r="DR657" i="5"/>
  <c r="DR658" i="5"/>
  <c r="E15" i="10"/>
  <c r="E16" i="10"/>
  <c r="G14" i="10"/>
  <c r="I14" i="10"/>
  <c r="G15" i="10"/>
  <c r="I15" i="10"/>
  <c r="I16" i="10"/>
  <c r="AO12" i="9"/>
  <c r="AO13" i="9"/>
  <c r="AO14" i="9"/>
  <c r="AO15" i="9"/>
  <c r="AO16" i="9"/>
  <c r="AO20" i="9"/>
  <c r="AO21" i="9"/>
  <c r="AO23" i="9"/>
  <c r="AO24" i="9"/>
  <c r="AO25" i="9"/>
  <c r="AO26" i="9"/>
  <c r="AO27" i="9"/>
  <c r="AO28" i="9"/>
  <c r="AO29" i="9"/>
  <c r="AO30" i="9"/>
  <c r="AO32" i="9"/>
  <c r="AK51" i="9"/>
  <c r="T784" i="9"/>
  <c r="AF784" i="9"/>
  <c r="AO57" i="9"/>
  <c r="AO58" i="9"/>
  <c r="AO59" i="9"/>
  <c r="AO60" i="9"/>
  <c r="AK72" i="9"/>
  <c r="T785" i="9"/>
  <c r="AF785" i="9"/>
  <c r="BG671" i="5"/>
  <c r="BG672" i="5"/>
  <c r="BG673" i="5"/>
  <c r="BG674" i="5"/>
  <c r="BG675" i="5"/>
  <c r="BG676" i="5"/>
  <c r="BG677" i="5"/>
  <c r="BG678" i="5"/>
  <c r="BG679" i="5"/>
  <c r="BG680" i="5"/>
  <c r="BG681" i="5"/>
  <c r="BG682" i="5"/>
  <c r="BG683" i="5"/>
  <c r="BG684" i="5"/>
  <c r="BG685" i="5"/>
  <c r="BG686" i="5"/>
  <c r="BG687" i="5"/>
  <c r="BG688" i="5"/>
  <c r="BG689" i="5"/>
  <c r="BG690" i="5"/>
  <c r="BG691" i="5"/>
  <c r="BG692" i="5"/>
  <c r="BG693" i="5"/>
  <c r="BG694" i="5"/>
  <c r="BG695" i="5"/>
  <c r="BG696" i="5"/>
  <c r="BH671" i="5"/>
  <c r="BI671" i="5"/>
  <c r="BH672" i="5"/>
  <c r="BI672" i="5"/>
  <c r="BH673" i="5"/>
  <c r="BI673" i="5"/>
  <c r="BH674" i="5"/>
  <c r="BI674" i="5"/>
  <c r="BH675" i="5"/>
  <c r="BI675" i="5"/>
  <c r="BH676" i="5"/>
  <c r="BI676" i="5"/>
  <c r="BH677" i="5"/>
  <c r="BI677" i="5"/>
  <c r="BH678" i="5"/>
  <c r="BI678" i="5"/>
  <c r="BH679" i="5"/>
  <c r="BI679" i="5"/>
  <c r="BH680" i="5"/>
  <c r="BI680" i="5"/>
  <c r="BH681" i="5"/>
  <c r="BI681" i="5"/>
  <c r="BH682" i="5"/>
  <c r="BI682" i="5"/>
  <c r="BH683" i="5"/>
  <c r="BI683" i="5"/>
  <c r="BH684" i="5"/>
  <c r="BI684" i="5"/>
  <c r="BH685" i="5"/>
  <c r="BI685" i="5"/>
  <c r="BH686" i="5"/>
  <c r="BI686" i="5"/>
  <c r="BH687" i="5"/>
  <c r="BI687" i="5"/>
  <c r="BH688" i="5"/>
  <c r="BI688" i="5"/>
  <c r="BH689" i="5"/>
  <c r="BI689" i="5"/>
  <c r="BH690" i="5"/>
  <c r="BI690" i="5"/>
  <c r="BH691" i="5"/>
  <c r="BI691" i="5"/>
  <c r="BH692" i="5"/>
  <c r="BI692" i="5"/>
  <c r="BH693" i="5"/>
  <c r="BI693" i="5"/>
  <c r="BH694" i="5"/>
  <c r="BI694" i="5"/>
  <c r="BH695" i="5"/>
  <c r="BI695" i="5"/>
  <c r="BI696" i="5"/>
  <c r="AH753" i="5"/>
  <c r="E81" i="9"/>
  <c r="E82" i="9"/>
  <c r="E83" i="9"/>
  <c r="AP83" i="9"/>
  <c r="AP94" i="9"/>
  <c r="AK97" i="9"/>
  <c r="T786" i="9"/>
  <c r="AF786" i="9"/>
  <c r="DX610" i="5"/>
  <c r="DX638" i="5"/>
  <c r="DX611" i="5"/>
  <c r="DX639" i="5"/>
  <c r="DX612" i="5"/>
  <c r="DX640" i="5"/>
  <c r="DX613" i="5"/>
  <c r="DX641" i="5"/>
  <c r="DX614" i="5"/>
  <c r="DX642" i="5"/>
  <c r="DX615" i="5"/>
  <c r="DX643" i="5"/>
  <c r="DX616" i="5"/>
  <c r="DX644" i="5"/>
  <c r="DX617" i="5"/>
  <c r="DX645" i="5"/>
  <c r="DX618" i="5"/>
  <c r="DX646" i="5"/>
  <c r="DX619" i="5"/>
  <c r="DX647" i="5"/>
  <c r="DX620" i="5"/>
  <c r="DX648" i="5"/>
  <c r="DX621" i="5"/>
  <c r="DX649" i="5"/>
  <c r="DX622" i="5"/>
  <c r="DX650" i="5"/>
  <c r="DX623" i="5"/>
  <c r="DX651" i="5"/>
  <c r="DX624" i="5"/>
  <c r="DX652" i="5"/>
  <c r="DX625" i="5"/>
  <c r="DX653" i="5"/>
  <c r="DX626" i="5"/>
  <c r="DX654" i="5"/>
  <c r="DX627" i="5"/>
  <c r="DX655" i="5"/>
  <c r="DX628" i="5"/>
  <c r="DX656" i="5"/>
  <c r="DX629" i="5"/>
  <c r="DX657" i="5"/>
  <c r="DX630" i="5"/>
  <c r="DX658" i="5"/>
  <c r="DX631" i="5"/>
  <c r="DX659" i="5"/>
  <c r="DX632" i="5"/>
  <c r="DX660" i="5"/>
  <c r="DX633" i="5"/>
  <c r="DX661" i="5"/>
  <c r="DX634" i="5"/>
  <c r="DX662" i="5"/>
  <c r="DX663" i="5"/>
  <c r="E118" i="9"/>
  <c r="E121" i="9"/>
  <c r="AV104" i="9" a="1"/>
  <c r="AV104" i="9"/>
  <c r="AV105" i="9" a="1"/>
  <c r="AV105" i="9"/>
  <c r="AV106" i="9" a="1"/>
  <c r="AV106" i="9"/>
  <c r="AV107" i="9" a="1"/>
  <c r="AV108" i="9" a="1"/>
  <c r="AV109" i="9" a="1"/>
  <c r="AV107" i="9"/>
  <c r="AV108" i="9"/>
  <c r="AV109" i="9"/>
  <c r="AV110" i="9"/>
  <c r="AW104" i="9"/>
  <c r="E124" i="9"/>
  <c r="EC610" i="5"/>
  <c r="EC638" i="5"/>
  <c r="EC611" i="5"/>
  <c r="EC639" i="5"/>
  <c r="EC612" i="5"/>
  <c r="EC640" i="5"/>
  <c r="EC613" i="5"/>
  <c r="EC641" i="5"/>
  <c r="EC614" i="5"/>
  <c r="EC642" i="5"/>
  <c r="EC615" i="5"/>
  <c r="EC643" i="5"/>
  <c r="EC616" i="5"/>
  <c r="EC644" i="5"/>
  <c r="EC617" i="5"/>
  <c r="EC645" i="5"/>
  <c r="EC618" i="5"/>
  <c r="EC646" i="5"/>
  <c r="EC619" i="5"/>
  <c r="EC647" i="5"/>
  <c r="EC620" i="5"/>
  <c r="EC648" i="5"/>
  <c r="EC621" i="5"/>
  <c r="EC649" i="5"/>
  <c r="EC622" i="5"/>
  <c r="EC650" i="5"/>
  <c r="EC623" i="5"/>
  <c r="EC651" i="5"/>
  <c r="EC624" i="5"/>
  <c r="EC652" i="5"/>
  <c r="EC625" i="5"/>
  <c r="EC653" i="5"/>
  <c r="EC626" i="5"/>
  <c r="EC654" i="5"/>
  <c r="EC627" i="5"/>
  <c r="EC655" i="5"/>
  <c r="EC628" i="5"/>
  <c r="EC656" i="5"/>
  <c r="EC629" i="5"/>
  <c r="EC657" i="5"/>
  <c r="EC630" i="5"/>
  <c r="EC658" i="5"/>
  <c r="EC631" i="5"/>
  <c r="EC659" i="5"/>
  <c r="EC632" i="5"/>
  <c r="EC660" i="5"/>
  <c r="EC633" i="5"/>
  <c r="EC661" i="5"/>
  <c r="EC634" i="5"/>
  <c r="EC662" i="5"/>
  <c r="EC663" i="5"/>
  <c r="J118" i="9"/>
  <c r="J121" i="9"/>
  <c r="AW105" i="9"/>
  <c r="J124" i="9"/>
  <c r="EH610" i="5"/>
  <c r="EH638" i="5"/>
  <c r="EH611" i="5"/>
  <c r="EH639" i="5"/>
  <c r="EH612" i="5"/>
  <c r="EH640" i="5"/>
  <c r="EH613" i="5"/>
  <c r="EH641" i="5"/>
  <c r="EH614" i="5"/>
  <c r="EH642" i="5"/>
  <c r="EH615" i="5"/>
  <c r="EH643" i="5"/>
  <c r="EH616" i="5"/>
  <c r="EH644" i="5"/>
  <c r="EH617" i="5"/>
  <c r="EH645" i="5"/>
  <c r="EH618" i="5"/>
  <c r="EH646" i="5"/>
  <c r="EH619" i="5"/>
  <c r="EH647" i="5"/>
  <c r="EH620" i="5"/>
  <c r="EH648" i="5"/>
  <c r="EH621" i="5"/>
  <c r="EH649" i="5"/>
  <c r="EH622" i="5"/>
  <c r="EH650" i="5"/>
  <c r="EH623" i="5"/>
  <c r="EH651" i="5"/>
  <c r="EH624" i="5"/>
  <c r="EH652" i="5"/>
  <c r="EH625" i="5"/>
  <c r="EH653" i="5"/>
  <c r="EH626" i="5"/>
  <c r="EH654" i="5"/>
  <c r="EH627" i="5"/>
  <c r="EH655" i="5"/>
  <c r="EH628" i="5"/>
  <c r="EH656" i="5"/>
  <c r="EH629" i="5"/>
  <c r="EH657" i="5"/>
  <c r="EH630" i="5"/>
  <c r="EH658" i="5"/>
  <c r="EH631" i="5"/>
  <c r="EH659" i="5"/>
  <c r="EH632" i="5"/>
  <c r="EH660" i="5"/>
  <c r="EH633" i="5"/>
  <c r="EH661" i="5"/>
  <c r="EH634" i="5"/>
  <c r="EH662" i="5"/>
  <c r="EH663" i="5"/>
  <c r="O118" i="9"/>
  <c r="O121" i="9"/>
  <c r="AW106" i="9"/>
  <c r="O124" i="9"/>
  <c r="EM610" i="5"/>
  <c r="EM638" i="5"/>
  <c r="EM611" i="5"/>
  <c r="EM639" i="5"/>
  <c r="EM612" i="5"/>
  <c r="EM640" i="5"/>
  <c r="EM613" i="5"/>
  <c r="EM641" i="5"/>
  <c r="EM614" i="5"/>
  <c r="EM642" i="5"/>
  <c r="EM615" i="5"/>
  <c r="EM643" i="5"/>
  <c r="EM616" i="5"/>
  <c r="EM644" i="5"/>
  <c r="EM617" i="5"/>
  <c r="EM645" i="5"/>
  <c r="EM618" i="5"/>
  <c r="EM646" i="5"/>
  <c r="EM619" i="5"/>
  <c r="EM647" i="5"/>
  <c r="EM620" i="5"/>
  <c r="EM648" i="5"/>
  <c r="EM621" i="5"/>
  <c r="EM649" i="5"/>
  <c r="EM622" i="5"/>
  <c r="EM650" i="5"/>
  <c r="EM623" i="5"/>
  <c r="EM651" i="5"/>
  <c r="EM624" i="5"/>
  <c r="EM652" i="5"/>
  <c r="EM625" i="5"/>
  <c r="EM653" i="5"/>
  <c r="EM626" i="5"/>
  <c r="EM654" i="5"/>
  <c r="EM627" i="5"/>
  <c r="EM655" i="5"/>
  <c r="EM628" i="5"/>
  <c r="EM656" i="5"/>
  <c r="EM629" i="5"/>
  <c r="EM657" i="5"/>
  <c r="EM630" i="5"/>
  <c r="EM658" i="5"/>
  <c r="EM631" i="5"/>
  <c r="EM659" i="5"/>
  <c r="EM632" i="5"/>
  <c r="EM660" i="5"/>
  <c r="EM633" i="5"/>
  <c r="EM661" i="5"/>
  <c r="EM634" i="5"/>
  <c r="EM662" i="5"/>
  <c r="EM663" i="5"/>
  <c r="T118" i="9"/>
  <c r="T121" i="9"/>
  <c r="AW107" i="9"/>
  <c r="T124" i="9"/>
  <c r="ER610" i="5"/>
  <c r="ER638" i="5"/>
  <c r="ER611" i="5"/>
  <c r="ER639" i="5"/>
  <c r="ER612" i="5"/>
  <c r="ER640" i="5"/>
  <c r="ER613" i="5"/>
  <c r="ER641" i="5"/>
  <c r="ER614" i="5"/>
  <c r="ER642" i="5"/>
  <c r="ER615" i="5"/>
  <c r="ER643" i="5"/>
  <c r="ER616" i="5"/>
  <c r="ER644" i="5"/>
  <c r="ER617" i="5"/>
  <c r="ER645" i="5"/>
  <c r="ER618" i="5"/>
  <c r="ER646" i="5"/>
  <c r="ER619" i="5"/>
  <c r="ER647" i="5"/>
  <c r="ER620" i="5"/>
  <c r="ER648" i="5"/>
  <c r="ER621" i="5"/>
  <c r="ER649" i="5"/>
  <c r="ER622" i="5"/>
  <c r="ER650" i="5"/>
  <c r="ER623" i="5"/>
  <c r="ER651" i="5"/>
  <c r="ER624" i="5"/>
  <c r="ER652" i="5"/>
  <c r="ER625" i="5"/>
  <c r="ER653" i="5"/>
  <c r="ER626" i="5"/>
  <c r="ER654" i="5"/>
  <c r="ER627" i="5"/>
  <c r="ER655" i="5"/>
  <c r="ER628" i="5"/>
  <c r="ER656" i="5"/>
  <c r="ER629" i="5"/>
  <c r="ER657" i="5"/>
  <c r="ER630" i="5"/>
  <c r="ER658" i="5"/>
  <c r="ER631" i="5"/>
  <c r="ER659" i="5"/>
  <c r="ER632" i="5"/>
  <c r="ER660" i="5"/>
  <c r="ER633" i="5"/>
  <c r="ER661" i="5"/>
  <c r="ER634" i="5"/>
  <c r="ER662" i="5"/>
  <c r="ER663" i="5"/>
  <c r="Y118" i="9"/>
  <c r="Y121" i="9"/>
  <c r="AW108" i="9"/>
  <c r="Y124" i="9"/>
  <c r="EW610" i="5"/>
  <c r="EW638" i="5"/>
  <c r="EW611" i="5"/>
  <c r="EW639" i="5"/>
  <c r="EW612" i="5"/>
  <c r="EW640" i="5"/>
  <c r="EW613" i="5"/>
  <c r="EW641" i="5"/>
  <c r="EW614" i="5"/>
  <c r="EW642" i="5"/>
  <c r="EW615" i="5"/>
  <c r="EW643" i="5"/>
  <c r="EW616" i="5"/>
  <c r="EW644" i="5"/>
  <c r="EW617" i="5"/>
  <c r="EW645" i="5"/>
  <c r="EW618" i="5"/>
  <c r="EW646" i="5"/>
  <c r="EW619" i="5"/>
  <c r="EW647" i="5"/>
  <c r="EW620" i="5"/>
  <c r="EW648" i="5"/>
  <c r="EW621" i="5"/>
  <c r="EW649" i="5"/>
  <c r="EW622" i="5"/>
  <c r="EW650" i="5"/>
  <c r="EW623" i="5"/>
  <c r="EW651" i="5"/>
  <c r="EW624" i="5"/>
  <c r="EW652" i="5"/>
  <c r="EW625" i="5"/>
  <c r="EW653" i="5"/>
  <c r="EW626" i="5"/>
  <c r="EW654" i="5"/>
  <c r="EW627" i="5"/>
  <c r="EW655" i="5"/>
  <c r="EW628" i="5"/>
  <c r="EW656" i="5"/>
  <c r="EW629" i="5"/>
  <c r="EW657" i="5"/>
  <c r="EW630" i="5"/>
  <c r="EW658" i="5"/>
  <c r="EW631" i="5"/>
  <c r="EW659" i="5"/>
  <c r="EW632" i="5"/>
  <c r="EW660" i="5"/>
  <c r="EW633" i="5"/>
  <c r="EW661" i="5"/>
  <c r="EW634" i="5"/>
  <c r="EW662" i="5"/>
  <c r="EW663" i="5"/>
  <c r="AD118" i="9"/>
  <c r="AD121" i="9"/>
  <c r="AW109" i="9"/>
  <c r="AD124" i="9"/>
  <c r="E126" i="9"/>
  <c r="E127" i="9"/>
  <c r="AK131" i="9"/>
  <c r="T787" i="9"/>
  <c r="AF787" i="9"/>
  <c r="AJ149" i="9"/>
  <c r="T789" i="9"/>
  <c r="AJ163" i="9"/>
  <c r="T790" i="9"/>
  <c r="T788" i="9"/>
  <c r="AF788" i="9"/>
  <c r="AK174" i="9"/>
  <c r="T791" i="9"/>
  <c r="AF791" i="9"/>
  <c r="AB207" i="9"/>
  <c r="AB208" i="9"/>
  <c r="AB209" i="9"/>
  <c r="AB210" i="9"/>
  <c r="AB211" i="9"/>
  <c r="AB212" i="9"/>
  <c r="AB213" i="9"/>
  <c r="AB214" i="9"/>
  <c r="AB215" i="9"/>
  <c r="AB216" i="9"/>
  <c r="AB217" i="9"/>
  <c r="AB233" i="9" s="1"/>
  <c r="AB235" i="9" s="1"/>
  <c r="AB237" i="9" s="1"/>
  <c r="AD192" i="9" s="1"/>
  <c r="AD194" i="9" s="1"/>
  <c r="AB228" i="9"/>
  <c r="AB230" i="9"/>
  <c r="AD193" i="9"/>
  <c r="AG695" i="9"/>
  <c r="AG700" i="9"/>
  <c r="AG702" i="9"/>
  <c r="AG707" i="9"/>
  <c r="AG711" i="9"/>
  <c r="AG713" i="9"/>
  <c r="AG718" i="9"/>
  <c r="AG723" i="9"/>
  <c r="AG727" i="9"/>
  <c r="AG730" i="9"/>
  <c r="AG734" i="9"/>
  <c r="AG738" i="9"/>
  <c r="AK750" i="9"/>
  <c r="T793" i="9"/>
  <c r="AF793" i="9"/>
  <c r="AO261" i="9"/>
  <c r="AO262" i="9"/>
  <c r="AO263" i="9"/>
  <c r="AK267" i="9"/>
  <c r="T794" i="9"/>
  <c r="AF794" i="9"/>
  <c r="AP275" i="9"/>
  <c r="AP276" i="9"/>
  <c r="AP277" i="9"/>
  <c r="AP278" i="9"/>
  <c r="AP279" i="9"/>
  <c r="AK320" i="9"/>
  <c r="AJ401" i="9"/>
  <c r="AJ448" i="9"/>
  <c r="AJ468" i="9"/>
  <c r="AJ482" i="9"/>
  <c r="AJ494" i="9"/>
  <c r="AJ510" i="9"/>
  <c r="AJ522" i="9"/>
  <c r="AJ538" i="9"/>
  <c r="AJ549" i="9"/>
  <c r="AK551" i="9"/>
  <c r="AK553" i="9"/>
  <c r="T795" i="9"/>
  <c r="AF795" i="9"/>
  <c r="AP572" i="9"/>
  <c r="AP573" i="9"/>
  <c r="AP574" i="9"/>
  <c r="AP575" i="9"/>
  <c r="AP576" i="9"/>
  <c r="AP577" i="9"/>
  <c r="AP578" i="9"/>
  <c r="AP579" i="9"/>
  <c r="AP580" i="9"/>
  <c r="AP581" i="9"/>
  <c r="AQ581" i="9"/>
  <c r="AP583" i="9"/>
  <c r="AP584" i="9"/>
  <c r="AP585" i="9"/>
  <c r="AP586" i="9"/>
  <c r="AP587" i="9"/>
  <c r="AP588" i="9"/>
  <c r="AP590" i="9"/>
  <c r="AQ590" i="9"/>
  <c r="AS575" i="9"/>
  <c r="AK684" i="9"/>
  <c r="T798" i="9"/>
  <c r="AF798" i="9"/>
  <c r="AP767" i="9"/>
  <c r="AP768" i="9"/>
  <c r="AP765" i="9"/>
  <c r="AP769" i="9"/>
  <c r="AF800" i="9"/>
  <c r="T797" i="9"/>
  <c r="T796" i="9"/>
  <c r="U589" i="9"/>
  <c r="U588" i="9"/>
  <c r="AS573" i="9"/>
  <c r="AO358" i="9"/>
  <c r="AK166" i="9"/>
  <c r="AQ124" i="9"/>
  <c r="AO124" i="9"/>
  <c r="AQ123" i="9"/>
  <c r="AO123" i="9"/>
  <c r="AQ122" i="9"/>
  <c r="AO122" i="9"/>
  <c r="AQ121" i="9"/>
  <c r="AO121" i="9"/>
  <c r="AQ120" i="9"/>
  <c r="AO120" i="9"/>
  <c r="AQ119" i="9"/>
  <c r="AO119" i="9"/>
  <c r="AQ118" i="9"/>
  <c r="AO118" i="9"/>
  <c r="AQ117" i="9"/>
  <c r="AO117" i="9"/>
  <c r="AQ116" i="9"/>
  <c r="AO116" i="9"/>
  <c r="AQ115" i="9"/>
  <c r="AO115" i="9"/>
  <c r="AQ114" i="9"/>
  <c r="AO114" i="9"/>
  <c r="AQ113" i="9"/>
  <c r="AO113" i="9"/>
  <c r="AQ112" i="9"/>
  <c r="AO112" i="9"/>
  <c r="AQ111" i="9"/>
  <c r="AO111" i="9"/>
  <c r="AW110" i="9"/>
  <c r="AQ110" i="9"/>
  <c r="AO110" i="9"/>
  <c r="AU109" i="9"/>
  <c r="AQ109" i="9"/>
  <c r="AO109" i="9"/>
  <c r="AU108" i="9"/>
  <c r="AQ108" i="9"/>
  <c r="AO108" i="9"/>
  <c r="AU107" i="9"/>
  <c r="AQ107" i="9"/>
  <c r="AO107" i="9"/>
  <c r="AU106" i="9"/>
  <c r="AQ106" i="9"/>
  <c r="AO106" i="9"/>
  <c r="AU105" i="9"/>
  <c r="AQ105" i="9"/>
  <c r="AO105" i="9"/>
  <c r="AU104" i="9"/>
  <c r="AQ104" i="9"/>
  <c r="AO104" i="9"/>
  <c r="AQ103" i="9"/>
  <c r="AO103" i="9"/>
  <c r="AQ102" i="9"/>
  <c r="AO102" i="9"/>
  <c r="AQ101" i="9"/>
  <c r="AO101" i="9"/>
  <c r="AQ100" i="9"/>
  <c r="AO100" i="9"/>
  <c r="E91" i="9"/>
  <c r="E92" i="9"/>
  <c r="E93" i="9"/>
  <c r="B85" i="6"/>
  <c r="B86" i="6"/>
  <c r="B8" i="6"/>
  <c r="N154" i="8"/>
  <c r="P19" i="8" a="1"/>
  <c r="P19" i="8"/>
  <c r="V19" i="8" a="1"/>
  <c r="V19" i="8"/>
  <c r="AB19" i="8" a="1"/>
  <c r="AH19" i="8" a="1"/>
  <c r="AN19" i="8" a="1"/>
  <c r="AB19" i="8"/>
  <c r="AH19" i="8"/>
  <c r="AN19" i="8"/>
  <c r="J19" i="8"/>
  <c r="P20" i="8" a="1"/>
  <c r="P20" i="8"/>
  <c r="V20" i="8" a="1"/>
  <c r="V20" i="8"/>
  <c r="AB20" i="8" a="1"/>
  <c r="AH20" i="8" a="1"/>
  <c r="AN20" i="8" a="1"/>
  <c r="AB20" i="8"/>
  <c r="AH20" i="8"/>
  <c r="AN20" i="8"/>
  <c r="J20" i="8"/>
  <c r="P21" i="8" a="1"/>
  <c r="P21" i="8"/>
  <c r="V21" i="8" a="1"/>
  <c r="V21" i="8"/>
  <c r="AB21" i="8" a="1"/>
  <c r="AH21" i="8" a="1"/>
  <c r="AN21" i="8" a="1"/>
  <c r="AB21" i="8"/>
  <c r="AH21" i="8"/>
  <c r="AN21" i="8"/>
  <c r="J21" i="8"/>
  <c r="P22" i="8" a="1"/>
  <c r="P22" i="8"/>
  <c r="V22" i="8" a="1"/>
  <c r="V22" i="8"/>
  <c r="AB22" i="8" a="1"/>
  <c r="AH22" i="8" a="1"/>
  <c r="AN22" i="8" a="1"/>
  <c r="AB22" i="8"/>
  <c r="AH22" i="8"/>
  <c r="AN22" i="8"/>
  <c r="J22" i="8"/>
  <c r="P23" i="8" a="1"/>
  <c r="P23" i="8"/>
  <c r="V23" i="8" a="1"/>
  <c r="V23" i="8"/>
  <c r="AB23" i="8" a="1"/>
  <c r="AH23" i="8" a="1"/>
  <c r="AN23" i="8" a="1"/>
  <c r="AB23" i="8"/>
  <c r="AH23" i="8"/>
  <c r="AN23" i="8"/>
  <c r="J23" i="8"/>
  <c r="P24" i="8" a="1"/>
  <c r="P24" i="8"/>
  <c r="V24" i="8" a="1"/>
  <c r="V24" i="8"/>
  <c r="AB24" i="8" a="1"/>
  <c r="AH24" i="8" a="1"/>
  <c r="AN24" i="8" a="1"/>
  <c r="AB24" i="8"/>
  <c r="AH24" i="8"/>
  <c r="AN24" i="8"/>
  <c r="J24" i="8"/>
  <c r="P25" i="8" a="1"/>
  <c r="P25" i="8"/>
  <c r="V25" i="8" a="1"/>
  <c r="V25" i="8"/>
  <c r="AB25" i="8" a="1"/>
  <c r="AH25" i="8" a="1"/>
  <c r="AN25" i="8" a="1"/>
  <c r="AB25" i="8"/>
  <c r="AH25" i="8"/>
  <c r="AN25" i="8"/>
  <c r="J25" i="8"/>
  <c r="P26" i="8" a="1"/>
  <c r="P26" i="8"/>
  <c r="V26" i="8" a="1"/>
  <c r="V26" i="8"/>
  <c r="AB26" i="8" a="1"/>
  <c r="AH26" i="8" a="1"/>
  <c r="AN26" i="8" a="1"/>
  <c r="AB26" i="8"/>
  <c r="AH26" i="8"/>
  <c r="AN26" i="8"/>
  <c r="J26" i="8"/>
  <c r="P27" i="8" a="1"/>
  <c r="P27" i="8"/>
  <c r="V27" i="8" a="1"/>
  <c r="V27" i="8"/>
  <c r="AB27" i="8" a="1"/>
  <c r="AH27" i="8" a="1"/>
  <c r="AN27" i="8" a="1"/>
  <c r="AB27" i="8"/>
  <c r="AH27" i="8"/>
  <c r="AN27" i="8"/>
  <c r="J27" i="8"/>
  <c r="P28" i="8"/>
  <c r="J28" i="8" s="1"/>
  <c r="AS153" i="8"/>
  <c r="AB131" i="8"/>
  <c r="Q131" i="8"/>
  <c r="T128" i="8"/>
  <c r="O75" i="8"/>
  <c r="B64" i="8"/>
  <c r="B63" i="8"/>
  <c r="B62" i="8"/>
  <c r="B61" i="8"/>
  <c r="AH57" i="8"/>
  <c r="Z57" i="8"/>
  <c r="R57" i="8"/>
  <c r="AO47" i="8"/>
  <c r="AO46" i="8"/>
  <c r="AO45" i="8"/>
  <c r="AO44" i="8"/>
  <c r="AO43" i="8"/>
  <c r="AO42" i="8"/>
  <c r="AO41" i="8"/>
  <c r="AO40" i="8"/>
  <c r="AO39" i="8"/>
  <c r="AO38" i="8"/>
  <c r="AO37" i="8"/>
  <c r="AO36" i="8"/>
  <c r="AN28" i="8"/>
  <c r="AN29" i="8" s="1"/>
  <c r="AH28" i="8"/>
  <c r="AH29" i="8" s="1"/>
  <c r="AB28" i="8"/>
  <c r="AB29" i="8" s="1"/>
  <c r="V28" i="8"/>
  <c r="V29" i="8" s="1"/>
  <c r="S15" i="8"/>
  <c r="N11" i="8"/>
  <c r="AL10" i="8"/>
  <c r="N10" i="8"/>
  <c r="AB8" i="8"/>
  <c r="L6" i="8"/>
  <c r="L4" i="8"/>
  <c r="H106" i="7"/>
  <c r="E106" i="7"/>
  <c r="H105" i="7"/>
  <c r="D8" i="7"/>
  <c r="D11" i="7"/>
  <c r="D26" i="7"/>
  <c r="D38" i="7"/>
  <c r="D42" i="7"/>
  <c r="D54" i="7"/>
  <c r="D62" i="7"/>
  <c r="D63" i="7"/>
  <c r="D70" i="7"/>
  <c r="D77" i="7"/>
  <c r="D81" i="7"/>
  <c r="D96" i="7"/>
  <c r="D97" i="7"/>
  <c r="D104" i="7"/>
  <c r="D105" i="7"/>
  <c r="C26" i="7"/>
  <c r="H104" i="7"/>
  <c r="H103" i="7"/>
  <c r="E103" i="7"/>
  <c r="B103" i="7"/>
  <c r="A103" i="7"/>
  <c r="H102" i="7"/>
  <c r="E102" i="7"/>
  <c r="B102" i="7"/>
  <c r="H101" i="7"/>
  <c r="E101" i="7"/>
  <c r="B101" i="7"/>
  <c r="H100" i="7"/>
  <c r="E100" i="7"/>
  <c r="B100" i="7"/>
  <c r="H99" i="7"/>
  <c r="H97" i="7"/>
  <c r="H96" i="7"/>
  <c r="H95" i="7"/>
  <c r="E95" i="7"/>
  <c r="B95" i="7"/>
  <c r="A95" i="7"/>
  <c r="H94" i="7"/>
  <c r="E94" i="7"/>
  <c r="B94" i="7"/>
  <c r="A94" i="7"/>
  <c r="H93" i="7"/>
  <c r="B93" i="7"/>
  <c r="C93" i="7" s="1"/>
  <c r="A93" i="7"/>
  <c r="H92" i="7"/>
  <c r="B92" i="7"/>
  <c r="C92" i="7" s="1"/>
  <c r="H91" i="7"/>
  <c r="E91" i="7"/>
  <c r="B91" i="7"/>
  <c r="H90" i="7"/>
  <c r="E90" i="7"/>
  <c r="B90" i="7"/>
  <c r="C90" i="7" s="1"/>
  <c r="H89" i="7"/>
  <c r="B89" i="7"/>
  <c r="C89" i="7" s="1"/>
  <c r="H87" i="7"/>
  <c r="E87" i="7"/>
  <c r="B87" i="7"/>
  <c r="H86" i="7"/>
  <c r="B86" i="7"/>
  <c r="C86" i="7" s="1"/>
  <c r="H85" i="7"/>
  <c r="B85" i="7"/>
  <c r="C85" i="7" s="1"/>
  <c r="H84" i="7"/>
  <c r="B84" i="7"/>
  <c r="C84" i="7" s="1"/>
  <c r="H81" i="7"/>
  <c r="H80" i="7"/>
  <c r="H79" i="7"/>
  <c r="B79" i="7"/>
  <c r="C79" i="7" s="1"/>
  <c r="B77" i="7"/>
  <c r="B76" i="7"/>
  <c r="C76" i="7" s="1"/>
  <c r="A76" i="7"/>
  <c r="B75" i="7"/>
  <c r="C75" i="7" s="1"/>
  <c r="B74" i="7"/>
  <c r="B73" i="7"/>
  <c r="B72" i="7"/>
  <c r="H70" i="7"/>
  <c r="E70" i="7"/>
  <c r="B70" i="7"/>
  <c r="H69" i="7"/>
  <c r="E69" i="7"/>
  <c r="F69" i="7" s="1"/>
  <c r="F70" i="7" s="1"/>
  <c r="B69" i="7"/>
  <c r="C69" i="7" s="1"/>
  <c r="A69" i="7"/>
  <c r="H68" i="7"/>
  <c r="E68" i="7"/>
  <c r="B68" i="7"/>
  <c r="H67" i="7"/>
  <c r="E67" i="7"/>
  <c r="B67" i="7"/>
  <c r="H66" i="7"/>
  <c r="E66" i="7"/>
  <c r="B66" i="7"/>
  <c r="H65" i="7"/>
  <c r="E65" i="7"/>
  <c r="B65" i="7"/>
  <c r="C65" i="7" s="1"/>
  <c r="C70" i="7" s="1"/>
  <c r="H63" i="7"/>
  <c r="B62" i="7"/>
  <c r="C62" i="7" s="1"/>
  <c r="B61" i="7"/>
  <c r="A61" i="7"/>
  <c r="B60" i="7"/>
  <c r="B59" i="7"/>
  <c r="B58" i="7"/>
  <c r="B57" i="7"/>
  <c r="B56" i="7"/>
  <c r="C56" i="7" s="1"/>
  <c r="H54" i="7"/>
  <c r="H53" i="7"/>
  <c r="E53" i="7"/>
  <c r="B53" i="7"/>
  <c r="A53" i="7"/>
  <c r="H52" i="7"/>
  <c r="H51" i="7"/>
  <c r="H50" i="7"/>
  <c r="E50" i="7"/>
  <c r="H49" i="7"/>
  <c r="E49" i="7"/>
  <c r="H48" i="7"/>
  <c r="H47" i="7"/>
  <c r="E47" i="7"/>
  <c r="B47" i="7"/>
  <c r="H46" i="7"/>
  <c r="E46" i="7"/>
  <c r="H45" i="7"/>
  <c r="H43" i="7"/>
  <c r="H42" i="7"/>
  <c r="B42" i="7"/>
  <c r="H41" i="7"/>
  <c r="H40" i="7"/>
  <c r="H38" i="7"/>
  <c r="H37" i="7"/>
  <c r="A37" i="7"/>
  <c r="H36" i="7"/>
  <c r="E36" i="7"/>
  <c r="B36" i="7"/>
  <c r="H35" i="7"/>
  <c r="H34" i="7"/>
  <c r="H33" i="7"/>
  <c r="H32" i="7"/>
  <c r="H31" i="7"/>
  <c r="H30" i="7"/>
  <c r="H29" i="7"/>
  <c r="H27" i="7"/>
  <c r="E27" i="7"/>
  <c r="B27" i="7"/>
  <c r="H26" i="7"/>
  <c r="E26" i="7"/>
  <c r="B26" i="7"/>
  <c r="H25" i="7"/>
  <c r="E25" i="7"/>
  <c r="B25" i="7"/>
  <c r="A25" i="7"/>
  <c r="H24" i="7"/>
  <c r="E24" i="7"/>
  <c r="B24" i="7"/>
  <c r="H23" i="7"/>
  <c r="E23" i="7"/>
  <c r="B23" i="7"/>
  <c r="H22" i="7"/>
  <c r="E22" i="7"/>
  <c r="B22" i="7"/>
  <c r="H21" i="7"/>
  <c r="E21" i="7"/>
  <c r="B21" i="7"/>
  <c r="H20" i="7"/>
  <c r="E20" i="7"/>
  <c r="B20" i="7"/>
  <c r="H19" i="7"/>
  <c r="E19" i="7"/>
  <c r="B19" i="7"/>
  <c r="H18" i="7"/>
  <c r="E18" i="7"/>
  <c r="B18" i="7"/>
  <c r="H17" i="7"/>
  <c r="E17" i="7"/>
  <c r="B17" i="7"/>
  <c r="H15" i="7"/>
  <c r="E15" i="7"/>
  <c r="B15" i="7"/>
  <c r="H14" i="7"/>
  <c r="E14" i="7"/>
  <c r="B14" i="7"/>
  <c r="H13" i="7"/>
  <c r="E13" i="7"/>
  <c r="D12" i="7"/>
  <c r="C12" i="6"/>
  <c r="B12" i="7" s="1"/>
  <c r="C12" i="7" s="1"/>
  <c r="H11" i="7"/>
  <c r="H10" i="7"/>
  <c r="H9" i="7"/>
  <c r="B9" i="7"/>
  <c r="B8" i="7"/>
  <c r="B131" i="6"/>
  <c r="Q108" i="6"/>
  <c r="P108" i="6"/>
  <c r="O108" i="6"/>
  <c r="N108" i="6"/>
  <c r="M108" i="6"/>
  <c r="L108" i="6"/>
  <c r="K108" i="6"/>
  <c r="I108" i="6"/>
  <c r="H108" i="6"/>
  <c r="G108" i="6"/>
  <c r="F108" i="6"/>
  <c r="R4" i="6"/>
  <c r="R5" i="6"/>
  <c r="R7" i="6"/>
  <c r="R9" i="6"/>
  <c r="R14" i="6"/>
  <c r="R15" i="6"/>
  <c r="R17" i="6"/>
  <c r="R18" i="6"/>
  <c r="R19" i="6"/>
  <c r="R20" i="6"/>
  <c r="R21" i="6"/>
  <c r="R22" i="6"/>
  <c r="R23" i="6"/>
  <c r="R25" i="6"/>
  <c r="R26" i="6"/>
  <c r="R27" i="6"/>
  <c r="R47" i="6"/>
  <c r="R50" i="6"/>
  <c r="R53" i="6"/>
  <c r="R57" i="6"/>
  <c r="R59" i="6"/>
  <c r="R60" i="6"/>
  <c r="R61" i="6"/>
  <c r="R66" i="6"/>
  <c r="R67" i="6"/>
  <c r="R68" i="6"/>
  <c r="R69" i="6"/>
  <c r="R72" i="6"/>
  <c r="R73" i="6"/>
  <c r="R74" i="6"/>
  <c r="R76" i="6"/>
  <c r="R87" i="6"/>
  <c r="R91" i="6"/>
  <c r="R94" i="6"/>
  <c r="R95" i="6"/>
  <c r="R100" i="6"/>
  <c r="R101" i="6"/>
  <c r="R102" i="6"/>
  <c r="R103" i="6"/>
  <c r="Q8" i="6"/>
  <c r="Q11" i="6"/>
  <c r="Q26" i="6"/>
  <c r="Q38" i="6"/>
  <c r="Q42" i="6"/>
  <c r="Q54" i="6"/>
  <c r="Q62" i="6"/>
  <c r="Q63" i="6"/>
  <c r="Q70" i="6"/>
  <c r="Q77" i="6"/>
  <c r="Q81" i="6"/>
  <c r="Q96" i="6"/>
  <c r="Q97" i="6"/>
  <c r="Q104" i="6"/>
  <c r="Q105" i="6"/>
  <c r="P26" i="6"/>
  <c r="P38" i="6"/>
  <c r="P42" i="6"/>
  <c r="P54" i="6"/>
  <c r="P62" i="6"/>
  <c r="P63" i="6"/>
  <c r="P70" i="6"/>
  <c r="P77" i="6"/>
  <c r="P81" i="6"/>
  <c r="P96" i="6"/>
  <c r="P97" i="6"/>
  <c r="P104" i="6"/>
  <c r="P105" i="6"/>
  <c r="O8" i="6"/>
  <c r="O11" i="6"/>
  <c r="O26" i="6"/>
  <c r="O38" i="6"/>
  <c r="O42" i="6"/>
  <c r="O54" i="6"/>
  <c r="O62" i="6"/>
  <c r="O63" i="6"/>
  <c r="O70" i="6"/>
  <c r="O77" i="6"/>
  <c r="O81" i="6"/>
  <c r="O96" i="6"/>
  <c r="O97" i="6"/>
  <c r="O104" i="6"/>
  <c r="O105" i="6"/>
  <c r="N8" i="6"/>
  <c r="N11" i="6"/>
  <c r="N26" i="6"/>
  <c r="N38" i="6"/>
  <c r="N42" i="6"/>
  <c r="N54" i="6"/>
  <c r="N62" i="6"/>
  <c r="N63" i="6"/>
  <c r="N70" i="6"/>
  <c r="N77" i="6"/>
  <c r="N81" i="6"/>
  <c r="N96" i="6"/>
  <c r="N97" i="6"/>
  <c r="N104" i="6"/>
  <c r="N105" i="6"/>
  <c r="M8" i="6"/>
  <c r="M11" i="6"/>
  <c r="M26" i="6"/>
  <c r="M38" i="6"/>
  <c r="M42" i="6"/>
  <c r="M54" i="6"/>
  <c r="M62" i="6"/>
  <c r="M63" i="6"/>
  <c r="M70" i="6"/>
  <c r="M77" i="6"/>
  <c r="M81" i="6"/>
  <c r="M96" i="6"/>
  <c r="M97" i="6"/>
  <c r="M104" i="6"/>
  <c r="M105" i="6"/>
  <c r="L8" i="6"/>
  <c r="L11" i="6"/>
  <c r="L26" i="6"/>
  <c r="L38" i="6"/>
  <c r="L42" i="6"/>
  <c r="L54" i="6"/>
  <c r="L62" i="6"/>
  <c r="L63" i="6"/>
  <c r="L70" i="6"/>
  <c r="L77" i="6"/>
  <c r="L81" i="6"/>
  <c r="L96" i="6"/>
  <c r="L97" i="6"/>
  <c r="L104" i="6"/>
  <c r="L105" i="6"/>
  <c r="K8" i="6"/>
  <c r="K11" i="6"/>
  <c r="K26" i="6"/>
  <c r="K38" i="6"/>
  <c r="K42" i="6"/>
  <c r="K54" i="6"/>
  <c r="K62" i="6"/>
  <c r="K63" i="6"/>
  <c r="K70" i="6"/>
  <c r="K77" i="6"/>
  <c r="K81" i="6"/>
  <c r="K96" i="6"/>
  <c r="K97" i="6"/>
  <c r="K104" i="6"/>
  <c r="K105" i="6"/>
  <c r="J8" i="6"/>
  <c r="J11" i="6"/>
  <c r="J26" i="6"/>
  <c r="J38" i="6"/>
  <c r="J42" i="6"/>
  <c r="J54" i="6"/>
  <c r="J62" i="6"/>
  <c r="J63" i="6"/>
  <c r="J70" i="6"/>
  <c r="J77" i="6"/>
  <c r="J96" i="6"/>
  <c r="J104" i="6"/>
  <c r="I8" i="6"/>
  <c r="I11" i="6"/>
  <c r="I26" i="6"/>
  <c r="I38" i="6"/>
  <c r="I42" i="6"/>
  <c r="I54" i="6"/>
  <c r="I62" i="6"/>
  <c r="I63" i="6"/>
  <c r="I70" i="6"/>
  <c r="I77" i="6"/>
  <c r="I81" i="6"/>
  <c r="I96" i="6"/>
  <c r="I97" i="6"/>
  <c r="I104" i="6"/>
  <c r="I105" i="6"/>
  <c r="H8" i="6"/>
  <c r="H11" i="6"/>
  <c r="H26" i="6"/>
  <c r="H42" i="6"/>
  <c r="H54" i="6"/>
  <c r="H62" i="6"/>
  <c r="H70" i="6"/>
  <c r="H77" i="6"/>
  <c r="H81" i="6"/>
  <c r="H96" i="6"/>
  <c r="H104" i="6"/>
  <c r="G8" i="6"/>
  <c r="G11" i="6"/>
  <c r="G26" i="6"/>
  <c r="G42" i="6"/>
  <c r="G54" i="6"/>
  <c r="G62" i="6"/>
  <c r="G70" i="6"/>
  <c r="G77" i="6"/>
  <c r="G81" i="6"/>
  <c r="G96" i="6"/>
  <c r="G104" i="6"/>
  <c r="F8" i="6"/>
  <c r="F11" i="6"/>
  <c r="F26" i="6"/>
  <c r="F42" i="6"/>
  <c r="F54" i="6"/>
  <c r="F62" i="6"/>
  <c r="F70" i="6"/>
  <c r="F77" i="6"/>
  <c r="F81" i="6"/>
  <c r="F96" i="6"/>
  <c r="F104" i="6"/>
  <c r="E26" i="6"/>
  <c r="B103" i="6"/>
  <c r="B102" i="6"/>
  <c r="B101" i="6"/>
  <c r="B100" i="6"/>
  <c r="B95" i="6"/>
  <c r="B94" i="6"/>
  <c r="B93" i="6"/>
  <c r="B92" i="6"/>
  <c r="B91" i="6"/>
  <c r="B90" i="6"/>
  <c r="B89" i="6"/>
  <c r="B87" i="6"/>
  <c r="B84" i="6"/>
  <c r="B79" i="6"/>
  <c r="B77" i="6"/>
  <c r="B76" i="6"/>
  <c r="B75" i="6"/>
  <c r="B74" i="6"/>
  <c r="B73" i="6"/>
  <c r="B72" i="6"/>
  <c r="B70" i="6"/>
  <c r="B69" i="6"/>
  <c r="B65" i="6"/>
  <c r="B11" i="6"/>
  <c r="B14" i="6"/>
  <c r="B26" i="6"/>
  <c r="B27" i="6"/>
  <c r="B42" i="6"/>
  <c r="B43" i="6"/>
  <c r="B62" i="6"/>
  <c r="B61" i="6"/>
  <c r="B60" i="6"/>
  <c r="B59" i="6"/>
  <c r="B58" i="6"/>
  <c r="B57" i="6"/>
  <c r="B56" i="6"/>
  <c r="B53" i="6"/>
  <c r="B52" i="6"/>
  <c r="B51" i="6"/>
  <c r="B50" i="6"/>
  <c r="B48" i="6"/>
  <c r="B47" i="6"/>
  <c r="B41" i="6"/>
  <c r="B40" i="6"/>
  <c r="B37" i="6"/>
  <c r="B35" i="6"/>
  <c r="B33" i="6"/>
  <c r="B32" i="6"/>
  <c r="B31" i="6"/>
  <c r="B29" i="6"/>
  <c r="B25" i="6"/>
  <c r="B23" i="6"/>
  <c r="B22" i="6"/>
  <c r="B21" i="6"/>
  <c r="B20" i="6"/>
  <c r="B19" i="6"/>
  <c r="B18" i="6"/>
  <c r="B17" i="6"/>
  <c r="Q12" i="6"/>
  <c r="O12" i="6"/>
  <c r="N12" i="6"/>
  <c r="M12" i="6"/>
  <c r="L12" i="6"/>
  <c r="K12" i="6"/>
  <c r="J12" i="6"/>
  <c r="I12" i="6"/>
  <c r="H12" i="6"/>
  <c r="G12" i="6"/>
  <c r="F12" i="6"/>
  <c r="D12" i="6"/>
  <c r="B12" i="6"/>
  <c r="B10" i="6"/>
  <c r="B9" i="6"/>
  <c r="B7" i="6"/>
  <c r="B6" i="6"/>
  <c r="B5" i="6"/>
  <c r="B4" i="6"/>
  <c r="Q2" i="6"/>
  <c r="P2" i="6"/>
  <c r="O2" i="6"/>
  <c r="N2" i="6"/>
  <c r="M2" i="6"/>
  <c r="L2" i="6"/>
  <c r="K2" i="6"/>
  <c r="J2" i="6"/>
  <c r="I2" i="6"/>
  <c r="H2" i="6"/>
  <c r="G2" i="6"/>
  <c r="F2" i="6"/>
  <c r="B1039" i="5"/>
  <c r="AG1028" i="5"/>
  <c r="I1027" i="5"/>
  <c r="AG1024" i="5"/>
  <c r="BA1005" i="5"/>
  <c r="AF1005" i="5"/>
  <c r="BA1004" i="5"/>
  <c r="BA1003" i="5"/>
  <c r="BA1002" i="5"/>
  <c r="BA1001" i="5"/>
  <c r="BA1000" i="5"/>
  <c r="AF1000" i="5"/>
  <c r="BA999" i="5"/>
  <c r="BA998" i="5"/>
  <c r="BA995" i="5" s="1"/>
  <c r="BA997" i="5"/>
  <c r="BA989" i="5"/>
  <c r="AB974" i="5"/>
  <c r="AE942" i="5"/>
  <c r="M942" i="5"/>
  <c r="Z899" i="5"/>
  <c r="AC881" i="5"/>
  <c r="O776" i="5"/>
  <c r="AC882" i="5"/>
  <c r="AC883" i="5"/>
  <c r="AZ846" i="5"/>
  <c r="AZ849" i="5"/>
  <c r="AZ854" i="5"/>
  <c r="BI844" i="5"/>
  <c r="AG830" i="5"/>
  <c r="AC830" i="5"/>
  <c r="Y830" i="5"/>
  <c r="U830" i="5"/>
  <c r="Q830" i="5"/>
  <c r="M830" i="5"/>
  <c r="Y798" i="5"/>
  <c r="BG703" i="5"/>
  <c r="BG704" i="5"/>
  <c r="BG705" i="5"/>
  <c r="BG706" i="5"/>
  <c r="BG707" i="5"/>
  <c r="BG708" i="5"/>
  <c r="BG709" i="5"/>
  <c r="BG710" i="5"/>
  <c r="BG711" i="5"/>
  <c r="BG712" i="5"/>
  <c r="BG713" i="5"/>
  <c r="BG714" i="5"/>
  <c r="BG715" i="5"/>
  <c r="BG716" i="5"/>
  <c r="BG717" i="5"/>
  <c r="BG718" i="5"/>
  <c r="BG719" i="5"/>
  <c r="BG720" i="5"/>
  <c r="BG721" i="5"/>
  <c r="BG722" i="5"/>
  <c r="BG723" i="5"/>
  <c r="BG724" i="5"/>
  <c r="BG725" i="5"/>
  <c r="BG726" i="5"/>
  <c r="BG727" i="5"/>
  <c r="BG728" i="5"/>
  <c r="BH703" i="5"/>
  <c r="AC728" i="5"/>
  <c r="BA670" i="5"/>
  <c r="AM728" i="5"/>
  <c r="BI703" i="5"/>
  <c r="BH704" i="5"/>
  <c r="AC729" i="5"/>
  <c r="BA671" i="5"/>
  <c r="AM729" i="5"/>
  <c r="BI704" i="5"/>
  <c r="BH705" i="5"/>
  <c r="AC730" i="5"/>
  <c r="BA672" i="5"/>
  <c r="AM730" i="5"/>
  <c r="BI705" i="5"/>
  <c r="BH706" i="5"/>
  <c r="AC731" i="5"/>
  <c r="BA673" i="5"/>
  <c r="AM731" i="5"/>
  <c r="BI706" i="5"/>
  <c r="BH707" i="5"/>
  <c r="AC732" i="5"/>
  <c r="BA674" i="5"/>
  <c r="AM732" i="5"/>
  <c r="BI707" i="5"/>
  <c r="BH708" i="5"/>
  <c r="AC733" i="5"/>
  <c r="BA675" i="5"/>
  <c r="AM733" i="5"/>
  <c r="BI708" i="5"/>
  <c r="BH709" i="5"/>
  <c r="AC734" i="5"/>
  <c r="BA676" i="5"/>
  <c r="AM734" i="5"/>
  <c r="BI709" i="5"/>
  <c r="BH710" i="5"/>
  <c r="AC735" i="5"/>
  <c r="BA677" i="5"/>
  <c r="AM735" i="5"/>
  <c r="BI710" i="5"/>
  <c r="BH711" i="5"/>
  <c r="AC736" i="5"/>
  <c r="BA678" i="5"/>
  <c r="AM736" i="5"/>
  <c r="BI711" i="5"/>
  <c r="BH712" i="5"/>
  <c r="BI712" i="5"/>
  <c r="BH713" i="5"/>
  <c r="BI713" i="5"/>
  <c r="BH714" i="5"/>
  <c r="BI714" i="5"/>
  <c r="BH715" i="5"/>
  <c r="BI715" i="5"/>
  <c r="BH716" i="5"/>
  <c r="BI716" i="5"/>
  <c r="BH717" i="5"/>
  <c r="BI717" i="5"/>
  <c r="BH718" i="5"/>
  <c r="BI718" i="5"/>
  <c r="BH719" i="5"/>
  <c r="BI719" i="5"/>
  <c r="BH720" i="5"/>
  <c r="BI720" i="5"/>
  <c r="BH721" i="5"/>
  <c r="BI721" i="5"/>
  <c r="BH722" i="5"/>
  <c r="BI722" i="5"/>
  <c r="BH723" i="5"/>
  <c r="BI723" i="5"/>
  <c r="BH724" i="5"/>
  <c r="BI724" i="5"/>
  <c r="BH725" i="5"/>
  <c r="BI725" i="5"/>
  <c r="BH726" i="5"/>
  <c r="BI726" i="5"/>
  <c r="BH727" i="5"/>
  <c r="BI727" i="5"/>
  <c r="BI728" i="5"/>
  <c r="AM753" i="5"/>
  <c r="AM752" i="5"/>
  <c r="AC752" i="5"/>
  <c r="AM751" i="5"/>
  <c r="AC751" i="5"/>
  <c r="AM750" i="5"/>
  <c r="AC750" i="5"/>
  <c r="AM749" i="5"/>
  <c r="AC749" i="5"/>
  <c r="AM748" i="5"/>
  <c r="AC748" i="5"/>
  <c r="AM747" i="5"/>
  <c r="AC747" i="5"/>
  <c r="AM746" i="5"/>
  <c r="AC746" i="5"/>
  <c r="AM745" i="5"/>
  <c r="AC745" i="5"/>
  <c r="AM744" i="5"/>
  <c r="AC744" i="5"/>
  <c r="AM743" i="5"/>
  <c r="AC743" i="5"/>
  <c r="AM742" i="5"/>
  <c r="AC742" i="5"/>
  <c r="AM741" i="5"/>
  <c r="AC741" i="5"/>
  <c r="AM740" i="5"/>
  <c r="AC740" i="5"/>
  <c r="AM739" i="5"/>
  <c r="AC739" i="5"/>
  <c r="AM738" i="5"/>
  <c r="AC738" i="5"/>
  <c r="AM737" i="5"/>
  <c r="AC737" i="5"/>
  <c r="BH728" i="5"/>
  <c r="W710" i="5"/>
  <c r="BH696" i="5"/>
  <c r="BA694" i="5"/>
  <c r="BA693" i="5"/>
  <c r="Z693" i="5"/>
  <c r="G693" i="5"/>
  <c r="BA692" i="5"/>
  <c r="BA691" i="5"/>
  <c r="BA690" i="5"/>
  <c r="BA689" i="5"/>
  <c r="BA688" i="5"/>
  <c r="BA687" i="5"/>
  <c r="BA686" i="5"/>
  <c r="BA685" i="5"/>
  <c r="Z685" i="5"/>
  <c r="G685" i="5"/>
  <c r="BA684" i="5"/>
  <c r="BA683" i="5"/>
  <c r="BA682" i="5"/>
  <c r="BA681" i="5"/>
  <c r="BA680" i="5"/>
  <c r="BA679" i="5"/>
  <c r="Z677" i="5"/>
  <c r="G677" i="5"/>
  <c r="Z669" i="5"/>
  <c r="G669" i="5"/>
  <c r="Z661" i="5"/>
  <c r="G661" i="5"/>
  <c r="DR660" i="5"/>
  <c r="CS660" i="5"/>
  <c r="Z653" i="5"/>
  <c r="G653" i="5"/>
  <c r="BR645" i="5"/>
  <c r="BW645" i="5"/>
  <c r="CB645" i="5"/>
  <c r="CG645" i="5"/>
  <c r="CL645" i="5"/>
  <c r="CQ645" i="5"/>
  <c r="CS645" i="5"/>
  <c r="CS644" i="5"/>
  <c r="CM636" i="5"/>
  <c r="EW635" i="5"/>
  <c r="ER635" i="5"/>
  <c r="EM635" i="5"/>
  <c r="EH635" i="5"/>
  <c r="EC635" i="5"/>
  <c r="DX635" i="5"/>
  <c r="DR610" i="5"/>
  <c r="DR611" i="5"/>
  <c r="DR612" i="5"/>
  <c r="DR613" i="5"/>
  <c r="DR614" i="5"/>
  <c r="DR615" i="5"/>
  <c r="DR616" i="5"/>
  <c r="DR617" i="5"/>
  <c r="DR618" i="5"/>
  <c r="DR619" i="5"/>
  <c r="DR620" i="5"/>
  <c r="DR621" i="5"/>
  <c r="DR622" i="5"/>
  <c r="DR623" i="5"/>
  <c r="DR624" i="5"/>
  <c r="DR625" i="5"/>
  <c r="DR626" i="5"/>
  <c r="DR627" i="5"/>
  <c r="DR628" i="5"/>
  <c r="DR629" i="5"/>
  <c r="DR630" i="5"/>
  <c r="DR631" i="5"/>
  <c r="DR632" i="5"/>
  <c r="DR633" i="5"/>
  <c r="DR634" i="5"/>
  <c r="DR635" i="5"/>
  <c r="DM610" i="5"/>
  <c r="DM611" i="5"/>
  <c r="DM612" i="5"/>
  <c r="DM613" i="5"/>
  <c r="DM614" i="5"/>
  <c r="DM615" i="5"/>
  <c r="DM616" i="5"/>
  <c r="DM617" i="5"/>
  <c r="DM618" i="5"/>
  <c r="DM619" i="5"/>
  <c r="DM620" i="5"/>
  <c r="DM621" i="5"/>
  <c r="DM622" i="5"/>
  <c r="DM623" i="5"/>
  <c r="DM624" i="5"/>
  <c r="DM625" i="5"/>
  <c r="DM626" i="5"/>
  <c r="DM627" i="5"/>
  <c r="DM628" i="5"/>
  <c r="DM629" i="5"/>
  <c r="DM630" i="5"/>
  <c r="DM631" i="5"/>
  <c r="DM632" i="5"/>
  <c r="DM633" i="5"/>
  <c r="DM634" i="5"/>
  <c r="DM635" i="5"/>
  <c r="DH610" i="5"/>
  <c r="DH611" i="5"/>
  <c r="DH612" i="5"/>
  <c r="DH613" i="5"/>
  <c r="DH614" i="5"/>
  <c r="DH615" i="5"/>
  <c r="DH616" i="5"/>
  <c r="DH617" i="5"/>
  <c r="DH618" i="5"/>
  <c r="DH619" i="5"/>
  <c r="DH620" i="5"/>
  <c r="DH621" i="5"/>
  <c r="DH622" i="5"/>
  <c r="DH623" i="5"/>
  <c r="DH624" i="5"/>
  <c r="DH625" i="5"/>
  <c r="DH626" i="5"/>
  <c r="DH627" i="5"/>
  <c r="DH628" i="5"/>
  <c r="DH629" i="5"/>
  <c r="DH630" i="5"/>
  <c r="DH631" i="5"/>
  <c r="DH632" i="5"/>
  <c r="DH633" i="5"/>
  <c r="DH634" i="5"/>
  <c r="DH635" i="5"/>
  <c r="DC610" i="5"/>
  <c r="DC611" i="5"/>
  <c r="DC612" i="5"/>
  <c r="DC613" i="5"/>
  <c r="DC614" i="5"/>
  <c r="DC615" i="5"/>
  <c r="DC616" i="5"/>
  <c r="DC617" i="5"/>
  <c r="DC618" i="5"/>
  <c r="DC619" i="5"/>
  <c r="DC620" i="5"/>
  <c r="DC621" i="5"/>
  <c r="DC622" i="5"/>
  <c r="DC623" i="5"/>
  <c r="DC624" i="5"/>
  <c r="DC625" i="5"/>
  <c r="DC626" i="5"/>
  <c r="DC627" i="5"/>
  <c r="DC628" i="5"/>
  <c r="DC629" i="5"/>
  <c r="DC630" i="5"/>
  <c r="DC631" i="5"/>
  <c r="DC632" i="5"/>
  <c r="DC633" i="5"/>
  <c r="DC634" i="5"/>
  <c r="DC635" i="5"/>
  <c r="CX610" i="5"/>
  <c r="CX611" i="5"/>
  <c r="CX612" i="5"/>
  <c r="CX613" i="5"/>
  <c r="CX614" i="5"/>
  <c r="CX615" i="5"/>
  <c r="CX616" i="5"/>
  <c r="CX617" i="5"/>
  <c r="CX618" i="5"/>
  <c r="CX619" i="5"/>
  <c r="CX620" i="5"/>
  <c r="CX621" i="5"/>
  <c r="CX622" i="5"/>
  <c r="CX623" i="5"/>
  <c r="CX624" i="5"/>
  <c r="CX625" i="5"/>
  <c r="CX626" i="5"/>
  <c r="CX627" i="5"/>
  <c r="CX628" i="5"/>
  <c r="CX629" i="5"/>
  <c r="CX630" i="5"/>
  <c r="CX631" i="5"/>
  <c r="CX632" i="5"/>
  <c r="CX633" i="5"/>
  <c r="CX634" i="5"/>
  <c r="CX635" i="5"/>
  <c r="CS610" i="5"/>
  <c r="CS611" i="5"/>
  <c r="CS612" i="5"/>
  <c r="CS613" i="5"/>
  <c r="CS614" i="5"/>
  <c r="CS615" i="5"/>
  <c r="CS616" i="5"/>
  <c r="CS617" i="5"/>
  <c r="CS618" i="5"/>
  <c r="CS619" i="5"/>
  <c r="CS620" i="5"/>
  <c r="CS621" i="5"/>
  <c r="CS622" i="5"/>
  <c r="CS623" i="5"/>
  <c r="CS624" i="5"/>
  <c r="CS625" i="5"/>
  <c r="CS626" i="5"/>
  <c r="CS627" i="5"/>
  <c r="CS628" i="5"/>
  <c r="CS629" i="5"/>
  <c r="CS630" i="5"/>
  <c r="CS631" i="5"/>
  <c r="CS632" i="5"/>
  <c r="CS633" i="5"/>
  <c r="CS634" i="5"/>
  <c r="CS635" i="5"/>
  <c r="Z619" i="5"/>
  <c r="G619" i="5"/>
  <c r="Z611" i="5"/>
  <c r="G611" i="5"/>
  <c r="Z603" i="5"/>
  <c r="G603" i="5"/>
  <c r="Z595" i="5"/>
  <c r="G595" i="5"/>
  <c r="Z587" i="5"/>
  <c r="G587" i="5"/>
  <c r="BI580" i="5"/>
  <c r="BI579" i="5"/>
  <c r="Z578" i="5"/>
  <c r="G578" i="5"/>
  <c r="BI572" i="5"/>
  <c r="BI571" i="5"/>
  <c r="BI564" i="5"/>
  <c r="BI563" i="5"/>
  <c r="BI556" i="5"/>
  <c r="BI555" i="5"/>
  <c r="BA500" i="5"/>
  <c r="BA499" i="5"/>
  <c r="BA492" i="5"/>
  <c r="BA491" i="5"/>
  <c r="BA484" i="5"/>
  <c r="BA483" i="5"/>
  <c r="BA476" i="5"/>
  <c r="BA475" i="5"/>
  <c r="AG449" i="5"/>
  <c r="P420" i="5"/>
  <c r="AF417" i="5"/>
  <c r="W417" i="5"/>
  <c r="BG226" i="5"/>
  <c r="BG227" i="5"/>
  <c r="BG228" i="5"/>
  <c r="BG229" i="5"/>
  <c r="BG230" i="5"/>
  <c r="BG232" i="5"/>
  <c r="BG233" i="5"/>
  <c r="BG234" i="5"/>
  <c r="BG236" i="5"/>
  <c r="BG237" i="5"/>
  <c r="BG238" i="5"/>
  <c r="BG239" i="5"/>
  <c r="BG240" i="5"/>
  <c r="BG241" i="5"/>
  <c r="BG243" i="5"/>
  <c r="BO245" i="5" s="1"/>
  <c r="I184" i="5"/>
  <c r="AA915" i="5"/>
  <c r="AM565" i="5"/>
  <c r="AA916" i="5" s="1"/>
  <c r="AM566" i="5"/>
  <c r="AM576" i="5"/>
  <c r="AO641" i="5"/>
  <c r="J79" i="6" s="1"/>
  <c r="AO650" i="5"/>
  <c r="AE709" i="5"/>
  <c r="AB50" i="11"/>
  <c r="C99" i="6"/>
  <c r="B99" i="7" s="1"/>
  <c r="C99" i="7" s="1"/>
  <c r="C104" i="7" s="1"/>
  <c r="C45" i="6"/>
  <c r="B45" i="7" s="1"/>
  <c r="C45" i="7" s="1"/>
  <c r="B46" i="16"/>
  <c r="C46" i="16"/>
  <c r="C46" i="6"/>
  <c r="B46" i="7" s="1"/>
  <c r="C46" i="7" s="1"/>
  <c r="C47" i="16"/>
  <c r="C49" i="6"/>
  <c r="B50" i="16" s="1"/>
  <c r="B80" i="7"/>
  <c r="C80" i="7" s="1"/>
  <c r="C83" i="6"/>
  <c r="C84" i="16" s="1"/>
  <c r="B84" i="16"/>
  <c r="S45" i="6"/>
  <c r="E45" i="7" s="1"/>
  <c r="F45" i="7" s="1"/>
  <c r="C81" i="6"/>
  <c r="B81" i="6" s="1"/>
  <c r="B83" i="7"/>
  <c r="C83" i="7" s="1"/>
  <c r="C96" i="6"/>
  <c r="B96" i="7" s="1"/>
  <c r="B45" i="6"/>
  <c r="E45" i="6"/>
  <c r="R45" i="6" s="1"/>
  <c r="B46" i="6"/>
  <c r="E46" i="6"/>
  <c r="R46" i="6"/>
  <c r="B49" i="6"/>
  <c r="E49" i="6"/>
  <c r="R49" i="6" s="1"/>
  <c r="B83" i="6"/>
  <c r="E83" i="6"/>
  <c r="R83" i="6" s="1"/>
  <c r="E108" i="6"/>
  <c r="R96" i="6" l="1"/>
  <c r="D86" i="16"/>
  <c r="N153" i="8"/>
  <c r="N160" i="8" s="1"/>
  <c r="C77" i="7"/>
  <c r="D84" i="16"/>
  <c r="S96" i="6"/>
  <c r="E96" i="7" s="1"/>
  <c r="E84" i="7"/>
  <c r="F84" i="7" s="1"/>
  <c r="F96" i="7" s="1"/>
  <c r="E8" i="6"/>
  <c r="E12" i="6" s="1"/>
  <c r="R6" i="6"/>
  <c r="R8" i="6" s="1"/>
  <c r="D9" i="16"/>
  <c r="C13" i="16"/>
  <c r="D13" i="16" s="1"/>
  <c r="C81" i="7"/>
  <c r="D43" i="16"/>
  <c r="I30" i="14"/>
  <c r="Z807" i="5" s="1"/>
  <c r="Z816" i="5" s="1"/>
  <c r="E11" i="6"/>
  <c r="R10" i="6"/>
  <c r="G8" i="13"/>
  <c r="E9" i="13"/>
  <c r="AP772" i="9"/>
  <c r="AP771" i="9" s="1"/>
  <c r="AP774" i="9" s="1"/>
  <c r="AF767" i="9" s="1"/>
  <c r="T24" i="11"/>
  <c r="K28" i="13"/>
  <c r="I34" i="13"/>
  <c r="D78" i="16"/>
  <c r="E79" i="6"/>
  <c r="J81" i="6"/>
  <c r="J97" i="6" s="1"/>
  <c r="J105" i="6" s="1"/>
  <c r="R56" i="6"/>
  <c r="R62" i="6" s="1"/>
  <c r="E62" i="6"/>
  <c r="R75" i="6"/>
  <c r="R77" i="6" s="1"/>
  <c r="E77" i="6"/>
  <c r="E54" i="6"/>
  <c r="R51" i="6"/>
  <c r="S51" i="6" s="1"/>
  <c r="E51" i="7" s="1"/>
  <c r="F51" i="7" s="1"/>
  <c r="F54" i="7" s="1"/>
  <c r="E70" i="6"/>
  <c r="E37" i="6"/>
  <c r="R37" i="6" s="1"/>
  <c r="S37" i="6" s="1"/>
  <c r="E37" i="7" s="1"/>
  <c r="F37" i="7" s="1"/>
  <c r="B13" i="7"/>
  <c r="C13" i="7" s="1"/>
  <c r="B35" i="7"/>
  <c r="C35" i="7" s="1"/>
  <c r="B96" i="6"/>
  <c r="B47" i="16"/>
  <c r="B10" i="7"/>
  <c r="C10" i="7" s="1"/>
  <c r="E96" i="6"/>
  <c r="C54" i="6"/>
  <c r="AO649" i="5"/>
  <c r="AA39" i="13"/>
  <c r="AA42" i="13" s="1"/>
  <c r="AG39" i="13"/>
  <c r="AG42" i="13" s="1"/>
  <c r="D70" i="16"/>
  <c r="B81" i="7"/>
  <c r="D46" i="16"/>
  <c r="B88" i="6"/>
  <c r="B51" i="7"/>
  <c r="C51" i="7" s="1"/>
  <c r="B14" i="16"/>
  <c r="C81" i="16"/>
  <c r="B13" i="6"/>
  <c r="C14" i="16"/>
  <c r="F31" i="6"/>
  <c r="B81" i="16"/>
  <c r="B82" i="16" s="1"/>
  <c r="E35" i="6"/>
  <c r="R35" i="6" s="1"/>
  <c r="S35" i="6" s="1"/>
  <c r="E35" i="7" s="1"/>
  <c r="F35" i="7" s="1"/>
  <c r="B6" i="7"/>
  <c r="C6" i="7" s="1"/>
  <c r="C8" i="7" s="1"/>
  <c r="D76" i="16"/>
  <c r="B89" i="16"/>
  <c r="B97" i="16" s="1"/>
  <c r="B49" i="7"/>
  <c r="C49" i="7" s="1"/>
  <c r="C54" i="7" s="1"/>
  <c r="J108" i="6"/>
  <c r="E80" i="6"/>
  <c r="R80" i="6" s="1"/>
  <c r="S80" i="6" s="1"/>
  <c r="E80" i="7" s="1"/>
  <c r="F80" i="7" s="1"/>
  <c r="C100" i="16"/>
  <c r="D57" i="16"/>
  <c r="D77" i="16"/>
  <c r="C89" i="16"/>
  <c r="C97" i="16" s="1"/>
  <c r="B80" i="6"/>
  <c r="B100" i="16"/>
  <c r="B105" i="16" s="1"/>
  <c r="C104" i="6"/>
  <c r="E40" i="6"/>
  <c r="B41" i="7"/>
  <c r="C41" i="7" s="1"/>
  <c r="C42" i="7" s="1"/>
  <c r="C50" i="16"/>
  <c r="D50" i="16" s="1"/>
  <c r="G34" i="13"/>
  <c r="B88" i="7"/>
  <c r="C88" i="7" s="1"/>
  <c r="C96" i="7" s="1"/>
  <c r="E99" i="6"/>
  <c r="B99" i="6"/>
  <c r="E94" i="9"/>
  <c r="J29" i="8"/>
  <c r="AT28" i="8" s="1"/>
  <c r="P29" i="8"/>
  <c r="R12" i="6" l="1"/>
  <c r="D97" i="16"/>
  <c r="M28" i="13"/>
  <c r="K34" i="13"/>
  <c r="R40" i="6"/>
  <c r="E42" i="6"/>
  <c r="F30" i="6"/>
  <c r="F38" i="6" s="1"/>
  <c r="F63" i="6" s="1"/>
  <c r="F97" i="6" s="1"/>
  <c r="F105" i="6" s="1"/>
  <c r="E31" i="6"/>
  <c r="R31" i="6" s="1"/>
  <c r="S31" i="6" s="1"/>
  <c r="E31" i="7" s="1"/>
  <c r="F31" i="7" s="1"/>
  <c r="R11" i="6"/>
  <c r="S10" i="6"/>
  <c r="E10" i="7" s="1"/>
  <c r="F10" i="7" s="1"/>
  <c r="I8" i="13"/>
  <c r="G9" i="13"/>
  <c r="AB48" i="11"/>
  <c r="AO651" i="5"/>
  <c r="B104" i="6"/>
  <c r="N150" i="8" s="1"/>
  <c r="N161" i="8" s="1"/>
  <c r="B104" i="7"/>
  <c r="D14" i="16"/>
  <c r="B54" i="6"/>
  <c r="B54" i="7"/>
  <c r="E104" i="6"/>
  <c r="R99" i="6"/>
  <c r="R79" i="6"/>
  <c r="E81" i="6"/>
  <c r="C55" i="16"/>
  <c r="D55" i="16" s="1"/>
  <c r="AE944" i="5"/>
  <c r="AE945" i="5" s="1"/>
  <c r="E6" i="13"/>
  <c r="D81" i="16"/>
  <c r="C82" i="16"/>
  <c r="D82" i="16" s="1"/>
  <c r="D89" i="16"/>
  <c r="B55" i="16"/>
  <c r="D47" i="16"/>
  <c r="S54" i="6"/>
  <c r="E54" i="7" s="1"/>
  <c r="R54" i="6"/>
  <c r="D100" i="16"/>
  <c r="C105" i="16"/>
  <c r="D105" i="16" s="1"/>
  <c r="AT26" i="8"/>
  <c r="AT25" i="8"/>
  <c r="AT23" i="8"/>
  <c r="AT29" i="8"/>
  <c r="AT22" i="8"/>
  <c r="AT21" i="8"/>
  <c r="AU45" i="8"/>
  <c r="AU41" i="8"/>
  <c r="AU37" i="8"/>
  <c r="AT24" i="8"/>
  <c r="AU44" i="8"/>
  <c r="AU40" i="8"/>
  <c r="AU36" i="8"/>
  <c r="AU47" i="8"/>
  <c r="AU43" i="8"/>
  <c r="AU39" i="8"/>
  <c r="AT20" i="8"/>
  <c r="AT27" i="8"/>
  <c r="AT19" i="8"/>
  <c r="AU46" i="8"/>
  <c r="AU42" i="8"/>
  <c r="AU38" i="8"/>
  <c r="C35" i="16"/>
  <c r="D35" i="16" s="1"/>
  <c r="G34" i="6"/>
  <c r="G30" i="6"/>
  <c r="G38" i="6" s="1"/>
  <c r="G63" i="6" s="1"/>
  <c r="G97" i="6" s="1"/>
  <c r="G105" i="6" s="1"/>
  <c r="C34" i="7"/>
  <c r="B34" i="7"/>
  <c r="R34" i="6"/>
  <c r="S34" i="6" s="1"/>
  <c r="E34" i="7" s="1"/>
  <c r="F34" i="7" s="1"/>
  <c r="E34" i="6"/>
  <c r="B30" i="7"/>
  <c r="C30" i="7" s="1"/>
  <c r="C38" i="7" s="1"/>
  <c r="C63" i="7" s="1"/>
  <c r="C97" i="7" s="1"/>
  <c r="C105" i="7" s="1"/>
  <c r="C31" i="16"/>
  <c r="C39" i="16" s="1"/>
  <c r="C64" i="16" s="1"/>
  <c r="C30" i="6"/>
  <c r="B31" i="16" s="1"/>
  <c r="B39" i="16" s="1"/>
  <c r="B64" i="16" s="1"/>
  <c r="B98" i="16" s="1"/>
  <c r="B106" i="16" s="1"/>
  <c r="B35" i="16"/>
  <c r="S40" i="6" l="1"/>
  <c r="R42" i="6"/>
  <c r="N151" i="8"/>
  <c r="G6" i="13"/>
  <c r="E7" i="13"/>
  <c r="E10" i="13"/>
  <c r="E36" i="13" s="1"/>
  <c r="O28" i="13"/>
  <c r="M34" i="13"/>
  <c r="S79" i="6"/>
  <c r="R81" i="6"/>
  <c r="K8" i="13"/>
  <c r="I9" i="13"/>
  <c r="R104" i="6"/>
  <c r="S99" i="6"/>
  <c r="D64" i="16"/>
  <c r="D39" i="16"/>
  <c r="D31" i="16"/>
  <c r="C38" i="6"/>
  <c r="C98" i="16"/>
  <c r="E30" i="6"/>
  <c r="B30" i="6"/>
  <c r="E99" i="7" l="1"/>
  <c r="F99" i="7" s="1"/>
  <c r="F104" i="7" s="1"/>
  <c r="S104" i="6"/>
  <c r="E104" i="7" s="1"/>
  <c r="I6" i="13"/>
  <c r="G7" i="13"/>
  <c r="G10" i="13" s="1"/>
  <c r="G36" i="13" s="1"/>
  <c r="E44" i="13"/>
  <c r="E48" i="13"/>
  <c r="M8" i="13"/>
  <c r="K9" i="13"/>
  <c r="E79" i="7"/>
  <c r="F79" i="7" s="1"/>
  <c r="F81" i="7" s="1"/>
  <c r="S81" i="6"/>
  <c r="E81" i="7" s="1"/>
  <c r="O34" i="13"/>
  <c r="Q28" i="13"/>
  <c r="S42" i="6"/>
  <c r="E42" i="7" s="1"/>
  <c r="E40" i="7"/>
  <c r="F40" i="7" s="1"/>
  <c r="F42" i="7" s="1"/>
  <c r="E38" i="6"/>
  <c r="E63" i="6" s="1"/>
  <c r="E97" i="6" s="1"/>
  <c r="E105" i="6" s="1"/>
  <c r="R30" i="6"/>
  <c r="C63" i="6"/>
  <c r="B38" i="7"/>
  <c r="B38" i="6"/>
  <c r="B63" i="6" s="1"/>
  <c r="D98" i="16"/>
  <c r="C106" i="16"/>
  <c r="D106" i="16" s="1"/>
  <c r="G44" i="13" l="1"/>
  <c r="G48" i="13"/>
  <c r="K6" i="13"/>
  <c r="I7" i="13"/>
  <c r="I10" i="13"/>
  <c r="I36" i="13" s="1"/>
  <c r="M9" i="13"/>
  <c r="O8" i="13"/>
  <c r="E59" i="13"/>
  <c r="E46" i="13"/>
  <c r="E47" i="13"/>
  <c r="S28" i="13"/>
  <c r="Q34" i="13"/>
  <c r="R38" i="6"/>
  <c r="R63" i="6" s="1"/>
  <c r="R97" i="6" s="1"/>
  <c r="R105" i="6" s="1"/>
  <c r="S30" i="6"/>
  <c r="C97" i="6"/>
  <c r="B63" i="7"/>
  <c r="Q8" i="13" l="1"/>
  <c r="O9" i="13"/>
  <c r="I44" i="13"/>
  <c r="I48" i="13"/>
  <c r="M6" i="13"/>
  <c r="K7" i="13"/>
  <c r="K10" i="13" s="1"/>
  <c r="K36" i="13" s="1"/>
  <c r="U28" i="13"/>
  <c r="S34" i="13"/>
  <c r="E61" i="13"/>
  <c r="E65" i="13"/>
  <c r="E66" i="13"/>
  <c r="G59" i="13"/>
  <c r="G46" i="13"/>
  <c r="G47" i="13"/>
  <c r="B97" i="7"/>
  <c r="C105" i="6"/>
  <c r="B97" i="6"/>
  <c r="E30" i="7"/>
  <c r="F30" i="7" s="1"/>
  <c r="F38" i="7" s="1"/>
  <c r="F63" i="7" s="1"/>
  <c r="F97" i="7" s="1"/>
  <c r="F105" i="7" s="1"/>
  <c r="F107" i="7" s="1"/>
  <c r="S38" i="6"/>
  <c r="K44" i="13" l="1"/>
  <c r="K48" i="13"/>
  <c r="W28" i="13"/>
  <c r="U34" i="13"/>
  <c r="G61" i="13"/>
  <c r="G65" i="13"/>
  <c r="G66" i="13"/>
  <c r="M7" i="13"/>
  <c r="M10" i="13" s="1"/>
  <c r="M36" i="13" s="1"/>
  <c r="O6" i="13"/>
  <c r="I59" i="13"/>
  <c r="I46" i="13"/>
  <c r="I47" i="13"/>
  <c r="S8" i="13"/>
  <c r="Q9" i="13"/>
  <c r="E69" i="13"/>
  <c r="E71" i="13" s="1"/>
  <c r="T11" i="11"/>
  <c r="T23" i="11" s="1"/>
  <c r="AG252" i="9"/>
  <c r="B105" i="6"/>
  <c r="B105" i="7"/>
  <c r="AC454" i="5"/>
  <c r="E38" i="7"/>
  <c r="S63" i="6"/>
  <c r="M48" i="13" l="1"/>
  <c r="M44" i="13"/>
  <c r="W34" i="13"/>
  <c r="Y28" i="13"/>
  <c r="S9" i="13"/>
  <c r="U8" i="13"/>
  <c r="G69" i="13"/>
  <c r="G71" i="13" s="1"/>
  <c r="I61" i="13"/>
  <c r="I65" i="13"/>
  <c r="I69" i="13" s="1"/>
  <c r="I71" i="13" s="1"/>
  <c r="I66" i="13"/>
  <c r="K59" i="13"/>
  <c r="K46" i="13"/>
  <c r="K47" i="13"/>
  <c r="Q6" i="13"/>
  <c r="O7" i="13"/>
  <c r="O10" i="13"/>
  <c r="O36" i="13" s="1"/>
  <c r="AC453" i="5"/>
  <c r="AB47" i="11"/>
  <c r="AB49" i="11" s="1"/>
  <c r="AB249" i="9"/>
  <c r="AG251" i="9" s="1"/>
  <c r="AG253" i="9" s="1"/>
  <c r="T26" i="11"/>
  <c r="T28" i="11" s="1"/>
  <c r="E63" i="7"/>
  <c r="S97" i="6"/>
  <c r="AK256" i="9" l="1"/>
  <c r="T792" i="9" s="1"/>
  <c r="AF792" i="9" s="1"/>
  <c r="K61" i="13"/>
  <c r="K65" i="13"/>
  <c r="K66" i="13"/>
  <c r="U9" i="13"/>
  <c r="W8" i="13"/>
  <c r="AA28" i="13"/>
  <c r="Y34" i="13"/>
  <c r="M46" i="13"/>
  <c r="M47" i="13"/>
  <c r="M59" i="13"/>
  <c r="O44" i="13"/>
  <c r="O48" i="13"/>
  <c r="S6" i="13"/>
  <c r="Q7" i="13"/>
  <c r="Q10" i="13"/>
  <c r="Q36" i="13" s="1"/>
  <c r="S105" i="6"/>
  <c r="E97" i="7"/>
  <c r="AB54" i="11"/>
  <c r="AB55" i="11" s="1"/>
  <c r="Q44" i="13" l="1"/>
  <c r="Q48" i="13"/>
  <c r="K69" i="13"/>
  <c r="K71" i="13" s="1"/>
  <c r="S7" i="13"/>
  <c r="U6" i="13"/>
  <c r="S10" i="13"/>
  <c r="S36" i="13" s="1"/>
  <c r="O46" i="13"/>
  <c r="O47" i="13"/>
  <c r="O59" i="13"/>
  <c r="M65" i="13"/>
  <c r="M69" i="13" s="1"/>
  <c r="M66" i="13"/>
  <c r="M61" i="13"/>
  <c r="M71" i="13" s="1"/>
  <c r="AC28" i="13"/>
  <c r="AA34" i="13"/>
  <c r="Y8" i="13"/>
  <c r="W9" i="13"/>
  <c r="E105" i="7"/>
  <c r="S107" i="6"/>
  <c r="S44" i="13" l="1"/>
  <c r="S48" i="13"/>
  <c r="AE28" i="13"/>
  <c r="AC34" i="13"/>
  <c r="U7" i="13"/>
  <c r="U10" i="13"/>
  <c r="U36" i="13" s="1"/>
  <c r="W6" i="13"/>
  <c r="Q59" i="13"/>
  <c r="Q46" i="13"/>
  <c r="Q47" i="13"/>
  <c r="Y9" i="13"/>
  <c r="AA8" i="13"/>
  <c r="O61" i="13"/>
  <c r="O65" i="13"/>
  <c r="O69" i="13" s="1"/>
  <c r="O71" i="13" s="1"/>
  <c r="O66" i="13"/>
  <c r="AF766" i="9"/>
  <c r="AF768" i="9" s="1"/>
  <c r="AK774" i="9" s="1"/>
  <c r="T799" i="9" s="1"/>
  <c r="AF799" i="9" s="1"/>
  <c r="AF801" i="9" s="1"/>
  <c r="AC455" i="5"/>
  <c r="E107" i="7"/>
  <c r="Y11" i="11" s="1"/>
  <c r="Y23" i="11" s="1"/>
  <c r="Y6" i="13" l="1"/>
  <c r="W7" i="13"/>
  <c r="W10" i="13" s="1"/>
  <c r="W36" i="13" s="1"/>
  <c r="AE34" i="13"/>
  <c r="AG28" i="13"/>
  <c r="AG34" i="13" s="1"/>
  <c r="U48" i="13"/>
  <c r="U44" i="13"/>
  <c r="S59" i="13"/>
  <c r="S46" i="13"/>
  <c r="S47" i="13"/>
  <c r="AA9" i="13"/>
  <c r="AC8" i="13"/>
  <c r="Q61" i="13"/>
  <c r="Q65" i="13"/>
  <c r="Q69" i="13" s="1"/>
  <c r="Q66" i="13"/>
  <c r="Q71" i="13"/>
  <c r="Y26" i="11"/>
  <c r="Y28" i="11" s="1"/>
  <c r="Y38" i="11" s="1"/>
  <c r="Y40" i="11" s="1"/>
  <c r="AD38" i="11"/>
  <c r="AD40" i="11" s="1"/>
  <c r="W48" i="13" l="1"/>
  <c r="W44" i="13"/>
  <c r="S61" i="13"/>
  <c r="S65" i="13"/>
  <c r="S66" i="13"/>
  <c r="U46" i="13"/>
  <c r="U47" i="13"/>
  <c r="U59" i="13"/>
  <c r="AC9" i="13"/>
  <c r="AE8" i="13"/>
  <c r="Y7" i="13"/>
  <c r="AA6" i="13"/>
  <c r="Y10" i="13"/>
  <c r="Y36" i="13" s="1"/>
  <c r="Y41" i="11"/>
  <c r="AB56" i="11" s="1"/>
  <c r="Y64" i="11"/>
  <c r="Y68" i="11" s="1"/>
  <c r="T29" i="11"/>
  <c r="Y44" i="13" l="1"/>
  <c r="Y48" i="13"/>
  <c r="S69" i="13"/>
  <c r="S71" i="13" s="1"/>
  <c r="AG8" i="13"/>
  <c r="AG9" i="13" s="1"/>
  <c r="AE9" i="13"/>
  <c r="U65" i="13"/>
  <c r="U66" i="13"/>
  <c r="U61" i="13"/>
  <c r="W46" i="13"/>
  <c r="W47" i="13"/>
  <c r="W59" i="13"/>
  <c r="AA7" i="13"/>
  <c r="AA10" i="13" s="1"/>
  <c r="AA36" i="13" s="1"/>
  <c r="AC6" i="13"/>
  <c r="M26" i="5"/>
  <c r="P203" i="5" s="1"/>
  <c r="AB57" i="11"/>
  <c r="AA44" i="13" l="1"/>
  <c r="AA48" i="13"/>
  <c r="U69" i="13"/>
  <c r="U71" i="13" s="1"/>
  <c r="Y46" i="13"/>
  <c r="Y47" i="13"/>
  <c r="Y59" i="13"/>
  <c r="W61" i="13"/>
  <c r="W65" i="13"/>
  <c r="W69" i="13" s="1"/>
  <c r="W71" i="13" s="1"/>
  <c r="W66" i="13"/>
  <c r="AC7" i="13"/>
  <c r="AC10" i="13"/>
  <c r="AC36" i="13" s="1"/>
  <c r="AE6" i="13"/>
  <c r="AB59" i="11"/>
  <c r="AB76" i="11" s="1"/>
  <c r="AB77" i="11" s="1"/>
  <c r="AG6" i="13" l="1"/>
  <c r="AE7" i="13"/>
  <c r="AE10" i="13"/>
  <c r="AE36" i="13" s="1"/>
  <c r="Y61" i="13"/>
  <c r="Y65" i="13"/>
  <c r="Y66" i="13"/>
  <c r="AC48" i="13"/>
  <c r="AC44" i="13"/>
  <c r="AA46" i="13"/>
  <c r="AA59" i="13"/>
  <c r="AA47" i="13"/>
  <c r="M27" i="5"/>
  <c r="P204" i="5" s="1"/>
  <c r="E3" i="10"/>
  <c r="E7" i="10" s="1"/>
  <c r="E18" i="10" s="1"/>
  <c r="AB78" i="11"/>
  <c r="AB80" i="11" s="1"/>
  <c r="J81" i="11" s="1"/>
  <c r="AC46" i="13" l="1"/>
  <c r="AC47" i="13"/>
  <c r="AC59" i="13"/>
  <c r="AE48" i="13"/>
  <c r="AE44" i="13"/>
  <c r="Y69" i="13"/>
  <c r="Y71" i="13" s="1"/>
  <c r="AA61" i="13"/>
  <c r="AA65" i="13"/>
  <c r="AA66" i="13"/>
  <c r="AG7" i="13"/>
  <c r="AG10" i="13" s="1"/>
  <c r="AG36" i="13" s="1"/>
  <c r="AG44" i="13" l="1"/>
  <c r="AG48" i="13"/>
  <c r="AA69" i="13"/>
  <c r="AA71" i="13" s="1"/>
  <c r="AE47" i="13"/>
  <c r="AE46" i="13"/>
  <c r="AE59" i="13"/>
  <c r="AC65" i="13"/>
  <c r="AC66" i="13"/>
  <c r="AC61" i="13"/>
  <c r="AG59" i="13" l="1"/>
  <c r="AG47" i="13"/>
  <c r="AG46" i="13"/>
  <c r="AC69" i="13"/>
  <c r="AC71" i="13" s="1"/>
  <c r="AE61" i="13"/>
  <c r="AE65" i="13"/>
  <c r="AE66" i="13"/>
  <c r="AE71" i="13" l="1"/>
  <c r="AE69" i="13"/>
  <c r="AG61" i="13"/>
  <c r="AG65" i="13"/>
  <c r="AG66" i="13"/>
  <c r="AG69" i="13" l="1"/>
  <c r="AG71"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369" authorId="0" shapeId="0" xr:uid="{00000000-0006-0000-0000-000001000000}">
      <text>
        <r>
          <rPr>
            <sz val="10"/>
            <color rgb="FF000000"/>
            <rFont val="Arial"/>
            <family val="2"/>
          </rPr>
          <t>======
ID#AAAALJSn4HI
SooHoo, D    (2021-01-21 21:09:18)
Regulations.. If State Credits…All sites must be in DDA?</t>
        </r>
      </text>
    </comment>
  </commentList>
  <extLst>
    <ext xmlns:r="http://schemas.openxmlformats.org/officeDocument/2006/relationships" uri="GoogleSheetsCustomDataVersion1">
      <go:sheetsCustomData xmlns:go="http://customooxmlschemas.google.com/" r:id="rId1" roundtripDataSignature="AMtx7mh2JYs5qS/mTJabi63JZA0aQwySE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Z203" authorId="0" shapeId="0" xr:uid="{00000000-0006-0000-0400-000002000000}">
      <text>
        <r>
          <rPr>
            <sz val="10"/>
            <color rgb="FF000000"/>
            <rFont val="Arial"/>
            <family val="2"/>
          </rPr>
          <t xml:space="preserve">======
</t>
        </r>
        <r>
          <rPr>
            <sz val="10"/>
            <color rgb="FF000000"/>
            <rFont val="Arial"/>
            <family val="2"/>
          </rPr>
          <t xml:space="preserve">ID#AAAALJSn4HM
</t>
        </r>
        <r>
          <rPr>
            <sz val="10"/>
            <color rgb="FF000000"/>
            <rFont val="Arial"/>
            <family val="2"/>
          </rPr>
          <t xml:space="preserve">Ferguson, Gina    (2021-01-21 21:09:18)
</t>
        </r>
        <r>
          <rPr>
            <sz val="10"/>
            <color rgb="FF000000"/>
            <rFont val="Arial"/>
            <family val="2"/>
          </rPr>
          <t>Please contact TCAC staff if you need assistance in selecting the type of state credit.  For 2021, the 15% set-aside is available to rehabilitation projects only.</t>
        </r>
      </text>
    </comment>
    <comment ref="Z807" authorId="0" shapeId="0" xr:uid="{00000000-0006-0000-0400-000003000000}">
      <text>
        <r>
          <rPr>
            <sz val="10"/>
            <color rgb="FF000000"/>
            <rFont val="Arial"/>
            <family val="2"/>
          </rPr>
          <t xml:space="preserve">======
</t>
        </r>
        <r>
          <rPr>
            <sz val="10"/>
            <color rgb="FF000000"/>
            <rFont val="Arial"/>
            <family val="2"/>
          </rPr>
          <t xml:space="preserve">ID#AAAALJSn4G4
</t>
        </r>
        <r>
          <rPr>
            <sz val="10"/>
            <color rgb="FF000000"/>
            <rFont val="Arial"/>
            <family val="2"/>
          </rPr>
          <t xml:space="preserve">Chen, Zhuo    (2021-01-21 21:09:18)
</t>
        </r>
        <r>
          <rPr>
            <sz val="10"/>
            <color rgb="FF000000"/>
            <rFont val="Arial"/>
            <family val="2"/>
          </rPr>
          <t>Complete the Subsidy Contract Calculation tab, the annual rental subsidy overhang amount will automatically populate</t>
        </r>
      </text>
    </comment>
  </commentList>
  <extLst>
    <ext xmlns:r="http://schemas.openxmlformats.org/officeDocument/2006/relationships" uri="GoogleSheetsCustomDataVersion1">
      <go:sheetsCustomData xmlns:go="http://customooxmlschemas.google.com/" r:id="rId1" roundtripDataSignature="AMtx7mjHVN2gSIiw8Y4yjGeA5KtyjW5Tv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0500-000001000000}">
      <text>
        <r>
          <rPr>
            <sz val="10"/>
            <color rgb="FF000000"/>
            <rFont val="Arial"/>
            <family val="2"/>
          </rPr>
          <t>======
ID#AAAALJSn4G0
State Treasurer's Office    (2021-01-21 21:09:18)
Lower of appraised "as-is" value or purchase price</t>
        </r>
      </text>
    </comment>
    <comment ref="B15" authorId="0" shapeId="0" xr:uid="{00000000-0006-0000-0500-000002000000}">
      <text>
        <r>
          <rPr>
            <sz val="10"/>
            <color rgb="FF000000"/>
            <rFont val="Arial"/>
            <family val="2"/>
          </rPr>
          <t>======
ID#AAAALJSn4GU
Chen, Zhuo    (2021-01-21 21:09:18)
If the purchase price exceeds appraised value, input the overage amount in this row, unless a waiver has been obtained pursuant to TCAC regulations Section 10327(c)(6)</t>
        </r>
      </text>
    </comment>
    <comment ref="A74" authorId="0" shapeId="0" xr:uid="{00000000-0006-0000-0500-000005000000}">
      <text>
        <r>
          <rPr>
            <sz val="10"/>
            <color rgb="FF000000"/>
            <rFont val="Arial"/>
            <family val="2"/>
          </rPr>
          <t>======
ID#AAAALJSn4GY
Ferguson, Gina    (2021-01-21 21:09:18)
For projects subject to a TCAC Capital Needs Covenant</t>
        </r>
      </text>
    </comment>
    <comment ref="A75" authorId="0" shapeId="0" xr:uid="{00000000-0006-0000-0500-000006000000}">
      <text>
        <r>
          <rPr>
            <sz val="10"/>
            <color rgb="FF000000"/>
            <rFont val="Arial"/>
            <family val="2"/>
          </rPr>
          <t xml:space="preserve">======
</t>
        </r>
        <r>
          <rPr>
            <sz val="10"/>
            <color rgb="FF000000"/>
            <rFont val="Arial"/>
            <family val="2"/>
          </rPr>
          <t xml:space="preserve">ID#AAAALJSn4Hg
</t>
        </r>
        <r>
          <rPr>
            <sz val="10"/>
            <color rgb="FF000000"/>
            <rFont val="Arial"/>
            <family val="2"/>
          </rPr>
          <t xml:space="preserve">Ferguson, Gina    (2021-01-21 21:09:18)
</t>
        </r>
        <r>
          <rPr>
            <sz val="10"/>
            <color rgb="FF000000"/>
            <rFont val="Arial"/>
            <family val="2"/>
          </rPr>
          <t>Three months of operating expenses and debt service as shown in the 15 year pro forma.</t>
        </r>
      </text>
    </comment>
    <comment ref="B101" authorId="0" shapeId="0" xr:uid="{00000000-0006-0000-0500-000009000000}">
      <text>
        <r>
          <rPr>
            <sz val="10"/>
            <color rgb="FF000000"/>
            <rFont val="Arial"/>
            <family val="2"/>
          </rPr>
          <t>======
ID#AAAALJSn4Gg
State Treasurer's Office    (2021-01-21 21:09:18)
Any project fees paid as brokerage to a related party are part of developer fee.</t>
        </r>
      </text>
    </comment>
    <comment ref="B102" authorId="0" shapeId="0" xr:uid="{00000000-0006-0000-0500-00000A000000}">
      <text>
        <r>
          <rPr>
            <sz val="10"/>
            <color rgb="FF000000"/>
            <rFont val="Arial"/>
            <family val="2"/>
          </rPr>
          <t>======
ID#AAAALJSn4HU
State Treasurer's Office    (2021-01-21 21:09:18)
Any construction management oversight paid to developer or related party are part of developer fees.</t>
        </r>
      </text>
    </comment>
    <comment ref="S104" authorId="0" shapeId="0" xr:uid="{00000000-0006-0000-0500-00000B000000}">
      <text>
        <r>
          <rPr>
            <sz val="10"/>
            <color rgb="FF000000"/>
            <rFont val="Arial"/>
            <family val="2"/>
          </rPr>
          <t>======
ID#AAAALJSn4HA
State Treasurer's Office    (2021-01-21 21:09:18)
Cannot exceed 15% of cell S96 (for BIPOC project, max is 20%).  See TCAC Reg. Section 10327(c)(2)(B) for deferral/equity contribution requirements.</t>
        </r>
      </text>
    </comment>
    <comment ref="T104" authorId="0" shapeId="0" xr:uid="{00000000-0006-0000-0500-00000C000000}">
      <text>
        <r>
          <rPr>
            <sz val="10"/>
            <color rgb="FF000000"/>
            <rFont val="Arial"/>
            <family val="2"/>
          </rPr>
          <t>======
ID#AAAALJSn4HY
State Treasurer's Office    (2021-01-21 21:09:18)
Acquisition Credits cannot exceed 5% of cell T96 (or 15% if regulatory requirements are met). See TCAC Reg. Section 10327(c)(2)(B) for deferral/ equity contribution requirements.</t>
        </r>
      </text>
    </comment>
  </commentList>
  <extLst>
    <ext xmlns:r="http://schemas.openxmlformats.org/officeDocument/2006/relationships" uri="GoogleSheetsCustomDataVersion1">
      <go:sheetsCustomData xmlns:go="http://customooxmlschemas.google.com/" r:id="rId1" roundtripDataSignature="AMtx7mib6owIzYoaR3RwnYrA+n9y1Whxz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L57" authorId="0" shapeId="0" xr:uid="{00000000-0006-0000-0800-000001000000}">
      <text>
        <r>
          <rPr>
            <sz val="10"/>
            <color rgb="FF000000"/>
            <rFont val="Arial"/>
            <family val="2"/>
          </rPr>
          <t>======
ID#AAAAHs-XRrQ
Kiel Schmidt    (2021-01-27 18:47:15)
Proposed is less than allowed by zoning but did use bonus for parking</t>
        </r>
      </text>
    </comment>
    <comment ref="H536" authorId="0" shapeId="0" xr:uid="{00000000-0006-0000-0800-000002000000}">
      <text>
        <r>
          <rPr>
            <sz val="10"/>
            <color rgb="FF000000"/>
            <rFont val="Arial"/>
            <family val="2"/>
          </rPr>
          <t>======
ID#AAAALJSn4Hc
State Treasurer's Office    (2021-01-21 21:09:18)
Do not select item (ii) unless the project is applying under the Rural set-aside.</t>
        </r>
      </text>
    </comment>
  </commentList>
  <extLst>
    <ext xmlns:r="http://schemas.openxmlformats.org/officeDocument/2006/relationships" uri="GoogleSheetsCustomDataVersion1">
      <go:sheetsCustomData xmlns:go="http://customooxmlschemas.google.com/" r:id="rId1" roundtripDataSignature="AMtx7mg5PVWPDD+oLvoYmVEA1kMGW13XA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S21" authorId="0" shapeId="0" xr:uid="{00000000-0006-0000-0A00-000001000000}">
      <text>
        <r>
          <rPr>
            <sz val="10"/>
            <color rgb="FF000000"/>
            <rFont val="Arial"/>
            <family val="2"/>
          </rPr>
          <t>======
ID#AAAALJSn4G8
Chen, Zhuo    (2021-01-21 21:09:18)
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10"/>
            <color rgb="FF000000"/>
            <rFont val="Arial"/>
            <family val="2"/>
          </rPr>
          <t>======
ID#AAAALJSn4Gk
Chen, Zhuo    (2021-01-21 21:09:18)
The Total Requested Unadjusted Eligible Basis must not exceed the Total Adjusted Threshold Basis Limit.</t>
        </r>
      </text>
    </comment>
    <comment ref="B24" authorId="0" shapeId="0" xr:uid="{00000000-0006-0000-0A00-000003000000}">
      <text>
        <r>
          <rPr>
            <sz val="10"/>
            <color rgb="FF000000"/>
            <rFont val="Arial"/>
            <family val="2"/>
          </rPr>
          <t xml:space="preserve">======
</t>
        </r>
        <r>
          <rPr>
            <sz val="10"/>
            <color rgb="FF000000"/>
            <rFont val="Arial"/>
            <family val="2"/>
          </rPr>
          <t xml:space="preserve">ID#AAAALJSn4Gw
</t>
        </r>
        <r>
          <rPr>
            <sz val="10"/>
            <color rgb="FF000000"/>
            <rFont val="Arial"/>
            <family val="2"/>
          </rPr>
          <t xml:space="preserve">*DS    (2021-01-21 21:09:18)
</t>
        </r>
        <r>
          <rPr>
            <sz val="10"/>
            <color rgb="FF000000"/>
            <rFont val="Arial"/>
            <family val="2"/>
          </rPr>
          <t>The Total Requested Unadjusted Eligible Basis must not exceed the Total Adjusted Threshold Basis Limit.</t>
        </r>
      </text>
    </comment>
    <comment ref="T25" authorId="0" shapeId="0" xr:uid="{00000000-0006-0000-0A00-000004000000}">
      <text>
        <r>
          <rPr>
            <sz val="10"/>
            <color rgb="FF000000"/>
            <rFont val="Arial"/>
            <family val="2"/>
          </rPr>
          <t>======
ID#AAAALJSn4HE
State Treasurer's Office    (2021-01-21 21:09:18)
130% adjustment only for sites located in a DDA/QCT.</t>
        </r>
      </text>
    </comment>
    <comment ref="Y25" authorId="0" shapeId="0" xr:uid="{00000000-0006-0000-0A00-000005000000}">
      <text>
        <r>
          <rPr>
            <sz val="10"/>
            <color rgb="FF000000"/>
            <rFont val="Arial"/>
            <family val="2"/>
          </rPr>
          <t>======
ID#AAAALJSn4Gs
State Treasurer's Office    (2021-01-21 21:09:18)
No 130% adjustment for sites not located in DDA or QCT</t>
        </r>
      </text>
    </comment>
  </commentList>
  <extLst>
    <ext xmlns:r="http://schemas.openxmlformats.org/officeDocument/2006/relationships" uri="GoogleSheetsCustomDataVersion1">
      <go:sheetsCustomData xmlns:go="http://customooxmlschemas.google.com/" r:id="rId1" roundtripDataSignature="AMtx7mhuClQKkrNA17Q+cb7O2g5mdHCra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61" authorId="0" shapeId="0" xr:uid="{00000000-0006-0000-0C00-000001000000}">
      <text>
        <r>
          <rPr>
            <sz val="10"/>
            <color rgb="FF000000"/>
            <rFont val="Arial"/>
            <family val="2"/>
          </rPr>
          <t>======
ID#AAAALJSn4Gc
Ferguson, Gina    (2021-01-21 21:09:18)
INSERT PERCENTAGE SHARE OF RESIDUAL RECEIPTS CASH FLOW</t>
        </r>
      </text>
    </comment>
    <comment ref="C64" authorId="0" shapeId="0" xr:uid="{00000000-0006-0000-0C00-000002000000}">
      <text>
        <r>
          <rPr>
            <sz val="10"/>
            <color rgb="FF000000"/>
            <rFont val="Arial"/>
            <family val="2"/>
          </rPr>
          <t>======
ID#AAAALJSn4Go
Ferguson, Gina    (2021-01-21 21:09:18)
INSERT PERCENTAGE SHARE OF RESIDUAL RECEIPTS CASH FLOW</t>
        </r>
      </text>
    </comment>
  </commentList>
  <extLst>
    <ext xmlns:r="http://schemas.openxmlformats.org/officeDocument/2006/relationships" uri="GoogleSheetsCustomDataVersion1">
      <go:sheetsCustomData xmlns:go="http://customooxmlschemas.google.com/" r:id="rId1" roundtripDataSignature="AMtx7mg/ZRt8YKKp0IPhxx+E9XjhcJKk5w=="/>
    </ext>
  </extLst>
</comments>
</file>

<file path=xl/sharedStrings.xml><?xml version="1.0" encoding="utf-8"?>
<sst xmlns="http://schemas.openxmlformats.org/spreadsheetml/2006/main" count="5019" uniqueCount="2672">
  <si>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</si>
  <si>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</si>
  <si>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</si>
  <si>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</si>
  <si>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</si>
  <si>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</si>
  <si>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color theme="1"/>
        <rFont val="Arial"/>
        <family val="2"/>
      </rPr>
      <t>Joint CDLAC-TCAC Applications:</t>
    </r>
    <r>
      <rPr>
        <sz val="10"/>
        <color theme="1"/>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</si>
  <si>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</si>
  <si>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color theme="1"/>
        <rFont val="Arial"/>
        <family val="2"/>
      </rPr>
      <t>Non-Joint Applications (TCAC Applications requiring separate CDLAC application)</t>
    </r>
    <r>
      <rPr>
        <sz val="10"/>
        <color theme="1"/>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</si>
  <si>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</si>
  <si>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</si>
  <si>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</si>
  <si>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</si>
  <si>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</si>
  <si>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</si>
  <si>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</si>
  <si>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</si>
  <si>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</si>
  <si>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</si>
  <si>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</si>
  <si>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</si>
  <si>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</si>
  <si>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</si>
  <si>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</si>
  <si>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color theme="1"/>
        <rFont val="Arial"/>
        <family val="2"/>
      </rPr>
      <t>Joint Applications:</t>
    </r>
    <r>
      <rPr>
        <sz val="10"/>
        <color theme="1"/>
        <rFont val="Arial"/>
        <family val="2"/>
      </rPr>
      <t xml:space="preserve"> Applicants must submit the joint application including this Excel file using the CDLAC online application portal. </t>
    </r>
    <r>
      <rPr>
        <u/>
        <sz val="10"/>
        <color theme="1"/>
        <rFont val="Arial"/>
        <family val="2"/>
      </rPr>
      <t>Non-Joint Applications</t>
    </r>
    <r>
      <rPr>
        <sz val="10"/>
        <color theme="1"/>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</si>
  <si>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</si>
  <si>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</si>
  <si>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</si>
  <si>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</si>
  <si>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rgb="FFFF0000"/>
        <rFont val="Arial"/>
        <family val="2"/>
      </rPr>
      <t>DO NOT UNPROTECT OR UNLOCK CELLS</t>
    </r>
    <r>
      <rPr>
        <sz val="10"/>
        <color theme="1"/>
        <rFont val="Arial"/>
        <family val="2"/>
      </rPr>
      <t xml:space="preserve"> in the spreadsheet. TCAC will verify formulas and data and will scan for viruses upon receipt. Any tampering may result in disqualification of the application.</t>
    </r>
  </si>
  <si>
    <t>2)</t>
  </si>
  <si>
    <t>Submission Requirements</t>
  </si>
  <si>
    <r>
      <rPr>
        <sz val="10"/>
        <color theme="1"/>
        <rFont val="Arial"/>
        <family val="2"/>
      </rPr>
      <t xml:space="preserve">Applicants </t>
    </r>
    <r>
      <rPr>
        <b/>
        <u/>
        <sz val="10"/>
        <color rgb="FFFF0000"/>
        <rFont val="Arial"/>
        <family val="2"/>
      </rPr>
      <t>must</t>
    </r>
    <r>
      <rPr>
        <sz val="10"/>
        <color theme="1"/>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</si>
  <si>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</si>
  <si>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</si>
  <si>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</si>
  <si>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</si>
  <si>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</si>
  <si>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</si>
  <si>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</si>
  <si>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</si>
  <si>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</si>
  <si>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</si>
  <si>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</si>
  <si>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</si>
  <si>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</si>
  <si>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</si>
  <si>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</si>
  <si>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</si>
  <si>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</si>
  <si>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</si>
  <si>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</si>
  <si>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</si>
  <si>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</si>
  <si>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</si>
  <si>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</si>
  <si>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</si>
  <si>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</si>
  <si>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</si>
  <si>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</si>
  <si>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</si>
  <si>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</si>
  <si>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</si>
  <si>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</si>
  <si>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</si>
  <si>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</si>
  <si>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</si>
  <si>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</si>
  <si>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</si>
  <si>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</si>
  <si>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</si>
  <si>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</si>
  <si>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</si>
  <si>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</si>
  <si>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</si>
  <si>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</si>
  <si>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</si>
  <si>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</si>
  <si>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</si>
  <si>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rPr>
        <sz val="10"/>
        <color theme="1"/>
        <rFont val="Arial"/>
        <family val="2"/>
      </rPr>
      <t xml:space="preserve">The </t>
    </r>
    <r>
      <rPr>
        <sz val="10"/>
        <color theme="1"/>
        <rFont val="Arial"/>
        <family val="2"/>
      </rPr>
      <t>annual</t>
    </r>
    <r>
      <rPr>
        <sz val="10"/>
        <color theme="1"/>
        <rFont val="Arial"/>
        <family val="2"/>
      </rPr>
      <t xml:space="preserve"> federal credit amount will auto-populate after credits have been calculated in</t>
    </r>
  </si>
  <si>
    <t>the Basis and Credits sheet.</t>
  </si>
  <si>
    <t>4)</t>
  </si>
  <si>
    <t>Applicant Statement</t>
  </si>
  <si>
    <r>
      <rPr>
        <sz val="10"/>
        <color theme="1"/>
        <rFont val="Arial"/>
        <family val="2"/>
      </rPr>
      <t>After carefully reading the</t>
    </r>
    <r>
      <rPr>
        <b/>
        <sz val="10"/>
        <color theme="1"/>
        <rFont val="Arial"/>
        <family val="2"/>
      </rPr>
      <t xml:space="preserve"> </t>
    </r>
    <r>
      <rPr>
        <u/>
        <sz val="10"/>
        <color theme="1"/>
        <rFont val="Arial"/>
        <family val="2"/>
      </rPr>
      <t>applicant statement and certification,</t>
    </r>
    <r>
      <rPr>
        <sz val="10"/>
        <color theme="1"/>
        <rFont val="Arial"/>
        <family val="2"/>
      </rPr>
      <t xml:space="preserve"> the applicant must provide </t>
    </r>
  </si>
  <si>
    <t>a signed applicant certification.</t>
  </si>
  <si>
    <t>5)</t>
  </si>
  <si>
    <t>Local Jurisdiction</t>
  </si>
  <si>
    <r>
      <rPr>
        <sz val="10"/>
        <color theme="1"/>
        <rFont val="Arial"/>
        <family val="2"/>
      </rPr>
      <t>Provide the name and contact information of the local jurisdiction's City Manager or equivalent</t>
    </r>
    <r>
      <rPr>
        <sz val="10"/>
        <color theme="1"/>
        <rFont val="Arial"/>
        <family val="2"/>
      </rPr>
      <t>.</t>
    </r>
  </si>
  <si>
    <t>Section 2</t>
  </si>
  <si>
    <t>General and Summary Information</t>
  </si>
  <si>
    <t>Application Type</t>
  </si>
  <si>
    <t>Provide the requested information.</t>
  </si>
  <si>
    <t>Project Information</t>
  </si>
  <si>
    <t>C</t>
  </si>
  <si>
    <t>Credit Amounts Requested</t>
  </si>
  <si>
    <r>
      <rPr>
        <sz val="10"/>
        <color theme="1"/>
        <rFont val="Arial"/>
        <family val="2"/>
      </rPr>
      <t xml:space="preserve">Select "Yes" or "No" to indicate whether requesting State </t>
    </r>
    <r>
      <rPr>
        <u/>
        <sz val="10"/>
        <color theme="1"/>
        <rFont val="Arial"/>
        <family val="2"/>
      </rPr>
      <t>Farmworker</t>
    </r>
    <r>
      <rPr>
        <sz val="10"/>
        <color theme="1"/>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</si>
  <si>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</si>
  <si>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</si>
  <si>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</si>
  <si>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</si>
  <si>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</si>
  <si>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</si>
  <si>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</si>
  <si>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</si>
  <si>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</si>
  <si>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</si>
  <si>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</si>
  <si>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</si>
  <si>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</si>
  <si>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</si>
  <si>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</si>
  <si>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</si>
  <si>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</si>
  <si>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</si>
  <si>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</si>
  <si>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</si>
  <si>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</si>
  <si>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</si>
  <si>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</si>
  <si>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</si>
  <si>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</si>
  <si>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</si>
  <si>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</si>
  <si>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</si>
  <si>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</si>
  <si>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</si>
  <si>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</si>
  <si>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</si>
  <si>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</si>
  <si>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</si>
  <si>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</si>
  <si>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</si>
  <si>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</si>
  <si>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</si>
  <si>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</si>
  <si>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</si>
  <si>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</si>
  <si>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</si>
  <si>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</si>
  <si>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</si>
  <si>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</si>
  <si>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</si>
  <si>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</si>
  <si>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</si>
  <si>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</si>
  <si>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</si>
  <si>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</si>
  <si>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</si>
  <si>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</si>
  <si>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</si>
  <si>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</si>
  <si>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</si>
  <si>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</si>
  <si>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</si>
  <si>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</si>
  <si>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</si>
  <si>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</si>
  <si>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</si>
  <si>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</si>
  <si>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</si>
  <si>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</si>
  <si>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</si>
  <si>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</si>
  <si>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</si>
  <si>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</si>
  <si>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</si>
  <si>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</si>
  <si>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</si>
  <si>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</si>
  <si>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</si>
  <si>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</si>
  <si>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</si>
  <si>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</si>
  <si>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</si>
  <si>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</si>
  <si>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</si>
  <si>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</si>
  <si>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</si>
  <si>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</si>
  <si>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</si>
  <si>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</si>
  <si>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</si>
  <si>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</si>
  <si>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</si>
  <si>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</si>
  <si>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</si>
  <si>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</si>
  <si>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</si>
  <si>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</si>
  <si>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</si>
  <si>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</si>
  <si>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</si>
  <si>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</si>
  <si>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</si>
  <si>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rPr>
        <b/>
        <sz val="10"/>
        <color rgb="FFFF0000"/>
        <rFont val="Arial"/>
        <family val="2"/>
      </rPr>
      <t xml:space="preserve">List </t>
    </r>
    <r>
      <rPr>
        <b/>
        <u/>
        <sz val="10"/>
        <color rgb="FFFF0000"/>
        <rFont val="Arial"/>
        <family val="2"/>
      </rPr>
      <t>annual</t>
    </r>
    <r>
      <rPr>
        <b/>
        <sz val="10"/>
        <color rgb="FFFF000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</si>
  <si>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</si>
  <si>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</si>
  <si>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</si>
  <si>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</si>
  <si>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</si>
  <si>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</si>
  <si>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</si>
  <si>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</si>
  <si>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</si>
  <si>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</si>
  <si>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</si>
  <si>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</si>
  <si>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</si>
  <si>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</si>
  <si>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</si>
  <si>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</si>
  <si>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</si>
  <si>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</si>
  <si>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</si>
  <si>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</si>
  <si>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</si>
  <si>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</si>
  <si>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</si>
  <si>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</si>
  <si>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</si>
  <si>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</si>
  <si>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</si>
  <si>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</si>
  <si>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</si>
  <si>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rPr>
        <b/>
        <sz val="10"/>
        <color rgb="FFFF0000"/>
        <rFont val="Arial"/>
        <family val="2"/>
      </rPr>
      <t xml:space="preserve">List </t>
    </r>
    <r>
      <rPr>
        <b/>
        <u/>
        <sz val="10"/>
        <color rgb="FFFF0000"/>
        <rFont val="Arial"/>
        <family val="2"/>
      </rPr>
      <t>annual</t>
    </r>
    <r>
      <rPr>
        <b/>
        <sz val="10"/>
        <color rgb="FFFF000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</si>
  <si>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</si>
  <si>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</si>
  <si>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</si>
  <si>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</si>
  <si>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</si>
  <si>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</si>
  <si>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</si>
  <si>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</si>
  <si>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</si>
  <si>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</si>
  <si>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</si>
  <si>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</si>
  <si>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</si>
  <si>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</si>
  <si>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</si>
  <si>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</si>
  <si>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</si>
  <si>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</si>
  <si>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</si>
  <si>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</si>
  <si>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</si>
  <si>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</si>
  <si>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</si>
  <si>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</si>
  <si>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</si>
  <si>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</si>
  <si>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</si>
  <si>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</si>
  <si>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</si>
  <si>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</si>
  <si>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</si>
  <si>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</si>
  <si>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</si>
  <si>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</si>
  <si>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</si>
  <si>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</si>
  <si>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</si>
  <si>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</si>
  <si>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</si>
  <si>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rgb="FFFF0000"/>
        <rFont val="Arial"/>
        <family val="2"/>
      </rPr>
      <t>Use ONLY IF</t>
    </r>
    <r>
      <rPr>
        <b/>
        <sz val="10"/>
        <color rgb="FFFF0000"/>
        <rFont val="Arial"/>
        <family val="2"/>
      </rPr>
      <t xml:space="preserve">: Project consists of </t>
    </r>
    <r>
      <rPr>
        <b/>
        <u/>
        <sz val="10"/>
        <color rgb="FFFF0000"/>
        <rFont val="Arial"/>
        <family val="2"/>
      </rPr>
      <t>both:</t>
    </r>
    <r>
      <rPr>
        <b/>
        <sz val="10"/>
        <color rgb="FFFF000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</si>
  <si>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</si>
  <si>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</si>
  <si>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</si>
  <si>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</si>
  <si>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</si>
  <si>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</si>
  <si>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</si>
  <si>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</si>
  <si>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</si>
  <si>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</si>
  <si>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</si>
  <si>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</si>
  <si>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</si>
  <si>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</si>
  <si>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</si>
  <si>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</si>
  <si>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</si>
  <si>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</si>
  <si>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</si>
  <si>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</si>
  <si>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</si>
  <si>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</si>
  <si>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</si>
  <si>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</si>
  <si>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</si>
  <si>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</si>
  <si>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</si>
  <si>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</si>
  <si>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</si>
  <si>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</si>
  <si>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</si>
  <si>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</si>
  <si>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</si>
  <si>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</si>
  <si>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</si>
  <si>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</si>
  <si>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</si>
  <si>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</si>
  <si>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</si>
  <si>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</si>
  <si>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</si>
  <si>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</si>
  <si>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</si>
  <si>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</si>
  <si>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</si>
  <si>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</si>
  <si>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</si>
  <si>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</si>
  <si>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</si>
  <si>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</si>
  <si>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</si>
  <si>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</si>
  <si>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</si>
  <si>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</si>
  <si>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</si>
  <si>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</si>
  <si>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</si>
  <si>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</si>
  <si>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</si>
  <si>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</si>
  <si>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</si>
  <si>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</si>
  <si>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</si>
  <si>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</si>
  <si>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</si>
  <si>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</si>
  <si>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</si>
  <si>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</si>
  <si>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</si>
  <si>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</si>
  <si>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</si>
  <si>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</si>
  <si>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</si>
  <si>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rPr>
        <sz val="10"/>
        <color theme="1"/>
        <rFont val="Arial"/>
        <family val="2"/>
      </rPr>
      <t xml:space="preserve">At-Risk Projects 
Provide evidence of eligibility and include: 
       </t>
    </r>
    <r>
      <rPr>
        <b/>
        <sz val="10"/>
        <color theme="1"/>
        <rFont val="Arial"/>
        <family val="2"/>
      </rPr>
      <t xml:space="preserve">ATTACHMENT 4(D): Applicant At-Risk Eligibility Certification 
</t>
    </r>
    <r>
      <rPr>
        <sz val="10"/>
        <color theme="1"/>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</si>
  <si>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</si>
  <si>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</si>
  <si>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</si>
  <si>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</si>
  <si>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</si>
  <si>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</si>
  <si>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</si>
  <si>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</si>
  <si>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</si>
  <si>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</si>
  <si>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rPr>
        <sz val="10"/>
        <color theme="1"/>
        <rFont val="Arial"/>
        <family val="2"/>
      </rPr>
      <t xml:space="preserve">        </t>
    </r>
    <r>
      <rPr>
        <b/>
        <sz val="10"/>
        <color theme="1"/>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</si>
  <si>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</si>
  <si>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</si>
  <si>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</si>
  <si>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</si>
  <si>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</si>
  <si>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</si>
  <si>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</si>
  <si>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rPr>
        <sz val="10"/>
        <color theme="1"/>
        <rFont val="Arial"/>
        <family val="2"/>
      </rPr>
      <t xml:space="preserve">       </t>
    </r>
    <r>
      <rPr>
        <b/>
        <sz val="10"/>
        <color theme="1"/>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</si>
  <si>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</si>
  <si>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</si>
  <si>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</si>
  <si>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</si>
  <si>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</si>
  <si>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</si>
  <si>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</si>
  <si>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</si>
  <si>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</si>
  <si>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</si>
  <si>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</si>
  <si>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</si>
  <si>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</si>
  <si>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</si>
  <si>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</si>
  <si>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</si>
  <si>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rPr>
        <sz val="10"/>
        <color theme="1"/>
        <rFont val="Arial"/>
        <family val="2"/>
      </rP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color theme="1"/>
        <rFont val="Arial"/>
        <family val="2"/>
      </rPr>
      <t>AND</t>
    </r>
    <r>
      <rPr>
        <sz val="10"/>
        <color theme="1"/>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</si>
  <si>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</si>
  <si>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rPr>
        <sz val="10"/>
        <color theme="1"/>
        <rFont val="Arial"/>
        <family val="2"/>
      </rP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color theme="1"/>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</si>
  <si>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</si>
  <si>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</si>
  <si>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</si>
  <si>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</si>
  <si>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</si>
  <si>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</si>
  <si>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color theme="1"/>
        <rFont val="Arial"/>
        <family val="2"/>
      </rPr>
      <t>Rent adjuster delay period</t>
    </r>
    <r>
      <rPr>
        <sz val="10"/>
        <color theme="1"/>
        <rFont val="Arial"/>
        <family val="2"/>
      </rPr>
      <t xml:space="preserve">: the period of years the annual 2.5% underwriting increase to
project income is delayed in the 15 Year Pro Forma.  
</t>
    </r>
    <r>
      <rPr>
        <u/>
        <sz val="10"/>
        <color theme="1"/>
        <rFont val="Arial"/>
        <family val="2"/>
      </rPr>
      <t>Temporary rent adjuster</t>
    </r>
    <r>
      <rPr>
        <sz val="10"/>
        <color theme="1"/>
        <rFont val="Arial"/>
        <family val="2"/>
      </rPr>
      <t xml:space="preserve">: the percentage used in place of the annual 2.5% underwriting increase to project income in the 15 Year Pro Forma. 
</t>
    </r>
    <r>
      <rPr>
        <u/>
        <sz val="10"/>
        <color theme="1"/>
        <rFont val="Arial"/>
        <family val="2"/>
      </rPr>
      <t>Calculation</t>
    </r>
    <r>
      <rPr>
        <sz val="10"/>
        <color theme="1"/>
        <rFont val="Arial"/>
        <family val="2"/>
      </rPr>
      <t>:</t>
    </r>
    <r>
      <rPr>
        <u/>
        <sz val="10"/>
        <color theme="1"/>
        <rFont val="Arial"/>
        <family val="2"/>
      </rPr>
      <t xml:space="preserve">
</t>
    </r>
    <r>
      <rPr>
        <sz val="10"/>
        <color theme="1"/>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</si>
  <si>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</si>
  <si>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</si>
  <si>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rPr>
        <sz val="10"/>
        <color theme="1"/>
        <rFont val="Arial"/>
        <family val="2"/>
      </rP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color theme="1"/>
        <rFont val="Arial"/>
        <family val="2"/>
      </rPr>
      <t>- aggregate annual replacement reserve contributions required by TCAC)</t>
    </r>
    <r>
      <rPr>
        <sz val="10"/>
        <color theme="1"/>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</si>
  <si>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</si>
  <si>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</si>
  <si>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</si>
  <si>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rPr>
        <sz val="10"/>
        <color theme="1"/>
        <rFont val="Arial"/>
        <family val="2"/>
      </rPr>
      <t xml:space="preserve">If the project has uncompleted Short Term Work required by an existing Capital Needs Agreement, </t>
    </r>
    <r>
      <rPr>
        <u/>
        <sz val="10"/>
        <color theme="1"/>
        <rFont val="Arial"/>
        <family val="2"/>
      </rPr>
      <t>OR</t>
    </r>
    <r>
      <rPr>
        <sz val="10"/>
        <color theme="1"/>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</si>
  <si>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</si>
  <si>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</si>
  <si>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</si>
  <si>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</si>
  <si>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</si>
  <si>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</si>
  <si>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</si>
  <si>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</si>
  <si>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</si>
  <si>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</si>
  <si>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</si>
  <si>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</si>
  <si>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</si>
  <si>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</si>
  <si>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</si>
  <si>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</si>
  <si>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color theme="1"/>
        <rFont val="Arial"/>
        <family val="2"/>
      </rPr>
      <t>New construction and rehabilitation projects:</t>
    </r>
    <r>
      <rPr>
        <sz val="10"/>
        <color theme="1"/>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</si>
  <si>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color theme="1"/>
        <rFont val="Arial"/>
        <family val="2"/>
      </rPr>
      <t>New construction projects</t>
    </r>
    <r>
      <rPr>
        <sz val="10"/>
        <color theme="1"/>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</si>
  <si>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color theme="1"/>
        <rFont val="Arial"/>
        <family val="2"/>
      </rPr>
      <t>Rehabilitation projects:</t>
    </r>
    <r>
      <rPr>
        <sz val="10"/>
        <color theme="1"/>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</si>
  <si>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</si>
  <si>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</si>
  <si>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</si>
  <si>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</si>
  <si>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</si>
  <si>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</si>
  <si>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</si>
  <si>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</si>
  <si>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</si>
  <si>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</si>
  <si>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</si>
  <si>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</si>
  <si>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</si>
  <si>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</si>
  <si>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</si>
  <si>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</si>
  <si>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</si>
  <si>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</si>
  <si>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</si>
  <si>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</si>
  <si>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</si>
  <si>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</si>
  <si>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</si>
  <si>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</si>
  <si>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</si>
  <si>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</si>
  <si>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</si>
  <si>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</si>
  <si>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</si>
  <si>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</si>
  <si>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</si>
  <si>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</si>
  <si>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</si>
  <si>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</si>
  <si>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rPr>
        <sz val="10"/>
        <color theme="1"/>
        <rFont val="Arial"/>
        <family val="2"/>
      </rPr>
      <t xml:space="preserve">Evidence of local approvals and zoning 
Provide evidence of eligibility per regulation guidelines and include signed:
      </t>
    </r>
    <r>
      <rPr>
        <b/>
        <sz val="10"/>
        <color theme="1"/>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</si>
  <si>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</si>
  <si>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</si>
  <si>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</si>
  <si>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</si>
  <si>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</si>
  <si>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</si>
  <si>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</si>
  <si>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</si>
  <si>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</si>
  <si>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rPr>
        <sz val="10"/>
        <color theme="1"/>
        <rFont val="Arial"/>
        <family val="2"/>
      </rPr>
      <t xml:space="preserve">Terms of syndication agreement. Use TCAC template. 
Provide evidence of eligibility and include signed:
</t>
    </r>
    <r>
      <rPr>
        <b/>
        <sz val="10"/>
        <color theme="1"/>
        <rFont val="Arial"/>
        <family val="2"/>
      </rPr>
      <t xml:space="preserve">      ATTACHMENT 16: Terms of Syndication Agreement
</t>
    </r>
    <r>
      <rPr>
        <sz val="10"/>
        <color theme="1"/>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</si>
  <si>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</si>
  <si>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</si>
  <si>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</si>
  <si>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</si>
  <si>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</si>
  <si>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</si>
  <si>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</si>
  <si>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</si>
  <si>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rPr>
        <sz val="10"/>
        <color theme="1"/>
        <rFont val="Arial"/>
        <family val="2"/>
      </rPr>
      <t xml:space="preserve">For projects that require a subsidy layering review (SLR): 
● may provide the required SLR documentation as part of this application, </t>
    </r>
    <r>
      <rPr>
        <u/>
        <sz val="10"/>
        <color theme="1"/>
        <rFont val="Arial"/>
        <family val="2"/>
      </rPr>
      <t>OR</t>
    </r>
    <r>
      <rPr>
        <sz val="10"/>
        <color theme="1"/>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</si>
  <si>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</si>
  <si>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</si>
  <si>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</si>
  <si>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</si>
  <si>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</si>
  <si>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</si>
  <si>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rPr>
        <sz val="10"/>
        <color theme="1"/>
        <rFont val="Arial"/>
        <family val="2"/>
      </rPr>
      <t xml:space="preserve">Provide evidence of eligibility and include </t>
    </r>
    <r>
      <rPr>
        <u/>
        <sz val="10"/>
        <color theme="1"/>
        <rFont val="Arial"/>
        <family val="2"/>
      </rPr>
      <t>signed</t>
    </r>
    <r>
      <rPr>
        <sz val="10"/>
        <color theme="1"/>
        <rFont val="Arial"/>
        <family val="2"/>
      </rPr>
      <t>:</t>
    </r>
  </si>
  <si>
    <r>
      <rPr>
        <b/>
        <sz val="10"/>
        <color theme="1"/>
        <rFont val="Arial"/>
        <family val="2"/>
      </rPr>
      <t xml:space="preserve">ATTACHMENT 18(A): Local Development Impact Fees 
</t>
    </r>
    <r>
      <rPr>
        <sz val="10"/>
        <color theme="1"/>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</si>
  <si>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</si>
  <si>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</si>
  <si>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r>
      <rPr>
        <sz val="10"/>
        <color theme="1"/>
        <rFont val="Arial"/>
        <family val="2"/>
      </rPr>
      <t xml:space="preserve">Provide evidence of eligibility and include </t>
    </r>
    <r>
      <rPr>
        <u/>
        <sz val="10"/>
        <color theme="1"/>
        <rFont val="Arial"/>
        <family val="2"/>
      </rPr>
      <t>signed</t>
    </r>
    <r>
      <rPr>
        <sz val="10"/>
        <color theme="1"/>
        <rFont val="Arial"/>
        <family val="2"/>
      </rPr>
      <t>:</t>
    </r>
  </si>
  <si>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</si>
  <si>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</si>
  <si>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rPr>
        <sz val="10"/>
        <color theme="1"/>
        <rFont val="Arial"/>
        <family val="2"/>
      </rP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color theme="1"/>
        <rFont val="Arial"/>
        <family val="2"/>
      </rPr>
      <t>AND</t>
    </r>
    <r>
      <rPr>
        <sz val="10"/>
        <color theme="1"/>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</si>
  <si>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</si>
  <si>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</si>
  <si>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</si>
  <si>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</si>
  <si>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</si>
  <si>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</si>
  <si>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rPr>
        <sz val="10"/>
        <color theme="1"/>
        <rFont val="Arial"/>
        <family val="2"/>
      </rPr>
      <t xml:space="preserve">If claiming threshold basis limit increase based on "high opportunity area": 
Provide evidence that the project is located within a county that has an unadjusted 9% threshold basis limit for a 2-bedroom unit equal to or less than $400,000; </t>
    </r>
    <r>
      <rPr>
        <u/>
        <sz val="10"/>
        <color theme="1"/>
        <rFont val="Arial"/>
        <family val="2"/>
      </rPr>
      <t>AND</t>
    </r>
    <r>
      <rPr>
        <sz val="10"/>
        <color theme="1"/>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</si>
  <si>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</si>
  <si>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</si>
  <si>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</si>
  <si>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</si>
  <si>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</si>
  <si>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</si>
  <si>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</si>
  <si>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</si>
  <si>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</si>
  <si>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</si>
  <si>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</si>
  <si>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</si>
  <si>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rPr>
        <sz val="10"/>
        <color theme="1"/>
        <rFont val="Arial"/>
        <family val="2"/>
      </rPr>
      <t xml:space="preserve">Provide evidence of eligibility and include </t>
    </r>
    <r>
      <rPr>
        <u/>
        <sz val="10"/>
        <color theme="1"/>
        <rFont val="Arial"/>
        <family val="2"/>
      </rPr>
      <t>signed</t>
    </r>
    <r>
      <rPr>
        <sz val="10"/>
        <color theme="1"/>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</si>
  <si>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</si>
  <si>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</si>
  <si>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</si>
  <si>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</si>
  <si>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</si>
  <si>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</si>
  <si>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</si>
  <si>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</si>
  <si>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</si>
  <si>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</si>
  <si>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</si>
  <si>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</si>
  <si>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</si>
  <si>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</si>
  <si>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</si>
  <si>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rPr>
        <sz val="10"/>
        <color theme="1"/>
        <rFont val="Arial"/>
        <family val="2"/>
      </rPr>
      <t xml:space="preserve">When compiling the flash drive, order folders according to the Application Checklist.  The Electronic Application MUST be an </t>
    </r>
    <r>
      <rPr>
        <u/>
        <sz val="10"/>
        <color theme="1"/>
        <rFont val="Arial"/>
        <family val="2"/>
      </rPr>
      <t>Excel file</t>
    </r>
    <r>
      <rPr>
        <sz val="10"/>
        <color theme="1"/>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color theme="1"/>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</si>
  <si>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</si>
  <si>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</si>
  <si>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</si>
  <si>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</si>
  <si>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2021 CDLAC-TCAC JOINT APPLICATION CHECKLIST</t>
  </si>
  <si>
    <t>TAX-EXEMPT BOND FINANCED PROJECTS WITH LOW INCOME HOUSING TAX CREDITS</t>
  </si>
  <si>
    <t>Not Applicable</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</si>
  <si>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</si>
  <si>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color theme="1"/>
        <rFont val="Arial"/>
        <family val="2"/>
      </rPr>
      <t xml:space="preserve">Financing plan </t>
    </r>
    <r>
      <rPr>
        <sz val="10"/>
        <color theme="1"/>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</si>
  <si>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</si>
  <si>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</si>
  <si>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</si>
  <si>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 2-A3:  Disposition of Current Outstanding Liens</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</si>
  <si>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</si>
  <si>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</si>
  <si>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Elissa</t>
  </si>
  <si>
    <t>https://www.treasurer.ca.gov/ctcac/cuac/index.asp</t>
  </si>
  <si>
    <t>Applicant Resources - If the applicant intends to finance part or all of the project from its own resources (other than deferred fees), provide audited certification of available resources. Reg. § 10327(c)(8)</t>
  </si>
  <si>
    <t>Sponsor contribution? Pending final numbers</t>
  </si>
  <si>
    <t>Housing Type -Additional Threshold Requirements
(Part II - Application - Section 2 - E)</t>
  </si>
  <si>
    <t>Reg. § 10322(h).and 10325(g)</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</si>
  <si>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</si>
  <si>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</si>
  <si>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</si>
  <si>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</si>
  <si>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</si>
  <si>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</si>
  <si>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</si>
  <si>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</si>
  <si>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</si>
  <si>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rPr>
        <sz val="10"/>
        <color theme="1"/>
        <rFont val="Arial"/>
        <family val="2"/>
      </rPr>
      <t xml:space="preserve">At-Risk Projects 
Provide evidence of eligibility and include: 
       </t>
    </r>
    <r>
      <rPr>
        <b/>
        <sz val="10"/>
        <color theme="1"/>
        <rFont val="Arial"/>
        <family val="2"/>
      </rPr>
      <t xml:space="preserve">ATTACHMENT 4(D): Applicant At-Risk Eligibility Certification 
</t>
    </r>
  </si>
  <si>
    <t xml:space="preserve">SRO Projects </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</si>
  <si>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</si>
  <si>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</si>
  <si>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</si>
  <si>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</si>
  <si>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 xml:space="preserve">For TCAC, if not receiving CDLAC points for experience, provide evidence that a general partner meets the minimum scoring standards of Section 10325(c)(1)(A) and include a signed: </t>
  </si>
  <si>
    <r>
      <rPr>
        <sz val="10"/>
        <color theme="1"/>
        <rFont val="Arial"/>
        <family val="2"/>
      </rPr>
      <t xml:space="preserve">        </t>
    </r>
    <r>
      <rPr>
        <b/>
        <sz val="10"/>
        <color theme="1"/>
        <rFont val="Arial"/>
        <family val="2"/>
      </rPr>
      <t>ATTACHMENT 21: General Partner (G.P.) Experience</t>
    </r>
  </si>
  <si>
    <t>Legal Status of TCAC Applicant</t>
  </si>
  <si>
    <t>ATTACHMENT 5-C:  Legal Status Questionnaire</t>
  </si>
  <si>
    <t xml:space="preserve">Provide evidence that the property management company meets the minimum scoring standards of Section 10325(c)(1)(B) and include a signed: </t>
  </si>
  <si>
    <r>
      <rPr>
        <sz val="10"/>
        <color theme="1"/>
        <rFont val="Arial"/>
        <family val="2"/>
      </rPr>
      <t xml:space="preserve">       </t>
    </r>
    <r>
      <rPr>
        <b/>
        <sz val="10"/>
        <color theme="1"/>
        <rFont val="Arial"/>
        <family val="2"/>
      </rPr>
      <t>ATTACHMENT 22: Management Company Experience</t>
    </r>
  </si>
  <si>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</si>
  <si>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</si>
  <si>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rPr>
        <sz val="10"/>
        <color theme="1"/>
        <rFont val="Arial"/>
        <family val="2"/>
      </rPr>
      <t xml:space="preserve">Capital Needs Assessment (CNA); If re-syndication, </t>
    </r>
    <r>
      <rPr>
        <u/>
        <sz val="10"/>
        <color theme="1"/>
        <rFont val="Arial"/>
        <family val="2"/>
      </rPr>
      <t>Qualified</t>
    </r>
    <r>
      <rPr>
        <sz val="10"/>
        <color theme="1"/>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color theme="1"/>
        <rFont val="Arial"/>
        <family val="2"/>
      </rPr>
      <t>AND</t>
    </r>
    <r>
      <rPr>
        <sz val="10"/>
        <color theme="1"/>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</si>
  <si>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sz val="10"/>
        <color theme="1"/>
        <rFont val="Arial"/>
        <family val="2"/>
      </rP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color theme="1"/>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</si>
  <si>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</si>
  <si>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</si>
  <si>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</si>
  <si>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</si>
  <si>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</si>
  <si>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</si>
  <si>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</si>
  <si>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</si>
  <si>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r>
      <rPr>
        <u/>
        <sz val="10"/>
        <color theme="1"/>
        <rFont val="Arial"/>
        <family val="2"/>
      </rPr>
      <t>Rent adjuster delay period</t>
    </r>
    <r>
      <rPr>
        <sz val="10"/>
        <color theme="1"/>
        <rFont val="Arial"/>
        <family val="2"/>
      </rPr>
      <t xml:space="preserve">: the period of years the annual 2.5% underwriting increase to
project income is delayed in the 15 Year Pro Forma.  
</t>
    </r>
    <r>
      <rPr>
        <u/>
        <sz val="10"/>
        <color theme="1"/>
        <rFont val="Arial"/>
        <family val="2"/>
      </rPr>
      <t>Temporary rent adjuster</t>
    </r>
    <r>
      <rPr>
        <sz val="10"/>
        <color theme="1"/>
        <rFont val="Arial"/>
        <family val="2"/>
      </rPr>
      <t xml:space="preserve">: the percentage used in place of the annual 2.5% underwriting increase to project income in the 15 Year Pro Forma. 
</t>
    </r>
    <r>
      <rPr>
        <u/>
        <sz val="10"/>
        <color theme="1"/>
        <rFont val="Arial"/>
        <family val="2"/>
      </rPr>
      <t>Calculation</t>
    </r>
    <r>
      <rPr>
        <sz val="10"/>
        <color theme="1"/>
        <rFont val="Arial"/>
        <family val="2"/>
      </rPr>
      <t>:</t>
    </r>
    <r>
      <rPr>
        <u/>
        <sz val="10"/>
        <color theme="1"/>
        <rFont val="Arial"/>
        <family val="2"/>
      </rPr>
      <t xml:space="preserve">
</t>
    </r>
    <r>
      <rPr>
        <sz val="10"/>
        <color theme="1"/>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</si>
  <si>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</si>
  <si>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</si>
  <si>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</si>
  <si>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rPr>
        <sz val="10"/>
        <color theme="1"/>
        <rFont val="Arial"/>
        <family val="2"/>
      </rP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color theme="1"/>
        <rFont val="Arial"/>
        <family val="2"/>
      </rPr>
      <t>- aggregate annual replacement reserve contributions required by TCAC)</t>
    </r>
    <r>
      <rPr>
        <sz val="10"/>
        <color theme="1"/>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</si>
  <si>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https://www.treasurer.ca.gov/ctcac/forms/transfer-event-questionnaire.pdf</t>
  </si>
  <si>
    <t xml:space="preserve">Include the questionnaire and any documents required within the questions in Tab 8.
Include documentation associated with the any exemption or waiver.  </t>
  </si>
  <si>
    <r>
      <rPr>
        <sz val="10"/>
        <color theme="1"/>
        <rFont val="Arial"/>
        <family val="2"/>
      </rPr>
      <t xml:space="preserve">If the project has uncompleted Short Term Work required by an existing Capital Needs Agreement, </t>
    </r>
    <r>
      <rPr>
        <u/>
        <sz val="10"/>
        <color theme="1"/>
        <rFont val="Arial"/>
        <family val="2"/>
      </rPr>
      <t>OR</t>
    </r>
    <r>
      <rPr>
        <sz val="10"/>
        <color theme="1"/>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</si>
  <si>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</si>
  <si>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</si>
  <si>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</si>
  <si>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</si>
  <si>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</si>
  <si>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r>
      <rPr>
        <sz val="10"/>
        <color theme="1"/>
        <rFont val="Arial"/>
        <family val="2"/>
      </rPr>
      <t xml:space="preserve">Evidence of local approvals and zoning 
Provide evidence of eligibility per regulation guidelines and include signed:
      </t>
    </r>
    <r>
      <rPr>
        <b/>
        <sz val="10"/>
        <color theme="1"/>
        <rFont val="Arial"/>
        <family val="2"/>
      </rPr>
      <t>ATTACHMENT 14: Verification of Zoning</t>
    </r>
  </si>
  <si>
    <r>
      <rPr>
        <sz val="10"/>
        <color theme="1"/>
        <rFont val="Arial"/>
        <family val="2"/>
      </rPr>
      <t xml:space="preserve">Terms of syndication agreement. Use TCAC template. 
Provide evidence of eligibility and include signed:
</t>
    </r>
    <r>
      <rPr>
        <b/>
        <sz val="10"/>
        <color theme="1"/>
        <rFont val="Arial"/>
        <family val="2"/>
      </rPr>
      <t xml:space="preserve">      ATTACHMENT 16: Terms of Syndication Agreement
</t>
    </r>
    <r>
      <rPr>
        <sz val="10"/>
        <color theme="1"/>
        <rFont val="Arial"/>
        <family val="2"/>
      </rPr>
      <t>If requesting federal and state tax credits, include separate tax credit factors/credit pricing for federal and state credits in the agreement. 
Reg. § 10322(h)(19)</t>
    </r>
  </si>
  <si>
    <r>
      <rPr>
        <sz val="10"/>
        <color theme="1"/>
        <rFont val="Arial"/>
        <family val="2"/>
      </rPr>
      <t>Self-syndication projects, refer to Reg. § 10327(c)(9). See Basis and Credits Worksheet for minimum</t>
    </r>
    <r>
      <rPr>
        <u/>
        <sz val="10"/>
        <color theme="1"/>
        <rFont val="Arial"/>
        <family val="2"/>
      </rPr>
      <t xml:space="preserve"> federal tax credit factor</t>
    </r>
    <r>
      <rPr>
        <sz val="10"/>
        <color theme="1"/>
        <rFont val="Arial"/>
        <family val="2"/>
      </rPr>
      <t xml:space="preserve"> and </t>
    </r>
    <r>
      <rPr>
        <u/>
        <sz val="10"/>
        <color theme="1"/>
        <rFont val="Arial"/>
        <family val="2"/>
      </rPr>
      <t>state tax credit factor</t>
    </r>
    <r>
      <rPr>
        <sz val="10"/>
        <color theme="1"/>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</si>
  <si>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</si>
  <si>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</si>
  <si>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</si>
  <si>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</si>
  <si>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r>
      <rPr>
        <sz val="10"/>
        <color theme="1"/>
        <rFont val="Arial"/>
        <family val="2"/>
      </rPr>
      <t xml:space="preserve">Provide evidence of eligibility and include </t>
    </r>
    <r>
      <rPr>
        <u/>
        <sz val="10"/>
        <color theme="1"/>
        <rFont val="Arial"/>
        <family val="2"/>
      </rPr>
      <t>signed</t>
    </r>
    <r>
      <rPr>
        <sz val="10"/>
        <color theme="1"/>
        <rFont val="Arial"/>
        <family val="2"/>
      </rPr>
      <t>:</t>
    </r>
  </si>
  <si>
    <r>
      <rPr>
        <b/>
        <sz val="10"/>
        <color theme="1"/>
        <rFont val="Arial"/>
        <family val="2"/>
      </rPr>
      <t xml:space="preserve">ATTACHMENT 18(A): Local Development Impact Fees 
</t>
    </r>
    <r>
      <rPr>
        <sz val="10"/>
        <color theme="1"/>
        <rFont val="Arial"/>
        <family val="2"/>
      </rPr>
      <t>OR other evidence from the assessing entity, such as current fee schedules.</t>
    </r>
  </si>
  <si>
    <t>If the assessing entity does not complete "Local Development Impact Fees" TCAC form, see above, then the applicant MUST provide a completed copy of the Attachment 18(A) form to go with 'the "other evidence from the assessing entity".</t>
  </si>
  <si>
    <r>
      <rPr>
        <sz val="10"/>
        <color theme="1"/>
        <rFont val="Arial"/>
        <family val="2"/>
      </rPr>
      <t xml:space="preserve">Provide evidence of eligibility and include </t>
    </r>
    <r>
      <rPr>
        <u/>
        <sz val="10"/>
        <color theme="1"/>
        <rFont val="Arial"/>
        <family val="2"/>
      </rPr>
      <t>signed</t>
    </r>
    <r>
      <rPr>
        <sz val="10"/>
        <color theme="1"/>
        <rFont val="Arial"/>
        <family val="2"/>
      </rPr>
      <t>:</t>
    </r>
  </si>
  <si>
    <t>If project is subject to state prevailing wage law, include certification that contractors and subcontractors will comply with § 1725.5 of the Labor Code.</t>
  </si>
  <si>
    <r>
      <rPr>
        <sz val="10"/>
        <color theme="1"/>
        <rFont val="Arial"/>
        <family val="2"/>
      </rP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color theme="1"/>
        <rFont val="Arial"/>
        <family val="2"/>
      </rPr>
      <t>AND</t>
    </r>
    <r>
      <rPr>
        <sz val="10"/>
        <color theme="1"/>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</si>
  <si>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Review basis increases</t>
  </si>
  <si>
    <r>
      <rPr>
        <sz val="10"/>
        <color theme="1"/>
        <rFont val="Arial"/>
        <family val="2"/>
      </rPr>
      <t xml:space="preserve">If claiming threshold basis limit increase based on "high opportunity area": 
Provide evidence that the project is located within a county that has an unadjusted 9% threshold basis limit for a 2-bedroom unit equal to or less than $400,000; </t>
    </r>
    <r>
      <rPr>
        <u/>
        <sz val="10"/>
        <color theme="1"/>
        <rFont val="Arial"/>
        <family val="2"/>
      </rPr>
      <t>AND</t>
    </r>
    <r>
      <rPr>
        <sz val="10"/>
        <color theme="1"/>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</si>
  <si>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</si>
  <si>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</si>
  <si>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</si>
  <si>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</si>
  <si>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</si>
  <si>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</si>
  <si>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</si>
  <si>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</si>
  <si>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</si>
  <si>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</si>
  <si>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</si>
  <si>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</si>
  <si>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rPr>
        <sz val="10"/>
        <color theme="1"/>
        <rFont val="Arial"/>
        <family val="2"/>
      </rPr>
      <t>For private loans that are guaranteed by a public entity,
● see § 10325(c)(9) for eligibility,</t>
    </r>
    <r>
      <rPr>
        <u/>
        <sz val="10"/>
        <color theme="1"/>
        <rFont val="Arial"/>
        <family val="2"/>
      </rPr>
      <t xml:space="preserve">
</t>
    </r>
    <r>
      <rPr>
        <sz val="10"/>
        <color theme="1"/>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</si>
  <si>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rPr>
        <sz val="10"/>
        <color theme="1"/>
        <rFont val="Arial"/>
        <family val="2"/>
      </rP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color theme="1"/>
        <rFont val="Arial"/>
        <family val="2"/>
      </rPr>
      <t xml:space="preserve">
</t>
    </r>
    <r>
      <rPr>
        <sz val="10"/>
        <color theme="1"/>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</si>
  <si>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</si>
  <si>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</si>
  <si>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</si>
  <si>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</si>
  <si>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</si>
  <si>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</si>
  <si>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color theme="1"/>
        <rFont val="Arial"/>
        <family val="2"/>
      </rPr>
      <t xml:space="preserve">Tribal Applicants </t>
    </r>
    <r>
      <rPr>
        <sz val="10"/>
        <color theme="1"/>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</si>
  <si>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</si>
  <si>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</si>
  <si>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</si>
  <si>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</si>
  <si>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rPr>
        <sz val="10"/>
        <color theme="1"/>
        <rFont val="Arial"/>
        <family val="2"/>
      </rPr>
      <t xml:space="preserve">PROPERTY MANAGEMENT COMPANY provide </t>
    </r>
    <r>
      <rPr>
        <u/>
        <sz val="10"/>
        <color theme="1"/>
        <rFont val="Arial"/>
        <family val="2"/>
      </rPr>
      <t>signed</t>
    </r>
    <r>
      <rPr>
        <sz val="10"/>
        <color theme="1"/>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</si>
  <si>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</si>
  <si>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</si>
  <si>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</si>
  <si>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</si>
  <si>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</si>
  <si>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</si>
  <si>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AWI</t>
  </si>
  <si>
    <t>An enforceable management agreement executed by both parties for the subject application.</t>
  </si>
  <si>
    <t>Management companies requesting experience points that manage less than 2 active California low income housing tax credit projects in service more than 3 years:</t>
  </si>
  <si>
    <r>
      <rPr>
        <sz val="10"/>
        <color theme="1"/>
        <rFont val="Arial"/>
        <family val="2"/>
      </rPr>
      <t xml:space="preserve">PROPERTY MANAGEMENT COMPANY provide </t>
    </r>
    <r>
      <rPr>
        <u/>
        <sz val="10"/>
        <color theme="1"/>
        <rFont val="Arial"/>
        <family val="2"/>
      </rPr>
      <t>signed</t>
    </r>
    <r>
      <rPr>
        <sz val="10"/>
        <color theme="1"/>
        <rFont val="Arial"/>
        <family val="2"/>
      </rPr>
      <t xml:space="preserve">: </t>
    </r>
  </si>
  <si>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</si>
  <si>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</si>
  <si>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</si>
  <si>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</si>
  <si>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</si>
  <si>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</si>
  <si>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r>
      <rPr>
        <b/>
        <u/>
        <sz val="10"/>
        <color theme="1"/>
        <rFont val="Arial"/>
        <family val="2"/>
      </rPr>
      <t>Transit site amenities:</t>
    </r>
    <r>
      <rPr>
        <b/>
        <sz val="10"/>
        <color theme="1"/>
        <rFont val="Arial"/>
        <family val="2"/>
      </rPr>
      <t xml:space="preserve"> 
</t>
    </r>
    <r>
      <rPr>
        <sz val="10"/>
        <color theme="1"/>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</si>
  <si>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color theme="1"/>
        <rFont val="Arial"/>
        <family val="2"/>
      </rPr>
      <t>Public school amenities:</t>
    </r>
    <r>
      <rPr>
        <b/>
        <sz val="10"/>
        <color theme="1"/>
        <rFont val="Arial"/>
        <family val="2"/>
      </rPr>
      <t xml:space="preserve"> 
</t>
    </r>
    <r>
      <rPr>
        <sz val="10"/>
        <color theme="1"/>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</si>
  <si>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color theme="1"/>
        <rFont val="Arial"/>
        <family val="2"/>
      </rPr>
      <t xml:space="preserve">For </t>
    </r>
    <r>
      <rPr>
        <b/>
        <u/>
        <sz val="10"/>
        <color theme="1"/>
        <rFont val="Arial"/>
        <family val="2"/>
      </rPr>
      <t>grocery stores and medical clinics:</t>
    </r>
    <r>
      <rPr>
        <b/>
        <sz val="10"/>
        <color theme="1"/>
        <rFont val="Arial"/>
        <family val="2"/>
      </rPr>
      <t xml:space="preserve"> 
</t>
    </r>
    <r>
      <rPr>
        <sz val="10"/>
        <color theme="1"/>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</si>
  <si>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color theme="1"/>
        <rFont val="Arial"/>
        <family val="2"/>
      </rPr>
      <t xml:space="preserve">For </t>
    </r>
    <r>
      <rPr>
        <b/>
        <u/>
        <sz val="10"/>
        <color theme="1"/>
        <rFont val="Arial"/>
        <family val="2"/>
      </rPr>
      <t>facilities offering daily services designated for seniors</t>
    </r>
    <r>
      <rPr>
        <sz val="10"/>
        <color theme="1"/>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</si>
  <si>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</si>
  <si>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</si>
  <si>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</si>
  <si>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</si>
  <si>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</si>
  <si>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</si>
  <si>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</si>
  <si>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</si>
  <si>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</si>
  <si>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</si>
  <si>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</si>
  <si>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</si>
  <si>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</si>
  <si>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</si>
  <si>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</si>
  <si>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</si>
  <si>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</si>
  <si>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</si>
  <si>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</si>
  <si>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</si>
  <si>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</si>
  <si>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</si>
  <si>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</si>
  <si>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</si>
  <si>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</si>
  <si>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</si>
  <si>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</si>
  <si>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</si>
  <si>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</si>
  <si>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</si>
  <si>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</si>
  <si>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</si>
  <si>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</si>
  <si>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</si>
  <si>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</si>
  <si>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</si>
  <si>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</si>
  <si>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</si>
  <si>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</si>
  <si>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</si>
  <si>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</si>
  <si>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</si>
  <si>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</si>
  <si>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</si>
  <si>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</si>
  <si>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</si>
  <si>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</si>
  <si>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</si>
  <si>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</si>
  <si>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</si>
  <si>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</si>
  <si>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</si>
  <si>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</si>
  <si>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</si>
  <si>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</si>
  <si>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</si>
  <si>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</si>
  <si>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</si>
  <si>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</si>
  <si>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</si>
  <si>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</si>
  <si>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</si>
  <si>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</si>
  <si>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</si>
  <si>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</si>
  <si>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</si>
  <si>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</si>
  <si>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</si>
  <si>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</si>
  <si>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</si>
  <si>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</si>
  <si>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</si>
  <si>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</si>
  <si>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r>
      <rPr>
        <sz val="10"/>
        <color theme="1"/>
        <rFont val="Arial"/>
        <family val="2"/>
      </rPr>
      <t xml:space="preserve">Provide evidence of eligibility and include </t>
    </r>
    <r>
      <rPr>
        <u/>
        <sz val="10"/>
        <color theme="1"/>
        <rFont val="Arial"/>
        <family val="2"/>
      </rPr>
      <t>signed</t>
    </r>
    <r>
      <rPr>
        <sz val="10"/>
        <color theme="1"/>
        <rFont val="Arial"/>
        <family val="2"/>
      </rPr>
      <t xml:space="preserve">: </t>
    </r>
  </si>
  <si>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</si>
  <si>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</si>
  <si>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</si>
  <si>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</si>
  <si>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</si>
  <si>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</si>
  <si>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</si>
  <si>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</si>
  <si>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</si>
  <si>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</si>
  <si>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 xml:space="preserve">Breakdown of the amount and type of direct and indirect committed public funds </t>
  </si>
  <si>
    <t>ATTACHMENT 32</t>
  </si>
  <si>
    <t>Section 5230(h) of the CDLAC Regulations</t>
  </si>
  <si>
    <t>Commitment(s) or other evidence of direct and indirect public funds, if not provided in Tab 20.</t>
  </si>
  <si>
    <t>Section 5230(h) of CDLAC Regulations</t>
  </si>
  <si>
    <t>High per-unit cost justification</t>
  </si>
  <si>
    <t>Section 5194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</si>
  <si>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</si>
  <si>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</si>
  <si>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</si>
  <si>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</si>
  <si>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</si>
  <si>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</si>
  <si>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</si>
  <si>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</si>
  <si>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</si>
  <si>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</si>
  <si>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</si>
  <si>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</si>
  <si>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CALIFORNIA TAX CREDIT ALLOCATION COMMITTEE</t>
  </si>
  <si>
    <t>ATTACHMENT 40 FOR CDLAC-TCAC JOINT APPLICATION</t>
  </si>
  <si>
    <t>2021 4% FEDERAL LOW-INCOME HOUSING TAX CREDITS WITH TAX-EXEMPT BONDS</t>
  </si>
  <si>
    <t>INCLUDING STATE CREDITS</t>
  </si>
  <si>
    <t>January 15, 2021 Version</t>
  </si>
  <si>
    <t>II. APPLICATION - SECTION 1: TCAC APPLICANT STATEMENT AND CERTIFICATION</t>
  </si>
  <si>
    <t>TCAC APPLICANT:</t>
  </si>
  <si>
    <t>PROJECT NAME:</t>
  </si>
  <si>
    <t>Finca Serena</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</si>
  <si>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</si>
  <si>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</si>
  <si>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</si>
  <si>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</si>
  <si>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</si>
  <si>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</si>
  <si>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</si>
  <si>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</si>
  <si>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</si>
  <si>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</si>
  <si>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</si>
  <si>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</si>
  <si>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</si>
  <si>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</si>
  <si>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</si>
  <si>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</si>
  <si>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</si>
  <si>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</si>
  <si>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</si>
  <si>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</si>
  <si>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</si>
  <si>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</si>
  <si>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</si>
  <si>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</si>
  <si>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</si>
  <si>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</si>
  <si>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</si>
  <si>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</si>
  <si>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</si>
  <si>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</si>
  <si>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</si>
  <si>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</si>
  <si>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</si>
  <si>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</si>
  <si>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</si>
  <si>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</si>
  <si>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</si>
  <si>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</si>
  <si>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</si>
  <si>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</si>
  <si>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</si>
  <si>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</si>
  <si>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</si>
  <si>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</si>
  <si>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</si>
  <si>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</si>
  <si>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</si>
  <si>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</si>
  <si>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</si>
  <si>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</si>
  <si>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</si>
  <si>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</si>
  <si>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</si>
  <si>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</si>
  <si>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</si>
  <si>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</si>
  <si>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</si>
  <si>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</si>
  <si>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</si>
  <si>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</si>
  <si>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</si>
  <si>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</si>
  <si>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</si>
  <si>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</si>
  <si>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</si>
  <si>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</si>
  <si>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</si>
  <si>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</si>
  <si>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</si>
  <si>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</si>
  <si>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</si>
  <si>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</si>
  <si>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</si>
  <si>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</si>
  <si>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</si>
  <si>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</si>
  <si>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</si>
  <si>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</si>
  <si>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</si>
  <si>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</si>
  <si>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</si>
  <si>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</si>
  <si>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</si>
  <si>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</si>
  <si>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</si>
  <si>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</si>
  <si>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</si>
  <si>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</si>
  <si>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</si>
  <si>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 xml:space="preserve">City of Porterville </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</si>
  <si>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</si>
  <si>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</si>
  <si>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</si>
  <si>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</si>
  <si>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</si>
  <si>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</si>
  <si>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</si>
  <si>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</si>
  <si>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</si>
  <si>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</si>
  <si>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</si>
  <si>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</si>
  <si>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</si>
  <si>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</si>
  <si>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</si>
  <si>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</si>
  <si>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</si>
  <si>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</si>
  <si>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</si>
  <si>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</si>
  <si>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</si>
  <si>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</si>
  <si>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</si>
  <si>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</si>
  <si>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</si>
  <si>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</si>
  <si>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</si>
  <si>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</si>
  <si>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</si>
  <si>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</si>
  <si>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</si>
  <si>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</si>
  <si>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</si>
  <si>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</si>
  <si>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</si>
  <si>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</si>
  <si>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</si>
  <si>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</si>
  <si>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</si>
  <si>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</si>
  <si>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</si>
  <si>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</si>
  <si>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</si>
  <si>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</si>
  <si>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</si>
  <si>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</si>
  <si>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</si>
  <si>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</si>
  <si>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</si>
  <si>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</si>
  <si>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</si>
  <si>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</si>
  <si>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</si>
  <si>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</si>
  <si>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</si>
  <si>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</si>
  <si>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</si>
  <si>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</si>
  <si>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</si>
  <si>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</si>
  <si>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</si>
  <si>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</si>
  <si>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</si>
  <si>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</si>
  <si>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</si>
  <si>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</si>
  <si>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</si>
  <si>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</si>
  <si>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</si>
  <si>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</si>
  <si>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</si>
  <si>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</si>
  <si>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</si>
  <si>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</si>
  <si>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</si>
  <si>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</si>
  <si>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rPr>
        <sz val="10"/>
        <color theme="1"/>
        <rFont val="Arial"/>
        <family val="2"/>
      </rPr>
      <t xml:space="preserve">If a Resyndication Project, complete the </t>
    </r>
    <r>
      <rPr>
        <b/>
        <sz val="10"/>
        <color theme="1"/>
        <rFont val="Arial"/>
        <family val="2"/>
      </rPr>
      <t>Resyndication Projects</t>
    </r>
    <r>
      <rPr>
        <sz val="10"/>
        <color theme="1"/>
        <rFont val="Arial"/>
        <family val="2"/>
      </rPr>
      <t xml:space="preserve"> section below.  </t>
    </r>
  </si>
  <si>
    <t>MODOC</t>
  </si>
  <si>
    <t>Modoc</t>
  </si>
  <si>
    <t>MONO</t>
  </si>
  <si>
    <t>Mono</t>
  </si>
  <si>
    <t>B.</t>
  </si>
  <si>
    <t>MONTEREY</t>
  </si>
  <si>
    <t>Monterey</t>
  </si>
  <si>
    <t>Project Name:</t>
  </si>
  <si>
    <t>*Federal Only:</t>
  </si>
  <si>
    <t>NAPA</t>
  </si>
  <si>
    <t>Napa</t>
  </si>
  <si>
    <t>Site Address:</t>
  </si>
  <si>
    <t>358 South E Street</t>
  </si>
  <si>
    <t>Federal and State:</t>
  </si>
  <si>
    <t>NEVADA</t>
  </si>
  <si>
    <t>Nevada</t>
  </si>
  <si>
    <t>If address is not established, enter detailed description (i.e. NW corner of 26th and Elm)</t>
  </si>
  <si>
    <t>ORANGE</t>
  </si>
  <si>
    <t>Orange</t>
  </si>
  <si>
    <t>PLACER</t>
  </si>
  <si>
    <t>Placer</t>
  </si>
  <si>
    <t>PLUMAS</t>
  </si>
  <si>
    <t>Plumas</t>
  </si>
  <si>
    <t>City:</t>
  </si>
  <si>
    <t>Porterville</t>
  </si>
  <si>
    <t>County:</t>
  </si>
  <si>
    <t>Tulare</t>
  </si>
  <si>
    <t>RIVERSIDE</t>
  </si>
  <si>
    <t>Riverside</t>
  </si>
  <si>
    <t>Zip Code:</t>
  </si>
  <si>
    <t>Census Tract:</t>
  </si>
  <si>
    <t>Large Family</t>
  </si>
  <si>
    <t>SACRAMENTO</t>
  </si>
  <si>
    <t>Sacramento</t>
  </si>
  <si>
    <t>Assessor's Parcel Number(s):</t>
  </si>
  <si>
    <t>260-242-012-000</t>
  </si>
  <si>
    <t>Seniors</t>
  </si>
  <si>
    <t>SAN BENITO</t>
  </si>
  <si>
    <t>San Benito</t>
  </si>
  <si>
    <t>Special Needs</t>
  </si>
  <si>
    <t>At least 20% 1-bedroom units and 10% larger than 1-bedroom units</t>
  </si>
  <si>
    <t>SAN BERNARDINO</t>
  </si>
  <si>
    <t>San Bernardino</t>
  </si>
  <si>
    <t>TCAC/HCD Opportunity Area Designation:</t>
  </si>
  <si>
    <t>High Segregation &amp; Poverty</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</si>
  <si>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</si>
  <si>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</si>
  <si>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</si>
  <si>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</si>
  <si>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</si>
  <si>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</si>
  <si>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</si>
  <si>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</si>
  <si>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</si>
  <si>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</si>
  <si>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</si>
  <si>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</si>
  <si>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</si>
  <si>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</si>
  <si>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</si>
  <si>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</si>
  <si>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</si>
  <si>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</si>
  <si>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</si>
  <si>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</si>
  <si>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</si>
  <si>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rPr>
        <sz val="10"/>
        <color theme="1"/>
        <rFont val="Arial"/>
        <family val="2"/>
      </rPr>
      <t xml:space="preserve">Project is </t>
    </r>
    <r>
      <rPr>
        <b/>
        <sz val="10"/>
        <color theme="1"/>
        <rFont val="Arial"/>
        <family val="2"/>
      </rPr>
      <t>Rural</t>
    </r>
    <r>
      <rPr>
        <sz val="10"/>
        <color theme="1"/>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</si>
  <si>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</si>
  <si>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</si>
  <si>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</si>
  <si>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</si>
  <si>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</si>
  <si>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</si>
  <si>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</si>
  <si>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</si>
  <si>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</si>
  <si>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</si>
  <si>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</si>
  <si>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</si>
  <si>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</si>
  <si>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</si>
  <si>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</si>
  <si>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</si>
  <si>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</si>
  <si>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</si>
  <si>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</si>
  <si>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</si>
  <si>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</si>
  <si>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</si>
  <si>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</si>
  <si>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</si>
  <si>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</si>
  <si>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</si>
  <si>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</si>
  <si>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</si>
  <si>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</si>
  <si>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</si>
  <si>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</si>
  <si>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</si>
  <si>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</si>
  <si>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</si>
  <si>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</si>
  <si>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rPr>
        <b/>
        <sz val="10"/>
        <color theme="1"/>
        <rFont val="Arial"/>
        <family val="2"/>
      </rPr>
      <t>Federal Minimum Set-Aside Election</t>
    </r>
    <r>
      <rPr>
        <sz val="8"/>
        <color theme="1"/>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</si>
  <si>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</si>
  <si>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</si>
  <si>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</si>
  <si>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</si>
  <si>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</si>
  <si>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</si>
  <si>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</si>
  <si>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</si>
  <si>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</si>
  <si>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</si>
  <si>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</si>
  <si>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</si>
  <si>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</si>
  <si>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</si>
  <si>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</si>
  <si>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</si>
  <si>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</si>
  <si>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</si>
  <si>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</si>
  <si>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</si>
  <si>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</si>
  <si>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</si>
  <si>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</si>
  <si>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</si>
  <si>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</si>
  <si>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</si>
  <si>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</si>
  <si>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</si>
  <si>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</si>
  <si>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</si>
  <si>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</si>
  <si>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</si>
  <si>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</si>
  <si>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rPr>
        <b/>
        <sz val="10"/>
        <color theme="1"/>
        <rFont val="Arial"/>
        <family val="2"/>
      </rPr>
      <t xml:space="preserve">Geographic Area </t>
    </r>
    <r>
      <rPr>
        <sz val="8"/>
        <color theme="1"/>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</si>
  <si>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</si>
  <si>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</si>
  <si>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</si>
  <si>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</si>
  <si>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</si>
  <si>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</si>
  <si>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</si>
  <si>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</si>
  <si>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</si>
  <si>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</si>
  <si>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</si>
  <si>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</si>
  <si>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</si>
  <si>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</si>
  <si>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UP Holdings California, LLC</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</si>
  <si>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</si>
  <si>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</si>
  <si>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</si>
  <si>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</si>
  <si>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</si>
  <si>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</si>
  <si>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</si>
  <si>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</si>
  <si>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</si>
  <si>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</si>
  <si>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</si>
  <si>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</si>
  <si>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</si>
  <si>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</si>
  <si>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</si>
  <si>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Administrative GP</t>
  </si>
  <si>
    <t>OWNERSHIP</t>
  </si>
  <si>
    <t>INTEREST (%):</t>
  </si>
  <si>
    <t>Nonprofit</t>
  </si>
  <si>
    <t>currently exists</t>
  </si>
  <si>
    <t>to be formed</t>
  </si>
  <si>
    <t>For Profit</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</si>
  <si>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</si>
  <si>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</si>
  <si>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</si>
  <si>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</si>
  <si>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</si>
  <si>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</si>
  <si>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</si>
  <si>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</si>
  <si>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</si>
  <si>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</si>
  <si>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</si>
  <si>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</si>
  <si>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</si>
  <si>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</si>
  <si>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</si>
  <si>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</si>
  <si>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</si>
  <si>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</si>
  <si>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</si>
  <si>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</si>
  <si>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</si>
  <si>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</si>
  <si>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</si>
  <si>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</si>
  <si>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Bocarsly Emden Cowan Esmail &amp; Arndt LLP</t>
  </si>
  <si>
    <t>General Contractor:</t>
  </si>
  <si>
    <t>BJ Perch</t>
  </si>
  <si>
    <t>Tax Professional:</t>
  </si>
  <si>
    <t>Energy Consultant:</t>
  </si>
  <si>
    <t>Partner Energy</t>
  </si>
  <si>
    <t>Eugene Cowan</t>
  </si>
  <si>
    <t>CPA:</t>
  </si>
  <si>
    <t>Investor:</t>
  </si>
  <si>
    <t>Consultant:</t>
  </si>
  <si>
    <t>Market Analyst:</t>
  </si>
  <si>
    <t>Appraiser:</t>
  </si>
  <si>
    <t>CNA Consultant:</t>
  </si>
  <si>
    <t>Bond Issuer:</t>
  </si>
  <si>
    <t>Prop. Mgmt. Co.:</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</si>
  <si>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</si>
  <si>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</si>
  <si>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</si>
  <si>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</si>
  <si>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</si>
  <si>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</si>
  <si>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</si>
  <si>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</si>
  <si>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</si>
  <si>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</si>
  <si>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</si>
  <si>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</si>
  <si>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</si>
  <si>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</si>
  <si>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</si>
  <si>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</si>
  <si>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</si>
  <si>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</si>
  <si>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</si>
  <si>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</si>
  <si>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</si>
  <si>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</si>
  <si>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</si>
  <si>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</si>
  <si>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</si>
  <si>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</si>
  <si>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</si>
  <si>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</si>
  <si>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</si>
  <si>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</si>
  <si>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</si>
  <si>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</si>
  <si>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</si>
  <si>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</si>
  <si>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</si>
  <si>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Silvas Investments LLC</t>
  </si>
  <si>
    <t>Signatory of Seller:</t>
  </si>
  <si>
    <t>John Silvas</t>
  </si>
  <si>
    <t>Seller Principal:</t>
  </si>
  <si>
    <t>Manager</t>
  </si>
  <si>
    <t>Seller Address:</t>
  </si>
  <si>
    <t>2121 S. 3rd Street Fresno, CA 93725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</si>
  <si>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</si>
  <si>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</si>
  <si>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</si>
  <si>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</si>
  <si>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</si>
  <si>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</si>
  <si>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</si>
  <si>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</si>
  <si>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</si>
  <si>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</si>
  <si>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</si>
  <si>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</si>
  <si>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</si>
  <si>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</si>
  <si>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</si>
  <si>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</si>
  <si>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</si>
  <si>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</si>
  <si>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</si>
  <si>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</si>
  <si>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</si>
  <si>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</si>
  <si>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</si>
  <si>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</si>
  <si>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</si>
  <si>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</si>
  <si>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</si>
  <si>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</si>
  <si>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</si>
  <si>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</si>
  <si>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</si>
  <si>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</si>
  <si>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</si>
  <si>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</si>
  <si>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</si>
  <si>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</si>
  <si>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 xml:space="preserve">Trapezoid shape, width:438.69 feet, short depth: 363.85', long depth: 428.88'  </t>
  </si>
  <si>
    <t>Net Acres</t>
  </si>
  <si>
    <t>Bedrooms per Net Acre</t>
  </si>
  <si>
    <t>Total Number of Buildings:</t>
  </si>
  <si>
    <t>Residential Buildings:</t>
  </si>
  <si>
    <t>Community Buildings:</t>
  </si>
  <si>
    <t>Commercial/ Retail Space:</t>
  </si>
  <si>
    <r>
      <rPr>
        <sz val="8"/>
        <color theme="1"/>
        <rFont val="Arial"/>
        <family val="2"/>
      </rPr>
      <t xml:space="preserve">If Commercial/ Retail Space, explain: </t>
    </r>
    <r>
      <rPr>
        <i/>
        <sz val="8"/>
        <color theme="1"/>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</si>
  <si>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</si>
  <si>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</si>
  <si>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</si>
  <si>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</si>
  <si>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</si>
  <si>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</si>
  <si>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rPr>
        <sz val="10"/>
        <color theme="1"/>
        <rFont val="Arial"/>
        <family val="2"/>
      </rPr>
      <t>Total number of non-Tax Credit Units</t>
    </r>
    <r>
      <rPr>
        <sz val="9"/>
        <color theme="1"/>
        <rFont val="Arial"/>
        <family val="2"/>
      </rPr>
      <t xml:space="preserve"> (i.e. market rate units) (excluding managers' units)</t>
    </r>
    <r>
      <rPr>
        <sz val="10"/>
        <color theme="1"/>
        <rFont val="Arial"/>
        <family val="2"/>
      </rPr>
      <t>:</t>
    </r>
  </si>
  <si>
    <r>
      <rPr>
        <sz val="10"/>
        <color theme="1"/>
        <rFont val="Arial"/>
        <family val="2"/>
      </rPr>
      <t xml:space="preserve">Total number of units </t>
    </r>
    <r>
      <rPr>
        <sz val="9"/>
        <color theme="1"/>
        <rFont val="Arial"/>
        <family val="2"/>
      </rPr>
      <t>(excluding managers’ units):</t>
    </r>
  </si>
  <si>
    <t>Total number of Low Income Units:</t>
  </si>
  <si>
    <r>
      <rPr>
        <sz val="10"/>
        <color theme="1"/>
        <rFont val="Arial"/>
        <family val="2"/>
      </rPr>
      <t>Ratio of Low Income Units to total units</t>
    </r>
    <r>
      <rPr>
        <sz val="9"/>
        <color theme="1"/>
        <rFont val="Arial"/>
        <family val="2"/>
      </rPr>
      <t xml:space="preserve"> (excluding managers’ units):</t>
    </r>
  </si>
  <si>
    <r>
      <rPr>
        <sz val="10"/>
        <color theme="1"/>
        <rFont val="Arial"/>
        <family val="2"/>
      </rPr>
      <t xml:space="preserve">Total square footage of all residential units </t>
    </r>
    <r>
      <rPr>
        <sz val="9"/>
        <color theme="1"/>
        <rFont val="Arial"/>
        <family val="2"/>
      </rPr>
      <t>(excluding managers’ units):</t>
    </r>
  </si>
  <si>
    <t>Total square footage of Low Income Units:</t>
  </si>
  <si>
    <r>
      <rPr>
        <sz val="10"/>
        <color theme="1"/>
        <rFont val="Arial"/>
        <family val="2"/>
      </rPr>
      <t xml:space="preserve">Ratio of low-income residential to total residential square footage </t>
    </r>
    <r>
      <rPr>
        <sz val="9"/>
        <color theme="1"/>
        <rFont val="Arial"/>
        <family val="2"/>
      </rPr>
      <t>(excluding managers’ units):</t>
    </r>
  </si>
  <si>
    <r>
      <rPr>
        <sz val="10"/>
        <color theme="1"/>
        <rFont val="Arial"/>
        <family val="2"/>
      </rPr>
      <t xml:space="preserve">Applicable fraction, smaller of unit or square footage ratio </t>
    </r>
    <r>
      <rPr>
        <sz val="9"/>
        <color theme="1"/>
        <rFont val="Arial"/>
        <family val="2"/>
      </rPr>
      <t>(used on "Basis &amp; Credits"):</t>
    </r>
  </si>
  <si>
    <t xml:space="preserve">Total interior amenity space square footage (TCAC Regulation Section 10325(g)(1)): </t>
  </si>
  <si>
    <t>Total commercial/ retail space square footage:</t>
  </si>
  <si>
    <r>
      <rPr>
        <sz val="10"/>
        <color theme="1"/>
        <rFont val="Arial"/>
        <family val="2"/>
      </rPr>
      <t>Total common area square footage</t>
    </r>
    <r>
      <rPr>
        <sz val="9"/>
        <color theme="1"/>
        <rFont val="Arial"/>
        <family val="2"/>
      </rPr>
      <t xml:space="preserve"> (including managers’ units):</t>
    </r>
  </si>
  <si>
    <r>
      <rPr>
        <sz val="10"/>
        <color theme="1"/>
        <rFont val="Arial"/>
        <family val="2"/>
      </rPr>
      <t>Total parking structure square footage</t>
    </r>
    <r>
      <rPr>
        <sz val="8"/>
        <color theme="1"/>
        <rFont val="Arial"/>
        <family val="2"/>
      </rPr>
      <t xml:space="preserve"> </t>
    </r>
    <r>
      <rPr>
        <sz val="9"/>
        <color theme="1"/>
        <rFont val="Arial"/>
        <family val="2"/>
      </rPr>
      <t>(excludes car-ports and "tuck under" parking):</t>
    </r>
  </si>
  <si>
    <r>
      <rPr>
        <b/>
        <sz val="10"/>
        <color theme="1"/>
        <rFont val="Arial"/>
        <family val="2"/>
      </rPr>
      <t>*Total square footage of all project structures</t>
    </r>
    <r>
      <rPr>
        <sz val="10"/>
        <color theme="1"/>
        <rFont val="Arial"/>
        <family val="2"/>
      </rPr>
      <t xml:space="preserve"> </t>
    </r>
    <r>
      <rPr>
        <sz val="9"/>
        <color theme="1"/>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</si>
  <si>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</si>
  <si>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</si>
  <si>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</si>
  <si>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</si>
  <si>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</si>
  <si>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rPr>
        <sz val="10"/>
        <color theme="1"/>
        <rFont val="Arial"/>
        <family val="2"/>
      </rPr>
      <t xml:space="preserve">Completion of this section is required.  </t>
    </r>
    <r>
      <rPr>
        <b/>
        <sz val="10"/>
        <color theme="1"/>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</si>
  <si>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</si>
  <si>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</si>
  <si>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</si>
  <si>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</si>
  <si>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</si>
  <si>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</si>
  <si>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</si>
  <si>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</si>
  <si>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</si>
  <si>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</si>
  <si>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</si>
  <si>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</si>
  <si>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</si>
  <si>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</si>
  <si>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</si>
  <si>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</si>
  <si>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</si>
  <si>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</si>
  <si>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</si>
  <si>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</si>
  <si>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</si>
  <si>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</si>
  <si>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</si>
  <si>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</si>
  <si>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</si>
  <si>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</si>
  <si>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</si>
  <si>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</si>
  <si>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</si>
  <si>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</si>
  <si>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RM-3</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</si>
  <si>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</si>
  <si>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</si>
  <si>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</si>
  <si>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</si>
  <si>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</si>
  <si>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</si>
  <si>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40'-0"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</si>
  <si>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</si>
  <si>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</si>
  <si>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</si>
  <si>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</si>
  <si>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</si>
  <si>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</si>
  <si>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</si>
  <si>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</si>
  <si>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</si>
  <si>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</si>
  <si>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</si>
  <si>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</si>
  <si>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</si>
  <si>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</si>
  <si>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</si>
  <si>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</si>
  <si>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</si>
  <si>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</si>
  <si>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</si>
  <si>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</si>
  <si>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</si>
  <si>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</si>
  <si>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</si>
  <si>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</si>
  <si>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</si>
  <si>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</si>
  <si>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</si>
  <si>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</si>
  <si>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</si>
  <si>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</si>
  <si>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</si>
  <si>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</si>
  <si>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</si>
  <si>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</si>
  <si>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</si>
  <si>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</si>
  <si>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</si>
  <si>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</si>
  <si>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rPr>
        <b/>
        <sz val="10"/>
        <color theme="1"/>
        <rFont val="Arial"/>
        <family val="2"/>
      </rPr>
      <t xml:space="preserve">Term </t>
    </r>
    <r>
      <rPr>
        <sz val="8"/>
        <color theme="1"/>
        <rFont val="Arial"/>
        <family val="2"/>
      </rPr>
      <t>(months)</t>
    </r>
  </si>
  <si>
    <r>
      <rPr>
        <b/>
        <sz val="10"/>
        <color theme="1"/>
        <rFont val="Arial"/>
        <family val="2"/>
      </rPr>
      <t xml:space="preserve">Amort. Term </t>
    </r>
    <r>
      <rPr>
        <sz val="8"/>
        <color theme="1"/>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</si>
  <si>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</si>
  <si>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</si>
  <si>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</si>
  <si>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</si>
  <si>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</si>
  <si>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</si>
  <si>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</si>
  <si>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</si>
  <si>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</si>
  <si>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</si>
  <si>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</si>
  <si>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</si>
  <si>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</si>
  <si>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</si>
  <si>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</si>
  <si>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</si>
  <si>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</si>
  <si>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</si>
  <si>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</si>
  <si>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</si>
  <si>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</si>
  <si>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</si>
  <si>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</si>
  <si>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</si>
  <si>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</si>
  <si>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</si>
  <si>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</si>
  <si>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</si>
  <si>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</si>
  <si>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</si>
  <si>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</si>
  <si>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</si>
  <si>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rPr>
        <b/>
        <sz val="10"/>
        <color theme="1"/>
        <rFont val="Arial"/>
        <family val="2"/>
      </rPr>
      <t xml:space="preserve">Term </t>
    </r>
    <r>
      <rPr>
        <sz val="8"/>
        <color theme="1"/>
        <rFont val="Arial"/>
        <family val="2"/>
      </rPr>
      <t>(months)</t>
    </r>
  </si>
  <si>
    <r>
      <rPr>
        <b/>
        <sz val="10"/>
        <color theme="1"/>
        <rFont val="Arial"/>
        <family val="2"/>
      </rPr>
      <t xml:space="preserve">Amort. Term </t>
    </r>
    <r>
      <rPr>
        <sz val="8"/>
        <color theme="1"/>
        <rFont val="Arial"/>
        <family val="2"/>
      </rPr>
      <t>(months)</t>
    </r>
  </si>
  <si>
    <t>Payment Type</t>
  </si>
  <si>
    <t>Annual Debt Service (residential)</t>
  </si>
  <si>
    <t>Annual Debt Service (commercial)</t>
  </si>
  <si>
    <t>TOTAL LI Units</t>
  </si>
  <si>
    <t>TOTAL LI Bedrooms</t>
  </si>
  <si>
    <t>HCD NPLH</t>
  </si>
  <si>
    <t>Deferred</t>
  </si>
  <si>
    <t>Residual</t>
  </si>
  <si>
    <t>manager(s)</t>
  </si>
  <si>
    <t>HCD HOME</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</si>
  <si>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</si>
  <si>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</si>
  <si>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</si>
  <si>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</si>
  <si>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</si>
  <si>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</si>
  <si>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</si>
  <si>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</si>
  <si>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</si>
  <si>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</si>
  <si>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</si>
  <si>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</si>
  <si>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2020 100% RENTS</t>
  </si>
  <si>
    <t>Project 100% Rents:</t>
  </si>
  <si>
    <r>
      <rPr>
        <b/>
        <sz val="10"/>
        <color theme="1"/>
        <rFont val="Arial"/>
        <family val="2"/>
      </rPr>
      <t xml:space="preserve">AVERAGE AFFORDABILITY BY AMI </t>
    </r>
    <r>
      <rPr>
        <b/>
        <u/>
        <sz val="10"/>
        <color theme="1"/>
        <rFont val="Arial"/>
        <family val="2"/>
      </rPr>
      <t>TARGETING</t>
    </r>
  </si>
  <si>
    <t>County</t>
  </si>
  <si>
    <t>UNITS</t>
  </si>
  <si>
    <t>UNIT % OF TOTAL</t>
  </si>
  <si>
    <t>PRO RATA TARGET %</t>
  </si>
  <si>
    <t>TOTAL</t>
  </si>
  <si>
    <r>
      <rPr>
        <b/>
        <sz val="10"/>
        <color theme="1"/>
        <rFont val="Arial"/>
        <family val="2"/>
      </rPr>
      <t xml:space="preserve">AVERAGE AFFORDABILITY BY AMI </t>
    </r>
    <r>
      <rPr>
        <b/>
        <u/>
        <sz val="10"/>
        <color theme="1"/>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</si>
  <si>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</si>
  <si>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</si>
  <si>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</si>
  <si>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</si>
  <si>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</si>
  <si>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</si>
  <si>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</si>
  <si>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</si>
  <si>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</si>
  <si>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</si>
  <si>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</si>
  <si>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</si>
  <si>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</si>
  <si>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</si>
  <si>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</si>
  <si>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</si>
  <si>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rPr>
        <sz val="10"/>
        <color theme="1"/>
        <rFont val="Arial"/>
        <family val="2"/>
      </rPr>
      <t>(c)
Proposed Monthly Rent</t>
    </r>
    <r>
      <rPr>
        <sz val="8"/>
        <color theme="1"/>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</si>
  <si>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</si>
  <si>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</si>
  <si>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</si>
  <si>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</si>
  <si>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</si>
  <si>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</si>
  <si>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</si>
  <si>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</si>
  <si>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</si>
  <si>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</si>
  <si>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</si>
  <si>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</si>
  <si>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</si>
  <si>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</si>
  <si>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</si>
  <si>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</si>
  <si>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</si>
  <si>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</si>
  <si>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</si>
  <si>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r>
      <rPr>
        <sz val="10"/>
        <color theme="1"/>
        <rFont val="Arial"/>
        <family val="2"/>
      </rPr>
      <t>(c)
Proposed Monthly Rent</t>
    </r>
    <r>
      <rPr>
        <sz val="8"/>
        <color theme="1"/>
        <rFont val="Arial"/>
        <family val="2"/>
      </rPr>
      <t xml:space="preserve"> (Less Utilities)</t>
    </r>
  </si>
  <si>
    <t>Project with desk or security staff in lieu of on-site manager unit(s)</t>
  </si>
  <si>
    <t>See TCAC Regulation Section 10325(f)(7)(J) for complete requirements.</t>
  </si>
  <si>
    <r>
      <rPr>
        <sz val="10"/>
        <color theme="1"/>
        <rFont val="Arial"/>
        <family val="2"/>
      </rPr>
      <t>(c)
Proposed Monthly Rent</t>
    </r>
    <r>
      <rPr>
        <sz val="8"/>
        <color theme="1"/>
        <rFont val="Arial"/>
        <family val="2"/>
      </rPr>
      <t xml:space="preserve"> (Less Utilities)</t>
    </r>
  </si>
  <si>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</si>
  <si>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</si>
  <si>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</si>
  <si>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</si>
  <si>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</si>
  <si>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</si>
  <si>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</si>
  <si>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</si>
  <si>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</si>
  <si>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</si>
  <si>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</si>
  <si>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rPr>
        <sz val="10"/>
        <color theme="1"/>
        <rFont val="Arial"/>
        <family val="2"/>
      </rPr>
      <t>Length of Contract</t>
    </r>
    <r>
      <rPr>
        <sz val="8"/>
        <color theme="1"/>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</si>
  <si>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</si>
  <si>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</si>
  <si>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</si>
  <si>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</si>
  <si>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</si>
  <si>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</si>
  <si>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</si>
  <si>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</si>
  <si>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</si>
  <si>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</si>
  <si>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</si>
  <si>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</si>
  <si>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</si>
  <si>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</si>
  <si>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</si>
  <si>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</si>
  <si>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</si>
  <si>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</si>
  <si>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</si>
  <si>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</si>
  <si>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</si>
  <si>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rPr>
        <sz val="10"/>
        <color theme="1"/>
        <rFont val="Arial"/>
        <family val="2"/>
      </rPr>
      <t>Other</t>
    </r>
    <r>
      <rPr>
        <sz val="8"/>
        <color theme="1"/>
        <rFont val="Arial"/>
        <family val="2"/>
      </rPr>
      <t>:</t>
    </r>
  </si>
  <si>
    <t>*PROJECTS PROPOSING UNITS WITH INDIVIDUAL WATER METERS MUST INCLUDE A WATER</t>
  </si>
  <si>
    <t>ALLOWANCE.</t>
  </si>
  <si>
    <t>Name of PHA or California Energy Commission Providing Utility Allowances:</t>
  </si>
  <si>
    <t xml:space="preserve">Housing Authority of Tulare County, however, owner paying all utilities </t>
  </si>
  <si>
    <t>See Regulation Section 10322(h)(21) for type of projects that are allowed to use CUAC.</t>
  </si>
  <si>
    <t>Annual Residential Operating Expenses</t>
  </si>
  <si>
    <t xml:space="preserve"> Administrative</t>
  </si>
  <si>
    <t>Advertising:</t>
  </si>
  <si>
    <t>Legal:</t>
  </si>
  <si>
    <t>Accounting/Audit:</t>
  </si>
  <si>
    <t>Security:</t>
  </si>
  <si>
    <t xml:space="preserve">Office Expenses </t>
  </si>
  <si>
    <t>Total  Administrative:</t>
  </si>
  <si>
    <t>Management</t>
  </si>
  <si>
    <t>Total Management:</t>
  </si>
  <si>
    <t>Telephone</t>
  </si>
  <si>
    <t>Cable/Internet</t>
  </si>
  <si>
    <t>Water/Sewer:</t>
  </si>
  <si>
    <t>Total Utilities:</t>
  </si>
  <si>
    <t xml:space="preserve">Payroll / </t>
  </si>
  <si>
    <t>On-site Manager:</t>
  </si>
  <si>
    <t>Payroll Taxes</t>
  </si>
  <si>
    <t>Number of Staff:</t>
  </si>
  <si>
    <t>Maintenance Personnel:</t>
  </si>
  <si>
    <t>Number of Rent-Free Units:</t>
  </si>
  <si>
    <t xml:space="preserve">Payroll Taxes &amp; Benifits </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</si>
  <si>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</si>
  <si>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</si>
  <si>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</si>
  <si>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</si>
  <si>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</si>
  <si>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</si>
  <si>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</si>
  <si>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</si>
  <si>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</si>
  <si>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</si>
  <si>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</si>
  <si>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</si>
  <si>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</si>
  <si>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</si>
  <si>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</si>
  <si>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</si>
  <si>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</si>
  <si>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</si>
  <si>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</si>
  <si>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</si>
  <si>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</si>
  <si>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</si>
  <si>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</si>
  <si>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</si>
  <si>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</si>
  <si>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</si>
  <si>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</si>
  <si>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</si>
  <si>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</si>
  <si>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</si>
  <si>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</si>
  <si>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</si>
  <si>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</si>
  <si>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</si>
  <si>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</si>
  <si>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</si>
  <si>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rPr>
        <b/>
        <sz val="10"/>
        <color theme="1"/>
        <rFont val="Arial"/>
        <family val="2"/>
      </rPr>
      <t xml:space="preserve">If lender is not funding source, list source (HOME, CDBG, etc.) </t>
    </r>
    <r>
      <rPr>
        <b/>
        <u/>
        <sz val="10"/>
        <color theme="1"/>
        <rFont val="Arial"/>
        <family val="2"/>
      </rPr>
      <t>NOT</t>
    </r>
    <r>
      <rPr>
        <b/>
        <sz val="10"/>
        <color theme="1"/>
        <rFont val="Arial"/>
        <family val="2"/>
      </rPr>
      <t xml:space="preserve"> lender.</t>
    </r>
  </si>
  <si>
    <t>Amount</t>
  </si>
  <si>
    <t>Tax-Exempt Financing</t>
  </si>
  <si>
    <t>Taxable Bond Financing</t>
  </si>
  <si>
    <r>
      <rPr>
        <sz val="10"/>
        <color theme="1"/>
        <rFont val="Arial"/>
        <family val="2"/>
      </rPr>
      <t>HOME Investment Partnership Act</t>
    </r>
    <r>
      <rPr>
        <sz val="8"/>
        <color theme="1"/>
        <rFont val="Arial"/>
        <family val="2"/>
      </rPr>
      <t xml:space="preserve"> (HOME)</t>
    </r>
  </si>
  <si>
    <r>
      <rPr>
        <sz val="10"/>
        <color theme="1"/>
        <rFont val="Arial"/>
        <family val="2"/>
      </rPr>
      <t xml:space="preserve">Community Development Block Grant </t>
    </r>
    <r>
      <rPr>
        <sz val="8"/>
        <color theme="1"/>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</si>
  <si>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</si>
  <si>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</si>
  <si>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</si>
  <si>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</si>
  <si>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</si>
  <si>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</si>
  <si>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</si>
  <si>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</si>
  <si>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</si>
  <si>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</si>
  <si>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</si>
  <si>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</si>
  <si>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NPLH</t>
  </si>
  <si>
    <t>Local:</t>
  </si>
  <si>
    <t>Indicate By Percent Of Units Affected, Any Rental Subsidy Expected To Be Available To The Project.</t>
  </si>
  <si>
    <t>Approval Date:</t>
  </si>
  <si>
    <t>Source:</t>
  </si>
  <si>
    <t>KTHA</t>
  </si>
  <si>
    <t>Tulare Count HHSA</t>
  </si>
  <si>
    <t>If Section 8:</t>
  </si>
  <si>
    <t>Percentage:</t>
  </si>
  <si>
    <t>Units Subsidized:</t>
  </si>
  <si>
    <t>Amount Per Year:</t>
  </si>
  <si>
    <t>Total Subsidy:</t>
  </si>
  <si>
    <t>Term:</t>
  </si>
  <si>
    <r>
      <rPr>
        <b/>
        <sz val="10"/>
        <color theme="1"/>
        <rFont val="Arial"/>
        <family val="2"/>
      </rPr>
      <t>Pre-Existing Subsidies</t>
    </r>
    <r>
      <rPr>
        <sz val="8"/>
        <color theme="1"/>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</si>
  <si>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</si>
  <si>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</si>
  <si>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</si>
  <si>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</si>
  <si>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</si>
  <si>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</si>
  <si>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rPr>
        <sz val="10"/>
        <color theme="1"/>
        <rFont val="Arial"/>
        <family val="2"/>
      </rPr>
      <t xml:space="preserve">RHS 521 </t>
    </r>
    <r>
      <rPr>
        <sz val="8"/>
        <color theme="1"/>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</si>
  <si>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</si>
  <si>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</si>
  <si>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</si>
  <si>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</si>
  <si>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</si>
  <si>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</si>
  <si>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</si>
  <si>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</si>
  <si>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</si>
  <si>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</si>
  <si>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</si>
  <si>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</si>
  <si>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</si>
  <si>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</si>
  <si>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</si>
  <si>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</si>
  <si>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</si>
  <si>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</si>
  <si>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</si>
  <si>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</si>
  <si>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</si>
  <si>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</si>
  <si>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</si>
  <si>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rPr>
        <sz val="10"/>
        <color theme="1"/>
        <rFont val="Arial"/>
        <family val="2"/>
      </rPr>
      <t>For new construction projects required to provide parking beneath residential units (not "</t>
    </r>
    <r>
      <rPr>
        <sz val="10"/>
        <color theme="1"/>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</si>
  <si>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</si>
  <si>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</si>
  <si>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</si>
  <si>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</si>
  <si>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</si>
  <si>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</si>
  <si>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</si>
  <si>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</si>
  <si>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</si>
  <si>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</si>
  <si>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</si>
  <si>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</si>
  <si>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</si>
  <si>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</si>
  <si>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</si>
  <si>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rPr>
        <sz val="10"/>
        <color theme="1"/>
        <rFont val="Arial"/>
        <family val="2"/>
      </rPr>
      <t>Local development impact fees required to be paid to local government entities.  Certification from local entities assessing fees also required.</t>
    </r>
    <r>
      <rPr>
        <b/>
        <sz val="10"/>
        <color theme="1"/>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</si>
  <si>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</si>
  <si>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</si>
  <si>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</si>
  <si>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</si>
  <si>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</si>
  <si>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</si>
  <si>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</si>
  <si>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</si>
  <si>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</si>
  <si>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</si>
  <si>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</si>
  <si>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</si>
  <si>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</si>
  <si>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</si>
  <si>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</si>
  <si>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</si>
  <si>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</si>
  <si>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</si>
  <si>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</si>
  <si>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</si>
  <si>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</si>
  <si>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</si>
  <si>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Lowest 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</si>
  <si>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</si>
  <si>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</si>
  <si>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</si>
  <si>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</si>
  <si>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</si>
  <si>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</si>
  <si>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</si>
  <si>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</si>
  <si>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</si>
  <si>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</si>
  <si>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</si>
  <si>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</si>
  <si>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</si>
  <si>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</si>
  <si>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</si>
  <si>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</si>
  <si>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</si>
  <si>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</si>
  <si>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</si>
  <si>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</si>
  <si>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</si>
  <si>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</si>
  <si>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</si>
  <si>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</si>
  <si>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</si>
  <si>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</si>
  <si>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</si>
  <si>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</si>
  <si>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</si>
  <si>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</si>
  <si>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</si>
  <si>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</si>
  <si>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</si>
  <si>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</si>
  <si>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</si>
  <si>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</si>
  <si>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</si>
  <si>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</si>
  <si>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</si>
  <si>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</si>
  <si>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</si>
  <si>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</si>
  <si>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</si>
  <si>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</si>
  <si>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</si>
  <si>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</si>
  <si>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</si>
  <si>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</si>
  <si>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(Photovoltaic)</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</si>
  <si>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</si>
  <si>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</si>
  <si>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</si>
  <si>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</si>
  <si>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</si>
  <si>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</si>
  <si>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</si>
  <si>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</si>
  <si>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</si>
  <si>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</si>
  <si>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</si>
  <si>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</si>
  <si>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</si>
  <si>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</si>
  <si>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</si>
  <si>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</si>
  <si>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</si>
  <si>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</si>
  <si>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</si>
  <si>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</si>
  <si>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</si>
  <si>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</si>
  <si>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</si>
  <si>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</si>
  <si>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</si>
  <si>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</si>
  <si>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</si>
  <si>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</si>
  <si>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</si>
  <si>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</si>
  <si>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</si>
  <si>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</si>
  <si>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</si>
  <si>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</si>
  <si>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</si>
  <si>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</si>
  <si>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</si>
  <si>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</si>
  <si>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</si>
  <si>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</si>
  <si>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</si>
  <si>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</si>
  <si>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</si>
  <si>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</si>
  <si>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</si>
  <si>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</si>
  <si>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</si>
  <si>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</si>
  <si>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</si>
  <si>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</si>
  <si>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</si>
  <si>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</si>
  <si>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</si>
  <si>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</si>
  <si>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</si>
  <si>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</si>
  <si>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</si>
  <si>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</si>
  <si>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</si>
  <si>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</si>
  <si>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</si>
  <si>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</si>
  <si>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</si>
  <si>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</si>
  <si>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</si>
  <si>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</si>
  <si>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</si>
  <si>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</si>
  <si>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</si>
  <si>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</si>
  <si>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</si>
  <si>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</si>
  <si>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</si>
  <si>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</si>
  <si>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</si>
  <si>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</si>
  <si>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</si>
  <si>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</si>
  <si>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</si>
  <si>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</si>
  <si>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</si>
  <si>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</si>
  <si>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</si>
  <si>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</si>
  <si>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</si>
  <si>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</si>
  <si>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</si>
  <si>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</si>
  <si>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</si>
  <si>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</si>
  <si>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</si>
  <si>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</si>
  <si>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</si>
  <si>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</si>
  <si>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</si>
  <si>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</si>
  <si>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</si>
  <si>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</si>
  <si>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</si>
  <si>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</si>
  <si>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</si>
  <si>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</si>
  <si>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</si>
  <si>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</si>
  <si>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</si>
  <si>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</si>
  <si>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</si>
  <si>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</si>
  <si>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</si>
  <si>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</si>
  <si>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</si>
  <si>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</si>
  <si>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</si>
  <si>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</si>
  <si>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</si>
  <si>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</si>
  <si>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</si>
  <si>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</si>
  <si>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</si>
  <si>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</si>
  <si>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</si>
  <si>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</si>
  <si>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</si>
  <si>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</si>
  <si>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</si>
  <si>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</si>
  <si>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</si>
  <si>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</si>
  <si>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</si>
  <si>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</si>
  <si>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</si>
  <si>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</si>
  <si>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</si>
  <si>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</si>
  <si>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</si>
  <si>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</si>
  <si>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</si>
  <si>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</si>
  <si>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</si>
  <si>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</si>
  <si>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</si>
  <si>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</si>
  <si>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</si>
  <si>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</si>
  <si>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</si>
  <si>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</si>
  <si>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</si>
  <si>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</si>
  <si>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</si>
  <si>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</si>
  <si>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</si>
  <si>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</si>
  <si>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</si>
  <si>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</si>
  <si>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</si>
  <si>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</si>
  <si>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</si>
  <si>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</si>
  <si>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</si>
  <si>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</si>
  <si>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</si>
  <si>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</si>
  <si>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</si>
  <si>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</si>
  <si>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</si>
  <si>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</si>
  <si>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</si>
  <si>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</si>
  <si>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</si>
  <si>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</si>
  <si>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</si>
  <si>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</si>
  <si>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</si>
  <si>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</si>
  <si>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</si>
  <si>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</si>
  <si>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</si>
  <si>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</si>
  <si>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</si>
  <si>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</si>
  <si>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</si>
  <si>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</si>
  <si>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</si>
  <si>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</si>
  <si>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</si>
  <si>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</si>
  <si>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</si>
  <si>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</si>
  <si>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</si>
  <si>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</si>
  <si>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</si>
  <si>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</si>
  <si>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</si>
  <si>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</si>
  <si>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</si>
  <si>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</si>
  <si>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</si>
  <si>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</si>
  <si>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</si>
  <si>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</si>
  <si>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</si>
  <si>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</si>
  <si>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</si>
  <si>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</si>
  <si>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</si>
  <si>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</si>
  <si>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</si>
  <si>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</si>
  <si>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</si>
  <si>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</si>
  <si>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</si>
  <si>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</si>
  <si>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</si>
  <si>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</si>
  <si>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</si>
  <si>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</si>
  <si>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</si>
  <si>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</si>
  <si>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</si>
  <si>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</si>
  <si>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</si>
  <si>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</si>
  <si>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</si>
  <si>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</si>
  <si>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</si>
  <si>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</si>
  <si>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</si>
  <si>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</si>
  <si>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</si>
  <si>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</si>
  <si>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</si>
  <si>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</si>
  <si>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</si>
  <si>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</si>
  <si>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</si>
  <si>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</si>
  <si>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</si>
  <si>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</si>
  <si>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</si>
  <si>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</si>
  <si>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</si>
  <si>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</si>
  <si>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</si>
  <si>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</si>
  <si>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</si>
  <si>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</si>
  <si>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</si>
  <si>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</si>
  <si>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</si>
  <si>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</si>
  <si>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</si>
  <si>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</si>
  <si>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</si>
  <si>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</si>
  <si>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</si>
  <si>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</si>
  <si>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</si>
  <si>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</si>
  <si>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</si>
  <si>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</si>
  <si>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</si>
  <si>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</si>
  <si>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</si>
  <si>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</si>
  <si>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</si>
  <si>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</si>
  <si>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</si>
  <si>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</si>
  <si>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</si>
  <si>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</si>
  <si>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</si>
  <si>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</si>
  <si>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</si>
  <si>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</si>
  <si>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</si>
  <si>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</si>
  <si>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</si>
  <si>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</si>
  <si>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</si>
  <si>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</si>
  <si>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</si>
  <si>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</si>
  <si>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</si>
  <si>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</si>
  <si>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</si>
  <si>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</si>
  <si>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</si>
  <si>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</si>
  <si>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</si>
  <si>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</si>
  <si>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</si>
  <si>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</si>
  <si>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Self Help Enterprises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</si>
  <si>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</si>
  <si>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</si>
  <si>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</si>
  <si>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</si>
  <si>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</si>
  <si>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</si>
  <si>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</si>
  <si>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</si>
  <si>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</si>
  <si>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</si>
  <si>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</si>
  <si>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</si>
  <si>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</si>
  <si>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</si>
  <si>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</si>
  <si>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</si>
  <si>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</si>
  <si>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</si>
  <si>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</si>
  <si>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</si>
  <si>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</si>
  <si>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</si>
  <si>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</si>
  <si>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</si>
  <si>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</si>
  <si>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</si>
  <si>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</si>
  <si>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</si>
  <si>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</si>
  <si>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</si>
  <si>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</si>
  <si>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</si>
  <si>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</si>
  <si>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</si>
  <si>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</si>
  <si>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</si>
  <si>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</si>
  <si>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</si>
  <si>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</si>
  <si>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</si>
  <si>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</si>
  <si>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</si>
  <si>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rPr>
        <sz val="10"/>
        <color theme="1"/>
        <rFont val="Arial"/>
        <family val="2"/>
      </rPr>
      <t xml:space="preserve">Annual Rental Income Differential for PUBLIC </t>
    </r>
    <r>
      <rPr>
        <u/>
        <sz val="10"/>
        <color theme="1"/>
        <rFont val="Arial"/>
        <family val="2"/>
      </rPr>
      <t>RENT</t>
    </r>
    <r>
      <rPr>
        <sz val="10"/>
        <color theme="1"/>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</si>
  <si>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</si>
  <si>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</si>
  <si>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</si>
  <si>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</si>
  <si>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</si>
  <si>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rPr>
        <u/>
        <sz val="10"/>
        <color rgb="FF002060"/>
        <rFont val="Arial"/>
        <family val="2"/>
      </rPr>
      <t xml:space="preserve">For USDA subsidy only, use the </t>
    </r>
    <r>
      <rPr>
        <b/>
        <u/>
        <sz val="10"/>
        <color rgb="FF002060"/>
        <rFont val="Arial"/>
        <family val="2"/>
      </rPr>
      <t>higher of</t>
    </r>
    <r>
      <rPr>
        <u/>
        <sz val="10"/>
        <color rgb="FF002060"/>
        <rFont val="Arial"/>
        <family val="2"/>
      </rPr>
      <t xml:space="preserve"> 60% AMI </t>
    </r>
    <r>
      <rPr>
        <u/>
        <sz val="10"/>
        <color rgb="FF002060"/>
        <rFont val="Arial"/>
        <family val="2"/>
      </rPr>
      <t>or</t>
    </r>
    <r>
      <rPr>
        <u/>
        <sz val="10"/>
        <color rgb="FF002060"/>
        <rFont val="Arial"/>
        <family val="2"/>
      </rPr>
      <t xml:space="preserve"> committed </t>
    </r>
    <r>
      <rPr>
        <b/>
        <u/>
        <sz val="10"/>
        <color rgb="FF002060"/>
        <rFont val="Arial"/>
        <family val="2"/>
      </rPr>
      <t>basic</t>
    </r>
    <r>
      <rPr>
        <u/>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</si>
  <si>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</si>
  <si>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</si>
  <si>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</si>
  <si>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</si>
  <si>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</si>
  <si>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</si>
  <si>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</si>
  <si>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</si>
  <si>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</si>
  <si>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</si>
  <si>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</si>
  <si>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</si>
  <si>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rPr>
        <sz val="10"/>
        <color theme="1"/>
        <rFont val="Arial"/>
        <family val="2"/>
      </rPr>
      <t xml:space="preserve">Annual Rental Income Differential for PUBLIC </t>
    </r>
    <r>
      <rPr>
        <u/>
        <sz val="10"/>
        <color theme="1"/>
        <rFont val="Arial"/>
        <family val="2"/>
      </rPr>
      <t>OPERATING</t>
    </r>
    <r>
      <rPr>
        <sz val="10"/>
        <color theme="1"/>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</si>
  <si>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</si>
  <si>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</si>
  <si>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</si>
  <si>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</si>
  <si>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</si>
  <si>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</si>
  <si>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</si>
  <si>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</si>
  <si>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</si>
  <si>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</si>
  <si>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</si>
  <si>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</si>
  <si>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</si>
  <si>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</si>
  <si>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</si>
  <si>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</si>
  <si>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</si>
  <si>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</si>
  <si>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</si>
  <si>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</si>
  <si>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</si>
  <si>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</si>
  <si>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</si>
  <si>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</si>
  <si>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</si>
  <si>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</si>
  <si>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</si>
  <si>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Enforceable financing commitment, as defined in TCAC Reg. §10325(f)(3), for all construction financing</t>
  </si>
  <si>
    <t>5 Points</t>
  </si>
  <si>
    <r>
      <rPr>
        <sz val="10"/>
        <color theme="1"/>
        <rFont val="Arial"/>
        <family val="2"/>
      </rPr>
      <t xml:space="preserve">Commitment to begin construction within 180 days of the bond allocation as documented by the requirements described in TCAC Reg. §10325(c)(7). </t>
    </r>
    <r>
      <rPr>
        <b/>
        <sz val="10"/>
        <color theme="1"/>
        <rFont val="Arial"/>
        <family val="2"/>
      </rPr>
      <t xml:space="preserve">
</t>
    </r>
    <r>
      <rPr>
        <sz val="10"/>
        <color theme="1"/>
        <rFont val="Arial"/>
        <family val="2"/>
      </rPr>
      <t xml:space="preserve">
</t>
    </r>
  </si>
  <si>
    <t>Total Points for Readiness to Proceed:</t>
  </si>
  <si>
    <t>j.</t>
  </si>
  <si>
    <t>Affirmatively Furthering Fair Housing  (AFFH)</t>
  </si>
  <si>
    <t xml:space="preserve">SELECT ONE OF THE 4 OPTIONS BELOW (A-D).  </t>
  </si>
  <si>
    <r>
      <rPr>
        <b/>
        <sz val="10"/>
        <color theme="1"/>
        <rFont val="Arial"/>
        <family val="2"/>
      </rPr>
      <t xml:space="preserve">Note:  AFFH has two components.  Either select option A or select one of options B-D </t>
    </r>
    <r>
      <rPr>
        <b/>
        <u/>
        <sz val="10"/>
        <color theme="1"/>
        <rFont val="Arial"/>
        <family val="2"/>
      </rPr>
      <t>plus</t>
    </r>
    <r>
      <rPr>
        <b/>
        <sz val="10"/>
        <color theme="1"/>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</si>
  <si>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</si>
  <si>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</si>
  <si>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</si>
  <si>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</si>
  <si>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</si>
  <si>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</si>
  <si>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</si>
  <si>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</si>
  <si>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</si>
  <si>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</si>
  <si>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</si>
  <si>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</si>
  <si>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</si>
  <si>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</si>
  <si>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</si>
  <si>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</si>
  <si>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</si>
  <si>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rgb="FF000000"/>
        <rFont val="Arial"/>
        <family val="2"/>
      </rPr>
      <t>AND</t>
    </r>
    <r>
      <rPr>
        <sz val="10"/>
        <color rgb="FF000000"/>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</si>
  <si>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</si>
  <si>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</si>
  <si>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rPr>
        <sz val="10"/>
        <color theme="1"/>
        <rFont val="Arial"/>
        <family val="2"/>
      </rPr>
      <t xml:space="preserve">The sponsor has previously </t>
    </r>
    <r>
      <rPr>
        <sz val="9"/>
        <color rgb="FF000000"/>
        <rFont val="Arial"/>
        <family val="2"/>
      </rPr>
      <t>developed affordable housing within the community in which the QRRP will be located in the past 20 years</t>
    </r>
  </si>
  <si>
    <r>
      <rPr>
        <sz val="10"/>
        <color theme="1"/>
        <rFont val="Arial"/>
        <family val="2"/>
      </rP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</si>
  <si>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funded in part with an award from the California Department of Housing and Community Development prior to December 31, 2020</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</si>
  <si>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</si>
  <si>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</si>
  <si>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</si>
  <si>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</si>
  <si>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</si>
  <si>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</si>
  <si>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rPr>
        <sz val="10"/>
        <color theme="1"/>
        <rFont val="Arial"/>
        <family val="2"/>
      </rP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color theme="1"/>
        <rFont val="Arial"/>
        <family val="2"/>
      </rPr>
      <t xml:space="preserve">. </t>
    </r>
    <r>
      <rPr>
        <b/>
        <sz val="10"/>
        <color theme="1"/>
        <rFont val="Arial"/>
        <family val="2"/>
      </rPr>
      <t>Proportional scoring</t>
    </r>
    <r>
      <rPr>
        <sz val="10"/>
        <color theme="1"/>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</si>
  <si>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</si>
  <si>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</si>
  <si>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</si>
  <si>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</si>
  <si>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</si>
  <si>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</si>
  <si>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</si>
  <si>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</si>
  <si>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</si>
  <si>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</si>
  <si>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</si>
  <si>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</si>
  <si>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</si>
  <si>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</si>
  <si>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</si>
  <si>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</si>
  <si>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</si>
  <si>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</si>
  <si>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</si>
  <si>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</si>
  <si>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</si>
  <si>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</si>
  <si>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</si>
  <si>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</si>
  <si>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</si>
  <si>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</si>
  <si>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</si>
  <si>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</si>
  <si>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</si>
  <si>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</si>
  <si>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</si>
  <si>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</si>
  <si>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</si>
  <si>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</si>
  <si>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rPr>
        <sz val="10"/>
        <color theme="1"/>
        <rFont val="Arial"/>
        <family val="2"/>
      </rPr>
      <t xml:space="preserve">The site is within 1/2 mile of a public park or a community center accessible to the general public (1 mile for Rural set-aside projects). A public park </t>
    </r>
    <r>
      <rPr>
        <u/>
        <sz val="10"/>
        <color theme="1"/>
        <rFont val="Arial"/>
        <family val="2"/>
      </rPr>
      <t>shall not</t>
    </r>
    <r>
      <rPr>
        <sz val="10"/>
        <color theme="1"/>
        <rFont val="Arial"/>
        <family val="2"/>
      </rPr>
      <t xml:space="preserve"> include 1) school grounds </t>
    </r>
    <r>
      <rPr>
        <u/>
        <sz val="10"/>
        <color theme="1"/>
        <rFont val="Arial"/>
        <family val="2"/>
      </rPr>
      <t>unless</t>
    </r>
    <r>
      <rPr>
        <sz val="10"/>
        <color theme="1"/>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color theme="1"/>
        <rFont val="Arial"/>
        <family val="2"/>
      </rPr>
      <t>unless</t>
    </r>
    <r>
      <rPr>
        <sz val="10"/>
        <color theme="1"/>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</si>
  <si>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</si>
  <si>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</si>
  <si>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</si>
  <si>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</si>
  <si>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</si>
  <si>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</si>
  <si>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</si>
  <si>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</si>
  <si>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</si>
  <si>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</si>
  <si>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</si>
  <si>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</si>
  <si>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</si>
  <si>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</si>
  <si>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</si>
  <si>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</si>
  <si>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</si>
  <si>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</si>
  <si>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</si>
  <si>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</si>
  <si>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</si>
  <si>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</si>
  <si>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</si>
  <si>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</si>
  <si>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</si>
  <si>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</si>
  <si>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</si>
  <si>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</si>
  <si>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</si>
  <si>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</si>
  <si>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</si>
  <si>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</si>
  <si>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</si>
  <si>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</si>
  <si>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</si>
  <si>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</si>
  <si>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</si>
  <si>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</si>
  <si>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</si>
  <si>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</si>
  <si>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rPr>
        <sz val="10"/>
        <color theme="1"/>
        <rFont val="Arial"/>
        <family val="2"/>
      </rPr>
      <t xml:space="preserve">For a </t>
    </r>
    <r>
      <rPr>
        <b/>
        <sz val="10"/>
        <color theme="1"/>
        <rFont val="Arial"/>
        <family val="2"/>
      </rPr>
      <t>special needs development</t>
    </r>
    <r>
      <rPr>
        <sz val="10"/>
        <color theme="1"/>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</si>
  <si>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</si>
  <si>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</si>
  <si>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</si>
  <si>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</si>
  <si>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</si>
  <si>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</si>
  <si>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</si>
  <si>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</si>
  <si>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</si>
  <si>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</si>
  <si>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rPr>
        <b/>
        <sz val="10"/>
        <color theme="1"/>
        <rFont val="Arial"/>
        <family val="2"/>
      </rPr>
      <t xml:space="preserve">Rural set-aside only:  </t>
    </r>
    <r>
      <rPr>
        <sz val="10"/>
        <color theme="1"/>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</si>
  <si>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</si>
  <si>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</si>
  <si>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</si>
  <si>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</si>
  <si>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</si>
  <si>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</si>
  <si>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</si>
  <si>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</si>
  <si>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</si>
  <si>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rPr>
        <sz val="8"/>
        <color rgb="FF000000"/>
        <rFont val="Arial"/>
        <family val="2"/>
      </rP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color rgb="FF000000"/>
        <rFont val="Arial"/>
        <family val="2"/>
      </rPr>
      <t xml:space="preserve">provision of on-site services would be duplicative. 
</t>
    </r>
  </si>
  <si>
    <t>The number of hours per year for a full time-equivalent (FTE) will be calculated as follows: 1) the number of bedrooms X 0.0017 = FTE multiplier; 2) FTE Multiplier X 2,080 = number of hours per year (up to a maximum of 2,080 hours).</t>
  </si>
  <si>
    <r>
      <rPr>
        <b/>
        <sz val="8"/>
        <color rgb="FF000000"/>
        <rFont val="Arial"/>
        <family val="2"/>
      </rPr>
      <t xml:space="preserve">Items 1 through 6 </t>
    </r>
    <r>
      <rPr>
        <sz val="8"/>
        <color rgb="FF000000"/>
        <rFont val="Arial"/>
        <family val="2"/>
      </rPr>
      <t xml:space="preserve">are applicable to Large Family, Senior, and At-Risk projects. </t>
    </r>
    <r>
      <rPr>
        <b/>
        <sz val="8"/>
        <color rgb="FF000000"/>
        <rFont val="Arial"/>
        <family val="2"/>
      </rPr>
      <t>Items 7 through 12</t>
    </r>
    <r>
      <rPr>
        <sz val="8"/>
        <color rgb="FF000000"/>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</si>
  <si>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rgb="FF000000"/>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rgb="FF000000"/>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</si>
  <si>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</si>
  <si>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</si>
  <si>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rgb="FF000000"/>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rgb="FF000000"/>
        <rFont val="Arial"/>
        <family val="2"/>
      </rPr>
      <t xml:space="preserve"> In addition, scattered site more than 1 mile (1.5 miles for Rural set-aside) from the nearest other site with services must provide services independently</t>
    </r>
    <r>
      <rPr>
        <sz val="8"/>
        <color rgb="FF000000"/>
        <rFont val="Arial"/>
        <family val="2"/>
      </rPr>
      <t xml:space="preserve">. </t>
    </r>
    <r>
      <rPr>
        <u/>
        <sz val="8"/>
        <color rgb="FFFF0000"/>
        <rFont val="Arial"/>
        <family val="2"/>
      </rPr>
      <t>Proportional scoring for this paragraph means</t>
    </r>
    <r>
      <rPr>
        <sz val="8"/>
        <color rgb="FFFF0000"/>
        <rFont val="Arial"/>
        <family val="2"/>
      </rPr>
      <t>,</t>
    </r>
    <r>
      <rPr>
        <sz val="8"/>
        <color rgb="FF000000"/>
        <rFont val="Arial"/>
        <family val="2"/>
      </rPr>
      <t xml:space="preserve"> for a project to score the maximum 10 points, each site must independently score 10 points for service amenities.</t>
    </r>
  </si>
  <si>
    <t>sum</t>
  </si>
  <si>
    <r>
      <rPr>
        <sz val="8"/>
        <color rgb="FF000000"/>
        <rFont val="Arial"/>
        <family val="2"/>
      </rPr>
      <t xml:space="preserve">The application’s Service Amenity Sources and Uses Budget page must clearly describe all </t>
    </r>
    <r>
      <rPr>
        <sz val="8"/>
        <color rgb="FF000000"/>
        <rFont val="Arial"/>
        <family val="2"/>
      </rPr>
      <t xml:space="preserve">anticipated income and expenses associated with the services program(s) and must align with the services commitments provided (i.e. contracts, MOUs, letters, etc.) </t>
    </r>
    <r>
      <rPr>
        <b/>
        <sz val="8"/>
        <color rgb="FF000000"/>
        <rFont val="Arial"/>
        <family val="2"/>
      </rPr>
      <t xml:space="preserve"> </t>
    </r>
    <r>
      <rPr>
        <sz val="8"/>
        <color rgb="FF000000"/>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color rgb="FF000000"/>
        <rFont val="Arial"/>
        <family val="2"/>
      </rPr>
      <t xml:space="preserve"> </t>
    </r>
    <r>
      <rPr>
        <sz val="8"/>
        <color rgb="FF000000"/>
        <rFont val="Arial"/>
        <family val="2"/>
      </rPr>
      <t xml:space="preserve">All organizations providing services for which the project is claiming points must document that they have at least 24 months of experience providing services to the project’s target population. </t>
    </r>
    <r>
      <rPr>
        <b/>
        <sz val="8"/>
        <color rgb="FF000000"/>
        <rFont val="Arial"/>
        <family val="2"/>
      </rPr>
      <t>PLEASE REFER TO REGULATION SECTION 10325(c)(5)(B) FOR COMPLETE SERVICE AMENITY POINTS REQUIREMENTS.</t>
    </r>
  </si>
  <si>
    <r>
      <rPr>
        <sz val="8"/>
        <color theme="1"/>
        <rFont val="Arial"/>
        <family val="2"/>
      </rPr>
      <t xml:space="preserve">No more than 10 points will be awarded in this category. </t>
    </r>
    <r>
      <rPr>
        <b/>
        <sz val="8"/>
        <color theme="1"/>
        <rFont val="Arial"/>
        <family val="2"/>
      </rPr>
      <t xml:space="preserve">The service budget spreadsheet must be completed. </t>
    </r>
  </si>
  <si>
    <t>Large Family, Senior, SRO, At-Risk, Number of Bedrooms =</t>
  </si>
  <si>
    <t>Special Needs, Number of Bedrooms =</t>
  </si>
  <si>
    <t>a) Large Family, Senior, SRO, At-Risk projects:</t>
  </si>
  <si>
    <r>
      <rPr>
        <b/>
        <sz val="8"/>
        <color theme="1"/>
        <rFont val="Arial"/>
        <family val="2"/>
      </rPr>
      <t xml:space="preserve">Service Coordinator. </t>
    </r>
    <r>
      <rPr>
        <sz val="8"/>
        <color theme="1"/>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</si>
  <si>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</si>
  <si>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</si>
  <si>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color theme="1"/>
        <rFont val="Arial"/>
        <family val="2"/>
      </rPr>
      <t>Other Services Specialist.</t>
    </r>
    <r>
      <rPr>
        <sz val="8"/>
        <color theme="1"/>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</si>
  <si>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</si>
  <si>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color theme="1"/>
        <rFont val="Arial"/>
        <family val="2"/>
      </rPr>
      <t xml:space="preserve">Instructor-led adult educational, health and wellness, or skill building classes. </t>
    </r>
    <r>
      <rPr>
        <sz val="8"/>
        <color theme="1"/>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</si>
  <si>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</si>
  <si>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</si>
  <si>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</si>
  <si>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</si>
  <si>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</si>
  <si>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color theme="1"/>
        <rFont val="Arial"/>
        <family val="2"/>
      </rPr>
      <t>Health and wellness services and programs</t>
    </r>
    <r>
      <rPr>
        <sz val="8"/>
        <color theme="1"/>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</si>
  <si>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</si>
  <si>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</si>
  <si>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</si>
  <si>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</si>
  <si>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color theme="1"/>
        <rFont val="Arial"/>
        <family val="2"/>
      </rPr>
      <t>Licensed child care.</t>
    </r>
    <r>
      <rPr>
        <sz val="8"/>
        <color theme="1"/>
        <rFont val="Arial"/>
        <family val="2"/>
      </rPr>
      <t xml:space="preserve">  Shall be available 20 hours or more per week, Monday through Friday, to residents of the development.  </t>
    </r>
    <r>
      <rPr>
        <b/>
        <i/>
        <sz val="8"/>
        <color theme="1"/>
        <rFont val="Arial"/>
        <family val="2"/>
      </rPr>
      <t>(Only for large family projects or other projects in which at least 25% of Low-Income Units are 3 bedrooms or larger.)</t>
    </r>
  </si>
  <si>
    <t>(6)</t>
  </si>
  <si>
    <r>
      <rPr>
        <b/>
        <sz val="8"/>
        <color theme="1"/>
        <rFont val="Arial"/>
        <family val="2"/>
      </rPr>
      <t>After school program for school age children</t>
    </r>
    <r>
      <rPr>
        <sz val="8"/>
        <color theme="1"/>
        <rFont val="Arial"/>
        <family val="2"/>
      </rPr>
      <t xml:space="preserve">.  Includes, but is not limited to tutoring, mentoring, homework club, art and recreational activities. </t>
    </r>
    <r>
      <rPr>
        <b/>
        <i/>
        <sz val="8"/>
        <color theme="1"/>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</si>
  <si>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</si>
  <si>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</si>
  <si>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</si>
  <si>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</si>
  <si>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color theme="1"/>
        <rFont val="Arial"/>
        <family val="2"/>
      </rPr>
      <t>Case Manager.</t>
    </r>
    <r>
      <rPr>
        <sz val="8"/>
        <color theme="1"/>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</si>
  <si>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</si>
  <si>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</si>
  <si>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color theme="1"/>
        <rFont val="Arial"/>
        <family val="2"/>
      </rPr>
      <t>Service Coordinator or Other Services Specialist</t>
    </r>
    <r>
      <rPr>
        <sz val="8"/>
        <color theme="1"/>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</si>
  <si>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</si>
  <si>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</si>
  <si>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color theme="1"/>
        <rFont val="Arial"/>
        <family val="2"/>
      </rPr>
      <t xml:space="preserve">Adult educational, health and wellness, or skill building classes. </t>
    </r>
    <r>
      <rPr>
        <sz val="8"/>
        <color theme="1"/>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</si>
  <si>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</si>
  <si>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</si>
  <si>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</si>
  <si>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</si>
  <si>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</si>
  <si>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</si>
  <si>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</si>
  <si>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</si>
  <si>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</si>
  <si>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color theme="1"/>
        <rFont val="Arial"/>
        <family val="2"/>
      </rPr>
      <t>Health or behavioral health services</t>
    </r>
    <r>
      <rPr>
        <sz val="8"/>
        <color theme="1"/>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</si>
  <si>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</si>
  <si>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</si>
  <si>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</si>
  <si>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</si>
  <si>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</si>
  <si>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color theme="1"/>
        <rFont val="Arial"/>
        <family val="2"/>
      </rPr>
      <t>Licensed child care.</t>
    </r>
    <r>
      <rPr>
        <sz val="8"/>
        <color theme="1"/>
        <rFont val="Arial"/>
        <family val="2"/>
      </rPr>
      <t xml:space="preserve">  Shall be available 20 hours or more per week, Monday through Friday, to residents of the development. </t>
    </r>
    <r>
      <rPr>
        <b/>
        <i/>
        <sz val="8"/>
        <color theme="1"/>
        <rFont val="Arial"/>
        <family val="2"/>
      </rPr>
      <t xml:space="preserve"> (Only for large family projects or other projects in which at least 25% of Low-Income Units are 3 bedrooms or larger.)</t>
    </r>
  </si>
  <si>
    <t>8 EDR Pts.</t>
  </si>
  <si>
    <t>(12)</t>
  </si>
  <si>
    <r>
      <rPr>
        <b/>
        <sz val="8"/>
        <color theme="1"/>
        <rFont val="Arial"/>
        <family val="2"/>
      </rPr>
      <t>After school program for school age children</t>
    </r>
    <r>
      <rPr>
        <sz val="8"/>
        <color theme="1"/>
        <rFont val="Arial"/>
        <family val="2"/>
      </rPr>
      <t xml:space="preserve">.  Includes, but is not limited to tutoring, mentoring, homework club, art and recreational activities.  </t>
    </r>
    <r>
      <rPr>
        <b/>
        <i/>
        <sz val="8"/>
        <color theme="1"/>
        <rFont val="Arial"/>
        <family val="2"/>
      </rPr>
      <t>(Only for large family projects or other projects in which at least 25% of Low-Income Units are 3 bedrooms or larger)</t>
    </r>
    <r>
      <rPr>
        <sz val="8"/>
        <color theme="1"/>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</si>
  <si>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</si>
  <si>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</si>
  <si>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</si>
  <si>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</si>
  <si>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</si>
  <si>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</si>
  <si>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</si>
  <si>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</si>
  <si>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</si>
  <si>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</si>
  <si>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</si>
  <si>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</si>
  <si>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</si>
  <si>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</si>
  <si>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</si>
  <si>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</si>
  <si>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</si>
  <si>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</si>
  <si>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</si>
  <si>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</si>
  <si>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</si>
  <si>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</si>
  <si>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</si>
  <si>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</si>
  <si>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</si>
  <si>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</si>
  <si>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</si>
  <si>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</si>
  <si>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</si>
  <si>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</si>
  <si>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</si>
  <si>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</si>
  <si>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</si>
  <si>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</si>
  <si>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</si>
  <si>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</si>
  <si>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</si>
  <si>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</si>
  <si>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</si>
  <si>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</si>
  <si>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</si>
  <si>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</si>
  <si>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</si>
  <si>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</si>
  <si>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</si>
  <si>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</si>
  <si>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</si>
  <si>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</si>
  <si>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</si>
  <si>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</si>
  <si>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</si>
  <si>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</si>
  <si>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</si>
  <si>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</si>
  <si>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</si>
  <si>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</si>
  <si>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</si>
  <si>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</si>
  <si>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</si>
  <si>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</si>
  <si>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</si>
  <si>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</si>
  <si>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</si>
  <si>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</si>
  <si>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</si>
  <si>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</si>
  <si>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</si>
  <si>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</si>
  <si>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</si>
  <si>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</si>
  <si>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</si>
  <si>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</si>
  <si>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</si>
  <si>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</si>
  <si>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</si>
  <si>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</si>
  <si>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</si>
  <si>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</si>
  <si>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</si>
  <si>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</si>
  <si>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</si>
  <si>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</si>
  <si>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</si>
  <si>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</si>
  <si>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</si>
  <si>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</si>
  <si>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</si>
  <si>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</si>
  <si>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</si>
  <si>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</si>
  <si>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</si>
  <si>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</si>
  <si>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</si>
  <si>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</si>
  <si>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</si>
  <si>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</si>
  <si>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</si>
  <si>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</si>
  <si>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</si>
  <si>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</si>
  <si>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</si>
  <si>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</si>
  <si>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</si>
  <si>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</si>
  <si>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</si>
  <si>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</si>
  <si>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</si>
  <si>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</si>
  <si>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</si>
  <si>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</si>
  <si>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</si>
  <si>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</si>
  <si>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</si>
  <si>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</si>
  <si>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</si>
  <si>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</si>
  <si>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</si>
  <si>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</si>
  <si>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</si>
  <si>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</si>
  <si>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</si>
  <si>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</si>
  <si>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</si>
  <si>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</si>
  <si>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</si>
  <si>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</si>
  <si>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</si>
  <si>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</si>
  <si>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</si>
  <si>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</si>
  <si>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</si>
  <si>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</si>
  <si>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</si>
  <si>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</si>
  <si>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</si>
  <si>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</si>
  <si>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</si>
  <si>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</si>
  <si>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</si>
  <si>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</si>
  <si>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</si>
  <si>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</si>
  <si>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</si>
  <si>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</si>
  <si>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</si>
  <si>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</si>
  <si>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</si>
  <si>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</si>
  <si>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</si>
  <si>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rPr>
        <sz val="11"/>
        <color theme="1"/>
        <rFont val="Arial"/>
        <family val="2"/>
      </rPr>
      <t xml:space="preserve">Complete the yellow-shaded areas of the services budget below, including information on the source and use of each service funding commitment.  </t>
    </r>
    <r>
      <rPr>
        <b/>
        <u/>
        <sz val="11"/>
        <color theme="1"/>
        <rFont val="Arial"/>
        <family val="2"/>
      </rPr>
      <t>Do not alter the format of this spreadsheet.</t>
    </r>
    <r>
      <rPr>
        <b/>
        <sz val="11"/>
        <color theme="1"/>
        <rFont val="Arial"/>
        <family val="2"/>
      </rPr>
      <t xml:space="preserve">  </t>
    </r>
    <r>
      <rPr>
        <sz val="11"/>
        <color theme="1"/>
        <rFont val="Arial"/>
        <family val="2"/>
      </rPr>
      <t>Rows may be added as needed to provide additional details regarding the services to be provided.</t>
    </r>
  </si>
  <si>
    <t>Name of Applicant:</t>
  </si>
  <si>
    <r>
      <rPr>
        <sz val="11"/>
        <color theme="1"/>
        <rFont val="Arial"/>
        <family val="2"/>
      </rPr>
      <t xml:space="preserve">Number of residential </t>
    </r>
    <r>
      <rPr>
        <u/>
        <sz val="11"/>
        <color theme="1"/>
        <rFont val="Arial"/>
        <family val="2"/>
      </rPr>
      <t>units</t>
    </r>
    <r>
      <rPr>
        <sz val="11"/>
        <color theme="1"/>
        <rFont val="Arial"/>
        <family val="2"/>
      </rPr>
      <t xml:space="preserve"> in project:</t>
    </r>
  </si>
  <si>
    <t>Name of Project:</t>
  </si>
  <si>
    <r>
      <rPr>
        <sz val="11"/>
        <color theme="1"/>
        <rFont val="Arial"/>
        <family val="2"/>
      </rPr>
      <t xml:space="preserve">Number of residential </t>
    </r>
    <r>
      <rPr>
        <u/>
        <sz val="11"/>
        <color theme="1"/>
        <rFont val="Arial"/>
        <family val="2"/>
      </rPr>
      <t>bedrooms</t>
    </r>
    <r>
      <rPr>
        <sz val="11"/>
        <color theme="1"/>
        <rFont val="Arial"/>
        <family val="2"/>
      </rPr>
      <t>:</t>
    </r>
  </si>
  <si>
    <t>Housing type:</t>
  </si>
  <si>
    <r>
      <rPr>
        <sz val="11"/>
        <color theme="1"/>
        <rFont val="Arial"/>
        <family val="2"/>
      </rPr>
      <t xml:space="preserve">Enter Number of </t>
    </r>
    <r>
      <rPr>
        <u/>
        <sz val="11"/>
        <color theme="1"/>
        <rFont val="Arial"/>
        <family val="2"/>
      </rPr>
      <t>SpNs bedrooms:</t>
    </r>
  </si>
  <si>
    <t>2nd Housing type/ Non SpNs Units:</t>
  </si>
  <si>
    <r>
      <rPr>
        <sz val="11"/>
        <color theme="1"/>
        <rFont val="Arial"/>
        <family val="2"/>
      </rPr>
      <t xml:space="preserve">Number of </t>
    </r>
    <r>
      <rPr>
        <b/>
        <u/>
        <sz val="11"/>
        <color theme="1"/>
        <rFont val="Arial"/>
        <family val="2"/>
      </rPr>
      <t>Non</t>
    </r>
    <r>
      <rPr>
        <u/>
        <sz val="11"/>
        <color theme="1"/>
        <rFont val="Arial"/>
        <family val="2"/>
      </rPr>
      <t xml:space="preserve"> SpNs bedrooms</t>
    </r>
    <r>
      <rPr>
        <sz val="11"/>
        <color theme="1"/>
        <rFont val="Arial"/>
        <family val="2"/>
      </rPr>
      <t>:</t>
    </r>
  </si>
  <si>
    <t>Services to be Provided</t>
  </si>
  <si>
    <r>
      <rPr>
        <b/>
        <sz val="11"/>
        <color theme="1"/>
        <rFont val="Arial"/>
        <family val="2"/>
      </rPr>
      <t>Quantity of Services Committed (Hours/Yr or FTE)</t>
    </r>
    <r>
      <rPr>
        <b/>
        <vertAlign val="superscript"/>
        <sz val="11"/>
        <color theme="1"/>
        <rFont val="Arial"/>
        <family val="2"/>
      </rPr>
      <t>1</t>
    </r>
  </si>
  <si>
    <t>Total Dollars Committed</t>
  </si>
  <si>
    <r>
      <rPr>
        <b/>
        <sz val="11"/>
        <color theme="1"/>
        <rFont val="Arial"/>
        <family val="2"/>
      </rPr>
      <t>Cash Flow from Operation</t>
    </r>
    <r>
      <rPr>
        <b/>
        <sz val="11"/>
        <color theme="1"/>
        <rFont val="Calibri"/>
        <family val="2"/>
      </rPr>
      <t>²</t>
    </r>
    <r>
      <rPr>
        <b/>
        <sz val="11"/>
        <color theme="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</si>
  <si>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</si>
  <si>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</si>
  <si>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</si>
  <si>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</si>
  <si>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</si>
  <si>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</si>
  <si>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</si>
  <si>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</si>
  <si>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</si>
  <si>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</si>
  <si>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</si>
  <si>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</si>
  <si>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</si>
  <si>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</si>
  <si>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</si>
  <si>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</si>
  <si>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</si>
  <si>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</si>
  <si>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</si>
  <si>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</si>
  <si>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</si>
  <si>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</si>
  <si>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</si>
  <si>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</si>
  <si>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</si>
  <si>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rPr>
        <sz val="11"/>
        <color theme="1"/>
        <rFont val="Arial"/>
        <family val="2"/>
      </rPr>
      <t>1</t>
    </r>
    <r>
      <rPr>
        <sz val="11"/>
        <color theme="1"/>
        <rFont val="Arial"/>
        <family val="2"/>
      </rPr>
      <t xml:space="preserve"> *Items 5, 6, 11, 12 may be shown as # of Hours per Week. **Applicants proposing to provide item #10 do not need to provide this information. 1 FTE = 2,080 hours per year.</t>
    </r>
  </si>
  <si>
    <r>
      <rPr>
        <sz val="11"/>
        <color theme="1"/>
        <rFont val="Arial"/>
        <family val="2"/>
      </rPr>
      <t>2</t>
    </r>
    <r>
      <rPr>
        <sz val="11"/>
        <color theme="1"/>
        <rFont val="Arial"/>
        <family val="2"/>
      </rPr>
      <t xml:space="preserve">  If project operating income will fund service amenities, the application’s Service Amenities Sources and Uses Budget must be consistent with the application’s fifteen year pro forma.</t>
    </r>
  </si>
  <si>
    <r>
      <rPr>
        <sz val="11"/>
        <color theme="1"/>
        <rFont val="Calibri"/>
        <family val="2"/>
      </rPr>
      <t>³</t>
    </r>
    <r>
      <rPr>
        <sz val="11"/>
        <color theme="1"/>
        <rFont val="Arial"/>
        <family val="2"/>
      </rPr>
      <t xml:space="preserve">  Committed documentation (letter, MOU, contract) MUST be attached in Exhibit 24 and </t>
    </r>
    <r>
      <rPr>
        <b/>
        <sz val="11"/>
        <color theme="1"/>
        <rFont val="Arial"/>
        <family val="2"/>
      </rPr>
      <t>MUST describe service quantity and dollar amounts consistent with this budget.</t>
    </r>
  </si>
  <si>
    <r>
      <rPr>
        <b/>
        <sz val="14"/>
        <color theme="1"/>
        <rFont val="Arial"/>
        <family val="2"/>
      </rPr>
      <t xml:space="preserve">15 YEAR PROJECT CASH FLOW PROJECTIONS - </t>
    </r>
    <r>
      <rPr>
        <sz val="12"/>
        <color theme="1"/>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</si>
  <si>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</si>
  <si>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</si>
  <si>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</si>
  <si>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</si>
  <si>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</si>
  <si>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</si>
  <si>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</si>
  <si>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</si>
  <si>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</si>
  <si>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</si>
  <si>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</si>
  <si>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</si>
  <si>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</si>
  <si>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</si>
  <si>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</si>
  <si>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</si>
  <si>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</si>
  <si>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</si>
  <si>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</si>
  <si>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</si>
  <si>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</si>
  <si>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</si>
  <si>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</si>
  <si>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</si>
  <si>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</si>
  <si>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</si>
  <si>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</si>
  <si>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</si>
  <si>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</si>
  <si>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</si>
  <si>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</si>
  <si>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</si>
  <si>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</si>
  <si>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</si>
  <si>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</si>
  <si>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</si>
  <si>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</si>
  <si>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</si>
  <si>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</si>
  <si>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</si>
  <si>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</si>
  <si>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</si>
  <si>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</si>
  <si>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</si>
  <si>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</si>
  <si>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</si>
  <si>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</si>
  <si>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</si>
  <si>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rPr>
        <sz val="10"/>
        <color theme="1"/>
        <rFont val="Arial"/>
        <family val="2"/>
      </rPr>
      <t>**Other Fees and all payments made from cash flow after must pay debt should be completed according to the terms of the partnership agreement (or equivalent ownership entity terms).  Please re-order line items consistent with any "order of priority" terms.</t>
    </r>
    <r>
      <rPr>
        <b/>
        <sz val="10"/>
        <color theme="1"/>
        <rFont val="Arial"/>
        <family val="2"/>
      </rPr>
      <t xml:space="preserve">  These items are to be completed when submitting an </t>
    </r>
    <r>
      <rPr>
        <b/>
        <u/>
        <sz val="10"/>
        <color theme="1"/>
        <rFont val="Arial"/>
        <family val="2"/>
      </rPr>
      <t>updated</t>
    </r>
    <r>
      <rPr>
        <b/>
        <sz val="10"/>
        <color theme="1"/>
        <rFont val="Arial"/>
        <family val="2"/>
      </rPr>
      <t xml:space="preserve"> application for the Carryover, Readiness, and Placed-in-Service deadlines.</t>
    </r>
  </si>
  <si>
    <t>Rental Subsidy Contract by Unit</t>
  </si>
  <si>
    <t>Bedroom Type</t>
  </si>
  <si>
    <t>Number of Units</t>
  </si>
  <si>
    <r>
      <rPr>
        <sz val="11"/>
        <color theme="1"/>
        <rFont val="Arial"/>
        <family val="2"/>
      </rPr>
      <t xml:space="preserve">Proposed Monthly Rent per Unit                            </t>
    </r>
    <r>
      <rPr>
        <b/>
        <sz val="11"/>
        <color theme="1"/>
        <rFont val="Arial"/>
        <family val="2"/>
      </rPr>
      <t xml:space="preserve"> </t>
    </r>
    <r>
      <rPr>
        <b/>
        <sz val="10"/>
        <color theme="1"/>
        <rFont val="Arial"/>
        <family val="2"/>
      </rPr>
      <t>Less Utility Allowance*</t>
    </r>
  </si>
  <si>
    <r>
      <rPr>
        <sz val="11"/>
        <color theme="1"/>
        <rFont val="Arial"/>
        <family val="2"/>
      </rPr>
      <t xml:space="preserve">Subsidy Contract Monthly Rent per Unit                    </t>
    </r>
    <r>
      <rPr>
        <b/>
        <sz val="10"/>
        <color theme="1"/>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</si>
  <si>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</si>
  <si>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</si>
  <si>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</si>
  <si>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</si>
  <si>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</si>
  <si>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</si>
  <si>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</si>
  <si>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</si>
  <si>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</si>
  <si>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</si>
  <si>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</si>
  <si>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</si>
  <si>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</si>
  <si>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</si>
  <si>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</si>
  <si>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</si>
  <si>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</si>
  <si>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</si>
  <si>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</si>
  <si>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</si>
  <si>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</si>
  <si>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</si>
  <si>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Community Economics</t>
  </si>
  <si>
    <t>538 9th St Suite 200</t>
  </si>
  <si>
    <t>Oakland, CA 94607</t>
  </si>
  <si>
    <t>Elissa Dennis</t>
  </si>
  <si>
    <t>510-832-8300</t>
  </si>
  <si>
    <t>510-832-2227</t>
  </si>
  <si>
    <t>elissa@communityeconomics.org</t>
  </si>
  <si>
    <t>US Bank - tax exempt construction loan</t>
  </si>
  <si>
    <t>Variable</t>
  </si>
  <si>
    <t>interest</t>
  </si>
  <si>
    <t>US Bank - taxable construction loan</t>
  </si>
  <si>
    <t>LP equity available during construction</t>
  </si>
  <si>
    <t>n/a</t>
  </si>
  <si>
    <t>US Bank tax exempt permanent loan</t>
  </si>
  <si>
    <t>Deferred developer fee</t>
  </si>
  <si>
    <t>GP Equity</t>
  </si>
  <si>
    <t>20 yrs fr ops start</t>
  </si>
  <si>
    <t>Owner Legal Costs</t>
  </si>
  <si>
    <t>transition reserve for hcd</t>
  </si>
  <si>
    <t>third party construction management</t>
  </si>
  <si>
    <t>Below residual receipts line for cash flow</t>
  </si>
  <si>
    <t>Draw on COSR for NPLH units Yr 1</t>
  </si>
  <si>
    <t>John D. Lollis</t>
  </si>
  <si>
    <t>mgr-office@ci.porterville.ca.us</t>
  </si>
  <si>
    <t>(559) 782-7466</t>
  </si>
  <si>
    <t>(559) 791-7999</t>
  </si>
  <si>
    <t>291 North Main Street</t>
  </si>
  <si>
    <t>kiel@upholdings.net</t>
  </si>
  <si>
    <t>Kiel Lopez-Schmidt</t>
  </si>
  <si>
    <t>(559) 492-7249</t>
  </si>
  <si>
    <t>Developer - Project Manager</t>
  </si>
  <si>
    <t>633 West Fifth Street, 64th Floor</t>
  </si>
  <si>
    <t>Los Angeles, CA 90071</t>
  </si>
  <si>
    <t>Nicole M. Berklas</t>
  </si>
  <si>
    <t xml:space="preserve">nberklas@bocarsly.com </t>
  </si>
  <si>
    <t>ecowan@bocarsly.com</t>
  </si>
  <si>
    <t>James G. Palmer Appraisals Inc.</t>
  </si>
  <si>
    <t>1285 W. Shaw 108</t>
  </si>
  <si>
    <t>Fresno, CA 93711</t>
  </si>
  <si>
    <t>Gregg Palmer</t>
  </si>
  <si>
    <t>(559) 226-5020</t>
  </si>
  <si>
    <t xml:space="preserve">gregg@jgpinc.com </t>
  </si>
  <si>
    <t>Provided</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</si>
  <si>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color theme="1"/>
        <rFont val="Arial"/>
        <family val="2"/>
      </rPr>
      <t>A certification of square footage based on an aerial photo of a building will not be accepted for any of the above.</t>
    </r>
  </si>
  <si>
    <t>All homeless units are subsidized HHSA &amp; KTHA for population</t>
  </si>
  <si>
    <t>groups who are both experiencing homelessness and living</t>
  </si>
  <si>
    <t>with a disability.</t>
  </si>
  <si>
    <t>1.5/1bd, 2.0/2bd, 2.0/3bd, +1 guest/5units, Ave. ratio:1.92/unit</t>
  </si>
  <si>
    <t>Density bonus for reduced parking 1.425/unit =114 total spaces</t>
  </si>
  <si>
    <t>RM-3, Max density: 33 units/acre</t>
  </si>
  <si>
    <t>RM-3,  Proposed density: 26 units/acre</t>
  </si>
  <si>
    <t>HCD NPLH Loan</t>
  </si>
  <si>
    <t>HCD HOME Loan</t>
  </si>
  <si>
    <t>621 Capitol Mall, Suite 800</t>
  </si>
  <si>
    <t>Jennifer Craig</t>
  </si>
  <si>
    <t>(314) 335-1433</t>
  </si>
  <si>
    <t>tax exempt construction loan</t>
  </si>
  <si>
    <t>taxable construction loan</t>
  </si>
  <si>
    <t>tax exempt perm loan</t>
  </si>
  <si>
    <t>2020 W. El Camino Ave. Suite 670</t>
  </si>
  <si>
    <t>Jennifer Seeger</t>
  </si>
  <si>
    <t>(916) 263-2771</t>
  </si>
  <si>
    <t xml:space="preserve">Soft Debt </t>
  </si>
  <si>
    <t>Tulare County HHSA</t>
  </si>
  <si>
    <t>UP Development LLC or assignee</t>
  </si>
  <si>
    <t xml:space="preserve">The contractor provide project schedule, phasing, constructability review, cost estimating and present alternative construction techniques as part of the design and construction document phases up until start of construction. </t>
  </si>
  <si>
    <r>
      <rPr>
        <b/>
        <sz val="11"/>
        <color rgb="FF0070C0"/>
        <rFont val="Calibri"/>
        <family val="2"/>
      </rPr>
      <t>Contract of Preconstruction Services</t>
    </r>
    <r>
      <rPr>
        <sz val="11"/>
        <color rgb="FF0070C0"/>
        <rFont val="Calibri"/>
        <family val="2"/>
      </rPr>
      <t xml:space="preserve"> between BJ Perch. &amp; UP Holdings California LLC dated 10/8/2019</t>
    </r>
  </si>
  <si>
    <t>operating income</t>
  </si>
  <si>
    <t>0.5 FTE</t>
  </si>
  <si>
    <t xml:space="preserve">Self Help Enterprises </t>
  </si>
  <si>
    <t>Cash Flow from Operation</t>
  </si>
  <si>
    <t>Tulare County HHSA - MHSA</t>
  </si>
  <si>
    <t>0.25 FTE</t>
  </si>
  <si>
    <t>In Kind</t>
  </si>
  <si>
    <t>Cullen J. Davis</t>
  </si>
  <si>
    <t>January</t>
  </si>
  <si>
    <t>at</t>
  </si>
  <si>
    <t xml:space="preserve">, </t>
  </si>
  <si>
    <t>2670 W. Beechwood Ave.</t>
  </si>
  <si>
    <t>CA</t>
  </si>
  <si>
    <t>8445 W. Elowin Court</t>
  </si>
  <si>
    <t>Visalia</t>
  </si>
  <si>
    <t>7370 N. Lincoln Avenue, Suite A</t>
  </si>
  <si>
    <t>Lincolnwood</t>
  </si>
  <si>
    <t>IL</t>
  </si>
  <si>
    <t>Lincolnwood, IL, 60712</t>
  </si>
  <si>
    <t>R.L. Davidson, Inc</t>
  </si>
  <si>
    <t>425 Spruce Ave</t>
  </si>
  <si>
    <t>Clovis, CA 93611</t>
  </si>
  <si>
    <t>Bob Davidson</t>
  </si>
  <si>
    <t>Bob@rldavidson.com</t>
  </si>
  <si>
    <t>680 Knox St, Suite 150</t>
  </si>
  <si>
    <t>Los Angeles, CA 90502</t>
  </si>
  <si>
    <t>Tushar Dutta</t>
  </si>
  <si>
    <t>tdutta@ptrenergy.com</t>
  </si>
  <si>
    <t>Laurin Associates, Inc</t>
  </si>
  <si>
    <t>1501 Sports Drive</t>
  </si>
  <si>
    <t>Sacramento, CA 95834</t>
  </si>
  <si>
    <t>Stefanie Williams</t>
  </si>
  <si>
    <t>stefanie@laurinassociates.com</t>
  </si>
  <si>
    <t>AWI Property Management</t>
  </si>
  <si>
    <t>120 Center Street</t>
  </si>
  <si>
    <t>Auburn, CA</t>
  </si>
  <si>
    <t>Linda Frazier</t>
  </si>
  <si>
    <t>530.745.6255</t>
  </si>
  <si>
    <t>lfrazier@awimc.com</t>
  </si>
  <si>
    <t>UPA</t>
  </si>
  <si>
    <t>7370 N Lincoln Ave Suite A</t>
  </si>
  <si>
    <t>Lincolnwood, IL 60712</t>
  </si>
  <si>
    <t>Kelly Brown</t>
  </si>
  <si>
    <t>773.545.6160</t>
  </si>
  <si>
    <t>kelly@upholdings.net</t>
  </si>
  <si>
    <t>California Municipal Finance Authority</t>
  </si>
  <si>
    <t>2111 Palomar Airport Road, Suite 320</t>
  </si>
  <si>
    <t>Carlsbad, CA 92011</t>
  </si>
  <si>
    <t>Anthony Stubbs</t>
  </si>
  <si>
    <t>astubbs@cmfa-ca.com</t>
  </si>
  <si>
    <t>(213) 239-8015</t>
  </si>
  <si>
    <t>(213) 239-8059</t>
  </si>
  <si>
    <t>UPH Porterville, LP</t>
  </si>
  <si>
    <t>UPH Porterville, LLC</t>
  </si>
  <si>
    <t>Betsy McGovern-Garcia</t>
  </si>
  <si>
    <t>betsyg@selfhelpenterprises.org</t>
  </si>
  <si>
    <t>moarij.khan@mkgroupcpas.com</t>
  </si>
  <si>
    <t>MK Group CPAs &amp; Consultants LLC</t>
  </si>
  <si>
    <t>800 Enterprise Drive, Suite 130</t>
  </si>
  <si>
    <t>Oakbrook IL 60523</t>
  </si>
  <si>
    <t>312-786-5856</t>
  </si>
  <si>
    <t>Moarij A. Khan CPA</t>
  </si>
  <si>
    <t>bj@bjpconstruction.com</t>
  </si>
  <si>
    <t>BJ Perch Construction Inc.</t>
  </si>
  <si>
    <t>7034 W. Pershing Ct. • Suite A</t>
  </si>
  <si>
    <t>Visalia, CA 93291</t>
  </si>
  <si>
    <t>(559) 651-5800</t>
  </si>
  <si>
    <t>(559) 651-5015</t>
  </si>
  <si>
    <t>Nyasha Mandima</t>
  </si>
  <si>
    <t>Enterprise Housing Credit Investment, Inc.</t>
  </si>
  <si>
    <t>(410) 772-2467</t>
  </si>
  <si>
    <t>nmandima@enterprisecommunity.com</t>
  </si>
  <si>
    <t>70 Corporate Center 11000 Broken Land Parkway, Suite 700</t>
  </si>
  <si>
    <t>Columbia, MD 21044</t>
  </si>
  <si>
    <t xml:space="preserve">Note: Multi-purpose community room and offices for leasing/supportive services are attached to one of the residential buildings. </t>
  </si>
  <si>
    <t>Manager of Administratinve General Partner</t>
  </si>
  <si>
    <t>Cullen Davis</t>
  </si>
  <si>
    <t>Self-Help Enterprises</t>
  </si>
  <si>
    <t>Soft financing from HCD NPLH program require prevailing wage for the project.</t>
  </si>
  <si>
    <r>
      <t xml:space="preserve">For a </t>
    </r>
    <r>
      <rPr>
        <b/>
        <sz val="10"/>
        <color theme="1"/>
        <rFont val="Arial"/>
        <family val="2"/>
      </rPr>
      <t>senior development</t>
    </r>
    <r>
      <rPr>
        <sz val="10"/>
        <color theme="1"/>
        <rFont val="Arial"/>
        <family val="2"/>
      </rPr>
      <t xml:space="preserve"> the project site is within 1/2 mile of a daily operated senior center or a facility offering daily services to seniors (not on the project site) (1 mile for Rural set-aside).</t>
    </r>
  </si>
  <si>
    <t xml:space="preserve">HCD NPLH </t>
  </si>
  <si>
    <t>HCD NPLH COSR</t>
  </si>
  <si>
    <t>Community Builder (i.e. Service Coordinator)</t>
  </si>
  <si>
    <t>3 bedroom</t>
  </si>
  <si>
    <t>Finca Serena SHE,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</si>
</sst>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
    <numFmt numFmtId="165" formatCode="00000"/>
    <numFmt numFmtId="166" formatCode="[&lt;=9999999]###\-####;\(###\)\ ###\-####"/>
    <numFmt numFmtId="167" formatCode="000"/>
    <numFmt numFmtId="168" formatCode="0000.00"/>
    <numFmt numFmtId="169" formatCode="0.000"/>
    <numFmt numFmtId="170" formatCode="mm/dd/yy"/>
    <numFmt numFmtId="171" formatCode="0.000%"/>
    <numFmt numFmtId="172" formatCode="0.0"/>
    <numFmt numFmtId="173" formatCode="0.0%"/>
    <numFmt numFmtId="174" formatCode="0.0000%"/>
    <numFmt numFmtId="175" formatCode="&quot;$&quot;#,##0.00"/>
    <numFmt numFmtId="176" formatCode="0.0000"/>
    <numFmt numFmtId="177" formatCode="[$-409]mmmm\ d\,\ yyyy"/>
    <numFmt numFmtId="178" formatCode="_(&quot;$&quot;* #,##0_);_(&quot;$&quot;* \(#,##0\);_(&quot;$&quot;* &quot;-&quot;??_);_(@_)"/>
    <numFmt numFmtId="179" formatCode="_(* #,##0_);_(* \(#,##0\);_(* &quot;-&quot;??_);_(@_)"/>
    <numFmt numFmtId="180" formatCode="&quot;$&quot;#,##0.0"/>
    <numFmt numFmtId="181" formatCode="_(* #,##0_);_(* \(#,##0\);_(* &quot;-&quot;?_);_(@_)"/>
    <numFmt numFmtId="182" formatCode="&quot;$&quot;#,##0.00000"/>
    <numFmt numFmtId="183" formatCode="#,##0.0000000000"/>
  </numFmts>
  <fonts count="129">
    <font>
      <sz val="10"/>
      <color rgb="FF000000"/>
      <name val="Arial"/>
    </font>
    <font>
      <b/>
      <sz val="10"/>
      <color rgb="FFFFFFFF"/>
      <name val="Arial"/>
      <family val="2"/>
    </font>
    <font>
      <sz val="10"/>
      <name val="Arial"/>
      <family val="2"/>
    </font>
    <font>
      <sz val="10"/>
      <color theme="1"/>
      <name val="Arial"/>
      <family val="2"/>
    </font>
    <font>
      <b/>
      <sz val="10"/>
      <color theme="1"/>
      <name val="Arial"/>
      <family val="2"/>
    </font>
    <font>
      <u/>
      <sz val="10"/>
      <color rgb="FF0000FF"/>
      <name val="Arial"/>
      <family val="2"/>
    </font>
    <font>
      <b/>
      <sz val="10"/>
      <color rgb="FFFF0000"/>
      <name val="Arial"/>
      <family val="2"/>
    </font>
    <font>
      <u/>
      <sz val="10"/>
      <color rgb="FF0000FF"/>
      <name val="Arial"/>
      <family val="2"/>
    </font>
    <font>
      <sz val="10"/>
      <color rgb="FFFF0000"/>
      <name val="Arial"/>
      <family val="2"/>
    </font>
    <font>
      <sz val="10"/>
      <color theme="1"/>
      <name val="Calibri"/>
      <family val="2"/>
    </font>
    <font>
      <b/>
      <i/>
      <sz val="10"/>
      <color theme="1"/>
      <name val="Arial"/>
      <family val="2"/>
    </font>
    <font>
      <i/>
      <sz val="10"/>
      <color theme="1"/>
      <name val="Arial"/>
      <family val="2"/>
    </font>
    <font>
      <u/>
      <sz val="10"/>
      <color theme="1"/>
      <name val="Arial"/>
      <family val="2"/>
    </font>
    <font>
      <b/>
      <u/>
      <sz val="10"/>
      <color rgb="FFFF0000"/>
      <name val="Arial"/>
      <family val="2"/>
    </font>
    <font>
      <b/>
      <u/>
      <sz val="10"/>
      <color theme="1"/>
      <name val="Arial"/>
      <family val="2"/>
    </font>
    <font>
      <b/>
      <u/>
      <sz val="10"/>
      <color theme="1"/>
      <name val="Arial"/>
      <family val="2"/>
    </font>
    <font>
      <b/>
      <u/>
      <sz val="10"/>
      <color theme="1"/>
      <name val="Arial"/>
      <family val="2"/>
    </font>
    <font>
      <b/>
      <u/>
      <sz val="10"/>
      <color theme="1"/>
      <name val="Arial"/>
      <family val="2"/>
    </font>
    <font>
      <b/>
      <sz val="10"/>
      <color theme="1"/>
      <name val="Arimo"/>
    </font>
    <font>
      <u/>
      <sz val="10"/>
      <color rgb="FF0000FF"/>
      <name val="Arial"/>
      <family val="2"/>
    </font>
    <font>
      <b/>
      <u/>
      <sz val="10"/>
      <color theme="1"/>
      <name val="Arial"/>
      <family val="2"/>
    </font>
    <font>
      <b/>
      <u/>
      <sz val="10"/>
      <color theme="1"/>
      <name val="Arial"/>
      <family val="2"/>
    </font>
    <font>
      <b/>
      <u/>
      <sz val="10"/>
      <color theme="1"/>
      <name val="Arial"/>
      <family val="2"/>
    </font>
    <font>
      <u/>
      <sz val="10"/>
      <color rgb="FF0000FF"/>
      <name val="Arial"/>
      <family val="2"/>
    </font>
    <font>
      <u/>
      <sz val="10"/>
      <color rgb="FF0000FF"/>
      <name val="Arial"/>
      <family val="2"/>
    </font>
    <font>
      <b/>
      <u/>
      <sz val="10"/>
      <color theme="1"/>
      <name val="Arial"/>
      <family val="2"/>
    </font>
    <font>
      <u/>
      <sz val="10"/>
      <color theme="1"/>
      <name val="Arial"/>
      <family val="2"/>
    </font>
    <font>
      <b/>
      <sz val="12"/>
      <color rgb="FFC00000"/>
      <name val="Arial"/>
      <family val="2"/>
    </font>
    <font>
      <b/>
      <sz val="12"/>
      <color theme="1"/>
      <name val="Arial"/>
      <family val="2"/>
    </font>
    <font>
      <sz val="12"/>
      <color theme="1"/>
      <name val="Arial"/>
      <family val="2"/>
    </font>
    <font>
      <u/>
      <sz val="10"/>
      <color theme="1"/>
      <name val="Arial"/>
      <family val="2"/>
    </font>
    <font>
      <u/>
      <sz val="10"/>
      <color rgb="FF0000FF"/>
      <name val="Arial"/>
      <family val="2"/>
    </font>
    <font>
      <b/>
      <i/>
      <sz val="14"/>
      <color theme="1"/>
      <name val="Arial"/>
      <family val="2"/>
    </font>
    <font>
      <sz val="8"/>
      <color theme="1"/>
      <name val="Arial"/>
      <family val="2"/>
    </font>
    <font>
      <sz val="10"/>
      <color rgb="FFFFFFFF"/>
      <name val="Arial"/>
      <family val="2"/>
    </font>
    <font>
      <sz val="7"/>
      <color theme="1"/>
      <name val="Arial"/>
      <family val="2"/>
    </font>
    <font>
      <sz val="10"/>
      <name val="Arial"/>
      <family val="2"/>
    </font>
    <font>
      <i/>
      <sz val="8"/>
      <color theme="1"/>
      <name val="Arial"/>
      <family val="2"/>
    </font>
    <font>
      <sz val="1"/>
      <color rgb="FFFFFFFF"/>
      <name val="Arial"/>
      <family val="2"/>
    </font>
    <font>
      <sz val="9"/>
      <color theme="1"/>
      <name val="Arial"/>
      <family val="2"/>
    </font>
    <font>
      <b/>
      <sz val="8"/>
      <color rgb="FFFF0000"/>
      <name val="Arial"/>
      <family val="2"/>
    </font>
    <font>
      <b/>
      <sz val="8"/>
      <color theme="1"/>
      <name val="Arial"/>
      <family val="2"/>
    </font>
    <font>
      <b/>
      <sz val="9"/>
      <color theme="1"/>
      <name val="Arial"/>
      <family val="2"/>
    </font>
    <font>
      <sz val="10"/>
      <color rgb="FF0000FF"/>
      <name val="Arial"/>
      <family val="2"/>
    </font>
    <font>
      <sz val="10"/>
      <color theme="1"/>
      <name val="Courier"/>
      <family val="1"/>
    </font>
    <font>
      <sz val="11"/>
      <color theme="1"/>
      <name val="Arial ce"/>
    </font>
    <font>
      <sz val="10"/>
      <color rgb="FF0070C0"/>
      <name val="Arial"/>
      <family val="2"/>
    </font>
    <font>
      <b/>
      <u/>
      <sz val="10"/>
      <color theme="1"/>
      <name val="Arial"/>
      <family val="2"/>
    </font>
    <font>
      <b/>
      <u/>
      <sz val="10"/>
      <color theme="1"/>
      <name val="Arial"/>
      <family val="2"/>
    </font>
    <font>
      <sz val="6"/>
      <color rgb="FFFF0000"/>
      <name val="Arial"/>
      <family val="2"/>
    </font>
    <font>
      <i/>
      <sz val="9"/>
      <color theme="1"/>
      <name val="Arial"/>
      <family val="2"/>
    </font>
    <font>
      <sz val="6"/>
      <color theme="1"/>
      <name val="Arial"/>
      <family val="2"/>
    </font>
    <font>
      <sz val="10"/>
      <color theme="1"/>
      <name val="Times New Roman"/>
      <family val="1"/>
    </font>
    <font>
      <b/>
      <i/>
      <sz val="10"/>
      <color theme="1"/>
      <name val="Times New Roman"/>
      <family val="1"/>
    </font>
    <font>
      <b/>
      <i/>
      <sz val="9"/>
      <color theme="1"/>
      <name val="Arial"/>
      <family val="2"/>
    </font>
    <font>
      <b/>
      <sz val="9"/>
      <color rgb="FFC00000"/>
      <name val="Arial"/>
      <family val="2"/>
    </font>
    <font>
      <b/>
      <sz val="9"/>
      <color rgb="FFFF0000"/>
      <name val="Arial"/>
      <family val="2"/>
    </font>
    <font>
      <sz val="9"/>
      <color theme="1"/>
      <name val="Times New Roman"/>
      <family val="1"/>
    </font>
    <font>
      <b/>
      <vertAlign val="superscript"/>
      <sz val="10"/>
      <color theme="1"/>
      <name val="Arial"/>
      <family val="2"/>
    </font>
    <font>
      <b/>
      <sz val="14"/>
      <color theme="0"/>
      <name val="Calibri"/>
      <family val="2"/>
    </font>
    <font>
      <sz val="11"/>
      <color theme="1"/>
      <name val="Calibri"/>
      <family val="2"/>
    </font>
    <font>
      <b/>
      <sz val="11"/>
      <color theme="1"/>
      <name val="Calibri"/>
      <family val="2"/>
    </font>
    <font>
      <sz val="11"/>
      <color rgb="FFFF0000"/>
      <name val="Calibri"/>
      <family val="2"/>
    </font>
    <font>
      <sz val="11"/>
      <color theme="0"/>
      <name val="Calibri"/>
      <family val="2"/>
    </font>
    <font>
      <b/>
      <sz val="9"/>
      <color theme="1"/>
      <name val="Calibri"/>
      <family val="2"/>
    </font>
    <font>
      <sz val="11"/>
      <color rgb="FF0070C0"/>
      <name val="Calibri"/>
      <family val="2"/>
    </font>
    <font>
      <sz val="11"/>
      <color rgb="FF7030A0"/>
      <name val="Calibri"/>
      <family val="2"/>
    </font>
    <font>
      <b/>
      <sz val="10"/>
      <color theme="1"/>
      <name val="Calibri"/>
      <family val="2"/>
    </font>
    <font>
      <b/>
      <sz val="11"/>
      <color theme="1"/>
      <name val="Arial"/>
      <family val="2"/>
    </font>
    <font>
      <sz val="9"/>
      <color rgb="FF0070C0"/>
      <name val="Arial"/>
      <family val="2"/>
    </font>
    <font>
      <b/>
      <sz val="10"/>
      <color rgb="FF0070C0"/>
      <name val="Calibri"/>
      <family val="2"/>
    </font>
    <font>
      <strike/>
      <sz val="11"/>
      <color rgb="FFFF0000"/>
      <name val="Calibri"/>
      <family val="2"/>
    </font>
    <font>
      <sz val="9"/>
      <color rgb="FFFF0000"/>
      <name val="Arial"/>
      <family val="2"/>
    </font>
    <font>
      <sz val="9"/>
      <color theme="1"/>
      <name val="Calibri"/>
      <family val="2"/>
    </font>
    <font>
      <b/>
      <sz val="11"/>
      <color rgb="FFFF0000"/>
      <name val="Calibri"/>
      <family val="2"/>
    </font>
    <font>
      <b/>
      <u/>
      <sz val="10"/>
      <color theme="1"/>
      <name val="Arial"/>
      <family val="2"/>
    </font>
    <font>
      <u/>
      <sz val="10"/>
      <color theme="1"/>
      <name val="Arial"/>
      <family val="2"/>
    </font>
    <font>
      <sz val="9"/>
      <color theme="1"/>
      <name val="Verdana"/>
      <family val="2"/>
    </font>
    <font>
      <u/>
      <sz val="10"/>
      <color rgb="FF0000FF"/>
      <name val="Arial"/>
      <family val="2"/>
    </font>
    <font>
      <b/>
      <u/>
      <sz val="10"/>
      <color theme="1"/>
      <name val="Arial"/>
      <family val="2"/>
    </font>
    <font>
      <b/>
      <u/>
      <sz val="10"/>
      <color theme="1"/>
      <name val="Arial"/>
      <family val="2"/>
    </font>
    <font>
      <u/>
      <sz val="10"/>
      <color theme="1"/>
      <name val="Arial"/>
      <family val="2"/>
    </font>
    <font>
      <u/>
      <sz val="10"/>
      <color rgb="FF002060"/>
      <name val="Arial"/>
      <family val="2"/>
    </font>
    <font>
      <sz val="10"/>
      <color rgb="FF002060"/>
      <name val="Arial"/>
      <family val="2"/>
    </font>
    <font>
      <u/>
      <sz val="10"/>
      <color rgb="FF002060"/>
      <name val="Arial"/>
      <family val="2"/>
    </font>
    <font>
      <u/>
      <sz val="10"/>
      <color rgb="FF002060"/>
      <name val="Arial"/>
      <family val="2"/>
    </font>
    <font>
      <u/>
      <sz val="10"/>
      <color rgb="FF002060"/>
      <name val="Arial"/>
      <family val="2"/>
    </font>
    <font>
      <u/>
      <sz val="10"/>
      <color rgb="FF002060"/>
      <name val="Arial"/>
      <family val="2"/>
    </font>
    <font>
      <u/>
      <sz val="10"/>
      <color rgb="FF002060"/>
      <name val="Arial"/>
      <family val="2"/>
    </font>
    <font>
      <sz val="10"/>
      <color rgb="FFC00000"/>
      <name val="Arial"/>
      <family val="2"/>
    </font>
    <font>
      <u/>
      <sz val="10"/>
      <color theme="1"/>
      <name val="Arial"/>
      <family val="2"/>
    </font>
    <font>
      <sz val="8"/>
      <color rgb="FFFFFFFF"/>
      <name val="Arial"/>
      <family val="2"/>
    </font>
    <font>
      <i/>
      <sz val="10"/>
      <color rgb="FFFFFFFF"/>
      <name val="Arial"/>
      <family val="2"/>
    </font>
    <font>
      <b/>
      <u/>
      <sz val="10"/>
      <color theme="1"/>
      <name val="Arial"/>
      <family val="2"/>
    </font>
    <font>
      <sz val="8"/>
      <color rgb="FF000000"/>
      <name val="Arial"/>
      <family val="2"/>
    </font>
    <font>
      <u/>
      <sz val="8"/>
      <color theme="1"/>
      <name val="Arial"/>
      <family val="2"/>
    </font>
    <font>
      <u/>
      <sz val="9"/>
      <color theme="1"/>
      <name val="Arial"/>
      <family val="2"/>
    </font>
    <font>
      <u/>
      <sz val="9"/>
      <color theme="1"/>
      <name val="Arial"/>
      <family val="2"/>
    </font>
    <font>
      <b/>
      <u/>
      <sz val="10"/>
      <color theme="1"/>
      <name val="Arial"/>
      <family val="2"/>
    </font>
    <font>
      <b/>
      <sz val="11"/>
      <color rgb="FFFFFFFF"/>
      <name val="Arial"/>
      <family val="2"/>
    </font>
    <font>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00FF"/>
      <name val="Arial"/>
      <family val="2"/>
    </font>
    <font>
      <u/>
      <sz val="9"/>
      <color theme="1"/>
      <name val="Arial"/>
      <family val="2"/>
    </font>
    <font>
      <b/>
      <u/>
      <sz val="8"/>
      <color theme="1"/>
      <name val="Arial"/>
      <family val="2"/>
    </font>
    <font>
      <u/>
      <sz val="9"/>
      <color theme="1"/>
      <name val="Arial"/>
      <family val="2"/>
    </font>
    <font>
      <u/>
      <sz val="9"/>
      <color theme="1"/>
      <name val="Arial"/>
      <family val="2"/>
    </font>
    <font>
      <b/>
      <i/>
      <sz val="10"/>
      <color rgb="FFFF0000"/>
      <name val="Arial"/>
      <family val="2"/>
    </font>
    <font>
      <b/>
      <u/>
      <sz val="8"/>
      <color theme="1"/>
      <name val="Arial"/>
      <family val="2"/>
    </font>
    <font>
      <vertAlign val="superscript"/>
      <sz val="11"/>
      <color theme="1"/>
      <name val="Arial"/>
      <family val="2"/>
    </font>
    <font>
      <b/>
      <sz val="14"/>
      <color theme="1"/>
      <name val="Arial"/>
      <family val="2"/>
    </font>
    <font>
      <sz val="11"/>
      <color rgb="FFFF0000"/>
      <name val="Arial"/>
      <family val="2"/>
    </font>
    <font>
      <sz val="12"/>
      <color theme="1"/>
      <name val="Times New Roman"/>
      <family val="1"/>
    </font>
    <font>
      <b/>
      <sz val="14"/>
      <color rgb="FFFF0000"/>
      <name val="Times New Roman"/>
      <family val="1"/>
    </font>
    <font>
      <b/>
      <sz val="11"/>
      <color rgb="FF0070C0"/>
      <name val="Calibri"/>
      <family val="2"/>
    </font>
    <font>
      <b/>
      <u/>
      <sz val="10"/>
      <color rgb="FF002060"/>
      <name val="Arial"/>
      <family val="2"/>
    </font>
    <font>
      <u/>
      <sz val="10"/>
      <color rgb="FF000000"/>
      <name val="Arial"/>
      <family val="2"/>
    </font>
    <font>
      <sz val="9"/>
      <color rgb="FF000000"/>
      <name val="Arial"/>
      <family val="2"/>
    </font>
    <font>
      <b/>
      <sz val="10"/>
      <color rgb="FFC00000"/>
      <name val="Arial"/>
      <family val="2"/>
    </font>
    <font>
      <b/>
      <sz val="8"/>
      <color rgb="FF000000"/>
      <name val="Arial"/>
      <family val="2"/>
    </font>
    <font>
      <u/>
      <sz val="8"/>
      <color rgb="FFFF0000"/>
      <name val="Arial"/>
      <family val="2"/>
    </font>
    <font>
      <sz val="8"/>
      <color rgb="FFFF0000"/>
      <name val="Arial"/>
      <family val="2"/>
    </font>
    <font>
      <b/>
      <i/>
      <sz val="8"/>
      <color theme="1"/>
      <name val="Arial"/>
      <family val="2"/>
    </font>
    <font>
      <b/>
      <vertAlign val="superscript"/>
      <sz val="11"/>
      <color theme="1"/>
      <name val="Arial"/>
      <family val="2"/>
    </font>
    <font>
      <u/>
      <sz val="10"/>
      <color theme="10"/>
      <name val="Arial"/>
      <family val="2"/>
    </font>
    <font>
      <sz val="10"/>
      <color rgb="FF000000"/>
      <name val="Arial"/>
      <family val="2"/>
    </font>
  </fonts>
  <fills count="20">
    <fill>
      <patternFill patternType="none"/>
    </fill>
    <fill>
      <patternFill patternType="gray125"/>
    </fill>
    <fill>
      <patternFill patternType="solid">
        <fgColor rgb="FF000000"/>
        <bgColor rgb="FF000000"/>
      </patternFill>
    </fill>
    <fill>
      <patternFill patternType="solid">
        <fgColor rgb="FFFFFF99"/>
        <bgColor rgb="FFFFFF99"/>
      </patternFill>
    </fill>
    <fill>
      <patternFill patternType="solid">
        <fgColor rgb="FFFF0000"/>
        <bgColor rgb="FFFF0000"/>
      </patternFill>
    </fill>
    <fill>
      <patternFill patternType="solid">
        <fgColor rgb="FFFFFF00"/>
        <bgColor rgb="FFFFFF00"/>
      </patternFill>
    </fill>
    <fill>
      <patternFill patternType="solid">
        <fgColor rgb="FFD8D8D8"/>
        <bgColor rgb="FFD8D8D8"/>
      </patternFill>
    </fill>
    <fill>
      <patternFill patternType="solid">
        <fgColor rgb="FFC0C0C0"/>
        <bgColor rgb="FFC0C0C0"/>
      </patternFill>
    </fill>
    <fill>
      <patternFill patternType="solid">
        <fgColor rgb="FFFFFFFF"/>
        <bgColor rgb="FFFFFFFF"/>
      </patternFill>
    </fill>
    <fill>
      <patternFill patternType="solid">
        <fgColor rgb="FFBFBFBF"/>
        <bgColor rgb="FFBFBFBF"/>
      </patternFill>
    </fill>
    <fill>
      <patternFill patternType="solid">
        <fgColor rgb="FF808080"/>
        <bgColor rgb="FF808080"/>
      </patternFill>
    </fill>
    <fill>
      <patternFill patternType="solid">
        <fgColor theme="0"/>
        <bgColor theme="0"/>
      </patternFill>
    </fill>
    <fill>
      <patternFill patternType="solid">
        <fgColor theme="1"/>
        <bgColor theme="1"/>
      </patternFill>
    </fill>
    <fill>
      <patternFill patternType="solid">
        <fgColor rgb="FFDBE5F1"/>
        <bgColor rgb="FFDBE5F1"/>
      </patternFill>
    </fill>
    <fill>
      <patternFill patternType="solid">
        <fgColor rgb="FF92D050"/>
        <bgColor rgb="FF92D050"/>
      </patternFill>
    </fill>
    <fill>
      <patternFill patternType="solid">
        <fgColor theme="9"/>
        <bgColor theme="9"/>
      </patternFill>
    </fill>
    <fill>
      <patternFill patternType="solid">
        <fgColor rgb="FF7F7F7F"/>
        <bgColor rgb="FF7F7F7F"/>
      </patternFill>
    </fill>
    <fill>
      <patternFill patternType="solid">
        <fgColor rgb="FFCCCCFF"/>
        <bgColor rgb="FFCCCCFF"/>
      </patternFill>
    </fill>
    <fill>
      <patternFill patternType="solid">
        <fgColor indexed="43"/>
        <bgColor indexed="64"/>
      </patternFill>
    </fill>
    <fill>
      <patternFill patternType="solid">
        <fgColor theme="0"/>
        <bgColor rgb="FFFF0000"/>
      </patternFill>
    </fill>
  </fills>
  <borders count="172">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bottom style="double">
        <color rgb="FF000000"/>
      </bottom>
      <diagonal/>
    </border>
    <border>
      <left/>
      <right/>
      <top style="double">
        <color rgb="FF000000"/>
      </top>
      <bottom/>
      <diagonal/>
    </border>
    <border>
      <left/>
      <right/>
      <top/>
      <bottom style="double">
        <color rgb="FF000000"/>
      </bottom>
      <diagonal/>
    </border>
    <border>
      <left/>
      <right/>
      <top/>
      <bottom style="double">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medium">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C0C0C0"/>
      </bottom>
      <diagonal/>
    </border>
    <border>
      <left style="thin">
        <color rgb="FF000000"/>
      </left>
      <right style="thin">
        <color rgb="FF000000"/>
      </right>
      <top/>
      <bottom style="thin">
        <color rgb="FFC0C0C0"/>
      </bottom>
      <diagonal/>
    </border>
    <border>
      <left/>
      <right style="medium">
        <color rgb="FF000000"/>
      </right>
      <top/>
      <bottom style="thin">
        <color rgb="FFC0C0C0"/>
      </bottom>
      <diagonal/>
    </border>
    <border>
      <left/>
      <right/>
      <top style="thin">
        <color rgb="FFC0C0C0"/>
      </top>
      <bottom style="thin">
        <color rgb="FFC0C0C0"/>
      </bottom>
      <diagonal/>
    </border>
    <border>
      <left style="thin">
        <color rgb="FF000000"/>
      </left>
      <right style="thin">
        <color rgb="FF000000"/>
      </right>
      <top style="thin">
        <color rgb="FFC0C0C0"/>
      </top>
      <bottom style="thin">
        <color rgb="FFC0C0C0"/>
      </bottom>
      <diagonal/>
    </border>
    <border>
      <left/>
      <right style="medium">
        <color rgb="FF000000"/>
      </right>
      <top style="thin">
        <color rgb="FFC0C0C0"/>
      </top>
      <bottom style="thin">
        <color rgb="FFC0C0C0"/>
      </bottom>
      <diagonal/>
    </border>
    <border>
      <left/>
      <right/>
      <top style="thin">
        <color rgb="FFC0C0C0"/>
      </top>
      <bottom/>
      <diagonal/>
    </border>
    <border>
      <left style="thin">
        <color rgb="FF000000"/>
      </left>
      <right style="thin">
        <color rgb="FF000000"/>
      </right>
      <top style="thin">
        <color rgb="FFC0C0C0"/>
      </top>
      <bottom/>
      <diagonal/>
    </border>
    <border>
      <left/>
      <right style="medium">
        <color rgb="FF000000"/>
      </right>
      <top style="thin">
        <color rgb="FFC0C0C0"/>
      </top>
      <bottom/>
      <diagonal/>
    </border>
    <border>
      <left/>
      <right style="medium">
        <color rgb="FF000000"/>
      </right>
      <top/>
      <bottom/>
      <diagonal/>
    </border>
    <border>
      <left style="thin">
        <color rgb="FF000000"/>
      </left>
      <right style="thin">
        <color rgb="FF000000"/>
      </right>
      <top/>
      <bottom style="thin">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right/>
      <top style="thin">
        <color rgb="FF000000"/>
      </top>
      <bottom style="double">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top style="thin">
        <color rgb="FF000000"/>
      </top>
      <bottom style="double">
        <color rgb="FF000000"/>
      </bottom>
      <diagonal/>
    </border>
    <border>
      <left/>
      <right style="medium">
        <color rgb="FF000000"/>
      </right>
      <top style="thin">
        <color rgb="FF000000"/>
      </top>
      <bottom style="double">
        <color rgb="FF000000"/>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thin">
        <color rgb="FF000000"/>
      </top>
      <bottom style="thin">
        <color rgb="FF000000"/>
      </bottom>
      <diagonal/>
    </border>
    <border>
      <left style="thin">
        <color rgb="FF000000"/>
      </left>
      <right/>
      <top style="medium">
        <color rgb="FF000000"/>
      </top>
      <bottom/>
      <diagonal/>
    </border>
    <border>
      <left/>
      <right/>
      <top/>
      <bottom style="medium">
        <color rgb="FF000000"/>
      </bottom>
      <diagonal/>
    </border>
    <border>
      <left/>
      <right/>
      <top/>
      <bottom style="medium">
        <color rgb="FF000000"/>
      </bottom>
      <diagonal/>
    </border>
    <border>
      <left/>
      <right style="thin">
        <color rgb="FF000000"/>
      </right>
      <top style="double">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thin">
        <color rgb="FF000000"/>
      </right>
      <top style="thin">
        <color rgb="FF000000"/>
      </top>
      <bottom style="double">
        <color rgb="FF000000"/>
      </bottom>
      <diagonal/>
    </border>
    <border>
      <left style="hair">
        <color rgb="FF000000"/>
      </left>
      <right/>
      <top style="thin">
        <color rgb="FF000000"/>
      </top>
      <bottom style="thin">
        <color rgb="FF000000"/>
      </bottom>
      <diagonal/>
    </border>
    <border>
      <left style="hair">
        <color rgb="FF000000"/>
      </left>
      <right/>
      <top/>
      <bottom style="thin">
        <color rgb="FF000000"/>
      </bottom>
      <diagonal/>
    </border>
    <border>
      <left style="hair">
        <color rgb="FF000000"/>
      </left>
      <right/>
      <top style="thin">
        <color rgb="FF000000"/>
      </top>
      <bottom/>
      <diagonal/>
    </border>
    <border>
      <left/>
      <right/>
      <top style="thin">
        <color rgb="FF000000"/>
      </top>
      <bottom/>
      <diagonal/>
    </border>
    <border>
      <left/>
      <right/>
      <top style="thin">
        <color rgb="FF000000"/>
      </top>
      <bottom/>
      <diagonal/>
    </border>
    <border>
      <left style="hair">
        <color rgb="FF000000"/>
      </left>
      <right/>
      <top/>
      <bottom/>
      <diagonal/>
    </border>
    <border>
      <left/>
      <right style="hair">
        <color rgb="FF000000"/>
      </right>
      <top/>
      <bottom/>
      <diagonal/>
    </border>
    <border>
      <left/>
      <right style="hair">
        <color rgb="FF000000"/>
      </right>
      <top/>
      <bottom style="thin">
        <color rgb="FF000000"/>
      </bottom>
      <diagonal/>
    </border>
    <border>
      <left style="hair">
        <color rgb="FF000000"/>
      </left>
      <right style="thin">
        <color rgb="FF000000"/>
      </right>
      <top/>
      <bottom/>
      <diagonal/>
    </border>
    <border>
      <left/>
      <right style="dotted">
        <color rgb="FF000000"/>
      </right>
      <top/>
      <bottom style="dotted">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right/>
      <top style="hair">
        <color rgb="FF000000"/>
      </top>
      <bottom style="thin">
        <color rgb="FF000000"/>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top/>
      <bottom/>
      <diagonal/>
    </border>
    <border>
      <left/>
      <right/>
      <top/>
      <bottom style="hair">
        <color rgb="FF000000"/>
      </bottom>
      <diagonal/>
    </border>
    <border>
      <left/>
      <right/>
      <top/>
      <bottom style="hair">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0" fontId="127" fillId="0" borderId="0" applyNumberFormat="0" applyFill="0" applyBorder="0" applyAlignment="0" applyProtection="0"/>
  </cellStyleXfs>
  <cellXfs count="1391">
    <xf numFmtId="0" fontId="0" fillId="0" borderId="0" xfId="0" applyFont="1" applyAlignment="1"/>
    <xf numFmtId="0" fontId="3" fillId="0" borderId="7" xfId="0" applyFont="1" applyBorder="1"/>
    <xf numFmtId="0" fontId="4" fillId="0" borderId="7" xfId="0" applyFont="1" applyBorder="1"/>
    <xf numFmtId="0" fontId="4" fillId="0" borderId="0" xfId="0" applyFont="1"/>
    <xf numFmtId="0" fontId="3" fillId="0" borderId="0" xfId="0" applyFont="1"/>
    <xf numFmtId="0" fontId="3"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xf numFmtId="0" fontId="7" fillId="0" borderId="0" xfId="0" applyFont="1" applyAlignment="1">
      <alignment horizontal="left"/>
    </xf>
    <xf numFmtId="0" fontId="3" fillId="0" borderId="0" xfId="0" applyFont="1" applyAlignment="1">
      <alignment horizontal="center"/>
    </xf>
    <xf numFmtId="0" fontId="3" fillId="0" borderId="0" xfId="0" applyFont="1" applyAlignment="1">
      <alignment horizontal="left"/>
    </xf>
    <xf numFmtId="0" fontId="3" fillId="0" borderId="0" xfId="0" applyFont="1" applyAlignment="1">
      <alignment horizontal="left" wrapText="1"/>
    </xf>
    <xf numFmtId="0" fontId="3" fillId="0" borderId="0" xfId="0" applyFont="1" applyAlignment="1">
      <alignment wrapText="1"/>
    </xf>
    <xf numFmtId="0" fontId="8" fillId="0" borderId="0" xfId="0" applyFont="1"/>
    <xf numFmtId="0" fontId="6" fillId="0" borderId="0" xfId="0" applyFont="1" applyAlignment="1">
      <alignment horizontal="left" vertical="top"/>
    </xf>
    <xf numFmtId="0" fontId="6" fillId="0" borderId="0" xfId="0" applyFont="1" applyAlignment="1">
      <alignment vertical="top" wrapText="1"/>
    </xf>
    <xf numFmtId="0" fontId="6" fillId="0" borderId="0" xfId="0" applyFont="1" applyAlignment="1">
      <alignment vertical="top"/>
    </xf>
    <xf numFmtId="0" fontId="3" fillId="0" borderId="0" xfId="0" applyFont="1" applyAlignment="1">
      <alignment horizontal="right"/>
    </xf>
    <xf numFmtId="0" fontId="9" fillId="0" borderId="0" xfId="0" applyFont="1"/>
    <xf numFmtId="0" fontId="10" fillId="0" borderId="0" xfId="0" applyFont="1"/>
    <xf numFmtId="0" fontId="4" fillId="0" borderId="0" xfId="0" applyFont="1" applyAlignment="1">
      <alignment horizontal="left" vertical="top" wrapText="1"/>
    </xf>
    <xf numFmtId="0" fontId="11" fillId="0" borderId="0" xfId="0" applyFont="1"/>
    <xf numFmtId="0" fontId="12" fillId="0" borderId="0" xfId="0" applyFont="1"/>
    <xf numFmtId="0" fontId="3" fillId="0" borderId="0" xfId="0" applyFont="1" applyAlignment="1">
      <alignment vertical="top"/>
    </xf>
    <xf numFmtId="0" fontId="3" fillId="0" borderId="0" xfId="0" applyFont="1" applyAlignment="1">
      <alignment horizontal="left" vertical="center"/>
    </xf>
    <xf numFmtId="0" fontId="14" fillId="0" borderId="0" xfId="0" applyFont="1" applyAlignment="1">
      <alignment horizontal="center"/>
    </xf>
    <xf numFmtId="0" fontId="15" fillId="0" borderId="0" xfId="0" applyFont="1"/>
    <xf numFmtId="0" fontId="4" fillId="0" borderId="0" xfId="0" applyFont="1" applyAlignment="1">
      <alignment horizontal="center"/>
    </xf>
    <xf numFmtId="0" fontId="16" fillId="0" borderId="0" xfId="0" applyFont="1" applyAlignment="1">
      <alignment horizontal="left"/>
    </xf>
    <xf numFmtId="0" fontId="4" fillId="0" borderId="7" xfId="0" applyFont="1" applyBorder="1" applyAlignment="1">
      <alignment horizontal="left"/>
    </xf>
    <xf numFmtId="49" fontId="4" fillId="0" borderId="0" xfId="0" applyNumberFormat="1" applyFont="1" applyAlignment="1">
      <alignment horizontal="center"/>
    </xf>
    <xf numFmtId="0" fontId="18" fillId="0" borderId="0" xfId="0" applyFont="1" applyAlignment="1">
      <alignment horizontal="center"/>
    </xf>
    <xf numFmtId="0" fontId="3" fillId="3" borderId="8" xfId="0" applyFont="1" applyFill="1" applyBorder="1"/>
    <xf numFmtId="0" fontId="3" fillId="0" borderId="0" xfId="0" applyFont="1" applyAlignment="1">
      <alignment horizontal="left" vertical="top"/>
    </xf>
    <xf numFmtId="0" fontId="19" fillId="0" borderId="0" xfId="0" applyFont="1" applyAlignment="1">
      <alignment horizontal="center"/>
    </xf>
    <xf numFmtId="49" fontId="3" fillId="0" borderId="0" xfId="0" applyNumberFormat="1" applyFont="1" applyAlignment="1">
      <alignment horizontal="center"/>
    </xf>
    <xf numFmtId="49" fontId="3" fillId="0" borderId="0" xfId="0" applyNumberFormat="1" applyFont="1" applyAlignment="1">
      <alignment horizontal="left" vertical="top" wrapText="1"/>
    </xf>
    <xf numFmtId="49" fontId="3" fillId="0" borderId="0" xfId="0" applyNumberFormat="1" applyFont="1"/>
    <xf numFmtId="0" fontId="3" fillId="0" borderId="0" xfId="0" applyFont="1" applyAlignment="1">
      <alignment horizontal="center" vertical="center"/>
    </xf>
    <xf numFmtId="0" fontId="3" fillId="0" borderId="0" xfId="0" applyFont="1" applyAlignment="1">
      <alignment vertical="center"/>
    </xf>
    <xf numFmtId="4" fontId="3" fillId="0" borderId="0" xfId="0" applyNumberFormat="1" applyFont="1" applyAlignment="1">
      <alignment horizontal="left" vertical="top" wrapText="1"/>
    </xf>
    <xf numFmtId="0" fontId="4" fillId="0" borderId="0" xfId="0" applyFont="1" applyAlignment="1">
      <alignment horizontal="left"/>
    </xf>
    <xf numFmtId="4" fontId="3" fillId="0" borderId="0" xfId="0" applyNumberFormat="1" applyFont="1" applyAlignment="1">
      <alignment horizontal="left"/>
    </xf>
    <xf numFmtId="4" fontId="22" fillId="0" borderId="0" xfId="0" applyNumberFormat="1" applyFont="1" applyAlignment="1">
      <alignment horizontal="left"/>
    </xf>
    <xf numFmtId="0" fontId="11" fillId="0" borderId="0" xfId="0" applyFont="1" applyAlignment="1">
      <alignment horizontal="left"/>
    </xf>
    <xf numFmtId="4" fontId="18" fillId="0" borderId="0" xfId="0" applyNumberFormat="1" applyFont="1" applyAlignment="1">
      <alignment horizontal="center"/>
    </xf>
    <xf numFmtId="4" fontId="3" fillId="0" borderId="0" xfId="0" applyNumberFormat="1" applyFont="1" applyAlignment="1">
      <alignment horizontal="center"/>
    </xf>
    <xf numFmtId="4" fontId="3" fillId="0" borderId="0" xfId="0" applyNumberFormat="1" applyFont="1"/>
    <xf numFmtId="49" fontId="4" fillId="0" borderId="0" xfId="0" applyNumberFormat="1" applyFont="1" applyAlignment="1">
      <alignment horizontal="left"/>
    </xf>
    <xf numFmtId="0" fontId="25" fillId="0" borderId="0" xfId="0" applyFont="1" applyAlignment="1">
      <alignment horizontal="left" vertical="top"/>
    </xf>
    <xf numFmtId="49" fontId="26" fillId="0" borderId="0" xfId="0" applyNumberFormat="1" applyFont="1" applyAlignment="1">
      <alignment horizontal="center"/>
    </xf>
    <xf numFmtId="0" fontId="4" fillId="0" borderId="0" xfId="0" applyFont="1" applyAlignment="1">
      <alignment horizontal="left" vertical="top"/>
    </xf>
    <xf numFmtId="0" fontId="28" fillId="0" borderId="0" xfId="0" applyFont="1" applyAlignment="1">
      <alignment horizontal="center"/>
    </xf>
    <xf numFmtId="43" fontId="18" fillId="0" borderId="0" xfId="0" applyNumberFormat="1" applyFont="1" applyAlignment="1">
      <alignment horizontal="center"/>
    </xf>
    <xf numFmtId="43" fontId="3" fillId="0" borderId="0" xfId="0" applyNumberFormat="1" applyFont="1" applyAlignment="1">
      <alignment horizontal="center"/>
    </xf>
    <xf numFmtId="43" fontId="3" fillId="0" borderId="0" xfId="0" applyNumberFormat="1" applyFont="1"/>
    <xf numFmtId="49" fontId="3" fillId="0" borderId="0" xfId="0" applyNumberFormat="1" applyFont="1" applyAlignment="1">
      <alignment vertical="top" wrapText="1"/>
    </xf>
    <xf numFmtId="0" fontId="4" fillId="0" borderId="0" xfId="0" applyFont="1" applyAlignment="1">
      <alignment vertical="top"/>
    </xf>
    <xf numFmtId="4" fontId="3" fillId="0" borderId="0" xfId="0" applyNumberFormat="1" applyFont="1" applyAlignment="1">
      <alignment vertical="top" wrapText="1"/>
    </xf>
    <xf numFmtId="0" fontId="30" fillId="0" borderId="0" xfId="0" applyFont="1" applyAlignment="1">
      <alignment horizontal="left"/>
    </xf>
    <xf numFmtId="0" fontId="3" fillId="0" borderId="7" xfId="0" applyFont="1" applyBorder="1" applyAlignment="1">
      <alignment horizontal="left"/>
    </xf>
    <xf numFmtId="0" fontId="18" fillId="0" borderId="0" xfId="0" applyFont="1" applyAlignment="1">
      <alignment horizontal="center" vertical="center"/>
    </xf>
    <xf numFmtId="49" fontId="4" fillId="0" borderId="0" xfId="0" applyNumberFormat="1" applyFont="1" applyAlignment="1">
      <alignment horizontal="center" vertical="center"/>
    </xf>
    <xf numFmtId="49" fontId="3" fillId="0" borderId="0" xfId="0" applyNumberFormat="1" applyFont="1" applyAlignment="1">
      <alignment vertical="center"/>
    </xf>
    <xf numFmtId="0" fontId="3" fillId="0" borderId="0" xfId="0" applyFont="1" applyAlignment="1">
      <alignment horizontal="left" vertical="center" wrapText="1"/>
    </xf>
    <xf numFmtId="0" fontId="31" fillId="0" borderId="0" xfId="0" applyFont="1"/>
    <xf numFmtId="0" fontId="33" fillId="0" borderId="0" xfId="0" applyFont="1" applyAlignment="1">
      <alignment horizontal="center"/>
    </xf>
    <xf numFmtId="0" fontId="29" fillId="0" borderId="0" xfId="0" applyFont="1"/>
    <xf numFmtId="0" fontId="33" fillId="0" borderId="0" xfId="0" applyFont="1" applyAlignment="1">
      <alignment vertical="top" wrapText="1"/>
    </xf>
    <xf numFmtId="0" fontId="33" fillId="0" borderId="0" xfId="0" applyFont="1" applyAlignment="1">
      <alignment horizontal="left" vertical="top"/>
    </xf>
    <xf numFmtId="0" fontId="33" fillId="0" borderId="0" xfId="0" applyFont="1" applyAlignment="1">
      <alignment horizontal="left"/>
    </xf>
    <xf numFmtId="0" fontId="33" fillId="0" borderId="0" xfId="0" applyFont="1" applyAlignment="1">
      <alignment vertical="top"/>
    </xf>
    <xf numFmtId="0" fontId="33" fillId="0" borderId="0" xfId="0" applyFont="1"/>
    <xf numFmtId="0" fontId="3" fillId="0" borderId="16" xfId="0" applyFont="1" applyBorder="1" applyAlignment="1">
      <alignment horizontal="left"/>
    </xf>
    <xf numFmtId="165" fontId="3" fillId="0" borderId="0" xfId="0" applyNumberFormat="1" applyFont="1" applyAlignment="1">
      <alignment horizontal="left"/>
    </xf>
    <xf numFmtId="166" fontId="3" fillId="0" borderId="0" xfId="0" applyNumberFormat="1" applyFont="1" applyAlignment="1">
      <alignment horizontal="right"/>
    </xf>
    <xf numFmtId="166" fontId="3" fillId="0" borderId="0" xfId="0" applyNumberFormat="1" applyFont="1" applyAlignment="1">
      <alignment horizontal="left"/>
    </xf>
    <xf numFmtId="0" fontId="1" fillId="0" borderId="0" xfId="0" applyFont="1" applyAlignment="1">
      <alignment horizontal="center" vertical="center"/>
    </xf>
    <xf numFmtId="1" fontId="33" fillId="0" borderId="0" xfId="0" applyNumberFormat="1" applyFont="1" applyAlignment="1">
      <alignment horizontal="left"/>
    </xf>
    <xf numFmtId="0" fontId="34" fillId="0" borderId="0" xfId="0" applyFont="1"/>
    <xf numFmtId="1" fontId="33" fillId="0" borderId="0" xfId="0" applyNumberFormat="1" applyFont="1" applyAlignment="1">
      <alignment horizontal="right"/>
    </xf>
    <xf numFmtId="0" fontId="6" fillId="0" borderId="0" xfId="0" applyFont="1" applyAlignment="1">
      <alignment horizontal="left"/>
    </xf>
    <xf numFmtId="169" fontId="3" fillId="0" borderId="0" xfId="0" applyNumberFormat="1" applyFont="1"/>
    <xf numFmtId="9" fontId="3" fillId="0" borderId="0" xfId="0" applyNumberFormat="1" applyFont="1" applyAlignment="1">
      <alignment horizontal="left"/>
    </xf>
    <xf numFmtId="164" fontId="3" fillId="0" borderId="0" xfId="0" applyNumberFormat="1" applyFont="1"/>
    <xf numFmtId="0" fontId="35" fillId="0" borderId="0" xfId="0" applyFont="1"/>
    <xf numFmtId="0" fontId="3" fillId="0" borderId="16" xfId="0" applyFont="1" applyBorder="1"/>
    <xf numFmtId="0" fontId="3" fillId="0" borderId="16" xfId="0" applyFont="1" applyBorder="1" applyAlignment="1">
      <alignment horizontal="left" wrapText="1"/>
    </xf>
    <xf numFmtId="0" fontId="36" fillId="0" borderId="26" xfId="0" applyFont="1" applyBorder="1"/>
    <xf numFmtId="0" fontId="4" fillId="0" borderId="0" xfId="0" applyFont="1" applyAlignment="1">
      <alignment horizontal="right"/>
    </xf>
    <xf numFmtId="0" fontId="3" fillId="5" borderId="8" xfId="0" applyFont="1" applyFill="1" applyBorder="1"/>
    <xf numFmtId="0" fontId="37" fillId="0" borderId="30" xfId="0" applyFont="1" applyBorder="1"/>
    <xf numFmtId="0" fontId="3" fillId="0" borderId="20" xfId="0" applyFont="1" applyBorder="1" applyAlignment="1">
      <alignment horizontal="left"/>
    </xf>
    <xf numFmtId="0" fontId="3" fillId="0" borderId="20" xfId="0" applyFont="1" applyBorder="1"/>
    <xf numFmtId="0" fontId="3" fillId="0" borderId="31" xfId="0" applyFont="1" applyBorder="1"/>
    <xf numFmtId="0" fontId="37" fillId="0" borderId="32" xfId="0" applyFont="1" applyBorder="1"/>
    <xf numFmtId="0" fontId="3" fillId="0" borderId="33" xfId="0" applyFont="1" applyBorder="1"/>
    <xf numFmtId="0" fontId="37" fillId="0" borderId="34" xfId="0" applyFont="1" applyBorder="1"/>
    <xf numFmtId="0" fontId="3" fillId="0" borderId="35" xfId="0" applyFont="1" applyBorder="1"/>
    <xf numFmtId="0" fontId="38" fillId="0" borderId="0" xfId="0" applyFont="1"/>
    <xf numFmtId="0" fontId="37" fillId="0" borderId="0" xfId="0" applyFont="1"/>
    <xf numFmtId="166" fontId="3" fillId="0" borderId="0" xfId="0" applyNumberFormat="1" applyFont="1"/>
    <xf numFmtId="0" fontId="39" fillId="0" borderId="0" xfId="0" applyFont="1"/>
    <xf numFmtId="0" fontId="3" fillId="0" borderId="26" xfId="0" applyFont="1" applyBorder="1"/>
    <xf numFmtId="164" fontId="3" fillId="0" borderId="0" xfId="0" applyNumberFormat="1" applyFont="1" applyAlignment="1">
      <alignment horizontal="right"/>
    </xf>
    <xf numFmtId="0" fontId="3" fillId="0" borderId="36" xfId="0" applyFont="1" applyBorder="1" applyAlignment="1">
      <alignment horizontal="left"/>
    </xf>
    <xf numFmtId="0" fontId="3" fillId="4" borderId="26" xfId="0" applyFont="1" applyFill="1" applyBorder="1"/>
    <xf numFmtId="164" fontId="40" fillId="0" borderId="0" xfId="0" applyNumberFormat="1" applyFont="1" applyAlignment="1">
      <alignment horizontal="left" vertical="top"/>
    </xf>
    <xf numFmtId="164" fontId="33" fillId="0" borderId="0" xfId="0" applyNumberFormat="1" applyFont="1" applyAlignment="1">
      <alignment horizontal="left" vertical="top" wrapText="1"/>
    </xf>
    <xf numFmtId="3" fontId="3" fillId="0" borderId="0" xfId="0" applyNumberFormat="1" applyFont="1" applyAlignment="1">
      <alignment horizontal="center"/>
    </xf>
    <xf numFmtId="164" fontId="3" fillId="0" borderId="0" xfId="0" applyNumberFormat="1" applyFont="1" applyAlignment="1">
      <alignment horizontal="left" vertical="top"/>
    </xf>
    <xf numFmtId="164" fontId="4" fillId="0" borderId="0" xfId="0" applyNumberFormat="1" applyFont="1" applyAlignment="1">
      <alignment horizontal="left" vertical="top"/>
    </xf>
    <xf numFmtId="2" fontId="3" fillId="0" borderId="0" xfId="0" applyNumberFormat="1" applyFont="1"/>
    <xf numFmtId="164" fontId="3" fillId="0" borderId="36" xfId="0" applyNumberFormat="1" applyFont="1" applyBorder="1" applyAlignment="1">
      <alignment vertical="top"/>
    </xf>
    <xf numFmtId="164" fontId="3" fillId="0" borderId="7" xfId="0" applyNumberFormat="1" applyFont="1" applyBorder="1" applyAlignment="1">
      <alignment vertical="top"/>
    </xf>
    <xf numFmtId="164" fontId="3" fillId="0" borderId="37" xfId="0" applyNumberFormat="1" applyFont="1" applyBorder="1" applyAlignment="1">
      <alignment vertical="top"/>
    </xf>
    <xf numFmtId="164" fontId="3" fillId="0" borderId="32" xfId="0" applyNumberFormat="1" applyFont="1" applyBorder="1" applyAlignment="1">
      <alignment vertical="top"/>
    </xf>
    <xf numFmtId="164" fontId="3" fillId="0" borderId="0" xfId="0" applyNumberFormat="1" applyFont="1" applyAlignment="1">
      <alignment vertical="top"/>
    </xf>
    <xf numFmtId="0" fontId="3" fillId="0" borderId="0" xfId="0" applyFont="1" applyAlignment="1">
      <alignment horizontal="right" vertical="top"/>
    </xf>
    <xf numFmtId="0" fontId="3" fillId="0" borderId="33" xfId="0" applyFont="1" applyBorder="1" applyAlignment="1">
      <alignment horizontal="right" vertical="top"/>
    </xf>
    <xf numFmtId="0" fontId="3" fillId="3" borderId="38" xfId="0" applyFont="1" applyFill="1" applyBorder="1" applyAlignment="1">
      <alignment horizontal="left"/>
    </xf>
    <xf numFmtId="0" fontId="3" fillId="3" borderId="39" xfId="0" applyFont="1" applyFill="1" applyBorder="1" applyAlignment="1">
      <alignment horizontal="left"/>
    </xf>
    <xf numFmtId="0" fontId="3" fillId="3" borderId="39" xfId="0" applyFont="1" applyFill="1" applyBorder="1" applyAlignment="1">
      <alignment horizontal="left" vertical="top"/>
    </xf>
    <xf numFmtId="0" fontId="3" fillId="3" borderId="40" xfId="0" applyFont="1" applyFill="1" applyBorder="1" applyAlignment="1">
      <alignment horizontal="left" vertical="top"/>
    </xf>
    <xf numFmtId="0" fontId="3" fillId="0" borderId="30" xfId="0" applyFont="1" applyBorder="1"/>
    <xf numFmtId="0" fontId="3" fillId="0" borderId="32" xfId="0" applyFont="1" applyBorder="1"/>
    <xf numFmtId="0" fontId="3" fillId="0" borderId="34" xfId="0" applyFont="1" applyBorder="1"/>
    <xf numFmtId="0" fontId="3" fillId="0" borderId="36" xfId="0" applyFont="1" applyBorder="1"/>
    <xf numFmtId="0" fontId="3" fillId="0" borderId="37" xfId="0" applyFont="1" applyBorder="1"/>
    <xf numFmtId="0" fontId="3" fillId="0" borderId="34" xfId="0" applyFont="1" applyBorder="1" applyAlignment="1">
      <alignment horizontal="left"/>
    </xf>
    <xf numFmtId="0" fontId="4" fillId="0" borderId="20" xfId="0" applyFont="1" applyBorder="1"/>
    <xf numFmtId="0" fontId="4" fillId="0" borderId="7" xfId="0" applyFont="1" applyBorder="1" applyAlignment="1">
      <alignment horizontal="center"/>
    </xf>
    <xf numFmtId="0" fontId="4" fillId="0" borderId="16" xfId="0" applyFont="1" applyBorder="1" applyAlignment="1">
      <alignment horizontal="center"/>
    </xf>
    <xf numFmtId="0" fontId="4" fillId="0" borderId="32" xfId="0" applyFont="1" applyBorder="1" applyAlignment="1">
      <alignment horizontal="center" vertical="center" wrapText="1"/>
    </xf>
    <xf numFmtId="0" fontId="4" fillId="0" borderId="0" xfId="0" applyFont="1" applyAlignment="1">
      <alignment horizontal="center" vertical="center" wrapText="1"/>
    </xf>
    <xf numFmtId="0" fontId="4" fillId="0" borderId="33" xfId="0" applyFont="1" applyBorder="1" applyAlignment="1">
      <alignment horizontal="center" vertical="center" wrapText="1"/>
    </xf>
    <xf numFmtId="0" fontId="3" fillId="0" borderId="36" xfId="0" applyFont="1" applyBorder="1" applyAlignment="1">
      <alignment horizontal="center"/>
    </xf>
    <xf numFmtId="0" fontId="3" fillId="0" borderId="7" xfId="0" applyFont="1" applyBorder="1" applyAlignment="1">
      <alignment horizontal="center"/>
    </xf>
    <xf numFmtId="0" fontId="3" fillId="0" borderId="37" xfId="0" applyFont="1" applyBorder="1" applyAlignment="1">
      <alignment horizontal="center"/>
    </xf>
    <xf numFmtId="0" fontId="3" fillId="0" borderId="33" xfId="0" applyFont="1" applyBorder="1" applyAlignment="1">
      <alignment horizontal="center"/>
    </xf>
    <xf numFmtId="0" fontId="3" fillId="0" borderId="35" xfId="0" applyFont="1" applyBorder="1" applyAlignment="1">
      <alignment horizontal="left"/>
    </xf>
    <xf numFmtId="0" fontId="4" fillId="0" borderId="20" xfId="0" applyFont="1" applyBorder="1" applyAlignment="1">
      <alignment horizontal="center"/>
    </xf>
    <xf numFmtId="0" fontId="6" fillId="0" borderId="0" xfId="0" applyFont="1" applyAlignment="1">
      <alignment horizontal="left" vertical="center"/>
    </xf>
    <xf numFmtId="0" fontId="1" fillId="0" borderId="0" xfId="0" applyFont="1" applyAlignment="1">
      <alignment horizontal="center" vertical="center" wrapText="1"/>
    </xf>
    <xf numFmtId="0" fontId="41" fillId="0" borderId="36" xfId="0" applyFont="1" applyBorder="1" applyAlignment="1">
      <alignment horizontal="left"/>
    </xf>
    <xf numFmtId="0" fontId="41" fillId="0" borderId="34" xfId="0" applyFont="1" applyBorder="1" applyAlignment="1">
      <alignment horizontal="left"/>
    </xf>
    <xf numFmtId="0" fontId="41" fillId="0" borderId="0" xfId="0" applyFont="1" applyAlignment="1">
      <alignment horizontal="left"/>
    </xf>
    <xf numFmtId="0" fontId="4" fillId="0" borderId="30" xfId="0" applyFont="1" applyBorder="1" applyAlignment="1">
      <alignment horizontal="center" wrapText="1"/>
    </xf>
    <xf numFmtId="0" fontId="3" fillId="0" borderId="43" xfId="0" applyFont="1" applyBorder="1"/>
    <xf numFmtId="1" fontId="3" fillId="0" borderId="43" xfId="0" applyNumberFormat="1" applyFont="1" applyBorder="1"/>
    <xf numFmtId="0" fontId="10" fillId="8" borderId="26" xfId="0" applyFont="1" applyFill="1" applyBorder="1"/>
    <xf numFmtId="0" fontId="3" fillId="8" borderId="26" xfId="0" applyFont="1" applyFill="1" applyBorder="1" applyAlignment="1">
      <alignment horizontal="left"/>
    </xf>
    <xf numFmtId="0" fontId="4" fillId="8" borderId="26" xfId="0" applyFont="1" applyFill="1" applyBorder="1" applyAlignment="1">
      <alignment horizontal="center"/>
    </xf>
    <xf numFmtId="0" fontId="3" fillId="8" borderId="26" xfId="0" applyFont="1" applyFill="1" applyBorder="1"/>
    <xf numFmtId="0" fontId="4" fillId="8" borderId="43" xfId="0" applyFont="1" applyFill="1" applyBorder="1" applyAlignment="1">
      <alignment horizontal="left"/>
    </xf>
    <xf numFmtId="0" fontId="4" fillId="8" borderId="43" xfId="0" applyFont="1" applyFill="1" applyBorder="1" applyAlignment="1">
      <alignment horizontal="center"/>
    </xf>
    <xf numFmtId="164" fontId="3" fillId="0" borderId="0" xfId="0" applyNumberFormat="1" applyFont="1" applyAlignment="1">
      <alignment horizontal="left"/>
    </xf>
    <xf numFmtId="0" fontId="33" fillId="0" borderId="16" xfId="0" applyFont="1" applyBorder="1" applyAlignment="1">
      <alignment horizontal="right"/>
    </xf>
    <xf numFmtId="0" fontId="33" fillId="0" borderId="16" xfId="0" applyFont="1" applyBorder="1" applyAlignment="1">
      <alignment horizontal="left"/>
    </xf>
    <xf numFmtId="0" fontId="43" fillId="8" borderId="43" xfId="0" applyFont="1" applyFill="1" applyBorder="1" applyAlignment="1">
      <alignment horizontal="left"/>
    </xf>
    <xf numFmtId="164" fontId="3" fillId="0" borderId="44" xfId="0" applyNumberFormat="1" applyFont="1" applyBorder="1" applyAlignment="1">
      <alignment horizontal="center"/>
    </xf>
    <xf numFmtId="164" fontId="3" fillId="0" borderId="45" xfId="0" applyNumberFormat="1" applyFont="1" applyBorder="1" applyAlignment="1">
      <alignment horizontal="center"/>
    </xf>
    <xf numFmtId="164" fontId="3" fillId="0" borderId="46" xfId="0" applyNumberFormat="1" applyFont="1" applyBorder="1" applyAlignment="1">
      <alignment horizontal="center"/>
    </xf>
    <xf numFmtId="164" fontId="3" fillId="0" borderId="47" xfId="0" applyNumberFormat="1" applyFont="1" applyBorder="1" applyAlignment="1">
      <alignment horizontal="center"/>
    </xf>
    <xf numFmtId="1" fontId="3" fillId="0" borderId="48" xfId="0" applyNumberFormat="1" applyFont="1" applyBorder="1"/>
    <xf numFmtId="173" fontId="3" fillId="0" borderId="0" xfId="0" applyNumberFormat="1" applyFont="1"/>
    <xf numFmtId="174" fontId="3" fillId="0" borderId="49" xfId="0" applyNumberFormat="1" applyFont="1" applyBorder="1"/>
    <xf numFmtId="0" fontId="43" fillId="0" borderId="43" xfId="0" applyFont="1" applyBorder="1" applyAlignment="1">
      <alignment horizontal="left"/>
    </xf>
    <xf numFmtId="164" fontId="3" fillId="0" borderId="50" xfId="0" applyNumberFormat="1" applyFont="1" applyBorder="1" applyAlignment="1">
      <alignment horizontal="center"/>
    </xf>
    <xf numFmtId="164" fontId="3" fillId="0" borderId="51" xfId="0" applyNumberFormat="1" applyFont="1" applyBorder="1" applyAlignment="1">
      <alignment horizontal="center"/>
    </xf>
    <xf numFmtId="164" fontId="3" fillId="0" borderId="52" xfId="0" applyNumberFormat="1" applyFont="1" applyBorder="1" applyAlignment="1">
      <alignment horizontal="center"/>
    </xf>
    <xf numFmtId="1" fontId="3" fillId="0" borderId="49" xfId="0" applyNumberFormat="1" applyFont="1" applyBorder="1"/>
    <xf numFmtId="164" fontId="3" fillId="0" borderId="53" xfId="0" applyNumberFormat="1" applyFont="1" applyBorder="1" applyAlignment="1">
      <alignment horizontal="center"/>
    </xf>
    <xf numFmtId="164" fontId="3" fillId="0" borderId="54" xfId="0" applyNumberFormat="1" applyFont="1" applyBorder="1" applyAlignment="1">
      <alignment horizontal="center"/>
    </xf>
    <xf numFmtId="164" fontId="3" fillId="0" borderId="55" xfId="0" applyNumberFormat="1" applyFont="1" applyBorder="1" applyAlignment="1">
      <alignment horizontal="center"/>
    </xf>
    <xf numFmtId="1" fontId="4" fillId="0" borderId="43" xfId="0" applyNumberFormat="1" applyFont="1" applyBorder="1"/>
    <xf numFmtId="173" fontId="4" fillId="0" borderId="43" xfId="0" applyNumberFormat="1" applyFont="1" applyBorder="1"/>
    <xf numFmtId="0" fontId="4" fillId="0" borderId="0" xfId="0" applyFont="1" applyAlignment="1">
      <alignment horizontal="center" vertical="center"/>
    </xf>
    <xf numFmtId="0" fontId="39" fillId="0" borderId="0" xfId="0" applyFont="1" applyAlignment="1">
      <alignment horizontal="left" vertical="center"/>
    </xf>
    <xf numFmtId="164" fontId="3" fillId="0" borderId="56" xfId="0" applyNumberFormat="1" applyFont="1" applyBorder="1" applyAlignment="1">
      <alignment horizontal="center"/>
    </xf>
    <xf numFmtId="164" fontId="3" fillId="0" borderId="57" xfId="0" applyNumberFormat="1" applyFont="1" applyBorder="1" applyAlignment="1">
      <alignment horizontal="center"/>
    </xf>
    <xf numFmtId="164" fontId="3" fillId="0" borderId="58" xfId="0" applyNumberFormat="1" applyFont="1" applyBorder="1" applyAlignment="1">
      <alignment horizontal="center"/>
    </xf>
    <xf numFmtId="164" fontId="3" fillId="0" borderId="0" xfId="0" applyNumberFormat="1" applyFont="1" applyAlignment="1">
      <alignment horizontal="center"/>
    </xf>
    <xf numFmtId="164" fontId="3" fillId="0" borderId="49" xfId="0" applyNumberFormat="1" applyFont="1" applyBorder="1" applyAlignment="1">
      <alignment horizontal="center"/>
    </xf>
    <xf numFmtId="164" fontId="3" fillId="0" borderId="59" xfId="0" applyNumberFormat="1" applyFont="1" applyBorder="1" applyAlignment="1">
      <alignment horizontal="center"/>
    </xf>
    <xf numFmtId="1" fontId="3" fillId="0" borderId="60" xfId="0" applyNumberFormat="1" applyFont="1" applyBorder="1"/>
    <xf numFmtId="164" fontId="3" fillId="0" borderId="61" xfId="0" applyNumberFormat="1" applyFont="1" applyBorder="1" applyAlignment="1">
      <alignment horizontal="center"/>
    </xf>
    <xf numFmtId="164" fontId="3" fillId="0" borderId="62" xfId="0" applyNumberFormat="1" applyFont="1" applyBorder="1" applyAlignment="1">
      <alignment horizontal="center"/>
    </xf>
    <xf numFmtId="164" fontId="3" fillId="0" borderId="63" xfId="0" applyNumberFormat="1" applyFont="1" applyBorder="1" applyAlignment="1">
      <alignment horizontal="center"/>
    </xf>
    <xf numFmtId="0" fontId="0" fillId="0" borderId="0" xfId="0" applyFont="1"/>
    <xf numFmtId="1" fontId="4" fillId="0" borderId="60" xfId="0" applyNumberFormat="1" applyFont="1" applyBorder="1"/>
    <xf numFmtId="0" fontId="44" fillId="0" borderId="0" xfId="0" applyFont="1"/>
    <xf numFmtId="5" fontId="3" fillId="0" borderId="0" xfId="0" applyNumberFormat="1" applyFont="1"/>
    <xf numFmtId="0" fontId="4" fillId="0" borderId="36" xfId="0" applyFont="1" applyBorder="1"/>
    <xf numFmtId="0" fontId="4" fillId="0" borderId="37" xfId="0" applyFont="1" applyBorder="1"/>
    <xf numFmtId="0" fontId="6" fillId="0" borderId="0" xfId="0" applyFont="1" applyAlignment="1">
      <alignment horizontal="right"/>
    </xf>
    <xf numFmtId="1" fontId="3" fillId="0" borderId="0" xfId="0" applyNumberFormat="1" applyFont="1" applyAlignment="1">
      <alignment horizontal="center"/>
    </xf>
    <xf numFmtId="173" fontId="4" fillId="0" borderId="0" xfId="0" applyNumberFormat="1" applyFont="1" applyAlignment="1">
      <alignment horizontal="center"/>
    </xf>
    <xf numFmtId="9" fontId="3" fillId="0" borderId="0" xfId="0" applyNumberFormat="1" applyFont="1"/>
    <xf numFmtId="0" fontId="4" fillId="0" borderId="37" xfId="0" applyFont="1" applyBorder="1" applyAlignment="1">
      <alignment horizontal="right"/>
    </xf>
    <xf numFmtId="0" fontId="4" fillId="0" borderId="16" xfId="0" applyFont="1" applyBorder="1" applyAlignment="1">
      <alignment horizontal="right"/>
    </xf>
    <xf numFmtId="175" fontId="3" fillId="0" borderId="0" xfId="0" applyNumberFormat="1" applyFont="1" applyAlignment="1">
      <alignment horizontal="right"/>
    </xf>
    <xf numFmtId="0" fontId="4" fillId="0" borderId="7" xfId="0" applyFont="1" applyBorder="1" applyAlignment="1">
      <alignment horizontal="right"/>
    </xf>
    <xf numFmtId="164" fontId="4" fillId="0" borderId="16" xfId="0" applyNumberFormat="1" applyFont="1" applyBorder="1" applyAlignment="1">
      <alignment horizontal="left"/>
    </xf>
    <xf numFmtId="164" fontId="4" fillId="0" borderId="16" xfId="0" applyNumberFormat="1" applyFont="1" applyBorder="1" applyAlignment="1">
      <alignment horizontal="center"/>
    </xf>
    <xf numFmtId="5" fontId="45" fillId="7" borderId="43" xfId="0" applyNumberFormat="1" applyFont="1" applyFill="1" applyBorder="1" applyAlignment="1">
      <alignment horizontal="center"/>
    </xf>
    <xf numFmtId="5" fontId="45" fillId="0" borderId="43" xfId="0" applyNumberFormat="1" applyFont="1" applyBorder="1" applyAlignment="1">
      <alignment horizontal="center"/>
    </xf>
    <xf numFmtId="0" fontId="3" fillId="0" borderId="37" xfId="0" applyFont="1" applyBorder="1" applyAlignment="1">
      <alignment horizontal="left"/>
    </xf>
    <xf numFmtId="0" fontId="46" fillId="0" borderId="0" xfId="0" applyFont="1"/>
    <xf numFmtId="0" fontId="3" fillId="0" borderId="36" xfId="0" applyFont="1" applyBorder="1" applyAlignment="1"/>
    <xf numFmtId="5" fontId="45" fillId="9" borderId="43" xfId="0" applyNumberFormat="1" applyFont="1" applyFill="1" applyBorder="1" applyAlignment="1">
      <alignment horizontal="center"/>
    </xf>
    <xf numFmtId="0" fontId="3" fillId="0" borderId="43" xfId="0" applyFont="1" applyBorder="1" applyAlignment="1">
      <alignment horizontal="left"/>
    </xf>
    <xf numFmtId="0" fontId="4" fillId="0" borderId="34" xfId="0" applyFont="1" applyBorder="1"/>
    <xf numFmtId="164" fontId="3" fillId="0" borderId="36" xfId="0" applyNumberFormat="1" applyFont="1" applyBorder="1"/>
    <xf numFmtId="164" fontId="3" fillId="0" borderId="7" xfId="0" applyNumberFormat="1" applyFont="1" applyBorder="1"/>
    <xf numFmtId="164" fontId="3" fillId="0" borderId="37" xfId="0" applyNumberFormat="1" applyFont="1" applyBorder="1"/>
    <xf numFmtId="175" fontId="3" fillId="0" borderId="0" xfId="0" applyNumberFormat="1" applyFont="1" applyAlignment="1">
      <alignment horizontal="center"/>
    </xf>
    <xf numFmtId="0" fontId="4" fillId="0" borderId="31" xfId="0" applyFont="1" applyBorder="1" applyAlignment="1">
      <alignment horizontal="right"/>
    </xf>
    <xf numFmtId="0" fontId="4" fillId="0" borderId="0" xfId="0" applyFont="1" applyAlignment="1">
      <alignment vertical="top" wrapText="1"/>
    </xf>
    <xf numFmtId="0" fontId="42" fillId="0" borderId="7" xfId="0" applyFont="1" applyBorder="1" applyAlignment="1">
      <alignment horizontal="right"/>
    </xf>
    <xf numFmtId="1" fontId="3" fillId="0" borderId="0" xfId="0" applyNumberFormat="1" applyFont="1"/>
    <xf numFmtId="9" fontId="33" fillId="0" borderId="0" xfId="0" applyNumberFormat="1" applyFont="1" applyAlignment="1">
      <alignment horizontal="center"/>
    </xf>
    <xf numFmtId="0" fontId="4" fillId="0" borderId="32" xfId="0" applyFont="1" applyBorder="1" applyAlignment="1">
      <alignment horizontal="center" wrapText="1"/>
    </xf>
    <xf numFmtId="0" fontId="39" fillId="0" borderId="36" xfId="0" applyFont="1" applyBorder="1"/>
    <xf numFmtId="0" fontId="3" fillId="7" borderId="64" xfId="0" applyFont="1" applyFill="1" applyBorder="1"/>
    <xf numFmtId="0" fontId="3" fillId="7" borderId="65" xfId="0" applyFont="1" applyFill="1" applyBorder="1"/>
    <xf numFmtId="0" fontId="3" fillId="0" borderId="16" xfId="0" applyFont="1" applyBorder="1" applyAlignment="1">
      <alignment horizontal="right"/>
    </xf>
    <xf numFmtId="176" fontId="3" fillId="0" borderId="0" xfId="0" applyNumberFormat="1" applyFont="1"/>
    <xf numFmtId="0" fontId="47" fillId="0" borderId="31" xfId="0" applyFont="1" applyBorder="1"/>
    <xf numFmtId="0" fontId="4" fillId="0" borderId="33" xfId="0" applyFont="1" applyBorder="1" applyAlignment="1">
      <alignment horizontal="center" vertical="top"/>
    </xf>
    <xf numFmtId="0" fontId="33" fillId="0" borderId="32" xfId="0" applyFont="1" applyBorder="1" applyAlignment="1">
      <alignment horizontal="left" vertical="top" wrapText="1"/>
    </xf>
    <xf numFmtId="0" fontId="33" fillId="0" borderId="33" xfId="0" applyFont="1" applyBorder="1" applyAlignment="1">
      <alignment horizontal="center" vertical="top" wrapText="1"/>
    </xf>
    <xf numFmtId="0" fontId="33" fillId="0" borderId="30" xfId="0" applyFont="1" applyBorder="1" applyAlignment="1">
      <alignment horizontal="left" vertical="top" wrapText="1"/>
    </xf>
    <xf numFmtId="0" fontId="33" fillId="0" borderId="20" xfId="0" applyFont="1" applyBorder="1" applyAlignment="1">
      <alignment horizontal="center" vertical="top" wrapText="1"/>
    </xf>
    <xf numFmtId="0" fontId="33" fillId="0" borderId="0" xfId="0" applyFont="1" applyAlignment="1">
      <alignment horizontal="center" vertical="top" wrapText="1"/>
    </xf>
    <xf numFmtId="0" fontId="33" fillId="0" borderId="34" xfId="0" applyFont="1" applyBorder="1" applyAlignment="1">
      <alignment horizontal="left" vertical="top" wrapText="1"/>
    </xf>
    <xf numFmtId="0" fontId="33" fillId="0" borderId="16" xfId="0" applyFont="1" applyBorder="1" applyAlignment="1">
      <alignment horizontal="center" vertical="top" wrapText="1"/>
    </xf>
    <xf numFmtId="1" fontId="3" fillId="0" borderId="43" xfId="0" applyNumberFormat="1" applyFont="1" applyBorder="1" applyAlignment="1">
      <alignment horizontal="center"/>
    </xf>
    <xf numFmtId="0" fontId="41" fillId="0" borderId="34" xfId="0" applyFont="1" applyBorder="1" applyAlignment="1">
      <alignment horizontal="left" vertical="top" wrapText="1"/>
    </xf>
    <xf numFmtId="176" fontId="3" fillId="0" borderId="43" xfId="0" applyNumberFormat="1" applyFont="1" applyBorder="1"/>
    <xf numFmtId="2" fontId="3" fillId="0" borderId="43" xfId="0" applyNumberFormat="1" applyFont="1" applyBorder="1"/>
    <xf numFmtId="0" fontId="3" fillId="0" borderId="48" xfId="0" applyFont="1" applyBorder="1"/>
    <xf numFmtId="0" fontId="41" fillId="0" borderId="32" xfId="0" applyFont="1" applyBorder="1" applyAlignment="1">
      <alignment horizontal="left" vertical="top" wrapText="1"/>
    </xf>
    <xf numFmtId="0" fontId="41" fillId="0" borderId="0" xfId="0" applyFont="1" applyAlignment="1">
      <alignment horizontal="center" vertical="top" wrapText="1"/>
    </xf>
    <xf numFmtId="0" fontId="50" fillId="0" borderId="34" xfId="0" applyFont="1" applyBorder="1" applyAlignment="1">
      <alignment vertical="top"/>
    </xf>
    <xf numFmtId="0" fontId="33" fillId="0" borderId="16" xfId="0" applyFont="1" applyBorder="1" applyAlignment="1">
      <alignment vertical="top" wrapText="1"/>
    </xf>
    <xf numFmtId="0" fontId="51" fillId="0" borderId="32" xfId="0" applyFont="1" applyBorder="1" applyAlignment="1">
      <alignment vertical="center" wrapText="1"/>
    </xf>
    <xf numFmtId="0" fontId="51" fillId="0" borderId="0" xfId="0" applyFont="1" applyAlignment="1">
      <alignment vertical="center" wrapText="1"/>
    </xf>
    <xf numFmtId="0" fontId="51" fillId="0" borderId="33" xfId="0" applyFont="1" applyBorder="1" applyAlignment="1">
      <alignment vertical="center" wrapText="1"/>
    </xf>
    <xf numFmtId="0" fontId="51" fillId="0" borderId="34" xfId="0" applyFont="1" applyBorder="1" applyAlignment="1">
      <alignment vertical="center" wrapText="1"/>
    </xf>
    <xf numFmtId="0" fontId="51" fillId="0" borderId="16" xfId="0" applyFont="1" applyBorder="1" applyAlignment="1">
      <alignment vertical="center" wrapText="1"/>
    </xf>
    <xf numFmtId="0" fontId="51" fillId="0" borderId="35" xfId="0" applyFont="1" applyBorder="1" applyAlignment="1">
      <alignment vertical="center" wrapText="1"/>
    </xf>
    <xf numFmtId="0" fontId="33" fillId="0" borderId="36" xfId="0" applyFont="1" applyBorder="1" applyAlignment="1">
      <alignment horizontal="center"/>
    </xf>
    <xf numFmtId="0" fontId="4" fillId="0" borderId="33" xfId="0" applyFont="1" applyBorder="1" applyAlignment="1">
      <alignment horizontal="right"/>
    </xf>
    <xf numFmtId="0" fontId="33" fillId="0" borderId="34" xfId="0" applyFont="1" applyBorder="1"/>
    <xf numFmtId="0" fontId="49" fillId="0" borderId="34" xfId="0" applyFont="1" applyBorder="1" applyAlignment="1">
      <alignment vertical="center" wrapText="1"/>
    </xf>
    <xf numFmtId="0" fontId="49" fillId="0" borderId="16" xfId="0" applyFont="1" applyBorder="1" applyAlignment="1">
      <alignment vertical="center" wrapText="1"/>
    </xf>
    <xf numFmtId="0" fontId="49" fillId="0" borderId="35" xfId="0" applyFont="1" applyBorder="1" applyAlignment="1">
      <alignment vertical="center" wrapText="1"/>
    </xf>
    <xf numFmtId="0" fontId="49" fillId="0" borderId="32" xfId="0" applyFont="1" applyBorder="1" applyAlignment="1">
      <alignment vertical="center" wrapText="1"/>
    </xf>
    <xf numFmtId="0" fontId="49" fillId="0" borderId="0" xfId="0" applyFont="1" applyAlignment="1">
      <alignment vertical="center" wrapText="1"/>
    </xf>
    <xf numFmtId="0" fontId="49" fillId="0" borderId="33" xfId="0" applyFont="1" applyBorder="1" applyAlignment="1">
      <alignment vertical="center" wrapText="1"/>
    </xf>
    <xf numFmtId="0" fontId="41" fillId="0" borderId="7" xfId="0" applyFont="1" applyBorder="1" applyAlignment="1">
      <alignment horizontal="right" vertical="top" wrapText="1"/>
    </xf>
    <xf numFmtId="0" fontId="41" fillId="0" borderId="0" xfId="0" applyFont="1" applyAlignment="1">
      <alignment horizontal="right" vertical="top" wrapText="1"/>
    </xf>
    <xf numFmtId="0" fontId="4" fillId="0" borderId="0" xfId="0" applyFont="1" applyAlignment="1">
      <alignment horizontal="right" vertical="top" wrapText="1"/>
    </xf>
    <xf numFmtId="0" fontId="4" fillId="0" borderId="20" xfId="0" applyFont="1" applyBorder="1" applyAlignment="1">
      <alignment horizontal="right" vertical="top" wrapText="1"/>
    </xf>
    <xf numFmtId="164" fontId="4" fillId="0" borderId="20" xfId="0" applyNumberFormat="1" applyFont="1" applyBorder="1" applyAlignment="1">
      <alignment horizontal="center" vertical="center"/>
    </xf>
    <xf numFmtId="0" fontId="3" fillId="0" borderId="0" xfId="0" applyFont="1" applyAlignment="1">
      <alignment horizontal="right" vertical="top" wrapText="1"/>
    </xf>
    <xf numFmtId="0" fontId="4" fillId="0" borderId="0" xfId="0" applyFont="1" applyAlignment="1">
      <alignment vertical="center" wrapText="1"/>
    </xf>
    <xf numFmtId="0" fontId="1" fillId="2" borderId="43" xfId="0" applyFont="1" applyFill="1" applyBorder="1" applyAlignment="1">
      <alignment vertical="top"/>
    </xf>
    <xf numFmtId="0" fontId="52" fillId="2" borderId="39" xfId="0" applyFont="1" applyFill="1" applyBorder="1" applyAlignment="1">
      <alignment vertical="top" wrapText="1"/>
    </xf>
    <xf numFmtId="0" fontId="52" fillId="2" borderId="40" xfId="0" applyFont="1" applyFill="1" applyBorder="1" applyAlignment="1">
      <alignment vertical="top" wrapText="1"/>
    </xf>
    <xf numFmtId="0" fontId="52" fillId="0" borderId="7" xfId="0" applyFont="1" applyBorder="1" applyAlignment="1">
      <alignment vertical="top" wrapText="1"/>
    </xf>
    <xf numFmtId="0" fontId="52" fillId="0" borderId="37" xfId="0" applyFont="1" applyBorder="1" applyAlignment="1">
      <alignment vertical="top" wrapText="1"/>
    </xf>
    <xf numFmtId="0" fontId="52" fillId="7" borderId="8" xfId="0" applyFont="1" applyFill="1" applyBorder="1" applyAlignment="1">
      <alignment vertical="top" wrapText="1"/>
    </xf>
    <xf numFmtId="0" fontId="52" fillId="0" borderId="16" xfId="0" applyFont="1" applyBorder="1" applyAlignment="1">
      <alignment vertical="top" wrapText="1"/>
    </xf>
    <xf numFmtId="0" fontId="42" fillId="0" borderId="36" xfId="0" applyFont="1" applyBorder="1" applyAlignment="1">
      <alignment horizontal="left" vertical="top"/>
    </xf>
    <xf numFmtId="0" fontId="42" fillId="0" borderId="60" xfId="0" applyFont="1" applyBorder="1" applyAlignment="1">
      <alignment horizontal="center" wrapText="1"/>
    </xf>
    <xf numFmtId="0" fontId="42" fillId="0" borderId="60" xfId="0" applyFont="1" applyBorder="1" applyAlignment="1">
      <alignment horizontal="center" vertical="top" wrapText="1"/>
    </xf>
    <xf numFmtId="0" fontId="42" fillId="7" borderId="67" xfId="0" applyFont="1" applyFill="1" applyBorder="1" applyAlignment="1">
      <alignment horizontal="center" wrapText="1"/>
    </xf>
    <xf numFmtId="0" fontId="50" fillId="7" borderId="43" xfId="0" applyFont="1" applyFill="1" applyBorder="1" applyAlignment="1">
      <alignment horizontal="left" vertical="top" wrapText="1"/>
    </xf>
    <xf numFmtId="0" fontId="39" fillId="10" borderId="43" xfId="0" applyFont="1" applyFill="1" applyBorder="1" applyAlignment="1">
      <alignment vertical="top" wrapText="1"/>
    </xf>
    <xf numFmtId="0" fontId="39" fillId="7" borderId="43" xfId="0" applyFont="1" applyFill="1" applyBorder="1" applyAlignment="1">
      <alignment vertical="top" wrapText="1"/>
    </xf>
    <xf numFmtId="0" fontId="39" fillId="0" borderId="43" xfId="0" applyFont="1" applyBorder="1" applyAlignment="1">
      <alignment vertical="top" wrapText="1"/>
    </xf>
    <xf numFmtId="0" fontId="39" fillId="0" borderId="43" xfId="0" applyFont="1" applyBorder="1" applyAlignment="1">
      <alignment horizontal="right" vertical="top" wrapText="1"/>
    </xf>
    <xf numFmtId="164" fontId="39" fillId="0" borderId="43" xfId="0" applyNumberFormat="1" applyFont="1" applyBorder="1" applyAlignment="1">
      <alignment vertical="top" wrapText="1"/>
    </xf>
    <xf numFmtId="164" fontId="39" fillId="3" borderId="43" xfId="0" applyNumberFormat="1" applyFont="1" applyFill="1" applyBorder="1" applyAlignment="1">
      <alignment vertical="top" wrapText="1"/>
    </xf>
    <xf numFmtId="164" fontId="39" fillId="10" borderId="43" xfId="0" applyNumberFormat="1" applyFont="1" applyFill="1" applyBorder="1" applyAlignment="1">
      <alignment horizontal="center" vertical="top" wrapText="1"/>
    </xf>
    <xf numFmtId="0" fontId="42" fillId="0" borderId="43" xfId="0" applyFont="1" applyBorder="1" applyAlignment="1">
      <alignment horizontal="right" vertical="top" wrapText="1"/>
    </xf>
    <xf numFmtId="164" fontId="42" fillId="0" borderId="43" xfId="0" applyNumberFormat="1" applyFont="1" applyBorder="1" applyAlignment="1">
      <alignment vertical="top" wrapText="1"/>
    </xf>
    <xf numFmtId="0" fontId="39" fillId="0" borderId="43" xfId="0" applyFont="1" applyBorder="1" applyAlignment="1">
      <alignment horizontal="right" vertical="top"/>
    </xf>
    <xf numFmtId="164" fontId="39" fillId="10" borderId="43" xfId="0" applyNumberFormat="1" applyFont="1" applyFill="1" applyBorder="1" applyAlignment="1">
      <alignment vertical="top" wrapText="1"/>
    </xf>
    <xf numFmtId="0" fontId="39" fillId="3" borderId="43" xfId="0" applyFont="1" applyFill="1" applyBorder="1" applyAlignment="1">
      <alignment horizontal="right" vertical="top" wrapText="1"/>
    </xf>
    <xf numFmtId="164" fontId="39" fillId="3" borderId="43" xfId="0" applyNumberFormat="1" applyFont="1" applyFill="1" applyBorder="1" applyAlignment="1">
      <alignment vertical="top" wrapText="1"/>
    </xf>
    <xf numFmtId="0" fontId="42" fillId="7" borderId="43" xfId="0" applyFont="1" applyFill="1" applyBorder="1" applyAlignment="1">
      <alignment vertical="top" wrapText="1"/>
    </xf>
    <xf numFmtId="0" fontId="42" fillId="0" borderId="43" xfId="0" applyFont="1" applyBorder="1" applyAlignment="1">
      <alignment vertical="top" wrapText="1"/>
    </xf>
    <xf numFmtId="164" fontId="39" fillId="0" borderId="43" xfId="0" applyNumberFormat="1" applyFont="1" applyBorder="1" applyAlignment="1">
      <alignment vertical="top"/>
    </xf>
    <xf numFmtId="164" fontId="39" fillId="3" borderId="43" xfId="0" applyNumberFormat="1" applyFont="1" applyFill="1" applyBorder="1" applyAlignment="1">
      <alignment vertical="top"/>
    </xf>
    <xf numFmtId="164" fontId="39" fillId="3" borderId="43" xfId="0" applyNumberFormat="1" applyFont="1" applyFill="1" applyBorder="1" applyAlignment="1">
      <alignment vertical="top"/>
    </xf>
    <xf numFmtId="164" fontId="39" fillId="10" borderId="43" xfId="0" applyNumberFormat="1" applyFont="1" applyFill="1" applyBorder="1" applyAlignment="1">
      <alignment horizontal="center" vertical="top"/>
    </xf>
    <xf numFmtId="0" fontId="39" fillId="7" borderId="43" xfId="0" applyFont="1" applyFill="1" applyBorder="1" applyAlignment="1">
      <alignment vertical="top"/>
    </xf>
    <xf numFmtId="0" fontId="39" fillId="0" borderId="43" xfId="0" applyFont="1" applyBorder="1" applyAlignment="1">
      <alignment vertical="top"/>
    </xf>
    <xf numFmtId="0" fontId="39" fillId="3" borderId="43" xfId="0" applyFont="1" applyFill="1" applyBorder="1" applyAlignment="1">
      <alignment horizontal="right" vertical="top" wrapText="1"/>
    </xf>
    <xf numFmtId="0" fontId="54" fillId="0" borderId="43" xfId="0" applyFont="1" applyBorder="1" applyAlignment="1">
      <alignment horizontal="right" vertical="top" wrapText="1"/>
    </xf>
    <xf numFmtId="0" fontId="39" fillId="0" borderId="43" xfId="0" applyFont="1" applyBorder="1" applyAlignment="1">
      <alignment horizontal="right" vertical="center"/>
    </xf>
    <xf numFmtId="164" fontId="39" fillId="11" borderId="43" xfId="0" applyNumberFormat="1" applyFont="1" applyFill="1" applyBorder="1" applyAlignment="1">
      <alignment vertical="top" wrapText="1"/>
    </xf>
    <xf numFmtId="0" fontId="55" fillId="0" borderId="0" xfId="0" applyFont="1" applyAlignment="1">
      <alignment horizontal="left" vertical="top"/>
    </xf>
    <xf numFmtId="0" fontId="39" fillId="0" borderId="0" xfId="0" applyFont="1" applyAlignment="1">
      <alignment horizontal="left" vertical="top"/>
    </xf>
    <xf numFmtId="0" fontId="39" fillId="0" borderId="0" xfId="0" applyFont="1" applyAlignment="1">
      <alignment vertical="top" wrapText="1"/>
    </xf>
    <xf numFmtId="0" fontId="39" fillId="0" borderId="0" xfId="0" applyFont="1" applyAlignment="1">
      <alignment vertical="top"/>
    </xf>
    <xf numFmtId="0" fontId="42" fillId="0" borderId="0" xfId="0" applyFont="1" applyAlignment="1">
      <alignment horizontal="right" vertical="top"/>
    </xf>
    <xf numFmtId="0" fontId="39" fillId="7" borderId="26" xfId="0" applyFont="1" applyFill="1" applyBorder="1" applyAlignment="1">
      <alignment vertical="top" wrapText="1"/>
    </xf>
    <xf numFmtId="0" fontId="42" fillId="0" borderId="0" xfId="0" applyFont="1" applyAlignment="1">
      <alignment vertical="top"/>
    </xf>
    <xf numFmtId="3" fontId="39" fillId="0" borderId="43" xfId="0" applyNumberFormat="1" applyFont="1" applyBorder="1" applyAlignment="1">
      <alignment vertical="top" wrapText="1"/>
    </xf>
    <xf numFmtId="0" fontId="39" fillId="7" borderId="68" xfId="0" applyFont="1" applyFill="1" applyBorder="1" applyAlignment="1">
      <alignment vertical="top" wrapText="1"/>
    </xf>
    <xf numFmtId="0" fontId="39" fillId="0" borderId="49" xfId="0" applyFont="1" applyBorder="1" applyAlignment="1">
      <alignment vertical="top" wrapText="1"/>
    </xf>
    <xf numFmtId="0" fontId="42" fillId="0" borderId="0" xfId="0" applyFont="1" applyAlignment="1">
      <alignment horizontal="left" vertical="top"/>
    </xf>
    <xf numFmtId="0" fontId="56" fillId="0" borderId="0" xfId="0" applyFont="1" applyAlignment="1">
      <alignment horizontal="left" vertical="top"/>
    </xf>
    <xf numFmtId="0" fontId="28" fillId="0" borderId="0" xfId="0" applyFont="1" applyAlignment="1">
      <alignment horizontal="left" vertical="center"/>
    </xf>
    <xf numFmtId="164" fontId="39" fillId="3" borderId="8" xfId="0" applyNumberFormat="1" applyFont="1" applyFill="1" applyBorder="1" applyAlignment="1">
      <alignment horizontal="right" vertical="top" wrapText="1"/>
    </xf>
    <xf numFmtId="0" fontId="42" fillId="0" borderId="0" xfId="0" applyFont="1" applyAlignment="1">
      <alignment vertical="top" wrapText="1"/>
    </xf>
    <xf numFmtId="0" fontId="3" fillId="0" borderId="16" xfId="0" applyFont="1" applyBorder="1" applyAlignment="1">
      <alignment vertical="top" wrapText="1"/>
    </xf>
    <xf numFmtId="0" fontId="39" fillId="0" borderId="0" xfId="0" applyFont="1" applyAlignment="1">
      <alignment horizontal="right" vertical="top" wrapText="1"/>
    </xf>
    <xf numFmtId="164" fontId="39" fillId="0" borderId="16" xfId="0" applyNumberFormat="1" applyFont="1" applyBorder="1" applyAlignment="1">
      <alignment horizontal="right" vertical="top" wrapText="1"/>
    </xf>
    <xf numFmtId="10" fontId="3" fillId="3" borderId="8" xfId="0" applyNumberFormat="1" applyFont="1" applyFill="1" applyBorder="1" applyAlignment="1">
      <alignment horizontal="center" vertical="top" wrapText="1"/>
    </xf>
    <xf numFmtId="0" fontId="57" fillId="0" borderId="0" xfId="0" applyFont="1" applyAlignment="1">
      <alignment vertical="top" wrapText="1"/>
    </xf>
    <xf numFmtId="0" fontId="57" fillId="7" borderId="26" xfId="0" applyFont="1" applyFill="1" applyBorder="1" applyAlignment="1">
      <alignment vertical="top" wrapText="1"/>
    </xf>
    <xf numFmtId="0" fontId="52" fillId="0" borderId="0" xfId="0" applyFont="1" applyAlignment="1">
      <alignment vertical="top" wrapText="1"/>
    </xf>
    <xf numFmtId="0" fontId="57" fillId="0" borderId="60" xfId="0" applyFont="1" applyBorder="1" applyAlignment="1">
      <alignment vertical="top" wrapText="1"/>
    </xf>
    <xf numFmtId="0" fontId="57" fillId="7" borderId="67" xfId="0" applyFont="1" applyFill="1" applyBorder="1" applyAlignment="1">
      <alignment vertical="top" wrapText="1"/>
    </xf>
    <xf numFmtId="0" fontId="52" fillId="0" borderId="32" xfId="0" applyFont="1" applyBorder="1" applyAlignment="1">
      <alignment vertical="top" wrapText="1"/>
    </xf>
    <xf numFmtId="0" fontId="42" fillId="0" borderId="36" xfId="0" applyFont="1" applyBorder="1" applyAlignment="1">
      <alignment horizontal="left"/>
    </xf>
    <xf numFmtId="0" fontId="42" fillId="0" borderId="32" xfId="0" applyFont="1" applyBorder="1" applyAlignment="1">
      <alignment horizontal="center" wrapText="1"/>
    </xf>
    <xf numFmtId="0" fontId="42" fillId="0" borderId="0" xfId="0" applyFont="1" applyAlignment="1">
      <alignment horizontal="center" wrapText="1"/>
    </xf>
    <xf numFmtId="6" fontId="39" fillId="10" borderId="43" xfId="0" applyNumberFormat="1" applyFont="1" applyFill="1" applyBorder="1" applyAlignment="1">
      <alignment vertical="top" wrapText="1"/>
    </xf>
    <xf numFmtId="0" fontId="39" fillId="0" borderId="32" xfId="0" applyFont="1" applyBorder="1" applyAlignment="1">
      <alignment vertical="top" wrapText="1"/>
    </xf>
    <xf numFmtId="6" fontId="39" fillId="0" borderId="43" xfId="0" applyNumberFormat="1" applyFont="1" applyBorder="1" applyAlignment="1">
      <alignment vertical="top" wrapText="1"/>
    </xf>
    <xf numFmtId="6" fontId="39" fillId="3" borderId="43" xfId="0" applyNumberFormat="1" applyFont="1" applyFill="1" applyBorder="1" applyAlignment="1">
      <alignment vertical="top" wrapText="1"/>
    </xf>
    <xf numFmtId="6" fontId="39" fillId="10" borderId="43" xfId="0" applyNumberFormat="1" applyFont="1" applyFill="1" applyBorder="1" applyAlignment="1">
      <alignment horizontal="center" vertical="top" wrapText="1"/>
    </xf>
    <xf numFmtId="6" fontId="42" fillId="0" borderId="43" xfId="0" applyNumberFormat="1" applyFont="1" applyBorder="1" applyAlignment="1">
      <alignment vertical="top" wrapText="1"/>
    </xf>
    <xf numFmtId="0" fontId="42" fillId="0" borderId="32" xfId="0" applyFont="1" applyBorder="1" applyAlignment="1">
      <alignment vertical="top" wrapText="1"/>
    </xf>
    <xf numFmtId="6" fontId="39" fillId="0" borderId="0" xfId="0" applyNumberFormat="1" applyFont="1" applyAlignment="1">
      <alignment horizontal="left" vertical="top"/>
    </xf>
    <xf numFmtId="6" fontId="39" fillId="0" borderId="0" xfId="0" applyNumberFormat="1" applyFont="1" applyAlignment="1">
      <alignment vertical="top" wrapText="1"/>
    </xf>
    <xf numFmtId="6" fontId="42" fillId="0" borderId="0" xfId="0" applyNumberFormat="1" applyFont="1" applyAlignment="1">
      <alignment horizontal="right" vertical="top"/>
    </xf>
    <xf numFmtId="0" fontId="39" fillId="0" borderId="33" xfId="0" applyFont="1" applyBorder="1" applyAlignment="1">
      <alignment vertical="top" wrapText="1"/>
    </xf>
    <xf numFmtId="0" fontId="58" fillId="0" borderId="0" xfId="0" applyFont="1" applyAlignment="1">
      <alignment horizontal="left" vertical="top"/>
    </xf>
    <xf numFmtId="0" fontId="29" fillId="0" borderId="0" xfId="0" applyFont="1" applyAlignment="1">
      <alignment vertical="top" wrapText="1"/>
    </xf>
    <xf numFmtId="0" fontId="29" fillId="0" borderId="33" xfId="0" applyFont="1" applyBorder="1" applyAlignment="1">
      <alignment vertical="top" wrapText="1"/>
    </xf>
    <xf numFmtId="0" fontId="29" fillId="0" borderId="32" xfId="0" applyFont="1" applyBorder="1" applyAlignment="1">
      <alignment vertical="top" wrapText="1"/>
    </xf>
    <xf numFmtId="164" fontId="39" fillId="0" borderId="0" xfId="0" applyNumberFormat="1" applyFont="1" applyAlignment="1">
      <alignment horizontal="right" vertical="top" wrapText="1"/>
    </xf>
    <xf numFmtId="0" fontId="57" fillId="0" borderId="33" xfId="0" applyFont="1" applyBorder="1" applyAlignment="1">
      <alignment vertical="top" wrapText="1"/>
    </xf>
    <xf numFmtId="0" fontId="57" fillId="0" borderId="32" xfId="0" applyFont="1" applyBorder="1" applyAlignment="1">
      <alignment vertical="top" wrapText="1"/>
    </xf>
    <xf numFmtId="0" fontId="52" fillId="0" borderId="0" xfId="0" applyFont="1" applyAlignment="1">
      <alignment horizontal="right" vertical="top" wrapText="1"/>
    </xf>
    <xf numFmtId="0" fontId="57" fillId="0" borderId="0" xfId="0" applyFont="1" applyAlignment="1">
      <alignment horizontal="right" vertical="top" wrapText="1"/>
    </xf>
    <xf numFmtId="0" fontId="60" fillId="0" borderId="0" xfId="0" applyFont="1"/>
    <xf numFmtId="0" fontId="62" fillId="0" borderId="0" xfId="0" applyFont="1"/>
    <xf numFmtId="0" fontId="60" fillId="13" borderId="74" xfId="0" applyFont="1" applyFill="1" applyBorder="1"/>
    <xf numFmtId="0" fontId="60" fillId="13" borderId="26" xfId="0" applyFont="1" applyFill="1" applyBorder="1"/>
    <xf numFmtId="0" fontId="61" fillId="13" borderId="75" xfId="0" applyFont="1" applyFill="1" applyBorder="1" applyAlignment="1">
      <alignment horizontal="center"/>
    </xf>
    <xf numFmtId="0" fontId="61" fillId="13" borderId="26" xfId="0" applyFont="1" applyFill="1" applyBorder="1"/>
    <xf numFmtId="178" fontId="3" fillId="13" borderId="26" xfId="0" applyNumberFormat="1" applyFont="1" applyFill="1" applyBorder="1"/>
    <xf numFmtId="178" fontId="62" fillId="13" borderId="26" xfId="0" applyNumberFormat="1" applyFont="1" applyFill="1" applyBorder="1"/>
    <xf numFmtId="178" fontId="66" fillId="13" borderId="26" xfId="0" applyNumberFormat="1" applyFont="1" applyFill="1" applyBorder="1"/>
    <xf numFmtId="0" fontId="60" fillId="13" borderId="75" xfId="0" applyFont="1" applyFill="1" applyBorder="1"/>
    <xf numFmtId="0" fontId="62" fillId="13" borderId="26" xfId="0" applyFont="1" applyFill="1" applyBorder="1"/>
    <xf numFmtId="0" fontId="70" fillId="13" borderId="26" xfId="0" applyFont="1" applyFill="1" applyBorder="1"/>
    <xf numFmtId="0" fontId="61" fillId="13" borderId="75" xfId="0" applyFont="1" applyFill="1" applyBorder="1"/>
    <xf numFmtId="0" fontId="61" fillId="0" borderId="0" xfId="0" applyFont="1"/>
    <xf numFmtId="0" fontId="61" fillId="11" borderId="26" xfId="0" applyFont="1" applyFill="1" applyBorder="1"/>
    <xf numFmtId="0" fontId="60" fillId="11" borderId="26" xfId="0" applyFont="1" applyFill="1" applyBorder="1"/>
    <xf numFmtId="0" fontId="71" fillId="13" borderId="26" xfId="0" applyFont="1" applyFill="1" applyBorder="1"/>
    <xf numFmtId="0" fontId="60" fillId="12" borderId="121" xfId="0" applyFont="1" applyFill="1" applyBorder="1"/>
    <xf numFmtId="0" fontId="60" fillId="12" borderId="122" xfId="0" applyFont="1" applyFill="1" applyBorder="1"/>
    <xf numFmtId="0" fontId="60" fillId="12" borderId="123" xfId="0" applyFont="1" applyFill="1" applyBorder="1"/>
    <xf numFmtId="0" fontId="60" fillId="12" borderId="74" xfId="0" applyFont="1" applyFill="1" applyBorder="1"/>
    <xf numFmtId="0" fontId="60" fillId="12" borderId="26" xfId="0" applyFont="1" applyFill="1" applyBorder="1"/>
    <xf numFmtId="0" fontId="60" fillId="12" borderId="75" xfId="0" applyFont="1" applyFill="1" applyBorder="1"/>
    <xf numFmtId="0" fontId="60" fillId="12" borderId="124" xfId="0" applyFont="1" applyFill="1" applyBorder="1"/>
    <xf numFmtId="0" fontId="60" fillId="12" borderId="125" xfId="0" applyFont="1" applyFill="1" applyBorder="1"/>
    <xf numFmtId="0" fontId="60" fillId="12" borderId="126" xfId="0" applyFont="1" applyFill="1" applyBorder="1"/>
    <xf numFmtId="0" fontId="61" fillId="11" borderId="26" xfId="0" applyFont="1" applyFill="1" applyBorder="1" applyAlignment="1">
      <alignment horizontal="left"/>
    </xf>
    <xf numFmtId="0" fontId="42" fillId="12" borderId="39" xfId="0" applyFont="1" applyFill="1" applyBorder="1" applyAlignment="1">
      <alignment horizontal="center"/>
    </xf>
    <xf numFmtId="0" fontId="42" fillId="12" borderId="127" xfId="0" applyFont="1" applyFill="1" applyBorder="1" applyAlignment="1">
      <alignment horizontal="center"/>
    </xf>
    <xf numFmtId="0" fontId="61" fillId="13" borderId="74" xfId="0" applyFont="1" applyFill="1" applyBorder="1"/>
    <xf numFmtId="49" fontId="61" fillId="13" borderId="74" xfId="0" applyNumberFormat="1" applyFont="1" applyFill="1" applyBorder="1" applyAlignment="1">
      <alignment horizontal="right" vertical="top"/>
    </xf>
    <xf numFmtId="0" fontId="60" fillId="13" borderId="26" xfId="0" applyFont="1" applyFill="1" applyBorder="1" applyAlignment="1">
      <alignment vertical="top" wrapText="1"/>
    </xf>
    <xf numFmtId="0" fontId="60" fillId="13" borderId="124" xfId="0" applyFont="1" applyFill="1" applyBorder="1"/>
    <xf numFmtId="0" fontId="60" fillId="13" borderId="125" xfId="0" applyFont="1" applyFill="1" applyBorder="1"/>
    <xf numFmtId="0" fontId="60" fillId="13" borderId="126" xfId="0" applyFont="1" applyFill="1" applyBorder="1"/>
    <xf numFmtId="0" fontId="60" fillId="11" borderId="74" xfId="0" applyFont="1" applyFill="1" applyBorder="1"/>
    <xf numFmtId="0" fontId="60" fillId="11" borderId="75" xfId="0" applyFont="1" applyFill="1" applyBorder="1"/>
    <xf numFmtId="0" fontId="60" fillId="11" borderId="26" xfId="0" applyFont="1" applyFill="1" applyBorder="1" applyAlignment="1">
      <alignment horizontal="left"/>
    </xf>
    <xf numFmtId="0" fontId="60" fillId="11" borderId="124" xfId="0" applyFont="1" applyFill="1" applyBorder="1"/>
    <xf numFmtId="0" fontId="60" fillId="11" borderId="125" xfId="0" applyFont="1" applyFill="1" applyBorder="1"/>
    <xf numFmtId="0" fontId="60" fillId="11" borderId="126" xfId="0" applyFont="1" applyFill="1" applyBorder="1"/>
    <xf numFmtId="0" fontId="74" fillId="0" borderId="0" xfId="0" applyFont="1"/>
    <xf numFmtId="169" fontId="3" fillId="0" borderId="32" xfId="0" applyNumberFormat="1" applyFont="1" applyBorder="1"/>
    <xf numFmtId="0" fontId="34" fillId="0" borderId="0" xfId="0" applyFont="1" applyAlignment="1">
      <alignment horizontal="center" vertical="center"/>
    </xf>
    <xf numFmtId="0" fontId="34" fillId="0" borderId="10" xfId="0" applyFont="1" applyBorder="1" applyAlignment="1">
      <alignment horizontal="center" vertical="center"/>
    </xf>
    <xf numFmtId="0" fontId="34" fillId="0" borderId="131" xfId="0" applyFont="1" applyBorder="1" applyAlignment="1">
      <alignment horizontal="center" vertical="center"/>
    </xf>
    <xf numFmtId="0" fontId="75" fillId="0" borderId="0" xfId="0" applyFont="1" applyAlignment="1">
      <alignment horizontal="left" vertical="center"/>
    </xf>
    <xf numFmtId="0" fontId="76" fillId="0" borderId="0" xfId="0" applyFont="1" applyAlignment="1">
      <alignment horizontal="left" vertical="center"/>
    </xf>
    <xf numFmtId="49" fontId="33" fillId="0" borderId="0" xfId="0" applyNumberFormat="1" applyFont="1" applyAlignment="1">
      <alignment horizontal="left" vertical="top"/>
    </xf>
    <xf numFmtId="0" fontId="3" fillId="0" borderId="132" xfId="0" applyFont="1" applyBorder="1" applyAlignment="1">
      <alignment horizontal="left" vertical="center"/>
    </xf>
    <xf numFmtId="0" fontId="34" fillId="0" borderId="133" xfId="0" applyFont="1" applyBorder="1" applyAlignment="1">
      <alignment horizontal="center" vertical="center"/>
    </xf>
    <xf numFmtId="0" fontId="4" fillId="0" borderId="138" xfId="0" applyFont="1" applyBorder="1" applyAlignment="1">
      <alignment horizontal="left" vertical="top"/>
    </xf>
    <xf numFmtId="0" fontId="3" fillId="0" borderId="139" xfId="0" applyFont="1" applyBorder="1" applyAlignment="1">
      <alignment horizontal="left" vertical="top" wrapText="1"/>
    </xf>
    <xf numFmtId="0" fontId="77" fillId="0" borderId="0" xfId="0" applyFont="1" applyAlignment="1">
      <alignment vertical="center"/>
    </xf>
    <xf numFmtId="0" fontId="33" fillId="0" borderId="36" xfId="0" applyFont="1" applyBorder="1" applyAlignment="1">
      <alignment vertical="top" wrapText="1"/>
    </xf>
    <xf numFmtId="0" fontId="33" fillId="0" borderId="7" xfId="0" applyFont="1" applyBorder="1" applyAlignment="1">
      <alignment vertical="top" wrapText="1"/>
    </xf>
    <xf numFmtId="175" fontId="3" fillId="0" borderId="7" xfId="0" applyNumberFormat="1" applyFont="1" applyBorder="1" applyAlignment="1">
      <alignment horizontal="right"/>
    </xf>
    <xf numFmtId="0" fontId="33" fillId="0" borderId="7" xfId="0" applyFont="1" applyBorder="1"/>
    <xf numFmtId="0" fontId="3" fillId="0" borderId="9" xfId="0" applyFont="1" applyBorder="1"/>
    <xf numFmtId="0" fontId="3" fillId="0" borderId="9" xfId="0" applyFont="1" applyBorder="1" applyAlignment="1">
      <alignment horizontal="left" vertical="top"/>
    </xf>
    <xf numFmtId="0" fontId="33" fillId="0" borderId="9" xfId="0" applyFont="1" applyBorder="1" applyAlignment="1">
      <alignment horizontal="left" vertical="top" wrapText="1"/>
    </xf>
    <xf numFmtId="0" fontId="33" fillId="0" borderId="145" xfId="0" applyFont="1" applyBorder="1" applyAlignment="1">
      <alignment horizontal="left" vertical="top" wrapText="1"/>
    </xf>
    <xf numFmtId="0" fontId="78" fillId="0" borderId="0" xfId="0" applyFont="1" applyAlignment="1">
      <alignment horizontal="left" vertical="top"/>
    </xf>
    <xf numFmtId="0" fontId="33" fillId="0" borderId="0" xfId="0" applyFont="1" applyAlignment="1">
      <alignment horizontal="left" vertical="top" wrapText="1"/>
    </xf>
    <xf numFmtId="0" fontId="33" fillId="0" borderId="0" xfId="0" applyFont="1" applyAlignment="1">
      <alignment horizontal="right" vertical="top"/>
    </xf>
    <xf numFmtId="0" fontId="3" fillId="0" borderId="135" xfId="0" applyFont="1" applyBorder="1" applyAlignment="1">
      <alignment vertical="center"/>
    </xf>
    <xf numFmtId="0" fontId="3" fillId="0" borderId="136" xfId="0" applyFont="1" applyBorder="1" applyAlignment="1">
      <alignment vertical="center"/>
    </xf>
    <xf numFmtId="0" fontId="3" fillId="0" borderId="137" xfId="0" applyFont="1" applyBorder="1" applyAlignment="1">
      <alignment vertical="center"/>
    </xf>
    <xf numFmtId="0" fontId="3" fillId="0" borderId="0" xfId="0" applyFont="1" applyAlignment="1">
      <alignment vertical="center" wrapText="1"/>
    </xf>
    <xf numFmtId="0" fontId="3" fillId="0" borderId="139" xfId="0" applyFont="1" applyBorder="1" applyAlignment="1">
      <alignment vertical="center" wrapText="1"/>
    </xf>
    <xf numFmtId="0" fontId="8" fillId="0" borderId="0" xfId="0" applyFont="1" applyAlignment="1">
      <alignment horizontal="center" vertical="center"/>
    </xf>
    <xf numFmtId="0" fontId="3" fillId="0" borderId="138" xfId="0" applyFont="1" applyBorder="1" applyAlignment="1">
      <alignment vertical="center" wrapText="1"/>
    </xf>
    <xf numFmtId="0" fontId="3" fillId="0" borderId="143" xfId="0" applyFont="1" applyBorder="1" applyAlignment="1">
      <alignment vertical="center" wrapText="1"/>
    </xf>
    <xf numFmtId="0" fontId="3" fillId="0" borderId="143" xfId="0" applyFont="1" applyBorder="1" applyAlignment="1">
      <alignment horizontal="left"/>
    </xf>
    <xf numFmtId="0" fontId="3" fillId="0" borderId="144" xfId="0" applyFont="1" applyBorder="1" applyAlignment="1">
      <alignment vertical="center" wrapText="1"/>
    </xf>
    <xf numFmtId="0" fontId="8" fillId="0" borderId="0" xfId="0" applyFont="1" applyAlignment="1">
      <alignment horizontal="right" vertical="center"/>
    </xf>
    <xf numFmtId="0" fontId="3" fillId="0" borderId="138" xfId="0" applyFont="1" applyBorder="1" applyAlignment="1">
      <alignment vertical="top" wrapText="1"/>
    </xf>
    <xf numFmtId="10" fontId="3" fillId="0" borderId="0" xfId="0" applyNumberFormat="1" applyFont="1" applyAlignment="1">
      <alignment vertical="top" wrapText="1"/>
    </xf>
    <xf numFmtId="0" fontId="3" fillId="0" borderId="139" xfId="0" applyFont="1" applyBorder="1" applyAlignment="1">
      <alignment vertical="top" wrapText="1"/>
    </xf>
    <xf numFmtId="173" fontId="3" fillId="0" borderId="0" xfId="0" applyNumberFormat="1" applyFont="1" applyAlignment="1">
      <alignment vertical="top" wrapText="1"/>
    </xf>
    <xf numFmtId="0" fontId="4" fillId="0" borderId="142" xfId="0" applyFont="1" applyBorder="1"/>
    <xf numFmtId="0" fontId="4" fillId="0" borderId="143" xfId="0" applyFont="1" applyBorder="1"/>
    <xf numFmtId="0" fontId="4" fillId="0" borderId="143" xfId="0" applyFont="1" applyBorder="1" applyAlignment="1">
      <alignment horizontal="right"/>
    </xf>
    <xf numFmtId="0" fontId="4" fillId="0" borderId="144" xfId="0" applyFont="1" applyBorder="1" applyAlignment="1">
      <alignment horizontal="right"/>
    </xf>
    <xf numFmtId="0" fontId="3" fillId="0" borderId="138" xfId="0" applyFont="1" applyBorder="1" applyAlignment="1">
      <alignment horizontal="left" vertical="top" wrapText="1"/>
    </xf>
    <xf numFmtId="173" fontId="3" fillId="0" borderId="148" xfId="0" applyNumberFormat="1" applyFont="1" applyBorder="1" applyAlignment="1">
      <alignment horizontal="center" vertical="top" wrapText="1"/>
    </xf>
    <xf numFmtId="173" fontId="3" fillId="0" borderId="0" xfId="0" applyNumberFormat="1" applyFont="1" applyAlignment="1">
      <alignment horizontal="center" vertical="top" wrapText="1"/>
    </xf>
    <xf numFmtId="173" fontId="3" fillId="0" borderId="138" xfId="0" applyNumberFormat="1" applyFont="1" applyBorder="1" applyAlignment="1">
      <alignment horizontal="left" vertical="top"/>
    </xf>
    <xf numFmtId="164" fontId="3" fillId="0" borderId="0" xfId="0" applyNumberFormat="1" applyFont="1" applyAlignment="1">
      <alignment vertical="top" wrapText="1"/>
    </xf>
    <xf numFmtId="10" fontId="3" fillId="0" borderId="0" xfId="0" applyNumberFormat="1" applyFont="1"/>
    <xf numFmtId="173" fontId="3" fillId="0" borderId="138" xfId="0" applyNumberFormat="1" applyFont="1" applyBorder="1" applyAlignment="1">
      <alignment horizontal="center" vertical="top" wrapText="1"/>
    </xf>
    <xf numFmtId="10" fontId="3" fillId="0" borderId="148" xfId="0" applyNumberFormat="1" applyFont="1" applyBorder="1" applyAlignment="1">
      <alignment horizontal="center" vertical="top" wrapText="1"/>
    </xf>
    <xf numFmtId="10" fontId="3" fillId="0" borderId="0" xfId="0" applyNumberFormat="1" applyFont="1" applyAlignment="1">
      <alignment horizontal="center" vertical="top" wrapText="1"/>
    </xf>
    <xf numFmtId="10" fontId="3" fillId="0" borderId="138" xfId="0" applyNumberFormat="1" applyFont="1" applyBorder="1" applyAlignment="1">
      <alignment horizontal="left" vertical="top"/>
    </xf>
    <xf numFmtId="1" fontId="3" fillId="0" borderId="0" xfId="0" applyNumberFormat="1" applyFont="1" applyAlignment="1">
      <alignment vertical="top" wrapText="1"/>
    </xf>
    <xf numFmtId="0" fontId="34" fillId="0" borderId="142" xfId="0" applyFont="1" applyBorder="1" applyAlignment="1">
      <alignment horizontal="center" vertical="center"/>
    </xf>
    <xf numFmtId="0" fontId="34" fillId="0" borderId="143" xfId="0" applyFont="1" applyBorder="1" applyAlignment="1">
      <alignment horizontal="center" vertical="center"/>
    </xf>
    <xf numFmtId="0" fontId="34" fillId="0" borderId="144" xfId="0" applyFont="1" applyBorder="1" applyAlignment="1">
      <alignment horizontal="center" vertical="center"/>
    </xf>
    <xf numFmtId="0" fontId="4" fillId="0" borderId="32" xfId="0" applyFont="1" applyBorder="1"/>
    <xf numFmtId="0" fontId="4" fillId="0" borderId="0" xfId="0" applyFont="1" applyAlignment="1">
      <alignment horizontal="center" vertical="top"/>
    </xf>
    <xf numFmtId="0" fontId="39" fillId="0" borderId="32" xfId="0" applyFont="1" applyBorder="1"/>
    <xf numFmtId="0" fontId="33" fillId="0" borderId="32" xfId="0" applyFont="1" applyBorder="1"/>
    <xf numFmtId="0" fontId="33" fillId="0" borderId="36" xfId="0" applyFont="1" applyBorder="1"/>
    <xf numFmtId="0" fontId="3" fillId="0" borderId="7" xfId="0" applyFont="1" applyBorder="1" applyAlignment="1">
      <alignment horizontal="right"/>
    </xf>
    <xf numFmtId="0" fontId="33" fillId="0" borderId="10" xfId="0" applyFont="1" applyBorder="1"/>
    <xf numFmtId="0" fontId="79" fillId="0" borderId="0" xfId="0" applyFont="1" applyAlignment="1">
      <alignment vertical="top" wrapText="1"/>
    </xf>
    <xf numFmtId="0" fontId="80" fillId="0" borderId="0" xfId="0" applyFont="1" applyAlignment="1">
      <alignment vertical="top"/>
    </xf>
    <xf numFmtId="0" fontId="3" fillId="0" borderId="35" xfId="0" applyFont="1" applyBorder="1" applyAlignment="1">
      <alignment horizontal="center"/>
    </xf>
    <xf numFmtId="0" fontId="3" fillId="0" borderId="9" xfId="0" applyFont="1" applyBorder="1" applyAlignment="1">
      <alignment horizontal="center"/>
    </xf>
    <xf numFmtId="0" fontId="41" fillId="0" borderId="9" xfId="0" applyFont="1" applyBorder="1"/>
    <xf numFmtId="0" fontId="33" fillId="0" borderId="9" xfId="0" applyFont="1" applyBorder="1"/>
    <xf numFmtId="0" fontId="81" fillId="0" borderId="0" xfId="0" applyFont="1" applyAlignment="1">
      <alignment vertical="top" wrapText="1"/>
    </xf>
    <xf numFmtId="0" fontId="3" fillId="0" borderId="138" xfId="0" applyFont="1" applyBorder="1" applyAlignment="1">
      <alignment horizontal="left"/>
    </xf>
    <xf numFmtId="0" fontId="82" fillId="0" borderId="135" xfId="0" applyFont="1" applyBorder="1" applyAlignment="1">
      <alignment horizontal="left"/>
    </xf>
    <xf numFmtId="0" fontId="83" fillId="0" borderId="136" xfId="0" applyFont="1" applyBorder="1" applyAlignment="1">
      <alignment vertical="top"/>
    </xf>
    <xf numFmtId="0" fontId="84" fillId="0" borderId="136" xfId="0" applyFont="1" applyBorder="1" applyAlignment="1">
      <alignment vertical="top" wrapText="1"/>
    </xf>
    <xf numFmtId="0" fontId="83" fillId="0" borderId="136" xfId="0" applyFont="1" applyBorder="1"/>
    <xf numFmtId="0" fontId="3" fillId="0" borderId="136" xfId="0" applyFont="1" applyBorder="1"/>
    <xf numFmtId="0" fontId="3" fillId="0" borderId="136" xfId="0" applyFont="1" applyBorder="1" applyAlignment="1">
      <alignment horizontal="left" vertical="top" wrapText="1"/>
    </xf>
    <xf numFmtId="0" fontId="3" fillId="0" borderId="136" xfId="0" applyFont="1" applyBorder="1" applyAlignment="1">
      <alignment horizontal="right"/>
    </xf>
    <xf numFmtId="0" fontId="3" fillId="0" borderId="137" xfId="0" applyFont="1" applyBorder="1" applyAlignment="1">
      <alignment horizontal="right"/>
    </xf>
    <xf numFmtId="0" fontId="83" fillId="0" borderId="138" xfId="0" applyFont="1" applyBorder="1" applyAlignment="1">
      <alignment horizontal="left"/>
    </xf>
    <xf numFmtId="0" fontId="83" fillId="0" borderId="0" xfId="0" applyFont="1" applyAlignment="1">
      <alignment vertical="top"/>
    </xf>
    <xf numFmtId="0" fontId="85" fillId="0" borderId="0" xfId="0" applyFont="1" applyAlignment="1">
      <alignment vertical="top" wrapText="1"/>
    </xf>
    <xf numFmtId="0" fontId="83" fillId="0" borderId="0" xfId="0" applyFont="1"/>
    <xf numFmtId="0" fontId="3" fillId="0" borderId="139" xfId="0" applyFont="1" applyBorder="1" applyAlignment="1">
      <alignment horizontal="right"/>
    </xf>
    <xf numFmtId="0" fontId="86" fillId="0" borderId="138" xfId="0" applyFont="1" applyBorder="1" applyAlignment="1">
      <alignment horizontal="left"/>
    </xf>
    <xf numFmtId="0" fontId="87" fillId="0" borderId="142" xfId="0" applyFont="1" applyBorder="1" applyAlignment="1">
      <alignment horizontal="left"/>
    </xf>
    <xf numFmtId="0" fontId="83" fillId="0" borderId="143" xfId="0" applyFont="1" applyBorder="1" applyAlignment="1">
      <alignment vertical="top"/>
    </xf>
    <xf numFmtId="0" fontId="88" fillId="0" borderId="143" xfId="0" applyFont="1" applyBorder="1" applyAlignment="1">
      <alignment vertical="top" wrapText="1"/>
    </xf>
    <xf numFmtId="0" fontId="83" fillId="0" borderId="143" xfId="0" applyFont="1" applyBorder="1"/>
    <xf numFmtId="0" fontId="3" fillId="0" borderId="143" xfId="0" applyFont="1" applyBorder="1"/>
    <xf numFmtId="0" fontId="3" fillId="0" borderId="143" xfId="0" applyFont="1" applyBorder="1" applyAlignment="1">
      <alignment horizontal="left" vertical="top" wrapText="1"/>
    </xf>
    <xf numFmtId="0" fontId="3" fillId="0" borderId="143" xfId="0" applyFont="1" applyBorder="1" applyAlignment="1">
      <alignment horizontal="right"/>
    </xf>
    <xf numFmtId="0" fontId="3" fillId="0" borderId="144" xfId="0" applyFont="1" applyBorder="1" applyAlignment="1">
      <alignment horizontal="right"/>
    </xf>
    <xf numFmtId="0" fontId="8" fillId="0" borderId="0" xfId="0" applyFont="1" applyAlignment="1">
      <alignment horizontal="left"/>
    </xf>
    <xf numFmtId="0" fontId="89" fillId="0" borderId="0" xfId="0" applyFont="1" applyAlignment="1">
      <alignment horizontal="left"/>
    </xf>
    <xf numFmtId="9" fontId="3" fillId="0" borderId="0" xfId="0" applyNumberFormat="1" applyFont="1" applyAlignment="1">
      <alignment horizontal="center"/>
    </xf>
    <xf numFmtId="0" fontId="89" fillId="0" borderId="0" xfId="0" applyFont="1" applyAlignment="1">
      <alignment horizontal="center"/>
    </xf>
    <xf numFmtId="0" fontId="90" fillId="0" borderId="0" xfId="0" applyFont="1" applyAlignment="1">
      <alignment horizontal="left" vertical="top" wrapText="1"/>
    </xf>
    <xf numFmtId="173" fontId="3" fillId="0" borderId="0" xfId="0" applyNumberFormat="1" applyFont="1" applyAlignment="1">
      <alignment horizontal="right"/>
    </xf>
    <xf numFmtId="6" fontId="3" fillId="0" borderId="0" xfId="0" applyNumberFormat="1" applyFont="1"/>
    <xf numFmtId="6" fontId="4" fillId="0" borderId="0" xfId="0" applyNumberFormat="1" applyFont="1" applyAlignment="1">
      <alignment horizontal="right"/>
    </xf>
    <xf numFmtId="0" fontId="4" fillId="0" borderId="0" xfId="0" applyFont="1" applyAlignment="1">
      <alignment vertical="center"/>
    </xf>
    <xf numFmtId="0" fontId="33" fillId="0" borderId="10" xfId="0" applyFont="1" applyBorder="1" applyAlignment="1">
      <alignment horizontal="left" vertical="top"/>
    </xf>
    <xf numFmtId="0" fontId="3" fillId="0" borderId="10" xfId="0" applyFont="1" applyBorder="1" applyAlignment="1">
      <alignment horizontal="left" vertical="top"/>
    </xf>
    <xf numFmtId="0" fontId="4" fillId="0" borderId="10" xfId="0" applyFont="1" applyBorder="1" applyAlignment="1">
      <alignment horizontal="right"/>
    </xf>
    <xf numFmtId="0" fontId="3" fillId="0" borderId="10" xfId="0" applyFont="1" applyBorder="1" applyAlignment="1">
      <alignment horizontal="center"/>
    </xf>
    <xf numFmtId="0" fontId="3" fillId="0" borderId="131" xfId="0" applyFont="1" applyBorder="1" applyAlignment="1">
      <alignment horizontal="center"/>
    </xf>
    <xf numFmtId="0" fontId="41" fillId="0" borderId="0" xfId="0" applyFont="1"/>
    <xf numFmtId="175" fontId="33" fillId="0" borderId="0" xfId="0" applyNumberFormat="1" applyFont="1" applyAlignment="1">
      <alignment horizontal="left" vertical="top" wrapText="1"/>
    </xf>
    <xf numFmtId="175" fontId="3" fillId="0" borderId="0" xfId="0" applyNumberFormat="1" applyFont="1" applyAlignment="1">
      <alignment horizontal="left" vertical="top"/>
    </xf>
    <xf numFmtId="175" fontId="3" fillId="0" borderId="0" xfId="0" applyNumberFormat="1" applyFont="1" applyAlignment="1">
      <alignment horizontal="left" vertical="top" wrapText="1"/>
    </xf>
    <xf numFmtId="0" fontId="33" fillId="0" borderId="0" xfId="0" applyFont="1" applyAlignment="1">
      <alignment horizontal="right"/>
    </xf>
    <xf numFmtId="0" fontId="3" fillId="0" borderId="10" xfId="0" applyFont="1" applyBorder="1"/>
    <xf numFmtId="0" fontId="3" fillId="0" borderId="131" xfId="0" applyFont="1" applyBorder="1"/>
    <xf numFmtId="0" fontId="3" fillId="0" borderId="135" xfId="0" applyFont="1" applyBorder="1" applyAlignment="1">
      <alignment vertical="top"/>
    </xf>
    <xf numFmtId="0" fontId="3" fillId="0" borderId="136" xfId="0" applyFont="1" applyBorder="1" applyAlignment="1">
      <alignment vertical="top"/>
    </xf>
    <xf numFmtId="0" fontId="3" fillId="0" borderId="137" xfId="0" applyFont="1" applyBorder="1" applyAlignment="1">
      <alignment vertical="top"/>
    </xf>
    <xf numFmtId="1" fontId="33" fillId="0" borderId="32" xfId="0" applyNumberFormat="1" applyFont="1" applyBorder="1"/>
    <xf numFmtId="0" fontId="33" fillId="0" borderId="136" xfId="0" applyFont="1" applyBorder="1" applyAlignment="1">
      <alignment horizontal="left" vertical="top"/>
    </xf>
    <xf numFmtId="0" fontId="33" fillId="0" borderId="137" xfId="0" applyFont="1" applyBorder="1" applyAlignment="1">
      <alignment horizontal="left" vertical="top"/>
    </xf>
    <xf numFmtId="0" fontId="3" fillId="0" borderId="138" xfId="0" applyFont="1" applyBorder="1" applyAlignment="1">
      <alignment vertical="top"/>
    </xf>
    <xf numFmtId="0" fontId="3" fillId="0" borderId="139" xfId="0" applyFont="1" applyBorder="1" applyAlignment="1">
      <alignment vertical="top"/>
    </xf>
    <xf numFmtId="0" fontId="0" fillId="0" borderId="138" xfId="0" applyFont="1" applyBorder="1"/>
    <xf numFmtId="0" fontId="33" fillId="0" borderId="139" xfId="0" applyFont="1" applyBorder="1" applyAlignment="1">
      <alignment horizontal="left" vertical="top"/>
    </xf>
    <xf numFmtId="0" fontId="0" fillId="0" borderId="142" xfId="0" applyFont="1" applyBorder="1"/>
    <xf numFmtId="0" fontId="33" fillId="0" borderId="143" xfId="0" applyFont="1" applyBorder="1" applyAlignment="1">
      <alignment horizontal="left" vertical="top"/>
    </xf>
    <xf numFmtId="0" fontId="33" fillId="0" borderId="33" xfId="0" applyFont="1" applyBorder="1"/>
    <xf numFmtId="0" fontId="3" fillId="0" borderId="142" xfId="0" applyFont="1" applyBorder="1" applyAlignment="1">
      <alignment vertical="center"/>
    </xf>
    <xf numFmtId="0" fontId="3" fillId="0" borderId="143" xfId="0" applyFont="1" applyBorder="1" applyAlignment="1">
      <alignment vertical="top"/>
    </xf>
    <xf numFmtId="0" fontId="3" fillId="0" borderId="144" xfId="0" applyFont="1" applyBorder="1" applyAlignment="1">
      <alignment vertical="top"/>
    </xf>
    <xf numFmtId="0" fontId="33" fillId="0" borderId="7" xfId="0" applyFont="1" applyBorder="1" applyAlignment="1">
      <alignment horizontal="left" vertical="top"/>
    </xf>
    <xf numFmtId="0" fontId="3" fillId="0" borderId="7" xfId="0" applyFont="1" applyBorder="1" applyAlignment="1">
      <alignment horizontal="left" vertical="top"/>
    </xf>
    <xf numFmtId="0" fontId="33" fillId="0" borderId="20" xfId="0" applyFont="1" applyBorder="1"/>
    <xf numFmtId="0" fontId="3" fillId="0" borderId="20" xfId="0" applyFont="1" applyBorder="1" applyAlignment="1">
      <alignment horizontal="center"/>
    </xf>
    <xf numFmtId="0" fontId="33" fillId="0" borderId="31" xfId="0" applyFont="1" applyBorder="1"/>
    <xf numFmtId="0" fontId="41" fillId="0" borderId="0" xfId="0" applyFont="1" applyAlignment="1">
      <alignment horizontal="right"/>
    </xf>
    <xf numFmtId="0" fontId="91" fillId="0" borderId="0" xfId="0" applyFont="1" applyAlignment="1">
      <alignment horizontal="left" vertical="top" wrapText="1"/>
    </xf>
    <xf numFmtId="0" fontId="41" fillId="0" borderId="0" xfId="0" applyFont="1" applyAlignment="1">
      <alignment horizontal="left" vertical="top"/>
    </xf>
    <xf numFmtId="0" fontId="3" fillId="0" borderId="0" xfId="0" applyFont="1" applyAlignment="1">
      <alignment vertical="top" shrinkToFit="1"/>
    </xf>
    <xf numFmtId="0" fontId="92" fillId="0" borderId="0" xfId="0" applyFont="1"/>
    <xf numFmtId="0" fontId="3" fillId="0" borderId="0" xfId="0" applyFont="1" applyAlignment="1">
      <alignment horizontal="left" vertical="top" shrinkToFit="1"/>
    </xf>
    <xf numFmtId="0" fontId="3" fillId="0" borderId="16" xfId="0" applyFont="1" applyBorder="1" applyAlignment="1">
      <alignment horizontal="left" vertical="top" wrapText="1"/>
    </xf>
    <xf numFmtId="0" fontId="92" fillId="0" borderId="7" xfId="0" applyFont="1" applyBorder="1"/>
    <xf numFmtId="0" fontId="3" fillId="0" borderId="7" xfId="0" applyFont="1" applyBorder="1" applyAlignment="1">
      <alignment horizontal="left" vertical="top" shrinkToFit="1"/>
    </xf>
    <xf numFmtId="0" fontId="33" fillId="0" borderId="0" xfId="0" applyFont="1" applyAlignment="1">
      <alignment horizontal="left" vertical="top" shrinkToFit="1"/>
    </xf>
    <xf numFmtId="0" fontId="3" fillId="0" borderId="0" xfId="0" applyFont="1" applyAlignment="1">
      <alignment horizontal="left" vertical="center" shrinkToFit="1"/>
    </xf>
    <xf numFmtId="0" fontId="41" fillId="0" borderId="32" xfId="0" applyFont="1" applyBorder="1"/>
    <xf numFmtId="0" fontId="34" fillId="0" borderId="0" xfId="0" applyFont="1" applyAlignment="1">
      <alignment horizontal="left" vertical="top"/>
    </xf>
    <xf numFmtId="0" fontId="3" fillId="0" borderId="0" xfId="0" applyFont="1" applyAlignment="1">
      <alignment vertical="center" shrinkToFit="1"/>
    </xf>
    <xf numFmtId="0" fontId="34" fillId="0" borderId="7" xfId="0" applyFont="1" applyBorder="1"/>
    <xf numFmtId="0" fontId="1" fillId="0" borderId="0" xfId="0" applyFont="1"/>
    <xf numFmtId="0" fontId="34" fillId="0" borderId="0" xfId="0" applyFont="1" applyAlignment="1">
      <alignment horizontal="center"/>
    </xf>
    <xf numFmtId="0" fontId="3" fillId="0" borderId="7" xfId="0" applyFont="1" applyBorder="1" applyAlignment="1">
      <alignment horizontal="left" vertical="top" wrapText="1"/>
    </xf>
    <xf numFmtId="44" fontId="3" fillId="0" borderId="0" xfId="0" applyNumberFormat="1" applyFont="1" applyAlignment="1">
      <alignment horizontal="left" vertical="top" wrapText="1"/>
    </xf>
    <xf numFmtId="0" fontId="4" fillId="0" borderId="32" xfId="0" applyFont="1" applyBorder="1" applyAlignment="1">
      <alignment vertical="top"/>
    </xf>
    <xf numFmtId="44" fontId="3" fillId="0" borderId="7" xfId="0" applyNumberFormat="1" applyFont="1" applyBorder="1" applyAlignment="1">
      <alignment horizontal="left" vertical="top" wrapText="1"/>
    </xf>
    <xf numFmtId="175" fontId="93" fillId="0" borderId="0" xfId="0" applyNumberFormat="1" applyFont="1" applyAlignment="1">
      <alignment horizontal="left"/>
    </xf>
    <xf numFmtId="0" fontId="34" fillId="0" borderId="0" xfId="0" applyFont="1" applyAlignment="1">
      <alignment horizontal="left"/>
    </xf>
    <xf numFmtId="0" fontId="3" fillId="0" borderId="7" xfId="0" applyFont="1" applyBorder="1" applyAlignment="1">
      <alignment vertical="top" wrapText="1"/>
    </xf>
    <xf numFmtId="0" fontId="4" fillId="0" borderId="7" xfId="0" applyFont="1" applyBorder="1" applyAlignment="1">
      <alignment horizontal="center" vertical="top"/>
    </xf>
    <xf numFmtId="0" fontId="34" fillId="0" borderId="7" xfId="0" applyFont="1" applyBorder="1" applyAlignment="1">
      <alignment horizontal="left" vertical="top"/>
    </xf>
    <xf numFmtId="1" fontId="33" fillId="0" borderId="0" xfId="0" applyNumberFormat="1" applyFont="1" applyAlignment="1">
      <alignment horizontal="center" vertical="top"/>
    </xf>
    <xf numFmtId="0" fontId="91" fillId="0" borderId="0" xfId="0" applyFont="1" applyAlignment="1">
      <alignment horizontal="left" vertical="top"/>
    </xf>
    <xf numFmtId="0" fontId="91" fillId="0" borderId="7" xfId="0" applyFont="1" applyBorder="1" applyAlignment="1">
      <alignment horizontal="left" vertical="top"/>
    </xf>
    <xf numFmtId="0" fontId="94" fillId="0" borderId="0" xfId="0" applyFont="1" applyAlignment="1">
      <alignment horizontal="left" vertical="top" wrapText="1"/>
    </xf>
    <xf numFmtId="0" fontId="33" fillId="0" borderId="16" xfId="0" applyFont="1" applyBorder="1"/>
    <xf numFmtId="1" fontId="33" fillId="0" borderId="32" xfId="0" applyNumberFormat="1" applyFont="1" applyBorder="1" applyAlignment="1">
      <alignment horizontal="center" vertical="top"/>
    </xf>
    <xf numFmtId="0" fontId="41" fillId="0" borderId="36" xfId="0" applyFont="1" applyBorder="1"/>
    <xf numFmtId="0" fontId="94" fillId="0" borderId="0" xfId="0" applyFont="1" applyAlignment="1">
      <alignment vertical="top" wrapText="1"/>
    </xf>
    <xf numFmtId="0" fontId="3" fillId="0" borderId="33" xfId="0" applyFont="1" applyBorder="1" applyAlignment="1">
      <alignment vertical="top"/>
    </xf>
    <xf numFmtId="0" fontId="41" fillId="0" borderId="30" xfId="0" applyFont="1" applyBorder="1"/>
    <xf numFmtId="0" fontId="94" fillId="0" borderId="20" xfId="0" applyFont="1" applyBorder="1" applyAlignment="1">
      <alignment horizontal="left" wrapText="1"/>
    </xf>
    <xf numFmtId="0" fontId="94" fillId="0" borderId="20" xfId="0" applyFont="1" applyBorder="1" applyAlignment="1">
      <alignment horizontal="left"/>
    </xf>
    <xf numFmtId="0" fontId="94" fillId="0" borderId="31" xfId="0" applyFont="1" applyBorder="1" applyAlignment="1">
      <alignment horizontal="left" wrapText="1"/>
    </xf>
    <xf numFmtId="0" fontId="94" fillId="0" borderId="0" xfId="0" applyFont="1" applyAlignment="1">
      <alignment horizontal="left" wrapText="1"/>
    </xf>
    <xf numFmtId="0" fontId="41" fillId="0" borderId="34" xfId="0" applyFont="1" applyBorder="1"/>
    <xf numFmtId="0" fontId="33" fillId="0" borderId="35" xfId="0" applyFont="1" applyBorder="1"/>
    <xf numFmtId="0" fontId="94" fillId="0" borderId="0" xfId="0" applyFont="1" applyAlignment="1">
      <alignment wrapText="1"/>
    </xf>
    <xf numFmtId="0" fontId="41" fillId="0" borderId="0" xfId="0" applyFont="1" applyAlignment="1">
      <alignment horizontal="center"/>
    </xf>
    <xf numFmtId="0" fontId="41" fillId="0" borderId="34" xfId="0" applyFont="1" applyBorder="1" applyAlignment="1">
      <alignment horizontal="center"/>
    </xf>
    <xf numFmtId="0" fontId="4" fillId="0" borderId="35" xfId="0" applyFont="1" applyBorder="1"/>
    <xf numFmtId="0" fontId="33" fillId="0" borderId="135" xfId="0" applyFont="1" applyBorder="1"/>
    <xf numFmtId="0" fontId="33" fillId="0" borderId="136" xfId="0" applyFont="1" applyBorder="1"/>
    <xf numFmtId="1" fontId="33" fillId="0" borderId="136" xfId="0" quotePrefix="1" applyNumberFormat="1" applyFont="1" applyBorder="1" applyAlignment="1">
      <alignment horizontal="center" vertical="top"/>
    </xf>
    <xf numFmtId="0" fontId="33" fillId="0" borderId="136" xfId="0" applyFont="1" applyBorder="1" applyAlignment="1">
      <alignment horizontal="left" vertical="top" wrapText="1"/>
    </xf>
    <xf numFmtId="0" fontId="4" fillId="0" borderId="136" xfId="0" applyFont="1" applyBorder="1"/>
    <xf numFmtId="0" fontId="4" fillId="0" borderId="137" xfId="0" applyFont="1" applyBorder="1" applyAlignment="1">
      <alignment horizontal="center"/>
    </xf>
    <xf numFmtId="0" fontId="3" fillId="0" borderId="138" xfId="0" applyFont="1" applyBorder="1"/>
    <xf numFmtId="0" fontId="4" fillId="0" borderId="139" xfId="0" applyFont="1" applyBorder="1" applyAlignment="1">
      <alignment horizontal="center"/>
    </xf>
    <xf numFmtId="0" fontId="41" fillId="0" borderId="0" xfId="0" applyFont="1" applyAlignment="1">
      <alignment vertical="top"/>
    </xf>
    <xf numFmtId="0" fontId="33" fillId="0" borderId="154" xfId="0" applyFont="1" applyBorder="1"/>
    <xf numFmtId="0" fontId="3" fillId="0" borderId="142" xfId="0" applyFont="1" applyBorder="1" applyAlignment="1">
      <alignment horizontal="center"/>
    </xf>
    <xf numFmtId="0" fontId="3" fillId="0" borderId="143" xfId="0" applyFont="1" applyBorder="1" applyAlignment="1">
      <alignment horizontal="center"/>
    </xf>
    <xf numFmtId="1" fontId="33" fillId="0" borderId="143" xfId="0" applyNumberFormat="1" applyFont="1" applyBorder="1" applyAlignment="1">
      <alignment horizontal="center" vertical="top"/>
    </xf>
    <xf numFmtId="0" fontId="41" fillId="0" borderId="143" xfId="0" applyFont="1" applyBorder="1" applyAlignment="1">
      <alignment vertical="top"/>
    </xf>
    <xf numFmtId="0" fontId="33" fillId="0" borderId="143" xfId="0" applyFont="1" applyBorder="1" applyAlignment="1">
      <alignment vertical="top" wrapText="1"/>
    </xf>
    <xf numFmtId="0" fontId="33" fillId="0" borderId="143" xfId="0" applyFont="1" applyBorder="1"/>
    <xf numFmtId="0" fontId="4" fillId="0" borderId="144" xfId="0" applyFont="1" applyBorder="1" applyAlignment="1">
      <alignment horizontal="center"/>
    </xf>
    <xf numFmtId="0" fontId="3" fillId="0" borderId="154" xfId="0" applyFont="1" applyBorder="1"/>
    <xf numFmtId="0" fontId="33" fillId="0" borderId="139" xfId="0" applyFont="1" applyBorder="1"/>
    <xf numFmtId="0" fontId="3" fillId="0" borderId="142" xfId="0" applyFont="1" applyBorder="1"/>
    <xf numFmtId="0" fontId="41" fillId="0" borderId="143" xfId="0" applyFont="1" applyBorder="1" applyAlignment="1">
      <alignment vertical="center"/>
    </xf>
    <xf numFmtId="0" fontId="3" fillId="0" borderId="143" xfId="0" applyFont="1" applyBorder="1" applyAlignment="1">
      <alignment vertical="top" wrapText="1"/>
    </xf>
    <xf numFmtId="0" fontId="33" fillId="0" borderId="144" xfId="0" applyFont="1" applyBorder="1"/>
    <xf numFmtId="0" fontId="41" fillId="0" borderId="0" xfId="0" applyFont="1" applyAlignment="1">
      <alignment vertical="center"/>
    </xf>
    <xf numFmtId="0" fontId="33" fillId="0" borderId="138" xfId="0" applyFont="1" applyBorder="1"/>
    <xf numFmtId="0" fontId="33" fillId="0" borderId="143" xfId="0" applyFont="1" applyBorder="1" applyAlignment="1">
      <alignment vertical="top"/>
    </xf>
    <xf numFmtId="0" fontId="33" fillId="0" borderId="142" xfId="0" applyFont="1" applyBorder="1"/>
    <xf numFmtId="0" fontId="33" fillId="0" borderId="137" xfId="0" applyFont="1" applyBorder="1"/>
    <xf numFmtId="0" fontId="3" fillId="0" borderId="135" xfId="0" applyFont="1" applyBorder="1"/>
    <xf numFmtId="0" fontId="3" fillId="0" borderId="137" xfId="0" applyFont="1" applyBorder="1"/>
    <xf numFmtId="0" fontId="33" fillId="0" borderId="155" xfId="0" applyFont="1" applyBorder="1"/>
    <xf numFmtId="0" fontId="33" fillId="0" borderId="0" xfId="0" applyFont="1" applyAlignment="1">
      <alignment wrapText="1"/>
    </xf>
    <xf numFmtId="0" fontId="4" fillId="0" borderId="139" xfId="0" applyFont="1" applyBorder="1" applyAlignment="1">
      <alignment horizontal="center" vertical="top"/>
    </xf>
    <xf numFmtId="0" fontId="3" fillId="0" borderId="138" xfId="0" applyFont="1" applyBorder="1" applyAlignment="1">
      <alignment horizontal="center"/>
    </xf>
    <xf numFmtId="2" fontId="33" fillId="0" borderId="0" xfId="0" applyNumberFormat="1" applyFont="1" applyAlignment="1">
      <alignment horizontal="right"/>
    </xf>
    <xf numFmtId="2" fontId="33" fillId="0" borderId="32" xfId="0" applyNumberFormat="1" applyFont="1" applyBorder="1" applyAlignment="1">
      <alignment horizontal="left"/>
    </xf>
    <xf numFmtId="0" fontId="33" fillId="0" borderId="32" xfId="0" applyFont="1" applyBorder="1" applyAlignment="1">
      <alignment horizontal="right"/>
    </xf>
    <xf numFmtId="0" fontId="95" fillId="0" borderId="0" xfId="0" applyFont="1"/>
    <xf numFmtId="0" fontId="4" fillId="0" borderId="143" xfId="0" applyFont="1" applyBorder="1" applyAlignment="1">
      <alignment horizontal="center"/>
    </xf>
    <xf numFmtId="9" fontId="33" fillId="0" borderId="0" xfId="0" applyNumberFormat="1" applyFont="1" applyAlignment="1">
      <alignment horizontal="left"/>
    </xf>
    <xf numFmtId="0" fontId="3" fillId="0" borderId="158" xfId="0" applyFont="1" applyBorder="1"/>
    <xf numFmtId="0" fontId="42" fillId="0" borderId="7" xfId="0" applyFont="1" applyBorder="1"/>
    <xf numFmtId="0" fontId="33" fillId="0" borderId="7" xfId="0" applyFont="1" applyBorder="1" applyAlignment="1">
      <alignment horizontal="left" vertical="top" shrinkToFit="1"/>
    </xf>
    <xf numFmtId="0" fontId="3" fillId="0" borderId="66" xfId="0" applyFont="1" applyBorder="1"/>
    <xf numFmtId="0" fontId="3" fillId="0" borderId="136" xfId="0" quotePrefix="1" applyFont="1" applyBorder="1" applyAlignment="1">
      <alignment horizontal="center" vertical="top"/>
    </xf>
    <xf numFmtId="0" fontId="33" fillId="0" borderId="138" xfId="0" applyFont="1" applyBorder="1" applyAlignment="1">
      <alignment horizontal="left" vertical="top"/>
    </xf>
    <xf numFmtId="0" fontId="33" fillId="0" borderId="0" xfId="0" applyFont="1" applyAlignment="1">
      <alignment horizontal="center" vertical="top"/>
    </xf>
    <xf numFmtId="0" fontId="33" fillId="0" borderId="142" xfId="0" applyFont="1" applyBorder="1" applyAlignment="1">
      <alignment horizontal="left" vertical="top"/>
    </xf>
    <xf numFmtId="0" fontId="33" fillId="0" borderId="143" xfId="0" applyFont="1" applyBorder="1" applyAlignment="1">
      <alignment horizontal="center" vertical="top"/>
    </xf>
    <xf numFmtId="0" fontId="4" fillId="0" borderId="143" xfId="0" applyFont="1" applyBorder="1" applyAlignment="1">
      <alignment vertical="top"/>
    </xf>
    <xf numFmtId="0" fontId="4" fillId="0" borderId="143" xfId="0" applyFont="1" applyBorder="1" applyAlignment="1">
      <alignment horizontal="left" vertical="top"/>
    </xf>
    <xf numFmtId="0" fontId="4" fillId="0" borderId="136" xfId="0" applyFont="1" applyBorder="1" applyAlignment="1">
      <alignment horizontal="left" vertical="top"/>
    </xf>
    <xf numFmtId="0" fontId="42" fillId="0" borderId="0" xfId="0" applyFont="1" applyAlignment="1">
      <alignment horizontal="center"/>
    </xf>
    <xf numFmtId="0" fontId="96" fillId="0" borderId="0" xfId="0" applyFont="1"/>
    <xf numFmtId="0" fontId="41" fillId="0" borderId="138" xfId="0" applyFont="1" applyBorder="1"/>
    <xf numFmtId="2" fontId="33" fillId="0" borderId="32" xfId="0" applyNumberFormat="1" applyFont="1" applyBorder="1" applyAlignment="1">
      <alignment horizontal="right"/>
    </xf>
    <xf numFmtId="0" fontId="4" fillId="0" borderId="135" xfId="0" applyFont="1" applyBorder="1" applyAlignment="1">
      <alignment horizontal="left" vertical="top"/>
    </xf>
    <xf numFmtId="0" fontId="39" fillId="0" borderId="136" xfId="0" applyFont="1" applyBorder="1" applyAlignment="1">
      <alignment horizontal="left" vertical="top"/>
    </xf>
    <xf numFmtId="0" fontId="97" fillId="0" borderId="0" xfId="0" applyFont="1" applyAlignment="1">
      <alignment horizontal="left" vertical="top"/>
    </xf>
    <xf numFmtId="1" fontId="4" fillId="0" borderId="143" xfId="0" applyNumberFormat="1" applyFont="1" applyBorder="1" applyAlignment="1">
      <alignment vertical="top"/>
    </xf>
    <xf numFmtId="169" fontId="4" fillId="0" borderId="32" xfId="0" applyNumberFormat="1" applyFont="1" applyBorder="1"/>
    <xf numFmtId="169" fontId="4" fillId="0" borderId="0" xfId="0" applyNumberFormat="1" applyFont="1"/>
    <xf numFmtId="0" fontId="41" fillId="0" borderId="0" xfId="0" applyFont="1" applyAlignment="1">
      <alignment wrapText="1"/>
    </xf>
    <xf numFmtId="0" fontId="41" fillId="0" borderId="0" xfId="0" applyFont="1" applyAlignment="1">
      <alignment vertical="center" wrapText="1"/>
    </xf>
    <xf numFmtId="172" fontId="33" fillId="0" borderId="0" xfId="0" applyNumberFormat="1" applyFont="1" applyAlignment="1">
      <alignment horizontal="center"/>
    </xf>
    <xf numFmtId="1" fontId="33" fillId="0" borderId="0" xfId="0" applyNumberFormat="1" applyFont="1" applyAlignment="1">
      <alignment horizontal="center"/>
    </xf>
    <xf numFmtId="0" fontId="4" fillId="0" borderId="136" xfId="0" applyFont="1" applyBorder="1" applyAlignment="1">
      <alignment horizontal="center"/>
    </xf>
    <xf numFmtId="0" fontId="4" fillId="0" borderId="136" xfId="0" applyFont="1" applyBorder="1" applyAlignment="1">
      <alignment vertical="top"/>
    </xf>
    <xf numFmtId="0" fontId="4" fillId="0" borderId="138" xfId="0" applyFont="1" applyBorder="1"/>
    <xf numFmtId="0" fontId="3" fillId="0" borderId="139" xfId="0" applyFont="1" applyBorder="1"/>
    <xf numFmtId="49" fontId="33" fillId="0" borderId="0" xfId="0" applyNumberFormat="1" applyFont="1" applyAlignment="1">
      <alignment horizontal="left" vertical="center" wrapText="1"/>
    </xf>
    <xf numFmtId="1" fontId="3" fillId="0" borderId="0" xfId="0" applyNumberFormat="1" applyFont="1" applyAlignment="1">
      <alignment vertical="center"/>
    </xf>
    <xf numFmtId="0" fontId="98" fillId="0" borderId="135" xfId="0" applyFont="1" applyBorder="1"/>
    <xf numFmtId="0" fontId="33" fillId="0" borderId="136" xfId="0" applyFont="1" applyBorder="1" applyAlignment="1">
      <alignment horizontal="center" vertical="top"/>
    </xf>
    <xf numFmtId="0" fontId="33" fillId="0" borderId="136" xfId="0" applyFont="1" applyBorder="1" applyAlignment="1">
      <alignment vertical="top" wrapText="1"/>
    </xf>
    <xf numFmtId="0" fontId="3" fillId="0" borderId="0" xfId="0" quotePrefix="1" applyFont="1" applyAlignment="1">
      <alignment horizontal="center" vertical="top"/>
    </xf>
    <xf numFmtId="1" fontId="33" fillId="0" borderId="0" xfId="0" applyNumberFormat="1" applyFont="1" applyAlignment="1">
      <alignment wrapText="1"/>
    </xf>
    <xf numFmtId="0" fontId="41" fillId="0" borderId="136" xfId="0" applyFont="1" applyBorder="1" applyAlignment="1">
      <alignment vertical="top"/>
    </xf>
    <xf numFmtId="0" fontId="3" fillId="0" borderId="136" xfId="0" applyFont="1" applyBorder="1" applyAlignment="1">
      <alignment wrapText="1"/>
    </xf>
    <xf numFmtId="0" fontId="4" fillId="0" borderId="136" xfId="0" applyFont="1" applyBorder="1" applyAlignment="1">
      <alignment horizontal="right"/>
    </xf>
    <xf numFmtId="0" fontId="3" fillId="0" borderId="137" xfId="0" applyFont="1" applyBorder="1" applyAlignment="1">
      <alignment horizontal="center"/>
    </xf>
    <xf numFmtId="175" fontId="33" fillId="0" borderId="0" xfId="0" applyNumberFormat="1" applyFont="1"/>
    <xf numFmtId="0" fontId="3" fillId="0" borderId="138" xfId="0" applyFont="1" applyBorder="1" applyAlignment="1">
      <alignment horizontal="left" vertical="top"/>
    </xf>
    <xf numFmtId="0" fontId="3" fillId="0" borderId="139" xfId="0" applyFont="1" applyBorder="1" applyAlignment="1">
      <alignment horizontal="left" vertical="top"/>
    </xf>
    <xf numFmtId="0" fontId="3" fillId="0" borderId="139" xfId="0" applyFont="1" applyBorder="1" applyAlignment="1">
      <alignment horizontal="center"/>
    </xf>
    <xf numFmtId="0" fontId="3" fillId="0" borderId="144" xfId="0" applyFont="1" applyBorder="1" applyAlignment="1">
      <alignment horizontal="center"/>
    </xf>
    <xf numFmtId="0" fontId="33" fillId="0" borderId="30" xfId="0" applyFont="1" applyBorder="1"/>
    <xf numFmtId="0" fontId="4" fillId="0" borderId="0" xfId="0" applyFont="1" applyAlignment="1">
      <alignment horizontal="center" wrapText="1"/>
    </xf>
    <xf numFmtId="0" fontId="4" fillId="0" borderId="34" xfId="0" applyFont="1" applyBorder="1" applyAlignment="1">
      <alignment horizontal="left"/>
    </xf>
    <xf numFmtId="0" fontId="4" fillId="0" borderId="36" xfId="0" applyFont="1" applyBorder="1" applyAlignment="1">
      <alignment horizontal="left"/>
    </xf>
    <xf numFmtId="0" fontId="4" fillId="0" borderId="20" xfId="0" applyFont="1" applyBorder="1" applyAlignment="1">
      <alignment horizontal="left"/>
    </xf>
    <xf numFmtId="0" fontId="4" fillId="0" borderId="37" xfId="0" applyFont="1" applyBorder="1" applyAlignment="1">
      <alignment horizontal="left"/>
    </xf>
    <xf numFmtId="172" fontId="28" fillId="0" borderId="0" xfId="0" applyNumberFormat="1" applyFont="1" applyAlignment="1">
      <alignment horizontal="center" vertical="center"/>
    </xf>
    <xf numFmtId="0" fontId="100" fillId="0" borderId="0" xfId="0" applyFont="1"/>
    <xf numFmtId="0" fontId="100" fillId="0" borderId="0" xfId="0" applyFont="1" applyAlignment="1">
      <alignment wrapText="1"/>
    </xf>
    <xf numFmtId="0" fontId="68" fillId="0" borderId="0" xfId="0" applyFont="1"/>
    <xf numFmtId="179" fontId="101" fillId="0" borderId="0" xfId="0" applyNumberFormat="1" applyFont="1"/>
    <xf numFmtId="0" fontId="102" fillId="0" borderId="0" xfId="0" applyFont="1" applyAlignment="1">
      <alignment vertical="center" wrapText="1"/>
    </xf>
    <xf numFmtId="49" fontId="100" fillId="0" borderId="0" xfId="0" applyNumberFormat="1" applyFont="1" applyAlignment="1">
      <alignment horizontal="center"/>
    </xf>
    <xf numFmtId="164" fontId="100" fillId="0" borderId="0" xfId="0" applyNumberFormat="1" applyFont="1" applyAlignment="1">
      <alignment vertical="center"/>
    </xf>
    <xf numFmtId="0" fontId="100" fillId="0" borderId="0" xfId="0" applyFont="1" applyAlignment="1">
      <alignment vertical="center"/>
    </xf>
    <xf numFmtId="171" fontId="100" fillId="0" borderId="0" xfId="0" applyNumberFormat="1" applyFont="1" applyAlignment="1">
      <alignment vertical="center"/>
    </xf>
    <xf numFmtId="9" fontId="100" fillId="0" borderId="0" xfId="0" applyNumberFormat="1" applyFont="1" applyAlignment="1">
      <alignment vertical="center"/>
    </xf>
    <xf numFmtId="180" fontId="100" fillId="0" borderId="0" xfId="0" applyNumberFormat="1" applyFont="1" applyAlignment="1">
      <alignment vertical="center" wrapText="1"/>
    </xf>
    <xf numFmtId="0" fontId="100" fillId="0" borderId="0" xfId="0" applyFont="1" applyAlignment="1">
      <alignment horizontal="center" vertical="center"/>
    </xf>
    <xf numFmtId="175" fontId="100" fillId="0" borderId="0" xfId="0" applyNumberFormat="1" applyFont="1" applyAlignment="1">
      <alignment vertical="center" wrapText="1"/>
    </xf>
    <xf numFmtId="181" fontId="100" fillId="0" borderId="0" xfId="0" applyNumberFormat="1" applyFont="1"/>
    <xf numFmtId="175" fontId="100" fillId="0" borderId="0" xfId="0" applyNumberFormat="1" applyFont="1" applyAlignment="1">
      <alignment wrapText="1"/>
    </xf>
    <xf numFmtId="0" fontId="100" fillId="0" borderId="0" xfId="0" applyFont="1" applyAlignment="1">
      <alignment horizontal="center"/>
    </xf>
    <xf numFmtId="0" fontId="103" fillId="0" borderId="0" xfId="0" applyFont="1"/>
    <xf numFmtId="0" fontId="104" fillId="0" borderId="0" xfId="0" applyFont="1"/>
    <xf numFmtId="181" fontId="100" fillId="0" borderId="0" xfId="0" applyNumberFormat="1" applyFont="1" applyAlignment="1">
      <alignment horizontal="center"/>
    </xf>
    <xf numFmtId="0" fontId="100" fillId="0" borderId="16" xfId="0" applyFont="1" applyBorder="1" applyAlignment="1">
      <alignment horizontal="center"/>
    </xf>
    <xf numFmtId="0" fontId="100" fillId="0" borderId="0" xfId="0" applyFont="1" applyAlignment="1">
      <alignment horizontal="left"/>
    </xf>
    <xf numFmtId="1" fontId="100" fillId="0" borderId="0" xfId="0" applyNumberFormat="1" applyFont="1"/>
    <xf numFmtId="2" fontId="100" fillId="0" borderId="0" xfId="0" applyNumberFormat="1" applyFont="1" applyAlignment="1">
      <alignment horizontal="center"/>
    </xf>
    <xf numFmtId="2" fontId="100" fillId="0" borderId="0" xfId="0" applyNumberFormat="1" applyFont="1"/>
    <xf numFmtId="1" fontId="100" fillId="0" borderId="16" xfId="0" applyNumberFormat="1" applyFont="1" applyBorder="1"/>
    <xf numFmtId="2" fontId="100" fillId="0" borderId="16" xfId="0" applyNumberFormat="1" applyFont="1" applyBorder="1"/>
    <xf numFmtId="179" fontId="100" fillId="0" borderId="0" xfId="0" applyNumberFormat="1" applyFont="1"/>
    <xf numFmtId="7" fontId="68" fillId="0" borderId="0" xfId="0" applyNumberFormat="1" applyFont="1"/>
    <xf numFmtId="173" fontId="101" fillId="0" borderId="0" xfId="0" applyNumberFormat="1" applyFont="1"/>
    <xf numFmtId="0" fontId="105" fillId="0" borderId="0" xfId="0" applyFont="1" applyAlignment="1">
      <alignment horizontal="center" vertical="center"/>
    </xf>
    <xf numFmtId="0" fontId="3" fillId="3" borderId="38" xfId="0" applyFont="1" applyFill="1" applyBorder="1"/>
    <xf numFmtId="0" fontId="39" fillId="0" borderId="0" xfId="0" applyFont="1" applyAlignment="1">
      <alignment horizontal="left"/>
    </xf>
    <xf numFmtId="0" fontId="39" fillId="0" borderId="20" xfId="0" applyFont="1" applyBorder="1" applyAlignment="1">
      <alignment vertical="top"/>
    </xf>
    <xf numFmtId="0" fontId="107" fillId="0" borderId="0" xfId="0" applyFont="1" applyAlignment="1">
      <alignment vertical="center" wrapText="1"/>
    </xf>
    <xf numFmtId="0" fontId="108" fillId="0" borderId="0" xfId="0" applyFont="1" applyAlignment="1">
      <alignment horizontal="left" vertical="top" wrapText="1"/>
    </xf>
    <xf numFmtId="0" fontId="109" fillId="0" borderId="0" xfId="0" applyFont="1" applyAlignment="1">
      <alignment vertical="top" wrapText="1"/>
    </xf>
    <xf numFmtId="164" fontId="3" fillId="0" borderId="0" xfId="0" applyNumberFormat="1" applyFont="1" applyAlignment="1">
      <alignment wrapText="1"/>
    </xf>
    <xf numFmtId="0" fontId="110" fillId="0" borderId="0" xfId="0" applyFont="1"/>
    <xf numFmtId="0" fontId="111" fillId="0" borderId="0" xfId="0" applyFont="1"/>
    <xf numFmtId="0" fontId="4" fillId="0" borderId="9" xfId="0" applyFont="1" applyBorder="1"/>
    <xf numFmtId="49" fontId="99" fillId="0" borderId="0" xfId="0" applyNumberFormat="1" applyFont="1" applyAlignment="1">
      <alignment vertical="center"/>
    </xf>
    <xf numFmtId="0" fontId="100" fillId="0" borderId="0" xfId="0" applyFont="1" applyAlignment="1">
      <alignment horizontal="left" vertical="center" wrapText="1"/>
    </xf>
    <xf numFmtId="0" fontId="100" fillId="0" borderId="0" xfId="0" applyFont="1" applyAlignment="1">
      <alignment horizontal="left" vertical="center"/>
    </xf>
    <xf numFmtId="0" fontId="100" fillId="0" borderId="16" xfId="0" applyFont="1" applyBorder="1" applyAlignment="1">
      <alignment horizontal="left" vertical="center" wrapText="1"/>
    </xf>
    <xf numFmtId="1" fontId="100" fillId="0" borderId="16" xfId="0" applyNumberFormat="1" applyFont="1" applyBorder="1" applyAlignment="1">
      <alignment horizontal="left" vertical="center" wrapText="1"/>
    </xf>
    <xf numFmtId="0" fontId="100" fillId="3" borderId="8" xfId="0" applyFont="1" applyFill="1" applyBorder="1" applyAlignment="1">
      <alignment horizontal="left" vertical="center" wrapText="1"/>
    </xf>
    <xf numFmtId="0" fontId="100" fillId="0" borderId="16" xfId="0" applyFont="1" applyBorder="1" applyAlignment="1">
      <alignment horizontal="left" wrapText="1"/>
    </xf>
    <xf numFmtId="0" fontId="100" fillId="0" borderId="16" xfId="0" applyFont="1" applyBorder="1"/>
    <xf numFmtId="0" fontId="4" fillId="9" borderId="167" xfId="0" applyFont="1" applyFill="1" applyBorder="1"/>
    <xf numFmtId="0" fontId="3" fillId="9" borderId="26" xfId="0" applyFont="1" applyFill="1" applyBorder="1"/>
    <xf numFmtId="0" fontId="99" fillId="16" borderId="168" xfId="0" applyFont="1" applyFill="1" applyBorder="1" applyAlignment="1">
      <alignment horizontal="center" vertical="center" wrapText="1"/>
    </xf>
    <xf numFmtId="49" fontId="99" fillId="16" borderId="168" xfId="0" applyNumberFormat="1" applyFont="1" applyFill="1" applyBorder="1" applyAlignment="1">
      <alignment horizontal="center" vertical="center" wrapText="1"/>
    </xf>
    <xf numFmtId="49" fontId="100" fillId="0" borderId="32" xfId="0" applyNumberFormat="1" applyFont="1" applyBorder="1"/>
    <xf numFmtId="0" fontId="100" fillId="3" borderId="169" xfId="0" applyFont="1" applyFill="1" applyBorder="1"/>
    <xf numFmtId="164" fontId="100" fillId="3" borderId="169" xfId="0" applyNumberFormat="1" applyFont="1" applyFill="1" applyBorder="1"/>
    <xf numFmtId="49" fontId="100" fillId="3" borderId="169" xfId="0" applyNumberFormat="1" applyFont="1" applyFill="1" applyBorder="1"/>
    <xf numFmtId="3" fontId="100" fillId="3" borderId="169" xfId="0" applyNumberFormat="1" applyFont="1" applyFill="1" applyBorder="1"/>
    <xf numFmtId="0" fontId="100" fillId="0" borderId="33" xfId="0" applyFont="1" applyBorder="1"/>
    <xf numFmtId="0" fontId="100" fillId="3" borderId="68" xfId="0" applyFont="1" applyFill="1" applyBorder="1"/>
    <xf numFmtId="49" fontId="100" fillId="0" borderId="34" xfId="0" applyNumberFormat="1" applyFont="1" applyBorder="1"/>
    <xf numFmtId="0" fontId="100" fillId="0" borderId="35" xfId="0" applyFont="1" applyBorder="1"/>
    <xf numFmtId="49" fontId="4" fillId="9" borderId="167" xfId="0" applyNumberFormat="1" applyFont="1" applyFill="1" applyBorder="1"/>
    <xf numFmtId="0" fontId="100" fillId="9" borderId="26" xfId="0" applyFont="1" applyFill="1" applyBorder="1"/>
    <xf numFmtId="0" fontId="100" fillId="16" borderId="169" xfId="0" applyFont="1" applyFill="1" applyBorder="1"/>
    <xf numFmtId="3" fontId="100" fillId="16" borderId="169" xfId="0" applyNumberFormat="1" applyFont="1" applyFill="1" applyBorder="1"/>
    <xf numFmtId="49" fontId="100" fillId="16" borderId="169" xfId="0" applyNumberFormat="1" applyFont="1" applyFill="1" applyBorder="1"/>
    <xf numFmtId="0" fontId="100" fillId="0" borderId="34" xfId="0" applyFont="1" applyBorder="1"/>
    <xf numFmtId="49" fontId="68" fillId="9" borderId="167" xfId="0" applyNumberFormat="1" applyFont="1" applyFill="1" applyBorder="1"/>
    <xf numFmtId="0" fontId="100" fillId="3" borderId="8" xfId="0" applyFont="1" applyFill="1" applyBorder="1"/>
    <xf numFmtId="0" fontId="100" fillId="3" borderId="39" xfId="0" applyFont="1" applyFill="1" applyBorder="1"/>
    <xf numFmtId="0" fontId="100" fillId="0" borderId="60" xfId="0" applyFont="1" applyBorder="1"/>
    <xf numFmtId="49" fontId="68" fillId="0" borderId="36" xfId="0" applyNumberFormat="1" applyFont="1" applyBorder="1"/>
    <xf numFmtId="0" fontId="100" fillId="0" borderId="7" xfId="0" applyFont="1" applyBorder="1"/>
    <xf numFmtId="0" fontId="100" fillId="2" borderId="67" xfId="0" applyFont="1" applyFill="1" applyBorder="1"/>
    <xf numFmtId="164" fontId="100" fillId="0" borderId="43" xfId="0" applyNumberFormat="1" applyFont="1" applyBorder="1"/>
    <xf numFmtId="0" fontId="100" fillId="2" borderId="40" xfId="0" applyFont="1" applyFill="1" applyBorder="1"/>
    <xf numFmtId="0" fontId="112" fillId="0" borderId="0" xfId="0" applyFont="1"/>
    <xf numFmtId="0" fontId="113" fillId="0" borderId="0" xfId="0" applyFont="1"/>
    <xf numFmtId="10" fontId="3" fillId="0" borderId="0" xfId="0" applyNumberFormat="1" applyFont="1" applyAlignment="1">
      <alignment horizontal="center"/>
    </xf>
    <xf numFmtId="0" fontId="28" fillId="0" borderId="0" xfId="0" applyFont="1"/>
    <xf numFmtId="10" fontId="4" fillId="0" borderId="0" xfId="0" applyNumberFormat="1" applyFont="1" applyAlignment="1">
      <alignment horizontal="center"/>
    </xf>
    <xf numFmtId="0" fontId="28" fillId="0" borderId="16" xfId="0" applyFont="1" applyBorder="1" applyAlignment="1">
      <alignment horizontal="center"/>
    </xf>
    <xf numFmtId="164" fontId="100" fillId="0" borderId="0" xfId="0" applyNumberFormat="1" applyFont="1"/>
    <xf numFmtId="169" fontId="3" fillId="0" borderId="0" xfId="0" applyNumberFormat="1" applyFont="1" applyAlignment="1">
      <alignment horizontal="center"/>
    </xf>
    <xf numFmtId="10" fontId="8" fillId="0" borderId="0" xfId="0" applyNumberFormat="1" applyFont="1" applyAlignment="1">
      <alignment horizontal="center"/>
    </xf>
    <xf numFmtId="3" fontId="114" fillId="0" borderId="0" xfId="0" applyNumberFormat="1" applyFont="1"/>
    <xf numFmtId="3" fontId="100" fillId="0" borderId="0" xfId="0" applyNumberFormat="1" applyFont="1"/>
    <xf numFmtId="3" fontId="114" fillId="0" borderId="16" xfId="0" applyNumberFormat="1" applyFont="1" applyBorder="1"/>
    <xf numFmtId="164" fontId="68" fillId="0" borderId="0" xfId="0" applyNumberFormat="1" applyFont="1"/>
    <xf numFmtId="164" fontId="4" fillId="0" borderId="0" xfId="0" applyNumberFormat="1" applyFont="1" applyAlignment="1">
      <alignment horizontal="center"/>
    </xf>
    <xf numFmtId="3" fontId="3" fillId="0" borderId="0" xfId="0" applyNumberFormat="1" applyFont="1"/>
    <xf numFmtId="0" fontId="100" fillId="3" borderId="26" xfId="0" applyFont="1" applyFill="1" applyBorder="1"/>
    <xf numFmtId="3" fontId="100" fillId="0" borderId="16" xfId="0" applyNumberFormat="1" applyFont="1" applyBorder="1"/>
    <xf numFmtId="164" fontId="100" fillId="3" borderId="26" xfId="0" applyNumberFormat="1" applyFont="1" applyFill="1" applyBorder="1"/>
    <xf numFmtId="169" fontId="3" fillId="3" borderId="26" xfId="0" applyNumberFormat="1" applyFont="1" applyFill="1" applyBorder="1" applyAlignment="1">
      <alignment horizontal="center"/>
    </xf>
    <xf numFmtId="10" fontId="100" fillId="0" borderId="0" xfId="0" applyNumberFormat="1" applyFont="1" applyAlignment="1">
      <alignment horizontal="center"/>
    </xf>
    <xf numFmtId="164" fontId="68" fillId="0" borderId="0" xfId="0" applyNumberFormat="1" applyFont="1" applyAlignment="1">
      <alignment horizontal="center"/>
    </xf>
    <xf numFmtId="0" fontId="100" fillId="3" borderId="26" xfId="0" applyFont="1" applyFill="1" applyBorder="1" applyAlignment="1">
      <alignment horizontal="left"/>
    </xf>
    <xf numFmtId="10" fontId="100" fillId="0" borderId="0" xfId="0" applyNumberFormat="1" applyFont="1"/>
    <xf numFmtId="169" fontId="100" fillId="0" borderId="0" xfId="0" applyNumberFormat="1" applyFont="1"/>
    <xf numFmtId="169" fontId="100" fillId="0" borderId="0" xfId="0" applyNumberFormat="1" applyFont="1" applyAlignment="1">
      <alignment horizontal="center"/>
    </xf>
    <xf numFmtId="10" fontId="100" fillId="0" borderId="16" xfId="0" applyNumberFormat="1" applyFont="1" applyBorder="1" applyAlignment="1">
      <alignment horizontal="center"/>
    </xf>
    <xf numFmtId="169" fontId="3" fillId="0" borderId="43" xfId="0" applyNumberFormat="1" applyFont="1" applyBorder="1" applyAlignment="1">
      <alignment horizontal="center"/>
    </xf>
    <xf numFmtId="164" fontId="3" fillId="3" borderId="26" xfId="0" applyNumberFormat="1" applyFont="1" applyFill="1" applyBorder="1"/>
    <xf numFmtId="2" fontId="8" fillId="0" borderId="0" xfId="0" applyNumberFormat="1" applyFont="1" applyAlignment="1">
      <alignment horizontal="center"/>
    </xf>
    <xf numFmtId="3" fontId="3" fillId="3" borderId="26" xfId="0" applyNumberFormat="1" applyFont="1" applyFill="1" applyBorder="1"/>
    <xf numFmtId="0" fontId="3" fillId="3" borderId="26" xfId="0" applyFont="1" applyFill="1" applyBorder="1"/>
    <xf numFmtId="3" fontId="3" fillId="3" borderId="8" xfId="0" applyNumberFormat="1" applyFont="1" applyFill="1" applyBorder="1"/>
    <xf numFmtId="3" fontId="3" fillId="0" borderId="16" xfId="0" applyNumberFormat="1" applyFont="1" applyBorder="1"/>
    <xf numFmtId="3" fontId="6" fillId="0" borderId="0" xfId="0" applyNumberFormat="1" applyFont="1"/>
    <xf numFmtId="3" fontId="3" fillId="0" borderId="0" xfId="0" applyNumberFormat="1" applyFont="1" applyAlignment="1">
      <alignment vertical="top"/>
    </xf>
    <xf numFmtId="0" fontId="100" fillId="0" borderId="43" xfId="0" applyFont="1" applyBorder="1" applyAlignment="1">
      <alignment horizontal="center" wrapText="1"/>
    </xf>
    <xf numFmtId="0" fontId="100" fillId="0" borderId="0" xfId="0" applyFont="1" applyAlignment="1">
      <alignment horizontal="center" wrapText="1"/>
    </xf>
    <xf numFmtId="3" fontId="100" fillId="0" borderId="43" xfId="0" applyNumberFormat="1" applyFont="1" applyBorder="1"/>
    <xf numFmtId="3" fontId="100" fillId="17" borderId="43" xfId="0" applyNumberFormat="1" applyFont="1" applyFill="1" applyBorder="1" applyAlignment="1">
      <alignment horizontal="center"/>
    </xf>
    <xf numFmtId="3" fontId="100" fillId="17" borderId="43" xfId="0" applyNumberFormat="1" applyFont="1" applyFill="1" applyBorder="1" applyAlignment="1"/>
    <xf numFmtId="3" fontId="100" fillId="17" borderId="43" xfId="0" applyNumberFormat="1" applyFont="1" applyFill="1" applyBorder="1"/>
    <xf numFmtId="0" fontId="68" fillId="0" borderId="0" xfId="0" applyFont="1" applyAlignment="1">
      <alignment horizontal="left"/>
    </xf>
    <xf numFmtId="0" fontId="68" fillId="0" borderId="0" xfId="0" applyFont="1" applyAlignment="1">
      <alignment horizontal="right"/>
    </xf>
    <xf numFmtId="0" fontId="115" fillId="0" borderId="0" xfId="0" applyFont="1" applyAlignment="1">
      <alignment vertical="center" wrapText="1"/>
    </xf>
    <xf numFmtId="0" fontId="115" fillId="0" borderId="0" xfId="0" applyFont="1" applyAlignment="1">
      <alignment vertical="center"/>
    </xf>
    <xf numFmtId="0" fontId="115" fillId="0" borderId="0" xfId="0" applyFont="1" applyAlignment="1">
      <alignment horizontal="left" vertical="center"/>
    </xf>
    <xf numFmtId="0" fontId="115" fillId="0" borderId="0" xfId="0" applyFont="1"/>
    <xf numFmtId="0" fontId="116" fillId="0" borderId="0" xfId="0" applyFont="1" applyAlignment="1">
      <alignment horizontal="left" vertical="top"/>
    </xf>
    <xf numFmtId="0" fontId="4" fillId="0" borderId="36" xfId="0" applyFont="1" applyBorder="1" applyAlignment="1">
      <alignment horizontal="left" vertical="top"/>
    </xf>
    <xf numFmtId="0" fontId="4" fillId="0" borderId="60" xfId="0" applyFont="1" applyBorder="1" applyAlignment="1">
      <alignment horizontal="center" wrapText="1"/>
    </xf>
    <xf numFmtId="0" fontId="4" fillId="0" borderId="34" xfId="0" applyFont="1" applyBorder="1" applyAlignment="1">
      <alignment horizontal="center" wrapText="1"/>
    </xf>
    <xf numFmtId="0" fontId="11" fillId="7" borderId="43" xfId="0" applyFont="1" applyFill="1" applyBorder="1" applyAlignment="1">
      <alignment horizontal="left" vertical="top" wrapText="1"/>
    </xf>
    <xf numFmtId="0" fontId="3" fillId="0" borderId="32" xfId="0" applyFont="1" applyBorder="1" applyAlignment="1">
      <alignment vertical="top" wrapText="1"/>
    </xf>
    <xf numFmtId="164" fontId="3" fillId="3" borderId="43" xfId="0" applyNumberFormat="1" applyFont="1" applyFill="1" applyBorder="1" applyAlignment="1">
      <alignment vertical="top" wrapText="1"/>
    </xf>
    <xf numFmtId="164" fontId="3" fillId="0" borderId="43" xfId="0" applyNumberFormat="1" applyFont="1" applyBorder="1" applyAlignment="1">
      <alignment vertical="top" wrapText="1"/>
    </xf>
    <xf numFmtId="0" fontId="3" fillId="3" borderId="43" xfId="0" applyFont="1" applyFill="1" applyBorder="1" applyAlignment="1">
      <alignment vertical="top" wrapText="1"/>
    </xf>
    <xf numFmtId="0" fontId="3" fillId="3" borderId="38" xfId="0" applyFont="1" applyFill="1" applyBorder="1" applyAlignment="1">
      <alignment vertical="top" wrapText="1"/>
    </xf>
    <xf numFmtId="0" fontId="4" fillId="0" borderId="43" xfId="0" applyFont="1" applyBorder="1" applyAlignment="1">
      <alignment horizontal="right" vertical="top" wrapText="1"/>
    </xf>
    <xf numFmtId="0" fontId="3" fillId="0" borderId="43" xfId="0" applyFont="1" applyBorder="1" applyAlignment="1">
      <alignment horizontal="right" vertical="top" wrapText="1"/>
    </xf>
    <xf numFmtId="164" fontId="4" fillId="0" borderId="43" xfId="0" applyNumberFormat="1" applyFont="1" applyBorder="1" applyAlignment="1">
      <alignment vertical="top" wrapText="1"/>
    </xf>
    <xf numFmtId="0" fontId="4" fillId="0" borderId="32" xfId="0" applyFont="1" applyBorder="1" applyAlignment="1">
      <alignment vertical="top" wrapText="1"/>
    </xf>
    <xf numFmtId="0" fontId="10" fillId="0" borderId="43" xfId="0" applyFont="1" applyBorder="1" applyAlignment="1">
      <alignment horizontal="right" vertical="top" wrapText="1"/>
    </xf>
    <xf numFmtId="0" fontId="3" fillId="3" borderId="43" xfId="0" applyFont="1" applyFill="1" applyBorder="1" applyAlignment="1">
      <alignment horizontal="right" vertical="top" wrapText="1"/>
    </xf>
    <xf numFmtId="0" fontId="3" fillId="0" borderId="43" xfId="0" applyFont="1" applyBorder="1" applyAlignment="1">
      <alignment vertical="top" wrapText="1"/>
    </xf>
    <xf numFmtId="0" fontId="3" fillId="0" borderId="37" xfId="0" applyFont="1" applyBorder="1" applyAlignment="1">
      <alignment vertical="top" wrapText="1"/>
    </xf>
    <xf numFmtId="169" fontId="8" fillId="0" borderId="0" xfId="0" applyNumberFormat="1" applyFont="1" applyAlignment="1">
      <alignment horizontal="center"/>
    </xf>
    <xf numFmtId="0" fontId="3" fillId="0" borderId="0" xfId="0" applyFont="1" applyFill="1"/>
    <xf numFmtId="0" fontId="3" fillId="0" borderId="26" xfId="0" applyFont="1" applyFill="1" applyBorder="1"/>
    <xf numFmtId="0" fontId="3" fillId="0" borderId="0" xfId="0" applyFont="1"/>
    <xf numFmtId="0" fontId="2" fillId="0" borderId="29" xfId="0" applyFont="1" applyBorder="1"/>
    <xf numFmtId="0" fontId="3" fillId="0" borderId="0" xfId="0" applyFont="1" applyAlignment="1">
      <alignment horizontal="right"/>
    </xf>
    <xf numFmtId="164" fontId="3" fillId="0" borderId="26" xfId="0" applyNumberFormat="1" applyFont="1" applyFill="1" applyBorder="1" applyAlignment="1">
      <alignment horizontal="left" vertical="top"/>
    </xf>
    <xf numFmtId="0" fontId="60" fillId="0" borderId="26" xfId="0" applyFont="1" applyFill="1" applyBorder="1"/>
    <xf numFmtId="0" fontId="3" fillId="0" borderId="26" xfId="0" applyFont="1" applyFill="1" applyBorder="1" applyAlignment="1">
      <alignment horizontal="center"/>
    </xf>
    <xf numFmtId="0" fontId="41" fillId="0" borderId="0" xfId="0" applyFont="1" applyFill="1"/>
    <xf numFmtId="0" fontId="33" fillId="0" borderId="26" xfId="0" applyFont="1" applyFill="1" applyBorder="1" applyAlignment="1">
      <alignment vertical="top" wrapText="1"/>
    </xf>
    <xf numFmtId="0" fontId="2" fillId="0" borderId="0" xfId="0" applyFont="1"/>
    <xf numFmtId="0" fontId="2" fillId="0" borderId="29" xfId="0" applyFont="1" applyBorder="1" applyAlignment="1">
      <alignment horizontal="left"/>
    </xf>
    <xf numFmtId="0" fontId="0" fillId="0" borderId="0" xfId="0"/>
    <xf numFmtId="0" fontId="2" fillId="0" borderId="0" xfId="0" applyFont="1" applyFill="1"/>
    <xf numFmtId="0" fontId="3" fillId="19" borderId="26" xfId="0" applyFont="1" applyFill="1" applyBorder="1"/>
    <xf numFmtId="0" fontId="34" fillId="19" borderId="26" xfId="0" applyFont="1" applyFill="1" applyBorder="1"/>
    <xf numFmtId="0" fontId="33" fillId="19" borderId="26" xfId="0" applyFont="1" applyFill="1" applyBorder="1"/>
    <xf numFmtId="0" fontId="34" fillId="19" borderId="26" xfId="0" applyFont="1" applyFill="1" applyBorder="1" applyAlignment="1">
      <alignment horizontal="center" vertical="center"/>
    </xf>
    <xf numFmtId="0" fontId="13" fillId="0" borderId="0" xfId="0" applyFont="1" applyAlignment="1">
      <alignment horizontal="left" wrapText="1"/>
    </xf>
    <xf numFmtId="0" fontId="0" fillId="0" borderId="0" xfId="0" applyFont="1" applyAlignment="1"/>
    <xf numFmtId="0" fontId="3" fillId="0" borderId="0" xfId="0" applyFont="1" applyAlignment="1">
      <alignment horizontal="left" wrapText="1"/>
    </xf>
    <xf numFmtId="0" fontId="3" fillId="0" borderId="0" xfId="0" applyFont="1" applyAlignment="1">
      <alignment horizontal="left" vertical="top" wrapText="1"/>
    </xf>
    <xf numFmtId="0" fontId="4" fillId="0" borderId="0" xfId="0" applyFont="1" applyAlignment="1">
      <alignment horizontal="left" vertical="top" wrapText="1"/>
    </xf>
    <xf numFmtId="0" fontId="6" fillId="0" borderId="0" xfId="0" applyFont="1" applyAlignment="1">
      <alignment horizontal="left" vertical="top" wrapText="1"/>
    </xf>
    <xf numFmtId="0" fontId="7" fillId="0" borderId="0" xfId="0" applyFont="1" applyAlignment="1">
      <alignment horizontal="left"/>
    </xf>
    <xf numFmtId="0" fontId="5" fillId="0" borderId="0" xfId="0" applyFont="1" applyAlignment="1">
      <alignment horizontal="left" vertical="top" wrapText="1"/>
    </xf>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0" fillId="0" borderId="0" xfId="0" applyFont="1" applyAlignment="1">
      <alignment horizontal="left" vertical="top" wrapText="1"/>
    </xf>
    <xf numFmtId="4" fontId="3" fillId="0" borderId="0" xfId="0" applyNumberFormat="1" applyFont="1" applyAlignment="1">
      <alignment horizontal="left" vertical="top" wrapText="1"/>
    </xf>
    <xf numFmtId="4" fontId="23" fillId="0" borderId="0" xfId="0" applyNumberFormat="1" applyFont="1" applyAlignment="1">
      <alignment horizontal="left"/>
    </xf>
    <xf numFmtId="0" fontId="4" fillId="0" borderId="7" xfId="0" applyFont="1" applyBorder="1" applyAlignment="1">
      <alignment horizontal="left"/>
    </xf>
    <xf numFmtId="0" fontId="2" fillId="0" borderId="7" xfId="0" applyFont="1" applyBorder="1"/>
    <xf numFmtId="0" fontId="16" fillId="0" borderId="0" xfId="0" applyFont="1" applyAlignment="1">
      <alignment horizontal="left"/>
    </xf>
    <xf numFmtId="0" fontId="3" fillId="0" borderId="0" xfId="0" applyFont="1" applyAlignment="1">
      <alignment horizontal="left"/>
    </xf>
    <xf numFmtId="4" fontId="22" fillId="0" borderId="0" xfId="0" applyNumberFormat="1" applyFont="1" applyAlignment="1">
      <alignment horizontal="left"/>
    </xf>
    <xf numFmtId="0" fontId="4" fillId="0" borderId="0" xfId="0" applyFont="1" applyAlignment="1">
      <alignment horizontal="left"/>
    </xf>
    <xf numFmtId="0" fontId="4" fillId="0" borderId="0" xfId="0" applyFont="1" applyAlignment="1">
      <alignment horizontal="left" vertical="top"/>
    </xf>
    <xf numFmtId="0" fontId="3" fillId="0" borderId="0" xfId="0" applyFont="1" applyAlignment="1">
      <alignment horizontal="left" vertical="top"/>
    </xf>
    <xf numFmtId="0" fontId="25" fillId="0" borderId="0" xfId="0" applyFont="1" applyAlignment="1">
      <alignment horizontal="left" vertical="top"/>
    </xf>
    <xf numFmtId="0" fontId="24" fillId="0" borderId="0" xfId="0" quotePrefix="1" applyFont="1" applyAlignment="1">
      <alignment horizontal="left"/>
    </xf>
    <xf numFmtId="0" fontId="4" fillId="0" borderId="7" xfId="0" applyFont="1" applyBorder="1" applyAlignment="1">
      <alignment horizontal="left" vertical="top"/>
    </xf>
    <xf numFmtId="4" fontId="21" fillId="0" borderId="0" xfId="0" applyNumberFormat="1" applyFont="1" applyAlignment="1">
      <alignment horizontal="left" vertical="top" wrapText="1"/>
    </xf>
    <xf numFmtId="4" fontId="3" fillId="0" borderId="0" xfId="0" applyNumberFormat="1" applyFont="1" applyAlignment="1">
      <alignment horizontal="left"/>
    </xf>
    <xf numFmtId="0" fontId="4" fillId="0" borderId="9" xfId="0" applyFont="1" applyBorder="1" applyAlignment="1">
      <alignment horizontal="left"/>
    </xf>
    <xf numFmtId="0" fontId="2" fillId="0" borderId="9" xfId="0" applyFont="1" applyBorder="1"/>
    <xf numFmtId="0" fontId="3" fillId="0" borderId="10" xfId="0" applyFont="1" applyBorder="1" applyAlignment="1">
      <alignment horizontal="left"/>
    </xf>
    <xf numFmtId="0" fontId="2" fillId="0" borderId="10" xfId="0" applyFont="1" applyBorder="1"/>
    <xf numFmtId="49" fontId="3" fillId="0" borderId="0" xfId="0" applyNumberFormat="1" applyFont="1" applyAlignment="1">
      <alignment horizontal="left" vertical="top" wrapText="1"/>
    </xf>
    <xf numFmtId="0" fontId="14" fillId="0" borderId="0" xfId="0" applyFont="1" applyAlignment="1">
      <alignment horizontal="center"/>
    </xf>
    <xf numFmtId="0" fontId="4" fillId="0" borderId="0" xfId="0" applyFont="1" applyAlignment="1">
      <alignment horizontal="center"/>
    </xf>
    <xf numFmtId="0" fontId="17" fillId="0" borderId="0" xfId="0" applyFont="1" applyAlignment="1">
      <alignment horizontal="left" wrapText="1"/>
    </xf>
    <xf numFmtId="0" fontId="3" fillId="0" borderId="0" xfId="0" applyFont="1" applyAlignment="1">
      <alignment wrapText="1"/>
    </xf>
    <xf numFmtId="0" fontId="4" fillId="0" borderId="0" xfId="0" applyFont="1" applyAlignment="1">
      <alignment wrapText="1"/>
    </xf>
    <xf numFmtId="0" fontId="27" fillId="0" borderId="0" xfId="0" applyFont="1" applyAlignment="1">
      <alignment horizontal="center"/>
    </xf>
    <xf numFmtId="0" fontId="28" fillId="0" borderId="0" xfId="0" applyFont="1" applyAlignment="1">
      <alignment horizontal="center"/>
    </xf>
    <xf numFmtId="0" fontId="29" fillId="0" borderId="0" xfId="0" applyFont="1" applyAlignment="1">
      <alignment horizontal="center"/>
    </xf>
    <xf numFmtId="0" fontId="3" fillId="0" borderId="0" xfId="0" applyFont="1"/>
    <xf numFmtId="0" fontId="3" fillId="0" borderId="0" xfId="0" quotePrefix="1" applyFont="1" applyAlignment="1">
      <alignment horizontal="left" vertical="top"/>
    </xf>
    <xf numFmtId="49" fontId="4" fillId="0" borderId="0" xfId="0" applyNumberFormat="1" applyFont="1" applyAlignment="1">
      <alignment horizontal="left"/>
    </xf>
    <xf numFmtId="49" fontId="4" fillId="0" borderId="0" xfId="0" applyNumberFormat="1" applyFont="1" applyAlignment="1">
      <alignment horizontal="left" vertical="top"/>
    </xf>
    <xf numFmtId="0" fontId="3" fillId="0" borderId="0" xfId="0" applyFont="1" applyAlignment="1">
      <alignment vertical="top" wrapText="1"/>
    </xf>
    <xf numFmtId="0" fontId="3" fillId="0" borderId="0" xfId="0" applyFont="1" applyAlignment="1">
      <alignment horizontal="left" vertical="center" wrapText="1"/>
    </xf>
    <xf numFmtId="9" fontId="3" fillId="3" borderId="36" xfId="0" applyNumberFormat="1" applyFont="1" applyFill="1" applyBorder="1" applyAlignment="1">
      <alignment horizontal="center"/>
    </xf>
    <xf numFmtId="0" fontId="2" fillId="0" borderId="37" xfId="0" applyFont="1" applyBorder="1"/>
    <xf numFmtId="173" fontId="3" fillId="0" borderId="30" xfId="0" applyNumberFormat="1" applyFont="1" applyBorder="1" applyAlignment="1">
      <alignment horizontal="right"/>
    </xf>
    <xf numFmtId="0" fontId="2" fillId="0" borderId="20" xfId="0" applyFont="1" applyBorder="1"/>
    <xf numFmtId="0" fontId="2" fillId="0" borderId="31" xfId="0" applyFont="1" applyBorder="1"/>
    <xf numFmtId="0" fontId="3" fillId="3" borderId="36" xfId="0" applyFont="1" applyFill="1" applyBorder="1" applyAlignment="1">
      <alignment horizontal="center"/>
    </xf>
    <xf numFmtId="1" fontId="3" fillId="3" borderId="36" xfId="0" applyNumberFormat="1" applyFont="1" applyFill="1" applyBorder="1" applyAlignment="1">
      <alignment horizontal="center"/>
    </xf>
    <xf numFmtId="3" fontId="3" fillId="3" borderId="36" xfId="0" applyNumberFormat="1" applyFont="1" applyFill="1" applyBorder="1" applyAlignment="1">
      <alignment horizontal="center"/>
    </xf>
    <xf numFmtId="164" fontId="3" fillId="3" borderId="36" xfId="0" applyNumberFormat="1" applyFont="1" applyFill="1" applyBorder="1" applyAlignment="1">
      <alignment horizontal="center"/>
    </xf>
    <xf numFmtId="164" fontId="3" fillId="0" borderId="36" xfId="0" applyNumberFormat="1" applyFont="1" applyBorder="1" applyAlignment="1">
      <alignment horizontal="center"/>
    </xf>
    <xf numFmtId="0" fontId="3" fillId="3" borderId="13" xfId="0" applyFont="1" applyFill="1" applyBorder="1" applyAlignment="1">
      <alignment horizontal="center"/>
    </xf>
    <xf numFmtId="0" fontId="2" fillId="0" borderId="15" xfId="0" applyFont="1" applyBorder="1"/>
    <xf numFmtId="0" fontId="3" fillId="0" borderId="16" xfId="0" applyFont="1" applyBorder="1" applyAlignment="1">
      <alignment horizontal="left"/>
    </xf>
    <xf numFmtId="0" fontId="2" fillId="0" borderId="16" xfId="0" applyFont="1" applyBorder="1"/>
    <xf numFmtId="0" fontId="3" fillId="3" borderId="13" xfId="0" applyFont="1" applyFill="1" applyBorder="1" applyAlignment="1">
      <alignment horizontal="left"/>
    </xf>
    <xf numFmtId="0" fontId="2" fillId="0" borderId="14" xfId="0" applyFont="1" applyBorder="1"/>
    <xf numFmtId="14" fontId="3" fillId="3" borderId="13" xfId="0" applyNumberFormat="1" applyFont="1" applyFill="1" applyBorder="1" applyAlignment="1">
      <alignment horizontal="center"/>
    </xf>
    <xf numFmtId="14" fontId="3" fillId="3" borderId="17" xfId="0" applyNumberFormat="1" applyFont="1" applyFill="1" applyBorder="1" applyAlignment="1">
      <alignment horizontal="center"/>
    </xf>
    <xf numFmtId="0" fontId="2" fillId="0" borderId="18" xfId="0" applyFont="1" applyBorder="1"/>
    <xf numFmtId="10" fontId="3" fillId="3" borderId="17" xfId="0" applyNumberFormat="1" applyFont="1" applyFill="1" applyBorder="1" applyAlignment="1">
      <alignment horizontal="center"/>
    </xf>
    <xf numFmtId="0" fontId="3" fillId="3" borderId="17" xfId="0" applyFont="1" applyFill="1" applyBorder="1" applyAlignment="1">
      <alignment horizontal="left"/>
    </xf>
    <xf numFmtId="166" fontId="3" fillId="3" borderId="17" xfId="0" applyNumberFormat="1" applyFont="1" applyFill="1" applyBorder="1" applyAlignment="1">
      <alignment horizontal="left"/>
    </xf>
    <xf numFmtId="0" fontId="3" fillId="0" borderId="36" xfId="0" applyFont="1" applyBorder="1" applyAlignment="1">
      <alignment horizontal="center"/>
    </xf>
    <xf numFmtId="0" fontId="3" fillId="6" borderId="36" xfId="0" applyFont="1" applyFill="1" applyBorder="1" applyAlignment="1">
      <alignment horizontal="center"/>
    </xf>
    <xf numFmtId="0" fontId="4" fillId="0" borderId="36" xfId="0" applyFont="1" applyBorder="1" applyAlignment="1">
      <alignment horizontal="right"/>
    </xf>
    <xf numFmtId="164" fontId="3" fillId="0" borderId="36" xfId="0" applyNumberFormat="1" applyFont="1" applyBorder="1" applyAlignment="1">
      <alignment horizontal="right"/>
    </xf>
    <xf numFmtId="164" fontId="3" fillId="3" borderId="36" xfId="0" applyNumberFormat="1" applyFont="1" applyFill="1" applyBorder="1" applyAlignment="1">
      <alignment horizontal="right"/>
    </xf>
    <xf numFmtId="1" fontId="35" fillId="3" borderId="36" xfId="0" applyNumberFormat="1" applyFont="1" applyFill="1" applyBorder="1" applyAlignment="1">
      <alignment horizontal="center"/>
    </xf>
    <xf numFmtId="171" fontId="39" fillId="3" borderId="36" xfId="0" applyNumberFormat="1" applyFont="1" applyFill="1" applyBorder="1" applyAlignment="1">
      <alignment horizontal="center"/>
    </xf>
    <xf numFmtId="0" fontId="33" fillId="3" borderId="36" xfId="0" applyFont="1" applyFill="1" applyBorder="1" applyAlignment="1">
      <alignment horizontal="left"/>
    </xf>
    <xf numFmtId="0" fontId="4" fillId="0" borderId="30" xfId="0" applyFont="1" applyBorder="1" applyAlignment="1">
      <alignment horizontal="center"/>
    </xf>
    <xf numFmtId="0" fontId="2" fillId="0" borderId="32" xfId="0" applyFont="1" applyBorder="1"/>
    <xf numFmtId="0" fontId="2" fillId="0" borderId="33" xfId="0" applyFont="1" applyBorder="1"/>
    <xf numFmtId="0" fontId="4" fillId="0" borderId="30" xfId="0" applyFont="1" applyBorder="1" applyAlignment="1">
      <alignment horizontal="center" wrapText="1"/>
    </xf>
    <xf numFmtId="0" fontId="2" fillId="0" borderId="34" xfId="0" applyFont="1" applyBorder="1"/>
    <xf numFmtId="0" fontId="2" fillId="0" borderId="35" xfId="0" applyFont="1" applyBorder="1"/>
    <xf numFmtId="0" fontId="3" fillId="7" borderId="36" xfId="0" applyFont="1" applyFill="1" applyBorder="1" applyAlignment="1">
      <alignment horizontal="center"/>
    </xf>
    <xf numFmtId="1" fontId="3" fillId="0" borderId="36" xfId="0" applyNumberFormat="1" applyFont="1" applyBorder="1" applyAlignment="1">
      <alignment horizontal="center"/>
    </xf>
    <xf numFmtId="1" fontId="3" fillId="6" borderId="36" xfId="0" applyNumberFormat="1" applyFont="1" applyFill="1" applyBorder="1" applyAlignment="1">
      <alignment horizontal="center"/>
    </xf>
    <xf numFmtId="0" fontId="3" fillId="3" borderId="17" xfId="0" applyFont="1" applyFill="1" applyBorder="1" applyAlignment="1">
      <alignment horizontal="center"/>
    </xf>
    <xf numFmtId="1" fontId="3" fillId="7" borderId="36" xfId="0" applyNumberFormat="1" applyFont="1" applyFill="1" applyBorder="1" applyAlignment="1">
      <alignment horizontal="center"/>
    </xf>
    <xf numFmtId="171" fontId="3" fillId="3" borderId="36" xfId="0" applyNumberFormat="1" applyFont="1" applyFill="1" applyBorder="1" applyAlignment="1">
      <alignment horizontal="center"/>
    </xf>
    <xf numFmtId="171" fontId="3" fillId="3" borderId="17" xfId="0" applyNumberFormat="1" applyFont="1" applyFill="1" applyBorder="1" applyAlignment="1">
      <alignment horizontal="center"/>
    </xf>
    <xf numFmtId="172" fontId="33" fillId="3" borderId="36" xfId="0" applyNumberFormat="1" applyFont="1" applyFill="1" applyBorder="1" applyAlignment="1">
      <alignment horizontal="center"/>
    </xf>
    <xf numFmtId="169" fontId="4" fillId="0" borderId="20" xfId="0" applyNumberFormat="1" applyFont="1" applyBorder="1" applyAlignment="1">
      <alignment horizontal="center" wrapText="1"/>
    </xf>
    <xf numFmtId="0" fontId="42" fillId="0" borderId="30" xfId="0" applyFont="1" applyBorder="1" applyAlignment="1">
      <alignment horizontal="center" wrapText="1"/>
    </xf>
    <xf numFmtId="164" fontId="3" fillId="0" borderId="30" xfId="0" applyNumberFormat="1" applyFont="1" applyBorder="1" applyAlignment="1">
      <alignment horizontal="center" vertical="center"/>
    </xf>
    <xf numFmtId="0" fontId="3" fillId="0" borderId="32" xfId="0" applyFont="1" applyBorder="1" applyAlignment="1">
      <alignment horizontal="left" vertical="top" wrapText="1"/>
    </xf>
    <xf numFmtId="0" fontId="33" fillId="0" borderId="36" xfId="0" applyFont="1" applyBorder="1" applyAlignment="1">
      <alignment horizontal="center"/>
    </xf>
    <xf numFmtId="0" fontId="4" fillId="0" borderId="32" xfId="0" applyFont="1" applyBorder="1" applyAlignment="1">
      <alignment horizontal="left" vertical="center" wrapText="1"/>
    </xf>
    <xf numFmtId="1" fontId="33" fillId="0" borderId="36" xfId="0" applyNumberFormat="1" applyFont="1" applyBorder="1" applyAlignment="1">
      <alignment horizontal="center"/>
    </xf>
    <xf numFmtId="0" fontId="4" fillId="0" borderId="7" xfId="0" applyFont="1" applyBorder="1" applyAlignment="1">
      <alignment horizontal="right" vertical="top" wrapText="1"/>
    </xf>
    <xf numFmtId="164" fontId="4" fillId="0" borderId="36" xfId="0" applyNumberFormat="1" applyFont="1" applyBorder="1" applyAlignment="1">
      <alignment horizontal="center" vertical="center"/>
    </xf>
    <xf numFmtId="164" fontId="3" fillId="0" borderId="0" xfId="0" applyNumberFormat="1" applyFont="1" applyAlignment="1">
      <alignment horizontal="right" vertical="center" wrapText="1"/>
    </xf>
    <xf numFmtId="164" fontId="3" fillId="0" borderId="0" xfId="0" applyNumberFormat="1" applyFont="1" applyAlignment="1">
      <alignment horizontal="center"/>
    </xf>
    <xf numFmtId="164" fontId="3" fillId="0" borderId="0" xfId="0" applyNumberFormat="1" applyFont="1" applyAlignment="1">
      <alignment horizontal="center" vertical="center"/>
    </xf>
    <xf numFmtId="0" fontId="33" fillId="3" borderId="36" xfId="0" applyFont="1" applyFill="1" applyBorder="1" applyAlignment="1">
      <alignment horizontal="left" vertical="top" wrapText="1"/>
    </xf>
    <xf numFmtId="0" fontId="4" fillId="0" borderId="30" xfId="0" applyFont="1" applyBorder="1" applyAlignment="1">
      <alignment horizontal="left" vertical="center" wrapText="1"/>
    </xf>
    <xf numFmtId="0" fontId="3" fillId="0" borderId="32" xfId="0" applyFont="1" applyBorder="1" applyAlignment="1">
      <alignment horizontal="left" wrapText="1"/>
    </xf>
    <xf numFmtId="0" fontId="33" fillId="3" borderId="41" xfId="0" applyFont="1" applyFill="1" applyBorder="1" applyAlignment="1">
      <alignment horizontal="center"/>
    </xf>
    <xf numFmtId="0" fontId="2" fillId="0" borderId="42" xfId="0" applyFont="1" applyBorder="1"/>
    <xf numFmtId="164" fontId="3" fillId="3" borderId="30" xfId="0" applyNumberFormat="1" applyFont="1" applyFill="1" applyBorder="1" applyAlignment="1">
      <alignment horizontal="center" vertical="center"/>
    </xf>
    <xf numFmtId="0" fontId="4" fillId="0" borderId="30" xfId="0" applyFont="1" applyBorder="1" applyAlignment="1">
      <alignment horizontal="left" vertical="top" wrapText="1"/>
    </xf>
    <xf numFmtId="0" fontId="3" fillId="0" borderId="34" xfId="0" applyFont="1" applyBorder="1" applyAlignment="1">
      <alignment horizontal="left"/>
    </xf>
    <xf numFmtId="164" fontId="3" fillId="3" borderId="41" xfId="0" applyNumberFormat="1" applyFont="1" applyFill="1" applyBorder="1" applyAlignment="1">
      <alignment horizontal="right"/>
    </xf>
    <xf numFmtId="0" fontId="1" fillId="2" borderId="1" xfId="0" applyFont="1" applyFill="1" applyBorder="1" applyAlignment="1">
      <alignment horizontal="center" vertical="center"/>
    </xf>
    <xf numFmtId="0" fontId="33" fillId="3" borderId="36" xfId="0" applyFont="1" applyFill="1" applyBorder="1" applyAlignment="1">
      <alignment horizontal="center" vertical="top"/>
    </xf>
    <xf numFmtId="0" fontId="3" fillId="0" borderId="32" xfId="0" applyFont="1" applyBorder="1" applyAlignment="1">
      <alignment horizontal="left" vertical="center" wrapText="1"/>
    </xf>
    <xf numFmtId="0" fontId="3" fillId="3" borderId="36" xfId="0" applyFont="1" applyFill="1" applyBorder="1" applyAlignment="1">
      <alignment horizontal="left" vertical="top" wrapText="1"/>
    </xf>
    <xf numFmtId="171" fontId="3" fillId="0" borderId="36" xfId="0" applyNumberFormat="1" applyFont="1" applyBorder="1" applyAlignment="1">
      <alignment horizontal="center" vertical="center"/>
    </xf>
    <xf numFmtId="3" fontId="8" fillId="8" borderId="13" xfId="0" applyNumberFormat="1" applyFont="1" applyFill="1" applyBorder="1" applyAlignment="1">
      <alignment horizontal="left" vertical="center" wrapText="1"/>
    </xf>
    <xf numFmtId="0" fontId="4" fillId="0" borderId="66" xfId="0" applyFont="1" applyBorder="1" applyAlignment="1">
      <alignment horizontal="center"/>
    </xf>
    <xf numFmtId="0" fontId="2" fillId="0" borderId="66" xfId="0" applyFont="1" applyBorder="1"/>
    <xf numFmtId="0" fontId="51" fillId="0" borderId="32" xfId="0" applyFont="1" applyBorder="1" applyAlignment="1">
      <alignment horizontal="center" vertical="center" wrapText="1"/>
    </xf>
    <xf numFmtId="0" fontId="33" fillId="3" borderId="36" xfId="0" applyFont="1" applyFill="1" applyBorder="1" applyAlignment="1">
      <alignment horizontal="center"/>
    </xf>
    <xf numFmtId="175" fontId="33" fillId="3" borderId="36" xfId="0" applyNumberFormat="1" applyFont="1" applyFill="1" applyBorder="1" applyAlignment="1">
      <alignment horizontal="left"/>
    </xf>
    <xf numFmtId="164" fontId="46" fillId="3" borderId="13" xfId="0" applyNumberFormat="1" applyFont="1" applyFill="1" applyBorder="1" applyAlignment="1">
      <alignment horizontal="left"/>
    </xf>
    <xf numFmtId="0" fontId="4" fillId="3" borderId="36" xfId="0" applyFont="1" applyFill="1" applyBorder="1" applyAlignment="1">
      <alignment horizontal="right"/>
    </xf>
    <xf numFmtId="164" fontId="3" fillId="3" borderId="17" xfId="0" applyNumberFormat="1" applyFont="1" applyFill="1" applyBorder="1" applyAlignment="1">
      <alignment horizontal="right"/>
    </xf>
    <xf numFmtId="171" fontId="3" fillId="0" borderId="0" xfId="0" applyNumberFormat="1" applyFont="1" applyAlignment="1">
      <alignment horizontal="center" vertical="center" wrapText="1"/>
    </xf>
    <xf numFmtId="2" fontId="3" fillId="0" borderId="0" xfId="0" applyNumberFormat="1" applyFont="1" applyAlignment="1">
      <alignment horizontal="center"/>
    </xf>
    <xf numFmtId="0" fontId="3" fillId="0" borderId="0" xfId="0" applyFont="1" applyAlignment="1">
      <alignment horizontal="center"/>
    </xf>
    <xf numFmtId="0" fontId="1" fillId="2" borderId="19" xfId="0" applyFont="1" applyFill="1" applyBorder="1" applyAlignment="1">
      <alignment horizontal="center" vertical="center"/>
    </xf>
    <xf numFmtId="0" fontId="2" fillId="0" borderId="21" xfId="0" applyFont="1" applyBorder="1"/>
    <xf numFmtId="0" fontId="2" fillId="0" borderId="11" xfId="0" applyFont="1" applyBorder="1"/>
    <xf numFmtId="0" fontId="2" fillId="0" borderId="12" xfId="0" applyFont="1" applyBorder="1"/>
    <xf numFmtId="176" fontId="3" fillId="0" borderId="0" xfId="0" applyNumberFormat="1" applyFont="1" applyAlignment="1">
      <alignment horizontal="right"/>
    </xf>
    <xf numFmtId="176" fontId="3" fillId="0" borderId="0" xfId="0" applyNumberFormat="1" applyFont="1" applyAlignment="1">
      <alignment horizontal="center"/>
    </xf>
    <xf numFmtId="0" fontId="4" fillId="0" borderId="32" xfId="0" applyFont="1" applyBorder="1" applyAlignment="1">
      <alignment horizontal="center" wrapText="1"/>
    </xf>
    <xf numFmtId="0" fontId="4" fillId="0" borderId="16" xfId="0" applyFont="1" applyBorder="1" applyAlignment="1">
      <alignment horizontal="center"/>
    </xf>
    <xf numFmtId="164" fontId="3" fillId="0" borderId="7" xfId="0" applyNumberFormat="1" applyFont="1" applyBorder="1" applyAlignment="1">
      <alignment horizontal="right"/>
    </xf>
    <xf numFmtId="3" fontId="3" fillId="0" borderId="7" xfId="0" applyNumberFormat="1" applyFont="1" applyBorder="1" applyAlignment="1">
      <alignment horizontal="right"/>
    </xf>
    <xf numFmtId="0" fontId="4" fillId="0" borderId="20" xfId="0" applyFont="1" applyBorder="1" applyAlignment="1">
      <alignment horizontal="right"/>
    </xf>
    <xf numFmtId="0" fontId="4" fillId="0" borderId="20" xfId="0" applyFont="1" applyBorder="1" applyAlignment="1">
      <alignment horizontal="center" wrapText="1"/>
    </xf>
    <xf numFmtId="0" fontId="3" fillId="0" borderId="36" xfId="0" applyFont="1" applyBorder="1" applyAlignment="1">
      <alignment horizontal="left"/>
    </xf>
    <xf numFmtId="0" fontId="4" fillId="3" borderId="30" xfId="0" applyFont="1" applyFill="1" applyBorder="1" applyAlignment="1">
      <alignment horizontal="center"/>
    </xf>
    <xf numFmtId="9" fontId="3" fillId="0" borderId="0" xfId="0" applyNumberFormat="1" applyFont="1" applyAlignment="1">
      <alignment horizontal="center" vertical="center"/>
    </xf>
    <xf numFmtId="0" fontId="3" fillId="3" borderId="36" xfId="0" applyFont="1" applyFill="1" applyBorder="1"/>
    <xf numFmtId="164" fontId="3" fillId="3" borderId="36" xfId="0" applyNumberFormat="1" applyFont="1" applyFill="1" applyBorder="1" applyAlignment="1"/>
    <xf numFmtId="164" fontId="3" fillId="0" borderId="36" xfId="0" applyNumberFormat="1" applyFont="1" applyBorder="1"/>
    <xf numFmtId="0" fontId="48" fillId="0" borderId="36" xfId="0" applyFont="1" applyBorder="1" applyAlignment="1">
      <alignment horizontal="center"/>
    </xf>
    <xf numFmtId="164" fontId="3" fillId="8" borderId="36" xfId="0" applyNumberFormat="1" applyFont="1" applyFill="1" applyBorder="1" applyAlignment="1">
      <alignment horizontal="center"/>
    </xf>
    <xf numFmtId="0" fontId="4" fillId="0" borderId="30" xfId="0" applyFont="1" applyBorder="1" applyAlignment="1">
      <alignment horizontal="right"/>
    </xf>
    <xf numFmtId="0" fontId="4" fillId="8" borderId="36" xfId="0" applyFont="1" applyFill="1" applyBorder="1" applyAlignment="1">
      <alignment horizontal="center"/>
    </xf>
    <xf numFmtId="0" fontId="49" fillId="0" borderId="32" xfId="0" applyFont="1" applyBorder="1" applyAlignment="1">
      <alignment horizontal="center" vertical="center" wrapText="1"/>
    </xf>
    <xf numFmtId="0" fontId="3" fillId="0" borderId="34" xfId="0" applyFont="1" applyBorder="1" applyAlignment="1">
      <alignment horizontal="left" vertical="top" wrapText="1"/>
    </xf>
    <xf numFmtId="9" fontId="3" fillId="3" borderId="36" xfId="0" applyNumberFormat="1" applyFont="1" applyFill="1" applyBorder="1" applyAlignment="1">
      <alignment horizontal="right"/>
    </xf>
    <xf numFmtId="3" fontId="3" fillId="3" borderId="36" xfId="0" applyNumberFormat="1" applyFont="1" applyFill="1" applyBorder="1" applyAlignment="1">
      <alignment horizontal="right"/>
    </xf>
    <xf numFmtId="0" fontId="3" fillId="3" borderId="36" xfId="0" applyFont="1" applyFill="1" applyBorder="1" applyAlignment="1">
      <alignment horizontal="right"/>
    </xf>
    <xf numFmtId="164" fontId="3" fillId="3" borderId="36" xfId="0" applyNumberFormat="1" applyFont="1" applyFill="1" applyBorder="1" applyAlignment="1">
      <alignment horizontal="left"/>
    </xf>
    <xf numFmtId="0" fontId="39" fillId="3" borderId="36" xfId="0" applyFont="1" applyFill="1" applyBorder="1" applyAlignment="1">
      <alignment horizontal="center"/>
    </xf>
    <xf numFmtId="0" fontId="3" fillId="3" borderId="36" xfId="0" applyFont="1" applyFill="1" applyBorder="1" applyAlignment="1">
      <alignment horizontal="left"/>
    </xf>
    <xf numFmtId="14" fontId="3" fillId="3" borderId="36" xfId="0" applyNumberFormat="1" applyFont="1" applyFill="1" applyBorder="1" applyAlignment="1">
      <alignment horizontal="right"/>
    </xf>
    <xf numFmtId="0" fontId="39" fillId="3" borderId="36" xfId="0" applyFont="1" applyFill="1" applyBorder="1" applyAlignment="1">
      <alignment horizontal="right"/>
    </xf>
    <xf numFmtId="49" fontId="3" fillId="3" borderId="36" xfId="0" applyNumberFormat="1" applyFont="1" applyFill="1" applyBorder="1" applyAlignment="1">
      <alignment horizontal="center"/>
    </xf>
    <xf numFmtId="0" fontId="3" fillId="0" borderId="30" xfId="0" applyFont="1" applyBorder="1" applyAlignment="1">
      <alignment horizontal="center" vertical="top" wrapText="1"/>
    </xf>
    <xf numFmtId="0" fontId="3" fillId="0" borderId="30" xfId="0" applyFont="1" applyBorder="1" applyAlignment="1">
      <alignment horizontal="center" wrapText="1"/>
    </xf>
    <xf numFmtId="173" fontId="4" fillId="0" borderId="36" xfId="0" applyNumberFormat="1" applyFont="1" applyBorder="1" applyAlignment="1">
      <alignment horizontal="center"/>
    </xf>
    <xf numFmtId="0" fontId="3" fillId="3" borderId="13" xfId="0" applyFont="1" applyFill="1" applyBorder="1"/>
    <xf numFmtId="0" fontId="2" fillId="0" borderId="24" xfId="0" applyFont="1" applyBorder="1"/>
    <xf numFmtId="0" fontId="2" fillId="0" borderId="25" xfId="0" applyFont="1" applyBorder="1"/>
    <xf numFmtId="0" fontId="4" fillId="0" borderId="34" xfId="0" applyFont="1" applyBorder="1" applyAlignment="1">
      <alignment horizontal="right"/>
    </xf>
    <xf numFmtId="0" fontId="41" fillId="0" borderId="30" xfId="0" applyFont="1" applyBorder="1" applyAlignment="1">
      <alignment horizontal="center" wrapText="1"/>
    </xf>
    <xf numFmtId="0" fontId="3" fillId="3" borderId="41" xfId="0" applyFont="1" applyFill="1" applyBorder="1" applyAlignment="1">
      <alignment horizontal="center"/>
    </xf>
    <xf numFmtId="0" fontId="4" fillId="0" borderId="36" xfId="0" applyFont="1" applyBorder="1" applyAlignment="1">
      <alignment horizontal="center" wrapText="1"/>
    </xf>
    <xf numFmtId="1" fontId="3" fillId="3" borderId="17" xfId="0" applyNumberFormat="1" applyFont="1" applyFill="1" applyBorder="1" applyAlignment="1">
      <alignment horizontal="center"/>
    </xf>
    <xf numFmtId="0" fontId="3" fillId="0" borderId="30" xfId="0" applyFont="1" applyBorder="1" applyAlignment="1">
      <alignment horizontal="left" wrapText="1"/>
    </xf>
    <xf numFmtId="0" fontId="3" fillId="3" borderId="30" xfId="0" applyFont="1" applyFill="1" applyBorder="1" applyAlignment="1">
      <alignment horizontal="center" vertical="top"/>
    </xf>
    <xf numFmtId="0" fontId="3" fillId="3" borderId="30" xfId="0" applyFont="1" applyFill="1" applyBorder="1" applyAlignment="1">
      <alignment horizontal="left" vertical="top"/>
    </xf>
    <xf numFmtId="0" fontId="3" fillId="3" borderId="36" xfId="0" applyFont="1" applyFill="1" applyBorder="1" applyAlignment="1">
      <alignment horizontal="left" vertical="top"/>
    </xf>
    <xf numFmtId="0" fontId="4" fillId="0" borderId="30" xfId="0" applyFont="1" applyBorder="1" applyAlignment="1">
      <alignment horizontal="center" vertical="center" wrapText="1"/>
    </xf>
    <xf numFmtId="0" fontId="4" fillId="0" borderId="36" xfId="0" applyFont="1" applyBorder="1" applyAlignment="1">
      <alignment horizontal="center"/>
    </xf>
    <xf numFmtId="0" fontId="4" fillId="0" borderId="7" xfId="0" applyFont="1" applyBorder="1" applyAlignment="1">
      <alignment horizontal="center"/>
    </xf>
    <xf numFmtId="173" fontId="3" fillId="3" borderId="36" xfId="0" applyNumberFormat="1" applyFont="1" applyFill="1" applyBorder="1" applyAlignment="1">
      <alignment horizontal="center"/>
    </xf>
    <xf numFmtId="0" fontId="3" fillId="0" borderId="16" xfId="0" applyFont="1" applyBorder="1" applyAlignment="1">
      <alignment horizontal="center"/>
    </xf>
    <xf numFmtId="0" fontId="4" fillId="0" borderId="34" xfId="0" applyFont="1" applyBorder="1" applyAlignment="1">
      <alignment horizontal="center"/>
    </xf>
    <xf numFmtId="0" fontId="3" fillId="3" borderId="1" xfId="0" applyFont="1" applyFill="1" applyBorder="1" applyAlignment="1">
      <alignment horizontal="left" vertical="top" wrapText="1"/>
    </xf>
    <xf numFmtId="0" fontId="2" fillId="0" borderId="22" xfId="0" applyFont="1" applyBorder="1"/>
    <xf numFmtId="0" fontId="2" fillId="0" borderId="23" xfId="0" applyFont="1" applyBorder="1"/>
    <xf numFmtId="1" fontId="3" fillId="3" borderId="13" xfId="0" applyNumberFormat="1" applyFont="1" applyFill="1" applyBorder="1" applyAlignment="1">
      <alignment horizontal="center"/>
    </xf>
    <xf numFmtId="49" fontId="3" fillId="3" borderId="13" xfId="0" applyNumberFormat="1" applyFont="1" applyFill="1" applyBorder="1" applyAlignment="1">
      <alignment horizontal="center"/>
    </xf>
    <xf numFmtId="164" fontId="3" fillId="3" borderId="13" xfId="0" applyNumberFormat="1" applyFont="1" applyFill="1" applyBorder="1" applyAlignment="1">
      <alignment horizontal="right"/>
    </xf>
    <xf numFmtId="1" fontId="3" fillId="3" borderId="13" xfId="0" applyNumberFormat="1" applyFont="1" applyFill="1" applyBorder="1" applyAlignment="1">
      <alignment horizontal="right"/>
    </xf>
    <xf numFmtId="171" fontId="3" fillId="3" borderId="17" xfId="0" applyNumberFormat="1" applyFont="1" applyFill="1" applyBorder="1" applyAlignment="1">
      <alignment horizontal="right"/>
    </xf>
    <xf numFmtId="14" fontId="3" fillId="3" borderId="17" xfId="0" applyNumberFormat="1" applyFont="1" applyFill="1" applyBorder="1" applyAlignment="1">
      <alignment horizontal="right"/>
    </xf>
    <xf numFmtId="166" fontId="3" fillId="3" borderId="13" xfId="0" applyNumberFormat="1" applyFont="1" applyFill="1" applyBorder="1" applyAlignment="1">
      <alignment horizontal="left"/>
    </xf>
    <xf numFmtId="0" fontId="0" fillId="18" borderId="170" xfId="0" applyFill="1" applyBorder="1" applyAlignment="1" applyProtection="1">
      <alignment horizontal="left"/>
      <protection locked="0"/>
    </xf>
    <xf numFmtId="0" fontId="0" fillId="18" borderId="171" xfId="0" applyFill="1" applyBorder="1" applyAlignment="1" applyProtection="1">
      <alignment horizontal="left"/>
      <protection locked="0"/>
    </xf>
    <xf numFmtId="166" fontId="2" fillId="18" borderId="170" xfId="0" applyNumberFormat="1" applyFont="1" applyFill="1" applyBorder="1" applyAlignment="1" applyProtection="1">
      <alignment horizontal="left"/>
      <protection locked="0"/>
    </xf>
    <xf numFmtId="0" fontId="2" fillId="18" borderId="170" xfId="0" applyFont="1" applyFill="1" applyBorder="1" applyAlignment="1" applyProtection="1">
      <alignment horizontal="left"/>
      <protection locked="0"/>
    </xf>
    <xf numFmtId="166" fontId="2" fillId="18" borderId="171" xfId="0" applyNumberFormat="1" applyFont="1" applyFill="1" applyBorder="1" applyAlignment="1" applyProtection="1">
      <alignment horizontal="left"/>
      <protection locked="0"/>
    </xf>
    <xf numFmtId="0" fontId="127" fillId="3" borderId="17" xfId="1" applyFill="1" applyBorder="1" applyAlignment="1">
      <alignment horizontal="left"/>
    </xf>
    <xf numFmtId="0" fontId="2" fillId="18" borderId="171" xfId="0" applyFont="1" applyFill="1" applyBorder="1" applyAlignment="1" applyProtection="1">
      <alignment horizontal="left"/>
      <protection locked="0"/>
    </xf>
    <xf numFmtId="0" fontId="3" fillId="3" borderId="17" xfId="0" applyFont="1" applyFill="1" applyBorder="1" applyAlignment="1">
      <alignment horizontal="right"/>
    </xf>
    <xf numFmtId="170" fontId="3" fillId="3" borderId="17" xfId="0" applyNumberFormat="1" applyFont="1" applyFill="1" applyBorder="1" applyAlignment="1">
      <alignment horizontal="right"/>
    </xf>
    <xf numFmtId="14" fontId="3" fillId="3" borderId="36" xfId="0" applyNumberFormat="1" applyFont="1" applyFill="1" applyBorder="1" applyAlignment="1">
      <alignment horizontal="center"/>
    </xf>
    <xf numFmtId="0" fontId="33" fillId="3" borderId="13" xfId="0" applyFont="1" applyFill="1" applyBorder="1" applyAlignment="1">
      <alignment horizontal="left"/>
    </xf>
    <xf numFmtId="0" fontId="3" fillId="3" borderId="17" xfId="0" applyFont="1" applyFill="1" applyBorder="1" applyAlignment="1">
      <alignment horizontal="left" wrapText="1"/>
    </xf>
    <xf numFmtId="164" fontId="3" fillId="3" borderId="36" xfId="0" applyNumberFormat="1" applyFont="1" applyFill="1" applyBorder="1" applyAlignment="1">
      <alignment horizontal="left" vertical="top"/>
    </xf>
    <xf numFmtId="0" fontId="3" fillId="3" borderId="36" xfId="0" applyFont="1" applyFill="1" applyBorder="1" applyAlignment="1">
      <alignment horizontal="right" vertical="top"/>
    </xf>
    <xf numFmtId="3" fontId="3" fillId="0" borderId="36" xfId="0" applyNumberFormat="1" applyFont="1" applyBorder="1" applyAlignment="1">
      <alignment horizontal="center"/>
    </xf>
    <xf numFmtId="164" fontId="39" fillId="0" borderId="20" xfId="0" applyNumberFormat="1" applyFont="1" applyBorder="1" applyAlignment="1">
      <alignment horizontal="left" vertical="top" wrapText="1"/>
    </xf>
    <xf numFmtId="164" fontId="3" fillId="0" borderId="36" xfId="0" applyNumberFormat="1" applyFont="1" applyBorder="1" applyAlignment="1">
      <alignment horizontal="left" vertical="top"/>
    </xf>
    <xf numFmtId="0" fontId="4" fillId="0" borderId="30" xfId="0" applyFont="1" applyBorder="1" applyAlignment="1">
      <alignment horizontal="center" vertical="top" wrapText="1"/>
    </xf>
    <xf numFmtId="0" fontId="33" fillId="3" borderId="1" xfId="0" applyFont="1" applyFill="1" applyBorder="1" applyAlignment="1">
      <alignment horizontal="left" vertical="top" wrapText="1"/>
    </xf>
    <xf numFmtId="2" fontId="3" fillId="3" borderId="13" xfId="0" applyNumberFormat="1" applyFont="1" applyFill="1" applyBorder="1" applyAlignment="1">
      <alignment horizontal="center"/>
    </xf>
    <xf numFmtId="3" fontId="3" fillId="0" borderId="16" xfId="0" applyNumberFormat="1" applyFont="1" applyBorder="1" applyAlignment="1">
      <alignment horizontal="right"/>
    </xf>
    <xf numFmtId="169" fontId="3" fillId="3" borderId="13" xfId="0" applyNumberFormat="1" applyFont="1" applyFill="1" applyBorder="1" applyAlignment="1">
      <alignment horizontal="center"/>
    </xf>
    <xf numFmtId="172" fontId="3" fillId="0" borderId="16" xfId="0" applyNumberFormat="1" applyFont="1" applyBorder="1" applyAlignment="1">
      <alignment horizontal="center"/>
    </xf>
    <xf numFmtId="9" fontId="3" fillId="0" borderId="36" xfId="0" applyNumberFormat="1" applyFont="1" applyBorder="1" applyAlignment="1">
      <alignment horizontal="center"/>
    </xf>
    <xf numFmtId="9" fontId="2" fillId="0" borderId="7" xfId="0" applyNumberFormat="1" applyFont="1" applyBorder="1"/>
    <xf numFmtId="9" fontId="2" fillId="0" borderId="37" xfId="0" applyNumberFormat="1" applyFont="1" applyBorder="1"/>
    <xf numFmtId="174" fontId="3" fillId="3" borderId="13" xfId="0" applyNumberFormat="1" applyFont="1" applyFill="1" applyBorder="1" applyAlignment="1">
      <alignment horizontal="center"/>
    </xf>
    <xf numFmtId="174" fontId="2" fillId="0" borderId="14" xfId="0" applyNumberFormat="1" applyFont="1" applyBorder="1"/>
    <xf numFmtId="174" fontId="2" fillId="0" borderId="15" xfId="0" applyNumberFormat="1" applyFont="1" applyBorder="1"/>
    <xf numFmtId="0" fontId="127" fillId="3" borderId="13" xfId="1" applyFill="1" applyBorder="1" applyAlignment="1">
      <alignment horizontal="left"/>
    </xf>
    <xf numFmtId="0" fontId="3" fillId="3" borderId="13" xfId="0" applyFont="1" applyFill="1" applyBorder="1" applyAlignment="1">
      <alignment horizontal="left" wrapText="1"/>
    </xf>
    <xf numFmtId="0" fontId="3" fillId="3" borderId="27" xfId="0" applyFont="1" applyFill="1" applyBorder="1" applyAlignment="1">
      <alignment horizontal="left"/>
    </xf>
    <xf numFmtId="0" fontId="2" fillId="0" borderId="28" xfId="0" applyFont="1" applyBorder="1"/>
    <xf numFmtId="0" fontId="2" fillId="0" borderId="29" xfId="0" applyFont="1" applyBorder="1"/>
    <xf numFmtId="0" fontId="3" fillId="0" borderId="16" xfId="0" applyFont="1" applyBorder="1" applyAlignment="1">
      <alignment horizontal="left" wrapText="1"/>
    </xf>
    <xf numFmtId="164" fontId="3" fillId="0" borderId="16" xfId="0" applyNumberFormat="1" applyFont="1" applyBorder="1" applyAlignment="1">
      <alignment horizontal="center"/>
    </xf>
    <xf numFmtId="0" fontId="3" fillId="3" borderId="1" xfId="0" applyFont="1" applyFill="1" applyBorder="1" applyAlignment="1">
      <alignment horizontal="left" vertical="center" wrapText="1"/>
    </xf>
    <xf numFmtId="0" fontId="3" fillId="3" borderId="13" xfId="0" applyFont="1" applyFill="1" applyBorder="1" applyAlignment="1">
      <alignment horizontal="left" vertical="top" wrapText="1"/>
    </xf>
    <xf numFmtId="167" fontId="3" fillId="3" borderId="13" xfId="0" applyNumberFormat="1" applyFont="1" applyFill="1" applyBorder="1" applyAlignment="1">
      <alignment horizontal="center"/>
    </xf>
    <xf numFmtId="0" fontId="3" fillId="3" borderId="13" xfId="0" applyFont="1" applyFill="1" applyBorder="1" applyAlignment="1">
      <alignment horizontal="right"/>
    </xf>
    <xf numFmtId="168" fontId="3" fillId="3" borderId="17" xfId="0" applyNumberFormat="1" applyFont="1" applyFill="1" applyBorder="1" applyAlignment="1">
      <alignment horizontal="left"/>
    </xf>
    <xf numFmtId="0" fontId="3" fillId="0" borderId="7" xfId="0" applyFont="1" applyBorder="1" applyAlignment="1">
      <alignment horizontal="left"/>
    </xf>
    <xf numFmtId="165" fontId="3" fillId="3" borderId="13" xfId="0" applyNumberFormat="1" applyFont="1" applyFill="1" applyBorder="1" applyAlignment="1">
      <alignment horizontal="left"/>
    </xf>
    <xf numFmtId="1" fontId="3" fillId="3" borderId="13" xfId="0" applyNumberFormat="1" applyFont="1" applyFill="1" applyBorder="1" applyAlignment="1">
      <alignment horizontal="left"/>
    </xf>
    <xf numFmtId="0" fontId="32" fillId="0" borderId="0" xfId="0" applyFont="1" applyAlignment="1">
      <alignment horizontal="center"/>
    </xf>
    <xf numFmtId="0" fontId="33" fillId="0" borderId="0" xfId="0" applyFont="1" applyAlignment="1">
      <alignment horizontal="center"/>
    </xf>
    <xf numFmtId="164" fontId="3" fillId="0" borderId="7" xfId="0" applyNumberFormat="1" applyFont="1" applyBorder="1" applyAlignment="1">
      <alignment horizontal="center"/>
    </xf>
    <xf numFmtId="0" fontId="12" fillId="0" borderId="0" xfId="0" applyFont="1" applyAlignment="1">
      <alignment horizontal="left"/>
    </xf>
    <xf numFmtId="0" fontId="3" fillId="0" borderId="20" xfId="0" applyFont="1" applyBorder="1" applyAlignment="1">
      <alignment horizontal="left" vertical="top" wrapText="1"/>
    </xf>
    <xf numFmtId="0" fontId="53" fillId="7" borderId="36" xfId="0" applyFont="1" applyFill="1" applyBorder="1" applyAlignment="1">
      <alignment horizontal="center" vertical="top"/>
    </xf>
    <xf numFmtId="0" fontId="39" fillId="0" borderId="0" xfId="0" applyFont="1" applyAlignment="1">
      <alignment vertical="top" wrapText="1"/>
    </xf>
    <xf numFmtId="0" fontId="42" fillId="0" borderId="0" xfId="0" applyFont="1" applyAlignment="1">
      <alignment vertical="top" wrapText="1"/>
    </xf>
    <xf numFmtId="0" fontId="3" fillId="0" borderId="16" xfId="0" applyFont="1" applyBorder="1" applyAlignment="1">
      <alignment vertical="top" wrapText="1"/>
    </xf>
    <xf numFmtId="177" fontId="3" fillId="3" borderId="13" xfId="0" applyNumberFormat="1" applyFont="1" applyFill="1" applyBorder="1" applyAlignment="1">
      <alignment horizontal="left" vertical="top" wrapText="1"/>
    </xf>
    <xf numFmtId="0" fontId="3" fillId="0" borderId="20" xfId="0" applyFont="1" applyBorder="1" applyAlignment="1">
      <alignment vertical="top" wrapText="1"/>
    </xf>
    <xf numFmtId="0" fontId="3" fillId="0" borderId="16" xfId="0" applyFont="1" applyBorder="1" applyAlignment="1">
      <alignment horizontal="right" vertical="top" wrapText="1"/>
    </xf>
    <xf numFmtId="0" fontId="1" fillId="2" borderId="36" xfId="0" applyFont="1" applyFill="1" applyBorder="1" applyAlignment="1">
      <alignment horizontal="left" vertical="top"/>
    </xf>
    <xf numFmtId="0" fontId="3" fillId="0" borderId="0" xfId="0" applyFont="1" applyAlignment="1">
      <alignment horizontal="right" vertical="top" wrapText="1"/>
    </xf>
    <xf numFmtId="0" fontId="42" fillId="11" borderId="92" xfId="0" applyFont="1" applyFill="1" applyBorder="1" applyAlignment="1">
      <alignment horizontal="center"/>
    </xf>
    <xf numFmtId="0" fontId="60" fillId="12" borderId="36" xfId="0" applyFont="1" applyFill="1" applyBorder="1" applyAlignment="1">
      <alignment horizontal="center"/>
    </xf>
    <xf numFmtId="14" fontId="60" fillId="5" borderId="36" xfId="0" applyNumberFormat="1" applyFont="1" applyFill="1" applyBorder="1" applyAlignment="1">
      <alignment horizontal="center"/>
    </xf>
    <xf numFmtId="1" fontId="60" fillId="14" borderId="36" xfId="0" applyNumberFormat="1" applyFont="1" applyFill="1" applyBorder="1" applyAlignment="1">
      <alignment horizontal="center"/>
    </xf>
    <xf numFmtId="44" fontId="3" fillId="14" borderId="86" xfId="0" applyNumberFormat="1" applyFont="1" applyFill="1" applyBorder="1" applyAlignment="1">
      <alignment horizontal="center"/>
    </xf>
    <xf numFmtId="0" fontId="2" fillId="0" borderId="80" xfId="0" applyFont="1" applyBorder="1"/>
    <xf numFmtId="0" fontId="2" fillId="0" borderId="87" xfId="0" applyFont="1" applyBorder="1"/>
    <xf numFmtId="0" fontId="61" fillId="11" borderId="76" xfId="0" applyFont="1" applyFill="1" applyBorder="1" applyAlignment="1">
      <alignment horizontal="center"/>
    </xf>
    <xf numFmtId="0" fontId="2" fillId="0" borderId="77" xfId="0" applyFont="1" applyBorder="1"/>
    <xf numFmtId="0" fontId="2" fillId="0" borderId="78" xfId="0" applyFont="1" applyBorder="1"/>
    <xf numFmtId="0" fontId="61" fillId="5" borderId="13" xfId="0" applyFont="1" applyFill="1" applyBorder="1" applyAlignment="1">
      <alignment horizontal="center"/>
    </xf>
    <xf numFmtId="0" fontId="61" fillId="5" borderId="41" xfId="0" applyFont="1" applyFill="1" applyBorder="1" applyAlignment="1">
      <alignment horizontal="center"/>
    </xf>
    <xf numFmtId="0" fontId="2" fillId="0" borderId="114" xfId="0" applyFont="1" applyBorder="1"/>
    <xf numFmtId="0" fontId="60" fillId="5" borderId="41" xfId="0" applyFont="1" applyFill="1" applyBorder="1" applyAlignment="1">
      <alignment horizontal="center"/>
    </xf>
    <xf numFmtId="0" fontId="61" fillId="5" borderId="108" xfId="0" applyFont="1" applyFill="1" applyBorder="1" applyAlignment="1">
      <alignment horizontal="center"/>
    </xf>
    <xf numFmtId="0" fontId="2" fillId="0" borderId="84" xfId="0" applyFont="1" applyBorder="1"/>
    <xf numFmtId="0" fontId="2" fillId="0" borderId="85" xfId="0" applyFont="1" applyBorder="1"/>
    <xf numFmtId="0" fontId="60" fillId="5" borderId="110" xfId="0" applyFont="1" applyFill="1" applyBorder="1" applyAlignment="1">
      <alignment horizontal="center"/>
    </xf>
    <xf numFmtId="0" fontId="2" fillId="0" borderId="107" xfId="0" applyFont="1" applyBorder="1"/>
    <xf numFmtId="0" fontId="61" fillId="5" borderId="36" xfId="0" applyFont="1" applyFill="1" applyBorder="1" applyAlignment="1">
      <alignment horizontal="center"/>
    </xf>
    <xf numFmtId="0" fontId="61" fillId="5" borderId="110" xfId="0" applyFont="1" applyFill="1" applyBorder="1" applyAlignment="1">
      <alignment horizontal="center"/>
    </xf>
    <xf numFmtId="0" fontId="61" fillId="11" borderId="79" xfId="0" applyFont="1" applyFill="1" applyBorder="1" applyAlignment="1">
      <alignment horizontal="center"/>
    </xf>
    <xf numFmtId="0" fontId="2" fillId="0" borderId="81" xfId="0" applyFont="1" applyBorder="1"/>
    <xf numFmtId="0" fontId="61" fillId="11" borderId="92" xfId="0" applyFont="1" applyFill="1" applyBorder="1" applyAlignment="1">
      <alignment horizontal="center"/>
    </xf>
    <xf numFmtId="0" fontId="61" fillId="11" borderId="36" xfId="0" applyFont="1" applyFill="1" applyBorder="1" applyAlignment="1">
      <alignment horizontal="center"/>
    </xf>
    <xf numFmtId="0" fontId="2" fillId="0" borderId="109" xfId="0" applyFont="1" applyBorder="1"/>
    <xf numFmtId="0" fontId="61" fillId="0" borderId="76" xfId="0" applyFont="1" applyBorder="1" applyAlignment="1">
      <alignment horizontal="center"/>
    </xf>
    <xf numFmtId="0" fontId="60" fillId="5" borderId="36" xfId="0" applyFont="1" applyFill="1" applyBorder="1" applyAlignment="1">
      <alignment horizontal="center"/>
    </xf>
    <xf numFmtId="14" fontId="60" fillId="14" borderId="36" xfId="0" applyNumberFormat="1" applyFont="1" applyFill="1" applyBorder="1" applyAlignment="1">
      <alignment horizontal="center"/>
    </xf>
    <xf numFmtId="0" fontId="67" fillId="0" borderId="36" xfId="0" applyFont="1" applyBorder="1" applyAlignment="1">
      <alignment horizontal="center"/>
    </xf>
    <xf numFmtId="0" fontId="61" fillId="0" borderId="110" xfId="0" applyFont="1" applyBorder="1" applyAlignment="1">
      <alignment horizontal="center"/>
    </xf>
    <xf numFmtId="0" fontId="61" fillId="11" borderId="83" xfId="0" applyFont="1" applyFill="1" applyBorder="1" applyAlignment="1">
      <alignment horizontal="center"/>
    </xf>
    <xf numFmtId="0" fontId="61" fillId="0" borderId="79" xfId="0" applyFont="1" applyBorder="1" applyAlignment="1">
      <alignment horizontal="center"/>
    </xf>
    <xf numFmtId="0" fontId="61" fillId="0" borderId="92" xfId="0" applyFont="1" applyBorder="1" applyAlignment="1">
      <alignment horizontal="center"/>
    </xf>
    <xf numFmtId="0" fontId="61" fillId="0" borderId="36" xfId="0" applyFont="1" applyBorder="1" applyAlignment="1">
      <alignment horizontal="center"/>
    </xf>
    <xf numFmtId="0" fontId="61" fillId="11" borderId="69" xfId="0" applyFont="1" applyFill="1" applyBorder="1" applyAlignment="1">
      <alignment horizontal="center"/>
    </xf>
    <xf numFmtId="0" fontId="2" fillId="0" borderId="70" xfId="0" applyFont="1" applyBorder="1"/>
    <xf numFmtId="0" fontId="2" fillId="0" borderId="119" xfId="0" applyFont="1" applyBorder="1"/>
    <xf numFmtId="0" fontId="60" fillId="5" borderId="120" xfId="0" applyFont="1" applyFill="1" applyBorder="1" applyAlignment="1">
      <alignment horizontal="center"/>
    </xf>
    <xf numFmtId="0" fontId="2" fillId="0" borderId="71" xfId="0" applyFont="1" applyBorder="1"/>
    <xf numFmtId="0" fontId="64" fillId="11" borderId="76" xfId="0" applyFont="1" applyFill="1" applyBorder="1" applyAlignment="1">
      <alignment horizontal="center"/>
    </xf>
    <xf numFmtId="0" fontId="65" fillId="5" borderId="76" xfId="0" applyFont="1" applyFill="1" applyBorder="1" applyAlignment="1">
      <alignment horizontal="left"/>
    </xf>
    <xf numFmtId="0" fontId="65" fillId="5" borderId="101" xfId="0" applyFont="1" applyFill="1" applyBorder="1" applyAlignment="1">
      <alignment vertical="top" wrapText="1"/>
    </xf>
    <xf numFmtId="0" fontId="2" fillId="0" borderId="45" xfId="0" applyFont="1" applyBorder="1"/>
    <xf numFmtId="0" fontId="2" fillId="0" borderId="47" xfId="0" applyFont="1" applyBorder="1"/>
    <xf numFmtId="0" fontId="2" fillId="0" borderId="100" xfId="0" applyFont="1" applyBorder="1"/>
    <xf numFmtId="0" fontId="2" fillId="0" borderId="59" xfId="0" applyFont="1" applyBorder="1"/>
    <xf numFmtId="0" fontId="2" fillId="0" borderId="102" xfId="0" applyFont="1" applyBorder="1"/>
    <xf numFmtId="0" fontId="2" fillId="0" borderId="61" xfId="0" applyFont="1" applyBorder="1"/>
    <xf numFmtId="0" fontId="2" fillId="0" borderId="63" xfId="0" applyFont="1" applyBorder="1"/>
    <xf numFmtId="0" fontId="60" fillId="5" borderId="115" xfId="0" applyFont="1" applyFill="1" applyBorder="1" applyAlignment="1">
      <alignment horizontal="center"/>
    </xf>
    <xf numFmtId="0" fontId="2" fillId="0" borderId="116" xfId="0" applyFont="1" applyBorder="1"/>
    <xf numFmtId="0" fontId="60" fillId="5" borderId="92" xfId="0" applyFont="1" applyFill="1" applyBorder="1" applyAlignment="1">
      <alignment horizontal="center"/>
    </xf>
    <xf numFmtId="44" fontId="62" fillId="5" borderId="117" xfId="0" applyNumberFormat="1" applyFont="1" applyFill="1" applyBorder="1" applyAlignment="1">
      <alignment horizontal="center"/>
    </xf>
    <xf numFmtId="0" fontId="2" fillId="0" borderId="118" xfId="0" applyFont="1" applyBorder="1"/>
    <xf numFmtId="0" fontId="61" fillId="11" borderId="93" xfId="0" applyFont="1" applyFill="1" applyBorder="1" applyAlignment="1">
      <alignment horizontal="right"/>
    </xf>
    <xf numFmtId="0" fontId="2" fillId="0" borderId="94" xfId="0" applyFont="1" applyBorder="1"/>
    <xf numFmtId="0" fontId="2" fillId="0" borderId="95" xfId="0" applyFont="1" applyBorder="1"/>
    <xf numFmtId="44" fontId="61" fillId="11" borderId="96" xfId="0" applyNumberFormat="1" applyFont="1" applyFill="1" applyBorder="1" applyAlignment="1">
      <alignment horizontal="center"/>
    </xf>
    <xf numFmtId="0" fontId="2" fillId="0" borderId="97" xfId="0" applyFont="1" applyBorder="1"/>
    <xf numFmtId="0" fontId="62" fillId="5" borderId="92" xfId="0" applyFont="1" applyFill="1" applyBorder="1" applyAlignment="1">
      <alignment horizontal="center"/>
    </xf>
    <xf numFmtId="44" fontId="62" fillId="5" borderId="36" xfId="0" applyNumberFormat="1" applyFont="1" applyFill="1" applyBorder="1" applyAlignment="1">
      <alignment horizontal="center"/>
    </xf>
    <xf numFmtId="0" fontId="2" fillId="0" borderId="91" xfId="0" applyFont="1" applyBorder="1"/>
    <xf numFmtId="0" fontId="39" fillId="5" borderId="17" xfId="0" applyFont="1" applyFill="1" applyBorder="1" applyAlignment="1">
      <alignment horizontal="center"/>
    </xf>
    <xf numFmtId="0" fontId="39" fillId="5" borderId="108" xfId="0" applyFont="1" applyFill="1" applyBorder="1" applyAlignment="1">
      <alignment horizontal="center"/>
    </xf>
    <xf numFmtId="0" fontId="60" fillId="5" borderId="86" xfId="0" applyFont="1" applyFill="1" applyBorder="1" applyAlignment="1">
      <alignment horizontal="center"/>
    </xf>
    <xf numFmtId="14" fontId="60" fillId="5" borderId="110" xfId="0" applyNumberFormat="1" applyFont="1" applyFill="1" applyBorder="1" applyAlignment="1">
      <alignment horizontal="center"/>
    </xf>
    <xf numFmtId="0" fontId="61" fillId="11" borderId="113" xfId="0" applyFont="1" applyFill="1" applyBorder="1" applyAlignment="1">
      <alignment horizontal="center"/>
    </xf>
    <xf numFmtId="0" fontId="42" fillId="0" borderId="102" xfId="0" applyFont="1" applyBorder="1" applyAlignment="1">
      <alignment horizontal="center"/>
    </xf>
    <xf numFmtId="0" fontId="2" fillId="0" borderId="111" xfId="0" applyFont="1" applyBorder="1"/>
    <xf numFmtId="0" fontId="42" fillId="0" borderId="101" xfId="0" applyFont="1" applyBorder="1" applyAlignment="1">
      <alignment horizontal="center"/>
    </xf>
    <xf numFmtId="0" fontId="39" fillId="5" borderId="92" xfId="0" applyFont="1" applyFill="1" applyBorder="1" applyAlignment="1">
      <alignment horizontal="center"/>
    </xf>
    <xf numFmtId="0" fontId="39" fillId="5" borderId="83" xfId="0" applyFont="1" applyFill="1" applyBorder="1" applyAlignment="1">
      <alignment horizontal="center"/>
    </xf>
    <xf numFmtId="0" fontId="42" fillId="5" borderId="83" xfId="0" applyFont="1" applyFill="1" applyBorder="1" applyAlignment="1">
      <alignment horizontal="right"/>
    </xf>
    <xf numFmtId="44" fontId="39" fillId="5" borderId="36" xfId="0" applyNumberFormat="1" applyFont="1" applyFill="1" applyBorder="1" applyAlignment="1">
      <alignment horizontal="center"/>
    </xf>
    <xf numFmtId="0" fontId="39" fillId="5" borderId="36" xfId="0" applyFont="1" applyFill="1" applyBorder="1" applyAlignment="1">
      <alignment horizontal="center"/>
    </xf>
    <xf numFmtId="0" fontId="60" fillId="5" borderId="83" xfId="0" applyFont="1" applyFill="1" applyBorder="1" applyAlignment="1">
      <alignment horizontal="center"/>
    </xf>
    <xf numFmtId="1" fontId="60" fillId="5" borderId="36" xfId="0" applyNumberFormat="1" applyFont="1" applyFill="1" applyBorder="1" applyAlignment="1">
      <alignment horizontal="center"/>
    </xf>
    <xf numFmtId="0" fontId="42" fillId="0" borderId="101" xfId="0" applyFont="1" applyBorder="1" applyAlignment="1">
      <alignment horizontal="center" vertical="center" wrapText="1"/>
    </xf>
    <xf numFmtId="0" fontId="41" fillId="0" borderId="101" xfId="0" applyFont="1" applyBorder="1" applyAlignment="1">
      <alignment horizontal="center" vertical="center" wrapText="1"/>
    </xf>
    <xf numFmtId="1" fontId="60" fillId="11" borderId="41" xfId="0" applyNumberFormat="1" applyFont="1" applyFill="1" applyBorder="1" applyAlignment="1">
      <alignment horizontal="center"/>
    </xf>
    <xf numFmtId="0" fontId="42" fillId="5" borderId="92" xfId="0" applyFont="1" applyFill="1" applyBorder="1" applyAlignment="1">
      <alignment horizontal="center"/>
    </xf>
    <xf numFmtId="0" fontId="42" fillId="5" borderId="36" xfId="0" applyFont="1" applyFill="1" applyBorder="1" applyAlignment="1">
      <alignment horizontal="center"/>
    </xf>
    <xf numFmtId="175" fontId="60" fillId="5" borderId="17" xfId="0" applyNumberFormat="1" applyFont="1" applyFill="1" applyBorder="1" applyAlignment="1">
      <alignment horizontal="center"/>
    </xf>
    <xf numFmtId="0" fontId="4" fillId="13" borderId="72" xfId="0" applyFont="1" applyFill="1" applyBorder="1" applyAlignment="1">
      <alignment horizontal="center"/>
    </xf>
    <xf numFmtId="0" fontId="2" fillId="0" borderId="73" xfId="0" applyFont="1" applyBorder="1"/>
    <xf numFmtId="0" fontId="61" fillId="13" borderId="72" xfId="0" applyFont="1" applyFill="1" applyBorder="1" applyAlignment="1">
      <alignment horizontal="center"/>
    </xf>
    <xf numFmtId="0" fontId="61" fillId="13" borderId="27" xfId="0" applyFont="1" applyFill="1" applyBorder="1" applyAlignment="1">
      <alignment horizontal="left"/>
    </xf>
    <xf numFmtId="0" fontId="61" fillId="13" borderId="1" xfId="0" applyFont="1" applyFill="1" applyBorder="1" applyAlignment="1">
      <alignment horizontal="left" vertical="top" wrapText="1"/>
    </xf>
    <xf numFmtId="44" fontId="60" fillId="11" borderId="110" xfId="0" applyNumberFormat="1" applyFont="1" applyFill="1" applyBorder="1" applyAlignment="1">
      <alignment horizontal="center"/>
    </xf>
    <xf numFmtId="0" fontId="28" fillId="13" borderId="69" xfId="0" applyFont="1" applyFill="1" applyBorder="1" applyAlignment="1">
      <alignment horizontal="center"/>
    </xf>
    <xf numFmtId="0" fontId="60" fillId="13" borderId="72" xfId="0" applyFont="1" applyFill="1" applyBorder="1" applyAlignment="1">
      <alignment horizontal="center"/>
    </xf>
    <xf numFmtId="175" fontId="60" fillId="14" borderId="17" xfId="0" applyNumberFormat="1" applyFont="1" applyFill="1" applyBorder="1" applyAlignment="1">
      <alignment horizontal="center"/>
    </xf>
    <xf numFmtId="0" fontId="42" fillId="12" borderId="92" xfId="0" applyFont="1" applyFill="1" applyBorder="1" applyAlignment="1">
      <alignment horizontal="center"/>
    </xf>
    <xf numFmtId="175" fontId="72" fillId="5" borderId="17" xfId="0" applyNumberFormat="1" applyFont="1" applyFill="1" applyBorder="1" applyAlignment="1">
      <alignment horizontal="center"/>
    </xf>
    <xf numFmtId="44" fontId="60" fillId="12" borderId="36" xfId="0" applyNumberFormat="1" applyFont="1" applyFill="1" applyBorder="1" applyAlignment="1">
      <alignment horizontal="center"/>
    </xf>
    <xf numFmtId="175" fontId="73" fillId="15" borderId="36" xfId="0" applyNumberFormat="1" applyFont="1" applyFill="1" applyBorder="1" applyAlignment="1">
      <alignment horizontal="center"/>
    </xf>
    <xf numFmtId="175" fontId="39" fillId="5" borderId="36" xfId="0" applyNumberFormat="1" applyFont="1" applyFill="1" applyBorder="1" applyAlignment="1">
      <alignment horizontal="center"/>
    </xf>
    <xf numFmtId="175" fontId="72" fillId="14" borderId="17" xfId="0" applyNumberFormat="1" applyFont="1" applyFill="1" applyBorder="1" applyAlignment="1">
      <alignment horizontal="center"/>
    </xf>
    <xf numFmtId="0" fontId="61" fillId="11" borderId="27" xfId="0" applyFont="1" applyFill="1" applyBorder="1" applyAlignment="1">
      <alignment horizontal="left" vertical="top"/>
    </xf>
    <xf numFmtId="0" fontId="60" fillId="5" borderId="76" xfId="0" applyFont="1" applyFill="1" applyBorder="1" applyAlignment="1">
      <alignment horizontal="center"/>
    </xf>
    <xf numFmtId="0" fontId="61" fillId="11" borderId="27" xfId="0" applyFont="1" applyFill="1" applyBorder="1" applyAlignment="1">
      <alignment horizontal="left"/>
    </xf>
    <xf numFmtId="0" fontId="4" fillId="11" borderId="27" xfId="0" applyFont="1" applyFill="1" applyBorder="1" applyAlignment="1">
      <alignment horizontal="left" vertical="top"/>
    </xf>
    <xf numFmtId="0" fontId="61" fillId="13" borderId="129" xfId="0" applyFont="1" applyFill="1" applyBorder="1" applyAlignment="1">
      <alignment horizontal="center"/>
    </xf>
    <xf numFmtId="0" fontId="2" fillId="0" borderId="130" xfId="0" applyFont="1" applyBorder="1"/>
    <xf numFmtId="0" fontId="42" fillId="5" borderId="83" xfId="0" applyFont="1" applyFill="1" applyBorder="1" applyAlignment="1">
      <alignment horizontal="center"/>
    </xf>
    <xf numFmtId="175" fontId="60" fillId="5" borderId="108" xfId="0" applyNumberFormat="1" applyFont="1" applyFill="1" applyBorder="1" applyAlignment="1">
      <alignment horizontal="center"/>
    </xf>
    <xf numFmtId="0" fontId="42" fillId="5" borderId="110" xfId="0" applyFont="1" applyFill="1" applyBorder="1" applyAlignment="1">
      <alignment horizontal="center"/>
    </xf>
    <xf numFmtId="0" fontId="41" fillId="0" borderId="100" xfId="0" applyFont="1" applyBorder="1" applyAlignment="1">
      <alignment horizontal="center"/>
    </xf>
    <xf numFmtId="44" fontId="60" fillId="11" borderId="128" xfId="0" applyNumberFormat="1" applyFont="1" applyFill="1" applyBorder="1" applyAlignment="1">
      <alignment horizontal="center"/>
    </xf>
    <xf numFmtId="0" fontId="42" fillId="11" borderId="79" xfId="0" applyFont="1" applyFill="1" applyBorder="1" applyAlignment="1">
      <alignment horizontal="center"/>
    </xf>
    <xf numFmtId="0" fontId="60" fillId="0" borderId="79" xfId="0" applyFont="1" applyBorder="1" applyAlignment="1">
      <alignment horizontal="center"/>
    </xf>
    <xf numFmtId="0" fontId="42" fillId="0" borderId="80" xfId="0" applyFont="1" applyBorder="1" applyAlignment="1">
      <alignment horizontal="center"/>
    </xf>
    <xf numFmtId="0" fontId="42" fillId="0" borderId="79" xfId="0" applyFont="1" applyBorder="1" applyAlignment="1">
      <alignment horizontal="center"/>
    </xf>
    <xf numFmtId="0" fontId="60" fillId="5" borderId="115" xfId="0" applyFont="1" applyFill="1" applyBorder="1" applyAlignment="1">
      <alignment horizontal="left" vertical="top"/>
    </xf>
    <xf numFmtId="44" fontId="60" fillId="5" borderId="36" xfId="0" applyNumberFormat="1" applyFont="1" applyFill="1" applyBorder="1" applyAlignment="1">
      <alignment horizontal="center"/>
    </xf>
    <xf numFmtId="0" fontId="42" fillId="11" borderId="83" xfId="0" applyFont="1" applyFill="1" applyBorder="1" applyAlignment="1">
      <alignment horizontal="center"/>
    </xf>
    <xf numFmtId="9" fontId="60" fillId="11" borderId="41" xfId="0" applyNumberFormat="1" applyFont="1" applyFill="1" applyBorder="1" applyAlignment="1">
      <alignment horizontal="center"/>
    </xf>
    <xf numFmtId="44" fontId="60" fillId="5" borderId="110" xfId="0" applyNumberFormat="1" applyFont="1" applyFill="1" applyBorder="1" applyAlignment="1">
      <alignment horizontal="center"/>
    </xf>
    <xf numFmtId="0" fontId="61" fillId="11" borderId="79" xfId="0" applyFont="1" applyFill="1" applyBorder="1" applyAlignment="1">
      <alignment horizontal="left"/>
    </xf>
    <xf numFmtId="44" fontId="39" fillId="5" borderId="110" xfId="0" applyNumberFormat="1" applyFont="1" applyFill="1" applyBorder="1" applyAlignment="1">
      <alignment horizontal="center"/>
    </xf>
    <xf numFmtId="0" fontId="39" fillId="5" borderId="110" xfId="0" applyFont="1" applyFill="1" applyBorder="1" applyAlignment="1">
      <alignment horizontal="center"/>
    </xf>
    <xf numFmtId="0" fontId="42" fillId="0" borderId="112" xfId="0" applyFont="1" applyBorder="1" applyAlignment="1">
      <alignment horizontal="center"/>
    </xf>
    <xf numFmtId="44" fontId="42" fillId="0" borderId="112" xfId="0" applyNumberFormat="1" applyFont="1" applyBorder="1" applyAlignment="1">
      <alignment horizontal="center"/>
    </xf>
    <xf numFmtId="0" fontId="60" fillId="5" borderId="108" xfId="0" applyFont="1" applyFill="1" applyBorder="1" applyAlignment="1">
      <alignment horizontal="center"/>
    </xf>
    <xf numFmtId="0" fontId="61" fillId="5" borderId="92" xfId="0" applyFont="1" applyFill="1" applyBorder="1" applyAlignment="1">
      <alignment horizontal="right"/>
    </xf>
    <xf numFmtId="0" fontId="60" fillId="5" borderId="17" xfId="0" applyFont="1" applyFill="1" applyBorder="1" applyAlignment="1">
      <alignment horizontal="center"/>
    </xf>
    <xf numFmtId="0" fontId="65" fillId="5" borderId="17" xfId="0" applyFont="1" applyFill="1" applyBorder="1" applyAlignment="1">
      <alignment horizontal="center"/>
    </xf>
    <xf numFmtId="0" fontId="65" fillId="5" borderId="92" xfId="0" applyFont="1" applyFill="1" applyBorder="1" applyAlignment="1">
      <alignment horizontal="center"/>
    </xf>
    <xf numFmtId="0" fontId="42" fillId="5" borderId="92" xfId="0" applyFont="1" applyFill="1" applyBorder="1" applyAlignment="1">
      <alignment horizontal="right"/>
    </xf>
    <xf numFmtId="0" fontId="67" fillId="5" borderId="92" xfId="0" applyFont="1" applyFill="1" applyBorder="1" applyAlignment="1">
      <alignment horizontal="right"/>
    </xf>
    <xf numFmtId="1" fontId="60" fillId="5" borderId="41" xfId="0" applyNumberFormat="1" applyFont="1" applyFill="1" applyBorder="1" applyAlignment="1">
      <alignment horizontal="center"/>
    </xf>
    <xf numFmtId="0" fontId="42" fillId="5" borderId="79" xfId="0" applyFont="1" applyFill="1" applyBorder="1" applyAlignment="1">
      <alignment horizontal="right"/>
    </xf>
    <xf numFmtId="0" fontId="69" fillId="5" borderId="105" xfId="0" applyFont="1" applyFill="1" applyBorder="1" applyAlignment="1">
      <alignment horizontal="center"/>
    </xf>
    <xf numFmtId="0" fontId="65" fillId="5" borderId="79" xfId="0" applyFont="1" applyFill="1" applyBorder="1" applyAlignment="1">
      <alignment horizontal="center"/>
    </xf>
    <xf numFmtId="0" fontId="2" fillId="0" borderId="106" xfId="0" applyFont="1" applyBorder="1"/>
    <xf numFmtId="1" fontId="65" fillId="5" borderId="41" xfId="0" applyNumberFormat="1" applyFont="1" applyFill="1" applyBorder="1" applyAlignment="1">
      <alignment horizontal="center"/>
    </xf>
    <xf numFmtId="9" fontId="60" fillId="5" borderId="76" xfId="0" applyNumberFormat="1" applyFont="1" applyFill="1" applyBorder="1" applyAlignment="1">
      <alignment horizontal="center"/>
    </xf>
    <xf numFmtId="0" fontId="60" fillId="11" borderId="76" xfId="0" applyFont="1" applyFill="1" applyBorder="1" applyAlignment="1">
      <alignment horizontal="center"/>
    </xf>
    <xf numFmtId="0" fontId="67" fillId="11" borderId="93" xfId="0" applyFont="1" applyFill="1" applyBorder="1" applyAlignment="1">
      <alignment horizontal="center"/>
    </xf>
    <xf numFmtId="0" fontId="41" fillId="11" borderId="98" xfId="0" applyFont="1" applyFill="1" applyBorder="1" applyAlignment="1">
      <alignment horizontal="center" vertical="center" wrapText="1"/>
    </xf>
    <xf numFmtId="0" fontId="2" fillId="0" borderId="99" xfId="0" applyFont="1" applyBorder="1"/>
    <xf numFmtId="0" fontId="2" fillId="0" borderId="103" xfId="0" applyFont="1" applyBorder="1"/>
    <xf numFmtId="0" fontId="2" fillId="0" borderId="104" xfId="0" applyFont="1" applyBorder="1"/>
    <xf numFmtId="0" fontId="42" fillId="11" borderId="98" xfId="0" applyFont="1" applyFill="1" applyBorder="1" applyAlignment="1">
      <alignment horizontal="center" vertical="center" wrapText="1"/>
    </xf>
    <xf numFmtId="0" fontId="42" fillId="11" borderId="76" xfId="0" applyFont="1" applyFill="1" applyBorder="1" applyAlignment="1">
      <alignment horizontal="center"/>
    </xf>
    <xf numFmtId="0" fontId="42" fillId="11" borderId="101" xfId="0" applyFont="1" applyFill="1" applyBorder="1" applyAlignment="1">
      <alignment horizontal="center" vertical="center" wrapText="1"/>
    </xf>
    <xf numFmtId="0" fontId="67" fillId="11" borderId="83" xfId="0" applyFont="1" applyFill="1" applyBorder="1" applyAlignment="1">
      <alignment horizontal="center"/>
    </xf>
    <xf numFmtId="0" fontId="67" fillId="11" borderId="96" xfId="0" applyFont="1" applyFill="1" applyBorder="1" applyAlignment="1">
      <alignment horizontal="center"/>
    </xf>
    <xf numFmtId="0" fontId="68" fillId="11" borderId="76" xfId="0" applyFont="1" applyFill="1" applyBorder="1" applyAlignment="1">
      <alignment horizontal="center"/>
    </xf>
    <xf numFmtId="9" fontId="67" fillId="11" borderId="96" xfId="0" applyNumberFormat="1" applyFont="1" applyFill="1" applyBorder="1" applyAlignment="1">
      <alignment horizontal="center"/>
    </xf>
    <xf numFmtId="0" fontId="67" fillId="11" borderId="36" xfId="0" applyFont="1" applyFill="1" applyBorder="1" applyAlignment="1">
      <alignment horizontal="center"/>
    </xf>
    <xf numFmtId="0" fontId="67" fillId="14" borderId="36" xfId="0" applyFont="1" applyFill="1" applyBorder="1" applyAlignment="1">
      <alignment horizontal="center"/>
    </xf>
    <xf numFmtId="9" fontId="67" fillId="11" borderId="36" xfId="0" applyNumberFormat="1" applyFont="1" applyFill="1" applyBorder="1" applyAlignment="1">
      <alignment horizontal="center"/>
    </xf>
    <xf numFmtId="9" fontId="67" fillId="11" borderId="92" xfId="0" applyNumberFormat="1" applyFont="1" applyFill="1" applyBorder="1" applyAlignment="1">
      <alignment horizontal="center"/>
    </xf>
    <xf numFmtId="0" fontId="60" fillId="14" borderId="86" xfId="0" applyFont="1" applyFill="1" applyBorder="1" applyAlignment="1">
      <alignment horizontal="center"/>
    </xf>
    <xf numFmtId="0" fontId="61" fillId="0" borderId="0" xfId="0" applyFont="1" applyAlignment="1">
      <alignment horizontal="center"/>
    </xf>
    <xf numFmtId="0" fontId="67" fillId="11" borderId="88" xfId="0" applyFont="1" applyFill="1" applyBorder="1" applyAlignment="1">
      <alignment horizontal="center"/>
    </xf>
    <xf numFmtId="0" fontId="2" fillId="0" borderId="89" xfId="0" applyFont="1" applyBorder="1"/>
    <xf numFmtId="0" fontId="2" fillId="0" borderId="90" xfId="0" applyFont="1" applyBorder="1"/>
    <xf numFmtId="44" fontId="3" fillId="14" borderId="76" xfId="0" applyNumberFormat="1" applyFont="1" applyFill="1" applyBorder="1" applyAlignment="1">
      <alignment horizontal="left"/>
    </xf>
    <xf numFmtId="1" fontId="60" fillId="14" borderId="76" xfId="0" applyNumberFormat="1" applyFont="1" applyFill="1" applyBorder="1" applyAlignment="1">
      <alignment horizontal="center"/>
    </xf>
    <xf numFmtId="44" fontId="3" fillId="14" borderId="76" xfId="0" applyNumberFormat="1" applyFont="1" applyFill="1" applyBorder="1" applyAlignment="1">
      <alignment horizontal="center"/>
    </xf>
    <xf numFmtId="14" fontId="65" fillId="5" borderId="76" xfId="0" applyNumberFormat="1" applyFont="1" applyFill="1" applyBorder="1" applyAlignment="1">
      <alignment horizontal="center" vertical="center"/>
    </xf>
    <xf numFmtId="0" fontId="64" fillId="11" borderId="76" xfId="0" applyFont="1" applyFill="1" applyBorder="1" applyAlignment="1">
      <alignment horizontal="center" wrapText="1"/>
    </xf>
    <xf numFmtId="0" fontId="59" fillId="12" borderId="69" xfId="0" applyFont="1" applyFill="1" applyBorder="1" applyAlignment="1">
      <alignment horizontal="center"/>
    </xf>
    <xf numFmtId="0" fontId="63" fillId="14" borderId="76" xfId="0" applyFont="1" applyFill="1" applyBorder="1" applyAlignment="1">
      <alignment horizontal="center"/>
    </xf>
    <xf numFmtId="14" fontId="60" fillId="5" borderId="82" xfId="0" applyNumberFormat="1" applyFont="1" applyFill="1" applyBorder="1" applyAlignment="1">
      <alignment horizontal="center"/>
    </xf>
    <xf numFmtId="0" fontId="60" fillId="14" borderId="76" xfId="0" applyFont="1" applyFill="1" applyBorder="1" applyAlignment="1">
      <alignment horizontal="left"/>
    </xf>
    <xf numFmtId="0" fontId="60" fillId="15" borderId="76" xfId="0" applyFont="1" applyFill="1" applyBorder="1" applyAlignment="1">
      <alignment horizontal="center"/>
    </xf>
    <xf numFmtId="0" fontId="33" fillId="0" borderId="136" xfId="0" applyFont="1" applyBorder="1" applyAlignment="1">
      <alignment horizontal="left" vertical="top" wrapText="1"/>
    </xf>
    <xf numFmtId="0" fontId="2" fillId="0" borderId="136" xfId="0" applyFont="1" applyBorder="1"/>
    <xf numFmtId="164" fontId="3" fillId="0" borderId="0" xfId="0" applyNumberFormat="1" applyFont="1" applyAlignment="1">
      <alignment horizontal="right"/>
    </xf>
    <xf numFmtId="0" fontId="2" fillId="0" borderId="139" xfId="0" applyFont="1" applyBorder="1"/>
    <xf numFmtId="0" fontId="3" fillId="3" borderId="140" xfId="0" applyFont="1" applyFill="1" applyBorder="1" applyAlignment="1">
      <alignment horizontal="center"/>
    </xf>
    <xf numFmtId="0" fontId="3" fillId="0" borderId="7" xfId="0" applyFont="1" applyBorder="1" applyAlignment="1">
      <alignment horizontal="center"/>
    </xf>
    <xf numFmtId="173" fontId="3" fillId="0" borderId="0" xfId="0" applyNumberFormat="1" applyFont="1" applyAlignment="1">
      <alignment horizontal="right"/>
    </xf>
    <xf numFmtId="2" fontId="3" fillId="0" borderId="0" xfId="0" applyNumberFormat="1" applyFont="1" applyAlignment="1">
      <alignment horizontal="right"/>
    </xf>
    <xf numFmtId="6" fontId="3" fillId="0" borderId="36" xfId="0" applyNumberFormat="1" applyFont="1" applyBorder="1" applyAlignment="1">
      <alignment horizontal="right"/>
    </xf>
    <xf numFmtId="9" fontId="3" fillId="0" borderId="7" xfId="0" applyNumberFormat="1" applyFont="1" applyBorder="1" applyAlignment="1">
      <alignment horizontal="center"/>
    </xf>
    <xf numFmtId="0" fontId="3" fillId="0" borderId="16" xfId="0" applyFont="1" applyBorder="1" applyAlignment="1">
      <alignment horizontal="right"/>
    </xf>
    <xf numFmtId="164" fontId="3" fillId="3" borderId="17" xfId="0" applyNumberFormat="1" applyFont="1" applyFill="1" applyBorder="1" applyAlignment="1">
      <alignment horizontal="center"/>
    </xf>
    <xf numFmtId="1" fontId="3" fillId="3" borderId="149" xfId="0" applyNumberFormat="1" applyFont="1" applyFill="1" applyBorder="1" applyAlignment="1">
      <alignment horizontal="center"/>
    </xf>
    <xf numFmtId="0" fontId="2" fillId="0" borderId="150" xfId="0" applyFont="1" applyBorder="1"/>
    <xf numFmtId="164" fontId="3" fillId="0" borderId="16" xfId="0" applyNumberFormat="1" applyFont="1" applyBorder="1" applyAlignment="1">
      <alignment horizontal="right"/>
    </xf>
    <xf numFmtId="0" fontId="8" fillId="0" borderId="7" xfId="0" applyFont="1" applyBorder="1" applyAlignment="1">
      <alignment horizontal="left"/>
    </xf>
    <xf numFmtId="164" fontId="8" fillId="0" borderId="16" xfId="0" applyNumberFormat="1" applyFont="1" applyBorder="1" applyAlignment="1">
      <alignment horizontal="right"/>
    </xf>
    <xf numFmtId="9" fontId="3" fillId="0" borderId="0" xfId="0" quotePrefix="1" applyNumberFormat="1" applyFont="1" applyAlignment="1">
      <alignment horizontal="center"/>
    </xf>
    <xf numFmtId="0" fontId="83" fillId="0" borderId="0" xfId="0" applyFont="1" applyAlignment="1">
      <alignment horizontal="center"/>
    </xf>
    <xf numFmtId="0" fontId="3" fillId="0" borderId="0" xfId="0" applyFont="1" applyAlignment="1">
      <alignment horizontal="right"/>
    </xf>
    <xf numFmtId="3" fontId="3" fillId="3" borderId="13" xfId="0" applyNumberFormat="1" applyFont="1" applyFill="1" applyBorder="1" applyAlignment="1">
      <alignment horizontal="right"/>
    </xf>
    <xf numFmtId="173" fontId="3" fillId="0" borderId="16" xfId="0" applyNumberFormat="1" applyFont="1" applyBorder="1" applyAlignment="1">
      <alignment horizontal="right"/>
    </xf>
    <xf numFmtId="164" fontId="3" fillId="0" borderId="20" xfId="0" applyNumberFormat="1" applyFont="1" applyBorder="1" applyAlignment="1">
      <alignment horizontal="right"/>
    </xf>
    <xf numFmtId="0" fontId="39" fillId="3" borderId="13" xfId="0" applyFont="1" applyFill="1" applyBorder="1" applyAlignment="1">
      <alignment horizontal="left"/>
    </xf>
    <xf numFmtId="0" fontId="4" fillId="0" borderId="0" xfId="0" applyFont="1" applyAlignment="1">
      <alignment horizontal="center" vertical="top"/>
    </xf>
    <xf numFmtId="173" fontId="3" fillId="0" borderId="36" xfId="0" applyNumberFormat="1" applyFont="1" applyBorder="1" applyAlignment="1">
      <alignment horizontal="center" vertical="top" wrapText="1"/>
    </xf>
    <xf numFmtId="10" fontId="3" fillId="0" borderId="36" xfId="0" applyNumberFormat="1" applyFont="1" applyBorder="1" applyAlignment="1">
      <alignment horizontal="center" vertical="top" wrapText="1"/>
    </xf>
    <xf numFmtId="0" fontId="4" fillId="0" borderId="0" xfId="0" applyFont="1" applyAlignment="1">
      <alignment horizontal="right"/>
    </xf>
    <xf numFmtId="173" fontId="3" fillId="0" borderId="147" xfId="0" applyNumberFormat="1" applyFont="1" applyBorder="1" applyAlignment="1">
      <alignment horizontal="center" vertical="top" wrapText="1"/>
    </xf>
    <xf numFmtId="1" fontId="3" fillId="0" borderId="147" xfId="0" applyNumberFormat="1" applyFont="1" applyBorder="1" applyAlignment="1">
      <alignment horizontal="center" vertical="top" wrapText="1"/>
    </xf>
    <xf numFmtId="164" fontId="3" fillId="0" borderId="16" xfId="0" applyNumberFormat="1" applyFont="1" applyBorder="1" applyAlignment="1">
      <alignment horizontal="center" vertical="top"/>
    </xf>
    <xf numFmtId="164" fontId="3" fillId="3" borderId="140" xfId="0" applyNumberFormat="1" applyFont="1" applyFill="1" applyBorder="1" applyAlignment="1">
      <alignment horizontal="center" vertical="top" wrapText="1"/>
    </xf>
    <xf numFmtId="164" fontId="3" fillId="3" borderId="13" xfId="0" applyNumberFormat="1" applyFont="1" applyFill="1" applyBorder="1" applyAlignment="1">
      <alignment horizontal="center" vertical="top" wrapText="1"/>
    </xf>
    <xf numFmtId="164" fontId="3" fillId="0" borderId="147" xfId="0" applyNumberFormat="1" applyFont="1" applyBorder="1" applyAlignment="1">
      <alignment horizontal="center" vertical="top"/>
    </xf>
    <xf numFmtId="173" fontId="3" fillId="0" borderId="16" xfId="0" applyNumberFormat="1" applyFont="1" applyBorder="1" applyAlignment="1">
      <alignment horizontal="center" vertical="top" wrapText="1"/>
    </xf>
    <xf numFmtId="0" fontId="3" fillId="0" borderId="135" xfId="0" applyFont="1" applyBorder="1" applyAlignment="1">
      <alignment horizontal="left" vertical="top" wrapText="1"/>
    </xf>
    <xf numFmtId="0" fontId="2" fillId="0" borderId="137" xfId="0" applyFont="1" applyBorder="1"/>
    <xf numFmtId="0" fontId="2" fillId="0" borderId="138" xfId="0" applyFont="1" applyBorder="1"/>
    <xf numFmtId="173" fontId="3" fillId="0" borderId="146" xfId="0" applyNumberFormat="1" applyFont="1" applyBorder="1" applyAlignment="1">
      <alignment horizontal="center" vertical="top" wrapText="1"/>
    </xf>
    <xf numFmtId="0" fontId="3" fillId="0" borderId="147" xfId="0" applyFont="1" applyBorder="1" applyAlignment="1">
      <alignment horizontal="center" vertical="top" wrapText="1"/>
    </xf>
    <xf numFmtId="0" fontId="4" fillId="0" borderId="133" xfId="0" applyFont="1" applyBorder="1" applyAlignment="1">
      <alignment horizontal="left" vertical="top"/>
    </xf>
    <xf numFmtId="0" fontId="2" fillId="0" borderId="133" xfId="0" applyFont="1" applyBorder="1"/>
    <xf numFmtId="0" fontId="2" fillId="0" borderId="134" xfId="0" applyFont="1" applyBorder="1"/>
    <xf numFmtId="0" fontId="3" fillId="3" borderId="140" xfId="0" applyFont="1" applyFill="1" applyBorder="1" applyAlignment="1">
      <alignment horizontal="left" vertical="top" wrapText="1"/>
    </xf>
    <xf numFmtId="0" fontId="2" fillId="0" borderId="141" xfId="0" applyFont="1" applyBorder="1"/>
    <xf numFmtId="0" fontId="3" fillId="0" borderId="135" xfId="0" applyFont="1" applyBorder="1" applyAlignment="1">
      <alignment vertical="center" wrapText="1"/>
    </xf>
    <xf numFmtId="0" fontId="2" fillId="0" borderId="142" xfId="0" applyFont="1" applyBorder="1"/>
    <xf numFmtId="0" fontId="2" fillId="0" borderId="143" xfId="0" applyFont="1" applyBorder="1"/>
    <xf numFmtId="0" fontId="2" fillId="0" borderId="144" xfId="0" applyFont="1" applyBorder="1"/>
    <xf numFmtId="0" fontId="3" fillId="0" borderId="135" xfId="0" applyFont="1" applyBorder="1" applyAlignment="1">
      <alignment horizontal="left" vertical="center" wrapText="1"/>
    </xf>
    <xf numFmtId="0" fontId="3" fillId="3" borderId="146" xfId="0" applyFont="1" applyFill="1" applyBorder="1" applyAlignment="1">
      <alignment horizontal="center"/>
    </xf>
    <xf numFmtId="0" fontId="33" fillId="3" borderId="161" xfId="0" applyFont="1" applyFill="1" applyBorder="1" applyAlignment="1">
      <alignment horizontal="left"/>
    </xf>
    <xf numFmtId="0" fontId="2" fillId="0" borderId="162" xfId="0" applyFont="1" applyBorder="1"/>
    <xf numFmtId="0" fontId="2" fillId="0" borderId="163" xfId="0" applyFont="1" applyBorder="1"/>
    <xf numFmtId="0" fontId="39" fillId="0" borderId="136" xfId="0" applyFont="1" applyBorder="1" applyAlignment="1">
      <alignment horizontal="left" vertical="top" wrapText="1"/>
    </xf>
    <xf numFmtId="9" fontId="33" fillId="3" borderId="161" xfId="0" applyNumberFormat="1" applyFont="1" applyFill="1" applyBorder="1" applyAlignment="1">
      <alignment horizontal="left"/>
    </xf>
    <xf numFmtId="4" fontId="33" fillId="0" borderId="0" xfId="0" applyNumberFormat="1" applyFont="1" applyAlignment="1">
      <alignment horizontal="center"/>
    </xf>
    <xf numFmtId="0" fontId="33" fillId="3" borderId="27" xfId="0" applyFont="1" applyFill="1" applyBorder="1" applyAlignment="1">
      <alignment horizontal="left" vertical="top"/>
    </xf>
    <xf numFmtId="4" fontId="33" fillId="0" borderId="16" xfId="0" applyNumberFormat="1" applyFont="1" applyBorder="1" applyAlignment="1">
      <alignment horizontal="center"/>
    </xf>
    <xf numFmtId="10" fontId="33" fillId="0" borderId="20" xfId="0" applyNumberFormat="1" applyFont="1" applyBorder="1" applyAlignment="1">
      <alignment horizontal="center"/>
    </xf>
    <xf numFmtId="0" fontId="33" fillId="0" borderId="0" xfId="0" applyFont="1" applyAlignment="1">
      <alignment horizontal="left" vertical="top" wrapText="1"/>
    </xf>
    <xf numFmtId="0" fontId="2" fillId="0" borderId="165" xfId="0" applyFont="1" applyBorder="1"/>
    <xf numFmtId="0" fontId="2" fillId="0" borderId="166" xfId="0" applyFont="1" applyBorder="1"/>
    <xf numFmtId="0" fontId="3" fillId="0" borderId="135" xfId="0" applyFont="1" applyBorder="1" applyAlignment="1">
      <alignment horizontal="left" wrapText="1"/>
    </xf>
    <xf numFmtId="1" fontId="3" fillId="0" borderId="7" xfId="0" applyNumberFormat="1" applyFont="1" applyBorder="1" applyAlignment="1">
      <alignment horizontal="center"/>
    </xf>
    <xf numFmtId="4" fontId="33" fillId="0" borderId="36" xfId="0" applyNumberFormat="1" applyFont="1" applyBorder="1" applyAlignment="1">
      <alignment horizontal="center"/>
    </xf>
    <xf numFmtId="0" fontId="3" fillId="0" borderId="138" xfId="0" applyFont="1" applyBorder="1" applyAlignment="1">
      <alignment horizontal="left" vertical="top" wrapText="1"/>
    </xf>
    <xf numFmtId="175" fontId="28" fillId="0" borderId="30" xfId="0" applyNumberFormat="1" applyFont="1" applyBorder="1" applyAlignment="1">
      <alignment horizontal="right" vertical="center"/>
    </xf>
    <xf numFmtId="172" fontId="28" fillId="0" borderId="30" xfId="0" applyNumberFormat="1" applyFont="1" applyBorder="1" applyAlignment="1">
      <alignment horizontal="center" vertical="center"/>
    </xf>
    <xf numFmtId="1" fontId="4" fillId="0" borderId="36" xfId="0" applyNumberFormat="1" applyFont="1" applyBorder="1" applyAlignment="1">
      <alignment horizontal="center"/>
    </xf>
    <xf numFmtId="0" fontId="4" fillId="0" borderId="36" xfId="0" applyFont="1" applyBorder="1" applyAlignment="1">
      <alignment horizontal="left"/>
    </xf>
    <xf numFmtId="1" fontId="4" fillId="0" borderId="7" xfId="0" applyNumberFormat="1" applyFont="1" applyBorder="1" applyAlignment="1">
      <alignment horizontal="center" wrapText="1"/>
    </xf>
    <xf numFmtId="49" fontId="1" fillId="2" borderId="19" xfId="0" applyNumberFormat="1" applyFont="1" applyFill="1" applyBorder="1" applyAlignment="1">
      <alignment horizontal="center" vertical="center" wrapText="1"/>
    </xf>
    <xf numFmtId="0" fontId="4" fillId="0" borderId="136" xfId="0" applyFont="1" applyBorder="1" applyAlignment="1">
      <alignment horizontal="center" vertical="top"/>
    </xf>
    <xf numFmtId="0" fontId="39" fillId="0" borderId="136" xfId="0" applyFont="1" applyBorder="1" applyAlignment="1">
      <alignment horizontal="left" wrapText="1"/>
    </xf>
    <xf numFmtId="9" fontId="33" fillId="3" borderId="13" xfId="0" applyNumberFormat="1" applyFont="1" applyFill="1" applyBorder="1" applyAlignment="1">
      <alignment horizontal="left"/>
    </xf>
    <xf numFmtId="0" fontId="3" fillId="3" borderId="159" xfId="0" applyFont="1" applyFill="1" applyBorder="1" applyAlignment="1">
      <alignment horizontal="center"/>
    </xf>
    <xf numFmtId="0" fontId="2" fillId="0" borderId="160" xfId="0" applyFont="1" applyBorder="1"/>
    <xf numFmtId="0" fontId="3" fillId="0" borderId="138" xfId="0" applyFont="1" applyBorder="1" applyAlignment="1">
      <alignment horizontal="center"/>
    </xf>
    <xf numFmtId="0" fontId="3" fillId="3" borderId="164" xfId="0" applyFont="1" applyFill="1" applyBorder="1" applyAlignment="1">
      <alignment horizontal="center"/>
    </xf>
    <xf numFmtId="0" fontId="3" fillId="3" borderId="156" xfId="0" applyFont="1" applyFill="1" applyBorder="1" applyAlignment="1">
      <alignment horizontal="center"/>
    </xf>
    <xf numFmtId="0" fontId="2" fillId="0" borderId="157" xfId="0" applyFont="1" applyBorder="1"/>
    <xf numFmtId="0" fontId="3" fillId="3" borderId="13" xfId="0" applyFont="1" applyFill="1" applyBorder="1" applyAlignment="1">
      <alignment horizontal="center" vertical="center" shrinkToFit="1"/>
    </xf>
    <xf numFmtId="0" fontId="94" fillId="0" borderId="0" xfId="0" applyFont="1" applyAlignment="1">
      <alignment horizontal="left" vertical="center" wrapText="1"/>
    </xf>
    <xf numFmtId="0" fontId="94" fillId="0" borderId="0" xfId="0" applyFont="1" applyAlignment="1">
      <alignment horizontal="left" vertical="top" wrapText="1"/>
    </xf>
    <xf numFmtId="0" fontId="41" fillId="0" borderId="20" xfId="0" applyFont="1" applyBorder="1" applyAlignment="1">
      <alignment horizontal="center"/>
    </xf>
    <xf numFmtId="0" fontId="41" fillId="0" borderId="16" xfId="0" applyFont="1" applyBorder="1" applyAlignment="1">
      <alignment horizontal="center"/>
    </xf>
    <xf numFmtId="0" fontId="3" fillId="0" borderId="0" xfId="0" applyFont="1" applyAlignment="1">
      <alignment horizontal="left" vertical="top" wrapText="1" shrinkToFit="1"/>
    </xf>
    <xf numFmtId="0" fontId="0" fillId="0" borderId="0" xfId="0" applyFont="1" applyAlignment="1">
      <alignment wrapText="1"/>
    </xf>
    <xf numFmtId="44" fontId="3" fillId="0" borderId="0" xfId="0" applyNumberFormat="1" applyFont="1" applyAlignment="1">
      <alignment horizontal="left" vertical="top" wrapText="1"/>
    </xf>
    <xf numFmtId="0" fontId="3" fillId="3" borderId="13" xfId="0" applyFont="1" applyFill="1" applyBorder="1" applyAlignment="1">
      <alignment horizontal="left" shrinkToFit="1"/>
    </xf>
    <xf numFmtId="0" fontId="3" fillId="0" borderId="0" xfId="0" applyFont="1" applyAlignment="1">
      <alignment horizontal="left" vertical="center" wrapText="1" shrinkToFit="1"/>
    </xf>
    <xf numFmtId="0" fontId="3" fillId="3" borderId="13" xfId="0" applyFont="1" applyFill="1" applyBorder="1" applyAlignment="1">
      <alignment horizontal="left" vertical="top"/>
    </xf>
    <xf numFmtId="0" fontId="3" fillId="3" borderId="151" xfId="0" applyFont="1" applyFill="1" applyBorder="1" applyAlignment="1">
      <alignment vertical="top" wrapText="1"/>
    </xf>
    <xf numFmtId="0" fontId="2" fillId="0" borderId="152" xfId="0" applyFont="1" applyBorder="1"/>
    <xf numFmtId="0" fontId="2" fillId="0" borderId="147" xfId="0" applyFont="1" applyBorder="1"/>
    <xf numFmtId="0" fontId="2" fillId="0" borderId="153" xfId="0" applyFont="1" applyBorder="1"/>
    <xf numFmtId="9" fontId="3" fillId="0" borderId="16" xfId="0" applyNumberFormat="1" applyFont="1" applyBorder="1" applyAlignment="1">
      <alignment horizontal="center"/>
    </xf>
    <xf numFmtId="164" fontId="3" fillId="3" borderId="13" xfId="0" applyNumberFormat="1" applyFont="1" applyFill="1" applyBorder="1" applyAlignment="1">
      <alignment horizontal="center"/>
    </xf>
    <xf numFmtId="9" fontId="3" fillId="3" borderId="17" xfId="0" applyNumberFormat="1" applyFont="1" applyFill="1" applyBorder="1" applyAlignment="1">
      <alignment horizontal="left"/>
    </xf>
    <xf numFmtId="9" fontId="3" fillId="0" borderId="16" xfId="0" quotePrefix="1" applyNumberFormat="1" applyFont="1" applyBorder="1" applyAlignment="1">
      <alignment horizontal="center"/>
    </xf>
    <xf numFmtId="0" fontId="83" fillId="0" borderId="16" xfId="0" applyFont="1" applyBorder="1" applyAlignment="1">
      <alignment horizontal="center"/>
    </xf>
    <xf numFmtId="175" fontId="3" fillId="0" borderId="135" xfId="0" applyNumberFormat="1" applyFont="1" applyBorder="1" applyAlignment="1">
      <alignment horizontal="left" vertical="top" wrapText="1"/>
    </xf>
    <xf numFmtId="49" fontId="99" fillId="2" borderId="27" xfId="0" applyNumberFormat="1" applyFont="1" applyFill="1" applyBorder="1" applyAlignment="1">
      <alignment horizontal="center" vertical="center"/>
    </xf>
    <xf numFmtId="0" fontId="100" fillId="0" borderId="0" xfId="0" applyFont="1" applyAlignment="1">
      <alignment horizontal="center" vertical="center"/>
    </xf>
    <xf numFmtId="0" fontId="100" fillId="0" borderId="0" xfId="0" applyFont="1" applyAlignment="1">
      <alignment horizontal="left" vertical="top" wrapText="1"/>
    </xf>
    <xf numFmtId="0" fontId="106" fillId="0" borderId="0" xfId="0" applyFont="1" applyAlignment="1">
      <alignment horizontal="left" wrapText="1"/>
    </xf>
    <xf numFmtId="0" fontId="4" fillId="0" borderId="9" xfId="0" applyFont="1" applyBorder="1" applyAlignment="1">
      <alignment horizontal="center"/>
    </xf>
    <xf numFmtId="182" fontId="3" fillId="3" borderId="36" xfId="0" applyNumberFormat="1" applyFont="1" applyFill="1" applyBorder="1" applyAlignment="1">
      <alignment horizontal="right"/>
    </xf>
    <xf numFmtId="0" fontId="33" fillId="0" borderId="36" xfId="0" applyFont="1" applyBorder="1" applyAlignment="1">
      <alignment horizontal="right"/>
    </xf>
    <xf numFmtId="173" fontId="3" fillId="0" borderId="36" xfId="0" applyNumberFormat="1" applyFont="1" applyBorder="1" applyAlignment="1">
      <alignment horizontal="center"/>
    </xf>
    <xf numFmtId="0" fontId="39" fillId="0" borderId="0" xfId="0" applyFont="1" applyAlignment="1">
      <alignment horizontal="left"/>
    </xf>
    <xf numFmtId="175" fontId="4" fillId="0" borderId="0" xfId="0" applyNumberFormat="1" applyFont="1" applyAlignment="1">
      <alignment horizontal="center" wrapText="1"/>
    </xf>
    <xf numFmtId="183" fontId="4" fillId="0" borderId="0" xfId="0" applyNumberFormat="1" applyFont="1" applyAlignment="1">
      <alignment horizontal="center" wrapText="1"/>
    </xf>
    <xf numFmtId="9" fontId="3" fillId="0" borderId="30" xfId="0" applyNumberFormat="1" applyFont="1" applyBorder="1" applyAlignment="1">
      <alignment horizontal="center"/>
    </xf>
    <xf numFmtId="164" fontId="3" fillId="0" borderId="36" xfId="0" applyNumberFormat="1" applyFont="1" applyBorder="1" applyAlignment="1">
      <alignment wrapText="1"/>
    </xf>
    <xf numFmtId="0" fontId="108" fillId="0" borderId="0" xfId="0" applyFont="1" applyAlignment="1">
      <alignment horizontal="left" vertical="top" wrapText="1"/>
    </xf>
    <xf numFmtId="0" fontId="33" fillId="0" borderId="7" xfId="0" applyFont="1" applyBorder="1" applyAlignment="1">
      <alignment horizontal="left"/>
    </xf>
    <xf numFmtId="9" fontId="3" fillId="0" borderId="34" xfId="0" applyNumberFormat="1" applyFont="1" applyBorder="1" applyAlignment="1">
      <alignment horizontal="center" vertical="center"/>
    </xf>
    <xf numFmtId="0" fontId="3" fillId="0" borderId="36" xfId="0" applyFont="1" applyBorder="1" applyAlignment="1">
      <alignment horizontal="right"/>
    </xf>
    <xf numFmtId="5" fontId="3" fillId="0" borderId="7" xfId="0" applyNumberFormat="1" applyFont="1" applyBorder="1" applyAlignment="1">
      <alignment horizontal="center"/>
    </xf>
    <xf numFmtId="5" fontId="3" fillId="0" borderId="36" xfId="0" applyNumberFormat="1" applyFont="1" applyBorder="1" applyAlignment="1">
      <alignment horizontal="center"/>
    </xf>
    <xf numFmtId="0" fontId="33" fillId="3" borderId="17" xfId="0" applyFont="1" applyFill="1" applyBorder="1" applyAlignment="1">
      <alignment horizontal="left"/>
    </xf>
    <xf numFmtId="164" fontId="3" fillId="7" borderId="36" xfId="0" applyNumberFormat="1" applyFont="1" applyFill="1" applyBorder="1" applyAlignment="1">
      <alignment horizontal="center"/>
    </xf>
    <xf numFmtId="164" fontId="3" fillId="0" borderId="20" xfId="0" applyNumberFormat="1" applyFont="1" applyBorder="1" applyAlignment="1">
      <alignment horizontal="center"/>
    </xf>
    <xf numFmtId="164" fontId="3" fillId="0" borderId="30" xfId="0" applyNumberFormat="1" applyFont="1" applyBorder="1" applyAlignment="1">
      <alignment horizontal="center"/>
    </xf>
    <xf numFmtId="164" fontId="3" fillId="3" borderId="41" xfId="0" applyNumberFormat="1" applyFont="1" applyFill="1" applyBorder="1" applyAlignment="1">
      <alignment horizontal="center"/>
    </xf>
    <xf numFmtId="0" fontId="68" fillId="0" borderId="48" xfId="0" applyFont="1" applyBorder="1" applyAlignment="1">
      <alignment horizontal="center" vertical="center" wrapText="1"/>
    </xf>
    <xf numFmtId="0" fontId="2" fillId="0" borderId="60" xfId="0" applyFont="1" applyBorder="1"/>
    <xf numFmtId="49" fontId="99" fillId="2" borderId="1" xfId="0" applyNumberFormat="1" applyFont="1" applyFill="1" applyBorder="1" applyAlignment="1">
      <alignment horizontal="center" vertical="center"/>
    </xf>
    <xf numFmtId="0" fontId="100" fillId="0" borderId="0" xfId="0" applyFont="1" applyAlignment="1">
      <alignment horizontal="left" vertical="center" wrapText="1"/>
    </xf>
    <xf numFmtId="0" fontId="100" fillId="0" borderId="16" xfId="0" applyFont="1" applyBorder="1" applyAlignment="1">
      <alignment horizontal="left" vertical="center" wrapText="1"/>
    </xf>
    <xf numFmtId="0" fontId="100" fillId="0" borderId="7" xfId="0" applyFont="1" applyBorder="1" applyAlignment="1">
      <alignment horizontal="left" vertical="center" wrapText="1"/>
    </xf>
    <xf numFmtId="0" fontId="100" fillId="0" borderId="7" xfId="0" applyFont="1" applyBorder="1" applyAlignment="1">
      <alignment horizontal="left" wrapText="1"/>
    </xf>
    <xf numFmtId="0" fontId="68" fillId="0" borderId="30" xfId="0" applyFont="1" applyBorder="1" applyAlignment="1">
      <alignment horizontal="center" vertical="center"/>
    </xf>
    <xf numFmtId="3" fontId="3" fillId="0" borderId="0" xfId="0" applyNumberFormat="1" applyFont="1" applyAlignment="1">
      <alignment horizontal="left" vertical="top" wrapText="1"/>
    </xf>
    <xf numFmtId="0" fontId="100" fillId="0" borderId="16" xfId="0" applyFont="1" applyBorder="1" applyAlignment="1">
      <alignment horizontal="center"/>
    </xf>
  </cellXfs>
  <cellStyles count="2">
    <cellStyle name="Hyperlink" xfId="1" builtinId="8"/>
    <cellStyle name="Normal" xfId="0" builtinId="0"/>
  </cellStyles>
  <dxfs count="158">
    <dxf>
      <font>
        <color rgb="FF9C0006"/>
      </font>
      <fill>
        <patternFill patternType="solid">
          <fgColor rgb="FFFFC7CE"/>
          <bgColor rgb="FFFFC7CE"/>
        </patternFill>
      </fill>
    </dxf>
    <dxf>
      <font>
        <color rgb="FFFF0000"/>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0000"/>
      </font>
      <fill>
        <patternFill patternType="none"/>
      </fill>
    </dxf>
    <dxf>
      <font>
        <color rgb="FFFFFFFF"/>
      </font>
      <fill>
        <patternFill patternType="none"/>
      </fill>
    </dxf>
    <dxf>
      <font>
        <color rgb="FFFFFFFF"/>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400050</xdr:colOff>
      <xdr:row>19</xdr:row>
      <xdr:rowOff>0</xdr:rowOff>
    </xdr:from>
    <xdr:ext cx="0" cy="1524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24</xdr:row>
      <xdr:rowOff>0</xdr:rowOff>
    </xdr:from>
    <xdr:ext cx="0" cy="52482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533400</xdr:colOff>
      <xdr:row>65</xdr:row>
      <xdr:rowOff>0</xdr:rowOff>
    </xdr:from>
    <xdr:ext cx="0" cy="1219200"/>
    <xdr:pic>
      <xdr:nvPicPr>
        <xdr:cNvPr id="4" name="image5.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76200</xdr:colOff>
      <xdr:row>24</xdr:row>
      <xdr:rowOff>0</xdr:rowOff>
    </xdr:from>
    <xdr:ext cx="0" cy="524827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523875</xdr:colOff>
      <xdr:row>65</xdr:row>
      <xdr:rowOff>0</xdr:rowOff>
    </xdr:from>
    <xdr:ext cx="0" cy="1219200"/>
    <xdr:pic>
      <xdr:nvPicPr>
        <xdr:cNvPr id="6" name="image5.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65</xdr:row>
      <xdr:rowOff>0</xdr:rowOff>
    </xdr:from>
    <xdr:ext cx="5010150" cy="1219200"/>
    <xdr:pic>
      <xdr:nvPicPr>
        <xdr:cNvPr id="7" name="image5.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400050</xdr:colOff>
      <xdr:row>19</xdr:row>
      <xdr:rowOff>0</xdr:rowOff>
    </xdr:from>
    <xdr:ext cx="2019300" cy="152400"/>
    <xdr:pic>
      <xdr:nvPicPr>
        <xdr:cNvPr id="8" name="image1.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xdr:colOff>
      <xdr:row>24</xdr:row>
      <xdr:rowOff>0</xdr:rowOff>
    </xdr:from>
    <xdr:ext cx="6029325" cy="5105400"/>
    <xdr:pic>
      <xdr:nvPicPr>
        <xdr:cNvPr id="9" name="image4.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15240</xdr:colOff>
          <xdr:row>81</xdr:row>
          <xdr:rowOff>91440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15</xdr:col>
      <xdr:colOff>66675</xdr:colOff>
      <xdr:row>0</xdr:row>
      <xdr:rowOff>47625</xdr:rowOff>
    </xdr:from>
    <xdr:ext cx="1133475" cy="1285875"/>
    <xdr:pic>
      <xdr:nvPicPr>
        <xdr:cNvPr id="2" name="image6.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issa/Desktop/My%20documents/Self%20Help%20Enterprises%20-%20Finca%20Serena/Finca%20for%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budgets"/>
      <sheetName val="Sheet1"/>
    </sheetNames>
    <sheetDataSet>
      <sheetData sheetId="0" refreshError="1"/>
      <sheetData sheetId="1" refreshError="1">
        <row r="6">
          <cell r="C6">
            <v>2596000</v>
          </cell>
        </row>
        <row r="7">
          <cell r="C7">
            <v>8484962</v>
          </cell>
        </row>
        <row r="10">
          <cell r="C10">
            <v>6000000</v>
          </cell>
        </row>
        <row r="11">
          <cell r="C11">
            <v>650000</v>
          </cell>
        </row>
        <row r="12">
          <cell r="C12">
            <v>459474.93617250957</v>
          </cell>
        </row>
        <row r="13">
          <cell r="C13">
            <v>13070564.132444812</v>
          </cell>
        </row>
        <row r="17">
          <cell r="C17">
            <v>26343777.951234635</v>
          </cell>
        </row>
        <row r="22">
          <cell r="J22">
            <v>15971225.332780806</v>
          </cell>
        </row>
        <row r="23">
          <cell r="J23">
            <v>0.54500000000000004</v>
          </cell>
        </row>
        <row r="24">
          <cell r="C24">
            <v>225000</v>
          </cell>
        </row>
        <row r="26">
          <cell r="T26">
            <v>8320</v>
          </cell>
        </row>
        <row r="27">
          <cell r="C27">
            <v>10000</v>
          </cell>
        </row>
        <row r="28">
          <cell r="C28">
            <v>70000</v>
          </cell>
        </row>
        <row r="29">
          <cell r="C29">
            <v>25130</v>
          </cell>
        </row>
        <row r="31">
          <cell r="K31">
            <v>60000</v>
          </cell>
          <cell r="R31">
            <v>714</v>
          </cell>
          <cell r="T31">
            <v>118104</v>
          </cell>
        </row>
        <row r="32">
          <cell r="R32">
            <v>1035</v>
          </cell>
          <cell r="T32">
            <v>47940</v>
          </cell>
        </row>
        <row r="33">
          <cell r="R33">
            <v>1312</v>
          </cell>
          <cell r="T33">
            <v>12480</v>
          </cell>
        </row>
        <row r="34">
          <cell r="R34">
            <v>785</v>
          </cell>
        </row>
        <row r="35">
          <cell r="R35">
            <v>785</v>
          </cell>
        </row>
        <row r="38">
          <cell r="K38">
            <v>75000</v>
          </cell>
        </row>
        <row r="39">
          <cell r="C39">
            <v>1269091</v>
          </cell>
          <cell r="K39">
            <v>50000</v>
          </cell>
        </row>
        <row r="40">
          <cell r="C40">
            <v>15551801</v>
          </cell>
          <cell r="K40">
            <v>197578.33463425975</v>
          </cell>
          <cell r="T40">
            <v>27267.890399999975</v>
          </cell>
        </row>
        <row r="41">
          <cell r="C41">
            <v>650053</v>
          </cell>
          <cell r="K41">
            <v>45000</v>
          </cell>
        </row>
        <row r="42">
          <cell r="C42">
            <v>552960</v>
          </cell>
          <cell r="K42">
            <v>25960</v>
          </cell>
        </row>
        <row r="43">
          <cell r="C43">
            <v>1548530</v>
          </cell>
          <cell r="K43">
            <v>604148.98456896306</v>
          </cell>
        </row>
        <row r="44">
          <cell r="C44">
            <v>539337</v>
          </cell>
        </row>
        <row r="45">
          <cell r="C45">
            <v>163500</v>
          </cell>
        </row>
        <row r="47">
          <cell r="T47">
            <v>4000</v>
          </cell>
        </row>
        <row r="48">
          <cell r="C48">
            <v>416000</v>
          </cell>
        </row>
        <row r="49">
          <cell r="C49">
            <v>40000</v>
          </cell>
          <cell r="T49">
            <v>35636.840400000001</v>
          </cell>
        </row>
        <row r="50">
          <cell r="T50">
            <v>184696.56787640852</v>
          </cell>
        </row>
        <row r="51">
          <cell r="C51">
            <v>292500</v>
          </cell>
          <cell r="T51">
            <v>16375</v>
          </cell>
        </row>
        <row r="53">
          <cell r="C53">
            <v>1234864.5914641235</v>
          </cell>
          <cell r="F53">
            <v>740918.75487847405</v>
          </cell>
          <cell r="T53">
            <v>40000</v>
          </cell>
        </row>
        <row r="56">
          <cell r="C56">
            <v>30000</v>
          </cell>
        </row>
        <row r="57">
          <cell r="C57">
            <v>50000</v>
          </cell>
          <cell r="R57">
            <v>3.7499999999999999E-2</v>
          </cell>
        </row>
        <row r="63">
          <cell r="C63">
            <v>10000</v>
          </cell>
        </row>
        <row r="64">
          <cell r="C64">
            <v>10000</v>
          </cell>
        </row>
        <row r="69">
          <cell r="C69">
            <v>25000</v>
          </cell>
          <cell r="F69">
            <v>25000</v>
          </cell>
        </row>
        <row r="72">
          <cell r="C72">
            <v>390166.70413820428</v>
          </cell>
        </row>
        <row r="73">
          <cell r="C73">
            <v>200000</v>
          </cell>
        </row>
        <row r="76">
          <cell r="C76">
            <v>7500</v>
          </cell>
        </row>
        <row r="77">
          <cell r="C77">
            <v>2030040.2000000002</v>
          </cell>
        </row>
        <row r="79">
          <cell r="C79">
            <v>49046.932717515636</v>
          </cell>
        </row>
        <row r="81">
          <cell r="C81">
            <v>21000</v>
          </cell>
        </row>
        <row r="82">
          <cell r="C82">
            <v>20000</v>
          </cell>
        </row>
        <row r="85">
          <cell r="C85">
            <v>8000</v>
          </cell>
        </row>
        <row r="86">
          <cell r="C86">
            <v>65822</v>
          </cell>
        </row>
        <row r="87">
          <cell r="C87">
            <v>283000</v>
          </cell>
        </row>
        <row r="88">
          <cell r="C88">
            <v>308509.65572851151</v>
          </cell>
        </row>
        <row r="92">
          <cell r="C92">
            <v>3500000</v>
          </cell>
        </row>
        <row r="106">
          <cell r="C106">
            <v>150000</v>
          </cell>
        </row>
        <row r="122">
          <cell r="I122">
            <v>0.85754442358559013</v>
          </cell>
        </row>
      </sheetData>
      <sheetData sheetId="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hyperlink" Target="https://www.treasurer.ca.gov/ctcac/2019/submittals/non_competitive.as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image" Target="../media/image1.png"/><Relationship Id="rId5" Type="http://schemas.openxmlformats.org/officeDocument/2006/relationships/package" Target="../embeddings/Microsoft_Word_Document.docx"/><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mailto:gregg@jgpinc.com" TargetMode="External"/><Relationship Id="rId13" Type="http://schemas.openxmlformats.org/officeDocument/2006/relationships/hyperlink" Target="mailto:moarij.khan@mkgroupcpas.com" TargetMode="External"/><Relationship Id="rId18" Type="http://schemas.openxmlformats.org/officeDocument/2006/relationships/vmlDrawing" Target="../drawings/vmlDrawing3.vml"/><Relationship Id="rId3" Type="http://schemas.openxmlformats.org/officeDocument/2006/relationships/hyperlink" Target="mailto:elissa@communityeconomics.org" TargetMode="External"/><Relationship Id="rId7" Type="http://schemas.openxmlformats.org/officeDocument/2006/relationships/hyperlink" Target="mailto:ecowan@bocarsly.com" TargetMode="External"/><Relationship Id="rId12" Type="http://schemas.openxmlformats.org/officeDocument/2006/relationships/hyperlink" Target="mailto:betsyg@selfhelpenterprises.org" TargetMode="External"/><Relationship Id="rId17" Type="http://schemas.openxmlformats.org/officeDocument/2006/relationships/drawing" Target="../drawings/drawing2.xml"/><Relationship Id="rId2" Type="http://schemas.openxmlformats.org/officeDocument/2006/relationships/hyperlink" Target="http://findyourrep.legislature.ca.gov/" TargetMode="External"/><Relationship Id="rId16" Type="http://schemas.openxmlformats.org/officeDocument/2006/relationships/printerSettings" Target="../printerSettings/printerSettings2.bin"/><Relationship Id="rId1" Type="http://schemas.openxmlformats.org/officeDocument/2006/relationships/hyperlink" Target="http://www.treasurer.ca.gov/ctcac/2019/lra/contact.pdf" TargetMode="External"/><Relationship Id="rId6" Type="http://schemas.openxmlformats.org/officeDocument/2006/relationships/hyperlink" Target="mailto:nberklas@bocarsly.com" TargetMode="External"/><Relationship Id="rId11" Type="http://schemas.openxmlformats.org/officeDocument/2006/relationships/hyperlink" Target="mailto:kiel@upholdings.net" TargetMode="External"/><Relationship Id="rId5" Type="http://schemas.openxmlformats.org/officeDocument/2006/relationships/hyperlink" Target="mailto:kiel@upholdings.net" TargetMode="External"/><Relationship Id="rId15" Type="http://schemas.openxmlformats.org/officeDocument/2006/relationships/hyperlink" Target="mailto:nmandima@enterprisecommunity.com" TargetMode="External"/><Relationship Id="rId10" Type="http://schemas.openxmlformats.org/officeDocument/2006/relationships/hyperlink" Target="mailto:kiel@upholdings.net" TargetMode="External"/><Relationship Id="rId19" Type="http://schemas.openxmlformats.org/officeDocument/2006/relationships/comments" Target="../comments2.xml"/><Relationship Id="rId4" Type="http://schemas.openxmlformats.org/officeDocument/2006/relationships/hyperlink" Target="mailto:mgr-office@ci.porterville.ca.us" TargetMode="External"/><Relationship Id="rId9" Type="http://schemas.openxmlformats.org/officeDocument/2006/relationships/hyperlink" Target="mailto:kiel@upholdings.net" TargetMode="External"/><Relationship Id="rId14" Type="http://schemas.openxmlformats.org/officeDocument/2006/relationships/hyperlink" Target="mailto:bj@bjpconstruction.co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00"/>
  <sheetViews>
    <sheetView showGridLines="0" topLeftCell="A58" workbookViewId="0">
      <selection activeCell="AC13" sqref="AC13"/>
    </sheetView>
  </sheetViews>
  <sheetFormatPr defaultColWidth="14.44140625" defaultRowHeight="15" customHeight="1"/>
  <cols>
    <col min="1" max="5" width="2.44140625" customWidth="1"/>
    <col min="6" max="6" width="3" customWidth="1"/>
    <col min="7" max="28" width="2.44140625" customWidth="1"/>
  </cols>
  <sheetData>
    <row r="1" spans="1:28" ht="12.75" customHeight="1">
      <c r="A1" s="839" t="s">
        <v>0</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1"/>
    </row>
    <row r="2" spans="1:28" ht="12.75" customHeight="1">
      <c r="A2" s="842"/>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4"/>
    </row>
    <row r="3" spans="1:28" ht="12.75" customHeight="1"/>
    <row r="4" spans="1:28" ht="12.75" customHeight="1">
      <c r="A4" s="1"/>
      <c r="B4" s="2" t="s">
        <v>1</v>
      </c>
      <c r="C4" s="2" t="s">
        <v>2</v>
      </c>
      <c r="D4" s="1"/>
      <c r="E4" s="1"/>
      <c r="F4" s="1"/>
      <c r="G4" s="1"/>
      <c r="H4" s="1"/>
      <c r="I4" s="1"/>
      <c r="J4" s="1"/>
      <c r="K4" s="1"/>
      <c r="L4" s="1"/>
      <c r="M4" s="1"/>
      <c r="N4" s="1"/>
      <c r="O4" s="1"/>
      <c r="P4" s="1"/>
      <c r="Q4" s="1"/>
      <c r="R4" s="1"/>
      <c r="S4" s="1"/>
      <c r="T4" s="1"/>
      <c r="U4" s="1"/>
      <c r="V4" s="1"/>
      <c r="W4" s="1"/>
      <c r="X4" s="1"/>
      <c r="Y4" s="1"/>
      <c r="Z4" s="1"/>
      <c r="AA4" s="1"/>
      <c r="AB4" s="1"/>
    </row>
    <row r="5" spans="1:28" ht="12.75" customHeight="1">
      <c r="B5" s="3"/>
      <c r="C5" s="3"/>
      <c r="D5" s="4"/>
      <c r="E5" s="4"/>
      <c r="F5" s="4"/>
      <c r="G5" s="4"/>
      <c r="H5" s="4"/>
      <c r="I5" s="4"/>
      <c r="J5" s="4"/>
      <c r="K5" s="4"/>
      <c r="L5" s="4"/>
      <c r="M5" s="4"/>
      <c r="N5" s="4"/>
      <c r="O5" s="4"/>
      <c r="P5" s="4"/>
      <c r="Q5" s="4"/>
      <c r="R5" s="4"/>
      <c r="S5" s="4"/>
      <c r="T5" s="4"/>
      <c r="U5" s="4"/>
      <c r="V5" s="4"/>
      <c r="W5" s="4"/>
      <c r="X5" s="4"/>
    </row>
    <row r="6" spans="1:28" ht="12.75" customHeight="1">
      <c r="A6" s="4"/>
      <c r="C6" s="3" t="s">
        <v>3</v>
      </c>
      <c r="D6" s="3" t="s">
        <v>4</v>
      </c>
      <c r="F6" s="4"/>
      <c r="G6" s="4"/>
      <c r="H6" s="4"/>
      <c r="I6" s="4"/>
      <c r="J6" s="4"/>
      <c r="K6" s="4"/>
      <c r="L6" s="4"/>
      <c r="M6" s="4"/>
      <c r="N6" s="4"/>
      <c r="O6" s="4"/>
      <c r="P6" s="4"/>
      <c r="Q6" s="4"/>
      <c r="R6" s="4"/>
      <c r="S6" s="4"/>
      <c r="T6" s="4"/>
      <c r="U6" s="4"/>
      <c r="V6" s="4"/>
      <c r="W6" s="4"/>
      <c r="X6" s="4"/>
    </row>
    <row r="7" spans="1:28" ht="12.75" customHeight="1">
      <c r="A7" s="4"/>
      <c r="B7" s="4"/>
      <c r="C7" s="3"/>
      <c r="D7" s="834" t="s">
        <v>5</v>
      </c>
      <c r="E7" s="832"/>
      <c r="F7" s="832"/>
      <c r="G7" s="832"/>
      <c r="H7" s="832"/>
      <c r="I7" s="832"/>
      <c r="J7" s="832"/>
      <c r="K7" s="832"/>
      <c r="L7" s="832"/>
      <c r="M7" s="832"/>
      <c r="N7" s="832"/>
      <c r="O7" s="832"/>
      <c r="P7" s="832"/>
      <c r="Q7" s="832"/>
      <c r="R7" s="832"/>
      <c r="S7" s="832"/>
      <c r="T7" s="832"/>
      <c r="U7" s="832"/>
      <c r="V7" s="832"/>
      <c r="W7" s="832"/>
      <c r="X7" s="832"/>
      <c r="Y7" s="832"/>
      <c r="Z7" s="832"/>
      <c r="AA7" s="832"/>
      <c r="AB7" s="832"/>
    </row>
    <row r="8" spans="1:28" ht="12.75" customHeight="1">
      <c r="A8" s="4"/>
      <c r="B8" s="4"/>
      <c r="C8" s="3"/>
      <c r="D8" s="832"/>
      <c r="E8" s="832"/>
      <c r="F8" s="832"/>
      <c r="G8" s="832"/>
      <c r="H8" s="832"/>
      <c r="I8" s="832"/>
      <c r="J8" s="832"/>
      <c r="K8" s="832"/>
      <c r="L8" s="832"/>
      <c r="M8" s="832"/>
      <c r="N8" s="832"/>
      <c r="O8" s="832"/>
      <c r="P8" s="832"/>
      <c r="Q8" s="832"/>
      <c r="R8" s="832"/>
      <c r="S8" s="832"/>
      <c r="T8" s="832"/>
      <c r="U8" s="832"/>
      <c r="V8" s="832"/>
      <c r="W8" s="832"/>
      <c r="X8" s="832"/>
      <c r="Y8" s="832"/>
      <c r="Z8" s="832"/>
      <c r="AA8" s="832"/>
      <c r="AB8" s="832"/>
    </row>
    <row r="9" spans="1:28" ht="12.75" customHeight="1">
      <c r="A9" s="4"/>
      <c r="B9" s="4"/>
      <c r="C9" s="3"/>
      <c r="D9" s="832"/>
      <c r="E9" s="832"/>
      <c r="F9" s="832"/>
      <c r="G9" s="832"/>
      <c r="H9" s="832"/>
      <c r="I9" s="832"/>
      <c r="J9" s="832"/>
      <c r="K9" s="832"/>
      <c r="L9" s="832"/>
      <c r="M9" s="832"/>
      <c r="N9" s="832"/>
      <c r="O9" s="832"/>
      <c r="P9" s="832"/>
      <c r="Q9" s="832"/>
      <c r="R9" s="832"/>
      <c r="S9" s="832"/>
      <c r="T9" s="832"/>
      <c r="U9" s="832"/>
      <c r="V9" s="832"/>
      <c r="W9" s="832"/>
      <c r="X9" s="832"/>
      <c r="Y9" s="832"/>
      <c r="Z9" s="832"/>
      <c r="AA9" s="832"/>
      <c r="AB9" s="832"/>
    </row>
    <row r="10" spans="1:28" ht="12.75" customHeight="1">
      <c r="A10" s="4"/>
      <c r="B10" s="4"/>
      <c r="C10" s="3"/>
      <c r="D10" s="6"/>
      <c r="E10" s="6"/>
      <c r="F10" s="6"/>
      <c r="G10" s="6"/>
      <c r="H10" s="6"/>
      <c r="I10" s="6"/>
      <c r="J10" s="6"/>
      <c r="K10" s="6"/>
      <c r="L10" s="6"/>
      <c r="M10" s="6"/>
      <c r="N10" s="6"/>
      <c r="O10" s="6"/>
      <c r="P10" s="6"/>
      <c r="Q10" s="6"/>
      <c r="R10" s="6"/>
      <c r="S10" s="6"/>
      <c r="T10" s="6"/>
      <c r="U10" s="6"/>
      <c r="V10" s="6"/>
      <c r="W10" s="6"/>
      <c r="X10" s="6"/>
      <c r="Y10" s="6"/>
    </row>
    <row r="11" spans="1:28" ht="12.75" customHeight="1">
      <c r="A11" s="4"/>
      <c r="B11" s="4"/>
      <c r="C11" s="3"/>
      <c r="D11" s="834" t="s">
        <v>6</v>
      </c>
      <c r="E11" s="832"/>
      <c r="F11" s="832"/>
      <c r="G11" s="832"/>
      <c r="H11" s="832"/>
      <c r="I11" s="832"/>
      <c r="J11" s="832"/>
      <c r="K11" s="832"/>
      <c r="L11" s="832"/>
      <c r="M11" s="832"/>
      <c r="N11" s="832"/>
      <c r="O11" s="832"/>
      <c r="P11" s="832"/>
      <c r="Q11" s="832"/>
      <c r="R11" s="832"/>
      <c r="S11" s="832"/>
      <c r="T11" s="832"/>
      <c r="U11" s="832"/>
      <c r="V11" s="832"/>
      <c r="W11" s="832"/>
      <c r="X11" s="832"/>
      <c r="Y11" s="832"/>
      <c r="Z11" s="832"/>
      <c r="AA11" s="832"/>
      <c r="AB11" s="832"/>
    </row>
    <row r="12" spans="1:28" ht="12.75" customHeight="1">
      <c r="A12" s="4"/>
      <c r="B12" s="4"/>
      <c r="C12" s="3"/>
      <c r="D12" s="832"/>
      <c r="E12" s="832"/>
      <c r="F12" s="832"/>
      <c r="G12" s="832"/>
      <c r="H12" s="832"/>
      <c r="I12" s="832"/>
      <c r="J12" s="832"/>
      <c r="K12" s="832"/>
      <c r="L12" s="832"/>
      <c r="M12" s="832"/>
      <c r="N12" s="832"/>
      <c r="O12" s="832"/>
      <c r="P12" s="832"/>
      <c r="Q12" s="832"/>
      <c r="R12" s="832"/>
      <c r="S12" s="832"/>
      <c r="T12" s="832"/>
      <c r="U12" s="832"/>
      <c r="V12" s="832"/>
      <c r="W12" s="832"/>
      <c r="X12" s="832"/>
      <c r="Y12" s="832"/>
      <c r="Z12" s="832"/>
      <c r="AA12" s="832"/>
      <c r="AB12" s="832"/>
    </row>
    <row r="13" spans="1:28" ht="12.75" customHeight="1">
      <c r="A13" s="4"/>
      <c r="B13" s="4"/>
      <c r="C13" s="3"/>
      <c r="D13" s="832"/>
      <c r="E13" s="832"/>
      <c r="F13" s="832"/>
      <c r="G13" s="832"/>
      <c r="H13" s="832"/>
      <c r="I13" s="832"/>
      <c r="J13" s="832"/>
      <c r="K13" s="832"/>
      <c r="L13" s="832"/>
      <c r="M13" s="832"/>
      <c r="N13" s="832"/>
      <c r="O13" s="832"/>
      <c r="P13" s="832"/>
      <c r="Q13" s="832"/>
      <c r="R13" s="832"/>
      <c r="S13" s="832"/>
      <c r="T13" s="832"/>
      <c r="U13" s="832"/>
      <c r="V13" s="832"/>
      <c r="W13" s="832"/>
      <c r="X13" s="832"/>
      <c r="Y13" s="832"/>
      <c r="Z13" s="832"/>
      <c r="AA13" s="832"/>
      <c r="AB13" s="832"/>
    </row>
    <row r="14" spans="1:28" ht="12.75" customHeight="1">
      <c r="A14" s="4"/>
      <c r="B14" s="4"/>
      <c r="C14" s="3"/>
      <c r="D14" s="4"/>
      <c r="E14" s="834" t="s">
        <v>7</v>
      </c>
      <c r="F14" s="832"/>
      <c r="G14" s="832"/>
      <c r="H14" s="832"/>
      <c r="I14" s="832"/>
      <c r="J14" s="832"/>
      <c r="K14" s="832"/>
      <c r="L14" s="832"/>
      <c r="M14" s="832"/>
      <c r="N14" s="832"/>
      <c r="O14" s="832"/>
      <c r="P14" s="832"/>
      <c r="Q14" s="832"/>
      <c r="R14" s="832"/>
      <c r="S14" s="832"/>
      <c r="T14" s="832"/>
      <c r="U14" s="832"/>
      <c r="V14" s="832"/>
      <c r="W14" s="832"/>
      <c r="X14" s="832"/>
      <c r="Y14" s="832"/>
      <c r="Z14" s="832"/>
      <c r="AA14" s="832"/>
      <c r="AB14" s="832"/>
    </row>
    <row r="15" spans="1:28" ht="12.75" customHeight="1">
      <c r="A15" s="4"/>
      <c r="B15" s="4"/>
      <c r="C15" s="3"/>
      <c r="D15" s="4"/>
      <c r="E15" s="832"/>
      <c r="F15" s="832"/>
      <c r="G15" s="832"/>
      <c r="H15" s="832"/>
      <c r="I15" s="832"/>
      <c r="J15" s="832"/>
      <c r="K15" s="832"/>
      <c r="L15" s="832"/>
      <c r="M15" s="832"/>
      <c r="N15" s="832"/>
      <c r="O15" s="832"/>
      <c r="P15" s="832"/>
      <c r="Q15" s="832"/>
      <c r="R15" s="832"/>
      <c r="S15" s="832"/>
      <c r="T15" s="832"/>
      <c r="U15" s="832"/>
      <c r="V15" s="832"/>
      <c r="W15" s="832"/>
      <c r="X15" s="832"/>
      <c r="Y15" s="832"/>
      <c r="Z15" s="832"/>
      <c r="AA15" s="832"/>
      <c r="AB15" s="832"/>
    </row>
    <row r="16" spans="1:28" ht="12.75" customHeight="1">
      <c r="A16" s="4"/>
      <c r="B16" s="4"/>
      <c r="C16" s="3"/>
      <c r="D16" s="6"/>
      <c r="E16" s="832"/>
      <c r="F16" s="832"/>
      <c r="G16" s="832"/>
      <c r="H16" s="832"/>
      <c r="I16" s="832"/>
      <c r="J16" s="832"/>
      <c r="K16" s="832"/>
      <c r="L16" s="832"/>
      <c r="M16" s="832"/>
      <c r="N16" s="832"/>
      <c r="O16" s="832"/>
      <c r="P16" s="832"/>
      <c r="Q16" s="832"/>
      <c r="R16" s="832"/>
      <c r="S16" s="832"/>
      <c r="T16" s="832"/>
      <c r="U16" s="832"/>
      <c r="V16" s="832"/>
      <c r="W16" s="832"/>
      <c r="X16" s="832"/>
      <c r="Y16" s="832"/>
      <c r="Z16" s="832"/>
      <c r="AA16" s="832"/>
      <c r="AB16" s="832"/>
    </row>
    <row r="17" spans="1:28" ht="12.75" customHeight="1">
      <c r="A17" s="4"/>
      <c r="B17" s="4"/>
      <c r="C17" s="3"/>
      <c r="D17" s="5"/>
      <c r="E17" s="5"/>
      <c r="F17" s="5"/>
      <c r="G17" s="5"/>
      <c r="H17" s="5"/>
      <c r="I17" s="5"/>
      <c r="J17" s="5"/>
      <c r="K17" s="5"/>
      <c r="L17" s="5"/>
      <c r="M17" s="5"/>
      <c r="N17" s="5"/>
      <c r="O17" s="5"/>
      <c r="P17" s="5"/>
      <c r="Q17" s="5"/>
      <c r="R17" s="5"/>
      <c r="S17" s="5"/>
      <c r="T17" s="5"/>
      <c r="U17" s="5"/>
      <c r="V17" s="5"/>
      <c r="W17" s="5"/>
      <c r="X17" s="5"/>
      <c r="Y17" s="5"/>
      <c r="Z17" s="4"/>
      <c r="AA17" s="4"/>
      <c r="AB17" s="4"/>
    </row>
    <row r="18" spans="1:28" ht="12.75" customHeight="1">
      <c r="A18" s="4"/>
      <c r="B18" s="4"/>
      <c r="C18" s="3"/>
      <c r="D18" s="834" t="s">
        <v>8</v>
      </c>
      <c r="E18" s="832"/>
      <c r="F18" s="832"/>
      <c r="G18" s="832"/>
      <c r="H18" s="832"/>
      <c r="I18" s="832"/>
      <c r="J18" s="832"/>
      <c r="K18" s="832"/>
      <c r="L18" s="832"/>
      <c r="M18" s="832"/>
      <c r="N18" s="832"/>
      <c r="O18" s="832"/>
      <c r="P18" s="832"/>
      <c r="Q18" s="832"/>
      <c r="R18" s="832"/>
      <c r="S18" s="832"/>
      <c r="T18" s="832"/>
      <c r="U18" s="832"/>
      <c r="V18" s="832"/>
      <c r="W18" s="832"/>
      <c r="X18" s="832"/>
      <c r="Y18" s="832"/>
      <c r="Z18" s="832"/>
      <c r="AA18" s="832"/>
      <c r="AB18" s="832"/>
    </row>
    <row r="19" spans="1:28" ht="12.75" customHeight="1">
      <c r="A19" s="4"/>
      <c r="B19" s="4"/>
      <c r="C19" s="3"/>
      <c r="D19" s="832"/>
      <c r="E19" s="832"/>
      <c r="F19" s="832"/>
      <c r="G19" s="832"/>
      <c r="H19" s="832"/>
      <c r="I19" s="832"/>
      <c r="J19" s="832"/>
      <c r="K19" s="832"/>
      <c r="L19" s="832"/>
      <c r="M19" s="832"/>
      <c r="N19" s="832"/>
      <c r="O19" s="832"/>
      <c r="P19" s="832"/>
      <c r="Q19" s="832"/>
      <c r="R19" s="832"/>
      <c r="S19" s="832"/>
      <c r="T19" s="832"/>
      <c r="U19" s="832"/>
      <c r="V19" s="832"/>
      <c r="W19" s="832"/>
      <c r="X19" s="832"/>
      <c r="Y19" s="832"/>
      <c r="Z19" s="832"/>
      <c r="AA19" s="832"/>
      <c r="AB19" s="832"/>
    </row>
    <row r="20" spans="1:28" ht="12.75" customHeight="1">
      <c r="A20" s="4"/>
      <c r="B20" s="4"/>
      <c r="C20" s="3"/>
      <c r="D20" s="832"/>
      <c r="E20" s="832"/>
      <c r="F20" s="832"/>
      <c r="G20" s="832"/>
      <c r="H20" s="832"/>
      <c r="I20" s="832"/>
      <c r="J20" s="832"/>
      <c r="K20" s="832"/>
      <c r="L20" s="832"/>
      <c r="M20" s="832"/>
      <c r="N20" s="832"/>
      <c r="O20" s="832"/>
      <c r="P20" s="832"/>
      <c r="Q20" s="832"/>
      <c r="R20" s="832"/>
      <c r="S20" s="832"/>
      <c r="T20" s="832"/>
      <c r="U20" s="832"/>
      <c r="V20" s="832"/>
      <c r="W20" s="832"/>
      <c r="X20" s="832"/>
      <c r="Y20" s="832"/>
      <c r="Z20" s="832"/>
      <c r="AA20" s="832"/>
      <c r="AB20" s="832"/>
    </row>
    <row r="21" spans="1:28" ht="12.75" customHeight="1">
      <c r="A21" s="4"/>
      <c r="B21" s="4"/>
      <c r="C21" s="3"/>
      <c r="D21" s="832"/>
      <c r="E21" s="832"/>
      <c r="F21" s="832"/>
      <c r="G21" s="832"/>
      <c r="H21" s="832"/>
      <c r="I21" s="832"/>
      <c r="J21" s="832"/>
      <c r="K21" s="832"/>
      <c r="L21" s="832"/>
      <c r="M21" s="832"/>
      <c r="N21" s="832"/>
      <c r="O21" s="832"/>
      <c r="P21" s="832"/>
      <c r="Q21" s="832"/>
      <c r="R21" s="832"/>
      <c r="S21" s="832"/>
      <c r="T21" s="832"/>
      <c r="U21" s="832"/>
      <c r="V21" s="832"/>
      <c r="W21" s="832"/>
      <c r="X21" s="832"/>
      <c r="Y21" s="832"/>
      <c r="Z21" s="832"/>
      <c r="AA21" s="832"/>
      <c r="AB21" s="832"/>
    </row>
    <row r="22" spans="1:28" ht="12.75" customHeight="1">
      <c r="A22" s="4"/>
      <c r="B22" s="4"/>
      <c r="C22" s="3"/>
      <c r="D22" s="832"/>
      <c r="E22" s="832"/>
      <c r="F22" s="832"/>
      <c r="G22" s="832"/>
      <c r="H22" s="832"/>
      <c r="I22" s="832"/>
      <c r="J22" s="832"/>
      <c r="K22" s="832"/>
      <c r="L22" s="832"/>
      <c r="M22" s="832"/>
      <c r="N22" s="832"/>
      <c r="O22" s="832"/>
      <c r="P22" s="832"/>
      <c r="Q22" s="832"/>
      <c r="R22" s="832"/>
      <c r="S22" s="832"/>
      <c r="T22" s="832"/>
      <c r="U22" s="832"/>
      <c r="V22" s="832"/>
      <c r="W22" s="832"/>
      <c r="X22" s="832"/>
      <c r="Y22" s="832"/>
      <c r="Z22" s="832"/>
      <c r="AA22" s="832"/>
      <c r="AB22" s="832"/>
    </row>
    <row r="23" spans="1:28" ht="12.75" customHeight="1">
      <c r="A23" s="4"/>
      <c r="B23" s="4"/>
      <c r="C23" s="3"/>
      <c r="D23" s="832"/>
      <c r="E23" s="832"/>
      <c r="F23" s="832"/>
      <c r="G23" s="832"/>
      <c r="H23" s="832"/>
      <c r="I23" s="832"/>
      <c r="J23" s="832"/>
      <c r="K23" s="832"/>
      <c r="L23" s="832"/>
      <c r="M23" s="832"/>
      <c r="N23" s="832"/>
      <c r="O23" s="832"/>
      <c r="P23" s="832"/>
      <c r="Q23" s="832"/>
      <c r="R23" s="832"/>
      <c r="S23" s="832"/>
      <c r="T23" s="832"/>
      <c r="U23" s="832"/>
      <c r="V23" s="832"/>
      <c r="W23" s="832"/>
      <c r="X23" s="832"/>
      <c r="Y23" s="832"/>
      <c r="Z23" s="832"/>
      <c r="AA23" s="832"/>
      <c r="AB23" s="832"/>
    </row>
    <row r="24" spans="1:28" ht="12.75" customHeight="1">
      <c r="A24" s="4"/>
      <c r="B24" s="4"/>
      <c r="C24" s="3"/>
      <c r="D24" s="832"/>
      <c r="E24" s="832"/>
      <c r="F24" s="832"/>
      <c r="G24" s="832"/>
      <c r="H24" s="832"/>
      <c r="I24" s="832"/>
      <c r="J24" s="832"/>
      <c r="K24" s="832"/>
      <c r="L24" s="832"/>
      <c r="M24" s="832"/>
      <c r="N24" s="832"/>
      <c r="O24" s="832"/>
      <c r="P24" s="832"/>
      <c r="Q24" s="832"/>
      <c r="R24" s="832"/>
      <c r="S24" s="832"/>
      <c r="T24" s="832"/>
      <c r="U24" s="832"/>
      <c r="V24" s="832"/>
      <c r="W24" s="832"/>
      <c r="X24" s="832"/>
      <c r="Y24" s="832"/>
      <c r="Z24" s="832"/>
      <c r="AA24" s="832"/>
      <c r="AB24" s="832"/>
    </row>
    <row r="25" spans="1:28" ht="12.75" customHeight="1">
      <c r="A25" s="4"/>
      <c r="B25" s="4"/>
      <c r="C25" s="3"/>
      <c r="D25" s="832"/>
      <c r="E25" s="832"/>
      <c r="F25" s="832"/>
      <c r="G25" s="832"/>
      <c r="H25" s="832"/>
      <c r="I25" s="832"/>
      <c r="J25" s="832"/>
      <c r="K25" s="832"/>
      <c r="L25" s="832"/>
      <c r="M25" s="832"/>
      <c r="N25" s="832"/>
      <c r="O25" s="832"/>
      <c r="P25" s="832"/>
      <c r="Q25" s="832"/>
      <c r="R25" s="832"/>
      <c r="S25" s="832"/>
      <c r="T25" s="832"/>
      <c r="U25" s="832"/>
      <c r="V25" s="832"/>
      <c r="W25" s="832"/>
      <c r="X25" s="832"/>
      <c r="Y25" s="832"/>
      <c r="Z25" s="832"/>
      <c r="AA25" s="832"/>
      <c r="AB25" s="832"/>
    </row>
    <row r="26" spans="1:28" ht="12.75" customHeight="1">
      <c r="A26" s="4"/>
      <c r="B26" s="4"/>
      <c r="C26" s="3"/>
      <c r="D26" s="832"/>
      <c r="E26" s="832"/>
      <c r="F26" s="832"/>
      <c r="G26" s="832"/>
      <c r="H26" s="832"/>
      <c r="I26" s="832"/>
      <c r="J26" s="832"/>
      <c r="K26" s="832"/>
      <c r="L26" s="832"/>
      <c r="M26" s="832"/>
      <c r="N26" s="832"/>
      <c r="O26" s="832"/>
      <c r="P26" s="832"/>
      <c r="Q26" s="832"/>
      <c r="R26" s="832"/>
      <c r="S26" s="832"/>
      <c r="T26" s="832"/>
      <c r="U26" s="832"/>
      <c r="V26" s="832"/>
      <c r="W26" s="832"/>
      <c r="X26" s="832"/>
      <c r="Y26" s="832"/>
      <c r="Z26" s="832"/>
      <c r="AA26" s="832"/>
      <c r="AB26" s="832"/>
    </row>
    <row r="27" spans="1:28" ht="11.25" customHeight="1">
      <c r="A27" s="4"/>
      <c r="B27" s="4"/>
      <c r="C27" s="3"/>
      <c r="D27" s="832"/>
      <c r="E27" s="832"/>
      <c r="F27" s="832"/>
      <c r="G27" s="832"/>
      <c r="H27" s="832"/>
      <c r="I27" s="832"/>
      <c r="J27" s="832"/>
      <c r="K27" s="832"/>
      <c r="L27" s="832"/>
      <c r="M27" s="832"/>
      <c r="N27" s="832"/>
      <c r="O27" s="832"/>
      <c r="P27" s="832"/>
      <c r="Q27" s="832"/>
      <c r="R27" s="832"/>
      <c r="S27" s="832"/>
      <c r="T27" s="832"/>
      <c r="U27" s="832"/>
      <c r="V27" s="832"/>
      <c r="W27" s="832"/>
      <c r="X27" s="832"/>
      <c r="Y27" s="832"/>
      <c r="Z27" s="832"/>
      <c r="AA27" s="832"/>
      <c r="AB27" s="832"/>
    </row>
    <row r="28" spans="1:28" ht="12.75" customHeight="1">
      <c r="A28" s="4"/>
      <c r="B28" s="4"/>
      <c r="C28" s="3"/>
      <c r="D28" s="4"/>
      <c r="E28" s="834" t="s">
        <v>9</v>
      </c>
      <c r="F28" s="832"/>
      <c r="G28" s="832"/>
      <c r="H28" s="832"/>
      <c r="I28" s="832"/>
      <c r="J28" s="832"/>
      <c r="K28" s="832"/>
      <c r="L28" s="832"/>
      <c r="M28" s="832"/>
      <c r="N28" s="832"/>
      <c r="O28" s="832"/>
      <c r="P28" s="832"/>
      <c r="Q28" s="832"/>
      <c r="R28" s="832"/>
      <c r="S28" s="832"/>
      <c r="T28" s="832"/>
      <c r="U28" s="832"/>
      <c r="V28" s="832"/>
      <c r="W28" s="832"/>
      <c r="X28" s="832"/>
      <c r="Y28" s="832"/>
      <c r="Z28" s="832"/>
      <c r="AA28" s="832"/>
      <c r="AB28" s="832"/>
    </row>
    <row r="29" spans="1:28" ht="12.75" customHeight="1">
      <c r="A29" s="4"/>
      <c r="B29" s="4"/>
      <c r="C29" s="3"/>
      <c r="D29" s="4"/>
      <c r="E29" s="832"/>
      <c r="F29" s="832"/>
      <c r="G29" s="832"/>
      <c r="H29" s="832"/>
      <c r="I29" s="832"/>
      <c r="J29" s="832"/>
      <c r="K29" s="832"/>
      <c r="L29" s="832"/>
      <c r="M29" s="832"/>
      <c r="N29" s="832"/>
      <c r="O29" s="832"/>
      <c r="P29" s="832"/>
      <c r="Q29" s="832"/>
      <c r="R29" s="832"/>
      <c r="S29" s="832"/>
      <c r="T29" s="832"/>
      <c r="U29" s="832"/>
      <c r="V29" s="832"/>
      <c r="W29" s="832"/>
      <c r="X29" s="832"/>
      <c r="Y29" s="832"/>
      <c r="Z29" s="832"/>
      <c r="AA29" s="832"/>
      <c r="AB29" s="832"/>
    </row>
    <row r="30" spans="1:28" ht="12.75" customHeight="1">
      <c r="A30" s="4"/>
      <c r="B30" s="4"/>
      <c r="C30" s="3"/>
      <c r="D30" s="6"/>
      <c r="E30" s="832"/>
      <c r="F30" s="832"/>
      <c r="G30" s="832"/>
      <c r="H30" s="832"/>
      <c r="I30" s="832"/>
      <c r="J30" s="832"/>
      <c r="K30" s="832"/>
      <c r="L30" s="832"/>
      <c r="M30" s="832"/>
      <c r="N30" s="832"/>
      <c r="O30" s="832"/>
      <c r="P30" s="832"/>
      <c r="Q30" s="832"/>
      <c r="R30" s="832"/>
      <c r="S30" s="832"/>
      <c r="T30" s="832"/>
      <c r="U30" s="832"/>
      <c r="V30" s="832"/>
      <c r="W30" s="832"/>
      <c r="X30" s="832"/>
      <c r="Y30" s="832"/>
      <c r="Z30" s="832"/>
      <c r="AA30" s="832"/>
      <c r="AB30" s="832"/>
    </row>
    <row r="31" spans="1:28" ht="12.75" customHeight="1">
      <c r="A31" s="4"/>
      <c r="B31" s="4"/>
      <c r="C31" s="3"/>
      <c r="D31" s="6"/>
      <c r="E31" s="6"/>
      <c r="F31" s="6"/>
      <c r="G31" s="6"/>
      <c r="H31" s="6"/>
      <c r="I31" s="6"/>
      <c r="J31" s="6"/>
      <c r="K31" s="6"/>
      <c r="L31" s="6"/>
      <c r="M31" s="6"/>
      <c r="N31" s="6"/>
      <c r="O31" s="6"/>
      <c r="P31" s="6"/>
      <c r="Q31" s="6"/>
      <c r="R31" s="6"/>
      <c r="S31" s="6"/>
      <c r="T31" s="6"/>
      <c r="U31" s="6"/>
      <c r="V31" s="6"/>
      <c r="W31" s="6"/>
      <c r="X31" s="6"/>
      <c r="Y31" s="6"/>
      <c r="Z31" s="4"/>
      <c r="AA31" s="4"/>
      <c r="AB31" s="4"/>
    </row>
    <row r="32" spans="1:28" ht="12.75" customHeight="1">
      <c r="A32" s="4"/>
      <c r="B32" s="4"/>
      <c r="C32" s="3"/>
      <c r="D32" s="834" t="s">
        <v>10</v>
      </c>
      <c r="E32" s="832"/>
      <c r="F32" s="832"/>
      <c r="G32" s="832"/>
      <c r="H32" s="832"/>
      <c r="I32" s="832"/>
      <c r="J32" s="832"/>
      <c r="K32" s="832"/>
      <c r="L32" s="832"/>
      <c r="M32" s="832"/>
      <c r="N32" s="832"/>
      <c r="O32" s="832"/>
      <c r="P32" s="832"/>
      <c r="Q32" s="832"/>
      <c r="R32" s="832"/>
      <c r="S32" s="832"/>
      <c r="T32" s="832"/>
      <c r="U32" s="832"/>
      <c r="V32" s="832"/>
      <c r="W32" s="832"/>
      <c r="X32" s="832"/>
      <c r="Y32" s="832"/>
      <c r="Z32" s="832"/>
      <c r="AA32" s="832"/>
      <c r="AB32" s="832"/>
    </row>
    <row r="33" spans="1:28" ht="12.75" customHeight="1">
      <c r="A33" s="4"/>
      <c r="B33" s="4"/>
      <c r="C33" s="3"/>
      <c r="D33" s="6"/>
      <c r="E33" s="838" t="s">
        <v>11</v>
      </c>
      <c r="F33" s="832"/>
      <c r="G33" s="832"/>
      <c r="H33" s="832"/>
      <c r="I33" s="832"/>
      <c r="J33" s="832"/>
      <c r="K33" s="832"/>
      <c r="L33" s="832"/>
      <c r="M33" s="832"/>
      <c r="N33" s="832"/>
      <c r="O33" s="832"/>
      <c r="P33" s="832"/>
      <c r="Q33" s="832"/>
      <c r="R33" s="832"/>
      <c r="S33" s="832"/>
      <c r="T33" s="832"/>
      <c r="U33" s="832"/>
      <c r="V33" s="832"/>
      <c r="W33" s="832"/>
      <c r="X33" s="832"/>
      <c r="Y33" s="832"/>
      <c r="Z33" s="832"/>
      <c r="AA33" s="832"/>
      <c r="AB33" s="832"/>
    </row>
    <row r="34" spans="1:28" ht="12.75" customHeight="1">
      <c r="A34" s="4"/>
      <c r="C34" s="3"/>
    </row>
    <row r="35" spans="1:28" ht="12.75" customHeight="1">
      <c r="A35" s="4"/>
      <c r="D35" s="836" t="s">
        <v>12</v>
      </c>
      <c r="E35" s="832"/>
      <c r="F35" s="832"/>
      <c r="G35" s="832"/>
      <c r="H35" s="832"/>
      <c r="I35" s="832"/>
      <c r="J35" s="832"/>
      <c r="K35" s="832"/>
      <c r="L35" s="832"/>
      <c r="M35" s="832"/>
      <c r="N35" s="832"/>
      <c r="O35" s="832"/>
      <c r="P35" s="832"/>
      <c r="Q35" s="832"/>
      <c r="R35" s="832"/>
      <c r="S35" s="832"/>
      <c r="T35" s="832"/>
      <c r="U35" s="832"/>
      <c r="V35" s="832"/>
      <c r="W35" s="832"/>
      <c r="X35" s="832"/>
      <c r="Y35" s="832"/>
      <c r="Z35" s="832"/>
      <c r="AA35" s="832"/>
      <c r="AB35" s="832"/>
    </row>
    <row r="36" spans="1:28" ht="12.75" customHeight="1">
      <c r="A36" s="4"/>
      <c r="D36" s="832"/>
      <c r="E36" s="832"/>
      <c r="F36" s="832"/>
      <c r="G36" s="832"/>
      <c r="H36" s="832"/>
      <c r="I36" s="832"/>
      <c r="J36" s="832"/>
      <c r="K36" s="832"/>
      <c r="L36" s="832"/>
      <c r="M36" s="832"/>
      <c r="N36" s="832"/>
      <c r="O36" s="832"/>
      <c r="P36" s="832"/>
      <c r="Q36" s="832"/>
      <c r="R36" s="832"/>
      <c r="S36" s="832"/>
      <c r="T36" s="832"/>
      <c r="U36" s="832"/>
      <c r="V36" s="832"/>
      <c r="W36" s="832"/>
      <c r="X36" s="832"/>
      <c r="Y36" s="832"/>
      <c r="Z36" s="832"/>
      <c r="AA36" s="832"/>
      <c r="AB36" s="832"/>
    </row>
    <row r="37" spans="1:28" ht="12.75" customHeight="1">
      <c r="A37" s="4"/>
      <c r="D37" s="9"/>
      <c r="E37" s="837" t="s">
        <v>13</v>
      </c>
      <c r="F37" s="832"/>
      <c r="G37" s="832"/>
      <c r="H37" s="832"/>
      <c r="I37" s="832"/>
      <c r="J37" s="832"/>
      <c r="K37" s="832"/>
      <c r="L37" s="832"/>
      <c r="M37" s="832"/>
      <c r="N37" s="832"/>
      <c r="O37" s="832"/>
      <c r="P37" s="832"/>
      <c r="Q37" s="832"/>
      <c r="R37" s="832"/>
      <c r="S37" s="832"/>
      <c r="T37" s="832"/>
      <c r="U37" s="832"/>
      <c r="V37" s="832"/>
      <c r="W37" s="832"/>
      <c r="X37" s="832"/>
      <c r="Y37" s="832"/>
      <c r="Z37" s="832"/>
      <c r="AA37" s="832"/>
      <c r="AB37" s="832"/>
    </row>
    <row r="38" spans="1:28" ht="12.75" customHeight="1">
      <c r="A38" s="4"/>
      <c r="D38" s="9"/>
      <c r="E38" s="837" t="s">
        <v>14</v>
      </c>
      <c r="F38" s="832"/>
      <c r="G38" s="832"/>
      <c r="H38" s="832"/>
      <c r="I38" s="832"/>
      <c r="J38" s="832"/>
      <c r="K38" s="832"/>
      <c r="L38" s="832"/>
      <c r="M38" s="832"/>
      <c r="N38" s="832"/>
      <c r="O38" s="832"/>
      <c r="P38" s="832"/>
      <c r="Q38" s="832"/>
      <c r="R38" s="832"/>
      <c r="S38" s="832"/>
      <c r="T38" s="832"/>
      <c r="U38" s="832"/>
      <c r="V38" s="832"/>
      <c r="W38" s="832"/>
      <c r="X38" s="832"/>
      <c r="Y38" s="832"/>
      <c r="Z38" s="832"/>
      <c r="AA38" s="832"/>
      <c r="AB38" s="832"/>
    </row>
    <row r="39" spans="1:28" ht="12.75" customHeight="1">
      <c r="A39" s="4"/>
      <c r="C39" s="3"/>
      <c r="D39" s="3"/>
      <c r="E39" s="4"/>
      <c r="F39" s="4"/>
      <c r="G39" s="4"/>
      <c r="H39" s="4"/>
      <c r="I39" s="4"/>
      <c r="J39" s="4"/>
      <c r="K39" s="4"/>
      <c r="L39" s="4"/>
      <c r="M39" s="4"/>
      <c r="N39" s="4"/>
      <c r="O39" s="4"/>
      <c r="P39" s="4"/>
      <c r="Q39" s="4"/>
      <c r="R39" s="4"/>
      <c r="S39" s="4"/>
      <c r="T39" s="4"/>
      <c r="U39" s="4"/>
      <c r="V39" s="4"/>
      <c r="W39" s="4"/>
      <c r="X39" s="4"/>
      <c r="Y39" s="4"/>
      <c r="Z39" s="4"/>
      <c r="AA39" s="4"/>
    </row>
    <row r="40" spans="1:28" ht="12.75" customHeight="1">
      <c r="A40" s="4"/>
      <c r="C40" s="3" t="s">
        <v>15</v>
      </c>
      <c r="D40" s="3" t="s">
        <v>16</v>
      </c>
      <c r="F40" s="4"/>
      <c r="G40" s="4"/>
      <c r="H40" s="4"/>
      <c r="I40" s="4"/>
      <c r="J40" s="4"/>
      <c r="K40" s="4"/>
      <c r="L40" s="4"/>
      <c r="M40" s="4"/>
      <c r="N40" s="4"/>
      <c r="O40" s="4"/>
      <c r="P40" s="4"/>
      <c r="Q40" s="4"/>
      <c r="R40" s="4"/>
      <c r="S40" s="4"/>
      <c r="T40" s="4"/>
      <c r="U40" s="4"/>
      <c r="V40" s="4"/>
      <c r="W40" s="4"/>
      <c r="X40" s="4"/>
      <c r="Y40" s="4"/>
      <c r="Z40" s="4"/>
      <c r="AA40" s="4"/>
    </row>
    <row r="41" spans="1:28" ht="12.75" customHeight="1">
      <c r="A41" s="4"/>
      <c r="B41" s="4"/>
      <c r="C41" s="4"/>
      <c r="D41" s="11" t="s">
        <v>17</v>
      </c>
      <c r="E41" s="4" t="s">
        <v>18</v>
      </c>
      <c r="F41" s="4"/>
      <c r="G41" s="4"/>
      <c r="H41" s="4"/>
      <c r="I41" s="4"/>
      <c r="J41" s="4"/>
      <c r="K41" s="4"/>
      <c r="L41" s="4"/>
      <c r="M41" s="4"/>
      <c r="N41" s="4"/>
      <c r="O41" s="4"/>
      <c r="P41" s="4"/>
      <c r="Q41" s="4"/>
      <c r="R41" s="4"/>
      <c r="S41" s="4"/>
      <c r="T41" s="4"/>
      <c r="U41" s="4"/>
      <c r="V41" s="4"/>
      <c r="W41" s="4"/>
      <c r="X41" s="4"/>
      <c r="Y41" s="4"/>
      <c r="Z41" s="4"/>
      <c r="AA41" s="4"/>
    </row>
    <row r="42" spans="1:28" ht="12.75" customHeight="1">
      <c r="A42" s="4"/>
      <c r="C42" s="3"/>
      <c r="D42" s="4"/>
      <c r="E42" s="4" t="s">
        <v>19</v>
      </c>
      <c r="F42" s="834" t="s">
        <v>20</v>
      </c>
      <c r="G42" s="832"/>
      <c r="H42" s="832"/>
      <c r="I42" s="832"/>
      <c r="J42" s="832"/>
      <c r="K42" s="832"/>
      <c r="L42" s="832"/>
      <c r="M42" s="832"/>
      <c r="N42" s="832"/>
      <c r="O42" s="832"/>
      <c r="P42" s="832"/>
      <c r="Q42" s="832"/>
      <c r="R42" s="832"/>
      <c r="S42" s="832"/>
      <c r="T42" s="832"/>
      <c r="U42" s="832"/>
      <c r="V42" s="832"/>
      <c r="W42" s="832"/>
      <c r="X42" s="832"/>
      <c r="Y42" s="832"/>
      <c r="Z42" s="832"/>
      <c r="AA42" s="832"/>
      <c r="AB42" s="832"/>
    </row>
    <row r="43" spans="1:28" ht="12.75" customHeight="1">
      <c r="A43" s="4"/>
      <c r="B43" s="4"/>
      <c r="C43" s="3"/>
      <c r="D43" s="4"/>
      <c r="E43" s="4"/>
      <c r="F43" s="832"/>
      <c r="G43" s="832"/>
      <c r="H43" s="832"/>
      <c r="I43" s="832"/>
      <c r="J43" s="832"/>
      <c r="K43" s="832"/>
      <c r="L43" s="832"/>
      <c r="M43" s="832"/>
      <c r="N43" s="832"/>
      <c r="O43" s="832"/>
      <c r="P43" s="832"/>
      <c r="Q43" s="832"/>
      <c r="R43" s="832"/>
      <c r="S43" s="832"/>
      <c r="T43" s="832"/>
      <c r="U43" s="832"/>
      <c r="V43" s="832"/>
      <c r="W43" s="832"/>
      <c r="X43" s="832"/>
      <c r="Y43" s="832"/>
      <c r="Z43" s="832"/>
      <c r="AA43" s="832"/>
      <c r="AB43" s="832"/>
    </row>
    <row r="44" spans="1:28" ht="12.75" customHeight="1">
      <c r="A44" s="4"/>
      <c r="C44" s="3"/>
      <c r="D44" s="4"/>
      <c r="E44" s="4"/>
      <c r="F44" s="12" t="s">
        <v>21</v>
      </c>
      <c r="G44" s="4" t="s">
        <v>22</v>
      </c>
      <c r="H44" s="6"/>
      <c r="I44" s="6"/>
      <c r="J44" s="6"/>
      <c r="K44" s="6"/>
      <c r="L44" s="6"/>
      <c r="M44" s="6"/>
      <c r="N44" s="6"/>
      <c r="O44" s="6"/>
      <c r="P44" s="6"/>
      <c r="Q44" s="6"/>
      <c r="R44" s="6"/>
      <c r="S44" s="6"/>
      <c r="T44" s="6"/>
      <c r="U44" s="6"/>
      <c r="V44" s="6"/>
      <c r="W44" s="6"/>
      <c r="X44" s="6"/>
      <c r="Y44" s="6"/>
      <c r="Z44" s="6"/>
      <c r="AA44" s="6"/>
    </row>
    <row r="45" spans="1:28" ht="12.75" customHeight="1">
      <c r="A45" s="4"/>
      <c r="C45" s="3"/>
      <c r="D45" s="4"/>
      <c r="E45" s="4" t="s">
        <v>23</v>
      </c>
      <c r="F45" s="833" t="s">
        <v>24</v>
      </c>
      <c r="G45" s="832"/>
      <c r="H45" s="832"/>
      <c r="I45" s="832"/>
      <c r="J45" s="832"/>
      <c r="K45" s="832"/>
      <c r="L45" s="832"/>
      <c r="M45" s="832"/>
      <c r="N45" s="832"/>
      <c r="O45" s="832"/>
      <c r="P45" s="832"/>
      <c r="Q45" s="832"/>
      <c r="R45" s="832"/>
      <c r="S45" s="832"/>
      <c r="T45" s="832"/>
      <c r="U45" s="832"/>
      <c r="V45" s="832"/>
      <c r="W45" s="832"/>
      <c r="X45" s="832"/>
      <c r="Y45" s="832"/>
      <c r="Z45" s="832"/>
      <c r="AA45" s="832"/>
      <c r="AB45" s="832"/>
    </row>
    <row r="46" spans="1:28" ht="12.75" customHeight="1">
      <c r="A46" s="4"/>
      <c r="B46" s="4"/>
      <c r="C46" s="3"/>
      <c r="D46" s="4"/>
      <c r="E46" s="4"/>
      <c r="F46" s="832"/>
      <c r="G46" s="832"/>
      <c r="H46" s="832"/>
      <c r="I46" s="832"/>
      <c r="J46" s="832"/>
      <c r="K46" s="832"/>
      <c r="L46" s="832"/>
      <c r="M46" s="832"/>
      <c r="N46" s="832"/>
      <c r="O46" s="832"/>
      <c r="P46" s="832"/>
      <c r="Q46" s="832"/>
      <c r="R46" s="832"/>
      <c r="S46" s="832"/>
      <c r="T46" s="832"/>
      <c r="U46" s="832"/>
      <c r="V46" s="832"/>
      <c r="W46" s="832"/>
      <c r="X46" s="832"/>
      <c r="Y46" s="832"/>
      <c r="Z46" s="832"/>
      <c r="AA46" s="832"/>
      <c r="AB46" s="832"/>
    </row>
    <row r="47" spans="1:28" ht="12.75" customHeight="1">
      <c r="A47" s="4"/>
      <c r="B47" s="4"/>
      <c r="C47" s="3"/>
      <c r="D47" s="4"/>
      <c r="E47" s="4"/>
      <c r="F47" s="832"/>
      <c r="G47" s="832"/>
      <c r="H47" s="832"/>
      <c r="I47" s="832"/>
      <c r="J47" s="832"/>
      <c r="K47" s="832"/>
      <c r="L47" s="832"/>
      <c r="M47" s="832"/>
      <c r="N47" s="832"/>
      <c r="O47" s="832"/>
      <c r="P47" s="832"/>
      <c r="Q47" s="832"/>
      <c r="R47" s="832"/>
      <c r="S47" s="832"/>
      <c r="T47" s="832"/>
      <c r="U47" s="832"/>
      <c r="V47" s="832"/>
      <c r="W47" s="832"/>
      <c r="X47" s="832"/>
      <c r="Y47" s="832"/>
      <c r="Z47" s="832"/>
      <c r="AA47" s="832"/>
      <c r="AB47" s="832"/>
    </row>
    <row r="48" spans="1:28" ht="12.75" customHeight="1">
      <c r="A48" s="4"/>
      <c r="C48" s="3"/>
      <c r="D48" s="4"/>
      <c r="E48" s="4"/>
      <c r="F48" s="12" t="s">
        <v>21</v>
      </c>
      <c r="G48" s="4" t="s">
        <v>25</v>
      </c>
      <c r="H48" s="14"/>
      <c r="I48" s="14"/>
      <c r="J48" s="14"/>
      <c r="K48" s="14"/>
      <c r="L48" s="14"/>
      <c r="M48" s="14"/>
      <c r="N48" s="14"/>
      <c r="O48" s="14"/>
      <c r="P48" s="14"/>
      <c r="Q48" s="14"/>
      <c r="R48" s="14"/>
      <c r="S48" s="14"/>
      <c r="T48" s="14"/>
      <c r="U48" s="14"/>
      <c r="V48" s="14"/>
      <c r="W48" s="14"/>
      <c r="X48" s="14"/>
      <c r="Y48" s="14"/>
      <c r="Z48" s="14"/>
      <c r="AA48" s="14"/>
    </row>
    <row r="49" spans="1:28" ht="12.75" customHeight="1">
      <c r="A49" s="4"/>
      <c r="B49" s="4"/>
      <c r="C49" s="3"/>
      <c r="D49" s="4"/>
      <c r="E49" s="4"/>
      <c r="F49" s="12" t="s">
        <v>26</v>
      </c>
      <c r="G49" s="4" t="s">
        <v>27</v>
      </c>
      <c r="H49" s="4"/>
      <c r="I49" s="4"/>
      <c r="J49" s="4"/>
      <c r="K49" s="4"/>
      <c r="L49" s="4"/>
      <c r="M49" s="4"/>
      <c r="N49" s="4"/>
      <c r="O49" s="4"/>
      <c r="P49" s="4"/>
      <c r="Q49" s="4"/>
      <c r="R49" s="4"/>
      <c r="S49" s="4"/>
      <c r="T49" s="4"/>
      <c r="U49" s="4"/>
      <c r="V49" s="4"/>
      <c r="W49" s="4"/>
      <c r="X49" s="4"/>
      <c r="Y49" s="4"/>
      <c r="Z49" s="4"/>
      <c r="AA49" s="4"/>
      <c r="AB49" s="4"/>
    </row>
    <row r="50" spans="1:28" ht="12.75" customHeight="1">
      <c r="A50" s="4"/>
      <c r="B50" s="4"/>
      <c r="C50" s="3"/>
      <c r="D50" s="4"/>
      <c r="E50" s="4" t="s">
        <v>28</v>
      </c>
      <c r="F50" s="834" t="s">
        <v>29</v>
      </c>
      <c r="G50" s="832"/>
      <c r="H50" s="832"/>
      <c r="I50" s="832"/>
      <c r="J50" s="832"/>
      <c r="K50" s="832"/>
      <c r="L50" s="832"/>
      <c r="M50" s="832"/>
      <c r="N50" s="832"/>
      <c r="O50" s="832"/>
      <c r="P50" s="832"/>
      <c r="Q50" s="832"/>
      <c r="R50" s="832"/>
      <c r="S50" s="832"/>
      <c r="T50" s="832"/>
      <c r="U50" s="832"/>
      <c r="V50" s="832"/>
      <c r="W50" s="832"/>
      <c r="X50" s="832"/>
      <c r="Y50" s="832"/>
      <c r="Z50" s="832"/>
      <c r="AA50" s="832"/>
      <c r="AB50" s="832"/>
    </row>
    <row r="51" spans="1:28" ht="12.75" customHeight="1">
      <c r="A51" s="4"/>
      <c r="C51" s="3"/>
      <c r="D51" s="4"/>
      <c r="E51" s="4"/>
      <c r="F51" s="832"/>
      <c r="G51" s="832"/>
      <c r="H51" s="832"/>
      <c r="I51" s="832"/>
      <c r="J51" s="832"/>
      <c r="K51" s="832"/>
      <c r="L51" s="832"/>
      <c r="M51" s="832"/>
      <c r="N51" s="832"/>
      <c r="O51" s="832"/>
      <c r="P51" s="832"/>
      <c r="Q51" s="832"/>
      <c r="R51" s="832"/>
      <c r="S51" s="832"/>
      <c r="T51" s="832"/>
      <c r="U51" s="832"/>
      <c r="V51" s="832"/>
      <c r="W51" s="832"/>
      <c r="X51" s="832"/>
      <c r="Y51" s="832"/>
      <c r="Z51" s="832"/>
      <c r="AA51" s="832"/>
      <c r="AB51" s="832"/>
    </row>
    <row r="52" spans="1:28" ht="12.75" customHeight="1">
      <c r="A52" s="4"/>
      <c r="C52" s="3"/>
      <c r="D52" s="4"/>
      <c r="F52" s="832"/>
      <c r="G52" s="832"/>
      <c r="H52" s="832"/>
      <c r="I52" s="832"/>
      <c r="J52" s="832"/>
      <c r="K52" s="832"/>
      <c r="L52" s="832"/>
      <c r="M52" s="832"/>
      <c r="N52" s="832"/>
      <c r="O52" s="832"/>
      <c r="P52" s="832"/>
      <c r="Q52" s="832"/>
      <c r="R52" s="832"/>
      <c r="S52" s="832"/>
      <c r="T52" s="832"/>
      <c r="U52" s="832"/>
      <c r="V52" s="832"/>
      <c r="W52" s="832"/>
      <c r="X52" s="832"/>
      <c r="Y52" s="832"/>
      <c r="Z52" s="832"/>
      <c r="AA52" s="832"/>
      <c r="AB52" s="832"/>
    </row>
    <row r="53" spans="1:28" ht="12.75" customHeight="1">
      <c r="A53" s="4"/>
      <c r="C53" s="3"/>
      <c r="D53" s="4"/>
      <c r="E53" s="4"/>
      <c r="F53" s="4"/>
      <c r="G53" s="4"/>
      <c r="H53" s="4"/>
      <c r="I53" s="4"/>
      <c r="J53" s="4"/>
      <c r="K53" s="4"/>
      <c r="L53" s="4"/>
      <c r="M53" s="4"/>
      <c r="N53" s="4"/>
      <c r="O53" s="4"/>
      <c r="P53" s="4"/>
      <c r="Q53" s="4"/>
      <c r="R53" s="4"/>
      <c r="S53" s="4"/>
      <c r="T53" s="4"/>
      <c r="U53" s="4"/>
      <c r="V53" s="4"/>
      <c r="W53" s="4"/>
      <c r="X53" s="4"/>
      <c r="Y53" s="4"/>
      <c r="Z53" s="4"/>
      <c r="AA53" s="4"/>
    </row>
    <row r="54" spans="1:28" ht="12.75" customHeight="1">
      <c r="A54" s="4"/>
      <c r="C54" s="3"/>
      <c r="D54" s="4" t="s">
        <v>30</v>
      </c>
      <c r="E54" s="4" t="s">
        <v>31</v>
      </c>
      <c r="F54" s="4"/>
      <c r="G54" s="4"/>
      <c r="H54" s="4"/>
      <c r="I54" s="4"/>
      <c r="J54" s="15"/>
      <c r="K54" s="15"/>
      <c r="L54" s="15"/>
      <c r="M54" s="15"/>
      <c r="N54" s="15"/>
      <c r="O54" s="9"/>
      <c r="P54" s="9"/>
      <c r="Q54" s="9"/>
      <c r="R54" s="9"/>
      <c r="S54" s="9"/>
      <c r="T54" s="9"/>
      <c r="U54" s="4"/>
      <c r="V54" s="4"/>
      <c r="W54" s="4"/>
      <c r="X54" s="4"/>
      <c r="Y54" s="4"/>
      <c r="Z54" s="4"/>
      <c r="AA54" s="4"/>
    </row>
    <row r="55" spans="1:28" ht="12.75" customHeight="1">
      <c r="A55" s="4"/>
      <c r="C55" s="3"/>
      <c r="D55" s="3"/>
      <c r="E55" s="4" t="s">
        <v>19</v>
      </c>
      <c r="F55" s="4" t="s">
        <v>32</v>
      </c>
      <c r="G55" s="3"/>
      <c r="H55" s="9"/>
      <c r="I55" s="9"/>
      <c r="L55" s="9"/>
      <c r="M55" s="9"/>
      <c r="N55" s="9"/>
      <c r="O55" s="9"/>
      <c r="P55" s="9"/>
      <c r="Q55" s="9"/>
      <c r="R55" s="9"/>
      <c r="S55" s="9"/>
      <c r="T55" s="9"/>
      <c r="U55" s="9"/>
      <c r="V55" s="9"/>
      <c r="W55" s="9"/>
      <c r="X55" s="9"/>
      <c r="Y55" s="9"/>
      <c r="Z55" s="9"/>
      <c r="AA55" s="9"/>
    </row>
    <row r="56" spans="1:28" ht="12.75" customHeight="1">
      <c r="A56" s="4"/>
      <c r="B56" s="4"/>
      <c r="C56" s="3"/>
      <c r="D56" s="3"/>
      <c r="E56" s="4"/>
      <c r="F56" s="12" t="s">
        <v>21</v>
      </c>
      <c r="G56" s="836" t="s">
        <v>33</v>
      </c>
      <c r="H56" s="832"/>
      <c r="I56" s="832"/>
      <c r="J56" s="832"/>
      <c r="K56" s="832"/>
      <c r="L56" s="832"/>
      <c r="M56" s="832"/>
      <c r="N56" s="832"/>
      <c r="O56" s="832"/>
      <c r="P56" s="832"/>
      <c r="Q56" s="832"/>
      <c r="R56" s="832"/>
      <c r="S56" s="832"/>
      <c r="T56" s="832"/>
      <c r="U56" s="832"/>
      <c r="V56" s="832"/>
      <c r="W56" s="832"/>
      <c r="X56" s="832"/>
      <c r="Y56" s="832"/>
      <c r="Z56" s="832"/>
      <c r="AA56" s="832"/>
      <c r="AB56" s="832"/>
    </row>
    <row r="57" spans="1:28" ht="12.75" customHeight="1">
      <c r="A57" s="4"/>
      <c r="B57" s="4"/>
      <c r="C57" s="3"/>
      <c r="D57" s="3"/>
      <c r="E57" s="4"/>
      <c r="F57" s="12"/>
      <c r="G57" s="16" t="s">
        <v>34</v>
      </c>
      <c r="H57" s="8"/>
      <c r="I57" s="8"/>
      <c r="J57" s="8"/>
      <c r="K57" s="8"/>
      <c r="L57" s="8"/>
      <c r="M57" s="8"/>
      <c r="N57" s="8"/>
      <c r="O57" s="8"/>
      <c r="P57" s="8"/>
      <c r="Q57" s="8"/>
      <c r="R57" s="8"/>
      <c r="S57" s="8"/>
      <c r="T57" s="8"/>
      <c r="U57" s="8"/>
      <c r="V57" s="8"/>
      <c r="W57" s="8"/>
      <c r="X57" s="8"/>
      <c r="Y57" s="8"/>
      <c r="Z57" s="8"/>
      <c r="AA57" s="8"/>
      <c r="AB57" s="4"/>
    </row>
    <row r="58" spans="1:28" ht="12.75" customHeight="1">
      <c r="A58" s="4"/>
      <c r="B58" s="4"/>
      <c r="C58" s="3"/>
      <c r="D58" s="3"/>
      <c r="E58" s="4"/>
      <c r="F58" s="12"/>
      <c r="G58" s="836" t="s">
        <v>35</v>
      </c>
      <c r="H58" s="832"/>
      <c r="I58" s="832"/>
      <c r="J58" s="17"/>
      <c r="K58" s="17"/>
      <c r="L58" s="17"/>
      <c r="M58" s="17"/>
      <c r="N58" s="17"/>
      <c r="O58" s="17"/>
      <c r="P58" s="17"/>
      <c r="Q58" s="17"/>
      <c r="R58" s="17"/>
      <c r="S58" s="17"/>
      <c r="T58" s="17"/>
      <c r="U58" s="17"/>
      <c r="V58" s="17"/>
      <c r="W58" s="17"/>
      <c r="X58" s="17"/>
      <c r="Y58" s="17"/>
      <c r="Z58" s="17"/>
      <c r="AA58" s="17"/>
      <c r="AB58" s="4"/>
    </row>
    <row r="59" spans="1:28" ht="12.75" customHeight="1">
      <c r="A59" s="4"/>
      <c r="B59" s="3"/>
      <c r="C59" s="3"/>
      <c r="D59" s="3"/>
      <c r="E59" s="4"/>
      <c r="F59" s="12" t="s">
        <v>26</v>
      </c>
      <c r="G59" s="836" t="s">
        <v>36</v>
      </c>
      <c r="H59" s="832"/>
      <c r="I59" s="832"/>
      <c r="J59" s="832"/>
      <c r="K59" s="832"/>
      <c r="L59" s="832"/>
      <c r="M59" s="832"/>
      <c r="N59" s="832"/>
      <c r="O59" s="832"/>
      <c r="P59" s="832"/>
      <c r="Q59" s="832"/>
      <c r="R59" s="832"/>
      <c r="S59" s="832"/>
      <c r="T59" s="832"/>
      <c r="U59" s="832"/>
      <c r="V59" s="832"/>
      <c r="W59" s="832"/>
      <c r="X59" s="832"/>
      <c r="Y59" s="832"/>
      <c r="Z59" s="832"/>
      <c r="AA59" s="832"/>
      <c r="AB59" s="832"/>
    </row>
    <row r="60" spans="1:28" ht="12.75" customHeight="1">
      <c r="A60" s="4"/>
      <c r="B60" s="4"/>
      <c r="C60" s="3"/>
      <c r="D60" s="3"/>
      <c r="E60" s="4"/>
      <c r="F60" s="12"/>
      <c r="G60" s="832"/>
      <c r="H60" s="832"/>
      <c r="I60" s="832"/>
      <c r="J60" s="832"/>
      <c r="K60" s="832"/>
      <c r="L60" s="832"/>
      <c r="M60" s="832"/>
      <c r="N60" s="832"/>
      <c r="O60" s="832"/>
      <c r="P60" s="832"/>
      <c r="Q60" s="832"/>
      <c r="R60" s="832"/>
      <c r="S60" s="832"/>
      <c r="T60" s="832"/>
      <c r="U60" s="832"/>
      <c r="V60" s="832"/>
      <c r="W60" s="832"/>
      <c r="X60" s="832"/>
      <c r="Y60" s="832"/>
      <c r="Z60" s="832"/>
      <c r="AA60" s="832"/>
      <c r="AB60" s="832"/>
    </row>
    <row r="61" spans="1:28" ht="12.75" customHeight="1">
      <c r="A61" s="4"/>
      <c r="B61" s="4"/>
      <c r="C61" s="3"/>
      <c r="D61" s="3"/>
      <c r="E61" s="4"/>
      <c r="F61" s="12"/>
      <c r="G61" s="18" t="s">
        <v>37</v>
      </c>
      <c r="H61" s="17"/>
      <c r="I61" s="17"/>
      <c r="J61" s="17"/>
      <c r="K61" s="17"/>
      <c r="L61" s="17"/>
      <c r="M61" s="17"/>
      <c r="N61" s="17"/>
      <c r="O61" s="17"/>
      <c r="P61" s="17"/>
      <c r="Q61" s="17"/>
      <c r="R61" s="17"/>
      <c r="S61" s="17"/>
      <c r="T61" s="17"/>
      <c r="U61" s="17"/>
      <c r="V61" s="17"/>
      <c r="W61" s="17"/>
      <c r="X61" s="17"/>
      <c r="Y61" s="17"/>
      <c r="Z61" s="17"/>
      <c r="AA61" s="17"/>
    </row>
    <row r="62" spans="1:28" ht="12.75" customHeight="1">
      <c r="A62" s="4"/>
      <c r="B62" s="4"/>
      <c r="C62" s="3"/>
      <c r="D62" s="3"/>
      <c r="E62" s="4"/>
      <c r="F62" s="3"/>
      <c r="G62" s="3"/>
      <c r="H62" s="4"/>
      <c r="I62" s="3"/>
      <c r="J62" s="9"/>
      <c r="K62" s="9"/>
      <c r="L62" s="9"/>
      <c r="M62" s="9"/>
      <c r="N62" s="9"/>
      <c r="O62" s="9"/>
      <c r="P62" s="9"/>
      <c r="Q62" s="9"/>
      <c r="R62" s="9"/>
      <c r="S62" s="9"/>
      <c r="T62" s="9"/>
      <c r="U62" s="9"/>
      <c r="V62" s="9"/>
      <c r="W62" s="9"/>
      <c r="X62" s="9"/>
      <c r="Y62" s="9"/>
      <c r="Z62" s="9"/>
      <c r="AA62" s="9"/>
    </row>
    <row r="63" spans="1:28" ht="12.75" customHeight="1">
      <c r="A63" s="4"/>
      <c r="B63" s="4"/>
      <c r="C63" s="4"/>
      <c r="D63" s="4" t="s">
        <v>38</v>
      </c>
      <c r="E63" s="4" t="s">
        <v>39</v>
      </c>
      <c r="F63" s="4"/>
      <c r="G63" s="4"/>
      <c r="H63" s="4"/>
      <c r="I63" s="4"/>
      <c r="J63" s="4"/>
      <c r="K63" s="4"/>
      <c r="L63" s="4"/>
      <c r="M63" s="4"/>
      <c r="N63" s="4"/>
      <c r="O63" s="4"/>
      <c r="P63" s="4"/>
      <c r="Q63" s="4"/>
      <c r="R63" s="4"/>
      <c r="S63" s="4"/>
      <c r="T63" s="4"/>
      <c r="U63" s="9"/>
      <c r="V63" s="9"/>
      <c r="W63" s="9"/>
      <c r="X63" s="9"/>
      <c r="Y63" s="9"/>
      <c r="Z63" s="9"/>
      <c r="AA63" s="9"/>
    </row>
    <row r="64" spans="1:28" ht="12.75" customHeight="1">
      <c r="A64" s="4"/>
      <c r="C64" s="3"/>
      <c r="E64" s="4" t="s">
        <v>40</v>
      </c>
      <c r="G64" s="4"/>
      <c r="H64" s="4"/>
      <c r="I64" s="4"/>
      <c r="J64" s="4"/>
      <c r="K64" s="4"/>
      <c r="L64" s="4"/>
      <c r="M64" s="4"/>
      <c r="N64" s="4"/>
      <c r="O64" s="4"/>
      <c r="P64" s="4"/>
      <c r="Q64" s="4"/>
      <c r="R64" s="4"/>
      <c r="S64" s="4"/>
      <c r="T64" s="4"/>
      <c r="U64" s="4"/>
      <c r="V64" s="4"/>
      <c r="W64" s="4"/>
      <c r="X64" s="4"/>
      <c r="Y64" s="4"/>
      <c r="Z64" s="4"/>
      <c r="AA64" s="4"/>
    </row>
    <row r="65" spans="1:28" ht="12.75" customHeight="1">
      <c r="A65" s="4"/>
      <c r="C65" s="3"/>
      <c r="D65" s="4"/>
      <c r="E65" s="4" t="s">
        <v>19</v>
      </c>
      <c r="F65" s="4" t="s">
        <v>2</v>
      </c>
      <c r="G65" s="4"/>
      <c r="H65" s="4"/>
      <c r="I65" s="4"/>
      <c r="J65" s="4"/>
      <c r="K65" s="4"/>
      <c r="L65" s="4"/>
      <c r="M65" s="4"/>
      <c r="P65" s="4"/>
      <c r="Q65" s="4"/>
      <c r="R65" s="4"/>
      <c r="S65" s="4"/>
      <c r="T65" s="4"/>
      <c r="U65" s="4"/>
      <c r="V65" s="4"/>
      <c r="W65" s="4"/>
      <c r="X65" s="4"/>
      <c r="Y65" s="4"/>
      <c r="Z65" s="4"/>
      <c r="AA65" s="4"/>
    </row>
    <row r="66" spans="1:28" ht="12.75" customHeight="1">
      <c r="A66" s="4"/>
      <c r="C66" s="3"/>
      <c r="D66" s="4"/>
      <c r="E66" s="4"/>
      <c r="F66" s="4" t="s">
        <v>21</v>
      </c>
      <c r="G66" s="834" t="s">
        <v>41</v>
      </c>
      <c r="H66" s="832"/>
      <c r="I66" s="832"/>
      <c r="J66" s="832"/>
      <c r="K66" s="832"/>
      <c r="L66" s="832"/>
      <c r="M66" s="832"/>
      <c r="N66" s="832"/>
      <c r="O66" s="832"/>
      <c r="P66" s="832"/>
      <c r="Q66" s="832"/>
      <c r="R66" s="832"/>
      <c r="S66" s="832"/>
      <c r="T66" s="832"/>
      <c r="U66" s="832"/>
      <c r="V66" s="832"/>
      <c r="W66" s="832"/>
      <c r="X66" s="832"/>
      <c r="Y66" s="832"/>
      <c r="Z66" s="832"/>
      <c r="AA66" s="832"/>
      <c r="AB66" s="832"/>
    </row>
    <row r="67" spans="1:28" ht="12.75" customHeight="1">
      <c r="A67" s="4"/>
      <c r="C67" s="3"/>
      <c r="D67" s="4"/>
      <c r="E67" s="4"/>
      <c r="F67" s="4"/>
      <c r="G67" s="832"/>
      <c r="H67" s="832"/>
      <c r="I67" s="832"/>
      <c r="J67" s="832"/>
      <c r="K67" s="832"/>
      <c r="L67" s="832"/>
      <c r="M67" s="832"/>
      <c r="N67" s="832"/>
      <c r="O67" s="832"/>
      <c r="P67" s="832"/>
      <c r="Q67" s="832"/>
      <c r="R67" s="832"/>
      <c r="S67" s="832"/>
      <c r="T67" s="832"/>
      <c r="U67" s="832"/>
      <c r="V67" s="832"/>
      <c r="W67" s="832"/>
      <c r="X67" s="832"/>
      <c r="Y67" s="832"/>
      <c r="Z67" s="832"/>
      <c r="AA67" s="832"/>
      <c r="AB67" s="832"/>
    </row>
    <row r="68" spans="1:28" ht="12.75" customHeight="1">
      <c r="A68" s="4"/>
      <c r="C68" s="3"/>
      <c r="D68" s="4"/>
      <c r="E68" s="4"/>
      <c r="F68" s="4"/>
      <c r="G68" s="832"/>
      <c r="H68" s="832"/>
      <c r="I68" s="832"/>
      <c r="J68" s="832"/>
      <c r="K68" s="832"/>
      <c r="L68" s="832"/>
      <c r="M68" s="832"/>
      <c r="N68" s="832"/>
      <c r="O68" s="832"/>
      <c r="P68" s="832"/>
      <c r="Q68" s="832"/>
      <c r="R68" s="832"/>
      <c r="S68" s="832"/>
      <c r="T68" s="832"/>
      <c r="U68" s="832"/>
      <c r="V68" s="832"/>
      <c r="W68" s="832"/>
      <c r="X68" s="832"/>
      <c r="Y68" s="832"/>
      <c r="Z68" s="832"/>
      <c r="AA68" s="832"/>
      <c r="AB68" s="832"/>
    </row>
    <row r="69" spans="1:28" ht="12.75" customHeight="1">
      <c r="A69" s="4"/>
      <c r="C69" s="3"/>
      <c r="D69" s="4"/>
      <c r="E69" s="4"/>
      <c r="F69" s="4" t="s">
        <v>26</v>
      </c>
      <c r="G69" s="834" t="s">
        <v>42</v>
      </c>
      <c r="H69" s="832"/>
      <c r="I69" s="832"/>
      <c r="J69" s="832"/>
      <c r="K69" s="832"/>
      <c r="L69" s="832"/>
      <c r="M69" s="832"/>
      <c r="N69" s="832"/>
      <c r="O69" s="832"/>
      <c r="P69" s="832"/>
      <c r="Q69" s="832"/>
      <c r="R69" s="832"/>
      <c r="S69" s="832"/>
      <c r="T69" s="832"/>
      <c r="U69" s="832"/>
      <c r="V69" s="832"/>
      <c r="W69" s="832"/>
      <c r="X69" s="832"/>
      <c r="Y69" s="832"/>
      <c r="Z69" s="832"/>
      <c r="AA69" s="832"/>
      <c r="AB69" s="832"/>
    </row>
    <row r="70" spans="1:28" ht="12.75" customHeight="1">
      <c r="A70" s="4"/>
      <c r="C70" s="3"/>
      <c r="D70" s="4"/>
      <c r="E70" s="4"/>
      <c r="F70" s="19"/>
      <c r="G70" s="832"/>
      <c r="H70" s="832"/>
      <c r="I70" s="832"/>
      <c r="J70" s="832"/>
      <c r="K70" s="832"/>
      <c r="L70" s="832"/>
      <c r="M70" s="832"/>
      <c r="N70" s="832"/>
      <c r="O70" s="832"/>
      <c r="P70" s="832"/>
      <c r="Q70" s="832"/>
      <c r="R70" s="832"/>
      <c r="S70" s="832"/>
      <c r="T70" s="832"/>
      <c r="U70" s="832"/>
      <c r="V70" s="832"/>
      <c r="W70" s="832"/>
      <c r="X70" s="832"/>
      <c r="Y70" s="832"/>
      <c r="Z70" s="832"/>
      <c r="AA70" s="832"/>
      <c r="AB70" s="832"/>
    </row>
    <row r="71" spans="1:28" ht="12.75" customHeight="1">
      <c r="A71" s="4"/>
      <c r="C71" s="3"/>
      <c r="D71" s="4"/>
      <c r="E71" s="4" t="s">
        <v>23</v>
      </c>
      <c r="F71" s="4" t="s">
        <v>43</v>
      </c>
      <c r="G71" s="6"/>
      <c r="H71" s="6"/>
      <c r="I71" s="6"/>
      <c r="J71" s="6"/>
      <c r="K71" s="6"/>
      <c r="L71" s="6"/>
      <c r="M71" s="6"/>
      <c r="N71" s="6"/>
      <c r="O71" s="6"/>
      <c r="P71" s="6"/>
      <c r="Q71" s="6"/>
      <c r="R71" s="6"/>
      <c r="S71" s="6"/>
      <c r="T71" s="6"/>
      <c r="U71" s="6"/>
      <c r="V71" s="6"/>
      <c r="W71" s="6"/>
      <c r="X71" s="6"/>
      <c r="Y71" s="6"/>
      <c r="Z71" s="6"/>
      <c r="AA71" s="6"/>
      <c r="AB71" s="6"/>
    </row>
    <row r="72" spans="1:28" ht="12.75" customHeight="1">
      <c r="A72" s="4"/>
      <c r="C72" s="3"/>
      <c r="D72" s="4"/>
      <c r="E72" s="4"/>
      <c r="F72" s="12" t="s">
        <v>21</v>
      </c>
      <c r="G72" s="834" t="s">
        <v>44</v>
      </c>
      <c r="H72" s="832"/>
      <c r="I72" s="832"/>
      <c r="J72" s="832"/>
      <c r="K72" s="832"/>
      <c r="L72" s="832"/>
      <c r="M72" s="832"/>
      <c r="N72" s="832"/>
      <c r="O72" s="832"/>
      <c r="P72" s="832"/>
      <c r="Q72" s="832"/>
      <c r="R72" s="832"/>
      <c r="S72" s="832"/>
      <c r="T72" s="832"/>
      <c r="U72" s="832"/>
      <c r="V72" s="832"/>
      <c r="W72" s="832"/>
      <c r="X72" s="832"/>
      <c r="Y72" s="832"/>
      <c r="Z72" s="832"/>
      <c r="AA72" s="832"/>
      <c r="AB72" s="832"/>
    </row>
    <row r="73" spans="1:28" ht="12.75" customHeight="1">
      <c r="A73" s="4"/>
      <c r="C73" s="3"/>
      <c r="D73" s="4"/>
      <c r="E73" s="4"/>
      <c r="F73" s="12"/>
      <c r="G73" s="832"/>
      <c r="H73" s="832"/>
      <c r="I73" s="832"/>
      <c r="J73" s="832"/>
      <c r="K73" s="832"/>
      <c r="L73" s="832"/>
      <c r="M73" s="832"/>
      <c r="N73" s="832"/>
      <c r="O73" s="832"/>
      <c r="P73" s="832"/>
      <c r="Q73" s="832"/>
      <c r="R73" s="832"/>
      <c r="S73" s="832"/>
      <c r="T73" s="832"/>
      <c r="U73" s="832"/>
      <c r="V73" s="832"/>
      <c r="W73" s="832"/>
      <c r="X73" s="832"/>
      <c r="Y73" s="832"/>
      <c r="Z73" s="832"/>
      <c r="AA73" s="832"/>
      <c r="AB73" s="832"/>
    </row>
    <row r="74" spans="1:28" ht="12.75" customHeight="1">
      <c r="A74" s="4"/>
      <c r="C74" s="3"/>
      <c r="D74" s="4"/>
      <c r="E74" s="4"/>
      <c r="F74" s="12" t="s">
        <v>26</v>
      </c>
      <c r="G74" s="834" t="s">
        <v>45</v>
      </c>
      <c r="H74" s="832"/>
      <c r="I74" s="832"/>
      <c r="J74" s="832"/>
      <c r="K74" s="832"/>
      <c r="L74" s="832"/>
      <c r="M74" s="832"/>
      <c r="N74" s="832"/>
      <c r="O74" s="832"/>
      <c r="P74" s="832"/>
      <c r="Q74" s="832"/>
      <c r="R74" s="832"/>
      <c r="S74" s="832"/>
      <c r="T74" s="832"/>
      <c r="U74" s="832"/>
      <c r="V74" s="832"/>
      <c r="W74" s="832"/>
      <c r="X74" s="832"/>
      <c r="Y74" s="832"/>
      <c r="Z74" s="832"/>
      <c r="AA74" s="832"/>
      <c r="AB74" s="832"/>
    </row>
    <row r="75" spans="1:28" ht="12.75" customHeight="1">
      <c r="A75" s="4"/>
      <c r="C75" s="3"/>
      <c r="D75" s="4"/>
      <c r="E75" s="4"/>
      <c r="F75" s="12"/>
      <c r="G75" s="832"/>
      <c r="H75" s="832"/>
      <c r="I75" s="832"/>
      <c r="J75" s="832"/>
      <c r="K75" s="832"/>
      <c r="L75" s="832"/>
      <c r="M75" s="832"/>
      <c r="N75" s="832"/>
      <c r="O75" s="832"/>
      <c r="P75" s="832"/>
      <c r="Q75" s="832"/>
      <c r="R75" s="832"/>
      <c r="S75" s="832"/>
      <c r="T75" s="832"/>
      <c r="U75" s="832"/>
      <c r="V75" s="832"/>
      <c r="W75" s="832"/>
      <c r="X75" s="832"/>
      <c r="Y75" s="832"/>
      <c r="Z75" s="832"/>
      <c r="AA75" s="832"/>
      <c r="AB75" s="832"/>
    </row>
    <row r="76" spans="1:28" ht="12.75" customHeight="1">
      <c r="A76" s="4"/>
      <c r="C76" s="3"/>
      <c r="D76" s="4"/>
      <c r="E76" s="4"/>
      <c r="F76" s="12"/>
      <c r="G76" s="9" t="s">
        <v>46</v>
      </c>
      <c r="H76" s="4"/>
      <c r="J76" s="9"/>
      <c r="K76" s="9"/>
      <c r="L76" s="9"/>
      <c r="P76" s="4"/>
      <c r="Q76" s="4"/>
      <c r="R76" s="4"/>
      <c r="S76" s="4"/>
      <c r="T76" s="4"/>
      <c r="U76" s="4"/>
      <c r="V76" s="4"/>
      <c r="W76" s="4"/>
      <c r="X76" s="4"/>
      <c r="Y76" s="4"/>
      <c r="Z76" s="4"/>
      <c r="AA76" s="4"/>
      <c r="AB76" s="4"/>
    </row>
    <row r="77" spans="1:28" ht="12.75" customHeight="1">
      <c r="A77" s="4"/>
      <c r="C77" s="3"/>
      <c r="D77" s="4"/>
      <c r="E77" s="4"/>
      <c r="F77" s="12"/>
      <c r="G77" s="9" t="s">
        <v>47</v>
      </c>
      <c r="J77" s="9"/>
      <c r="K77" s="9"/>
      <c r="L77" s="9"/>
      <c r="P77" s="4"/>
      <c r="Q77" s="4"/>
      <c r="R77" s="4"/>
      <c r="S77" s="4"/>
      <c r="T77" s="4"/>
      <c r="U77" s="4"/>
      <c r="V77" s="4"/>
      <c r="W77" s="4"/>
      <c r="X77" s="4"/>
      <c r="Y77" s="4"/>
      <c r="Z77" s="4"/>
      <c r="AA77" s="4"/>
      <c r="AB77" s="4"/>
    </row>
    <row r="78" spans="1:28" ht="12.75" customHeight="1">
      <c r="A78" s="4"/>
      <c r="C78" s="3"/>
      <c r="D78" s="4"/>
      <c r="E78" s="4"/>
      <c r="F78" s="12" t="s">
        <v>48</v>
      </c>
      <c r="G78" s="4" t="s">
        <v>49</v>
      </c>
      <c r="H78" s="4"/>
      <c r="I78" s="4"/>
      <c r="K78" s="4"/>
      <c r="L78" s="4"/>
      <c r="M78" s="4"/>
      <c r="P78" s="4"/>
      <c r="Q78" s="4"/>
      <c r="R78" s="4"/>
      <c r="S78" s="4"/>
      <c r="T78" s="4"/>
      <c r="U78" s="4"/>
      <c r="V78" s="4"/>
      <c r="W78" s="4"/>
      <c r="X78" s="4"/>
      <c r="Y78" s="4"/>
      <c r="Z78" s="4"/>
      <c r="AA78" s="4"/>
      <c r="AB78" s="4"/>
    </row>
    <row r="79" spans="1:28" ht="12.75" customHeight="1">
      <c r="A79" s="4"/>
      <c r="C79" s="3"/>
      <c r="D79" s="4"/>
      <c r="E79" s="4"/>
      <c r="F79" s="4"/>
      <c r="G79" s="4" t="s">
        <v>50</v>
      </c>
      <c r="H79" s="4" t="s">
        <v>51</v>
      </c>
      <c r="K79" s="4"/>
      <c r="L79" s="4"/>
      <c r="M79" s="4"/>
      <c r="P79" s="4"/>
      <c r="Q79" s="4"/>
      <c r="R79" s="4"/>
      <c r="S79" s="4"/>
      <c r="T79" s="4"/>
      <c r="U79" s="4"/>
      <c r="V79" s="4"/>
      <c r="W79" s="4"/>
      <c r="X79" s="4"/>
      <c r="Y79" s="4"/>
      <c r="Z79" s="4"/>
      <c r="AA79" s="4"/>
      <c r="AB79" s="4"/>
    </row>
    <row r="80" spans="1:28" ht="12.75" customHeight="1">
      <c r="A80" s="4"/>
      <c r="C80" s="3"/>
      <c r="D80" s="4"/>
      <c r="E80" s="4"/>
      <c r="F80" s="4"/>
      <c r="G80" s="4" t="s">
        <v>52</v>
      </c>
      <c r="H80" s="4" t="s">
        <v>53</v>
      </c>
      <c r="K80" s="4"/>
      <c r="L80" s="4"/>
      <c r="M80" s="4"/>
      <c r="P80" s="4"/>
      <c r="Q80" s="4"/>
      <c r="R80" s="4"/>
      <c r="S80" s="4"/>
      <c r="T80" s="4"/>
      <c r="U80" s="4"/>
      <c r="V80" s="4"/>
      <c r="W80" s="4"/>
      <c r="X80" s="4"/>
      <c r="Y80" s="4"/>
      <c r="Z80" s="4"/>
      <c r="AA80" s="4"/>
      <c r="AB80" s="4"/>
    </row>
    <row r="81" spans="1:28" ht="12.75" customHeight="1">
      <c r="A81" s="4"/>
      <c r="C81" s="3"/>
      <c r="D81" s="4"/>
      <c r="E81" s="4" t="s">
        <v>28</v>
      </c>
      <c r="F81" s="4" t="s">
        <v>54</v>
      </c>
      <c r="G81" s="4"/>
      <c r="H81" s="4"/>
      <c r="I81" s="4"/>
      <c r="J81" s="4"/>
      <c r="K81" s="4"/>
      <c r="L81" s="4"/>
      <c r="M81" s="4"/>
      <c r="P81" s="4"/>
      <c r="Q81" s="4"/>
      <c r="R81" s="4"/>
      <c r="S81" s="4"/>
      <c r="T81" s="4"/>
      <c r="U81" s="4"/>
      <c r="V81" s="4"/>
      <c r="W81" s="4"/>
      <c r="X81" s="4"/>
      <c r="Y81" s="4"/>
      <c r="Z81" s="4"/>
      <c r="AA81" s="4"/>
      <c r="AB81" s="4"/>
    </row>
    <row r="82" spans="1:28" ht="12.75" customHeight="1">
      <c r="A82" s="4"/>
      <c r="C82" s="3"/>
      <c r="D82" s="4"/>
      <c r="E82" s="4"/>
      <c r="F82" s="12"/>
      <c r="G82" s="834" t="s">
        <v>55</v>
      </c>
      <c r="H82" s="832"/>
      <c r="I82" s="832"/>
      <c r="J82" s="832"/>
      <c r="K82" s="832"/>
      <c r="L82" s="832"/>
      <c r="M82" s="832"/>
      <c r="N82" s="832"/>
      <c r="O82" s="832"/>
      <c r="P82" s="832"/>
      <c r="Q82" s="832"/>
      <c r="R82" s="832"/>
      <c r="S82" s="832"/>
      <c r="T82" s="832"/>
      <c r="U82" s="832"/>
      <c r="V82" s="832"/>
      <c r="W82" s="832"/>
      <c r="X82" s="832"/>
      <c r="Y82" s="832"/>
      <c r="Z82" s="832"/>
      <c r="AA82" s="832"/>
      <c r="AB82" s="832"/>
    </row>
    <row r="83" spans="1:28" ht="12.75" customHeight="1">
      <c r="A83" s="4"/>
      <c r="C83" s="3"/>
      <c r="D83" s="4"/>
      <c r="E83" s="4"/>
      <c r="F83" s="4"/>
      <c r="G83" s="832"/>
      <c r="H83" s="832"/>
      <c r="I83" s="832"/>
      <c r="J83" s="832"/>
      <c r="K83" s="832"/>
      <c r="L83" s="832"/>
      <c r="M83" s="832"/>
      <c r="N83" s="832"/>
      <c r="O83" s="832"/>
      <c r="P83" s="832"/>
      <c r="Q83" s="832"/>
      <c r="R83" s="832"/>
      <c r="S83" s="832"/>
      <c r="T83" s="832"/>
      <c r="U83" s="832"/>
      <c r="V83" s="832"/>
      <c r="W83" s="832"/>
      <c r="X83" s="832"/>
      <c r="Y83" s="832"/>
      <c r="Z83" s="832"/>
      <c r="AA83" s="832"/>
      <c r="AB83" s="832"/>
    </row>
    <row r="84" spans="1:28" ht="12.75" customHeight="1">
      <c r="A84" s="4"/>
      <c r="B84" s="4"/>
      <c r="C84" s="3"/>
      <c r="D84" s="4"/>
      <c r="E84" s="4"/>
      <c r="F84" s="4"/>
      <c r="G84" s="832"/>
      <c r="H84" s="832"/>
      <c r="I84" s="832"/>
      <c r="J84" s="832"/>
      <c r="K84" s="832"/>
      <c r="L84" s="832"/>
      <c r="M84" s="832"/>
      <c r="N84" s="832"/>
      <c r="O84" s="832"/>
      <c r="P84" s="832"/>
      <c r="Q84" s="832"/>
      <c r="R84" s="832"/>
      <c r="S84" s="832"/>
      <c r="T84" s="832"/>
      <c r="U84" s="832"/>
      <c r="V84" s="832"/>
      <c r="W84" s="832"/>
      <c r="X84" s="832"/>
      <c r="Y84" s="832"/>
      <c r="Z84" s="832"/>
      <c r="AA84" s="832"/>
      <c r="AB84" s="832"/>
    </row>
    <row r="85" spans="1:28" ht="12.75" customHeight="1">
      <c r="A85" s="4"/>
      <c r="C85" s="3"/>
      <c r="D85" s="4"/>
      <c r="E85" s="4" t="s">
        <v>56</v>
      </c>
      <c r="F85" s="4" t="s">
        <v>57</v>
      </c>
      <c r="G85" s="4"/>
      <c r="H85" s="4"/>
      <c r="I85" s="4"/>
      <c r="J85" s="4"/>
      <c r="K85" s="4"/>
      <c r="L85" s="4"/>
      <c r="M85" s="4"/>
      <c r="P85" s="4"/>
      <c r="Q85" s="4"/>
      <c r="R85" s="4"/>
      <c r="S85" s="4"/>
      <c r="T85" s="4"/>
      <c r="U85" s="4"/>
      <c r="V85" s="4"/>
      <c r="W85" s="4"/>
      <c r="X85" s="4"/>
      <c r="Y85" s="4"/>
      <c r="Z85" s="4"/>
      <c r="AA85" s="4"/>
      <c r="AB85" s="4"/>
    </row>
    <row r="86" spans="1:28" ht="12.75" customHeight="1">
      <c r="A86" s="4"/>
      <c r="C86" s="3"/>
      <c r="D86" s="4"/>
      <c r="E86" s="4"/>
      <c r="F86" s="12"/>
      <c r="G86" s="834" t="s">
        <v>58</v>
      </c>
      <c r="H86" s="832"/>
      <c r="I86" s="832"/>
      <c r="J86" s="832"/>
      <c r="K86" s="832"/>
      <c r="L86" s="832"/>
      <c r="M86" s="832"/>
      <c r="N86" s="832"/>
      <c r="O86" s="832"/>
      <c r="P86" s="832"/>
      <c r="Q86" s="832"/>
      <c r="R86" s="832"/>
      <c r="S86" s="832"/>
      <c r="T86" s="832"/>
      <c r="U86" s="832"/>
      <c r="V86" s="832"/>
      <c r="W86" s="832"/>
      <c r="X86" s="832"/>
      <c r="Y86" s="832"/>
      <c r="Z86" s="832"/>
      <c r="AA86" s="832"/>
      <c r="AB86" s="832"/>
    </row>
    <row r="87" spans="1:28" ht="12.75" customHeight="1">
      <c r="A87" s="4"/>
      <c r="C87" s="3"/>
      <c r="D87" s="4"/>
      <c r="E87" s="4"/>
      <c r="F87" s="4"/>
      <c r="G87" s="832"/>
      <c r="H87" s="832"/>
      <c r="I87" s="832"/>
      <c r="J87" s="832"/>
      <c r="K87" s="832"/>
      <c r="L87" s="832"/>
      <c r="M87" s="832"/>
      <c r="N87" s="832"/>
      <c r="O87" s="832"/>
      <c r="P87" s="832"/>
      <c r="Q87" s="832"/>
      <c r="R87" s="832"/>
      <c r="S87" s="832"/>
      <c r="T87" s="832"/>
      <c r="U87" s="832"/>
      <c r="V87" s="832"/>
      <c r="W87" s="832"/>
      <c r="X87" s="832"/>
      <c r="Y87" s="832"/>
      <c r="Z87" s="832"/>
      <c r="AA87" s="832"/>
      <c r="AB87" s="832"/>
    </row>
    <row r="88" spans="1:28" ht="12.75" customHeight="1">
      <c r="A88" s="4"/>
      <c r="C88" s="3"/>
      <c r="D88" s="4"/>
      <c r="E88" s="4"/>
      <c r="G88" s="832"/>
      <c r="H88" s="832"/>
      <c r="I88" s="832"/>
      <c r="J88" s="832"/>
      <c r="K88" s="832"/>
      <c r="L88" s="832"/>
      <c r="M88" s="832"/>
      <c r="N88" s="832"/>
      <c r="O88" s="832"/>
      <c r="P88" s="832"/>
      <c r="Q88" s="832"/>
      <c r="R88" s="832"/>
      <c r="S88" s="832"/>
      <c r="T88" s="832"/>
      <c r="U88" s="832"/>
      <c r="V88" s="832"/>
      <c r="W88" s="832"/>
      <c r="X88" s="832"/>
      <c r="Y88" s="832"/>
      <c r="Z88" s="832"/>
      <c r="AA88" s="832"/>
      <c r="AB88" s="832"/>
    </row>
    <row r="89" spans="1:28" ht="12.75" customHeight="1">
      <c r="A89" s="4"/>
      <c r="C89" s="3"/>
      <c r="D89" s="4"/>
      <c r="E89" s="4" t="s">
        <v>59</v>
      </c>
      <c r="F89" s="20" t="s">
        <v>60</v>
      </c>
      <c r="G89" s="4"/>
      <c r="L89" s="4"/>
      <c r="M89" s="4"/>
      <c r="P89" s="4"/>
      <c r="Q89" s="4"/>
      <c r="R89" s="4"/>
      <c r="S89" s="4"/>
      <c r="T89" s="4"/>
      <c r="U89" s="4"/>
      <c r="V89" s="4"/>
      <c r="W89" s="4"/>
      <c r="X89" s="4"/>
      <c r="Y89" s="4"/>
      <c r="Z89" s="4"/>
      <c r="AA89" s="4"/>
      <c r="AB89" s="4"/>
    </row>
    <row r="90" spans="1:28" ht="12.75" customHeight="1">
      <c r="A90" s="4"/>
      <c r="C90" s="3"/>
      <c r="D90" s="4"/>
      <c r="E90" s="4"/>
      <c r="G90" s="834" t="s">
        <v>61</v>
      </c>
      <c r="H90" s="832"/>
      <c r="I90" s="832"/>
      <c r="J90" s="832"/>
      <c r="K90" s="832"/>
      <c r="L90" s="832"/>
      <c r="M90" s="832"/>
      <c r="N90" s="832"/>
      <c r="O90" s="832"/>
      <c r="P90" s="832"/>
      <c r="Q90" s="832"/>
      <c r="R90" s="832"/>
      <c r="S90" s="832"/>
      <c r="T90" s="832"/>
      <c r="U90" s="832"/>
      <c r="V90" s="832"/>
      <c r="W90" s="832"/>
      <c r="X90" s="832"/>
      <c r="Y90" s="832"/>
      <c r="Z90" s="832"/>
      <c r="AA90" s="832"/>
      <c r="AB90" s="832"/>
    </row>
    <row r="91" spans="1:28" ht="12.75" customHeight="1">
      <c r="A91" s="4"/>
      <c r="B91" s="4"/>
      <c r="C91" s="3"/>
      <c r="D91" s="4"/>
      <c r="E91" s="4"/>
      <c r="F91" s="4"/>
      <c r="G91" s="832"/>
      <c r="H91" s="832"/>
      <c r="I91" s="832"/>
      <c r="J91" s="832"/>
      <c r="K91" s="832"/>
      <c r="L91" s="832"/>
      <c r="M91" s="832"/>
      <c r="N91" s="832"/>
      <c r="O91" s="832"/>
      <c r="P91" s="832"/>
      <c r="Q91" s="832"/>
      <c r="R91" s="832"/>
      <c r="S91" s="832"/>
      <c r="T91" s="832"/>
      <c r="U91" s="832"/>
      <c r="V91" s="832"/>
      <c r="W91" s="832"/>
      <c r="X91" s="832"/>
      <c r="Y91" s="832"/>
      <c r="Z91" s="832"/>
      <c r="AA91" s="832"/>
      <c r="AB91" s="832"/>
    </row>
    <row r="92" spans="1:28" ht="12.75" customHeight="1">
      <c r="A92" s="4"/>
      <c r="C92" s="3"/>
      <c r="D92" s="4"/>
      <c r="E92" s="4"/>
      <c r="G92" s="832"/>
      <c r="H92" s="832"/>
      <c r="I92" s="832"/>
      <c r="J92" s="832"/>
      <c r="K92" s="832"/>
      <c r="L92" s="832"/>
      <c r="M92" s="832"/>
      <c r="N92" s="832"/>
      <c r="O92" s="832"/>
      <c r="P92" s="832"/>
      <c r="Q92" s="832"/>
      <c r="R92" s="832"/>
      <c r="S92" s="832"/>
      <c r="T92" s="832"/>
      <c r="U92" s="832"/>
      <c r="V92" s="832"/>
      <c r="W92" s="832"/>
      <c r="X92" s="832"/>
      <c r="Y92" s="832"/>
      <c r="Z92" s="832"/>
      <c r="AA92" s="832"/>
      <c r="AB92" s="832"/>
    </row>
    <row r="93" spans="1:28" ht="12.75" customHeight="1">
      <c r="A93" s="4"/>
      <c r="C93" s="3"/>
      <c r="D93" s="4"/>
      <c r="E93" s="4" t="s">
        <v>62</v>
      </c>
      <c r="F93" s="4" t="s">
        <v>63</v>
      </c>
      <c r="G93" s="4"/>
      <c r="H93" s="4"/>
      <c r="I93" s="4"/>
      <c r="J93" s="4"/>
      <c r="K93" s="4"/>
      <c r="L93" s="4"/>
      <c r="M93" s="4"/>
      <c r="P93" s="4"/>
      <c r="Q93" s="4"/>
      <c r="R93" s="4"/>
      <c r="S93" s="4"/>
      <c r="T93" s="4"/>
      <c r="U93" s="4"/>
      <c r="V93" s="4"/>
      <c r="W93" s="4"/>
      <c r="X93" s="4"/>
      <c r="Y93" s="4"/>
      <c r="Z93" s="4"/>
      <c r="AA93" s="4"/>
      <c r="AB93" s="4"/>
    </row>
    <row r="94" spans="1:28" ht="12.75" customHeight="1">
      <c r="A94" s="4"/>
      <c r="C94" s="3"/>
      <c r="D94" s="4"/>
      <c r="E94" s="4"/>
      <c r="F94" s="4"/>
      <c r="G94" s="834" t="s">
        <v>64</v>
      </c>
      <c r="H94" s="832"/>
      <c r="I94" s="832"/>
      <c r="J94" s="832"/>
      <c r="K94" s="832"/>
      <c r="L94" s="832"/>
      <c r="M94" s="832"/>
      <c r="N94" s="832"/>
      <c r="O94" s="832"/>
      <c r="P94" s="832"/>
      <c r="Q94" s="832"/>
      <c r="R94" s="832"/>
      <c r="S94" s="832"/>
      <c r="T94" s="832"/>
      <c r="U94" s="832"/>
      <c r="V94" s="832"/>
      <c r="W94" s="832"/>
      <c r="X94" s="832"/>
      <c r="Y94" s="832"/>
      <c r="Z94" s="832"/>
      <c r="AA94" s="832"/>
      <c r="AB94" s="832"/>
    </row>
    <row r="95" spans="1:28" ht="12.75" customHeight="1">
      <c r="A95" s="4"/>
      <c r="C95" s="3"/>
      <c r="D95" s="4"/>
      <c r="E95" s="4"/>
      <c r="G95" s="832"/>
      <c r="H95" s="832"/>
      <c r="I95" s="832"/>
      <c r="J95" s="832"/>
      <c r="K95" s="832"/>
      <c r="L95" s="832"/>
      <c r="M95" s="832"/>
      <c r="N95" s="832"/>
      <c r="O95" s="832"/>
      <c r="P95" s="832"/>
      <c r="Q95" s="832"/>
      <c r="R95" s="832"/>
      <c r="S95" s="832"/>
      <c r="T95" s="832"/>
      <c r="U95" s="832"/>
      <c r="V95" s="832"/>
      <c r="W95" s="832"/>
      <c r="X95" s="832"/>
      <c r="Y95" s="832"/>
      <c r="Z95" s="832"/>
      <c r="AA95" s="832"/>
      <c r="AB95" s="832"/>
    </row>
    <row r="96" spans="1:28" ht="12.75" customHeight="1">
      <c r="A96" s="4"/>
      <c r="C96" s="3"/>
      <c r="D96" s="4"/>
      <c r="E96" s="4" t="s">
        <v>65</v>
      </c>
      <c r="F96" s="4" t="s">
        <v>66</v>
      </c>
      <c r="G96" s="4"/>
      <c r="L96" s="4"/>
      <c r="M96" s="4"/>
      <c r="P96" s="4"/>
      <c r="Q96" s="4"/>
      <c r="R96" s="4"/>
      <c r="S96" s="4"/>
      <c r="T96" s="4"/>
      <c r="U96" s="4"/>
      <c r="V96" s="4"/>
      <c r="W96" s="4"/>
      <c r="X96" s="4"/>
      <c r="Y96" s="4"/>
      <c r="Z96" s="4"/>
      <c r="AA96" s="4"/>
      <c r="AB96" s="4"/>
    </row>
    <row r="97" spans="1:28" ht="12.75" customHeight="1">
      <c r="A97" s="4"/>
      <c r="C97" s="3"/>
      <c r="D97" s="4"/>
      <c r="E97" s="4"/>
      <c r="G97" s="834" t="s">
        <v>67</v>
      </c>
      <c r="H97" s="832"/>
      <c r="I97" s="832"/>
      <c r="J97" s="832"/>
      <c r="K97" s="832"/>
      <c r="L97" s="832"/>
      <c r="M97" s="832"/>
      <c r="N97" s="832"/>
      <c r="O97" s="832"/>
      <c r="P97" s="832"/>
      <c r="Q97" s="832"/>
      <c r="R97" s="832"/>
      <c r="S97" s="832"/>
      <c r="T97" s="832"/>
      <c r="U97" s="832"/>
      <c r="V97" s="832"/>
      <c r="W97" s="832"/>
      <c r="X97" s="832"/>
      <c r="Y97" s="832"/>
      <c r="Z97" s="832"/>
      <c r="AA97" s="832"/>
      <c r="AB97" s="832"/>
    </row>
    <row r="98" spans="1:28" ht="12.75" customHeight="1">
      <c r="A98" s="4"/>
      <c r="C98" s="3"/>
      <c r="D98" s="4"/>
      <c r="E98" s="4"/>
      <c r="F98" s="4"/>
      <c r="G98" s="832"/>
      <c r="H98" s="832"/>
      <c r="I98" s="832"/>
      <c r="J98" s="832"/>
      <c r="K98" s="832"/>
      <c r="L98" s="832"/>
      <c r="M98" s="832"/>
      <c r="N98" s="832"/>
      <c r="O98" s="832"/>
      <c r="P98" s="832"/>
      <c r="Q98" s="832"/>
      <c r="R98" s="832"/>
      <c r="S98" s="832"/>
      <c r="T98" s="832"/>
      <c r="U98" s="832"/>
      <c r="V98" s="832"/>
      <c r="W98" s="832"/>
      <c r="X98" s="832"/>
      <c r="Y98" s="832"/>
      <c r="Z98" s="832"/>
      <c r="AA98" s="832"/>
      <c r="AB98" s="832"/>
    </row>
    <row r="99" spans="1:28" ht="12.75" customHeight="1">
      <c r="A99" s="4"/>
      <c r="C99" s="3"/>
      <c r="D99" s="4"/>
      <c r="E99" s="4"/>
      <c r="F99" s="4"/>
      <c r="G99" s="832"/>
      <c r="H99" s="832"/>
      <c r="I99" s="832"/>
      <c r="J99" s="832"/>
      <c r="K99" s="832"/>
      <c r="L99" s="832"/>
      <c r="M99" s="832"/>
      <c r="N99" s="832"/>
      <c r="O99" s="832"/>
      <c r="P99" s="832"/>
      <c r="Q99" s="832"/>
      <c r="R99" s="832"/>
      <c r="S99" s="832"/>
      <c r="T99" s="832"/>
      <c r="U99" s="832"/>
      <c r="V99" s="832"/>
      <c r="W99" s="832"/>
      <c r="X99" s="832"/>
      <c r="Y99" s="832"/>
      <c r="Z99" s="832"/>
      <c r="AA99" s="832"/>
      <c r="AB99" s="832"/>
    </row>
    <row r="100" spans="1:28" ht="12.75" customHeight="1">
      <c r="A100" s="4"/>
      <c r="C100" s="4"/>
      <c r="D100" s="21"/>
      <c r="E100" s="835" t="s">
        <v>68</v>
      </c>
      <c r="F100" s="832"/>
      <c r="G100" s="832"/>
      <c r="H100" s="832"/>
      <c r="I100" s="832"/>
      <c r="J100" s="832"/>
      <c r="K100" s="832"/>
      <c r="L100" s="832"/>
      <c r="M100" s="832"/>
      <c r="N100" s="832"/>
      <c r="O100" s="832"/>
      <c r="P100" s="832"/>
      <c r="Q100" s="832"/>
      <c r="R100" s="832"/>
      <c r="S100" s="832"/>
      <c r="T100" s="832"/>
      <c r="U100" s="832"/>
      <c r="V100" s="832"/>
      <c r="W100" s="832"/>
      <c r="X100" s="832"/>
      <c r="Y100" s="832"/>
      <c r="Z100" s="832"/>
      <c r="AA100" s="832"/>
      <c r="AB100" s="832"/>
    </row>
    <row r="101" spans="1:28" ht="12.75" customHeight="1">
      <c r="A101" s="4"/>
      <c r="D101" s="21"/>
      <c r="E101" s="832"/>
      <c r="F101" s="832"/>
      <c r="G101" s="832"/>
      <c r="H101" s="832"/>
      <c r="I101" s="832"/>
      <c r="J101" s="832"/>
      <c r="K101" s="832"/>
      <c r="L101" s="832"/>
      <c r="M101" s="832"/>
      <c r="N101" s="832"/>
      <c r="O101" s="832"/>
      <c r="P101" s="832"/>
      <c r="Q101" s="832"/>
      <c r="R101" s="832"/>
      <c r="S101" s="832"/>
      <c r="T101" s="832"/>
      <c r="U101" s="832"/>
      <c r="V101" s="832"/>
      <c r="W101" s="832"/>
      <c r="X101" s="832"/>
      <c r="Y101" s="832"/>
      <c r="Z101" s="832"/>
      <c r="AA101" s="832"/>
      <c r="AB101" s="832"/>
    </row>
    <row r="102" spans="1:28" ht="12.75" customHeight="1">
      <c r="A102" s="4"/>
      <c r="B102" s="23"/>
      <c r="C102" s="21"/>
      <c r="D102" s="21"/>
      <c r="E102" s="23"/>
      <c r="F102" s="21"/>
      <c r="G102" s="21"/>
      <c r="H102" s="21"/>
      <c r="I102" s="3"/>
      <c r="J102" s="3"/>
      <c r="K102" s="3"/>
      <c r="L102" s="3"/>
      <c r="M102" s="3"/>
      <c r="N102" s="3"/>
      <c r="P102" s="4"/>
      <c r="Q102" s="4"/>
      <c r="R102" s="4"/>
      <c r="S102" s="4"/>
      <c r="T102" s="4"/>
      <c r="U102" s="4"/>
      <c r="V102" s="4"/>
      <c r="W102" s="4"/>
      <c r="X102" s="4"/>
      <c r="Y102" s="4"/>
      <c r="Z102" s="4"/>
      <c r="AA102" s="4"/>
      <c r="AB102" s="4"/>
    </row>
    <row r="103" spans="1:28" ht="12.75" customHeight="1">
      <c r="A103" s="1"/>
      <c r="B103" s="2" t="s">
        <v>69</v>
      </c>
      <c r="C103" s="2" t="s">
        <v>43</v>
      </c>
      <c r="D103" s="2"/>
      <c r="E103" s="2"/>
      <c r="F103" s="2"/>
      <c r="G103" s="2"/>
      <c r="H103" s="2"/>
      <c r="I103" s="2"/>
      <c r="J103" s="2"/>
      <c r="K103" s="2"/>
      <c r="L103" s="1"/>
      <c r="M103" s="1"/>
      <c r="N103" s="1"/>
      <c r="O103" s="1"/>
      <c r="P103" s="1"/>
      <c r="Q103" s="1"/>
      <c r="R103" s="1"/>
      <c r="S103" s="1"/>
      <c r="T103" s="1"/>
      <c r="U103" s="1"/>
      <c r="V103" s="1"/>
      <c r="W103" s="1"/>
      <c r="X103" s="1"/>
      <c r="Y103" s="1"/>
      <c r="Z103" s="1"/>
      <c r="AA103" s="1"/>
      <c r="AB103" s="1"/>
    </row>
    <row r="104" spans="1:28" ht="12.75" customHeight="1">
      <c r="B104" s="3"/>
      <c r="C104" s="3"/>
      <c r="D104" s="3"/>
      <c r="E104" s="3"/>
      <c r="F104" s="3"/>
      <c r="G104" s="3"/>
      <c r="H104" s="3"/>
      <c r="I104" s="3"/>
      <c r="J104" s="3"/>
      <c r="K104" s="3"/>
    </row>
    <row r="105" spans="1:28" ht="12.75" customHeight="1">
      <c r="A105" s="4"/>
      <c r="B105" s="3"/>
      <c r="C105" s="3" t="s">
        <v>70</v>
      </c>
      <c r="D105" s="4"/>
      <c r="E105" s="3"/>
      <c r="F105" s="3"/>
      <c r="G105" s="3" t="s">
        <v>71</v>
      </c>
      <c r="H105" s="3"/>
      <c r="I105" s="3"/>
      <c r="J105" s="4"/>
      <c r="K105" s="3"/>
      <c r="L105" s="4"/>
      <c r="M105" s="4"/>
      <c r="N105" s="4"/>
      <c r="O105" s="4"/>
      <c r="P105" s="4"/>
      <c r="Q105" s="4"/>
      <c r="R105" s="4"/>
      <c r="S105" s="4"/>
      <c r="T105" s="4"/>
      <c r="U105" s="4"/>
      <c r="V105" s="4"/>
      <c r="W105" s="4"/>
      <c r="X105" s="4"/>
      <c r="Y105" s="4"/>
      <c r="Z105" s="4"/>
      <c r="AA105" s="4"/>
      <c r="AB105" s="4"/>
    </row>
    <row r="106" spans="1:28" ht="12.75" customHeight="1">
      <c r="B106" s="3"/>
      <c r="C106" s="3"/>
      <c r="D106" s="3" t="s">
        <v>3</v>
      </c>
      <c r="E106" s="3" t="s">
        <v>72</v>
      </c>
      <c r="F106" s="3"/>
      <c r="G106" s="3"/>
      <c r="H106" s="3"/>
      <c r="I106" s="3"/>
      <c r="J106" s="3"/>
      <c r="K106" s="3"/>
      <c r="L106" s="3"/>
      <c r="M106" s="3"/>
    </row>
    <row r="107" spans="1:28" ht="12.75" customHeight="1">
      <c r="B107" s="3"/>
      <c r="C107" s="3"/>
      <c r="E107" s="4" t="s">
        <v>17</v>
      </c>
      <c r="F107" s="24" t="s">
        <v>73</v>
      </c>
      <c r="G107" s="3"/>
      <c r="H107" s="3"/>
      <c r="I107" s="3"/>
      <c r="J107" s="3"/>
      <c r="K107" s="3"/>
    </row>
    <row r="108" spans="1:28" ht="12.75" customHeight="1">
      <c r="E108" s="4"/>
      <c r="F108" s="4" t="s">
        <v>74</v>
      </c>
      <c r="G108" s="4"/>
      <c r="H108" s="4"/>
      <c r="I108" s="4"/>
      <c r="J108" s="4"/>
      <c r="K108" s="4"/>
      <c r="L108" s="4"/>
      <c r="M108" s="4"/>
    </row>
    <row r="109" spans="1:28" ht="12.75" customHeight="1">
      <c r="E109" s="4"/>
      <c r="F109" s="20" t="s">
        <v>75</v>
      </c>
      <c r="G109" s="4"/>
    </row>
    <row r="110" spans="1:28" ht="12.75" customHeight="1">
      <c r="E110" s="4"/>
    </row>
    <row r="111" spans="1:28" ht="12.75" customHeight="1">
      <c r="E111" s="4" t="s">
        <v>30</v>
      </c>
      <c r="F111" s="24" t="s">
        <v>76</v>
      </c>
      <c r="G111" s="3"/>
      <c r="H111" s="3"/>
      <c r="I111" s="3"/>
      <c r="J111" s="3"/>
    </row>
    <row r="112" spans="1:28" ht="12.75" customHeight="1">
      <c r="E112" s="4"/>
      <c r="F112" s="20" t="s">
        <v>77</v>
      </c>
    </row>
    <row r="113" spans="2:16" ht="12.75" customHeight="1">
      <c r="E113" s="4"/>
    </row>
    <row r="114" spans="2:16" ht="12.75" customHeight="1">
      <c r="E114" s="4" t="s">
        <v>38</v>
      </c>
      <c r="F114" s="24" t="s">
        <v>78</v>
      </c>
      <c r="G114" s="3"/>
      <c r="H114" s="3"/>
      <c r="I114" s="3"/>
      <c r="J114" s="3"/>
      <c r="K114" s="3"/>
      <c r="L114" s="3"/>
      <c r="M114" s="3"/>
      <c r="N114" s="3"/>
      <c r="O114" s="3"/>
      <c r="P114" s="3"/>
    </row>
    <row r="115" spans="2:16" ht="12.75" customHeight="1">
      <c r="E115" s="4"/>
      <c r="F115" s="4" t="s">
        <v>79</v>
      </c>
    </row>
    <row r="116" spans="2:16" ht="12.75" customHeight="1">
      <c r="F116" s="4" t="s">
        <v>80</v>
      </c>
    </row>
    <row r="117" spans="2:16" ht="12.75" customHeight="1"/>
    <row r="118" spans="2:16" ht="12.75" customHeight="1">
      <c r="E118" s="20" t="s">
        <v>81</v>
      </c>
      <c r="F118" s="24" t="s">
        <v>82</v>
      </c>
    </row>
    <row r="119" spans="2:16" ht="12.75" customHeight="1">
      <c r="F119" s="4" t="s">
        <v>83</v>
      </c>
      <c r="G119" s="4"/>
    </row>
    <row r="120" spans="2:16" ht="12.75" customHeight="1">
      <c r="F120" s="21" t="s">
        <v>84</v>
      </c>
      <c r="G120" s="21"/>
    </row>
    <row r="121" spans="2:16" ht="12.75" customHeight="1">
      <c r="G121" s="21"/>
    </row>
    <row r="122" spans="2:16" ht="12.75" customHeight="1">
      <c r="E122" s="4" t="s">
        <v>85</v>
      </c>
      <c r="F122" s="24" t="s">
        <v>86</v>
      </c>
    </row>
    <row r="123" spans="2:16" ht="12.75" customHeight="1">
      <c r="E123" s="4"/>
      <c r="F123" s="4" t="s">
        <v>87</v>
      </c>
    </row>
    <row r="124" spans="2:16" ht="12.75" customHeight="1">
      <c r="B124" s="3"/>
      <c r="C124" s="3"/>
      <c r="F124" s="3"/>
    </row>
    <row r="125" spans="2:16" ht="12.75" customHeight="1">
      <c r="B125" s="3"/>
      <c r="C125" s="3" t="s">
        <v>88</v>
      </c>
      <c r="G125" s="3" t="s">
        <v>89</v>
      </c>
    </row>
    <row r="126" spans="2:16" ht="12.75" customHeight="1">
      <c r="B126" s="3"/>
      <c r="C126" s="3"/>
      <c r="D126" s="3" t="s">
        <v>3</v>
      </c>
      <c r="E126" s="3" t="s">
        <v>90</v>
      </c>
      <c r="F126" s="3"/>
      <c r="G126" s="3"/>
      <c r="H126" s="3"/>
      <c r="I126" s="3"/>
      <c r="J126" s="3"/>
    </row>
    <row r="127" spans="2:16" ht="12.75" customHeight="1">
      <c r="B127" s="3"/>
      <c r="C127" s="3"/>
      <c r="E127" s="4" t="s">
        <v>91</v>
      </c>
      <c r="F127" s="4"/>
    </row>
    <row r="128" spans="2:16" ht="12.75" customHeight="1"/>
    <row r="129" spans="1:28" ht="12.75" customHeight="1">
      <c r="D129" s="3" t="s">
        <v>15</v>
      </c>
      <c r="E129" s="3" t="s">
        <v>92</v>
      </c>
    </row>
    <row r="130" spans="1:28" ht="12.75" customHeight="1">
      <c r="E130" s="4" t="s">
        <v>91</v>
      </c>
      <c r="F130" s="4"/>
    </row>
    <row r="131" spans="1:28" ht="12.75" customHeight="1"/>
    <row r="132" spans="1:28" ht="12.75" customHeight="1">
      <c r="D132" s="3" t="s">
        <v>93</v>
      </c>
      <c r="E132" s="3" t="s">
        <v>94</v>
      </c>
      <c r="G132" s="3"/>
      <c r="H132" s="3"/>
      <c r="I132" s="3"/>
      <c r="J132" s="3"/>
      <c r="K132" s="3"/>
      <c r="L132" s="3"/>
      <c r="M132" s="3"/>
      <c r="N132" s="3"/>
    </row>
    <row r="133" spans="1:28" ht="12.75" customHeight="1">
      <c r="A133" s="4"/>
      <c r="B133" s="4"/>
      <c r="C133" s="4"/>
      <c r="D133" s="3"/>
      <c r="E133" s="25" t="s">
        <v>95</v>
      </c>
      <c r="F133" s="4"/>
      <c r="G133" s="3"/>
      <c r="H133" s="3"/>
      <c r="I133" s="3"/>
      <c r="J133" s="3"/>
      <c r="K133" s="3"/>
      <c r="L133" s="3"/>
      <c r="M133" s="3"/>
      <c r="N133" s="3"/>
      <c r="O133" s="4"/>
      <c r="P133" s="4"/>
      <c r="Q133" s="4"/>
      <c r="R133" s="4"/>
      <c r="S133" s="4"/>
      <c r="T133" s="4"/>
      <c r="U133" s="4"/>
      <c r="V133" s="4"/>
      <c r="W133" s="4"/>
      <c r="X133" s="4"/>
      <c r="Y133" s="4"/>
      <c r="Z133" s="4"/>
      <c r="AA133" s="4"/>
      <c r="AB133" s="4"/>
    </row>
    <row r="134" spans="1:28" ht="12.75" customHeight="1">
      <c r="E134" s="25" t="s">
        <v>96</v>
      </c>
      <c r="F134" s="6"/>
      <c r="G134" s="6"/>
      <c r="H134" s="6"/>
      <c r="I134" s="6"/>
      <c r="J134" s="6"/>
      <c r="K134" s="6"/>
      <c r="L134" s="6"/>
      <c r="M134" s="6"/>
      <c r="N134" s="6"/>
      <c r="O134" s="6"/>
      <c r="P134" s="6"/>
      <c r="Q134" s="6"/>
      <c r="R134" s="6"/>
      <c r="S134" s="6"/>
      <c r="T134" s="6"/>
      <c r="U134" s="6"/>
      <c r="V134" s="6"/>
      <c r="W134" s="6"/>
      <c r="X134" s="6"/>
      <c r="Y134" s="6"/>
      <c r="Z134" s="6"/>
      <c r="AA134" s="6"/>
      <c r="AB134" s="6"/>
    </row>
    <row r="135" spans="1:28" ht="12.75" customHeight="1">
      <c r="A135" s="4"/>
      <c r="B135" s="4"/>
      <c r="C135" s="4"/>
      <c r="D135" s="4"/>
      <c r="E135" s="25" t="s">
        <v>97</v>
      </c>
      <c r="F135" s="6"/>
      <c r="G135" s="6"/>
      <c r="H135" s="6"/>
      <c r="I135" s="6"/>
      <c r="J135" s="6"/>
      <c r="K135" s="6"/>
      <c r="L135" s="6"/>
      <c r="M135" s="6"/>
      <c r="N135" s="6"/>
      <c r="O135" s="6"/>
      <c r="P135" s="6"/>
      <c r="Q135" s="6"/>
      <c r="R135" s="6"/>
      <c r="S135" s="6"/>
      <c r="T135" s="6"/>
      <c r="U135" s="6"/>
      <c r="V135" s="6"/>
      <c r="W135" s="6"/>
      <c r="X135" s="6"/>
      <c r="Y135" s="6"/>
      <c r="Z135" s="6"/>
      <c r="AA135" s="6"/>
      <c r="AB135" s="6"/>
    </row>
    <row r="136" spans="1:28" ht="12.75" customHeight="1">
      <c r="F136" s="4"/>
    </row>
    <row r="137" spans="1:28" ht="12.75" customHeight="1">
      <c r="D137" s="3" t="s">
        <v>98</v>
      </c>
      <c r="E137" s="3" t="s">
        <v>99</v>
      </c>
      <c r="F137" s="3"/>
    </row>
    <row r="138" spans="1:28" ht="12.75" customHeight="1">
      <c r="E138" s="4" t="s">
        <v>100</v>
      </c>
      <c r="F138" s="4"/>
    </row>
    <row r="139" spans="1:28" ht="12.75" customHeight="1">
      <c r="F139" s="4"/>
    </row>
    <row r="140" spans="1:28" ht="12.75" customHeight="1">
      <c r="D140" s="3" t="s">
        <v>101</v>
      </c>
      <c r="E140" s="3" t="s">
        <v>102</v>
      </c>
      <c r="F140" s="3"/>
      <c r="G140" s="3"/>
      <c r="H140" s="3"/>
    </row>
    <row r="141" spans="1:28" ht="12.75" customHeight="1">
      <c r="E141" s="20" t="s">
        <v>17</v>
      </c>
      <c r="F141" s="20" t="s">
        <v>103</v>
      </c>
    </row>
    <row r="142" spans="1:28" ht="12.75" customHeight="1">
      <c r="E142" s="20" t="s">
        <v>30</v>
      </c>
      <c r="F142" s="20" t="s">
        <v>104</v>
      </c>
    </row>
    <row r="143" spans="1:28" ht="12.75" customHeight="1"/>
    <row r="144" spans="1:28" ht="12.75" customHeight="1">
      <c r="D144" s="3" t="s">
        <v>105</v>
      </c>
      <c r="E144" s="3" t="s">
        <v>106</v>
      </c>
    </row>
    <row r="145" spans="3:7" ht="12.75" customHeight="1">
      <c r="E145" s="4" t="s">
        <v>107</v>
      </c>
      <c r="F145" s="4"/>
    </row>
    <row r="146" spans="3:7" ht="12.75" customHeight="1"/>
    <row r="147" spans="3:7" ht="12.75" customHeight="1">
      <c r="C147" s="3" t="s">
        <v>108</v>
      </c>
      <c r="G147" s="3" t="s">
        <v>109</v>
      </c>
    </row>
    <row r="148" spans="3:7" ht="12.75" customHeight="1">
      <c r="D148" s="3" t="s">
        <v>3</v>
      </c>
      <c r="E148" s="3" t="s">
        <v>110</v>
      </c>
    </row>
    <row r="149" spans="3:7" ht="12.75" customHeight="1">
      <c r="D149" s="4"/>
      <c r="E149" s="20" t="s">
        <v>111</v>
      </c>
    </row>
    <row r="150" spans="3:7" ht="12.75" customHeight="1">
      <c r="D150" s="4"/>
      <c r="E150" s="4"/>
    </row>
    <row r="151" spans="3:7" ht="12.75" customHeight="1">
      <c r="D151" s="3" t="s">
        <v>15</v>
      </c>
      <c r="E151" s="3" t="s">
        <v>112</v>
      </c>
      <c r="F151" s="3"/>
    </row>
    <row r="152" spans="3:7" ht="12.75" customHeight="1">
      <c r="D152" s="4"/>
      <c r="E152" s="4" t="s">
        <v>113</v>
      </c>
      <c r="F152" s="4"/>
    </row>
    <row r="153" spans="3:7" ht="12.75" customHeight="1">
      <c r="D153" s="4"/>
      <c r="E153" s="4"/>
    </row>
    <row r="154" spans="3:7" ht="12.75" customHeight="1">
      <c r="D154" s="3" t="s">
        <v>93</v>
      </c>
      <c r="E154" s="3" t="s">
        <v>114</v>
      </c>
    </row>
    <row r="155" spans="3:7" ht="12.75" customHeight="1">
      <c r="D155" s="4"/>
      <c r="E155" s="4" t="s">
        <v>115</v>
      </c>
    </row>
    <row r="156" spans="3:7" ht="12.75" customHeight="1">
      <c r="D156" s="4"/>
      <c r="E156" s="4" t="s">
        <v>116</v>
      </c>
      <c r="G156" s="4"/>
    </row>
    <row r="157" spans="3:7" ht="12.75" customHeight="1">
      <c r="D157" s="4"/>
      <c r="E157" s="4"/>
    </row>
    <row r="158" spans="3:7" ht="12.75" customHeight="1">
      <c r="D158" s="3" t="s">
        <v>98</v>
      </c>
      <c r="E158" s="3" t="s">
        <v>117</v>
      </c>
    </row>
    <row r="159" spans="3:7" ht="12.75" customHeight="1">
      <c r="D159" s="4"/>
      <c r="E159" s="4" t="s">
        <v>17</v>
      </c>
      <c r="F159" s="4" t="s">
        <v>118</v>
      </c>
    </row>
    <row r="160" spans="3:7" ht="12.75" customHeight="1">
      <c r="D160" s="4"/>
      <c r="E160" s="4" t="s">
        <v>30</v>
      </c>
      <c r="F160" s="4" t="s">
        <v>119</v>
      </c>
    </row>
    <row r="161" spans="3:20" ht="12.75" customHeight="1">
      <c r="D161" s="4"/>
      <c r="E161" s="4" t="s">
        <v>38</v>
      </c>
      <c r="F161" s="20" t="s">
        <v>120</v>
      </c>
    </row>
    <row r="162" spans="3:20" ht="12.75" customHeight="1">
      <c r="D162" s="4"/>
      <c r="E162" s="4"/>
    </row>
    <row r="163" spans="3:20" ht="12.75" customHeight="1">
      <c r="D163" s="3" t="s">
        <v>101</v>
      </c>
      <c r="E163" s="3" t="s">
        <v>121</v>
      </c>
    </row>
    <row r="164" spans="3:20" ht="12.75" customHeight="1">
      <c r="D164" s="4"/>
      <c r="E164" s="4" t="s">
        <v>122</v>
      </c>
      <c r="F164" s="4"/>
    </row>
    <row r="165" spans="3:20" ht="12.75" customHeight="1">
      <c r="D165" s="4"/>
      <c r="E165" s="4"/>
    </row>
    <row r="166" spans="3:20" ht="12.75" customHeight="1">
      <c r="D166" s="3" t="s">
        <v>105</v>
      </c>
      <c r="E166" s="3" t="s">
        <v>123</v>
      </c>
    </row>
    <row r="167" spans="3:20" ht="12.75" customHeight="1">
      <c r="D167" s="4"/>
      <c r="E167" s="4" t="s">
        <v>124</v>
      </c>
    </row>
    <row r="168" spans="3:20" ht="12.75" customHeight="1">
      <c r="D168" s="4"/>
      <c r="E168" s="4" t="s">
        <v>125</v>
      </c>
    </row>
    <row r="169" spans="3:20" ht="12.75" customHeight="1">
      <c r="D169" s="4"/>
      <c r="E169" s="4"/>
    </row>
    <row r="170" spans="3:20" ht="12.75" customHeight="1">
      <c r="D170" s="3" t="s">
        <v>126</v>
      </c>
      <c r="E170" s="3" t="s">
        <v>127</v>
      </c>
    </row>
    <row r="171" spans="3:20" ht="12.75" customHeight="1">
      <c r="D171" s="4"/>
      <c r="E171" s="4" t="s">
        <v>17</v>
      </c>
      <c r="F171" s="20" t="s">
        <v>128</v>
      </c>
    </row>
    <row r="172" spans="3:20" ht="12.75" customHeight="1">
      <c r="E172" s="4" t="s">
        <v>30</v>
      </c>
      <c r="F172" s="20" t="s">
        <v>129</v>
      </c>
    </row>
    <row r="173" spans="3:20" ht="12.75" customHeight="1">
      <c r="F173" s="4"/>
    </row>
    <row r="174" spans="3:20" ht="12.75" customHeight="1">
      <c r="C174" s="3" t="s">
        <v>130</v>
      </c>
      <c r="E174" s="4"/>
      <c r="G174" s="3" t="s">
        <v>131</v>
      </c>
    </row>
    <row r="175" spans="3:20" ht="12.75" customHeight="1">
      <c r="E175" s="4" t="s">
        <v>132</v>
      </c>
      <c r="F175" s="4"/>
      <c r="I175" s="4"/>
      <c r="J175" s="4"/>
      <c r="K175" s="4"/>
      <c r="L175" s="4"/>
      <c r="M175" s="4"/>
      <c r="N175" s="4"/>
      <c r="O175" s="4"/>
      <c r="P175" s="4"/>
      <c r="Q175" s="4"/>
      <c r="R175" s="4"/>
      <c r="S175" s="4"/>
      <c r="T175" s="4"/>
    </row>
    <row r="176" spans="3:20" ht="12.75" customHeight="1">
      <c r="F176" s="4"/>
      <c r="H176" s="4"/>
      <c r="I176" s="4"/>
      <c r="J176" s="4"/>
      <c r="K176" s="4"/>
      <c r="L176" s="4"/>
      <c r="M176" s="4"/>
      <c r="N176" s="4"/>
      <c r="O176" s="4"/>
      <c r="P176" s="4"/>
      <c r="Q176" s="4"/>
      <c r="R176" s="4"/>
      <c r="S176" s="4"/>
      <c r="T176" s="4"/>
    </row>
    <row r="177" spans="2:19" ht="12.75" customHeight="1">
      <c r="C177" s="3" t="s">
        <v>133</v>
      </c>
      <c r="D177" s="3"/>
      <c r="F177" s="4"/>
      <c r="G177" s="3" t="s">
        <v>92</v>
      </c>
    </row>
    <row r="178" spans="2:19" ht="12.75" customHeight="1">
      <c r="D178" s="3" t="s">
        <v>3</v>
      </c>
      <c r="E178" s="3" t="s">
        <v>134</v>
      </c>
      <c r="G178" s="4"/>
      <c r="H178" s="4"/>
      <c r="I178" s="4"/>
      <c r="J178" s="4"/>
      <c r="K178" s="4"/>
      <c r="L178" s="4"/>
      <c r="M178" s="4"/>
      <c r="N178" s="4"/>
    </row>
    <row r="179" spans="2:19" ht="12.75" customHeight="1">
      <c r="E179" s="20" t="s">
        <v>17</v>
      </c>
      <c r="F179" s="4" t="s">
        <v>135</v>
      </c>
    </row>
    <row r="180" spans="2:19" ht="12.75" customHeight="1">
      <c r="F180" s="9" t="s">
        <v>136</v>
      </c>
      <c r="I180" s="9"/>
    </row>
    <row r="181" spans="2:19" ht="12.75" customHeight="1">
      <c r="I181" s="9"/>
    </row>
    <row r="182" spans="2:19" ht="12.75" customHeight="1">
      <c r="B182" s="4"/>
      <c r="C182" s="4"/>
      <c r="E182" s="20" t="s">
        <v>30</v>
      </c>
      <c r="F182" s="4" t="s">
        <v>137</v>
      </c>
      <c r="H182" s="4"/>
    </row>
    <row r="183" spans="2:19" ht="12.75" customHeight="1">
      <c r="B183" s="4"/>
      <c r="C183" s="4"/>
      <c r="F183" s="20" t="s">
        <v>19</v>
      </c>
      <c r="G183" s="20" t="s">
        <v>138</v>
      </c>
      <c r="H183" s="4"/>
      <c r="O183" s="4"/>
      <c r="P183" s="4"/>
      <c r="Q183" s="4"/>
      <c r="R183" s="4"/>
      <c r="S183" s="4"/>
    </row>
    <row r="184" spans="2:19" ht="12.75" customHeight="1">
      <c r="B184" s="4"/>
      <c r="C184" s="4"/>
      <c r="H184" s="4"/>
      <c r="O184" s="4"/>
      <c r="P184" s="4"/>
      <c r="Q184" s="4"/>
      <c r="R184" s="4"/>
      <c r="S184" s="4"/>
    </row>
    <row r="185" spans="2:19" ht="12.75" customHeight="1">
      <c r="D185" s="3" t="s">
        <v>15</v>
      </c>
      <c r="E185" s="3" t="s">
        <v>139</v>
      </c>
    </row>
    <row r="186" spans="2:19" ht="12.75" customHeight="1">
      <c r="B186" s="4"/>
      <c r="C186" s="4"/>
      <c r="E186" s="4" t="s">
        <v>140</v>
      </c>
      <c r="F186" s="4"/>
      <c r="I186" s="4"/>
    </row>
    <row r="187" spans="2:19" ht="12.75" customHeight="1">
      <c r="B187" s="4"/>
      <c r="C187" s="4"/>
      <c r="E187" s="4" t="s">
        <v>141</v>
      </c>
      <c r="F187" s="9"/>
      <c r="G187" s="4"/>
      <c r="I187" s="9"/>
    </row>
    <row r="188" spans="2:19" ht="12.75" customHeight="1">
      <c r="B188" s="4"/>
      <c r="C188" s="4"/>
      <c r="F188" s="9"/>
      <c r="G188" s="4"/>
      <c r="I188" s="9"/>
    </row>
    <row r="189" spans="2:19" ht="12.75" customHeight="1">
      <c r="B189" s="4"/>
      <c r="C189" s="4"/>
      <c r="D189" s="3" t="s">
        <v>93</v>
      </c>
      <c r="E189" s="3" t="s">
        <v>142</v>
      </c>
      <c r="F189" s="9"/>
      <c r="G189" s="4"/>
      <c r="I189" s="9"/>
    </row>
    <row r="190" spans="2:19" ht="12.75" customHeight="1">
      <c r="B190" s="4"/>
      <c r="C190" s="4"/>
      <c r="D190" s="3"/>
      <c r="E190" s="4" t="s">
        <v>143</v>
      </c>
      <c r="F190" s="4"/>
      <c r="G190" s="4"/>
      <c r="I190" s="9"/>
    </row>
    <row r="191" spans="2:19" ht="12.75" customHeight="1">
      <c r="B191" s="4"/>
      <c r="C191" s="4"/>
      <c r="F191" s="9"/>
      <c r="G191" s="4"/>
      <c r="I191" s="9"/>
    </row>
    <row r="192" spans="2:19" ht="12.75" customHeight="1">
      <c r="D192" s="3" t="s">
        <v>98</v>
      </c>
      <c r="E192" s="3" t="s">
        <v>144</v>
      </c>
    </row>
    <row r="193" spans="2:28" ht="12.75" customHeight="1">
      <c r="B193" s="4"/>
      <c r="C193" s="3"/>
      <c r="E193" s="20" t="s">
        <v>17</v>
      </c>
      <c r="F193" s="4" t="s">
        <v>145</v>
      </c>
      <c r="G193" s="4"/>
      <c r="H193" s="4"/>
      <c r="I193" s="4"/>
    </row>
    <row r="194" spans="2:28" ht="12.75" customHeight="1">
      <c r="B194" s="4"/>
      <c r="C194" s="3"/>
      <c r="F194" s="4" t="s">
        <v>19</v>
      </c>
      <c r="G194" s="4" t="s">
        <v>146</v>
      </c>
    </row>
    <row r="195" spans="2:28" ht="12.75" customHeight="1">
      <c r="B195" s="4"/>
      <c r="C195" s="4"/>
      <c r="F195" s="4" t="s">
        <v>23</v>
      </c>
      <c r="G195" s="4" t="s">
        <v>147</v>
      </c>
      <c r="I195" s="4"/>
      <c r="J195" s="4"/>
      <c r="M195" s="4"/>
      <c r="N195" s="4"/>
      <c r="O195" s="4"/>
      <c r="P195" s="4"/>
      <c r="Q195" s="4"/>
      <c r="R195" s="4"/>
      <c r="S195" s="4"/>
    </row>
    <row r="196" spans="2:28" ht="12.75" customHeight="1">
      <c r="B196" s="4"/>
      <c r="C196" s="4"/>
      <c r="F196" s="4" t="s">
        <v>28</v>
      </c>
      <c r="G196" s="4" t="s">
        <v>148</v>
      </c>
      <c r="I196" s="4"/>
      <c r="J196" s="4"/>
      <c r="M196" s="4"/>
      <c r="N196" s="4"/>
      <c r="O196" s="4"/>
      <c r="P196" s="4"/>
      <c r="Q196" s="4"/>
      <c r="R196" s="4"/>
      <c r="S196" s="4"/>
    </row>
    <row r="197" spans="2:28" ht="12.75" customHeight="1">
      <c r="B197" s="4"/>
      <c r="C197" s="4"/>
      <c r="F197" s="4"/>
      <c r="G197" s="4"/>
      <c r="I197" s="4"/>
      <c r="J197" s="4"/>
      <c r="M197" s="4"/>
      <c r="N197" s="4"/>
      <c r="O197" s="4"/>
      <c r="P197" s="4"/>
      <c r="Q197" s="4"/>
      <c r="R197" s="4"/>
      <c r="S197" s="4"/>
    </row>
    <row r="198" spans="2:28" ht="12.75" customHeight="1">
      <c r="B198" s="4"/>
      <c r="C198" s="4"/>
      <c r="D198" s="3" t="s">
        <v>101</v>
      </c>
      <c r="E198" s="3" t="s">
        <v>149</v>
      </c>
      <c r="G198" s="4"/>
      <c r="H198" s="4"/>
      <c r="I198" s="4"/>
      <c r="J198" s="4"/>
      <c r="M198" s="4"/>
      <c r="N198" s="4"/>
      <c r="O198" s="4"/>
      <c r="P198" s="4"/>
      <c r="Q198" s="4"/>
      <c r="R198" s="4"/>
      <c r="S198" s="4"/>
    </row>
    <row r="199" spans="2:28" ht="12.75" customHeight="1">
      <c r="B199" s="4"/>
      <c r="C199" s="4"/>
      <c r="D199" s="4"/>
      <c r="E199" s="4" t="s">
        <v>150</v>
      </c>
      <c r="F199" s="4"/>
      <c r="G199" s="4"/>
      <c r="H199" s="4"/>
      <c r="I199" s="4"/>
      <c r="J199" s="4"/>
      <c r="M199" s="4"/>
      <c r="N199" s="4"/>
      <c r="O199" s="4"/>
      <c r="P199" s="4"/>
      <c r="Q199" s="4"/>
      <c r="R199" s="4"/>
      <c r="S199" s="4"/>
    </row>
    <row r="200" spans="2:28" ht="12.75" customHeight="1">
      <c r="B200" s="4"/>
      <c r="C200" s="4"/>
      <c r="D200" s="4"/>
      <c r="F200" s="4"/>
      <c r="G200" s="4"/>
      <c r="H200" s="4"/>
      <c r="I200" s="4"/>
      <c r="J200" s="4"/>
      <c r="M200" s="4"/>
      <c r="N200" s="4"/>
      <c r="O200" s="4"/>
      <c r="P200" s="4"/>
      <c r="Q200" s="4"/>
      <c r="R200" s="4"/>
      <c r="S200" s="4"/>
    </row>
    <row r="201" spans="2:28" ht="12.75" customHeight="1">
      <c r="B201" s="4"/>
      <c r="C201" s="4"/>
      <c r="D201" s="3" t="s">
        <v>105</v>
      </c>
      <c r="E201" s="3" t="s">
        <v>151</v>
      </c>
      <c r="G201" s="4"/>
      <c r="H201" s="4"/>
      <c r="I201" s="4"/>
      <c r="J201" s="4"/>
      <c r="M201" s="4"/>
      <c r="N201" s="4"/>
      <c r="O201" s="4"/>
      <c r="P201" s="4"/>
      <c r="Q201" s="4"/>
      <c r="R201" s="4"/>
      <c r="S201" s="4"/>
    </row>
    <row r="202" spans="2:28" ht="12.75" customHeight="1">
      <c r="B202" s="4"/>
      <c r="C202" s="4"/>
      <c r="D202" s="3"/>
      <c r="E202" s="4" t="s">
        <v>17</v>
      </c>
      <c r="F202" s="4" t="s">
        <v>152</v>
      </c>
      <c r="M202" s="4"/>
      <c r="N202" s="4"/>
      <c r="O202" s="4"/>
      <c r="P202" s="4"/>
      <c r="Q202" s="4"/>
      <c r="R202" s="4"/>
      <c r="S202" s="4"/>
    </row>
    <row r="203" spans="2:28" ht="12.75" customHeight="1">
      <c r="B203" s="4"/>
      <c r="C203" s="4"/>
      <c r="D203" s="3"/>
      <c r="E203" s="4" t="s">
        <v>30</v>
      </c>
      <c r="F203" s="4" t="s">
        <v>153</v>
      </c>
      <c r="I203" s="4"/>
      <c r="J203" s="4"/>
      <c r="M203" s="4"/>
      <c r="N203" s="4"/>
      <c r="O203" s="4"/>
      <c r="P203" s="4"/>
      <c r="Q203" s="4"/>
      <c r="R203" s="4"/>
      <c r="S203" s="4"/>
      <c r="T203" s="4"/>
      <c r="U203" s="4"/>
      <c r="V203" s="4"/>
      <c r="W203" s="4"/>
      <c r="X203" s="4"/>
      <c r="Y203" s="4"/>
      <c r="Z203" s="4"/>
      <c r="AA203" s="4"/>
      <c r="AB203" s="4"/>
    </row>
    <row r="204" spans="2:28" ht="12.75" customHeight="1">
      <c r="B204" s="4"/>
      <c r="C204" s="4"/>
      <c r="D204" s="3"/>
      <c r="E204" s="4" t="s">
        <v>38</v>
      </c>
      <c r="F204" s="4" t="s">
        <v>154</v>
      </c>
      <c r="I204" s="4"/>
      <c r="J204" s="4"/>
      <c r="M204" s="4"/>
      <c r="N204" s="4"/>
      <c r="O204" s="4"/>
      <c r="P204" s="4"/>
      <c r="Q204" s="4"/>
      <c r="R204" s="4"/>
      <c r="S204" s="4"/>
      <c r="T204" s="4"/>
      <c r="U204" s="4"/>
      <c r="V204" s="4"/>
      <c r="W204" s="4"/>
      <c r="X204" s="4"/>
      <c r="Y204" s="4"/>
      <c r="Z204" s="4"/>
      <c r="AA204" s="4"/>
      <c r="AB204" s="4"/>
    </row>
    <row r="205" spans="2:28" ht="12.75" customHeight="1">
      <c r="B205" s="4"/>
      <c r="C205" s="4"/>
      <c r="F205" s="4" t="s">
        <v>19</v>
      </c>
      <c r="G205" s="4" t="s">
        <v>155</v>
      </c>
      <c r="I205" s="4"/>
      <c r="J205" s="4"/>
      <c r="M205" s="4"/>
      <c r="N205" s="4"/>
      <c r="O205" s="4"/>
      <c r="P205" s="4"/>
      <c r="Q205" s="4"/>
      <c r="R205" s="4"/>
      <c r="S205" s="4"/>
      <c r="T205" s="4"/>
      <c r="U205" s="4"/>
      <c r="V205" s="4"/>
      <c r="W205" s="4"/>
      <c r="X205" s="4"/>
      <c r="Y205" s="4"/>
    </row>
    <row r="206" spans="2:28" ht="12.75" customHeight="1">
      <c r="B206" s="4"/>
      <c r="C206" s="4"/>
      <c r="D206" s="3"/>
      <c r="E206" s="4" t="s">
        <v>81</v>
      </c>
      <c r="F206" s="4" t="s">
        <v>156</v>
      </c>
      <c r="M206" s="4"/>
      <c r="N206" s="4"/>
      <c r="O206" s="4"/>
      <c r="P206" s="4"/>
      <c r="Q206" s="4"/>
      <c r="R206" s="4"/>
      <c r="S206" s="4"/>
    </row>
    <row r="207" spans="2:28" ht="12.75" customHeight="1">
      <c r="B207" s="4"/>
      <c r="C207" s="4"/>
      <c r="D207" s="3"/>
      <c r="F207" s="20" t="s">
        <v>19</v>
      </c>
      <c r="G207" s="834" t="s">
        <v>157</v>
      </c>
      <c r="H207" s="832"/>
      <c r="I207" s="832"/>
      <c r="J207" s="832"/>
      <c r="K207" s="832"/>
      <c r="L207" s="832"/>
      <c r="M207" s="832"/>
      <c r="N207" s="832"/>
      <c r="O207" s="832"/>
      <c r="P207" s="832"/>
      <c r="Q207" s="832"/>
      <c r="R207" s="832"/>
      <c r="S207" s="832"/>
      <c r="T207" s="832"/>
      <c r="U207" s="832"/>
      <c r="V207" s="832"/>
      <c r="W207" s="832"/>
      <c r="X207" s="832"/>
      <c r="Y207" s="832"/>
      <c r="Z207" s="832"/>
      <c r="AA207" s="832"/>
      <c r="AB207" s="832"/>
    </row>
    <row r="208" spans="2:28" ht="12.75" customHeight="1">
      <c r="B208" s="4"/>
      <c r="C208" s="4"/>
      <c r="D208" s="3"/>
      <c r="G208" s="832"/>
      <c r="H208" s="832"/>
      <c r="I208" s="832"/>
      <c r="J208" s="832"/>
      <c r="K208" s="832"/>
      <c r="L208" s="832"/>
      <c r="M208" s="832"/>
      <c r="N208" s="832"/>
      <c r="O208" s="832"/>
      <c r="P208" s="832"/>
      <c r="Q208" s="832"/>
      <c r="R208" s="832"/>
      <c r="S208" s="832"/>
      <c r="T208" s="832"/>
      <c r="U208" s="832"/>
      <c r="V208" s="832"/>
      <c r="W208" s="832"/>
      <c r="X208" s="832"/>
      <c r="Y208" s="832"/>
      <c r="Z208" s="832"/>
      <c r="AA208" s="832"/>
      <c r="AB208" s="832"/>
    </row>
    <row r="209" spans="1:28" ht="12.75" customHeight="1">
      <c r="B209" s="4"/>
      <c r="C209" s="4"/>
      <c r="D209" s="3"/>
      <c r="M209" s="4"/>
      <c r="N209" s="4"/>
      <c r="O209" s="4"/>
      <c r="P209" s="4"/>
      <c r="Q209" s="4"/>
      <c r="R209" s="4"/>
      <c r="S209" s="4"/>
    </row>
    <row r="210" spans="1:28" ht="12.75" customHeight="1">
      <c r="B210" s="4"/>
      <c r="C210" s="4"/>
      <c r="D210" s="3" t="s">
        <v>126</v>
      </c>
      <c r="E210" s="3" t="s">
        <v>158</v>
      </c>
      <c r="G210" s="4"/>
      <c r="H210" s="4"/>
      <c r="I210" s="4"/>
      <c r="J210" s="4"/>
      <c r="M210" s="4"/>
      <c r="N210" s="4"/>
      <c r="O210" s="4"/>
      <c r="P210" s="4"/>
      <c r="Q210" s="4"/>
      <c r="R210" s="4"/>
      <c r="S210" s="4"/>
      <c r="T210" s="4"/>
      <c r="U210" s="4"/>
      <c r="V210" s="4"/>
      <c r="W210" s="4"/>
    </row>
    <row r="211" spans="1:28" ht="12.75" customHeight="1">
      <c r="B211" s="4"/>
      <c r="C211" s="4"/>
      <c r="E211" s="4" t="s">
        <v>159</v>
      </c>
      <c r="F211" s="4"/>
      <c r="I211" s="4"/>
      <c r="J211" s="4"/>
      <c r="M211" s="4"/>
      <c r="N211" s="4"/>
      <c r="O211" s="4"/>
      <c r="P211" s="4"/>
      <c r="Q211" s="4"/>
      <c r="R211" s="4"/>
      <c r="S211" s="4"/>
      <c r="T211" s="4"/>
      <c r="U211" s="4"/>
      <c r="V211" s="4"/>
      <c r="W211" s="4"/>
    </row>
    <row r="212" spans="1:28" ht="12.75" customHeight="1">
      <c r="B212" s="4"/>
      <c r="C212" s="4"/>
      <c r="F212" s="4"/>
      <c r="G212" s="4"/>
      <c r="I212" s="4"/>
      <c r="J212" s="4"/>
      <c r="M212" s="4"/>
      <c r="N212" s="4"/>
      <c r="O212" s="4"/>
      <c r="P212" s="4"/>
      <c r="Q212" s="4"/>
      <c r="R212" s="4"/>
      <c r="S212" s="4"/>
      <c r="T212" s="4"/>
      <c r="U212" s="4"/>
      <c r="V212" s="4"/>
      <c r="W212" s="4"/>
    </row>
    <row r="213" spans="1:28" ht="12.75" customHeight="1">
      <c r="B213" s="4"/>
      <c r="C213" s="4"/>
      <c r="D213" s="3" t="s">
        <v>160</v>
      </c>
      <c r="E213" s="3" t="s">
        <v>161</v>
      </c>
      <c r="F213" s="4"/>
      <c r="G213" s="4"/>
      <c r="I213" s="4"/>
      <c r="J213" s="4"/>
      <c r="M213" s="4"/>
      <c r="N213" s="4"/>
      <c r="O213" s="4"/>
      <c r="P213" s="4"/>
      <c r="Q213" s="4"/>
      <c r="R213" s="4"/>
      <c r="S213" s="4"/>
      <c r="T213" s="4"/>
      <c r="U213" s="4"/>
      <c r="V213" s="4"/>
      <c r="W213" s="4"/>
    </row>
    <row r="214" spans="1:28" ht="12.75" customHeight="1">
      <c r="B214" s="4"/>
      <c r="C214" s="4"/>
      <c r="D214" s="3"/>
      <c r="E214" s="4" t="s">
        <v>143</v>
      </c>
      <c r="F214" s="4"/>
      <c r="G214" s="4"/>
      <c r="I214" s="4"/>
      <c r="J214" s="4"/>
      <c r="M214" s="4"/>
      <c r="N214" s="4"/>
      <c r="O214" s="4"/>
      <c r="P214" s="4"/>
      <c r="Q214" s="4"/>
      <c r="R214" s="4"/>
      <c r="S214" s="4"/>
      <c r="T214" s="4"/>
      <c r="U214" s="4"/>
      <c r="V214" s="4"/>
      <c r="W214" s="4"/>
    </row>
    <row r="215" spans="1:28" ht="12.75" customHeight="1">
      <c r="B215" s="4"/>
      <c r="C215" s="4"/>
      <c r="D215" s="3"/>
      <c r="M215" s="4"/>
      <c r="N215" s="4"/>
      <c r="O215" s="4"/>
      <c r="P215" s="4"/>
      <c r="Q215" s="4"/>
      <c r="R215" s="4"/>
      <c r="S215" s="4"/>
    </row>
    <row r="216" spans="1:28" ht="12.75" customHeight="1">
      <c r="C216" s="3" t="s">
        <v>162</v>
      </c>
      <c r="D216" s="3"/>
      <c r="G216" s="3" t="s">
        <v>163</v>
      </c>
      <c r="M216" s="4"/>
      <c r="N216" s="4"/>
      <c r="O216" s="4"/>
      <c r="P216" s="4"/>
      <c r="Q216" s="4"/>
      <c r="R216" s="4"/>
      <c r="S216" s="4"/>
    </row>
    <row r="217" spans="1:28" ht="12.75" customHeight="1">
      <c r="B217" s="4"/>
      <c r="C217" s="4"/>
      <c r="E217" s="20" t="s">
        <v>17</v>
      </c>
      <c r="F217" s="4" t="s">
        <v>164</v>
      </c>
      <c r="G217" s="4"/>
      <c r="H217" s="4"/>
      <c r="I217" s="4"/>
      <c r="L217" s="4"/>
      <c r="N217" s="4"/>
      <c r="O217" s="4"/>
      <c r="P217" s="4"/>
      <c r="Q217" s="4"/>
      <c r="R217" s="4"/>
      <c r="S217" s="4"/>
    </row>
    <row r="218" spans="1:28" ht="12.75" customHeight="1">
      <c r="B218" s="4"/>
      <c r="C218" s="4"/>
      <c r="F218" s="4" t="s">
        <v>19</v>
      </c>
      <c r="G218" s="4" t="s">
        <v>165</v>
      </c>
      <c r="I218" s="4"/>
      <c r="M218" s="4"/>
      <c r="N218" s="4"/>
      <c r="O218" s="4"/>
      <c r="P218" s="4"/>
      <c r="Q218" s="4"/>
      <c r="R218" s="4"/>
      <c r="S218" s="4"/>
    </row>
    <row r="219" spans="1:28" ht="12.75" customHeight="1">
      <c r="B219" s="4"/>
      <c r="C219" s="4"/>
      <c r="E219" s="20" t="s">
        <v>30</v>
      </c>
      <c r="F219" s="4" t="s">
        <v>166</v>
      </c>
      <c r="G219" s="4"/>
      <c r="H219" s="4"/>
      <c r="I219" s="4"/>
      <c r="M219" s="4"/>
      <c r="N219" s="4"/>
      <c r="O219" s="4"/>
      <c r="P219" s="4"/>
      <c r="Q219" s="4"/>
      <c r="R219" s="4"/>
      <c r="S219" s="4"/>
    </row>
    <row r="220" spans="1:28" ht="12.75" customHeight="1">
      <c r="B220" s="4"/>
      <c r="C220" s="4"/>
      <c r="F220" s="4" t="s">
        <v>19</v>
      </c>
      <c r="G220" s="4" t="s">
        <v>167</v>
      </c>
      <c r="I220" s="4"/>
      <c r="M220" s="4"/>
      <c r="N220" s="4"/>
      <c r="O220" s="4"/>
      <c r="P220" s="4"/>
      <c r="Q220" s="4"/>
      <c r="R220" s="4"/>
      <c r="S220" s="4"/>
    </row>
    <row r="221" spans="1:28" ht="12.75" customHeight="1">
      <c r="B221" s="4"/>
      <c r="C221" s="4"/>
      <c r="F221" s="4"/>
      <c r="G221" s="4" t="s">
        <v>168</v>
      </c>
      <c r="I221" s="4"/>
      <c r="M221" s="4"/>
      <c r="N221" s="4"/>
      <c r="O221" s="4"/>
      <c r="P221" s="4"/>
      <c r="Q221" s="4"/>
      <c r="R221" s="4"/>
      <c r="S221" s="4"/>
    </row>
    <row r="222" spans="1:28" ht="12.75" customHeight="1">
      <c r="B222" s="4"/>
      <c r="C222" s="4"/>
      <c r="F222" s="4"/>
      <c r="K222" s="4"/>
      <c r="M222" s="4"/>
      <c r="N222" s="4"/>
      <c r="O222" s="4"/>
      <c r="P222" s="4"/>
      <c r="Q222" s="4"/>
      <c r="R222" s="4"/>
      <c r="S222" s="4"/>
    </row>
    <row r="223" spans="1:28" ht="12.75" customHeight="1">
      <c r="A223" s="1"/>
      <c r="B223" s="2" t="s">
        <v>169</v>
      </c>
      <c r="C223" s="2" t="s">
        <v>170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75" customHeight="1">
      <c r="B224" s="3"/>
      <c r="D224" s="3"/>
      <c r="E224" s="4"/>
      <c r="F224" s="4"/>
      <c r="G224" s="4"/>
      <c r="H224" s="4"/>
      <c r="I224" s="4"/>
      <c r="J224" s="4"/>
      <c r="L224" s="4"/>
      <c r="M224" s="4"/>
      <c r="N224" s="4"/>
      <c r="O224" s="4"/>
      <c r="P224" s="4"/>
      <c r="Q224" s="4"/>
      <c r="R224" s="4"/>
      <c r="S224" s="4"/>
    </row>
    <row r="225" spans="2:19" ht="12.75" customHeight="1">
      <c r="B225" s="4"/>
      <c r="C225" s="3" t="s">
        <v>70</v>
      </c>
      <c r="D225" s="4"/>
      <c r="E225" s="4"/>
      <c r="F225" s="4"/>
      <c r="G225" s="3" t="s">
        <v>171</v>
      </c>
      <c r="I225" s="4"/>
      <c r="J225" s="4"/>
      <c r="K225" s="4"/>
      <c r="M225" s="4"/>
      <c r="N225" s="4"/>
      <c r="O225" s="4"/>
      <c r="P225" s="4"/>
      <c r="Q225" s="4"/>
      <c r="R225" s="4"/>
      <c r="S225" s="4"/>
    </row>
    <row r="226" spans="2:19" ht="12.75" customHeight="1">
      <c r="B226" s="3"/>
      <c r="E226" s="4" t="s">
        <v>17</v>
      </c>
      <c r="F226" s="4" t="s">
        <v>172</v>
      </c>
      <c r="G226" s="4"/>
      <c r="I226" s="4"/>
      <c r="J226" s="4"/>
      <c r="K226" s="4"/>
      <c r="L226" s="4"/>
      <c r="M226" s="4"/>
      <c r="N226" s="4"/>
      <c r="O226" s="4"/>
      <c r="P226" s="4"/>
      <c r="Q226" s="4"/>
      <c r="R226" s="4"/>
      <c r="S226" s="4"/>
    </row>
    <row r="227" spans="2:19" ht="12.75" customHeight="1">
      <c r="B227" s="3"/>
      <c r="E227" s="4" t="s">
        <v>30</v>
      </c>
      <c r="F227" s="4" t="s">
        <v>173</v>
      </c>
      <c r="G227" s="4"/>
      <c r="I227" s="4"/>
      <c r="J227" s="4"/>
      <c r="K227" s="4"/>
      <c r="L227" s="4"/>
      <c r="M227" s="4"/>
      <c r="N227" s="4"/>
      <c r="O227" s="4"/>
      <c r="P227" s="4"/>
      <c r="Q227" s="4"/>
      <c r="R227" s="4"/>
      <c r="S227" s="4"/>
    </row>
    <row r="228" spans="2:19" ht="12.75" customHeight="1">
      <c r="B228" s="3"/>
      <c r="E228" s="4"/>
      <c r="F228" s="4"/>
      <c r="G228" s="4"/>
      <c r="H228" s="4"/>
      <c r="I228" s="4"/>
      <c r="J228" s="4"/>
      <c r="K228" s="4"/>
      <c r="L228" s="4"/>
      <c r="M228" s="4"/>
      <c r="N228" s="4"/>
      <c r="O228" s="4"/>
      <c r="P228" s="4"/>
      <c r="Q228" s="4"/>
      <c r="R228" s="4"/>
      <c r="S228" s="4"/>
    </row>
    <row r="229" spans="2:19" ht="12.75" customHeight="1">
      <c r="B229" s="3"/>
      <c r="C229" s="3" t="s">
        <v>88</v>
      </c>
      <c r="D229" s="4"/>
      <c r="E229" s="4"/>
      <c r="F229" s="4"/>
      <c r="G229" s="3" t="s">
        <v>174</v>
      </c>
      <c r="I229" s="4"/>
      <c r="J229" s="4"/>
      <c r="K229" s="4"/>
      <c r="L229" s="4"/>
      <c r="M229" s="4"/>
      <c r="N229" s="4"/>
      <c r="O229" s="4"/>
      <c r="P229" s="4"/>
      <c r="Q229" s="4"/>
      <c r="R229" s="4"/>
      <c r="S229" s="4"/>
    </row>
    <row r="230" spans="2:19" ht="12.75" customHeight="1">
      <c r="B230" s="3"/>
      <c r="E230" s="4" t="s">
        <v>17</v>
      </c>
      <c r="F230" s="4" t="s">
        <v>175</v>
      </c>
      <c r="G230" s="4"/>
      <c r="I230" s="4"/>
      <c r="J230" s="4"/>
      <c r="K230" s="4"/>
      <c r="L230" s="4"/>
      <c r="M230" s="4"/>
      <c r="N230" s="4"/>
      <c r="O230" s="4"/>
      <c r="P230" s="4"/>
      <c r="Q230" s="4"/>
      <c r="R230" s="4"/>
      <c r="S230" s="4"/>
    </row>
    <row r="231" spans="2:19" ht="12.75" customHeight="1">
      <c r="B231" s="3"/>
      <c r="E231" s="4"/>
      <c r="F231" s="4" t="s">
        <v>176</v>
      </c>
      <c r="G231" s="4"/>
      <c r="H231" s="4"/>
      <c r="I231" s="4"/>
      <c r="J231" s="4"/>
      <c r="K231" s="4"/>
      <c r="L231" s="4"/>
      <c r="M231" s="4"/>
      <c r="N231" s="4"/>
      <c r="O231" s="4"/>
      <c r="P231" s="4"/>
      <c r="Q231" s="4"/>
      <c r="R231" s="4"/>
      <c r="S231" s="4"/>
    </row>
    <row r="232" spans="2:19" ht="12.75" customHeight="1">
      <c r="B232" s="3"/>
      <c r="D232" s="4"/>
      <c r="E232" s="4" t="s">
        <v>30</v>
      </c>
      <c r="F232" s="4" t="s">
        <v>173</v>
      </c>
      <c r="G232" s="4"/>
      <c r="I232" s="4"/>
      <c r="J232" s="4"/>
      <c r="K232" s="4"/>
      <c r="L232" s="4"/>
      <c r="M232" s="4"/>
      <c r="N232" s="4"/>
      <c r="O232" s="4"/>
      <c r="P232" s="4"/>
      <c r="Q232" s="4"/>
      <c r="R232" s="4"/>
      <c r="S232" s="4"/>
    </row>
    <row r="233" spans="2:19" ht="12.75" customHeight="1">
      <c r="B233" s="3"/>
      <c r="E233" s="4" t="s">
        <v>38</v>
      </c>
      <c r="F233" s="24" t="s">
        <v>177</v>
      </c>
      <c r="G233" s="4"/>
      <c r="I233" s="4"/>
      <c r="J233" s="4"/>
      <c r="K233" s="4"/>
      <c r="L233" s="4"/>
      <c r="M233" s="4"/>
      <c r="N233" s="4"/>
      <c r="O233" s="4"/>
      <c r="P233" s="4"/>
      <c r="Q233" s="4"/>
      <c r="R233" s="4"/>
      <c r="S233" s="4"/>
    </row>
    <row r="234" spans="2:19" ht="12.75" customHeight="1">
      <c r="B234" s="3"/>
      <c r="D234" s="4"/>
      <c r="E234" s="4"/>
      <c r="F234" s="4"/>
      <c r="G234" s="4"/>
      <c r="H234" s="4"/>
      <c r="I234" s="4"/>
      <c r="J234" s="4"/>
      <c r="K234" s="4"/>
      <c r="L234" s="4"/>
      <c r="M234" s="4"/>
      <c r="N234" s="4"/>
      <c r="O234" s="4"/>
      <c r="P234" s="4"/>
      <c r="Q234" s="4"/>
      <c r="R234" s="4"/>
      <c r="S234" s="4"/>
    </row>
    <row r="235" spans="2:19" ht="12.75" customHeight="1">
      <c r="B235" s="4"/>
      <c r="C235" s="3"/>
      <c r="E235" s="3" t="s">
        <v>178</v>
      </c>
      <c r="F235" s="4"/>
      <c r="J235" s="4"/>
      <c r="K235" s="4"/>
      <c r="M235" s="4"/>
      <c r="N235" s="4"/>
      <c r="O235" s="4"/>
      <c r="P235" s="4"/>
      <c r="Q235" s="4"/>
      <c r="R235" s="4"/>
      <c r="S235" s="4"/>
    </row>
    <row r="236" spans="2:19" ht="12.75" customHeight="1">
      <c r="B236" s="4"/>
      <c r="C236" s="4"/>
      <c r="E236" s="20" t="s">
        <v>17</v>
      </c>
      <c r="F236" s="4" t="s">
        <v>178</v>
      </c>
      <c r="G236" s="3"/>
      <c r="H236" s="3"/>
      <c r="I236" s="3"/>
      <c r="L236" s="3"/>
      <c r="M236" s="3"/>
      <c r="N236" s="3"/>
      <c r="O236" s="3"/>
      <c r="P236" s="3"/>
      <c r="Q236" s="3"/>
      <c r="R236" s="4"/>
      <c r="S236" s="4"/>
    </row>
    <row r="237" spans="2:19" ht="12.75" customHeight="1">
      <c r="B237" s="4"/>
      <c r="C237" s="4"/>
      <c r="F237" s="4" t="s">
        <v>19</v>
      </c>
      <c r="G237" s="4" t="s">
        <v>179</v>
      </c>
      <c r="I237" s="4"/>
      <c r="M237" s="4"/>
      <c r="N237" s="4"/>
      <c r="O237" s="4"/>
      <c r="P237" s="4"/>
      <c r="Q237" s="4"/>
      <c r="R237" s="4"/>
      <c r="S237" s="4"/>
    </row>
    <row r="238" spans="2:19" ht="12.75" customHeight="1">
      <c r="B238" s="4"/>
      <c r="C238" s="4"/>
      <c r="F238" s="4"/>
      <c r="G238" s="4" t="s">
        <v>180</v>
      </c>
      <c r="I238" s="4"/>
      <c r="M238" s="4"/>
      <c r="N238" s="4"/>
      <c r="O238" s="4"/>
      <c r="P238" s="4"/>
      <c r="Q238" s="4"/>
      <c r="R238" s="4"/>
      <c r="S238" s="4"/>
    </row>
    <row r="239" spans="2:19" ht="12.75" customHeight="1">
      <c r="B239" s="4"/>
      <c r="C239" s="4"/>
      <c r="E239" s="20" t="s">
        <v>30</v>
      </c>
      <c r="F239" s="26" t="s">
        <v>181</v>
      </c>
      <c r="G239" s="3"/>
      <c r="H239" s="3"/>
      <c r="I239" s="3"/>
      <c r="L239" s="3"/>
      <c r="M239" s="3"/>
      <c r="N239" s="3"/>
      <c r="O239" s="3"/>
      <c r="P239" s="3"/>
      <c r="Q239" s="3"/>
      <c r="R239" s="3"/>
      <c r="S239" s="3"/>
    </row>
    <row r="240" spans="2:19" ht="12.75" customHeight="1">
      <c r="B240" s="4"/>
      <c r="C240" s="4"/>
      <c r="F240" s="4" t="s">
        <v>19</v>
      </c>
      <c r="G240" s="4" t="s">
        <v>182</v>
      </c>
      <c r="I240" s="4"/>
      <c r="M240" s="4"/>
      <c r="N240" s="4"/>
      <c r="O240" s="4"/>
      <c r="P240" s="4"/>
      <c r="Q240" s="4"/>
      <c r="R240" s="4"/>
      <c r="S240" s="4"/>
    </row>
    <row r="241" spans="2:21" ht="12.75" customHeight="1">
      <c r="B241" s="4"/>
      <c r="C241" s="4"/>
      <c r="F241" s="4"/>
      <c r="G241" s="4" t="s">
        <v>21</v>
      </c>
      <c r="H241" s="4" t="s">
        <v>183</v>
      </c>
      <c r="I241" s="4"/>
      <c r="M241" s="4"/>
      <c r="N241" s="4"/>
      <c r="O241" s="4"/>
      <c r="P241" s="4"/>
      <c r="Q241" s="4"/>
      <c r="R241" s="4"/>
      <c r="S241" s="4"/>
    </row>
    <row r="242" spans="2:21" ht="12.75" customHeight="1">
      <c r="B242" s="4"/>
      <c r="C242" s="4"/>
      <c r="F242" s="4" t="s">
        <v>23</v>
      </c>
      <c r="G242" s="26" t="s">
        <v>184</v>
      </c>
      <c r="I242" s="4"/>
      <c r="M242" s="4"/>
      <c r="N242" s="4"/>
      <c r="O242" s="4"/>
      <c r="P242" s="4"/>
      <c r="Q242" s="4"/>
      <c r="R242" s="4"/>
      <c r="S242" s="4"/>
    </row>
    <row r="243" spans="2:21" ht="12.75" customHeight="1">
      <c r="B243" s="4"/>
      <c r="C243" s="4"/>
      <c r="E243" s="20" t="s">
        <v>38</v>
      </c>
      <c r="F243" s="4" t="s">
        <v>19</v>
      </c>
      <c r="G243" s="26" t="s">
        <v>185</v>
      </c>
      <c r="I243" s="4"/>
      <c r="M243" s="4"/>
      <c r="N243" s="4"/>
      <c r="O243" s="4"/>
      <c r="P243" s="4"/>
      <c r="Q243" s="4"/>
      <c r="R243" s="4"/>
      <c r="S243" s="4"/>
    </row>
    <row r="244" spans="2:21" ht="12.75" customHeight="1">
      <c r="B244" s="4"/>
      <c r="C244" s="4"/>
      <c r="F244" s="4" t="s">
        <v>23</v>
      </c>
      <c r="G244" s="26" t="s">
        <v>186</v>
      </c>
      <c r="I244" s="4"/>
      <c r="M244" s="4"/>
      <c r="N244" s="4"/>
      <c r="O244" s="4"/>
      <c r="P244" s="4"/>
      <c r="Q244" s="4"/>
      <c r="R244" s="4"/>
      <c r="S244" s="4"/>
    </row>
    <row r="245" spans="2:21" ht="12.75" customHeight="1">
      <c r="B245" s="4"/>
      <c r="C245" s="4"/>
      <c r="F245" s="4" t="s">
        <v>28</v>
      </c>
      <c r="G245" s="26" t="s">
        <v>187</v>
      </c>
      <c r="I245" s="4"/>
      <c r="M245" s="4"/>
      <c r="N245" s="4"/>
      <c r="O245" s="4"/>
      <c r="P245" s="4"/>
      <c r="Q245" s="4"/>
      <c r="R245" s="4"/>
      <c r="S245" s="4"/>
    </row>
    <row r="246" spans="2:21" ht="12.75" customHeight="1">
      <c r="B246" s="4"/>
      <c r="C246" s="4"/>
      <c r="F246" s="4"/>
      <c r="G246" s="26" t="s">
        <v>188</v>
      </c>
      <c r="I246" s="4"/>
      <c r="M246" s="4"/>
      <c r="N246" s="4"/>
      <c r="O246" s="4"/>
      <c r="P246" s="4"/>
      <c r="Q246" s="4"/>
      <c r="R246" s="4"/>
      <c r="S246" s="4"/>
    </row>
    <row r="247" spans="2:21" ht="12.75" customHeight="1">
      <c r="B247" s="4"/>
      <c r="C247" s="4"/>
      <c r="D247" s="3"/>
      <c r="E247" s="4" t="s">
        <v>38</v>
      </c>
      <c r="F247" s="4" t="s">
        <v>189</v>
      </c>
      <c r="H247" s="4"/>
      <c r="I247" s="4"/>
      <c r="M247" s="4"/>
      <c r="N247" s="4"/>
      <c r="O247" s="4"/>
      <c r="P247" s="4"/>
      <c r="Q247" s="4"/>
      <c r="R247" s="4"/>
      <c r="S247" s="4"/>
    </row>
    <row r="248" spans="2:21" ht="12.75" customHeight="1">
      <c r="B248" s="4"/>
      <c r="C248" s="4"/>
      <c r="D248" s="3"/>
      <c r="E248" s="3"/>
      <c r="F248" s="20" t="s">
        <v>19</v>
      </c>
      <c r="G248" s="4" t="s">
        <v>190</v>
      </c>
      <c r="I248" s="4"/>
      <c r="M248" s="4"/>
      <c r="N248" s="4"/>
      <c r="O248" s="4"/>
      <c r="P248" s="4"/>
      <c r="Q248" s="4"/>
      <c r="R248" s="4"/>
      <c r="S248" s="4"/>
    </row>
    <row r="249" spans="2:21" ht="12.75" customHeight="1">
      <c r="B249" s="4"/>
      <c r="C249" s="4"/>
      <c r="D249" s="3"/>
      <c r="E249" s="3"/>
      <c r="F249" s="4"/>
      <c r="G249" s="4" t="s">
        <v>191</v>
      </c>
      <c r="I249" s="4"/>
      <c r="M249" s="4"/>
      <c r="N249" s="4"/>
      <c r="O249" s="4"/>
      <c r="P249" s="4"/>
      <c r="Q249" s="4"/>
      <c r="R249" s="4"/>
      <c r="S249" s="4"/>
    </row>
    <row r="250" spans="2:21" ht="12.75" customHeight="1">
      <c r="B250" s="4"/>
      <c r="C250" s="4"/>
      <c r="D250" s="3"/>
      <c r="E250" s="3"/>
      <c r="F250" s="4"/>
      <c r="G250" s="4"/>
      <c r="I250" s="4"/>
      <c r="M250" s="4"/>
      <c r="N250" s="4"/>
      <c r="O250" s="4"/>
      <c r="P250" s="4"/>
      <c r="Q250" s="4"/>
      <c r="R250" s="4"/>
      <c r="S250" s="4"/>
    </row>
    <row r="251" spans="2:21" ht="12.75" customHeight="1">
      <c r="B251" s="3"/>
      <c r="C251" s="3" t="s">
        <v>108</v>
      </c>
      <c r="E251" s="4"/>
      <c r="F251" s="4"/>
      <c r="G251" s="3" t="s">
        <v>192</v>
      </c>
      <c r="I251" s="4"/>
      <c r="J251" s="4"/>
      <c r="K251" s="4"/>
      <c r="L251" s="4"/>
      <c r="M251" s="4"/>
      <c r="N251" s="4"/>
      <c r="O251" s="4"/>
      <c r="P251" s="4"/>
      <c r="Q251" s="4"/>
      <c r="R251" s="4"/>
      <c r="S251" s="4"/>
    </row>
    <row r="252" spans="2:21" ht="12.75" customHeight="1">
      <c r="B252" s="3"/>
      <c r="C252" s="3"/>
      <c r="E252" s="4" t="s">
        <v>17</v>
      </c>
      <c r="F252" s="4" t="s">
        <v>193</v>
      </c>
      <c r="G252" s="4"/>
      <c r="I252" s="4"/>
      <c r="J252" s="4"/>
      <c r="K252" s="4"/>
      <c r="L252" s="4"/>
      <c r="M252" s="4"/>
      <c r="N252" s="4"/>
      <c r="O252" s="4"/>
      <c r="P252" s="4"/>
      <c r="Q252" s="4"/>
      <c r="R252" s="4"/>
      <c r="S252" s="4"/>
      <c r="T252" s="4"/>
      <c r="U252" s="4"/>
    </row>
    <row r="253" spans="2:21" ht="12.75" customHeight="1">
      <c r="B253" s="3"/>
      <c r="C253" s="3"/>
      <c r="E253" s="4"/>
      <c r="F253" s="9" t="s">
        <v>194</v>
      </c>
      <c r="G253" s="4"/>
      <c r="I253" s="9"/>
      <c r="J253" s="4"/>
      <c r="K253" s="4"/>
      <c r="L253" s="4"/>
      <c r="M253" s="4"/>
      <c r="N253" s="4"/>
      <c r="O253" s="4"/>
      <c r="P253" s="4"/>
      <c r="Q253" s="4"/>
      <c r="R253" s="4"/>
      <c r="S253" s="4"/>
      <c r="T253" s="4"/>
      <c r="U253" s="4"/>
    </row>
    <row r="254" spans="2:21" ht="12.75" customHeight="1">
      <c r="B254" s="3"/>
      <c r="C254" s="3"/>
      <c r="E254" s="4" t="s">
        <v>30</v>
      </c>
      <c r="F254" s="4" t="s">
        <v>195</v>
      </c>
      <c r="I254" s="4"/>
      <c r="J254" s="4"/>
      <c r="K254" s="4"/>
      <c r="L254" s="4"/>
      <c r="M254" s="4"/>
      <c r="N254" s="4"/>
      <c r="O254" s="4"/>
      <c r="P254" s="4"/>
      <c r="Q254" s="4"/>
      <c r="R254" s="4"/>
      <c r="S254" s="4"/>
      <c r="T254" s="4"/>
      <c r="U254" s="4"/>
    </row>
    <row r="255" spans="2:21" ht="12.75" customHeight="1">
      <c r="B255" s="3"/>
      <c r="C255" s="3"/>
      <c r="E255" s="4"/>
      <c r="F255" s="4" t="s">
        <v>19</v>
      </c>
      <c r="G255" s="4" t="s">
        <v>196</v>
      </c>
      <c r="I255" s="4"/>
      <c r="K255" s="4"/>
      <c r="L255" s="4"/>
      <c r="M255" s="4"/>
      <c r="N255" s="4"/>
      <c r="O255" s="4"/>
      <c r="P255" s="4"/>
      <c r="Q255" s="4"/>
      <c r="R255" s="4"/>
      <c r="S255" s="4"/>
      <c r="T255" s="4"/>
      <c r="U255" s="4"/>
    </row>
    <row r="256" spans="2:21" ht="12.75" customHeight="1">
      <c r="B256" s="3"/>
      <c r="C256" s="3"/>
      <c r="E256" s="4"/>
      <c r="F256" s="4"/>
      <c r="G256" s="4" t="s">
        <v>197</v>
      </c>
      <c r="I256" s="4"/>
      <c r="K256" s="4"/>
      <c r="L256" s="4"/>
      <c r="M256" s="4"/>
      <c r="N256" s="4"/>
      <c r="O256" s="4"/>
      <c r="P256" s="4"/>
    </row>
    <row r="257" spans="2:21" ht="12.75" customHeight="1">
      <c r="B257" s="3"/>
      <c r="C257" s="3"/>
      <c r="E257" s="4"/>
      <c r="F257" s="4" t="s">
        <v>23</v>
      </c>
      <c r="G257" s="4" t="s">
        <v>198</v>
      </c>
      <c r="I257" s="4"/>
      <c r="K257" s="4"/>
      <c r="L257" s="4"/>
      <c r="M257" s="4"/>
      <c r="N257" s="4"/>
      <c r="O257" s="4"/>
      <c r="P257" s="4"/>
      <c r="Q257" s="4"/>
      <c r="R257" s="4"/>
      <c r="S257" s="4"/>
      <c r="T257" s="4"/>
      <c r="U257" s="4"/>
    </row>
    <row r="258" spans="2:21" ht="12.75" customHeight="1">
      <c r="B258" s="3"/>
      <c r="C258" s="3"/>
      <c r="E258" s="4"/>
      <c r="F258" s="4"/>
      <c r="G258" s="4" t="s">
        <v>199</v>
      </c>
      <c r="I258" s="4"/>
      <c r="K258" s="4"/>
      <c r="L258" s="4"/>
      <c r="M258" s="4"/>
      <c r="N258" s="4"/>
      <c r="O258" s="4"/>
      <c r="P258" s="4"/>
      <c r="Q258" s="4"/>
      <c r="R258" s="4"/>
      <c r="S258" s="4"/>
      <c r="T258" s="4"/>
      <c r="U258" s="4"/>
    </row>
    <row r="259" spans="2:21" ht="12.75" customHeight="1">
      <c r="B259" s="3"/>
      <c r="C259" s="3"/>
      <c r="E259" s="4"/>
      <c r="G259" s="4"/>
      <c r="I259" s="4"/>
      <c r="K259" s="4"/>
      <c r="L259" s="4"/>
      <c r="M259" s="4"/>
      <c r="N259" s="4"/>
      <c r="O259" s="4"/>
      <c r="P259" s="4"/>
      <c r="Q259" s="4"/>
      <c r="R259" s="4"/>
      <c r="S259" s="4"/>
      <c r="T259" s="4"/>
      <c r="U259" s="4"/>
    </row>
    <row r="260" spans="2:21" ht="12.75" customHeight="1">
      <c r="B260" s="3"/>
      <c r="C260" s="3"/>
      <c r="D260" s="3" t="s">
        <v>3</v>
      </c>
      <c r="E260" s="3" t="s">
        <v>200</v>
      </c>
      <c r="G260" s="4"/>
      <c r="H260" s="4"/>
      <c r="I260" s="4"/>
      <c r="J260" s="4"/>
      <c r="K260" s="4"/>
      <c r="L260" s="4"/>
      <c r="M260" s="4"/>
      <c r="N260" s="4"/>
      <c r="O260" s="4"/>
      <c r="P260" s="4"/>
      <c r="Q260" s="4"/>
      <c r="R260" s="4"/>
      <c r="S260" s="4"/>
    </row>
    <row r="261" spans="2:21" ht="12.75" customHeight="1">
      <c r="B261" s="3"/>
      <c r="C261" s="3"/>
      <c r="E261" s="4" t="s">
        <v>17</v>
      </c>
      <c r="F261" s="4" t="s">
        <v>201</v>
      </c>
      <c r="G261" s="4"/>
      <c r="I261" s="4"/>
      <c r="J261" s="4"/>
      <c r="K261" s="4"/>
      <c r="L261" s="4"/>
      <c r="M261" s="4"/>
      <c r="N261" s="4"/>
      <c r="O261" s="4"/>
      <c r="P261" s="4"/>
      <c r="Q261" s="4"/>
      <c r="R261" s="4"/>
      <c r="S261" s="4"/>
    </row>
    <row r="262" spans="2:21" ht="12.75" customHeight="1">
      <c r="B262" s="3"/>
      <c r="C262" s="3"/>
      <c r="E262" s="4" t="s">
        <v>30</v>
      </c>
      <c r="F262" s="4" t="s">
        <v>202</v>
      </c>
      <c r="G262" s="4"/>
      <c r="I262" s="4"/>
      <c r="J262" s="4"/>
      <c r="K262" s="4"/>
      <c r="L262" s="4"/>
      <c r="M262" s="4"/>
      <c r="N262" s="4"/>
      <c r="O262" s="4"/>
      <c r="P262" s="4"/>
      <c r="Q262" s="4"/>
      <c r="R262" s="4"/>
      <c r="S262" s="4"/>
    </row>
    <row r="263" spans="2:21" ht="12.75" customHeight="1">
      <c r="B263" s="3"/>
      <c r="C263" s="3"/>
      <c r="E263" s="4" t="s">
        <v>38</v>
      </c>
      <c r="F263" s="4" t="s">
        <v>203</v>
      </c>
      <c r="I263" s="4"/>
      <c r="J263" s="4"/>
      <c r="K263" s="4"/>
      <c r="L263" s="4"/>
      <c r="M263" s="4"/>
      <c r="N263" s="4"/>
      <c r="O263" s="4"/>
      <c r="P263" s="4"/>
      <c r="Q263" s="4"/>
      <c r="R263" s="4"/>
      <c r="S263" s="4"/>
    </row>
    <row r="264" spans="2:21" ht="12.75" customHeight="1">
      <c r="B264" s="3"/>
      <c r="C264" s="3"/>
      <c r="E264" s="3"/>
      <c r="F264" s="4" t="s">
        <v>204</v>
      </c>
      <c r="I264" s="4"/>
      <c r="J264" s="4"/>
      <c r="K264" s="4"/>
      <c r="L264" s="4"/>
      <c r="M264" s="4"/>
      <c r="N264" s="4"/>
      <c r="O264" s="4"/>
      <c r="P264" s="4"/>
      <c r="Q264" s="4"/>
      <c r="R264" s="4"/>
      <c r="S264" s="4"/>
    </row>
    <row r="265" spans="2:21" ht="12.75" customHeight="1">
      <c r="B265" s="3"/>
      <c r="C265" s="3"/>
      <c r="E265" s="4" t="s">
        <v>81</v>
      </c>
      <c r="F265" s="4" t="s">
        <v>205</v>
      </c>
      <c r="I265" s="4"/>
      <c r="J265" s="4"/>
      <c r="K265" s="4"/>
      <c r="L265" s="4"/>
      <c r="M265" s="4"/>
      <c r="N265" s="4"/>
      <c r="O265" s="4"/>
      <c r="P265" s="4"/>
      <c r="Q265" s="4"/>
      <c r="R265" s="4"/>
      <c r="S265" s="4"/>
    </row>
    <row r="266" spans="2:21" ht="12.75" customHeight="1">
      <c r="B266" s="3"/>
      <c r="C266" s="3"/>
      <c r="E266" s="3"/>
      <c r="F266" s="4"/>
      <c r="H266" s="4"/>
      <c r="I266" s="4"/>
      <c r="J266" s="4"/>
      <c r="K266" s="4"/>
      <c r="L266" s="4"/>
      <c r="M266" s="4"/>
      <c r="N266" s="4"/>
      <c r="O266" s="4"/>
      <c r="P266" s="4"/>
      <c r="Q266" s="4"/>
      <c r="R266" s="4"/>
      <c r="S266" s="4"/>
    </row>
    <row r="267" spans="2:21" ht="12.75" customHeight="1">
      <c r="B267" s="3"/>
      <c r="C267" s="3"/>
      <c r="D267" s="3" t="s">
        <v>15</v>
      </c>
      <c r="E267" s="3" t="s">
        <v>206</v>
      </c>
      <c r="G267" s="4"/>
      <c r="H267" s="4"/>
      <c r="I267" s="4"/>
      <c r="J267" s="4"/>
      <c r="K267" s="4"/>
      <c r="L267" s="4"/>
      <c r="M267" s="4"/>
      <c r="N267" s="4"/>
      <c r="O267" s="4"/>
      <c r="P267" s="4"/>
      <c r="Q267" s="4"/>
      <c r="R267" s="4"/>
      <c r="S267" s="4"/>
    </row>
    <row r="268" spans="2:21" ht="12.75" customHeight="1">
      <c r="B268" s="3"/>
      <c r="C268" s="3"/>
      <c r="E268" s="4" t="s">
        <v>207</v>
      </c>
      <c r="F268" s="4"/>
      <c r="G268" s="4"/>
      <c r="O268" s="4"/>
      <c r="P268" s="4"/>
      <c r="Q268" s="4"/>
      <c r="R268" s="4"/>
      <c r="S268" s="4"/>
    </row>
    <row r="269" spans="2:21" ht="12.75" customHeight="1">
      <c r="B269" s="3"/>
      <c r="C269" s="3"/>
      <c r="E269" s="3"/>
      <c r="G269" s="4"/>
      <c r="H269" s="4"/>
      <c r="O269" s="4"/>
      <c r="P269" s="4"/>
      <c r="Q269" s="4"/>
      <c r="R269" s="4"/>
      <c r="S269" s="4"/>
    </row>
    <row r="270" spans="2:21" ht="12.75" customHeight="1">
      <c r="B270" s="3"/>
      <c r="C270" s="3"/>
      <c r="D270" s="3" t="s">
        <v>93</v>
      </c>
      <c r="E270" s="3" t="s">
        <v>208</v>
      </c>
      <c r="G270" s="4"/>
    </row>
    <row r="271" spans="2:21" ht="12.75" customHeight="1">
      <c r="B271" s="3"/>
      <c r="C271" s="3"/>
      <c r="E271" s="4" t="s">
        <v>209</v>
      </c>
      <c r="F271" s="4"/>
      <c r="G271" s="4"/>
      <c r="J271" s="4"/>
      <c r="K271" s="4"/>
      <c r="L271" s="4"/>
      <c r="M271" s="4"/>
      <c r="N271" s="4"/>
    </row>
    <row r="272" spans="2:21" ht="12.75" customHeight="1">
      <c r="B272" s="3"/>
      <c r="C272" s="3"/>
      <c r="E272" s="4" t="s">
        <v>210</v>
      </c>
      <c r="F272" s="4"/>
      <c r="G272" s="4"/>
      <c r="J272" s="4"/>
      <c r="K272" s="4"/>
      <c r="L272" s="4"/>
      <c r="M272" s="4"/>
      <c r="N272" s="4"/>
    </row>
    <row r="273" spans="2:21" ht="12.75" customHeight="1">
      <c r="B273" s="3"/>
      <c r="C273" s="3"/>
      <c r="E273" s="3"/>
      <c r="G273" s="4"/>
      <c r="H273" s="4"/>
      <c r="J273" s="4"/>
      <c r="K273" s="4"/>
      <c r="L273" s="4"/>
      <c r="M273" s="4"/>
      <c r="N273" s="4"/>
      <c r="O273" s="4"/>
      <c r="P273" s="4"/>
      <c r="Q273" s="4"/>
      <c r="R273" s="4"/>
      <c r="S273" s="4"/>
      <c r="T273" s="4"/>
      <c r="U273" s="4"/>
    </row>
    <row r="274" spans="2:21" ht="12.75" customHeight="1">
      <c r="B274" s="3"/>
      <c r="D274" s="3" t="s">
        <v>98</v>
      </c>
      <c r="E274" s="3" t="s">
        <v>211</v>
      </c>
      <c r="G274" s="4"/>
      <c r="H274" s="4"/>
      <c r="J274" s="4"/>
      <c r="K274" s="4"/>
      <c r="L274" s="4"/>
      <c r="M274" s="4"/>
      <c r="N274" s="4"/>
      <c r="O274" s="4"/>
      <c r="P274" s="4"/>
      <c r="Q274" s="4"/>
      <c r="R274" s="4"/>
      <c r="S274" s="4"/>
      <c r="T274" s="4"/>
      <c r="U274" s="4"/>
    </row>
    <row r="275" spans="2:21" ht="12.75" customHeight="1">
      <c r="B275" s="3"/>
      <c r="D275" s="4"/>
      <c r="E275" s="4" t="s">
        <v>212</v>
      </c>
      <c r="J275" s="4"/>
      <c r="K275" s="4"/>
      <c r="L275" s="4"/>
      <c r="M275" s="4"/>
      <c r="N275" s="4"/>
      <c r="O275" s="4"/>
      <c r="P275" s="4"/>
      <c r="Q275" s="4"/>
      <c r="R275" s="4"/>
      <c r="S275" s="4"/>
      <c r="T275" s="4"/>
      <c r="U275" s="4"/>
    </row>
    <row r="276" spans="2:21" ht="12.75" customHeight="1">
      <c r="B276" s="3"/>
      <c r="D276" s="4"/>
      <c r="E276" s="4" t="s">
        <v>213</v>
      </c>
      <c r="J276" s="4"/>
      <c r="K276" s="4"/>
      <c r="L276" s="4"/>
      <c r="M276" s="4"/>
      <c r="N276" s="4"/>
      <c r="O276" s="4"/>
      <c r="P276" s="4"/>
      <c r="Q276" s="4"/>
      <c r="R276" s="4"/>
      <c r="S276" s="4"/>
      <c r="T276" s="4"/>
      <c r="U276" s="4"/>
    </row>
    <row r="277" spans="2:21" ht="12.75" customHeight="1">
      <c r="B277" s="3"/>
      <c r="D277" s="4"/>
      <c r="E277" s="4"/>
      <c r="J277" s="4"/>
      <c r="K277" s="4"/>
      <c r="L277" s="4"/>
      <c r="M277" s="4"/>
      <c r="N277" s="4"/>
      <c r="O277" s="4"/>
      <c r="P277" s="4"/>
      <c r="Q277" s="4"/>
      <c r="R277" s="4"/>
      <c r="S277" s="4"/>
      <c r="T277" s="4"/>
      <c r="U277" s="4"/>
    </row>
    <row r="278" spans="2:21" ht="12.75" customHeight="1">
      <c r="B278" s="3"/>
      <c r="D278" s="3" t="s">
        <v>101</v>
      </c>
      <c r="E278" s="3" t="s">
        <v>214</v>
      </c>
      <c r="K278" s="4"/>
      <c r="L278" s="4"/>
      <c r="M278" s="4"/>
      <c r="N278" s="4"/>
      <c r="O278" s="4"/>
      <c r="P278" s="4"/>
      <c r="Q278" s="4"/>
      <c r="R278" s="4"/>
      <c r="S278" s="4"/>
      <c r="T278" s="4"/>
      <c r="U278" s="4"/>
    </row>
    <row r="279" spans="2:21" ht="12.75" customHeight="1">
      <c r="B279" s="3"/>
      <c r="D279" s="3"/>
      <c r="E279" s="20" t="s">
        <v>215</v>
      </c>
      <c r="K279" s="4"/>
      <c r="L279" s="4"/>
      <c r="M279" s="4"/>
      <c r="N279" s="4"/>
      <c r="O279" s="4"/>
      <c r="P279" s="4"/>
      <c r="Q279" s="4"/>
      <c r="R279" s="4"/>
      <c r="S279" s="4"/>
    </row>
    <row r="280" spans="2:21" ht="12.75" customHeight="1">
      <c r="B280" s="3"/>
      <c r="D280" s="4"/>
      <c r="E280" s="4" t="s">
        <v>216</v>
      </c>
      <c r="I280" s="4"/>
      <c r="J280" s="4"/>
      <c r="K280" s="4"/>
      <c r="L280" s="4"/>
      <c r="M280" s="4"/>
      <c r="N280" s="4"/>
      <c r="O280" s="4"/>
      <c r="P280" s="4"/>
      <c r="Q280" s="4"/>
      <c r="R280" s="4"/>
      <c r="S280" s="4"/>
    </row>
    <row r="281" spans="2:21" ht="12.75" customHeight="1">
      <c r="B281" s="3"/>
      <c r="D281" s="4"/>
      <c r="E281" s="4"/>
      <c r="I281" s="4"/>
      <c r="J281" s="4"/>
      <c r="K281" s="4"/>
      <c r="L281" s="4"/>
      <c r="M281" s="4"/>
      <c r="N281" s="4"/>
      <c r="O281" s="4"/>
      <c r="P281" s="4"/>
      <c r="Q281" s="4"/>
      <c r="R281" s="4"/>
      <c r="S281" s="4"/>
    </row>
    <row r="282" spans="2:21" ht="12.75" customHeight="1">
      <c r="B282" s="3"/>
      <c r="D282" s="3" t="s">
        <v>105</v>
      </c>
      <c r="E282" s="3" t="s">
        <v>217</v>
      </c>
      <c r="G282" s="4"/>
      <c r="H282" s="4"/>
      <c r="I282" s="4"/>
      <c r="J282" s="4"/>
      <c r="K282" s="4"/>
      <c r="L282" s="4"/>
      <c r="M282" s="4"/>
      <c r="O282" s="4"/>
      <c r="P282" s="4"/>
      <c r="Q282" s="4"/>
      <c r="R282" s="4"/>
      <c r="S282" s="4"/>
    </row>
    <row r="283" spans="2:21" ht="12.75" customHeight="1">
      <c r="B283" s="3"/>
      <c r="D283" s="3"/>
      <c r="E283" s="20" t="s">
        <v>218</v>
      </c>
      <c r="G283" s="4"/>
      <c r="H283" s="4"/>
      <c r="I283" s="4"/>
      <c r="J283" s="4"/>
      <c r="K283" s="4"/>
      <c r="L283" s="4"/>
      <c r="M283" s="4"/>
      <c r="P283" s="4"/>
      <c r="Q283" s="4"/>
      <c r="R283" s="4"/>
      <c r="S283" s="4"/>
    </row>
    <row r="284" spans="2:21" ht="12.75" customHeight="1">
      <c r="B284" s="3"/>
      <c r="D284" s="3"/>
      <c r="E284" s="20" t="s">
        <v>219</v>
      </c>
      <c r="G284" s="4"/>
      <c r="H284" s="4"/>
      <c r="I284" s="4"/>
      <c r="J284" s="4"/>
      <c r="K284" s="4"/>
      <c r="L284" s="4"/>
      <c r="M284" s="4"/>
      <c r="P284" s="4"/>
      <c r="Q284" s="4"/>
      <c r="R284" s="4"/>
      <c r="S284" s="4"/>
    </row>
    <row r="285" spans="2:21" ht="12.75" customHeight="1">
      <c r="B285" s="3"/>
      <c r="D285" s="3"/>
      <c r="E285" s="9" t="s">
        <v>220</v>
      </c>
      <c r="F285" s="9"/>
      <c r="G285" s="4"/>
      <c r="H285" s="9"/>
      <c r="I285" s="9"/>
      <c r="J285" s="4"/>
      <c r="K285" s="4"/>
      <c r="L285" s="4"/>
      <c r="M285" s="4"/>
      <c r="P285" s="4"/>
      <c r="Q285" s="4"/>
      <c r="R285" s="4"/>
      <c r="S285" s="4"/>
    </row>
    <row r="286" spans="2:21" ht="12.75" customHeight="1">
      <c r="B286" s="3"/>
      <c r="D286" s="3"/>
      <c r="E286" s="9" t="s">
        <v>221</v>
      </c>
      <c r="G286" s="4"/>
      <c r="H286" s="9"/>
      <c r="I286" s="9"/>
      <c r="J286" s="4"/>
      <c r="K286" s="4"/>
      <c r="L286" s="4"/>
      <c r="M286" s="4"/>
      <c r="O286" s="4"/>
      <c r="P286" s="4"/>
      <c r="Q286" s="4"/>
      <c r="R286" s="4"/>
      <c r="S286" s="4"/>
    </row>
    <row r="287" spans="2:21" ht="12.75" customHeight="1">
      <c r="B287" s="3"/>
      <c r="D287" s="3"/>
      <c r="E287" s="4"/>
      <c r="F287" s="4"/>
      <c r="G287" s="4"/>
      <c r="H287" s="4"/>
      <c r="I287" s="4"/>
      <c r="J287" s="4"/>
      <c r="K287" s="4"/>
      <c r="L287" s="4"/>
      <c r="M287" s="4"/>
    </row>
    <row r="288" spans="2:21" ht="12.75" customHeight="1">
      <c r="B288" s="3"/>
      <c r="D288" s="3" t="s">
        <v>126</v>
      </c>
      <c r="E288" s="3" t="s">
        <v>222</v>
      </c>
      <c r="K288" s="4"/>
      <c r="L288" s="4"/>
      <c r="M288" s="4"/>
      <c r="N288" s="4"/>
    </row>
    <row r="289" spans="2:28" ht="12.75" customHeight="1">
      <c r="B289" s="3"/>
      <c r="D289" s="4"/>
      <c r="E289" s="4" t="s">
        <v>17</v>
      </c>
      <c r="F289" s="4" t="s">
        <v>223</v>
      </c>
      <c r="G289" s="4"/>
      <c r="O289" s="4"/>
      <c r="P289" s="4"/>
      <c r="Q289" s="4"/>
      <c r="R289" s="4"/>
      <c r="S289" s="4"/>
      <c r="T289" s="4"/>
      <c r="U289" s="4"/>
      <c r="V289" s="4"/>
      <c r="W289" s="4"/>
    </row>
    <row r="290" spans="2:28" ht="12.75" customHeight="1">
      <c r="B290" s="3"/>
      <c r="D290" s="4"/>
      <c r="E290" s="4"/>
      <c r="F290" s="9" t="s">
        <v>224</v>
      </c>
      <c r="G290" s="9"/>
      <c r="H290" s="9"/>
      <c r="I290" s="9"/>
      <c r="J290" s="9"/>
      <c r="K290" s="9"/>
      <c r="L290" s="9"/>
      <c r="M290" s="9"/>
      <c r="N290" s="9"/>
      <c r="O290" s="4"/>
      <c r="P290" s="4"/>
      <c r="Q290" s="4"/>
      <c r="R290" s="4"/>
      <c r="S290" s="4"/>
      <c r="T290" s="4"/>
      <c r="U290" s="4"/>
      <c r="V290" s="4"/>
      <c r="W290" s="4"/>
    </row>
    <row r="291" spans="2:28" ht="12.75" customHeight="1">
      <c r="B291" s="3"/>
      <c r="D291" s="4"/>
      <c r="E291" s="4" t="s">
        <v>30</v>
      </c>
      <c r="F291" s="4" t="s">
        <v>225</v>
      </c>
      <c r="G291" s="4"/>
      <c r="L291" s="4"/>
      <c r="M291" s="4"/>
      <c r="N291" s="4"/>
      <c r="O291" s="4"/>
      <c r="P291" s="4"/>
      <c r="Q291" s="4"/>
      <c r="R291" s="4"/>
      <c r="S291" s="4"/>
      <c r="T291" s="4"/>
      <c r="U291" s="4"/>
      <c r="V291" s="4"/>
      <c r="W291" s="4"/>
    </row>
    <row r="292" spans="2:28" ht="12.75" customHeight="1">
      <c r="B292" s="3"/>
      <c r="D292" s="4"/>
      <c r="E292" s="4" t="s">
        <v>38</v>
      </c>
      <c r="F292" s="4" t="s">
        <v>226</v>
      </c>
      <c r="G292" s="4"/>
      <c r="H292" s="4"/>
      <c r="K292" s="4"/>
      <c r="L292" s="4"/>
      <c r="M292" s="4"/>
      <c r="N292" s="4"/>
      <c r="O292" s="4"/>
      <c r="P292" s="4"/>
      <c r="Q292" s="4"/>
      <c r="R292" s="4"/>
      <c r="S292" s="4"/>
      <c r="T292" s="4"/>
      <c r="U292" s="4"/>
      <c r="V292" s="4"/>
      <c r="W292" s="4"/>
    </row>
    <row r="293" spans="2:28" ht="12.75" customHeight="1">
      <c r="B293" s="3"/>
      <c r="D293" s="4"/>
      <c r="E293" s="4"/>
      <c r="F293" s="4" t="s">
        <v>19</v>
      </c>
      <c r="G293" s="4" t="s">
        <v>227</v>
      </c>
      <c r="K293" s="4"/>
      <c r="L293" s="4"/>
      <c r="M293" s="4"/>
      <c r="N293" s="4"/>
      <c r="O293" s="4"/>
      <c r="P293" s="4"/>
      <c r="Q293" s="4"/>
      <c r="R293" s="4"/>
      <c r="S293" s="4"/>
      <c r="T293" s="4"/>
      <c r="U293" s="4"/>
      <c r="V293" s="4"/>
      <c r="W293" s="4"/>
    </row>
    <row r="294" spans="2:28" ht="12.75" customHeight="1">
      <c r="B294" s="3"/>
      <c r="D294" s="4"/>
      <c r="E294" s="4"/>
      <c r="F294" s="4" t="s">
        <v>23</v>
      </c>
      <c r="G294" s="4" t="s">
        <v>228</v>
      </c>
      <c r="H294" s="4"/>
      <c r="K294" s="4"/>
      <c r="L294" s="4"/>
      <c r="M294" s="4"/>
      <c r="N294" s="4"/>
      <c r="O294" s="4"/>
      <c r="P294" s="4"/>
      <c r="Q294" s="4"/>
      <c r="R294" s="4"/>
      <c r="S294" s="4"/>
      <c r="T294" s="4"/>
      <c r="U294" s="4"/>
      <c r="V294" s="4"/>
      <c r="W294" s="4"/>
    </row>
    <row r="295" spans="2:28" ht="12.75" customHeight="1">
      <c r="B295" s="3"/>
      <c r="D295" s="4"/>
      <c r="E295" s="4"/>
      <c r="F295" s="4" t="s">
        <v>28</v>
      </c>
      <c r="G295" s="4" t="s">
        <v>229</v>
      </c>
      <c r="K295" s="4"/>
      <c r="L295" s="4"/>
      <c r="M295" s="4"/>
      <c r="N295" s="4"/>
      <c r="O295" s="4"/>
      <c r="P295" s="4"/>
      <c r="Q295" s="4"/>
      <c r="R295" s="4"/>
      <c r="S295" s="4"/>
      <c r="T295" s="4"/>
      <c r="U295" s="4"/>
      <c r="V295" s="4"/>
      <c r="W295" s="4"/>
    </row>
    <row r="296" spans="2:28" ht="12.75" customHeight="1">
      <c r="B296" s="3"/>
      <c r="D296" s="4"/>
      <c r="E296" s="4"/>
      <c r="F296" s="4" t="s">
        <v>56</v>
      </c>
      <c r="G296" s="4" t="s">
        <v>230</v>
      </c>
      <c r="H296" s="4"/>
      <c r="K296" s="4"/>
      <c r="L296" s="4"/>
      <c r="M296" s="4"/>
      <c r="N296" s="4"/>
      <c r="O296" s="4"/>
      <c r="P296" s="4"/>
      <c r="Q296" s="4"/>
      <c r="R296" s="4"/>
      <c r="S296" s="4"/>
      <c r="T296" s="4"/>
      <c r="U296" s="4"/>
      <c r="V296" s="4"/>
      <c r="W296" s="4"/>
    </row>
    <row r="297" spans="2:28" ht="12.75" customHeight="1">
      <c r="B297" s="3"/>
      <c r="D297" s="4"/>
      <c r="E297" s="4"/>
      <c r="F297" s="4" t="s">
        <v>59</v>
      </c>
      <c r="G297" s="4" t="s">
        <v>231</v>
      </c>
      <c r="K297" s="4"/>
      <c r="L297" s="4"/>
      <c r="M297" s="4"/>
      <c r="N297" s="4"/>
      <c r="O297" s="4"/>
      <c r="P297" s="4"/>
      <c r="Q297" s="4"/>
      <c r="R297" s="4"/>
      <c r="S297" s="4"/>
      <c r="T297" s="4"/>
      <c r="U297" s="4"/>
      <c r="V297" s="4"/>
      <c r="W297" s="4"/>
    </row>
    <row r="298" spans="2:28" ht="12.75" customHeight="1">
      <c r="B298" s="3"/>
      <c r="D298" s="4"/>
      <c r="E298" s="4"/>
      <c r="F298" s="4" t="s">
        <v>62</v>
      </c>
      <c r="G298" s="4" t="s">
        <v>232</v>
      </c>
      <c r="H298" s="4"/>
      <c r="K298" s="4"/>
      <c r="L298" s="4"/>
      <c r="M298" s="4"/>
      <c r="N298" s="4"/>
      <c r="O298" s="4"/>
      <c r="P298" s="4"/>
      <c r="Q298" s="4"/>
      <c r="R298" s="4"/>
      <c r="S298" s="4"/>
      <c r="T298" s="4"/>
      <c r="U298" s="4"/>
      <c r="V298" s="4"/>
      <c r="W298" s="4"/>
    </row>
    <row r="299" spans="2:28" ht="12.75" customHeight="1">
      <c r="B299" s="3"/>
      <c r="D299" s="4"/>
      <c r="E299" s="4" t="s">
        <v>81</v>
      </c>
      <c r="F299" s="4" t="s">
        <v>233</v>
      </c>
      <c r="G299" s="4"/>
      <c r="K299" s="4"/>
      <c r="L299" s="4"/>
      <c r="M299" s="4"/>
      <c r="N299" s="4"/>
      <c r="O299" s="4"/>
      <c r="P299" s="4"/>
      <c r="Q299" s="4"/>
      <c r="R299" s="4"/>
      <c r="S299" s="4"/>
      <c r="T299" s="4"/>
      <c r="U299" s="4"/>
      <c r="V299" s="4"/>
      <c r="W299" s="4"/>
    </row>
    <row r="300" spans="2:28" ht="12.75" customHeight="1">
      <c r="B300" s="3"/>
      <c r="D300" s="4"/>
      <c r="E300" s="4" t="s">
        <v>85</v>
      </c>
      <c r="F300" s="4" t="s">
        <v>234</v>
      </c>
      <c r="G300" s="4"/>
      <c r="K300" s="4"/>
      <c r="L300" s="4"/>
      <c r="M300" s="4"/>
      <c r="N300" s="4"/>
      <c r="O300" s="4"/>
      <c r="P300" s="4"/>
      <c r="Q300" s="4"/>
      <c r="R300" s="4"/>
      <c r="S300" s="4"/>
      <c r="T300" s="4"/>
      <c r="U300" s="4"/>
      <c r="V300" s="4"/>
      <c r="W300" s="4"/>
    </row>
    <row r="301" spans="2:28" ht="12.75" customHeight="1">
      <c r="B301" s="3"/>
      <c r="D301" s="4"/>
      <c r="E301" s="4"/>
      <c r="F301" s="9" t="s">
        <v>235</v>
      </c>
      <c r="G301" s="9"/>
      <c r="H301" s="9"/>
      <c r="I301" s="9"/>
      <c r="J301" s="9"/>
      <c r="K301" s="9"/>
      <c r="L301" s="9"/>
      <c r="M301" s="4"/>
      <c r="N301" s="4"/>
      <c r="O301" s="4"/>
      <c r="P301" s="4"/>
      <c r="Q301" s="4"/>
      <c r="R301" s="4"/>
      <c r="S301" s="4"/>
      <c r="T301" s="4"/>
      <c r="U301" s="4"/>
      <c r="V301" s="4"/>
      <c r="W301" s="4"/>
      <c r="X301" s="4"/>
      <c r="Y301" s="4"/>
      <c r="Z301" s="4"/>
      <c r="AA301" s="4"/>
      <c r="AB301" s="4"/>
    </row>
    <row r="302" spans="2:28" ht="12.75" customHeight="1">
      <c r="B302" s="3"/>
      <c r="D302" s="4"/>
      <c r="E302" s="4"/>
      <c r="F302" s="9" t="s">
        <v>236</v>
      </c>
      <c r="G302" s="9"/>
      <c r="H302" s="9"/>
      <c r="I302" s="9"/>
      <c r="J302" s="9"/>
      <c r="K302" s="9"/>
      <c r="L302" s="9"/>
      <c r="M302" s="4"/>
      <c r="N302" s="4"/>
      <c r="O302" s="4"/>
      <c r="P302" s="4"/>
      <c r="Q302" s="4"/>
      <c r="R302" s="4"/>
      <c r="S302" s="4"/>
      <c r="T302" s="4"/>
      <c r="U302" s="4"/>
      <c r="V302" s="4"/>
      <c r="W302" s="4"/>
      <c r="X302" s="4"/>
      <c r="Y302" s="4"/>
      <c r="Z302" s="4"/>
      <c r="AA302" s="4"/>
      <c r="AB302" s="4"/>
    </row>
    <row r="303" spans="2:28" ht="12.75" customHeight="1">
      <c r="B303" s="3"/>
      <c r="D303" s="4"/>
      <c r="E303" s="4"/>
      <c r="F303" s="9" t="s">
        <v>237</v>
      </c>
      <c r="G303" s="9"/>
      <c r="H303" s="9"/>
      <c r="I303" s="9"/>
      <c r="J303" s="9"/>
      <c r="K303" s="9"/>
      <c r="L303" s="9"/>
      <c r="M303" s="4"/>
      <c r="N303" s="4"/>
      <c r="O303" s="4"/>
      <c r="P303" s="4"/>
      <c r="Q303" s="4"/>
      <c r="R303" s="4"/>
      <c r="S303" s="4"/>
      <c r="T303" s="4"/>
      <c r="U303" s="4"/>
      <c r="V303" s="4"/>
      <c r="W303" s="4"/>
      <c r="X303" s="4"/>
      <c r="Y303" s="4"/>
      <c r="Z303" s="4"/>
      <c r="AA303" s="4"/>
      <c r="AB303" s="4"/>
    </row>
    <row r="304" spans="2:28" ht="12.75" customHeight="1">
      <c r="B304" s="3"/>
      <c r="D304" s="4"/>
      <c r="E304" s="4"/>
      <c r="F304" s="9"/>
      <c r="G304" s="9"/>
      <c r="H304" s="9"/>
      <c r="I304" s="9"/>
      <c r="J304" s="9"/>
      <c r="K304" s="9"/>
      <c r="L304" s="9"/>
      <c r="M304" s="4"/>
      <c r="N304" s="4"/>
      <c r="O304" s="4"/>
      <c r="P304" s="4"/>
      <c r="Q304" s="4"/>
      <c r="R304" s="4"/>
      <c r="S304" s="4"/>
      <c r="T304" s="4"/>
      <c r="U304" s="4"/>
      <c r="V304" s="4"/>
      <c r="W304" s="4"/>
    </row>
    <row r="305" spans="2:23" ht="12.75" customHeight="1">
      <c r="B305" s="3"/>
      <c r="D305" s="3" t="s">
        <v>160</v>
      </c>
      <c r="E305" s="3" t="s">
        <v>238</v>
      </c>
      <c r="G305" s="4"/>
      <c r="H305" s="4"/>
      <c r="I305" s="4"/>
      <c r="J305" s="4"/>
      <c r="K305" s="4"/>
      <c r="L305" s="4"/>
      <c r="M305" s="4"/>
      <c r="N305" s="4"/>
      <c r="O305" s="4"/>
      <c r="P305" s="4"/>
      <c r="Q305" s="4"/>
      <c r="R305" s="4"/>
      <c r="S305" s="4"/>
      <c r="T305" s="4"/>
      <c r="U305" s="4"/>
      <c r="V305" s="4"/>
      <c r="W305" s="4"/>
    </row>
    <row r="306" spans="2:23" ht="12.75" customHeight="1">
      <c r="B306" s="3"/>
      <c r="D306" s="3"/>
      <c r="E306" s="4" t="s">
        <v>239</v>
      </c>
      <c r="F306" s="4"/>
      <c r="K306" s="4"/>
      <c r="L306" s="4"/>
      <c r="M306" s="4"/>
      <c r="N306" s="4"/>
      <c r="O306" s="4"/>
      <c r="P306" s="4"/>
      <c r="Q306" s="4"/>
      <c r="R306" s="4"/>
      <c r="S306" s="4"/>
      <c r="T306" s="4"/>
      <c r="U306" s="4"/>
      <c r="V306" s="4"/>
      <c r="W306" s="4"/>
    </row>
    <row r="307" spans="2:23" ht="12.75" customHeight="1">
      <c r="B307" s="3"/>
      <c r="D307" s="3"/>
      <c r="E307" s="4" t="s">
        <v>216</v>
      </c>
      <c r="F307" s="4"/>
      <c r="I307" s="4"/>
      <c r="J307" s="4"/>
      <c r="K307" s="4"/>
      <c r="L307" s="4"/>
      <c r="M307" s="4"/>
      <c r="N307" s="4"/>
      <c r="O307" s="4"/>
      <c r="P307" s="4"/>
      <c r="Q307" s="4"/>
      <c r="R307" s="4"/>
      <c r="S307" s="4"/>
      <c r="T307" s="4"/>
      <c r="U307" s="4"/>
      <c r="V307" s="4"/>
      <c r="W307" s="4"/>
    </row>
    <row r="308" spans="2:23" ht="12.75" customHeight="1">
      <c r="B308" s="3"/>
      <c r="D308" s="4"/>
      <c r="E308" s="4"/>
      <c r="F308" s="9"/>
      <c r="G308" s="9"/>
      <c r="H308" s="9"/>
      <c r="I308" s="9"/>
      <c r="J308" s="9"/>
      <c r="K308" s="9"/>
      <c r="L308" s="9"/>
      <c r="M308" s="4"/>
      <c r="N308" s="4"/>
      <c r="O308" s="4"/>
      <c r="P308" s="4"/>
      <c r="Q308" s="4"/>
      <c r="R308" s="4"/>
      <c r="S308" s="4"/>
      <c r="T308" s="4"/>
      <c r="U308" s="4"/>
      <c r="V308" s="4"/>
      <c r="W308" s="4"/>
    </row>
    <row r="309" spans="2:23" ht="12.75" customHeight="1">
      <c r="B309" s="3"/>
      <c r="C309" s="3" t="s">
        <v>130</v>
      </c>
      <c r="D309" s="3"/>
      <c r="F309" s="3"/>
      <c r="G309" s="3" t="s">
        <v>240</v>
      </c>
      <c r="I309" s="4"/>
      <c r="J309" s="4"/>
      <c r="K309" s="4"/>
      <c r="L309" s="4"/>
      <c r="M309" s="4"/>
      <c r="N309" s="4"/>
      <c r="O309" s="4"/>
      <c r="P309" s="4"/>
    </row>
    <row r="310" spans="2:23" ht="12.75" customHeight="1">
      <c r="B310" s="3"/>
      <c r="D310" s="3" t="s">
        <v>3</v>
      </c>
      <c r="E310" s="3" t="s">
        <v>241</v>
      </c>
      <c r="G310" s="3"/>
      <c r="H310" s="3"/>
      <c r="I310" s="3"/>
      <c r="J310" s="3"/>
      <c r="K310" s="3"/>
      <c r="L310" s="3"/>
      <c r="M310" s="3"/>
      <c r="N310" s="3"/>
      <c r="O310" s="3"/>
      <c r="P310" s="3"/>
      <c r="Q310" s="3"/>
      <c r="R310" s="3"/>
    </row>
    <row r="311" spans="2:23" ht="12.75" customHeight="1">
      <c r="B311" s="3"/>
      <c r="D311" s="3"/>
      <c r="E311" s="20" t="s">
        <v>242</v>
      </c>
      <c r="G311" s="4"/>
      <c r="I311" s="4"/>
      <c r="K311" s="4"/>
    </row>
    <row r="312" spans="2:23" ht="12.75" customHeight="1">
      <c r="B312" s="3"/>
      <c r="D312" s="3"/>
      <c r="E312" s="4" t="s">
        <v>243</v>
      </c>
      <c r="F312" s="4"/>
      <c r="G312" s="4"/>
      <c r="I312" s="4"/>
      <c r="K312" s="4"/>
    </row>
    <row r="313" spans="2:23" ht="12.75" customHeight="1">
      <c r="B313" s="3"/>
      <c r="D313" s="3"/>
      <c r="E313" s="4" t="s">
        <v>244</v>
      </c>
      <c r="F313" s="4"/>
      <c r="G313" s="4"/>
      <c r="I313" s="4"/>
      <c r="K313" s="4"/>
    </row>
    <row r="314" spans="2:23" ht="12.75" customHeight="1">
      <c r="B314" s="3"/>
      <c r="D314" s="3"/>
      <c r="E314" s="4" t="s">
        <v>245</v>
      </c>
      <c r="F314" s="4"/>
      <c r="G314" s="4"/>
      <c r="I314" s="4"/>
      <c r="K314" s="4"/>
    </row>
    <row r="315" spans="2:23" ht="12.75" customHeight="1">
      <c r="B315" s="3"/>
      <c r="D315" s="3"/>
      <c r="G315" s="4"/>
      <c r="I315" s="4"/>
      <c r="K315" s="4"/>
    </row>
    <row r="316" spans="2:23" ht="12.75" customHeight="1">
      <c r="B316" s="3"/>
      <c r="D316" s="3" t="s">
        <v>15</v>
      </c>
      <c r="E316" s="3" t="s">
        <v>246</v>
      </c>
      <c r="G316" s="4"/>
      <c r="H316" s="4"/>
      <c r="I316" s="4"/>
      <c r="J316" s="4"/>
      <c r="K316" s="4"/>
      <c r="P316" s="4"/>
      <c r="Q316" s="4"/>
      <c r="R316" s="4"/>
      <c r="S316" s="4"/>
    </row>
    <row r="317" spans="2:23" ht="12.75" customHeight="1">
      <c r="B317" s="3"/>
      <c r="D317" s="3"/>
      <c r="E317" s="20" t="s">
        <v>247</v>
      </c>
      <c r="G317" s="4"/>
      <c r="I317" s="4"/>
      <c r="J317" s="4"/>
      <c r="K317" s="4"/>
      <c r="L317" s="4"/>
      <c r="M317" s="4"/>
      <c r="N317" s="4"/>
      <c r="O317" s="4"/>
      <c r="P317" s="4"/>
      <c r="Q317" s="4"/>
      <c r="R317" s="4"/>
      <c r="S317" s="4"/>
    </row>
    <row r="318" spans="2:23" ht="12.75" customHeight="1">
      <c r="B318" s="3"/>
      <c r="D318" s="3"/>
      <c r="G318" s="4"/>
      <c r="I318" s="4"/>
      <c r="J318" s="4"/>
      <c r="K318" s="4"/>
      <c r="L318" s="4"/>
      <c r="M318" s="4"/>
      <c r="N318" s="4"/>
      <c r="O318" s="4"/>
      <c r="P318" s="4"/>
      <c r="Q318" s="4"/>
      <c r="R318" s="4"/>
      <c r="S318" s="4"/>
    </row>
    <row r="319" spans="2:23" ht="12.75" customHeight="1">
      <c r="B319" s="3"/>
      <c r="D319" s="3" t="s">
        <v>93</v>
      </c>
      <c r="E319" s="3" t="s">
        <v>248</v>
      </c>
      <c r="F319" s="4"/>
      <c r="G319" s="4"/>
      <c r="H319" s="4"/>
      <c r="I319" s="4"/>
      <c r="J319" s="4"/>
      <c r="K319" s="4"/>
      <c r="L319" s="4"/>
      <c r="M319" s="4"/>
      <c r="N319" s="4"/>
      <c r="O319" s="4"/>
      <c r="P319" s="4"/>
      <c r="Q319" s="4"/>
      <c r="R319" s="4"/>
      <c r="S319" s="4"/>
    </row>
    <row r="320" spans="2:23" ht="12.75" customHeight="1">
      <c r="B320" s="3"/>
      <c r="E320" s="20" t="s">
        <v>249</v>
      </c>
      <c r="I320" s="4"/>
      <c r="J320" s="4"/>
      <c r="K320" s="4"/>
      <c r="L320" s="4"/>
      <c r="M320" s="4"/>
      <c r="N320" s="4"/>
      <c r="O320" s="4"/>
      <c r="P320" s="4"/>
      <c r="Q320" s="4"/>
      <c r="R320" s="4"/>
      <c r="S320" s="4"/>
    </row>
    <row r="321" spans="1:28" ht="12.75" customHeight="1">
      <c r="B321" s="3"/>
      <c r="E321" s="20" t="s">
        <v>250</v>
      </c>
      <c r="I321" s="4"/>
      <c r="J321" s="4"/>
      <c r="K321" s="4"/>
      <c r="L321" s="4"/>
      <c r="M321" s="4"/>
      <c r="N321" s="4"/>
      <c r="O321" s="4"/>
      <c r="P321" s="4"/>
      <c r="Q321" s="4"/>
      <c r="R321" s="4"/>
      <c r="S321" s="4"/>
    </row>
    <row r="322" spans="1:28" ht="12.75" customHeight="1">
      <c r="B322" s="3"/>
      <c r="E322" s="20" t="s">
        <v>251</v>
      </c>
      <c r="I322" s="4"/>
      <c r="J322" s="4"/>
      <c r="K322" s="4"/>
      <c r="L322" s="4"/>
      <c r="M322" s="4"/>
      <c r="N322" s="4"/>
      <c r="O322" s="4"/>
      <c r="P322" s="4"/>
      <c r="Q322" s="4"/>
      <c r="R322" s="4"/>
      <c r="S322" s="4"/>
    </row>
    <row r="323" spans="1:28" ht="12.75" customHeight="1">
      <c r="B323" s="3"/>
      <c r="I323" s="4"/>
      <c r="J323" s="4"/>
      <c r="K323" s="4"/>
      <c r="L323" s="4"/>
      <c r="M323" s="4"/>
      <c r="N323" s="4"/>
      <c r="O323" s="4"/>
      <c r="P323" s="4"/>
      <c r="Q323" s="4"/>
      <c r="R323" s="4"/>
      <c r="S323" s="4"/>
    </row>
    <row r="324" spans="1:28" ht="12.75" customHeight="1">
      <c r="B324" s="3"/>
      <c r="C324" s="3" t="s">
        <v>133</v>
      </c>
      <c r="G324" s="3" t="s">
        <v>252</v>
      </c>
      <c r="I324" s="4"/>
      <c r="J324" s="4"/>
      <c r="K324" s="4"/>
      <c r="L324" s="4"/>
      <c r="M324" s="4"/>
      <c r="N324" s="4"/>
      <c r="O324" s="4"/>
      <c r="P324" s="4"/>
      <c r="Q324" s="4"/>
      <c r="R324" s="4"/>
      <c r="S324" s="4"/>
    </row>
    <row r="325" spans="1:28" ht="12.75" customHeight="1">
      <c r="A325" s="20" t="s">
        <v>253</v>
      </c>
      <c r="D325" s="3" t="s">
        <v>3</v>
      </c>
      <c r="E325" s="3" t="s">
        <v>252</v>
      </c>
      <c r="J325" s="3"/>
      <c r="K325" s="3"/>
      <c r="L325" s="3"/>
      <c r="M325" s="4"/>
      <c r="N325" s="4"/>
      <c r="O325" s="4"/>
      <c r="P325" s="4"/>
      <c r="Q325" s="4"/>
      <c r="R325" s="4"/>
      <c r="S325" s="4"/>
    </row>
    <row r="326" spans="1:28" ht="12.75" customHeight="1">
      <c r="E326" s="20" t="s">
        <v>17</v>
      </c>
      <c r="F326" s="4" t="s">
        <v>254</v>
      </c>
      <c r="J326" s="4"/>
      <c r="K326" s="4"/>
      <c r="L326" s="4"/>
      <c r="M326" s="4"/>
      <c r="N326" s="4"/>
      <c r="O326" s="4"/>
      <c r="P326" s="4"/>
      <c r="Q326" s="4"/>
      <c r="R326" s="4"/>
      <c r="S326" s="4"/>
    </row>
    <row r="327" spans="1:28" ht="12.75" customHeight="1">
      <c r="E327" s="4" t="s">
        <v>30</v>
      </c>
      <c r="F327" s="20" t="s">
        <v>255</v>
      </c>
      <c r="J327" s="4"/>
      <c r="K327" s="4"/>
      <c r="L327" s="4"/>
      <c r="M327" s="4"/>
      <c r="N327" s="4"/>
      <c r="O327" s="4"/>
      <c r="P327" s="4"/>
      <c r="Q327" s="4"/>
      <c r="R327" s="4"/>
      <c r="S327" s="4"/>
    </row>
    <row r="328" spans="1:28" ht="12.75" customHeight="1">
      <c r="F328" s="9" t="s">
        <v>256</v>
      </c>
      <c r="I328" s="9"/>
      <c r="J328" s="4"/>
      <c r="K328" s="4"/>
      <c r="L328" s="4"/>
      <c r="M328" s="4"/>
      <c r="N328" s="4"/>
      <c r="O328" s="4"/>
      <c r="P328" s="4"/>
      <c r="Q328" s="4"/>
      <c r="R328" s="4"/>
      <c r="S328" s="4"/>
    </row>
    <row r="329" spans="1:28" ht="12.75" customHeight="1">
      <c r="F329" s="9" t="s">
        <v>257</v>
      </c>
      <c r="I329" s="9"/>
      <c r="J329" s="4"/>
      <c r="K329" s="4"/>
      <c r="L329" s="4"/>
      <c r="M329" s="4"/>
      <c r="N329" s="4"/>
      <c r="O329" s="4"/>
      <c r="P329" s="4"/>
      <c r="Q329" s="4"/>
      <c r="R329" s="4"/>
      <c r="S329" s="4"/>
    </row>
    <row r="330" spans="1:28" ht="12.75" customHeight="1">
      <c r="J330" s="4"/>
      <c r="K330" s="4"/>
      <c r="L330" s="4"/>
      <c r="M330" s="4"/>
      <c r="N330" s="4"/>
      <c r="O330" s="4"/>
      <c r="P330" s="4"/>
      <c r="Q330" s="4"/>
      <c r="R330" s="4"/>
      <c r="S330" s="4"/>
    </row>
    <row r="331" spans="1:28" ht="12.75" customHeight="1">
      <c r="A331" s="1"/>
      <c r="B331" s="2" t="s">
        <v>258</v>
      </c>
      <c r="C331" s="2" t="s">
        <v>54</v>
      </c>
      <c r="D331" s="1"/>
      <c r="E331" s="2"/>
      <c r="F331" s="2"/>
      <c r="G331" s="2"/>
      <c r="H331" s="2"/>
      <c r="I331" s="2"/>
      <c r="J331" s="1"/>
      <c r="K331" s="1"/>
      <c r="L331" s="1"/>
      <c r="M331" s="1"/>
      <c r="N331" s="1"/>
      <c r="O331" s="1"/>
      <c r="P331" s="1"/>
      <c r="Q331" s="1"/>
      <c r="R331" s="1"/>
      <c r="S331" s="1"/>
      <c r="T331" s="1"/>
      <c r="U331" s="1"/>
      <c r="V331" s="1"/>
      <c r="W331" s="1"/>
      <c r="X331" s="1"/>
      <c r="Y331" s="1"/>
      <c r="Z331" s="1"/>
      <c r="AA331" s="1"/>
      <c r="AB331" s="1"/>
    </row>
    <row r="332" spans="1:28" ht="12.75" customHeight="1">
      <c r="A332" s="4"/>
      <c r="B332" s="3"/>
      <c r="C332" s="4"/>
      <c r="D332" s="3"/>
      <c r="E332" s="3"/>
      <c r="F332" s="3"/>
      <c r="G332" s="3"/>
      <c r="H332" s="3"/>
      <c r="I332" s="3"/>
      <c r="J332" s="4"/>
      <c r="K332" s="4"/>
      <c r="L332" s="4"/>
      <c r="M332" s="4"/>
      <c r="N332" s="4"/>
      <c r="O332" s="4"/>
      <c r="P332" s="4"/>
      <c r="Q332" s="4"/>
      <c r="R332" s="4"/>
      <c r="S332" s="4"/>
      <c r="T332" s="4"/>
      <c r="U332" s="4"/>
      <c r="V332" s="4"/>
      <c r="W332" s="4"/>
      <c r="X332" s="4"/>
      <c r="Y332" s="4"/>
      <c r="Z332" s="4"/>
      <c r="AA332" s="4"/>
      <c r="AB332" s="4"/>
    </row>
    <row r="333" spans="1:28" ht="12.75" customHeight="1">
      <c r="B333" s="3"/>
      <c r="C333" s="3" t="s">
        <v>70</v>
      </c>
      <c r="G333" s="3" t="s">
        <v>54</v>
      </c>
      <c r="I333" s="3"/>
      <c r="J333" s="4"/>
      <c r="K333" s="4"/>
      <c r="L333" s="4"/>
      <c r="M333" s="4"/>
      <c r="N333" s="4"/>
      <c r="O333" s="4"/>
      <c r="P333" s="4"/>
      <c r="Q333" s="4"/>
      <c r="R333" s="4"/>
      <c r="S333" s="4"/>
    </row>
    <row r="334" spans="1:28" ht="12.75" customHeight="1">
      <c r="B334" s="3"/>
      <c r="C334" s="3"/>
      <c r="D334" s="3" t="s">
        <v>3</v>
      </c>
      <c r="E334" s="3" t="s">
        <v>54</v>
      </c>
      <c r="G334" s="3"/>
      <c r="I334" s="3"/>
      <c r="J334" s="4"/>
      <c r="K334" s="4"/>
      <c r="L334" s="4"/>
      <c r="M334" s="4"/>
      <c r="N334" s="4"/>
      <c r="O334" s="4"/>
      <c r="P334" s="4"/>
      <c r="Q334" s="4"/>
      <c r="R334" s="4"/>
      <c r="S334" s="4"/>
    </row>
    <row r="335" spans="1:28" ht="12.75" customHeight="1">
      <c r="B335" s="3"/>
      <c r="E335" s="20" t="s">
        <v>17</v>
      </c>
      <c r="F335" s="20" t="s">
        <v>259</v>
      </c>
      <c r="J335" s="4"/>
      <c r="K335" s="4"/>
      <c r="L335" s="4"/>
      <c r="M335" s="4"/>
      <c r="N335" s="4"/>
      <c r="O335" s="4"/>
      <c r="P335" s="4"/>
      <c r="Q335" s="4"/>
      <c r="R335" s="4"/>
      <c r="S335" s="4"/>
    </row>
    <row r="336" spans="1:28" ht="12.75" customHeight="1">
      <c r="B336" s="3"/>
      <c r="E336" s="4"/>
      <c r="F336" s="4" t="s">
        <v>260</v>
      </c>
      <c r="J336" s="4"/>
      <c r="K336" s="4"/>
      <c r="L336" s="4"/>
      <c r="M336" s="4"/>
      <c r="N336" s="4"/>
      <c r="O336" s="4"/>
      <c r="P336" s="4"/>
      <c r="Q336" s="4"/>
      <c r="R336" s="4"/>
      <c r="S336" s="4"/>
    </row>
    <row r="337" spans="1:28" ht="12.75" customHeight="1">
      <c r="B337" s="3"/>
      <c r="E337" s="4"/>
      <c r="F337" s="4" t="s">
        <v>261</v>
      </c>
      <c r="I337" s="4"/>
      <c r="J337" s="4"/>
      <c r="K337" s="4"/>
      <c r="L337" s="4"/>
      <c r="M337" s="4"/>
      <c r="N337" s="4"/>
      <c r="O337" s="4"/>
      <c r="P337" s="4"/>
      <c r="Q337" s="4"/>
      <c r="R337" s="4"/>
      <c r="S337" s="4"/>
    </row>
    <row r="338" spans="1:28" ht="12.75" customHeight="1">
      <c r="B338" s="3"/>
      <c r="E338" s="4" t="s">
        <v>30</v>
      </c>
      <c r="F338" s="834" t="s">
        <v>262</v>
      </c>
      <c r="G338" s="832"/>
      <c r="H338" s="832"/>
      <c r="I338" s="832"/>
      <c r="J338" s="832"/>
      <c r="K338" s="832"/>
      <c r="L338" s="832"/>
      <c r="M338" s="832"/>
      <c r="N338" s="832"/>
      <c r="O338" s="832"/>
      <c r="P338" s="832"/>
      <c r="Q338" s="832"/>
      <c r="R338" s="832"/>
      <c r="S338" s="832"/>
      <c r="T338" s="832"/>
      <c r="U338" s="832"/>
      <c r="V338" s="832"/>
      <c r="W338" s="832"/>
      <c r="X338" s="832"/>
      <c r="Y338" s="832"/>
      <c r="Z338" s="832"/>
      <c r="AA338" s="832"/>
      <c r="AB338" s="832"/>
    </row>
    <row r="339" spans="1:28" ht="12.75" customHeight="1">
      <c r="B339" s="3"/>
      <c r="E339" s="4"/>
      <c r="F339" s="832"/>
      <c r="G339" s="832"/>
      <c r="H339" s="832"/>
      <c r="I339" s="832"/>
      <c r="J339" s="832"/>
      <c r="K339" s="832"/>
      <c r="L339" s="832"/>
      <c r="M339" s="832"/>
      <c r="N339" s="832"/>
      <c r="O339" s="832"/>
      <c r="P339" s="832"/>
      <c r="Q339" s="832"/>
      <c r="R339" s="832"/>
      <c r="S339" s="832"/>
      <c r="T339" s="832"/>
      <c r="U339" s="832"/>
      <c r="V339" s="832"/>
      <c r="W339" s="832"/>
      <c r="X339" s="832"/>
      <c r="Y339" s="832"/>
      <c r="Z339" s="832"/>
      <c r="AA339" s="832"/>
      <c r="AB339" s="832"/>
    </row>
    <row r="340" spans="1:28" ht="12.75" customHeight="1">
      <c r="B340" s="3"/>
      <c r="E340" s="4"/>
      <c r="F340" s="832"/>
      <c r="G340" s="832"/>
      <c r="H340" s="832"/>
      <c r="I340" s="832"/>
      <c r="J340" s="832"/>
      <c r="K340" s="832"/>
      <c r="L340" s="832"/>
      <c r="M340" s="832"/>
      <c r="N340" s="832"/>
      <c r="O340" s="832"/>
      <c r="P340" s="832"/>
      <c r="Q340" s="832"/>
      <c r="R340" s="832"/>
      <c r="S340" s="832"/>
      <c r="T340" s="832"/>
      <c r="U340" s="832"/>
      <c r="V340" s="832"/>
      <c r="W340" s="832"/>
      <c r="X340" s="832"/>
      <c r="Y340" s="832"/>
      <c r="Z340" s="832"/>
      <c r="AA340" s="832"/>
      <c r="AB340" s="832"/>
    </row>
    <row r="341" spans="1:28" ht="12.75" customHeight="1">
      <c r="B341" s="3"/>
      <c r="F341" s="4"/>
      <c r="H341" s="4"/>
      <c r="I341" s="4"/>
      <c r="J341" s="4"/>
      <c r="K341" s="4"/>
      <c r="L341" s="4"/>
      <c r="M341" s="4"/>
      <c r="N341" s="4"/>
      <c r="O341" s="4"/>
      <c r="P341" s="4"/>
      <c r="Q341" s="4"/>
      <c r="R341" s="4"/>
      <c r="S341" s="4"/>
    </row>
    <row r="342" spans="1:28" ht="12.75" customHeight="1">
      <c r="A342" s="4"/>
      <c r="B342" s="3"/>
      <c r="C342" s="3" t="s">
        <v>88</v>
      </c>
      <c r="D342" s="4"/>
      <c r="E342" s="4"/>
      <c r="F342" s="4"/>
      <c r="G342" s="3" t="s">
        <v>263</v>
      </c>
      <c r="H342" s="4"/>
      <c r="I342" s="3"/>
      <c r="J342" s="4"/>
      <c r="K342" s="4"/>
      <c r="L342" s="4"/>
      <c r="M342" s="4"/>
      <c r="N342" s="4"/>
      <c r="O342" s="4"/>
      <c r="P342" s="4"/>
      <c r="Q342" s="4"/>
      <c r="R342" s="4"/>
      <c r="S342" s="4"/>
      <c r="T342" s="4"/>
      <c r="U342" s="4"/>
      <c r="V342" s="4"/>
      <c r="W342" s="4"/>
      <c r="X342" s="4"/>
      <c r="Y342" s="4"/>
      <c r="Z342" s="4"/>
      <c r="AA342" s="4"/>
      <c r="AB342" s="4"/>
    </row>
    <row r="343" spans="1:28" ht="12.75" customHeight="1">
      <c r="A343" s="4"/>
      <c r="B343" s="3"/>
      <c r="C343" s="4"/>
      <c r="D343" s="4"/>
      <c r="E343" s="836" t="s">
        <v>264</v>
      </c>
      <c r="F343" s="832"/>
      <c r="G343" s="832"/>
      <c r="H343" s="832"/>
      <c r="I343" s="832"/>
      <c r="J343" s="832"/>
      <c r="K343" s="832"/>
      <c r="L343" s="832"/>
      <c r="M343" s="832"/>
      <c r="N343" s="832"/>
      <c r="O343" s="832"/>
      <c r="P343" s="832"/>
      <c r="Q343" s="832"/>
      <c r="R343" s="832"/>
      <c r="S343" s="832"/>
      <c r="T343" s="832"/>
      <c r="U343" s="832"/>
      <c r="V343" s="832"/>
      <c r="W343" s="832"/>
      <c r="X343" s="832"/>
      <c r="Y343" s="832"/>
      <c r="Z343" s="832"/>
      <c r="AA343" s="832"/>
      <c r="AB343" s="832"/>
    </row>
    <row r="344" spans="1:28" ht="12.75" customHeight="1">
      <c r="A344" s="4"/>
      <c r="B344" s="3"/>
      <c r="C344" s="4"/>
      <c r="D344" s="4"/>
      <c r="E344" s="832"/>
      <c r="F344" s="832"/>
      <c r="G344" s="832"/>
      <c r="H344" s="832"/>
      <c r="I344" s="832"/>
      <c r="J344" s="832"/>
      <c r="K344" s="832"/>
      <c r="L344" s="832"/>
      <c r="M344" s="832"/>
      <c r="N344" s="832"/>
      <c r="O344" s="832"/>
      <c r="P344" s="832"/>
      <c r="Q344" s="832"/>
      <c r="R344" s="832"/>
      <c r="S344" s="832"/>
      <c r="T344" s="832"/>
      <c r="U344" s="832"/>
      <c r="V344" s="832"/>
      <c r="W344" s="832"/>
      <c r="X344" s="832"/>
      <c r="Y344" s="832"/>
      <c r="Z344" s="832"/>
      <c r="AA344" s="832"/>
      <c r="AB344" s="832"/>
    </row>
    <row r="345" spans="1:28" ht="12.75" customHeight="1">
      <c r="A345" s="4"/>
      <c r="B345" s="3"/>
      <c r="C345" s="4"/>
      <c r="D345" s="4"/>
      <c r="E345" s="832"/>
      <c r="F345" s="832"/>
      <c r="G345" s="832"/>
      <c r="H345" s="832"/>
      <c r="I345" s="832"/>
      <c r="J345" s="832"/>
      <c r="K345" s="832"/>
      <c r="L345" s="832"/>
      <c r="M345" s="832"/>
      <c r="N345" s="832"/>
      <c r="O345" s="832"/>
      <c r="P345" s="832"/>
      <c r="Q345" s="832"/>
      <c r="R345" s="832"/>
      <c r="S345" s="832"/>
      <c r="T345" s="832"/>
      <c r="U345" s="832"/>
      <c r="V345" s="832"/>
      <c r="W345" s="832"/>
      <c r="X345" s="832"/>
      <c r="Y345" s="832"/>
      <c r="Z345" s="832"/>
      <c r="AA345" s="832"/>
      <c r="AB345" s="832"/>
    </row>
    <row r="346" spans="1:28" ht="12.75" customHeight="1">
      <c r="A346" s="4"/>
      <c r="B346" s="3"/>
      <c r="C346" s="4"/>
      <c r="D346" s="4"/>
      <c r="E346" s="832"/>
      <c r="F346" s="832"/>
      <c r="G346" s="832"/>
      <c r="H346" s="832"/>
      <c r="I346" s="832"/>
      <c r="J346" s="832"/>
      <c r="K346" s="832"/>
      <c r="L346" s="832"/>
      <c r="M346" s="832"/>
      <c r="N346" s="832"/>
      <c r="O346" s="832"/>
      <c r="P346" s="832"/>
      <c r="Q346" s="832"/>
      <c r="R346" s="832"/>
      <c r="S346" s="832"/>
      <c r="T346" s="832"/>
      <c r="U346" s="832"/>
      <c r="V346" s="832"/>
      <c r="W346" s="832"/>
      <c r="X346" s="832"/>
      <c r="Y346" s="832"/>
      <c r="Z346" s="832"/>
      <c r="AA346" s="832"/>
      <c r="AB346" s="832"/>
    </row>
    <row r="347" spans="1:28" ht="12.75" customHeight="1">
      <c r="A347" s="4"/>
      <c r="B347" s="3"/>
      <c r="C347" s="4"/>
      <c r="D347" s="4"/>
      <c r="E347" s="832"/>
      <c r="F347" s="832"/>
      <c r="G347" s="832"/>
      <c r="H347" s="832"/>
      <c r="I347" s="832"/>
      <c r="J347" s="832"/>
      <c r="K347" s="832"/>
      <c r="L347" s="832"/>
      <c r="M347" s="832"/>
      <c r="N347" s="832"/>
      <c r="O347" s="832"/>
      <c r="P347" s="832"/>
      <c r="Q347" s="832"/>
      <c r="R347" s="832"/>
      <c r="S347" s="832"/>
      <c r="T347" s="832"/>
      <c r="U347" s="832"/>
      <c r="V347" s="832"/>
      <c r="W347" s="832"/>
      <c r="X347" s="832"/>
      <c r="Y347" s="832"/>
      <c r="Z347" s="832"/>
      <c r="AA347" s="832"/>
      <c r="AB347" s="832"/>
    </row>
    <row r="348" spans="1:28" ht="12.75" customHeight="1">
      <c r="A348" s="4"/>
      <c r="B348" s="3"/>
      <c r="C348" s="4"/>
      <c r="D348" s="4"/>
      <c r="E348" s="4" t="s">
        <v>17</v>
      </c>
      <c r="F348" s="834" t="s">
        <v>265</v>
      </c>
      <c r="G348" s="832"/>
      <c r="H348" s="832"/>
      <c r="I348" s="832"/>
      <c r="J348" s="832"/>
      <c r="K348" s="832"/>
      <c r="L348" s="832"/>
      <c r="M348" s="832"/>
      <c r="N348" s="832"/>
      <c r="O348" s="832"/>
      <c r="P348" s="832"/>
      <c r="Q348" s="832"/>
      <c r="R348" s="832"/>
      <c r="S348" s="832"/>
      <c r="T348" s="832"/>
      <c r="U348" s="832"/>
      <c r="V348" s="832"/>
      <c r="W348" s="832"/>
      <c r="X348" s="832"/>
      <c r="Y348" s="832"/>
      <c r="Z348" s="832"/>
      <c r="AA348" s="832"/>
      <c r="AB348" s="832"/>
    </row>
    <row r="349" spans="1:28" ht="12.75" customHeight="1">
      <c r="A349" s="4"/>
      <c r="B349" s="3"/>
      <c r="C349" s="4"/>
      <c r="D349" s="4"/>
      <c r="E349" s="4"/>
      <c r="F349" s="832"/>
      <c r="G349" s="832"/>
      <c r="H349" s="832"/>
      <c r="I349" s="832"/>
      <c r="J349" s="832"/>
      <c r="K349" s="832"/>
      <c r="L349" s="832"/>
      <c r="M349" s="832"/>
      <c r="N349" s="832"/>
      <c r="O349" s="832"/>
      <c r="P349" s="832"/>
      <c r="Q349" s="832"/>
      <c r="R349" s="832"/>
      <c r="S349" s="832"/>
      <c r="T349" s="832"/>
      <c r="U349" s="832"/>
      <c r="V349" s="832"/>
      <c r="W349" s="832"/>
      <c r="X349" s="832"/>
      <c r="Y349" s="832"/>
      <c r="Z349" s="832"/>
      <c r="AA349" s="832"/>
      <c r="AB349" s="832"/>
    </row>
    <row r="350" spans="1:28" ht="12.75" customHeight="1">
      <c r="A350" s="4"/>
      <c r="B350" s="3"/>
      <c r="C350" s="4"/>
      <c r="D350" s="4"/>
      <c r="E350" s="4"/>
      <c r="F350" s="832"/>
      <c r="G350" s="832"/>
      <c r="H350" s="832"/>
      <c r="I350" s="832"/>
      <c r="J350" s="832"/>
      <c r="K350" s="832"/>
      <c r="L350" s="832"/>
      <c r="M350" s="832"/>
      <c r="N350" s="832"/>
      <c r="O350" s="832"/>
      <c r="P350" s="832"/>
      <c r="Q350" s="832"/>
      <c r="R350" s="832"/>
      <c r="S350" s="832"/>
      <c r="T350" s="832"/>
      <c r="U350" s="832"/>
      <c r="V350" s="832"/>
      <c r="W350" s="832"/>
      <c r="X350" s="832"/>
      <c r="Y350" s="832"/>
      <c r="Z350" s="832"/>
      <c r="AA350" s="832"/>
      <c r="AB350" s="832"/>
    </row>
    <row r="351" spans="1:28" ht="12.75" customHeight="1">
      <c r="A351" s="4"/>
      <c r="B351" s="3"/>
      <c r="C351" s="4"/>
      <c r="D351" s="4"/>
      <c r="E351" s="4"/>
      <c r="F351" s="832"/>
      <c r="G351" s="832"/>
      <c r="H351" s="832"/>
      <c r="I351" s="832"/>
      <c r="J351" s="832"/>
      <c r="K351" s="832"/>
      <c r="L351" s="832"/>
      <c r="M351" s="832"/>
      <c r="N351" s="832"/>
      <c r="O351" s="832"/>
      <c r="P351" s="832"/>
      <c r="Q351" s="832"/>
      <c r="R351" s="832"/>
      <c r="S351" s="832"/>
      <c r="T351" s="832"/>
      <c r="U351" s="832"/>
      <c r="V351" s="832"/>
      <c r="W351" s="832"/>
      <c r="X351" s="832"/>
      <c r="Y351" s="832"/>
      <c r="Z351" s="832"/>
      <c r="AA351" s="832"/>
      <c r="AB351" s="832"/>
    </row>
    <row r="352" spans="1:28" ht="12.75" customHeight="1">
      <c r="A352" s="4"/>
      <c r="B352" s="3"/>
      <c r="C352" s="4"/>
      <c r="D352" s="4"/>
      <c r="E352" s="4" t="s">
        <v>30</v>
      </c>
      <c r="F352" s="834" t="s">
        <v>266</v>
      </c>
      <c r="G352" s="832"/>
      <c r="H352" s="832"/>
      <c r="I352" s="832"/>
      <c r="J352" s="832"/>
      <c r="K352" s="832"/>
      <c r="L352" s="832"/>
      <c r="M352" s="832"/>
      <c r="N352" s="832"/>
      <c r="O352" s="832"/>
      <c r="P352" s="832"/>
      <c r="Q352" s="832"/>
      <c r="R352" s="832"/>
      <c r="S352" s="832"/>
      <c r="T352" s="832"/>
      <c r="U352" s="832"/>
      <c r="V352" s="832"/>
      <c r="W352" s="832"/>
      <c r="X352" s="832"/>
      <c r="Y352" s="832"/>
      <c r="Z352" s="832"/>
      <c r="AA352" s="832"/>
      <c r="AB352" s="832"/>
    </row>
    <row r="353" spans="1:28" ht="12.75" customHeight="1">
      <c r="A353" s="4"/>
      <c r="B353" s="3"/>
      <c r="C353" s="4"/>
      <c r="D353" s="4"/>
      <c r="E353" s="4"/>
      <c r="F353" s="832"/>
      <c r="G353" s="832"/>
      <c r="H353" s="832"/>
      <c r="I353" s="832"/>
      <c r="J353" s="832"/>
      <c r="K353" s="832"/>
      <c r="L353" s="832"/>
      <c r="M353" s="832"/>
      <c r="N353" s="832"/>
      <c r="O353" s="832"/>
      <c r="P353" s="832"/>
      <c r="Q353" s="832"/>
      <c r="R353" s="832"/>
      <c r="S353" s="832"/>
      <c r="T353" s="832"/>
      <c r="U353" s="832"/>
      <c r="V353" s="832"/>
      <c r="W353" s="832"/>
      <c r="X353" s="832"/>
      <c r="Y353" s="832"/>
      <c r="Z353" s="832"/>
      <c r="AA353" s="832"/>
      <c r="AB353" s="832"/>
    </row>
    <row r="354" spans="1:28" ht="12.75" customHeight="1">
      <c r="A354" s="4"/>
      <c r="B354" s="3"/>
      <c r="C354" s="4"/>
      <c r="D354" s="4"/>
      <c r="E354" s="4"/>
      <c r="F354" s="832"/>
      <c r="G354" s="832"/>
      <c r="H354" s="832"/>
      <c r="I354" s="832"/>
      <c r="J354" s="832"/>
      <c r="K354" s="832"/>
      <c r="L354" s="832"/>
      <c r="M354" s="832"/>
      <c r="N354" s="832"/>
      <c r="O354" s="832"/>
      <c r="P354" s="832"/>
      <c r="Q354" s="832"/>
      <c r="R354" s="832"/>
      <c r="S354" s="832"/>
      <c r="T354" s="832"/>
      <c r="U354" s="832"/>
      <c r="V354" s="832"/>
      <c r="W354" s="832"/>
      <c r="X354" s="832"/>
      <c r="Y354" s="832"/>
      <c r="Z354" s="832"/>
      <c r="AA354" s="832"/>
      <c r="AB354" s="832"/>
    </row>
    <row r="355" spans="1:28" ht="12.75" customHeight="1">
      <c r="A355" s="4"/>
      <c r="B355" s="3"/>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2.75" customHeight="1">
      <c r="A356" s="1"/>
      <c r="B356" s="2" t="s">
        <v>267</v>
      </c>
      <c r="C356" s="2" t="s">
        <v>57</v>
      </c>
      <c r="D356" s="1"/>
      <c r="E356" s="2"/>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75" customHeight="1">
      <c r="A357" s="4"/>
      <c r="B357" s="3"/>
      <c r="C357" s="4"/>
      <c r="D357" s="9"/>
      <c r="E357" s="3"/>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2.75" customHeight="1">
      <c r="A358" s="4"/>
      <c r="B358" s="3"/>
      <c r="C358" s="2" t="s">
        <v>268</v>
      </c>
      <c r="D358" s="1"/>
      <c r="E358" s="1"/>
      <c r="F358" s="1"/>
      <c r="G358" s="1"/>
      <c r="H358" s="1"/>
      <c r="I358" s="17"/>
      <c r="J358" s="17"/>
      <c r="K358" s="17"/>
      <c r="L358" s="17"/>
      <c r="M358" s="17"/>
      <c r="N358" s="17"/>
      <c r="O358" s="17"/>
      <c r="P358" s="17"/>
      <c r="Q358" s="17"/>
      <c r="R358" s="17"/>
      <c r="S358" s="17"/>
      <c r="T358" s="17"/>
      <c r="U358" s="17"/>
      <c r="V358" s="17"/>
      <c r="W358" s="17"/>
      <c r="X358" s="17"/>
      <c r="Y358" s="17"/>
      <c r="Z358" s="17"/>
      <c r="AA358" s="17"/>
      <c r="AB358" s="17"/>
    </row>
    <row r="359" spans="1:28" ht="12.75" customHeight="1">
      <c r="A359" s="4"/>
      <c r="B359" s="3"/>
      <c r="C359" s="3"/>
      <c r="D359" s="4"/>
      <c r="E359" s="8"/>
      <c r="F359" s="8"/>
      <c r="G359" s="8"/>
      <c r="H359" s="8"/>
      <c r="I359" s="8"/>
      <c r="J359" s="8"/>
      <c r="K359" s="8"/>
      <c r="L359" s="8"/>
      <c r="M359" s="8"/>
      <c r="N359" s="8"/>
      <c r="O359" s="8"/>
      <c r="P359" s="8"/>
      <c r="Q359" s="8"/>
      <c r="R359" s="8"/>
      <c r="S359" s="8"/>
      <c r="T359" s="8"/>
      <c r="U359" s="8"/>
      <c r="V359" s="8"/>
      <c r="W359" s="8"/>
      <c r="X359" s="8"/>
      <c r="Y359" s="8"/>
      <c r="Z359" s="8"/>
      <c r="AA359" s="8"/>
      <c r="AB359" s="8"/>
    </row>
    <row r="360" spans="1:28" ht="12.75" customHeight="1">
      <c r="B360" s="3"/>
      <c r="D360" s="3" t="s">
        <v>3</v>
      </c>
      <c r="E360" s="3" t="s">
        <v>269</v>
      </c>
      <c r="I360" s="4"/>
      <c r="J360" s="4"/>
      <c r="K360" s="4"/>
      <c r="L360" s="4"/>
      <c r="M360" s="4"/>
      <c r="N360" s="4"/>
      <c r="O360" s="4"/>
      <c r="P360" s="4"/>
      <c r="Q360" s="4"/>
      <c r="R360" s="4"/>
      <c r="S360" s="4"/>
    </row>
    <row r="361" spans="1:28" ht="12.75" customHeight="1">
      <c r="B361" s="3"/>
      <c r="E361" s="20" t="s">
        <v>17</v>
      </c>
      <c r="F361" s="4" t="s">
        <v>270</v>
      </c>
      <c r="I361" s="4"/>
      <c r="J361" s="4"/>
      <c r="K361" s="4"/>
      <c r="L361" s="4"/>
      <c r="M361" s="4"/>
      <c r="N361" s="4"/>
      <c r="O361" s="4"/>
      <c r="P361" s="4"/>
      <c r="Q361" s="4"/>
      <c r="R361" s="4"/>
      <c r="S361" s="4"/>
    </row>
    <row r="362" spans="1:28" ht="12.75" customHeight="1">
      <c r="B362" s="3"/>
      <c r="F362" s="4" t="s">
        <v>271</v>
      </c>
      <c r="I362" s="4"/>
      <c r="J362" s="4"/>
      <c r="K362" s="4"/>
      <c r="L362" s="4"/>
      <c r="M362" s="4"/>
      <c r="N362" s="4"/>
      <c r="O362" s="4"/>
      <c r="P362" s="4"/>
      <c r="Q362" s="4"/>
      <c r="R362" s="4"/>
      <c r="S362" s="4"/>
    </row>
    <row r="363" spans="1:28" ht="12.75" customHeight="1">
      <c r="B363" s="3"/>
      <c r="F363" s="4" t="s">
        <v>272</v>
      </c>
      <c r="G363" s="4"/>
      <c r="K363" s="4"/>
      <c r="L363" s="4"/>
      <c r="M363" s="4"/>
      <c r="N363" s="4"/>
      <c r="O363" s="4"/>
      <c r="P363" s="4"/>
      <c r="Q363" s="4"/>
      <c r="R363" s="4"/>
      <c r="S363" s="4"/>
    </row>
    <row r="364" spans="1:28" ht="12.75" customHeight="1">
      <c r="B364" s="3"/>
      <c r="E364" s="20" t="s">
        <v>30</v>
      </c>
      <c r="F364" s="4" t="s">
        <v>273</v>
      </c>
      <c r="I364" s="4"/>
      <c r="J364" s="4"/>
      <c r="K364" s="4"/>
      <c r="L364" s="4"/>
      <c r="M364" s="4"/>
      <c r="N364" s="4"/>
      <c r="O364" s="4"/>
      <c r="P364" s="4"/>
      <c r="Q364" s="4"/>
      <c r="R364" s="4"/>
      <c r="S364" s="4"/>
      <c r="T364" s="4"/>
      <c r="U364" s="4"/>
      <c r="V364" s="4"/>
      <c r="W364" s="4"/>
      <c r="X364" s="4"/>
      <c r="Y364" s="4"/>
      <c r="Z364" s="4"/>
      <c r="AA364" s="4"/>
      <c r="AB364" s="4"/>
    </row>
    <row r="365" spans="1:28" ht="12.75" customHeight="1">
      <c r="B365" s="3"/>
      <c r="E365" s="20" t="s">
        <v>38</v>
      </c>
      <c r="F365" s="4" t="s">
        <v>274</v>
      </c>
      <c r="I365" s="4"/>
      <c r="J365" s="4"/>
      <c r="K365" s="4"/>
      <c r="L365" s="4"/>
      <c r="M365" s="4"/>
      <c r="N365" s="4"/>
      <c r="O365" s="4"/>
      <c r="P365" s="4"/>
      <c r="Q365" s="4"/>
      <c r="R365" s="4"/>
      <c r="S365" s="4"/>
    </row>
    <row r="366" spans="1:28" ht="12.75" customHeight="1">
      <c r="B366" s="3"/>
      <c r="F366" s="4" t="s">
        <v>275</v>
      </c>
      <c r="J366" s="4"/>
      <c r="K366" s="4"/>
      <c r="L366" s="4"/>
      <c r="M366" s="4"/>
      <c r="N366" s="4"/>
      <c r="O366" s="4"/>
      <c r="P366" s="4"/>
      <c r="Q366" s="4"/>
      <c r="R366" s="4"/>
      <c r="S366" s="4"/>
    </row>
    <row r="367" spans="1:28" ht="12.75" customHeight="1">
      <c r="A367" s="4"/>
      <c r="B367" s="3"/>
      <c r="C367" s="4"/>
      <c r="D367" s="4"/>
      <c r="E367" s="831" t="s">
        <v>276</v>
      </c>
      <c r="F367" s="832"/>
      <c r="G367" s="832"/>
      <c r="H367" s="832"/>
      <c r="I367" s="832"/>
      <c r="J367" s="832"/>
      <c r="K367" s="832"/>
      <c r="L367" s="832"/>
      <c r="M367" s="832"/>
      <c r="N367" s="832"/>
      <c r="O367" s="832"/>
      <c r="P367" s="832"/>
      <c r="Q367" s="832"/>
      <c r="R367" s="832"/>
      <c r="S367" s="832"/>
      <c r="T367" s="832"/>
      <c r="U367" s="832"/>
      <c r="V367" s="832"/>
      <c r="W367" s="832"/>
      <c r="X367" s="832"/>
      <c r="Y367" s="832"/>
      <c r="Z367" s="832"/>
      <c r="AA367" s="832"/>
      <c r="AB367" s="832"/>
    </row>
    <row r="368" spans="1:28" ht="12.75" customHeight="1">
      <c r="A368" s="4"/>
      <c r="B368" s="3"/>
      <c r="C368" s="4"/>
      <c r="D368" s="4"/>
      <c r="E368" s="832"/>
      <c r="F368" s="832"/>
      <c r="G368" s="832"/>
      <c r="H368" s="832"/>
      <c r="I368" s="832"/>
      <c r="J368" s="832"/>
      <c r="K368" s="832"/>
      <c r="L368" s="832"/>
      <c r="M368" s="832"/>
      <c r="N368" s="832"/>
      <c r="O368" s="832"/>
      <c r="P368" s="832"/>
      <c r="Q368" s="832"/>
      <c r="R368" s="832"/>
      <c r="S368" s="832"/>
      <c r="T368" s="832"/>
      <c r="U368" s="832"/>
      <c r="V368" s="832"/>
      <c r="W368" s="832"/>
      <c r="X368" s="832"/>
      <c r="Y368" s="832"/>
      <c r="Z368" s="832"/>
      <c r="AA368" s="832"/>
      <c r="AB368" s="832"/>
    </row>
    <row r="369" spans="1:28" ht="12.75" customHeight="1">
      <c r="B369" s="3"/>
      <c r="E369" s="833" t="s">
        <v>277</v>
      </c>
      <c r="F369" s="832"/>
      <c r="G369" s="832"/>
      <c r="H369" s="832"/>
      <c r="I369" s="832"/>
      <c r="J369" s="832"/>
      <c r="K369" s="832"/>
      <c r="L369" s="832"/>
      <c r="M369" s="832"/>
      <c r="N369" s="832"/>
      <c r="O369" s="832"/>
      <c r="P369" s="832"/>
      <c r="Q369" s="832"/>
      <c r="R369" s="832"/>
      <c r="S369" s="832"/>
      <c r="T369" s="832"/>
      <c r="U369" s="832"/>
      <c r="V369" s="832"/>
      <c r="W369" s="832"/>
      <c r="X369" s="832"/>
      <c r="Y369" s="832"/>
      <c r="Z369" s="832"/>
      <c r="AA369" s="832"/>
      <c r="AB369" s="832"/>
    </row>
    <row r="370" spans="1:28" ht="12.75" customHeight="1">
      <c r="A370" s="4"/>
      <c r="B370" s="3"/>
      <c r="C370" s="3"/>
      <c r="D370" s="4"/>
      <c r="E370" s="832"/>
      <c r="F370" s="832"/>
      <c r="G370" s="832"/>
      <c r="H370" s="832"/>
      <c r="I370" s="832"/>
      <c r="J370" s="832"/>
      <c r="K370" s="832"/>
      <c r="L370" s="832"/>
      <c r="M370" s="832"/>
      <c r="N370" s="832"/>
      <c r="O370" s="832"/>
      <c r="P370" s="832"/>
      <c r="Q370" s="832"/>
      <c r="R370" s="832"/>
      <c r="S370" s="832"/>
      <c r="T370" s="832"/>
      <c r="U370" s="832"/>
      <c r="V370" s="832"/>
      <c r="W370" s="832"/>
      <c r="X370" s="832"/>
      <c r="Y370" s="832"/>
      <c r="Z370" s="832"/>
      <c r="AA370" s="832"/>
      <c r="AB370" s="832"/>
    </row>
    <row r="371" spans="1:28" ht="12.75" customHeight="1">
      <c r="A371" s="4"/>
      <c r="B371" s="3"/>
      <c r="C371" s="4"/>
      <c r="D371" s="4"/>
      <c r="E371" s="4"/>
      <c r="F371" s="6"/>
      <c r="G371" s="6"/>
      <c r="H371" s="6"/>
      <c r="I371" s="6"/>
      <c r="J371" s="6"/>
      <c r="K371" s="6"/>
      <c r="L371" s="6"/>
      <c r="M371" s="6"/>
      <c r="N371" s="6"/>
      <c r="O371" s="6"/>
      <c r="P371" s="6"/>
      <c r="Q371" s="6"/>
      <c r="R371" s="6"/>
      <c r="S371" s="6"/>
      <c r="T371" s="6"/>
      <c r="U371" s="6"/>
      <c r="V371" s="6"/>
      <c r="W371" s="6"/>
      <c r="X371" s="6"/>
      <c r="Y371" s="6"/>
      <c r="Z371" s="6"/>
      <c r="AA371" s="6"/>
      <c r="AB371" s="6"/>
    </row>
    <row r="372" spans="1:28" ht="12.75" customHeight="1">
      <c r="B372" s="3"/>
      <c r="D372" s="3" t="s">
        <v>15</v>
      </c>
      <c r="E372" s="3" t="s">
        <v>278</v>
      </c>
      <c r="J372" s="4"/>
      <c r="K372" s="4"/>
      <c r="L372" s="4"/>
      <c r="M372" s="4"/>
      <c r="N372" s="4"/>
      <c r="O372" s="4"/>
      <c r="P372" s="4"/>
      <c r="Q372" s="4"/>
      <c r="R372" s="4"/>
      <c r="S372" s="4"/>
    </row>
    <row r="373" spans="1:28" ht="12.75" customHeight="1">
      <c r="B373" s="3"/>
      <c r="E373" s="4" t="s">
        <v>279</v>
      </c>
      <c r="F373" s="4"/>
      <c r="G373" s="4"/>
      <c r="H373" s="4"/>
      <c r="I373" s="4"/>
      <c r="J373" s="4"/>
      <c r="K373" s="4"/>
      <c r="L373" s="4"/>
      <c r="M373" s="4"/>
      <c r="N373" s="4"/>
      <c r="O373" s="4"/>
      <c r="P373" s="4"/>
      <c r="Q373" s="4"/>
      <c r="R373" s="4"/>
      <c r="S373" s="4"/>
    </row>
    <row r="374" spans="1:28" ht="12.75" customHeight="1">
      <c r="B374" s="3"/>
      <c r="E374" s="4" t="s">
        <v>280</v>
      </c>
      <c r="F374" s="4"/>
      <c r="G374" s="4"/>
      <c r="H374" s="4"/>
      <c r="I374" s="4"/>
      <c r="J374" s="4"/>
      <c r="K374" s="4"/>
      <c r="L374" s="4"/>
      <c r="M374" s="4"/>
      <c r="N374" s="4"/>
      <c r="O374" s="4"/>
      <c r="P374" s="4"/>
      <c r="Q374" s="4"/>
      <c r="R374" s="4"/>
      <c r="S374" s="4"/>
    </row>
    <row r="375" spans="1:28" ht="12.75" customHeight="1">
      <c r="B375" s="3"/>
      <c r="E375" s="4"/>
      <c r="F375" s="4"/>
      <c r="G375" s="4"/>
      <c r="H375" s="4"/>
      <c r="I375" s="4"/>
      <c r="J375" s="4"/>
      <c r="K375" s="4"/>
      <c r="L375" s="4"/>
      <c r="M375" s="4"/>
      <c r="N375" s="4"/>
      <c r="O375" s="4"/>
      <c r="P375" s="4"/>
      <c r="Q375" s="4"/>
      <c r="R375" s="4"/>
      <c r="S375" s="4"/>
    </row>
    <row r="376" spans="1:28" ht="12.75" customHeight="1">
      <c r="A376" s="4"/>
      <c r="B376" s="3"/>
      <c r="C376" s="4"/>
      <c r="D376" s="3" t="s">
        <v>93</v>
      </c>
      <c r="E376" s="3" t="s">
        <v>281</v>
      </c>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2.75" customHeight="1">
      <c r="A377" s="4"/>
      <c r="B377" s="3"/>
      <c r="C377" s="4"/>
      <c r="D377" s="4"/>
      <c r="E377" s="4" t="s">
        <v>17</v>
      </c>
      <c r="F377" s="4" t="s">
        <v>282</v>
      </c>
      <c r="G377" s="4"/>
      <c r="H377" s="4"/>
      <c r="I377" s="4"/>
      <c r="J377" s="4"/>
      <c r="K377" s="4"/>
      <c r="L377" s="4"/>
      <c r="M377" s="4"/>
      <c r="N377" s="4"/>
      <c r="O377" s="4"/>
      <c r="P377" s="4"/>
      <c r="Q377" s="4"/>
      <c r="R377" s="4"/>
      <c r="S377" s="4"/>
      <c r="T377" s="4"/>
      <c r="U377" s="4"/>
      <c r="V377" s="4"/>
      <c r="W377" s="4"/>
      <c r="X377" s="4"/>
      <c r="Y377" s="4"/>
      <c r="Z377" s="4"/>
      <c r="AA377" s="4"/>
      <c r="AB377" s="4"/>
    </row>
    <row r="378" spans="1:28" ht="12.75" customHeight="1">
      <c r="A378" s="4"/>
      <c r="B378" s="3"/>
      <c r="C378" s="4"/>
      <c r="D378" s="4"/>
      <c r="E378" s="4"/>
      <c r="F378" s="9" t="s">
        <v>283</v>
      </c>
      <c r="G378" s="4"/>
      <c r="H378" s="4"/>
      <c r="I378" s="9"/>
      <c r="J378" s="4"/>
      <c r="K378" s="4"/>
      <c r="L378" s="4"/>
      <c r="M378" s="4"/>
      <c r="N378" s="4"/>
      <c r="O378" s="4"/>
      <c r="P378" s="4"/>
      <c r="Q378" s="4"/>
      <c r="R378" s="4"/>
      <c r="S378" s="4"/>
      <c r="T378" s="4"/>
      <c r="U378" s="4"/>
      <c r="V378" s="4"/>
      <c r="W378" s="4"/>
      <c r="X378" s="4"/>
      <c r="Y378" s="4"/>
      <c r="Z378" s="4"/>
      <c r="AA378" s="4"/>
      <c r="AB378" s="4"/>
    </row>
    <row r="379" spans="1:28" ht="12.75" customHeight="1">
      <c r="A379" s="4"/>
      <c r="B379" s="3"/>
      <c r="C379" s="4"/>
      <c r="D379" s="4"/>
      <c r="E379" s="4" t="s">
        <v>30</v>
      </c>
      <c r="F379" s="4" t="s">
        <v>284</v>
      </c>
      <c r="G379" s="4"/>
      <c r="H379" s="4"/>
      <c r="I379" s="9"/>
      <c r="J379" s="4"/>
      <c r="K379" s="4"/>
      <c r="L379" s="4"/>
      <c r="M379" s="4"/>
      <c r="N379" s="4"/>
      <c r="O379" s="4"/>
      <c r="P379" s="4"/>
      <c r="Q379" s="4"/>
      <c r="R379" s="4"/>
      <c r="S379" s="4"/>
      <c r="T379" s="4"/>
      <c r="U379" s="4"/>
      <c r="V379" s="4"/>
      <c r="W379" s="4"/>
      <c r="X379" s="4"/>
      <c r="Y379" s="4"/>
      <c r="Z379" s="4"/>
      <c r="AA379" s="4"/>
      <c r="AB379" s="4"/>
    </row>
    <row r="380" spans="1:28" ht="12.75" customHeight="1">
      <c r="A380" s="4"/>
      <c r="B380" s="3"/>
      <c r="C380" s="4"/>
      <c r="D380" s="4"/>
      <c r="E380" s="4"/>
      <c r="F380" s="4"/>
      <c r="G380" s="4"/>
      <c r="H380" s="4"/>
      <c r="I380" s="9"/>
      <c r="J380" s="4"/>
      <c r="K380" s="4"/>
      <c r="L380" s="4"/>
      <c r="M380" s="4"/>
      <c r="N380" s="4"/>
      <c r="O380" s="4"/>
      <c r="P380" s="4"/>
      <c r="Q380" s="4"/>
      <c r="R380" s="4"/>
      <c r="S380" s="4"/>
      <c r="T380" s="4"/>
      <c r="U380" s="4"/>
      <c r="V380" s="4"/>
      <c r="W380" s="4"/>
      <c r="X380" s="4"/>
      <c r="Y380" s="4"/>
      <c r="Z380" s="4"/>
      <c r="AA380" s="4"/>
      <c r="AB380" s="4"/>
    </row>
    <row r="381" spans="1:28" ht="12.75" customHeight="1">
      <c r="A381" s="4"/>
      <c r="B381" s="3"/>
      <c r="C381" s="4"/>
      <c r="D381" s="3" t="s">
        <v>98</v>
      </c>
      <c r="E381" s="3" t="s">
        <v>285</v>
      </c>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2.75" customHeight="1">
      <c r="A382" s="4"/>
      <c r="B382" s="3"/>
      <c r="C382" s="4"/>
      <c r="D382" s="3"/>
      <c r="E382" s="4" t="s">
        <v>279</v>
      </c>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2.75" customHeight="1">
      <c r="A383" s="4"/>
      <c r="B383" s="3"/>
      <c r="C383" s="4"/>
      <c r="D383" s="3"/>
      <c r="E383" s="4" t="s">
        <v>286</v>
      </c>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2.75" customHeight="1">
      <c r="A384" s="4"/>
      <c r="B384" s="3"/>
      <c r="C384" s="4"/>
      <c r="D384" s="3"/>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2.75" customHeight="1">
      <c r="A385" s="4"/>
      <c r="B385" s="3"/>
      <c r="C385" s="4"/>
      <c r="D385" s="3" t="s">
        <v>101</v>
      </c>
      <c r="E385" s="3" t="s">
        <v>287</v>
      </c>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2.75" customHeight="1">
      <c r="A386" s="4"/>
      <c r="B386" s="3"/>
      <c r="C386" s="4"/>
      <c r="D386" s="4"/>
      <c r="E386" s="4" t="s">
        <v>17</v>
      </c>
      <c r="F386" s="4" t="s">
        <v>288</v>
      </c>
      <c r="G386" s="4"/>
      <c r="H386" s="4"/>
      <c r="I386" s="4"/>
      <c r="J386" s="4"/>
      <c r="K386" s="4"/>
      <c r="L386" s="4"/>
      <c r="M386" s="4"/>
      <c r="N386" s="4"/>
      <c r="O386" s="4"/>
      <c r="P386" s="4"/>
      <c r="Q386" s="4"/>
      <c r="R386" s="4"/>
      <c r="S386" s="4"/>
      <c r="T386" s="4"/>
      <c r="U386" s="4"/>
      <c r="V386" s="4"/>
      <c r="W386" s="4"/>
      <c r="X386" s="4"/>
      <c r="Y386" s="4"/>
      <c r="Z386" s="4"/>
      <c r="AA386" s="4"/>
      <c r="AB386" s="4"/>
    </row>
    <row r="387" spans="1:28" ht="12.75" customHeight="1">
      <c r="A387" s="4"/>
      <c r="B387" s="3"/>
      <c r="C387" s="4"/>
      <c r="D387" s="4"/>
      <c r="E387" s="4"/>
      <c r="F387" s="9" t="s">
        <v>283</v>
      </c>
      <c r="G387" s="4"/>
      <c r="H387" s="4"/>
      <c r="I387" s="4"/>
      <c r="J387" s="4"/>
      <c r="K387" s="4"/>
      <c r="L387" s="4"/>
      <c r="M387" s="4"/>
      <c r="N387" s="4"/>
      <c r="O387" s="4"/>
      <c r="P387" s="4"/>
      <c r="Q387" s="4"/>
      <c r="R387" s="4"/>
      <c r="S387" s="4"/>
      <c r="T387" s="4"/>
      <c r="U387" s="4"/>
      <c r="V387" s="4"/>
      <c r="W387" s="4"/>
      <c r="X387" s="4"/>
      <c r="Y387" s="4"/>
      <c r="Z387" s="4"/>
      <c r="AA387" s="4"/>
      <c r="AB387" s="4"/>
    </row>
    <row r="388" spans="1:28" ht="12.75" customHeight="1">
      <c r="A388" s="4"/>
      <c r="B388" s="3"/>
      <c r="C388" s="4"/>
      <c r="D388" s="4"/>
      <c r="E388" s="4" t="s">
        <v>30</v>
      </c>
      <c r="F388" s="834" t="s">
        <v>289</v>
      </c>
      <c r="G388" s="832"/>
      <c r="H388" s="832"/>
      <c r="I388" s="832"/>
      <c r="J388" s="832"/>
      <c r="K388" s="832"/>
      <c r="L388" s="832"/>
      <c r="M388" s="832"/>
      <c r="N388" s="832"/>
      <c r="O388" s="832"/>
      <c r="P388" s="832"/>
      <c r="Q388" s="832"/>
      <c r="R388" s="832"/>
      <c r="S388" s="832"/>
      <c r="T388" s="832"/>
      <c r="U388" s="832"/>
      <c r="V388" s="832"/>
      <c r="W388" s="832"/>
      <c r="X388" s="832"/>
      <c r="Y388" s="832"/>
      <c r="Z388" s="832"/>
      <c r="AA388" s="832"/>
      <c r="AB388" s="832"/>
    </row>
    <row r="389" spans="1:28" ht="12.75" customHeight="1">
      <c r="A389" s="4"/>
      <c r="B389" s="3"/>
      <c r="C389" s="4"/>
      <c r="D389" s="4"/>
      <c r="E389" s="4"/>
      <c r="F389" s="832"/>
      <c r="G389" s="832"/>
      <c r="H389" s="832"/>
      <c r="I389" s="832"/>
      <c r="J389" s="832"/>
      <c r="K389" s="832"/>
      <c r="L389" s="832"/>
      <c r="M389" s="832"/>
      <c r="N389" s="832"/>
      <c r="O389" s="832"/>
      <c r="P389" s="832"/>
      <c r="Q389" s="832"/>
      <c r="R389" s="832"/>
      <c r="S389" s="832"/>
      <c r="T389" s="832"/>
      <c r="U389" s="832"/>
      <c r="V389" s="832"/>
      <c r="W389" s="832"/>
      <c r="X389" s="832"/>
      <c r="Y389" s="832"/>
      <c r="Z389" s="832"/>
      <c r="AA389" s="832"/>
      <c r="AB389" s="832"/>
    </row>
    <row r="390" spans="1:28" ht="12.75" customHeight="1">
      <c r="A390" s="4"/>
      <c r="B390" s="3"/>
      <c r="C390" s="4"/>
      <c r="D390" s="4"/>
      <c r="E390" s="4"/>
      <c r="F390" s="832"/>
      <c r="G390" s="832"/>
      <c r="H390" s="832"/>
      <c r="I390" s="832"/>
      <c r="J390" s="832"/>
      <c r="K390" s="832"/>
      <c r="L390" s="832"/>
      <c r="M390" s="832"/>
      <c r="N390" s="832"/>
      <c r="O390" s="832"/>
      <c r="P390" s="832"/>
      <c r="Q390" s="832"/>
      <c r="R390" s="832"/>
      <c r="S390" s="832"/>
      <c r="T390" s="832"/>
      <c r="U390" s="832"/>
      <c r="V390" s="832"/>
      <c r="W390" s="832"/>
      <c r="X390" s="832"/>
      <c r="Y390" s="832"/>
      <c r="Z390" s="832"/>
      <c r="AA390" s="832"/>
      <c r="AB390" s="832"/>
    </row>
    <row r="391" spans="1:28" ht="12.75" customHeight="1">
      <c r="A391" s="4"/>
      <c r="B391" s="3"/>
      <c r="C391" s="4"/>
      <c r="D391" s="4"/>
      <c r="E391" s="4"/>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2.75" customHeight="1">
      <c r="A392" s="4"/>
      <c r="B392" s="3"/>
      <c r="C392" s="3"/>
      <c r="D392" s="3" t="s">
        <v>105</v>
      </c>
      <c r="E392" s="3" t="s">
        <v>290</v>
      </c>
      <c r="F392" s="4"/>
      <c r="G392" s="3"/>
      <c r="H392" s="4"/>
      <c r="I392" s="9"/>
      <c r="J392" s="4"/>
      <c r="K392" s="4"/>
      <c r="L392" s="4"/>
      <c r="M392" s="4"/>
      <c r="N392" s="4"/>
      <c r="O392" s="4"/>
      <c r="P392" s="4"/>
      <c r="Q392" s="4"/>
      <c r="R392" s="4"/>
      <c r="S392" s="4"/>
      <c r="T392" s="4"/>
      <c r="U392" s="4"/>
      <c r="V392" s="4"/>
      <c r="W392" s="4"/>
      <c r="X392" s="4"/>
      <c r="Y392" s="4"/>
      <c r="Z392" s="4"/>
      <c r="AA392" s="4"/>
      <c r="AB392" s="4"/>
    </row>
    <row r="393" spans="1:28" ht="12.75" customHeight="1">
      <c r="A393" s="4"/>
      <c r="B393" s="3"/>
      <c r="C393" s="4"/>
      <c r="D393" s="3"/>
      <c r="E393" s="4" t="s">
        <v>291</v>
      </c>
      <c r="F393" s="6"/>
      <c r="G393" s="6"/>
      <c r="H393" s="6"/>
      <c r="I393" s="6"/>
      <c r="J393" s="6"/>
      <c r="K393" s="6"/>
      <c r="L393" s="6"/>
      <c r="M393" s="6"/>
      <c r="N393" s="6"/>
      <c r="O393" s="6"/>
      <c r="P393" s="6"/>
      <c r="Q393" s="6"/>
      <c r="R393" s="6"/>
      <c r="S393" s="6"/>
      <c r="T393" s="6"/>
      <c r="U393" s="6"/>
      <c r="V393" s="6"/>
      <c r="W393" s="6"/>
      <c r="X393" s="6"/>
      <c r="Y393" s="6"/>
      <c r="Z393" s="6"/>
      <c r="AA393" s="6"/>
      <c r="AB393" s="6"/>
    </row>
    <row r="394" spans="1:28" ht="12.75" customHeight="1">
      <c r="B394" s="3"/>
      <c r="E394" s="20" t="s">
        <v>286</v>
      </c>
      <c r="F394" s="17"/>
      <c r="G394" s="17"/>
      <c r="H394" s="17"/>
      <c r="I394" s="17"/>
      <c r="J394" s="17"/>
      <c r="K394" s="17"/>
      <c r="L394" s="17"/>
      <c r="M394" s="17"/>
      <c r="N394" s="17"/>
      <c r="O394" s="17"/>
      <c r="P394" s="17"/>
      <c r="Q394" s="17"/>
      <c r="R394" s="17"/>
      <c r="S394" s="17"/>
      <c r="T394" s="17"/>
      <c r="U394" s="17"/>
      <c r="V394" s="17"/>
      <c r="W394" s="17"/>
      <c r="X394" s="17"/>
      <c r="Y394" s="17"/>
      <c r="Z394" s="17"/>
      <c r="AA394" s="17"/>
      <c r="AB394" s="17"/>
    </row>
    <row r="395" spans="1:28" ht="12.75" customHeight="1">
      <c r="B395" s="3"/>
      <c r="S395" s="4"/>
    </row>
    <row r="396" spans="1:28" ht="12.75" hidden="1" customHeight="1">
      <c r="B396" s="3"/>
      <c r="S396" s="4"/>
    </row>
    <row r="397" spans="1:28" ht="12.75" hidden="1" customHeight="1">
      <c r="B397" s="3"/>
      <c r="S397" s="4"/>
    </row>
    <row r="398" spans="1:28" ht="12.75" hidden="1" customHeight="1">
      <c r="B398" s="3"/>
      <c r="S398" s="4"/>
    </row>
    <row r="399" spans="1:28" ht="12.75" hidden="1" customHeight="1">
      <c r="B399" s="3"/>
      <c r="S399" s="4"/>
    </row>
    <row r="400" spans="1:28" ht="12.75" hidden="1" customHeight="1">
      <c r="B400" s="3"/>
      <c r="S400" s="4"/>
    </row>
    <row r="401" spans="2:19" ht="12.75" hidden="1" customHeight="1">
      <c r="B401" s="3"/>
      <c r="S401" s="4"/>
    </row>
    <row r="402" spans="2:19" ht="12.75" hidden="1" customHeight="1">
      <c r="B402" s="3"/>
      <c r="S402" s="4"/>
    </row>
    <row r="403" spans="2:19" ht="12.75" hidden="1" customHeight="1">
      <c r="B403" s="3"/>
      <c r="S403" s="4"/>
    </row>
    <row r="404" spans="2:19" ht="12.75" hidden="1" customHeight="1">
      <c r="B404" s="3"/>
      <c r="S404" s="4"/>
    </row>
    <row r="405" spans="2:19" ht="12.75" hidden="1" customHeight="1">
      <c r="B405" s="3"/>
      <c r="S405" s="4"/>
    </row>
    <row r="406" spans="2:19" ht="12.75" hidden="1" customHeight="1">
      <c r="B406" s="3"/>
      <c r="S406" s="4"/>
    </row>
    <row r="407" spans="2:19" ht="12.75" hidden="1" customHeight="1">
      <c r="B407" s="3"/>
      <c r="S407" s="4"/>
    </row>
    <row r="408" spans="2:19" ht="12.75" hidden="1" customHeight="1">
      <c r="B408" s="3"/>
      <c r="D408" s="3"/>
      <c r="E408" s="4"/>
      <c r="F408" s="4"/>
      <c r="G408" s="4"/>
      <c r="H408" s="4"/>
      <c r="I408" s="4"/>
      <c r="J408" s="4"/>
      <c r="K408" s="4"/>
      <c r="L408" s="4"/>
      <c r="M408" s="4"/>
      <c r="N408" s="4"/>
      <c r="O408" s="4"/>
      <c r="P408" s="4"/>
      <c r="Q408" s="4"/>
      <c r="R408" s="4"/>
      <c r="S408" s="4"/>
    </row>
    <row r="409" spans="2:19" ht="12.75" hidden="1" customHeight="1">
      <c r="B409" s="3"/>
      <c r="D409" s="3"/>
      <c r="E409" s="4"/>
      <c r="F409" s="4"/>
      <c r="G409" s="4"/>
      <c r="H409" s="4"/>
      <c r="I409" s="4"/>
      <c r="J409" s="4"/>
      <c r="K409" s="4"/>
      <c r="L409" s="4"/>
      <c r="M409" s="4"/>
      <c r="N409" s="4"/>
      <c r="O409" s="4"/>
      <c r="P409" s="4"/>
      <c r="Q409" s="4"/>
      <c r="R409" s="4"/>
      <c r="S409" s="4"/>
    </row>
    <row r="410" spans="2:19" ht="12.75" hidden="1" customHeight="1">
      <c r="J410" s="4"/>
      <c r="K410" s="4"/>
      <c r="L410" s="4"/>
      <c r="M410" s="4"/>
      <c r="N410" s="4"/>
      <c r="O410" s="4"/>
      <c r="P410" s="4"/>
      <c r="Q410" s="4"/>
      <c r="R410" s="4"/>
      <c r="S410" s="4"/>
    </row>
    <row r="411" spans="2:19" ht="12.75" hidden="1" customHeight="1">
      <c r="J411" s="4"/>
      <c r="K411" s="4"/>
      <c r="L411" s="4"/>
      <c r="M411" s="4"/>
      <c r="N411" s="4"/>
      <c r="O411" s="4"/>
      <c r="P411" s="4"/>
      <c r="Q411" s="4"/>
      <c r="R411" s="4"/>
      <c r="S411" s="4"/>
    </row>
    <row r="412" spans="2:19" ht="12.75" hidden="1" customHeight="1">
      <c r="J412" s="4"/>
      <c r="K412" s="4"/>
      <c r="L412" s="4"/>
      <c r="M412" s="4"/>
      <c r="N412" s="4"/>
      <c r="O412" s="4"/>
      <c r="P412" s="4"/>
      <c r="Q412" s="4"/>
      <c r="R412" s="4"/>
      <c r="S412" s="4"/>
    </row>
    <row r="413" spans="2:19" ht="12.75" hidden="1" customHeight="1">
      <c r="J413" s="4"/>
      <c r="K413" s="4"/>
      <c r="L413" s="4"/>
      <c r="M413" s="4"/>
      <c r="N413" s="4"/>
      <c r="O413" s="4"/>
      <c r="P413" s="4"/>
      <c r="Q413" s="4"/>
      <c r="R413" s="4"/>
      <c r="S413" s="4"/>
    </row>
    <row r="414" spans="2:19" ht="12.75" hidden="1" customHeight="1">
      <c r="J414" s="4"/>
      <c r="K414" s="4"/>
      <c r="L414" s="4"/>
      <c r="M414" s="4"/>
      <c r="N414" s="4"/>
      <c r="O414" s="4"/>
      <c r="P414" s="4"/>
      <c r="Q414" s="4"/>
      <c r="R414" s="4"/>
      <c r="S414" s="4"/>
    </row>
    <row r="415" spans="2:19" ht="12.75" hidden="1" customHeight="1">
      <c r="J415" s="4"/>
      <c r="K415" s="4"/>
      <c r="L415" s="4"/>
      <c r="M415" s="4"/>
      <c r="N415" s="4"/>
      <c r="O415" s="4"/>
      <c r="P415" s="4"/>
      <c r="Q415" s="4"/>
      <c r="R415" s="4"/>
      <c r="S415" s="4"/>
    </row>
    <row r="416" spans="2:19" ht="12.75" hidden="1" customHeight="1">
      <c r="J416" s="4"/>
      <c r="K416" s="4"/>
      <c r="L416" s="4"/>
      <c r="M416" s="4"/>
      <c r="N416" s="4"/>
      <c r="O416" s="4"/>
      <c r="P416" s="4"/>
      <c r="Q416" s="4"/>
      <c r="R416" s="4"/>
      <c r="S416" s="4"/>
    </row>
    <row r="417" spans="2:19" ht="12.75" hidden="1" customHeight="1">
      <c r="J417" s="4"/>
      <c r="K417" s="4"/>
      <c r="L417" s="4"/>
      <c r="M417" s="4"/>
      <c r="N417" s="4"/>
      <c r="O417" s="4"/>
      <c r="P417" s="4"/>
      <c r="Q417" s="4"/>
      <c r="R417" s="4"/>
      <c r="S417" s="4"/>
    </row>
    <row r="418" spans="2:19" ht="12.75" hidden="1" customHeight="1">
      <c r="J418" s="4"/>
      <c r="K418" s="4"/>
      <c r="L418" s="4"/>
      <c r="M418" s="4"/>
      <c r="N418" s="4"/>
      <c r="O418" s="4"/>
      <c r="P418" s="4"/>
      <c r="Q418" s="4"/>
      <c r="R418" s="4"/>
      <c r="S418" s="4"/>
    </row>
    <row r="419" spans="2:19" ht="12.75" hidden="1" customHeight="1">
      <c r="L419" s="4"/>
      <c r="M419" s="4"/>
      <c r="N419" s="4"/>
      <c r="O419" s="4"/>
      <c r="P419" s="4"/>
      <c r="Q419" s="4"/>
      <c r="R419" s="4"/>
      <c r="S419" s="4"/>
    </row>
    <row r="420" spans="2:19" ht="12.75" hidden="1" customHeight="1">
      <c r="J420" s="4"/>
      <c r="K420" s="4"/>
      <c r="L420" s="4"/>
      <c r="M420" s="4"/>
      <c r="N420" s="4"/>
      <c r="O420" s="4"/>
      <c r="P420" s="4"/>
      <c r="Q420" s="4"/>
      <c r="R420" s="4"/>
      <c r="S420" s="4"/>
    </row>
    <row r="421" spans="2:19" ht="12.75" hidden="1" customHeight="1">
      <c r="B421" s="3"/>
      <c r="D421" s="3"/>
      <c r="E421" s="4"/>
      <c r="F421" s="4"/>
      <c r="G421" s="4"/>
      <c r="H421" s="4"/>
      <c r="I421" s="4"/>
      <c r="J421" s="4"/>
      <c r="K421" s="4"/>
      <c r="L421" s="4"/>
      <c r="M421" s="4"/>
      <c r="N421" s="4"/>
      <c r="O421" s="4"/>
      <c r="P421" s="4"/>
      <c r="Q421" s="4"/>
      <c r="R421" s="4"/>
      <c r="S421" s="4"/>
    </row>
    <row r="422" spans="2:19" ht="12.75" hidden="1" customHeight="1">
      <c r="B422" s="3"/>
      <c r="C422" s="3"/>
      <c r="D422" s="3"/>
      <c r="E422" s="4"/>
      <c r="F422" s="4"/>
      <c r="G422" s="4"/>
      <c r="H422" s="4"/>
      <c r="I422" s="4"/>
      <c r="J422" s="4"/>
      <c r="K422" s="4"/>
      <c r="L422" s="4"/>
      <c r="M422" s="4"/>
      <c r="N422" s="4"/>
      <c r="O422" s="4"/>
      <c r="P422" s="4"/>
      <c r="Q422" s="4"/>
      <c r="R422" s="4"/>
      <c r="S422" s="4"/>
    </row>
    <row r="423" spans="2:19" ht="12.75" hidden="1" customHeight="1">
      <c r="D423" s="3"/>
    </row>
    <row r="424" spans="2:19" ht="12.75" customHeight="1"/>
    <row r="425" spans="2:19" ht="12.75" customHeight="1"/>
    <row r="426" spans="2:19" ht="12.75" customHeight="1"/>
    <row r="427" spans="2:19" ht="12.75" customHeight="1"/>
    <row r="428" spans="2:19" ht="12.75" customHeight="1"/>
    <row r="429" spans="2:19" ht="12.75" customHeight="1"/>
    <row r="430" spans="2:19" ht="12.75" customHeight="1"/>
    <row r="431" spans="2:19" ht="12.75" customHeight="1"/>
    <row r="432" spans="2:19" ht="12.75" customHeight="1"/>
    <row r="433" spans="1:28" ht="12.75" customHeight="1"/>
    <row r="434" spans="1:28" ht="12.75" customHeight="1"/>
    <row r="435" spans="1:28" ht="12.75" customHeight="1"/>
    <row r="436" spans="1:28" ht="12.75" customHeight="1"/>
    <row r="437" spans="1:28" ht="12.75" customHeight="1"/>
    <row r="438" spans="1:28" ht="12.75" customHeight="1"/>
    <row r="439" spans="1:28" ht="12.75" hidden="1" customHeight="1">
      <c r="A439" s="4"/>
      <c r="B439" s="4"/>
      <c r="I439" s="4"/>
      <c r="J439" s="4"/>
      <c r="K439" s="4"/>
      <c r="L439" s="4"/>
      <c r="M439" s="4"/>
      <c r="N439" s="4"/>
      <c r="O439" s="4"/>
      <c r="P439" s="4"/>
      <c r="Q439" s="4"/>
      <c r="R439" s="4"/>
      <c r="S439" s="4"/>
      <c r="T439" s="4"/>
      <c r="U439" s="4"/>
      <c r="V439" s="4"/>
      <c r="W439" s="4"/>
      <c r="X439" s="4"/>
      <c r="Y439" s="4"/>
      <c r="Z439" s="4"/>
      <c r="AA439" s="4"/>
      <c r="AB439" s="4"/>
    </row>
    <row r="440" spans="1:28" ht="12.75" customHeight="1"/>
    <row r="441" spans="1:28" ht="12.75" customHeight="1"/>
    <row r="442" spans="1:28" ht="12.75" customHeight="1"/>
    <row r="443" spans="1:28" ht="12.75" customHeight="1"/>
    <row r="444" spans="1:28" ht="12.75" customHeight="1"/>
    <row r="445" spans="1:28" ht="12.75" customHeight="1"/>
    <row r="446" spans="1:28" ht="12.75" customHeight="1"/>
    <row r="447" spans="1:28" ht="12.75" customHeight="1"/>
    <row r="448" spans="1:2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5">
    <mergeCell ref="A1:AB2"/>
    <mergeCell ref="D7:AB9"/>
    <mergeCell ref="D11:AB13"/>
    <mergeCell ref="E14:AB16"/>
    <mergeCell ref="D18:AB27"/>
    <mergeCell ref="E28:AB30"/>
    <mergeCell ref="D32:AB32"/>
    <mergeCell ref="E33:AB33"/>
    <mergeCell ref="D35:AB36"/>
    <mergeCell ref="E37:AB37"/>
    <mergeCell ref="E38:AB38"/>
    <mergeCell ref="F42:AB43"/>
    <mergeCell ref="F45:AB47"/>
    <mergeCell ref="F50:AB52"/>
    <mergeCell ref="G56:AB56"/>
    <mergeCell ref="G58:I58"/>
    <mergeCell ref="G59:AB60"/>
    <mergeCell ref="G66:AB68"/>
    <mergeCell ref="G69:AB70"/>
    <mergeCell ref="G72:AB73"/>
    <mergeCell ref="G74:AB75"/>
    <mergeCell ref="F338:AB340"/>
    <mergeCell ref="E343:AB347"/>
    <mergeCell ref="F348:AB351"/>
    <mergeCell ref="F352:AB354"/>
    <mergeCell ref="E367:AB368"/>
    <mergeCell ref="E369:AB370"/>
    <mergeCell ref="F388:AB390"/>
    <mergeCell ref="G82:AB84"/>
    <mergeCell ref="G86:AB88"/>
    <mergeCell ref="G90:AB92"/>
    <mergeCell ref="G94:AB95"/>
    <mergeCell ref="G97:AB99"/>
    <mergeCell ref="E100:AB101"/>
    <mergeCell ref="G207:AB208"/>
  </mergeCells>
  <hyperlinks>
    <hyperlink ref="E33" r:id="rId1" xr:uid="{00000000-0004-0000-0000-000000000000}"/>
    <hyperlink ref="E37" r:id="rId2" xr:uid="{00000000-0004-0000-0000-000001000000}"/>
    <hyperlink ref="E38" r:id="rId3" xr:uid="{00000000-0004-0000-0000-000002000000}"/>
  </hyperlinks>
  <pageMargins left="0.75" right="0.75" top="0.75" bottom="0.75" header="0" footer="0"/>
  <pageSetup orientation="portrait"/>
  <rowBreaks count="7" manualBreakCount="7">
    <brk id="162" man="1"/>
    <brk id="355" man="1"/>
    <brk id="102" man="1"/>
    <brk id="281" man="1"/>
    <brk id="330" man="1"/>
    <brk id="222" man="1"/>
    <brk id="62" man="1"/>
  </rowBreaks>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E18" sqref="E18"/>
    </sheetView>
  </sheetViews>
  <sheetFormatPr defaultColWidth="14.44140625" defaultRowHeight="15" customHeight="1"/>
  <cols>
    <col min="1" max="1" width="3.77734375" customWidth="1"/>
    <col min="2" max="2" width="1.77734375" customWidth="1"/>
    <col min="3" max="3" width="2.77734375" customWidth="1"/>
    <col min="4" max="4" width="40.77734375" customWidth="1"/>
    <col min="5" max="5" width="13.44140625" customWidth="1"/>
    <col min="6" max="6" width="2.77734375" customWidth="1"/>
    <col min="7" max="7" width="10.77734375" customWidth="1"/>
    <col min="8" max="8" width="2.77734375" customWidth="1"/>
    <col min="9" max="9" width="10.77734375" customWidth="1"/>
    <col min="10" max="10" width="1.44140625" customWidth="1"/>
    <col min="11" max="11" width="47.44140625" customWidth="1"/>
    <col min="12" max="26" width="9.109375" customWidth="1"/>
  </cols>
  <sheetData>
    <row r="1" spans="1:26" ht="30" customHeight="1">
      <c r="A1" s="1357" t="s">
        <v>2335</v>
      </c>
      <c r="B1" s="1058"/>
      <c r="C1" s="1058"/>
      <c r="D1" s="1058"/>
      <c r="E1" s="1058"/>
      <c r="F1" s="1058"/>
      <c r="G1" s="1058"/>
      <c r="H1" s="1058"/>
      <c r="I1" s="1059"/>
      <c r="J1" s="671"/>
      <c r="K1" s="672"/>
      <c r="L1" s="671"/>
      <c r="M1" s="671"/>
      <c r="N1" s="671"/>
      <c r="O1" s="671"/>
      <c r="P1" s="671"/>
      <c r="Q1" s="671"/>
      <c r="R1" s="671"/>
      <c r="S1" s="671"/>
      <c r="T1" s="671"/>
      <c r="U1" s="671"/>
      <c r="V1" s="671"/>
      <c r="W1" s="671"/>
      <c r="X1" s="671"/>
      <c r="Y1" s="671"/>
      <c r="Z1" s="671"/>
    </row>
    <row r="2" spans="1:26" ht="13.5" customHeight="1">
      <c r="A2" s="673"/>
      <c r="B2" s="673"/>
      <c r="C2" s="671"/>
      <c r="D2" s="671"/>
      <c r="E2" s="671"/>
      <c r="F2" s="671"/>
      <c r="G2" s="671"/>
      <c r="H2" s="671"/>
      <c r="I2" s="674"/>
      <c r="J2" s="671"/>
      <c r="K2" s="675"/>
      <c r="L2" s="671"/>
      <c r="M2" s="671"/>
      <c r="N2" s="671"/>
      <c r="O2" s="671"/>
      <c r="P2" s="671"/>
      <c r="Q2" s="671"/>
      <c r="R2" s="671"/>
      <c r="S2" s="671"/>
      <c r="T2" s="671"/>
      <c r="U2" s="671"/>
      <c r="V2" s="671"/>
      <c r="W2" s="671"/>
      <c r="X2" s="671"/>
      <c r="Y2" s="671"/>
      <c r="Z2" s="671"/>
    </row>
    <row r="3" spans="1:26" ht="13.5" customHeight="1">
      <c r="A3" s="676" t="s">
        <v>1923</v>
      </c>
      <c r="B3" s="676"/>
      <c r="C3" s="671" t="s">
        <v>2336</v>
      </c>
      <c r="D3" s="671"/>
      <c r="E3" s="677">
        <f>ROUND(Application!AM564+'Basis &amp; Credits'!AB77,0)</f>
        <v>15971225</v>
      </c>
      <c r="F3" s="677"/>
      <c r="G3" s="671"/>
      <c r="H3" s="671"/>
      <c r="I3" s="671"/>
      <c r="J3" s="671"/>
      <c r="K3" s="671"/>
      <c r="L3" s="671"/>
      <c r="M3" s="671"/>
      <c r="N3" s="671"/>
      <c r="O3" s="671"/>
      <c r="P3" s="671"/>
      <c r="Q3" s="671"/>
      <c r="R3" s="671"/>
      <c r="S3" s="671"/>
      <c r="T3" s="671"/>
      <c r="U3" s="671"/>
      <c r="V3" s="671"/>
      <c r="W3" s="671"/>
      <c r="X3" s="671"/>
      <c r="Y3" s="671"/>
      <c r="Z3" s="671"/>
    </row>
    <row r="4" spans="1:26" ht="15" customHeight="1">
      <c r="A4" s="678"/>
      <c r="B4" s="678"/>
      <c r="C4" s="678" t="s">
        <v>2337</v>
      </c>
      <c r="D4" s="678"/>
      <c r="E4" s="679">
        <f>Application!AD1037</f>
        <v>4.0201005025125629E-2</v>
      </c>
      <c r="F4" s="680"/>
      <c r="G4" s="678"/>
      <c r="H4" s="678"/>
      <c r="I4" s="678"/>
      <c r="J4" s="678"/>
      <c r="K4" s="681"/>
      <c r="L4" s="678"/>
      <c r="M4" s="678"/>
      <c r="N4" s="678"/>
      <c r="O4" s="678"/>
      <c r="P4" s="678"/>
      <c r="Q4" s="678"/>
      <c r="R4" s="678"/>
      <c r="S4" s="678"/>
      <c r="T4" s="678"/>
      <c r="U4" s="678"/>
      <c r="V4" s="678"/>
      <c r="W4" s="678"/>
      <c r="X4" s="678"/>
      <c r="Y4" s="678"/>
      <c r="Z4" s="678"/>
    </row>
    <row r="5" spans="1:26" ht="15" customHeight="1">
      <c r="A5" s="1358"/>
      <c r="B5" s="832"/>
      <c r="C5" s="678"/>
      <c r="D5" s="678" t="s">
        <v>2338</v>
      </c>
      <c r="E5" s="680">
        <f>IF('CDLAC Points System'!C274="Yes",0.2,0)</f>
        <v>0</v>
      </c>
      <c r="F5" s="680"/>
      <c r="G5" s="678"/>
      <c r="H5" s="678"/>
      <c r="I5" s="678"/>
      <c r="J5" s="678"/>
      <c r="K5" s="683"/>
      <c r="L5" s="678"/>
      <c r="M5" s="678"/>
      <c r="N5" s="678"/>
      <c r="O5" s="678"/>
      <c r="P5" s="678"/>
      <c r="Q5" s="678"/>
      <c r="R5" s="678"/>
      <c r="S5" s="678"/>
      <c r="T5" s="678"/>
      <c r="U5" s="678"/>
      <c r="V5" s="678"/>
      <c r="W5" s="678"/>
      <c r="X5" s="678"/>
      <c r="Y5" s="678"/>
      <c r="Z5" s="678"/>
    </row>
    <row r="6" spans="1:26" ht="15" customHeight="1">
      <c r="A6" s="682"/>
      <c r="B6" s="682"/>
      <c r="C6" s="678"/>
      <c r="D6" s="678" t="s">
        <v>2339</v>
      </c>
      <c r="E6" s="680">
        <f>IF(AND((Application!W464&gt;=(0.5*Application!G753)),Application!D210="Special Needs",(OR(Application!M354="Yes",Application!M355="Yes"))),0.2," ")</f>
        <v>0.2</v>
      </c>
      <c r="F6" s="680"/>
      <c r="G6" s="678"/>
      <c r="H6" s="678"/>
      <c r="I6" s="678"/>
      <c r="J6" s="678"/>
      <c r="K6" s="683"/>
      <c r="L6" s="678"/>
      <c r="M6" s="678"/>
      <c r="N6" s="678"/>
      <c r="O6" s="678"/>
      <c r="P6" s="678"/>
      <c r="Q6" s="678"/>
      <c r="R6" s="678"/>
      <c r="S6" s="678"/>
      <c r="T6" s="678"/>
      <c r="U6" s="678"/>
      <c r="V6" s="678"/>
      <c r="W6" s="678"/>
      <c r="X6" s="678"/>
      <c r="Y6" s="678"/>
      <c r="Z6" s="678"/>
    </row>
    <row r="7" spans="1:26" ht="13.5" customHeight="1">
      <c r="A7" s="673"/>
      <c r="B7" s="673"/>
      <c r="C7" s="671" t="s">
        <v>2340</v>
      </c>
      <c r="D7" s="671"/>
      <c r="E7" s="677">
        <f>E3-(E3*(E4+(MAX(E5,E6))))</f>
        <v>12134920.703517588</v>
      </c>
      <c r="F7" s="677"/>
      <c r="G7" s="671"/>
      <c r="H7" s="671"/>
      <c r="I7" s="684"/>
      <c r="J7" s="671"/>
      <c r="K7" s="685"/>
      <c r="L7" s="671"/>
      <c r="M7" s="671"/>
      <c r="N7" s="671"/>
      <c r="O7" s="671"/>
      <c r="P7" s="671"/>
      <c r="Q7" s="671"/>
      <c r="R7" s="671"/>
      <c r="S7" s="671"/>
      <c r="T7" s="671"/>
      <c r="U7" s="671"/>
      <c r="V7" s="671"/>
      <c r="W7" s="671"/>
      <c r="X7" s="671"/>
      <c r="Y7" s="671"/>
      <c r="Z7" s="671"/>
    </row>
    <row r="8" spans="1:26" ht="13.5" customHeight="1">
      <c r="A8" s="673"/>
      <c r="B8" s="673"/>
      <c r="C8" s="671"/>
      <c r="D8" s="671"/>
      <c r="E8" s="684"/>
      <c r="F8" s="684"/>
      <c r="G8" s="686"/>
      <c r="H8" s="686"/>
      <c r="I8" s="684"/>
      <c r="J8" s="671"/>
      <c r="K8" s="672"/>
      <c r="L8" s="671"/>
      <c r="M8" s="671"/>
      <c r="N8" s="671"/>
      <c r="O8" s="671"/>
      <c r="P8" s="671"/>
      <c r="Q8" s="671"/>
      <c r="R8" s="671"/>
      <c r="S8" s="671"/>
      <c r="T8" s="671"/>
      <c r="U8" s="671"/>
      <c r="V8" s="671"/>
      <c r="W8" s="671"/>
      <c r="X8" s="671"/>
      <c r="Y8" s="671"/>
      <c r="Z8" s="671"/>
    </row>
    <row r="9" spans="1:26" ht="15" customHeight="1">
      <c r="A9" s="687"/>
      <c r="B9" s="687"/>
      <c r="C9" s="688"/>
      <c r="D9" s="671"/>
      <c r="E9" s="689" t="s">
        <v>1794</v>
      </c>
      <c r="F9" s="689"/>
      <c r="G9" s="686" t="s">
        <v>2341</v>
      </c>
      <c r="H9" s="686"/>
      <c r="I9" s="686" t="s">
        <v>2342</v>
      </c>
      <c r="J9" s="671"/>
      <c r="K9" s="672"/>
      <c r="L9" s="671"/>
      <c r="M9" s="671"/>
      <c r="N9" s="671"/>
      <c r="O9" s="671"/>
      <c r="P9" s="671"/>
      <c r="Q9" s="671"/>
      <c r="R9" s="671"/>
      <c r="S9" s="671"/>
      <c r="T9" s="671"/>
      <c r="U9" s="671"/>
      <c r="V9" s="671"/>
      <c r="W9" s="671"/>
      <c r="X9" s="671"/>
      <c r="Y9" s="671"/>
      <c r="Z9" s="671"/>
    </row>
    <row r="10" spans="1:26" ht="13.5" customHeight="1">
      <c r="A10" s="676" t="s">
        <v>1926</v>
      </c>
      <c r="B10" s="676"/>
      <c r="C10" s="671" t="s">
        <v>2020</v>
      </c>
      <c r="D10" s="671"/>
      <c r="E10" s="690" t="s">
        <v>2343</v>
      </c>
      <c r="F10" s="686"/>
      <c r="G10" s="690" t="s">
        <v>2344</v>
      </c>
      <c r="H10" s="686"/>
      <c r="I10" s="690" t="s">
        <v>2343</v>
      </c>
      <c r="J10" s="671"/>
      <c r="K10" s="672"/>
      <c r="L10" s="671"/>
      <c r="M10" s="671"/>
      <c r="N10" s="671"/>
      <c r="O10" s="671"/>
      <c r="P10" s="671"/>
      <c r="Q10" s="671"/>
      <c r="R10" s="671"/>
      <c r="S10" s="671"/>
      <c r="T10" s="671"/>
      <c r="U10" s="671"/>
      <c r="V10" s="671"/>
      <c r="W10" s="671"/>
      <c r="X10" s="671"/>
      <c r="Y10" s="671"/>
      <c r="Z10" s="671"/>
    </row>
    <row r="11" spans="1:26" ht="13.5" customHeight="1">
      <c r="A11" s="673"/>
      <c r="B11" s="673"/>
      <c r="C11" s="691" t="s">
        <v>1952</v>
      </c>
      <c r="D11" s="691"/>
      <c r="E11" s="692">
        <f>Application!BN635+Application!BN644+Application!CS658</f>
        <v>0</v>
      </c>
      <c r="F11" s="671"/>
      <c r="G11" s="693">
        <v>0.9</v>
      </c>
      <c r="H11" s="693"/>
      <c r="I11" s="694">
        <f t="shared" ref="I11:I13" si="0">E11*G11</f>
        <v>0</v>
      </c>
      <c r="J11" s="671"/>
      <c r="K11" s="672"/>
      <c r="L11" s="671"/>
      <c r="M11" s="671"/>
      <c r="N11" s="671"/>
      <c r="O11" s="671"/>
      <c r="P11" s="671"/>
      <c r="Q11" s="671"/>
      <c r="R11" s="671"/>
      <c r="S11" s="671"/>
      <c r="T11" s="671"/>
      <c r="U11" s="671"/>
      <c r="V11" s="671"/>
      <c r="W11" s="671"/>
      <c r="X11" s="671"/>
      <c r="Y11" s="671"/>
      <c r="Z11" s="671"/>
    </row>
    <row r="12" spans="1:26" ht="13.5" customHeight="1">
      <c r="A12" s="673"/>
      <c r="B12" s="673"/>
      <c r="C12" s="671" t="s">
        <v>2345</v>
      </c>
      <c r="D12" s="671"/>
      <c r="E12" s="692">
        <f>Application!BS635+Application!BS644+Application!CX658</f>
        <v>44</v>
      </c>
      <c r="F12" s="671"/>
      <c r="G12" s="693">
        <v>1</v>
      </c>
      <c r="H12" s="693"/>
      <c r="I12" s="694">
        <f t="shared" si="0"/>
        <v>44</v>
      </c>
      <c r="J12" s="671"/>
      <c r="K12" s="672"/>
      <c r="L12" s="671"/>
      <c r="M12" s="671"/>
      <c r="N12" s="671"/>
      <c r="O12" s="671"/>
      <c r="P12" s="671"/>
      <c r="Q12" s="671"/>
      <c r="R12" s="671"/>
      <c r="S12" s="671"/>
      <c r="T12" s="671"/>
      <c r="U12" s="671"/>
      <c r="V12" s="671"/>
      <c r="W12" s="671"/>
      <c r="X12" s="671"/>
      <c r="Y12" s="671"/>
      <c r="Z12" s="671"/>
    </row>
    <row r="13" spans="1:26" ht="13.5" customHeight="1">
      <c r="A13" s="673"/>
      <c r="B13" s="673"/>
      <c r="C13" s="671" t="s">
        <v>2346</v>
      </c>
      <c r="D13" s="671"/>
      <c r="E13" s="692">
        <f>Application!BX635+Application!BX644+Application!DC658</f>
        <v>18</v>
      </c>
      <c r="F13" s="671"/>
      <c r="G13" s="693">
        <v>1.25</v>
      </c>
      <c r="H13" s="693"/>
      <c r="I13" s="694">
        <f t="shared" si="0"/>
        <v>22.5</v>
      </c>
      <c r="J13" s="671"/>
      <c r="K13" s="672"/>
      <c r="L13" s="671"/>
      <c r="M13" s="671"/>
      <c r="N13" s="671"/>
      <c r="O13" s="671"/>
      <c r="P13" s="671"/>
      <c r="Q13" s="671"/>
      <c r="R13" s="671"/>
      <c r="S13" s="671"/>
      <c r="T13" s="671"/>
      <c r="U13" s="671"/>
      <c r="V13" s="671"/>
      <c r="W13" s="671"/>
      <c r="X13" s="671"/>
      <c r="Y13" s="671"/>
      <c r="Z13" s="671"/>
    </row>
    <row r="14" spans="1:26" ht="13.5" customHeight="1">
      <c r="A14" s="673"/>
      <c r="B14" s="673"/>
      <c r="C14" s="671" t="s">
        <v>2347</v>
      </c>
      <c r="D14" s="671"/>
      <c r="E14" s="692">
        <f>Application!CC635+Application!CC644+Application!DH658</f>
        <v>18</v>
      </c>
      <c r="F14" s="671"/>
      <c r="G14" s="693">
        <f>1.5+0.25*0</f>
        <v>1.5</v>
      </c>
      <c r="H14" s="693"/>
      <c r="I14" s="694">
        <f>IF(E14/E16&lt;=30%,E14*G14,TRUNC(0.3*E16)*G14+(E14-TRUNC(0.3*E16))*G13)</f>
        <v>27</v>
      </c>
      <c r="J14" s="671"/>
      <c r="K14" s="672"/>
      <c r="L14" s="671"/>
      <c r="M14" s="671"/>
      <c r="N14" s="671"/>
      <c r="O14" s="671"/>
      <c r="P14" s="671"/>
      <c r="Q14" s="671"/>
      <c r="R14" s="671"/>
      <c r="S14" s="671"/>
      <c r="T14" s="671"/>
      <c r="U14" s="671"/>
      <c r="V14" s="671"/>
      <c r="W14" s="671"/>
      <c r="X14" s="671"/>
      <c r="Y14" s="671"/>
      <c r="Z14" s="671"/>
    </row>
    <row r="15" spans="1:26" ht="13.5" customHeight="1">
      <c r="A15" s="673"/>
      <c r="B15" s="673"/>
      <c r="C15" s="671" t="s">
        <v>2348</v>
      </c>
      <c r="D15" s="671"/>
      <c r="E15" s="695">
        <f>Application!CH635+Application!CM635+Application!CH644+Application!CM644+Application!DM658+Application!DR658</f>
        <v>0</v>
      </c>
      <c r="F15" s="671"/>
      <c r="G15" s="693">
        <f>1.75+0.25*0</f>
        <v>1.75</v>
      </c>
      <c r="H15" s="693"/>
      <c r="I15" s="696">
        <f>IF(E15/E16&lt;=10%,E15*G15,TRUNC(0.1*E16)*G15+(E15-TRUNC(0.1*E16))*G13)</f>
        <v>0</v>
      </c>
      <c r="J15" s="671"/>
      <c r="K15" s="672"/>
      <c r="L15" s="671"/>
      <c r="M15" s="671"/>
      <c r="N15" s="671"/>
      <c r="O15" s="671"/>
      <c r="P15" s="671"/>
      <c r="Q15" s="671"/>
      <c r="R15" s="671"/>
      <c r="S15" s="671"/>
      <c r="T15" s="671"/>
      <c r="U15" s="671"/>
      <c r="V15" s="671"/>
      <c r="W15" s="671"/>
      <c r="X15" s="671"/>
      <c r="Y15" s="671"/>
      <c r="Z15" s="671"/>
    </row>
    <row r="16" spans="1:26" ht="13.5" customHeight="1">
      <c r="A16" s="673"/>
      <c r="B16" s="673"/>
      <c r="C16" s="671"/>
      <c r="D16" s="671"/>
      <c r="E16" s="692">
        <f>SUM(E11:E15)</f>
        <v>80</v>
      </c>
      <c r="F16" s="671"/>
      <c r="G16" s="671"/>
      <c r="H16" s="671"/>
      <c r="I16" s="694">
        <f>SUM(I11:I15)</f>
        <v>93.5</v>
      </c>
      <c r="J16" s="671"/>
      <c r="K16" s="672"/>
      <c r="L16" s="671"/>
      <c r="M16" s="671"/>
      <c r="N16" s="671"/>
      <c r="O16" s="671"/>
      <c r="P16" s="671"/>
      <c r="Q16" s="671"/>
      <c r="R16" s="671"/>
      <c r="S16" s="671"/>
      <c r="T16" s="671"/>
      <c r="U16" s="671"/>
      <c r="V16" s="671"/>
      <c r="W16" s="671"/>
      <c r="X16" s="671"/>
      <c r="Y16" s="671"/>
      <c r="Z16" s="671"/>
    </row>
    <row r="17" spans="1:26" ht="13.5" customHeight="1">
      <c r="A17" s="673"/>
      <c r="B17" s="673"/>
      <c r="C17" s="671"/>
      <c r="D17" s="671"/>
      <c r="E17" s="671"/>
      <c r="F17" s="671"/>
      <c r="G17" s="671"/>
      <c r="H17" s="671"/>
      <c r="I17" s="697"/>
      <c r="J17" s="671"/>
      <c r="K17" s="672"/>
      <c r="L17" s="671"/>
      <c r="M17" s="671"/>
      <c r="N17" s="671"/>
      <c r="O17" s="671"/>
      <c r="P17" s="671"/>
      <c r="Q17" s="671"/>
      <c r="R17" s="671"/>
      <c r="S17" s="671"/>
      <c r="T17" s="671"/>
      <c r="U17" s="671"/>
      <c r="V17" s="671"/>
      <c r="W17" s="671"/>
      <c r="X17" s="671"/>
      <c r="Y17" s="671"/>
      <c r="Z17" s="671"/>
    </row>
    <row r="18" spans="1:26" ht="13.5" customHeight="1">
      <c r="A18" s="676" t="s">
        <v>1932</v>
      </c>
      <c r="B18" s="676"/>
      <c r="C18" s="673" t="s">
        <v>2349</v>
      </c>
      <c r="D18" s="671"/>
      <c r="E18" s="698">
        <f>E7/I16</f>
        <v>129785.24816596351</v>
      </c>
      <c r="F18" s="698"/>
      <c r="G18" s="699"/>
      <c r="H18" s="699"/>
      <c r="I18" s="697"/>
      <c r="J18" s="671"/>
      <c r="K18" s="672"/>
      <c r="L18" s="671"/>
      <c r="M18" s="671"/>
      <c r="N18" s="671"/>
      <c r="O18" s="671"/>
      <c r="P18" s="671"/>
      <c r="Q18" s="671"/>
      <c r="R18" s="671"/>
      <c r="S18" s="671"/>
      <c r="T18" s="671"/>
      <c r="U18" s="671"/>
      <c r="V18" s="671"/>
      <c r="W18" s="671"/>
      <c r="X18" s="671"/>
      <c r="Y18" s="671"/>
      <c r="Z18" s="671"/>
    </row>
    <row r="19" spans="1:26" ht="13.5" customHeight="1">
      <c r="A19" s="671"/>
      <c r="B19" s="671"/>
      <c r="C19" s="671"/>
      <c r="D19" s="671"/>
      <c r="E19" s="671"/>
      <c r="F19" s="671"/>
      <c r="G19" s="671"/>
      <c r="H19" s="671"/>
      <c r="I19" s="671"/>
      <c r="J19" s="671"/>
      <c r="K19" s="672"/>
      <c r="L19" s="671"/>
      <c r="M19" s="671"/>
      <c r="N19" s="671"/>
      <c r="O19" s="671"/>
      <c r="P19" s="671"/>
      <c r="Q19" s="671"/>
      <c r="R19" s="671"/>
      <c r="S19" s="671"/>
      <c r="T19" s="671"/>
      <c r="U19" s="671"/>
      <c r="V19" s="671"/>
      <c r="W19" s="671"/>
      <c r="X19" s="671"/>
      <c r="Y19" s="671"/>
      <c r="Z19" s="671"/>
    </row>
    <row r="20" spans="1:26" ht="13.5" customHeight="1">
      <c r="A20" s="671"/>
      <c r="B20" s="671"/>
      <c r="C20" s="671"/>
      <c r="D20" s="671"/>
      <c r="E20" s="671"/>
      <c r="F20" s="671"/>
      <c r="G20" s="671"/>
      <c r="H20" s="671"/>
      <c r="I20" s="671"/>
      <c r="J20" s="671"/>
      <c r="K20" s="672"/>
      <c r="L20" s="671"/>
      <c r="M20" s="671"/>
      <c r="N20" s="671"/>
      <c r="O20" s="671"/>
      <c r="P20" s="671"/>
      <c r="Q20" s="671"/>
      <c r="R20" s="671"/>
      <c r="S20" s="671"/>
      <c r="T20" s="671"/>
      <c r="U20" s="671"/>
      <c r="V20" s="671"/>
      <c r="W20" s="671"/>
      <c r="X20" s="671"/>
      <c r="Y20" s="671"/>
      <c r="Z20" s="671"/>
    </row>
    <row r="21" spans="1:26" ht="14.25" customHeight="1">
      <c r="A21" s="1359" t="s">
        <v>2350</v>
      </c>
      <c r="B21" s="832"/>
      <c r="C21" s="832"/>
      <c r="D21" s="832"/>
      <c r="E21" s="832"/>
      <c r="F21" s="832"/>
      <c r="G21" s="832"/>
      <c r="H21" s="832"/>
      <c r="I21" s="832"/>
      <c r="J21" s="671"/>
      <c r="K21" s="672"/>
      <c r="L21" s="671"/>
      <c r="M21" s="671"/>
      <c r="N21" s="671"/>
      <c r="O21" s="671"/>
      <c r="P21" s="671"/>
      <c r="Q21" s="671"/>
      <c r="R21" s="671"/>
      <c r="S21" s="671"/>
      <c r="T21" s="671"/>
      <c r="U21" s="671"/>
      <c r="V21" s="671"/>
      <c r="W21" s="671"/>
      <c r="X21" s="671"/>
      <c r="Y21" s="671"/>
      <c r="Z21" s="671"/>
    </row>
    <row r="22" spans="1:26" ht="13.5" customHeight="1">
      <c r="A22" s="832"/>
      <c r="B22" s="832"/>
      <c r="C22" s="832"/>
      <c r="D22" s="832"/>
      <c r="E22" s="832"/>
      <c r="F22" s="832"/>
      <c r="G22" s="832"/>
      <c r="H22" s="832"/>
      <c r="I22" s="832"/>
      <c r="J22" s="671"/>
      <c r="K22" s="672"/>
      <c r="L22" s="671"/>
      <c r="M22" s="671"/>
      <c r="N22" s="671"/>
      <c r="O22" s="671"/>
      <c r="P22" s="671"/>
      <c r="Q22" s="671"/>
      <c r="R22" s="671"/>
      <c r="S22" s="671"/>
      <c r="T22" s="671"/>
      <c r="U22" s="671"/>
      <c r="V22" s="671"/>
      <c r="W22" s="671"/>
      <c r="X22" s="671"/>
      <c r="Y22" s="671"/>
      <c r="Z22" s="671"/>
    </row>
    <row r="23" spans="1:26" ht="13.5" customHeight="1">
      <c r="A23" s="832"/>
      <c r="B23" s="832"/>
      <c r="C23" s="832"/>
      <c r="D23" s="832"/>
      <c r="E23" s="832"/>
      <c r="F23" s="832"/>
      <c r="G23" s="832"/>
      <c r="H23" s="832"/>
      <c r="I23" s="832"/>
      <c r="J23" s="671"/>
      <c r="K23" s="672"/>
      <c r="L23" s="671"/>
      <c r="M23" s="671"/>
      <c r="N23" s="671"/>
      <c r="O23" s="671"/>
      <c r="P23" s="671"/>
      <c r="Q23" s="671"/>
      <c r="R23" s="671"/>
      <c r="S23" s="671"/>
      <c r="T23" s="671"/>
      <c r="U23" s="671"/>
      <c r="V23" s="671"/>
      <c r="W23" s="671"/>
      <c r="X23" s="671"/>
      <c r="Y23" s="671"/>
      <c r="Z23" s="671"/>
    </row>
    <row r="24" spans="1:26" ht="13.5" customHeight="1">
      <c r="A24" s="832"/>
      <c r="B24" s="832"/>
      <c r="C24" s="832"/>
      <c r="D24" s="832"/>
      <c r="E24" s="832"/>
      <c r="F24" s="832"/>
      <c r="G24" s="832"/>
      <c r="H24" s="832"/>
      <c r="I24" s="832"/>
      <c r="J24" s="671"/>
      <c r="K24" s="672"/>
      <c r="L24" s="671"/>
      <c r="M24" s="671"/>
      <c r="N24" s="671"/>
      <c r="O24" s="671"/>
      <c r="P24" s="671"/>
      <c r="Q24" s="671"/>
      <c r="R24" s="671"/>
      <c r="S24" s="671"/>
      <c r="T24" s="671"/>
      <c r="U24" s="671"/>
      <c r="V24" s="671"/>
      <c r="W24" s="671"/>
      <c r="X24" s="671"/>
      <c r="Y24" s="671"/>
      <c r="Z24" s="671"/>
    </row>
    <row r="25" spans="1:26" ht="13.5" customHeight="1">
      <c r="A25" s="671"/>
      <c r="B25" s="671"/>
      <c r="C25" s="671"/>
      <c r="D25" s="671"/>
      <c r="E25" s="671"/>
      <c r="F25" s="671"/>
      <c r="G25" s="671"/>
      <c r="H25" s="671"/>
      <c r="I25" s="671"/>
      <c r="J25" s="671"/>
      <c r="K25" s="672"/>
      <c r="L25" s="671"/>
      <c r="M25" s="671"/>
      <c r="N25" s="671"/>
      <c r="O25" s="671"/>
      <c r="P25" s="671"/>
      <c r="Q25" s="671"/>
      <c r="R25" s="671"/>
      <c r="S25" s="671"/>
      <c r="T25" s="671"/>
      <c r="U25" s="671"/>
      <c r="V25" s="671"/>
      <c r="W25" s="671"/>
      <c r="X25" s="671"/>
      <c r="Y25" s="671"/>
      <c r="Z25" s="671"/>
    </row>
    <row r="26" spans="1:26" ht="19.5" customHeight="1">
      <c r="A26" s="671" t="s">
        <v>2351</v>
      </c>
      <c r="B26" s="671"/>
      <c r="C26" s="671"/>
      <c r="D26" s="671"/>
      <c r="E26" s="671"/>
      <c r="F26" s="671"/>
      <c r="G26" s="671"/>
      <c r="H26" s="671"/>
      <c r="I26" s="671"/>
      <c r="J26" s="671"/>
      <c r="K26" s="672"/>
      <c r="L26" s="671"/>
      <c r="M26" s="671"/>
      <c r="N26" s="671"/>
      <c r="O26" s="671"/>
      <c r="P26" s="671"/>
      <c r="Q26" s="671"/>
      <c r="R26" s="671"/>
      <c r="S26" s="671"/>
      <c r="T26" s="671"/>
      <c r="U26" s="671"/>
      <c r="V26" s="671"/>
      <c r="W26" s="671"/>
      <c r="X26" s="671"/>
      <c r="Y26" s="671"/>
      <c r="Z26" s="671"/>
    </row>
    <row r="27" spans="1:26" ht="13.5" customHeight="1">
      <c r="A27" s="671"/>
      <c r="B27" s="671"/>
      <c r="C27" s="671"/>
      <c r="D27" s="671"/>
      <c r="E27" s="671"/>
      <c r="F27" s="671"/>
      <c r="G27" s="671"/>
      <c r="H27" s="671"/>
      <c r="I27" s="671"/>
      <c r="J27" s="671"/>
      <c r="K27" s="672"/>
      <c r="L27" s="671"/>
      <c r="M27" s="671"/>
      <c r="N27" s="671"/>
      <c r="O27" s="671"/>
      <c r="P27" s="671"/>
      <c r="Q27" s="671"/>
      <c r="R27" s="671"/>
      <c r="S27" s="671"/>
      <c r="T27" s="671"/>
      <c r="U27" s="671"/>
      <c r="V27" s="671"/>
      <c r="W27" s="671"/>
      <c r="X27" s="671"/>
      <c r="Y27" s="671"/>
      <c r="Z27" s="671"/>
    </row>
    <row r="28" spans="1:26" ht="13.5" customHeight="1">
      <c r="A28" s="671"/>
      <c r="B28" s="671"/>
      <c r="C28" s="671"/>
      <c r="D28" s="671"/>
      <c r="E28" s="671"/>
      <c r="F28" s="671"/>
      <c r="G28" s="671"/>
      <c r="H28" s="671"/>
      <c r="I28" s="671"/>
      <c r="J28" s="671"/>
      <c r="K28" s="672"/>
      <c r="L28" s="671"/>
      <c r="M28" s="671"/>
      <c r="N28" s="671"/>
      <c r="O28" s="671"/>
      <c r="P28" s="671"/>
      <c r="Q28" s="671"/>
      <c r="R28" s="671"/>
      <c r="S28" s="671"/>
      <c r="T28" s="671"/>
      <c r="U28" s="671"/>
      <c r="V28" s="671"/>
      <c r="W28" s="671"/>
      <c r="X28" s="671"/>
      <c r="Y28" s="671"/>
      <c r="Z28" s="671"/>
    </row>
    <row r="29" spans="1:26" ht="13.5" customHeight="1">
      <c r="A29" s="671"/>
      <c r="B29" s="671"/>
      <c r="C29" s="671"/>
      <c r="D29" s="671"/>
      <c r="E29" s="671"/>
      <c r="F29" s="671"/>
      <c r="G29" s="671"/>
      <c r="H29" s="671"/>
      <c r="I29" s="671"/>
      <c r="J29" s="671"/>
      <c r="K29" s="672"/>
      <c r="L29" s="671"/>
      <c r="M29" s="671"/>
      <c r="N29" s="671"/>
      <c r="O29" s="671"/>
      <c r="P29" s="671"/>
      <c r="Q29" s="671"/>
      <c r="R29" s="671"/>
      <c r="S29" s="671"/>
      <c r="T29" s="671"/>
      <c r="U29" s="671"/>
      <c r="V29" s="671"/>
      <c r="W29" s="671"/>
      <c r="X29" s="671"/>
      <c r="Y29" s="671"/>
      <c r="Z29" s="671"/>
    </row>
    <row r="30" spans="1:26" ht="13.5" customHeight="1">
      <c r="A30" s="671"/>
      <c r="B30" s="671"/>
      <c r="C30" s="671"/>
      <c r="D30" s="671"/>
      <c r="E30" s="671"/>
      <c r="F30" s="671"/>
      <c r="G30" s="671"/>
      <c r="H30" s="671"/>
      <c r="I30" s="671"/>
      <c r="J30" s="671"/>
      <c r="K30" s="672"/>
      <c r="L30" s="671"/>
      <c r="M30" s="671"/>
      <c r="N30" s="671"/>
      <c r="O30" s="671"/>
      <c r="P30" s="671"/>
      <c r="Q30" s="671"/>
      <c r="R30" s="671"/>
      <c r="S30" s="671"/>
      <c r="T30" s="671"/>
      <c r="U30" s="671"/>
      <c r="V30" s="671"/>
      <c r="W30" s="671"/>
      <c r="X30" s="671"/>
      <c r="Y30" s="671"/>
      <c r="Z30" s="671"/>
    </row>
    <row r="31" spans="1:26" ht="13.5" customHeight="1">
      <c r="A31" s="671"/>
      <c r="B31" s="671"/>
      <c r="C31" s="671"/>
      <c r="D31" s="671"/>
      <c r="E31" s="671"/>
      <c r="F31" s="671"/>
      <c r="G31" s="671"/>
      <c r="H31" s="671"/>
      <c r="I31" s="671"/>
      <c r="J31" s="671"/>
      <c r="K31" s="672"/>
      <c r="L31" s="671"/>
      <c r="M31" s="671"/>
      <c r="N31" s="671"/>
      <c r="O31" s="671"/>
      <c r="P31" s="671"/>
      <c r="Q31" s="671"/>
      <c r="R31" s="671"/>
      <c r="S31" s="671"/>
      <c r="T31" s="671"/>
      <c r="U31" s="671"/>
      <c r="V31" s="671"/>
      <c r="W31" s="671"/>
      <c r="X31" s="671"/>
      <c r="Y31" s="671"/>
      <c r="Z31" s="671"/>
    </row>
    <row r="32" spans="1:26" ht="13.5" customHeight="1">
      <c r="A32" s="671"/>
      <c r="B32" s="671"/>
      <c r="C32" s="671"/>
      <c r="D32" s="671"/>
      <c r="E32" s="671"/>
      <c r="F32" s="671"/>
      <c r="G32" s="671"/>
      <c r="H32" s="671"/>
      <c r="I32" s="671"/>
      <c r="J32" s="671"/>
      <c r="K32" s="672"/>
      <c r="L32" s="671"/>
      <c r="M32" s="671"/>
      <c r="N32" s="671"/>
      <c r="O32" s="671"/>
      <c r="P32" s="671"/>
      <c r="Q32" s="671"/>
      <c r="R32" s="671"/>
      <c r="S32" s="671"/>
      <c r="T32" s="671"/>
      <c r="U32" s="671"/>
      <c r="V32" s="671"/>
      <c r="W32" s="671"/>
      <c r="X32" s="671"/>
      <c r="Y32" s="671"/>
      <c r="Z32" s="671"/>
    </row>
    <row r="33" spans="1:26" ht="13.5" customHeight="1">
      <c r="A33" s="671"/>
      <c r="B33" s="671"/>
      <c r="C33" s="671"/>
      <c r="D33" s="671"/>
      <c r="E33" s="671"/>
      <c r="F33" s="671"/>
      <c r="G33" s="671"/>
      <c r="H33" s="671"/>
      <c r="I33" s="671"/>
      <c r="J33" s="671"/>
      <c r="K33" s="672"/>
      <c r="L33" s="671"/>
      <c r="M33" s="671"/>
      <c r="N33" s="671"/>
      <c r="O33" s="671"/>
      <c r="P33" s="671"/>
      <c r="Q33" s="671"/>
      <c r="R33" s="671"/>
      <c r="S33" s="671"/>
      <c r="T33" s="671"/>
      <c r="U33" s="671"/>
      <c r="V33" s="671"/>
      <c r="W33" s="671"/>
      <c r="X33" s="671"/>
      <c r="Y33" s="671"/>
      <c r="Z33" s="671"/>
    </row>
    <row r="34" spans="1:26" ht="13.5" customHeight="1">
      <c r="A34" s="671"/>
      <c r="B34" s="671"/>
      <c r="C34" s="671"/>
      <c r="D34" s="671"/>
      <c r="E34" s="671"/>
      <c r="F34" s="671"/>
      <c r="G34" s="671"/>
      <c r="H34" s="671"/>
      <c r="I34" s="671"/>
      <c r="J34" s="671"/>
      <c r="K34" s="672"/>
      <c r="L34" s="671"/>
      <c r="M34" s="671"/>
      <c r="N34" s="671"/>
      <c r="O34" s="671"/>
      <c r="P34" s="671"/>
      <c r="Q34" s="671"/>
      <c r="R34" s="671"/>
      <c r="S34" s="671"/>
      <c r="T34" s="671"/>
      <c r="U34" s="671"/>
      <c r="V34" s="671"/>
      <c r="W34" s="671"/>
      <c r="X34" s="671"/>
      <c r="Y34" s="671"/>
      <c r="Z34" s="671"/>
    </row>
    <row r="35" spans="1:26" ht="13.5" customHeight="1">
      <c r="A35" s="671"/>
      <c r="B35" s="671"/>
      <c r="C35" s="671"/>
      <c r="D35" s="671"/>
      <c r="E35" s="671"/>
      <c r="F35" s="671"/>
      <c r="G35" s="671"/>
      <c r="H35" s="671"/>
      <c r="I35" s="671"/>
      <c r="J35" s="671"/>
      <c r="K35" s="672"/>
      <c r="L35" s="671"/>
      <c r="M35" s="671"/>
      <c r="N35" s="671"/>
      <c r="O35" s="671"/>
      <c r="P35" s="671"/>
      <c r="Q35" s="671"/>
      <c r="R35" s="671"/>
      <c r="S35" s="671"/>
      <c r="T35" s="671"/>
      <c r="U35" s="671"/>
      <c r="V35" s="671"/>
      <c r="W35" s="671"/>
      <c r="X35" s="671"/>
      <c r="Y35" s="671"/>
      <c r="Z35" s="671"/>
    </row>
    <row r="36" spans="1:26" ht="13.5" customHeight="1">
      <c r="A36" s="671"/>
      <c r="B36" s="671"/>
      <c r="C36" s="671"/>
      <c r="D36" s="671"/>
      <c r="E36" s="671"/>
      <c r="F36" s="671"/>
      <c r="G36" s="671"/>
      <c r="H36" s="671"/>
      <c r="I36" s="671"/>
      <c r="J36" s="671"/>
      <c r="K36" s="672"/>
      <c r="L36" s="671"/>
      <c r="M36" s="671"/>
      <c r="N36" s="671"/>
      <c r="O36" s="671"/>
      <c r="P36" s="671"/>
      <c r="Q36" s="671"/>
      <c r="R36" s="671"/>
      <c r="S36" s="671"/>
      <c r="T36" s="671"/>
      <c r="U36" s="671"/>
      <c r="V36" s="671"/>
      <c r="W36" s="671"/>
      <c r="X36" s="671"/>
      <c r="Y36" s="671"/>
      <c r="Z36" s="671"/>
    </row>
    <row r="37" spans="1:26" ht="13.5" customHeight="1">
      <c r="A37" s="671"/>
      <c r="B37" s="671"/>
      <c r="C37" s="671"/>
      <c r="D37" s="671"/>
      <c r="E37" s="671"/>
      <c r="F37" s="671"/>
      <c r="G37" s="671"/>
      <c r="H37" s="671"/>
      <c r="I37" s="671"/>
      <c r="J37" s="671"/>
      <c r="K37" s="672"/>
      <c r="L37" s="671"/>
      <c r="M37" s="671"/>
      <c r="N37" s="671"/>
      <c r="O37" s="671"/>
      <c r="P37" s="671"/>
      <c r="Q37" s="671"/>
      <c r="R37" s="671"/>
      <c r="S37" s="671"/>
      <c r="T37" s="671"/>
      <c r="U37" s="671"/>
      <c r="V37" s="671"/>
      <c r="W37" s="671"/>
      <c r="X37" s="671"/>
      <c r="Y37" s="671"/>
      <c r="Z37" s="671"/>
    </row>
    <row r="38" spans="1:26" ht="13.5" customHeight="1">
      <c r="A38" s="671"/>
      <c r="B38" s="671"/>
      <c r="C38" s="671"/>
      <c r="D38" s="671"/>
      <c r="E38" s="671"/>
      <c r="F38" s="671"/>
      <c r="G38" s="671"/>
      <c r="H38" s="671"/>
      <c r="I38" s="671"/>
      <c r="J38" s="671"/>
      <c r="K38" s="672"/>
      <c r="L38" s="671"/>
      <c r="M38" s="671"/>
      <c r="N38" s="671"/>
      <c r="O38" s="671"/>
      <c r="P38" s="671"/>
      <c r="Q38" s="671"/>
      <c r="R38" s="671"/>
      <c r="S38" s="671"/>
      <c r="T38" s="671"/>
      <c r="U38" s="671"/>
      <c r="V38" s="671"/>
      <c r="W38" s="671"/>
      <c r="X38" s="671"/>
      <c r="Y38" s="671"/>
      <c r="Z38" s="671"/>
    </row>
    <row r="39" spans="1:26" ht="13.5" customHeight="1">
      <c r="A39" s="671"/>
      <c r="B39" s="671"/>
      <c r="C39" s="671"/>
      <c r="D39" s="671"/>
      <c r="E39" s="671"/>
      <c r="F39" s="671"/>
      <c r="G39" s="671"/>
      <c r="H39" s="671"/>
      <c r="I39" s="671"/>
      <c r="J39" s="671"/>
      <c r="K39" s="672"/>
      <c r="L39" s="671"/>
      <c r="M39" s="671"/>
      <c r="N39" s="671"/>
      <c r="O39" s="671"/>
      <c r="P39" s="671"/>
      <c r="Q39" s="671"/>
      <c r="R39" s="671"/>
      <c r="S39" s="671"/>
      <c r="T39" s="671"/>
      <c r="U39" s="671"/>
      <c r="V39" s="671"/>
      <c r="W39" s="671"/>
      <c r="X39" s="671"/>
      <c r="Y39" s="671"/>
      <c r="Z39" s="671"/>
    </row>
    <row r="40" spans="1:26" ht="13.5" customHeight="1">
      <c r="A40" s="671"/>
      <c r="B40" s="671"/>
      <c r="C40" s="671"/>
      <c r="D40" s="671"/>
      <c r="E40" s="671"/>
      <c r="F40" s="671"/>
      <c r="G40" s="671"/>
      <c r="H40" s="671"/>
      <c r="I40" s="671"/>
      <c r="J40" s="671"/>
      <c r="K40" s="672"/>
      <c r="L40" s="671"/>
      <c r="M40" s="671"/>
      <c r="N40" s="671"/>
      <c r="O40" s="671"/>
      <c r="P40" s="671"/>
      <c r="Q40" s="671"/>
      <c r="R40" s="671"/>
      <c r="S40" s="671"/>
      <c r="T40" s="671"/>
      <c r="U40" s="671"/>
      <c r="V40" s="671"/>
      <c r="W40" s="671"/>
      <c r="X40" s="671"/>
      <c r="Y40" s="671"/>
      <c r="Z40" s="671"/>
    </row>
    <row r="41" spans="1:26" ht="13.5" customHeight="1">
      <c r="A41" s="671"/>
      <c r="B41" s="671"/>
      <c r="C41" s="671"/>
      <c r="D41" s="671"/>
      <c r="E41" s="671"/>
      <c r="F41" s="671"/>
      <c r="G41" s="671"/>
      <c r="H41" s="671"/>
      <c r="I41" s="671"/>
      <c r="J41" s="671"/>
      <c r="K41" s="672"/>
      <c r="L41" s="671"/>
      <c r="M41" s="671"/>
      <c r="N41" s="671"/>
      <c r="O41" s="671"/>
      <c r="P41" s="671"/>
      <c r="Q41" s="671"/>
      <c r="R41" s="671"/>
      <c r="S41" s="671"/>
      <c r="T41" s="671"/>
      <c r="U41" s="671"/>
      <c r="V41" s="671"/>
      <c r="W41" s="671"/>
      <c r="X41" s="671"/>
      <c r="Y41" s="671"/>
      <c r="Z41" s="671"/>
    </row>
    <row r="42" spans="1:26" ht="13.5" customHeight="1">
      <c r="A42" s="671"/>
      <c r="B42" s="671"/>
      <c r="C42" s="671"/>
      <c r="D42" s="671"/>
      <c r="E42" s="671"/>
      <c r="F42" s="671"/>
      <c r="G42" s="671"/>
      <c r="H42" s="671"/>
      <c r="I42" s="671"/>
      <c r="J42" s="671"/>
      <c r="K42" s="672"/>
      <c r="L42" s="671"/>
      <c r="M42" s="671"/>
      <c r="N42" s="671"/>
      <c r="O42" s="671"/>
      <c r="P42" s="671"/>
      <c r="Q42" s="671"/>
      <c r="R42" s="671"/>
      <c r="S42" s="671"/>
      <c r="T42" s="671"/>
      <c r="U42" s="671"/>
      <c r="V42" s="671"/>
      <c r="W42" s="671"/>
      <c r="X42" s="671"/>
      <c r="Y42" s="671"/>
      <c r="Z42" s="671"/>
    </row>
    <row r="43" spans="1:26" ht="13.5" customHeight="1">
      <c r="A43" s="671"/>
      <c r="B43" s="671"/>
      <c r="C43" s="671"/>
      <c r="D43" s="671"/>
      <c r="E43" s="671"/>
      <c r="F43" s="671"/>
      <c r="G43" s="671"/>
      <c r="H43" s="671"/>
      <c r="I43" s="671"/>
      <c r="J43" s="671"/>
      <c r="K43" s="672"/>
      <c r="L43" s="671"/>
      <c r="M43" s="671"/>
      <c r="N43" s="671"/>
      <c r="O43" s="671"/>
      <c r="P43" s="671"/>
      <c r="Q43" s="671"/>
      <c r="R43" s="671"/>
      <c r="S43" s="671"/>
      <c r="T43" s="671"/>
      <c r="U43" s="671"/>
      <c r="V43" s="671"/>
      <c r="W43" s="671"/>
      <c r="X43" s="671"/>
      <c r="Y43" s="671"/>
      <c r="Z43" s="671"/>
    </row>
    <row r="44" spans="1:26" ht="13.5" customHeight="1">
      <c r="A44" s="671"/>
      <c r="B44" s="671"/>
      <c r="C44" s="671"/>
      <c r="D44" s="671"/>
      <c r="E44" s="671"/>
      <c r="F44" s="671"/>
      <c r="G44" s="671"/>
      <c r="H44" s="671"/>
      <c r="I44" s="671"/>
      <c r="J44" s="671"/>
      <c r="K44" s="672"/>
      <c r="L44" s="671"/>
      <c r="M44" s="671"/>
      <c r="N44" s="671"/>
      <c r="O44" s="671"/>
      <c r="P44" s="671"/>
      <c r="Q44" s="671"/>
      <c r="R44" s="671"/>
      <c r="S44" s="671"/>
      <c r="T44" s="671"/>
      <c r="U44" s="671"/>
      <c r="V44" s="671"/>
      <c r="W44" s="671"/>
      <c r="X44" s="671"/>
      <c r="Y44" s="671"/>
      <c r="Z44" s="671"/>
    </row>
    <row r="45" spans="1:26" ht="13.5" customHeight="1">
      <c r="A45" s="671"/>
      <c r="B45" s="671"/>
      <c r="C45" s="671"/>
      <c r="D45" s="671"/>
      <c r="E45" s="671"/>
      <c r="F45" s="671"/>
      <c r="G45" s="671"/>
      <c r="H45" s="671"/>
      <c r="I45" s="671"/>
      <c r="J45" s="671"/>
      <c r="K45" s="672"/>
      <c r="L45" s="671"/>
      <c r="M45" s="671"/>
      <c r="N45" s="671"/>
      <c r="O45" s="671"/>
      <c r="P45" s="671"/>
      <c r="Q45" s="671"/>
      <c r="R45" s="671"/>
      <c r="S45" s="671"/>
      <c r="T45" s="671"/>
      <c r="U45" s="671"/>
      <c r="V45" s="671"/>
      <c r="W45" s="671"/>
      <c r="X45" s="671"/>
      <c r="Y45" s="671"/>
      <c r="Z45" s="671"/>
    </row>
    <row r="46" spans="1:26" ht="13.5" customHeight="1">
      <c r="A46" s="671"/>
      <c r="B46" s="671"/>
      <c r="C46" s="671"/>
      <c r="D46" s="671"/>
      <c r="E46" s="671"/>
      <c r="F46" s="671"/>
      <c r="G46" s="671"/>
      <c r="H46" s="671"/>
      <c r="I46" s="671"/>
      <c r="J46" s="671"/>
      <c r="K46" s="672"/>
      <c r="L46" s="671"/>
      <c r="M46" s="671"/>
      <c r="N46" s="671"/>
      <c r="O46" s="671"/>
      <c r="P46" s="671"/>
      <c r="Q46" s="671"/>
      <c r="R46" s="671"/>
      <c r="S46" s="671"/>
      <c r="T46" s="671"/>
      <c r="U46" s="671"/>
      <c r="V46" s="671"/>
      <c r="W46" s="671"/>
      <c r="X46" s="671"/>
      <c r="Y46" s="671"/>
      <c r="Z46" s="671"/>
    </row>
    <row r="47" spans="1:26" ht="13.5" customHeight="1">
      <c r="A47" s="671"/>
      <c r="B47" s="671"/>
      <c r="C47" s="671"/>
      <c r="D47" s="671"/>
      <c r="E47" s="671"/>
      <c r="F47" s="671"/>
      <c r="G47" s="671"/>
      <c r="H47" s="671"/>
      <c r="I47" s="671"/>
      <c r="J47" s="671"/>
      <c r="K47" s="672"/>
      <c r="L47" s="671"/>
      <c r="M47" s="671"/>
      <c r="N47" s="671"/>
      <c r="O47" s="671"/>
      <c r="P47" s="671"/>
      <c r="Q47" s="671"/>
      <c r="R47" s="671"/>
      <c r="S47" s="671"/>
      <c r="T47" s="671"/>
      <c r="U47" s="671"/>
      <c r="V47" s="671"/>
      <c r="W47" s="671"/>
      <c r="X47" s="671"/>
      <c r="Y47" s="671"/>
      <c r="Z47" s="671"/>
    </row>
    <row r="48" spans="1:26" ht="13.5" customHeight="1">
      <c r="A48" s="671"/>
      <c r="B48" s="671"/>
      <c r="C48" s="671"/>
      <c r="D48" s="671"/>
      <c r="E48" s="671"/>
      <c r="F48" s="671"/>
      <c r="G48" s="671"/>
      <c r="H48" s="671"/>
      <c r="I48" s="671"/>
      <c r="J48" s="671"/>
      <c r="K48" s="672"/>
      <c r="L48" s="671"/>
      <c r="M48" s="671"/>
      <c r="N48" s="671"/>
      <c r="O48" s="671"/>
      <c r="P48" s="671"/>
      <c r="Q48" s="671"/>
      <c r="R48" s="671"/>
      <c r="S48" s="671"/>
      <c r="T48" s="671"/>
      <c r="U48" s="671"/>
      <c r="V48" s="671"/>
      <c r="W48" s="671"/>
      <c r="X48" s="671"/>
      <c r="Y48" s="671"/>
      <c r="Z48" s="671"/>
    </row>
    <row r="49" spans="1:26" ht="13.5" customHeight="1">
      <c r="A49" s="671"/>
      <c r="B49" s="671"/>
      <c r="C49" s="671"/>
      <c r="D49" s="671"/>
      <c r="E49" s="671"/>
      <c r="F49" s="671"/>
      <c r="G49" s="671"/>
      <c r="H49" s="671"/>
      <c r="I49" s="671"/>
      <c r="J49" s="671"/>
      <c r="K49" s="672"/>
      <c r="L49" s="671"/>
      <c r="M49" s="671"/>
      <c r="N49" s="671"/>
      <c r="O49" s="671"/>
      <c r="P49" s="671"/>
      <c r="Q49" s="671"/>
      <c r="R49" s="671"/>
      <c r="S49" s="671"/>
      <c r="T49" s="671"/>
      <c r="U49" s="671"/>
      <c r="V49" s="671"/>
      <c r="W49" s="671"/>
      <c r="X49" s="671"/>
      <c r="Y49" s="671"/>
      <c r="Z49" s="671"/>
    </row>
    <row r="50" spans="1:26" ht="13.5" customHeight="1">
      <c r="A50" s="671"/>
      <c r="B50" s="671"/>
      <c r="C50" s="671"/>
      <c r="D50" s="671"/>
      <c r="E50" s="671"/>
      <c r="F50" s="671"/>
      <c r="G50" s="671"/>
      <c r="H50" s="671"/>
      <c r="I50" s="671"/>
      <c r="J50" s="671"/>
      <c r="K50" s="672"/>
      <c r="L50" s="671"/>
      <c r="M50" s="671"/>
      <c r="N50" s="671"/>
      <c r="O50" s="671"/>
      <c r="P50" s="671"/>
      <c r="Q50" s="671"/>
      <c r="R50" s="671"/>
      <c r="S50" s="671"/>
      <c r="T50" s="671"/>
      <c r="U50" s="671"/>
      <c r="V50" s="671"/>
      <c r="W50" s="671"/>
      <c r="X50" s="671"/>
      <c r="Y50" s="671"/>
      <c r="Z50" s="671"/>
    </row>
    <row r="51" spans="1:26" ht="13.5" customHeight="1">
      <c r="A51" s="671"/>
      <c r="B51" s="671"/>
      <c r="C51" s="671"/>
      <c r="D51" s="671"/>
      <c r="E51" s="671"/>
      <c r="F51" s="671"/>
      <c r="G51" s="671"/>
      <c r="H51" s="671"/>
      <c r="I51" s="671"/>
      <c r="J51" s="671"/>
      <c r="K51" s="672"/>
      <c r="L51" s="671"/>
      <c r="M51" s="671"/>
      <c r="N51" s="671"/>
      <c r="O51" s="671"/>
      <c r="P51" s="671"/>
      <c r="Q51" s="671"/>
      <c r="R51" s="671"/>
      <c r="S51" s="671"/>
      <c r="T51" s="671"/>
      <c r="U51" s="671"/>
      <c r="V51" s="671"/>
      <c r="W51" s="671"/>
      <c r="X51" s="671"/>
      <c r="Y51" s="671"/>
      <c r="Z51" s="671"/>
    </row>
    <row r="52" spans="1:26" ht="13.5" customHeight="1">
      <c r="A52" s="671"/>
      <c r="B52" s="671"/>
      <c r="C52" s="671"/>
      <c r="D52" s="671"/>
      <c r="E52" s="671"/>
      <c r="F52" s="671"/>
      <c r="G52" s="671"/>
      <c r="H52" s="671"/>
      <c r="I52" s="671"/>
      <c r="J52" s="671"/>
      <c r="K52" s="672"/>
      <c r="L52" s="671"/>
      <c r="M52" s="671"/>
      <c r="N52" s="671"/>
      <c r="O52" s="671"/>
      <c r="P52" s="671"/>
      <c r="Q52" s="671"/>
      <c r="R52" s="671"/>
      <c r="S52" s="671"/>
      <c r="T52" s="671"/>
      <c r="U52" s="671"/>
      <c r="V52" s="671"/>
      <c r="W52" s="671"/>
      <c r="X52" s="671"/>
      <c r="Y52" s="671"/>
      <c r="Z52" s="671"/>
    </row>
    <row r="53" spans="1:26" ht="13.5" customHeight="1">
      <c r="A53" s="671"/>
      <c r="B53" s="671"/>
      <c r="C53" s="671"/>
      <c r="D53" s="671"/>
      <c r="E53" s="671"/>
      <c r="F53" s="671"/>
      <c r="G53" s="671"/>
      <c r="H53" s="671"/>
      <c r="I53" s="671"/>
      <c r="J53" s="671"/>
      <c r="K53" s="672"/>
      <c r="L53" s="671"/>
      <c r="M53" s="671"/>
      <c r="N53" s="671"/>
      <c r="O53" s="671"/>
      <c r="P53" s="671"/>
      <c r="Q53" s="671"/>
      <c r="R53" s="671"/>
      <c r="S53" s="671"/>
      <c r="T53" s="671"/>
      <c r="U53" s="671"/>
      <c r="V53" s="671"/>
      <c r="W53" s="671"/>
      <c r="X53" s="671"/>
      <c r="Y53" s="671"/>
      <c r="Z53" s="671"/>
    </row>
    <row r="54" spans="1:26" ht="13.5" customHeight="1">
      <c r="A54" s="671"/>
      <c r="B54" s="671"/>
      <c r="C54" s="671"/>
      <c r="D54" s="671"/>
      <c r="E54" s="671"/>
      <c r="F54" s="671"/>
      <c r="G54" s="671"/>
      <c r="H54" s="671"/>
      <c r="I54" s="671"/>
      <c r="J54" s="671"/>
      <c r="K54" s="672"/>
      <c r="L54" s="671"/>
      <c r="M54" s="671"/>
      <c r="N54" s="671"/>
      <c r="O54" s="671"/>
      <c r="P54" s="671"/>
      <c r="Q54" s="671"/>
      <c r="R54" s="671"/>
      <c r="S54" s="671"/>
      <c r="T54" s="671"/>
      <c r="U54" s="671"/>
      <c r="V54" s="671"/>
      <c r="W54" s="671"/>
      <c r="X54" s="671"/>
      <c r="Y54" s="671"/>
      <c r="Z54" s="671"/>
    </row>
    <row r="55" spans="1:26" ht="13.5" customHeight="1">
      <c r="A55" s="671"/>
      <c r="B55" s="671"/>
      <c r="C55" s="671"/>
      <c r="D55" s="671"/>
      <c r="E55" s="671"/>
      <c r="F55" s="671"/>
      <c r="G55" s="671"/>
      <c r="H55" s="671"/>
      <c r="I55" s="671"/>
      <c r="J55" s="671"/>
      <c r="K55" s="672"/>
      <c r="L55" s="671"/>
      <c r="M55" s="671"/>
      <c r="N55" s="671"/>
      <c r="O55" s="671"/>
      <c r="P55" s="671"/>
      <c r="Q55" s="671"/>
      <c r="R55" s="671"/>
      <c r="S55" s="671"/>
      <c r="T55" s="671"/>
      <c r="U55" s="671"/>
      <c r="V55" s="671"/>
      <c r="W55" s="671"/>
      <c r="X55" s="671"/>
      <c r="Y55" s="671"/>
      <c r="Z55" s="671"/>
    </row>
    <row r="56" spans="1:26" ht="13.5" customHeight="1">
      <c r="A56" s="671"/>
      <c r="B56" s="671"/>
      <c r="C56" s="671"/>
      <c r="D56" s="671"/>
      <c r="E56" s="671"/>
      <c r="F56" s="671"/>
      <c r="G56" s="671"/>
      <c r="H56" s="671"/>
      <c r="I56" s="671"/>
      <c r="J56" s="671"/>
      <c r="K56" s="672"/>
      <c r="L56" s="671"/>
      <c r="M56" s="671"/>
      <c r="N56" s="671"/>
      <c r="O56" s="671"/>
      <c r="P56" s="671"/>
      <c r="Q56" s="671"/>
      <c r="R56" s="671"/>
      <c r="S56" s="671"/>
      <c r="T56" s="671"/>
      <c r="U56" s="671"/>
      <c r="V56" s="671"/>
      <c r="W56" s="671"/>
      <c r="X56" s="671"/>
      <c r="Y56" s="671"/>
      <c r="Z56" s="671"/>
    </row>
    <row r="57" spans="1:26" ht="13.5" customHeight="1">
      <c r="A57" s="671"/>
      <c r="B57" s="671"/>
      <c r="C57" s="671"/>
      <c r="D57" s="671"/>
      <c r="E57" s="671"/>
      <c r="F57" s="671"/>
      <c r="G57" s="671"/>
      <c r="H57" s="671"/>
      <c r="I57" s="671"/>
      <c r="J57" s="671"/>
      <c r="K57" s="672"/>
      <c r="L57" s="671"/>
      <c r="M57" s="671"/>
      <c r="N57" s="671"/>
      <c r="O57" s="671"/>
      <c r="P57" s="671"/>
      <c r="Q57" s="671"/>
      <c r="R57" s="671"/>
      <c r="S57" s="671"/>
      <c r="T57" s="671"/>
      <c r="U57" s="671"/>
      <c r="V57" s="671"/>
      <c r="W57" s="671"/>
      <c r="X57" s="671"/>
      <c r="Y57" s="671"/>
      <c r="Z57" s="671"/>
    </row>
    <row r="58" spans="1:26" ht="13.5" customHeight="1">
      <c r="A58" s="671"/>
      <c r="B58" s="671"/>
      <c r="C58" s="671"/>
      <c r="D58" s="671"/>
      <c r="E58" s="671"/>
      <c r="F58" s="671"/>
      <c r="G58" s="671"/>
      <c r="H58" s="671"/>
      <c r="I58" s="671"/>
      <c r="J58" s="671"/>
      <c r="K58" s="672"/>
      <c r="L58" s="671"/>
      <c r="M58" s="671"/>
      <c r="N58" s="671"/>
      <c r="O58" s="671"/>
      <c r="P58" s="671"/>
      <c r="Q58" s="671"/>
      <c r="R58" s="671"/>
      <c r="S58" s="671"/>
      <c r="T58" s="671"/>
      <c r="U58" s="671"/>
      <c r="V58" s="671"/>
      <c r="W58" s="671"/>
      <c r="X58" s="671"/>
      <c r="Y58" s="671"/>
      <c r="Z58" s="671"/>
    </row>
    <row r="59" spans="1:26" ht="13.5" customHeight="1">
      <c r="A59" s="671"/>
      <c r="B59" s="671"/>
      <c r="C59" s="671"/>
      <c r="D59" s="671"/>
      <c r="E59" s="671"/>
      <c r="F59" s="671"/>
      <c r="G59" s="671"/>
      <c r="H59" s="671"/>
      <c r="I59" s="671"/>
      <c r="J59" s="671"/>
      <c r="K59" s="672"/>
      <c r="L59" s="671"/>
      <c r="M59" s="671"/>
      <c r="N59" s="671"/>
      <c r="O59" s="671"/>
      <c r="P59" s="671"/>
      <c r="Q59" s="671"/>
      <c r="R59" s="671"/>
      <c r="S59" s="671"/>
      <c r="T59" s="671"/>
      <c r="U59" s="671"/>
      <c r="V59" s="671"/>
      <c r="W59" s="671"/>
      <c r="X59" s="671"/>
      <c r="Y59" s="671"/>
      <c r="Z59" s="671"/>
    </row>
    <row r="60" spans="1:26" ht="13.5" customHeight="1">
      <c r="A60" s="671"/>
      <c r="B60" s="671"/>
      <c r="C60" s="671"/>
      <c r="D60" s="671"/>
      <c r="E60" s="671"/>
      <c r="F60" s="671"/>
      <c r="G60" s="671"/>
      <c r="H60" s="671"/>
      <c r="I60" s="671"/>
      <c r="J60" s="671"/>
      <c r="K60" s="672"/>
      <c r="L60" s="671"/>
      <c r="M60" s="671"/>
      <c r="N60" s="671"/>
      <c r="O60" s="671"/>
      <c r="P60" s="671"/>
      <c r="Q60" s="671"/>
      <c r="R60" s="671"/>
      <c r="S60" s="671"/>
      <c r="T60" s="671"/>
      <c r="U60" s="671"/>
      <c r="V60" s="671"/>
      <c r="W60" s="671"/>
      <c r="X60" s="671"/>
      <c r="Y60" s="671"/>
      <c r="Z60" s="671"/>
    </row>
    <row r="61" spans="1:26" ht="13.5" customHeight="1">
      <c r="A61" s="671"/>
      <c r="B61" s="671"/>
      <c r="C61" s="671"/>
      <c r="D61" s="671"/>
      <c r="E61" s="671"/>
      <c r="F61" s="671"/>
      <c r="G61" s="671"/>
      <c r="H61" s="671"/>
      <c r="I61" s="671"/>
      <c r="J61" s="671"/>
      <c r="K61" s="672"/>
      <c r="L61" s="671"/>
      <c r="M61" s="671"/>
      <c r="N61" s="671"/>
      <c r="O61" s="671"/>
      <c r="P61" s="671"/>
      <c r="Q61" s="671"/>
      <c r="R61" s="671"/>
      <c r="S61" s="671"/>
      <c r="T61" s="671"/>
      <c r="U61" s="671"/>
      <c r="V61" s="671"/>
      <c r="W61" s="671"/>
      <c r="X61" s="671"/>
      <c r="Y61" s="671"/>
      <c r="Z61" s="671"/>
    </row>
    <row r="62" spans="1:26" ht="13.5" customHeight="1">
      <c r="A62" s="671"/>
      <c r="B62" s="671"/>
      <c r="C62" s="671"/>
      <c r="D62" s="671"/>
      <c r="E62" s="671"/>
      <c r="F62" s="671"/>
      <c r="G62" s="671"/>
      <c r="H62" s="671"/>
      <c r="I62" s="671"/>
      <c r="J62" s="671"/>
      <c r="K62" s="672"/>
      <c r="L62" s="671"/>
      <c r="M62" s="671"/>
      <c r="N62" s="671"/>
      <c r="O62" s="671"/>
      <c r="P62" s="671"/>
      <c r="Q62" s="671"/>
      <c r="R62" s="671"/>
      <c r="S62" s="671"/>
      <c r="T62" s="671"/>
      <c r="U62" s="671"/>
      <c r="V62" s="671"/>
      <c r="W62" s="671"/>
      <c r="X62" s="671"/>
      <c r="Y62" s="671"/>
      <c r="Z62" s="671"/>
    </row>
    <row r="63" spans="1:26" ht="13.5" customHeight="1">
      <c r="A63" s="671"/>
      <c r="B63" s="671"/>
      <c r="C63" s="671"/>
      <c r="D63" s="671"/>
      <c r="E63" s="671"/>
      <c r="F63" s="671"/>
      <c r="G63" s="671"/>
      <c r="H63" s="671"/>
      <c r="I63" s="671"/>
      <c r="J63" s="671"/>
      <c r="K63" s="672"/>
      <c r="L63" s="671"/>
      <c r="M63" s="671"/>
      <c r="N63" s="671"/>
      <c r="O63" s="671"/>
      <c r="P63" s="671"/>
      <c r="Q63" s="671"/>
      <c r="R63" s="671"/>
      <c r="S63" s="671"/>
      <c r="T63" s="671"/>
      <c r="U63" s="671"/>
      <c r="V63" s="671"/>
      <c r="W63" s="671"/>
      <c r="X63" s="671"/>
      <c r="Y63" s="671"/>
      <c r="Z63" s="671"/>
    </row>
    <row r="64" spans="1:26" ht="13.5" customHeight="1">
      <c r="A64" s="671"/>
      <c r="B64" s="671"/>
      <c r="C64" s="671"/>
      <c r="D64" s="671"/>
      <c r="E64" s="671"/>
      <c r="F64" s="671"/>
      <c r="G64" s="671"/>
      <c r="H64" s="671"/>
      <c r="I64" s="671"/>
      <c r="J64" s="671"/>
      <c r="K64" s="672"/>
      <c r="L64" s="671"/>
      <c r="M64" s="671"/>
      <c r="N64" s="671"/>
      <c r="O64" s="671"/>
      <c r="P64" s="671"/>
      <c r="Q64" s="671"/>
      <c r="R64" s="671"/>
      <c r="S64" s="671"/>
      <c r="T64" s="671"/>
      <c r="U64" s="671"/>
      <c r="V64" s="671"/>
      <c r="W64" s="671"/>
      <c r="X64" s="671"/>
      <c r="Y64" s="671"/>
      <c r="Z64" s="671"/>
    </row>
    <row r="65" spans="1:26" ht="13.5" customHeight="1">
      <c r="A65" s="671"/>
      <c r="B65" s="671"/>
      <c r="C65" s="671"/>
      <c r="D65" s="671"/>
      <c r="E65" s="671"/>
      <c r="F65" s="671"/>
      <c r="G65" s="671"/>
      <c r="H65" s="671"/>
      <c r="I65" s="671"/>
      <c r="J65" s="671"/>
      <c r="K65" s="672"/>
      <c r="L65" s="671"/>
      <c r="M65" s="671"/>
      <c r="N65" s="671"/>
      <c r="O65" s="671"/>
      <c r="P65" s="671"/>
      <c r="Q65" s="671"/>
      <c r="R65" s="671"/>
      <c r="S65" s="671"/>
      <c r="T65" s="671"/>
      <c r="U65" s="671"/>
      <c r="V65" s="671"/>
      <c r="W65" s="671"/>
      <c r="X65" s="671"/>
      <c r="Y65" s="671"/>
      <c r="Z65" s="671"/>
    </row>
    <row r="66" spans="1:26" ht="13.5" customHeight="1">
      <c r="A66" s="671"/>
      <c r="B66" s="671"/>
      <c r="C66" s="671"/>
      <c r="D66" s="671"/>
      <c r="E66" s="671"/>
      <c r="F66" s="671"/>
      <c r="G66" s="671"/>
      <c r="H66" s="671"/>
      <c r="I66" s="671"/>
      <c r="J66" s="671"/>
      <c r="K66" s="672"/>
      <c r="L66" s="671"/>
      <c r="M66" s="671"/>
      <c r="N66" s="671"/>
      <c r="O66" s="671"/>
      <c r="P66" s="671"/>
      <c r="Q66" s="671"/>
      <c r="R66" s="671"/>
      <c r="S66" s="671"/>
      <c r="T66" s="671"/>
      <c r="U66" s="671"/>
      <c r="V66" s="671"/>
      <c r="W66" s="671"/>
      <c r="X66" s="671"/>
      <c r="Y66" s="671"/>
      <c r="Z66" s="671"/>
    </row>
    <row r="67" spans="1:26" ht="13.5" customHeight="1">
      <c r="A67" s="671"/>
      <c r="B67" s="671"/>
      <c r="C67" s="671"/>
      <c r="D67" s="671"/>
      <c r="E67" s="671"/>
      <c r="F67" s="671"/>
      <c r="G67" s="671"/>
      <c r="H67" s="671"/>
      <c r="I67" s="671"/>
      <c r="J67" s="671"/>
      <c r="K67" s="672"/>
      <c r="L67" s="671"/>
      <c r="M67" s="671"/>
      <c r="N67" s="671"/>
      <c r="O67" s="671"/>
      <c r="P67" s="671"/>
      <c r="Q67" s="671"/>
      <c r="R67" s="671"/>
      <c r="S67" s="671"/>
      <c r="T67" s="671"/>
      <c r="U67" s="671"/>
      <c r="V67" s="671"/>
      <c r="W67" s="671"/>
      <c r="X67" s="671"/>
      <c r="Y67" s="671"/>
      <c r="Z67" s="671"/>
    </row>
    <row r="68" spans="1:26" ht="13.5" customHeight="1">
      <c r="A68" s="671"/>
      <c r="B68" s="671"/>
      <c r="C68" s="671"/>
      <c r="D68" s="671"/>
      <c r="E68" s="671"/>
      <c r="F68" s="671"/>
      <c r="G68" s="671"/>
      <c r="H68" s="671"/>
      <c r="I68" s="671"/>
      <c r="J68" s="671"/>
      <c r="K68" s="672"/>
      <c r="L68" s="671"/>
      <c r="M68" s="671"/>
      <c r="N68" s="671"/>
      <c r="O68" s="671"/>
      <c r="P68" s="671"/>
      <c r="Q68" s="671"/>
      <c r="R68" s="671"/>
      <c r="S68" s="671"/>
      <c r="T68" s="671"/>
      <c r="U68" s="671"/>
      <c r="V68" s="671"/>
      <c r="W68" s="671"/>
      <c r="X68" s="671"/>
      <c r="Y68" s="671"/>
      <c r="Z68" s="671"/>
    </row>
    <row r="69" spans="1:26" ht="13.5" customHeight="1">
      <c r="A69" s="671"/>
      <c r="B69" s="671"/>
      <c r="C69" s="671"/>
      <c r="D69" s="671"/>
      <c r="E69" s="671"/>
      <c r="F69" s="671"/>
      <c r="G69" s="671"/>
      <c r="H69" s="671"/>
      <c r="I69" s="671"/>
      <c r="J69" s="671"/>
      <c r="K69" s="672"/>
      <c r="L69" s="671"/>
      <c r="M69" s="671"/>
      <c r="N69" s="671"/>
      <c r="O69" s="671"/>
      <c r="P69" s="671"/>
      <c r="Q69" s="671"/>
      <c r="R69" s="671"/>
      <c r="S69" s="671"/>
      <c r="T69" s="671"/>
      <c r="U69" s="671"/>
      <c r="V69" s="671"/>
      <c r="W69" s="671"/>
      <c r="X69" s="671"/>
      <c r="Y69" s="671"/>
      <c r="Z69" s="671"/>
    </row>
    <row r="70" spans="1:26" ht="13.5" customHeight="1">
      <c r="A70" s="671"/>
      <c r="B70" s="671"/>
      <c r="C70" s="671"/>
      <c r="D70" s="671"/>
      <c r="E70" s="671"/>
      <c r="F70" s="671"/>
      <c r="G70" s="671"/>
      <c r="H70" s="671"/>
      <c r="I70" s="671"/>
      <c r="J70" s="671"/>
      <c r="K70" s="672"/>
      <c r="L70" s="671"/>
      <c r="M70" s="671"/>
      <c r="N70" s="671"/>
      <c r="O70" s="671"/>
      <c r="P70" s="671"/>
      <c r="Q70" s="671"/>
      <c r="R70" s="671"/>
      <c r="S70" s="671"/>
      <c r="T70" s="671"/>
      <c r="U70" s="671"/>
      <c r="V70" s="671"/>
      <c r="W70" s="671"/>
      <c r="X70" s="671"/>
      <c r="Y70" s="671"/>
      <c r="Z70" s="671"/>
    </row>
    <row r="71" spans="1:26" ht="13.5" customHeight="1">
      <c r="A71" s="671"/>
      <c r="B71" s="671"/>
      <c r="C71" s="671"/>
      <c r="D71" s="671"/>
      <c r="E71" s="671"/>
      <c r="F71" s="671"/>
      <c r="G71" s="671"/>
      <c r="H71" s="671"/>
      <c r="I71" s="671"/>
      <c r="J71" s="671"/>
      <c r="K71" s="672"/>
      <c r="L71" s="671"/>
      <c r="M71" s="671"/>
      <c r="N71" s="671"/>
      <c r="O71" s="671"/>
      <c r="P71" s="671"/>
      <c r="Q71" s="671"/>
      <c r="R71" s="671"/>
      <c r="S71" s="671"/>
      <c r="T71" s="671"/>
      <c r="U71" s="671"/>
      <c r="V71" s="671"/>
      <c r="W71" s="671"/>
      <c r="X71" s="671"/>
      <c r="Y71" s="671"/>
      <c r="Z71" s="671"/>
    </row>
    <row r="72" spans="1:26" ht="13.5" customHeight="1">
      <c r="A72" s="671"/>
      <c r="B72" s="671"/>
      <c r="C72" s="671"/>
      <c r="D72" s="671"/>
      <c r="E72" s="671"/>
      <c r="F72" s="671"/>
      <c r="G72" s="671"/>
      <c r="H72" s="671"/>
      <c r="I72" s="671"/>
      <c r="J72" s="671"/>
      <c r="K72" s="672"/>
      <c r="L72" s="671"/>
      <c r="M72" s="671"/>
      <c r="N72" s="671"/>
      <c r="O72" s="671"/>
      <c r="P72" s="671"/>
      <c r="Q72" s="671"/>
      <c r="R72" s="671"/>
      <c r="S72" s="671"/>
      <c r="T72" s="671"/>
      <c r="U72" s="671"/>
      <c r="V72" s="671"/>
      <c r="W72" s="671"/>
      <c r="X72" s="671"/>
      <c r="Y72" s="671"/>
      <c r="Z72" s="671"/>
    </row>
    <row r="73" spans="1:26" ht="13.5" customHeight="1">
      <c r="A73" s="671"/>
      <c r="B73" s="671"/>
      <c r="C73" s="671"/>
      <c r="D73" s="671"/>
      <c r="E73" s="671"/>
      <c r="F73" s="671"/>
      <c r="G73" s="671"/>
      <c r="H73" s="671"/>
      <c r="I73" s="671"/>
      <c r="J73" s="671"/>
      <c r="K73" s="672"/>
      <c r="L73" s="671"/>
      <c r="M73" s="671"/>
      <c r="N73" s="671"/>
      <c r="O73" s="671"/>
      <c r="P73" s="671"/>
      <c r="Q73" s="671"/>
      <c r="R73" s="671"/>
      <c r="S73" s="671"/>
      <c r="T73" s="671"/>
      <c r="U73" s="671"/>
      <c r="V73" s="671"/>
      <c r="W73" s="671"/>
      <c r="X73" s="671"/>
      <c r="Y73" s="671"/>
      <c r="Z73" s="671"/>
    </row>
    <row r="74" spans="1:26" ht="13.5" customHeight="1">
      <c r="A74" s="671"/>
      <c r="B74" s="671"/>
      <c r="C74" s="671"/>
      <c r="D74" s="671"/>
      <c r="E74" s="671"/>
      <c r="F74" s="671"/>
      <c r="G74" s="671"/>
      <c r="H74" s="671"/>
      <c r="I74" s="671"/>
      <c r="J74" s="671"/>
      <c r="K74" s="672"/>
      <c r="L74" s="671"/>
      <c r="M74" s="671"/>
      <c r="N74" s="671"/>
      <c r="O74" s="671"/>
      <c r="P74" s="671"/>
      <c r="Q74" s="671"/>
      <c r="R74" s="671"/>
      <c r="S74" s="671"/>
      <c r="T74" s="671"/>
      <c r="U74" s="671"/>
      <c r="V74" s="671"/>
      <c r="W74" s="671"/>
      <c r="X74" s="671"/>
      <c r="Y74" s="671"/>
      <c r="Z74" s="671"/>
    </row>
    <row r="75" spans="1:26" ht="13.5" customHeight="1">
      <c r="A75" s="671"/>
      <c r="B75" s="671"/>
      <c r="C75" s="671"/>
      <c r="D75" s="671"/>
      <c r="E75" s="671"/>
      <c r="F75" s="671"/>
      <c r="G75" s="671"/>
      <c r="H75" s="671"/>
      <c r="I75" s="671"/>
      <c r="J75" s="671"/>
      <c r="K75" s="672"/>
      <c r="L75" s="671"/>
      <c r="M75" s="671"/>
      <c r="N75" s="671"/>
      <c r="O75" s="671"/>
      <c r="P75" s="671"/>
      <c r="Q75" s="671"/>
      <c r="R75" s="671"/>
      <c r="S75" s="671"/>
      <c r="T75" s="671"/>
      <c r="U75" s="671"/>
      <c r="V75" s="671"/>
      <c r="W75" s="671"/>
      <c r="X75" s="671"/>
      <c r="Y75" s="671"/>
      <c r="Z75" s="671"/>
    </row>
    <row r="76" spans="1:26" ht="13.5" customHeight="1">
      <c r="A76" s="671"/>
      <c r="B76" s="671"/>
      <c r="C76" s="671"/>
      <c r="D76" s="671"/>
      <c r="E76" s="671"/>
      <c r="F76" s="671"/>
      <c r="G76" s="671"/>
      <c r="H76" s="671"/>
      <c r="I76" s="671"/>
      <c r="J76" s="671"/>
      <c r="K76" s="672"/>
      <c r="L76" s="671"/>
      <c r="M76" s="671"/>
      <c r="N76" s="671"/>
      <c r="O76" s="671"/>
      <c r="P76" s="671"/>
      <c r="Q76" s="671"/>
      <c r="R76" s="671"/>
      <c r="S76" s="671"/>
      <c r="T76" s="671"/>
      <c r="U76" s="671"/>
      <c r="V76" s="671"/>
      <c r="W76" s="671"/>
      <c r="X76" s="671"/>
      <c r="Y76" s="671"/>
      <c r="Z76" s="671"/>
    </row>
    <row r="77" spans="1:26" ht="13.5" customHeight="1">
      <c r="A77" s="671"/>
      <c r="B77" s="671"/>
      <c r="C77" s="671"/>
      <c r="D77" s="671"/>
      <c r="E77" s="671"/>
      <c r="F77" s="671"/>
      <c r="G77" s="671"/>
      <c r="H77" s="671"/>
      <c r="I77" s="671"/>
      <c r="J77" s="671"/>
      <c r="K77" s="672"/>
      <c r="L77" s="671"/>
      <c r="M77" s="671"/>
      <c r="N77" s="671"/>
      <c r="O77" s="671"/>
      <c r="P77" s="671"/>
      <c r="Q77" s="671"/>
      <c r="R77" s="671"/>
      <c r="S77" s="671"/>
      <c r="T77" s="671"/>
      <c r="U77" s="671"/>
      <c r="V77" s="671"/>
      <c r="W77" s="671"/>
      <c r="X77" s="671"/>
      <c r="Y77" s="671"/>
      <c r="Z77" s="671"/>
    </row>
    <row r="78" spans="1:26" ht="13.5" customHeight="1">
      <c r="A78" s="671"/>
      <c r="B78" s="671"/>
      <c r="C78" s="671"/>
      <c r="D78" s="671"/>
      <c r="E78" s="671"/>
      <c r="F78" s="671"/>
      <c r="G78" s="671"/>
      <c r="H78" s="671"/>
      <c r="I78" s="671"/>
      <c r="J78" s="671"/>
      <c r="K78" s="672"/>
      <c r="L78" s="671"/>
      <c r="M78" s="671"/>
      <c r="N78" s="671"/>
      <c r="O78" s="671"/>
      <c r="P78" s="671"/>
      <c r="Q78" s="671"/>
      <c r="R78" s="671"/>
      <c r="S78" s="671"/>
      <c r="T78" s="671"/>
      <c r="U78" s="671"/>
      <c r="V78" s="671"/>
      <c r="W78" s="671"/>
      <c r="X78" s="671"/>
      <c r="Y78" s="671"/>
      <c r="Z78" s="671"/>
    </row>
    <row r="79" spans="1:26" ht="13.5" customHeight="1">
      <c r="A79" s="671"/>
      <c r="B79" s="671"/>
      <c r="C79" s="671"/>
      <c r="D79" s="671"/>
      <c r="E79" s="671"/>
      <c r="F79" s="671"/>
      <c r="G79" s="671"/>
      <c r="H79" s="671"/>
      <c r="I79" s="671"/>
      <c r="J79" s="671"/>
      <c r="K79" s="672"/>
      <c r="L79" s="671"/>
      <c r="M79" s="671"/>
      <c r="N79" s="671"/>
      <c r="O79" s="671"/>
      <c r="P79" s="671"/>
      <c r="Q79" s="671"/>
      <c r="R79" s="671"/>
      <c r="S79" s="671"/>
      <c r="T79" s="671"/>
      <c r="U79" s="671"/>
      <c r="V79" s="671"/>
      <c r="W79" s="671"/>
      <c r="X79" s="671"/>
      <c r="Y79" s="671"/>
      <c r="Z79" s="671"/>
    </row>
    <row r="80" spans="1:26" ht="13.5" customHeight="1">
      <c r="A80" s="671"/>
      <c r="B80" s="671"/>
      <c r="C80" s="671"/>
      <c r="D80" s="671"/>
      <c r="E80" s="671"/>
      <c r="F80" s="671"/>
      <c r="G80" s="671"/>
      <c r="H80" s="671"/>
      <c r="I80" s="671"/>
      <c r="J80" s="671"/>
      <c r="K80" s="672"/>
      <c r="L80" s="671"/>
      <c r="M80" s="671"/>
      <c r="N80" s="671"/>
      <c r="O80" s="671"/>
      <c r="P80" s="671"/>
      <c r="Q80" s="671"/>
      <c r="R80" s="671"/>
      <c r="S80" s="671"/>
      <c r="T80" s="671"/>
      <c r="U80" s="671"/>
      <c r="V80" s="671"/>
      <c r="W80" s="671"/>
      <c r="X80" s="671"/>
      <c r="Y80" s="671"/>
      <c r="Z80" s="671"/>
    </row>
    <row r="81" spans="1:26" ht="13.5" customHeight="1">
      <c r="A81" s="671"/>
      <c r="B81" s="671"/>
      <c r="C81" s="671"/>
      <c r="D81" s="671"/>
      <c r="E81" s="671"/>
      <c r="F81" s="671"/>
      <c r="G81" s="671"/>
      <c r="H81" s="671"/>
      <c r="I81" s="671"/>
      <c r="J81" s="671"/>
      <c r="K81" s="672"/>
      <c r="L81" s="671"/>
      <c r="M81" s="671"/>
      <c r="N81" s="671"/>
      <c r="O81" s="671"/>
      <c r="P81" s="671"/>
      <c r="Q81" s="671"/>
      <c r="R81" s="671"/>
      <c r="S81" s="671"/>
      <c r="T81" s="671"/>
      <c r="U81" s="671"/>
      <c r="V81" s="671"/>
      <c r="W81" s="671"/>
      <c r="X81" s="671"/>
      <c r="Y81" s="671"/>
      <c r="Z81" s="671"/>
    </row>
    <row r="82" spans="1:26" ht="13.5" customHeight="1">
      <c r="A82" s="671"/>
      <c r="B82" s="671"/>
      <c r="C82" s="671"/>
      <c r="D82" s="671"/>
      <c r="E82" s="671"/>
      <c r="F82" s="671"/>
      <c r="G82" s="671"/>
      <c r="H82" s="671"/>
      <c r="I82" s="671"/>
      <c r="J82" s="671"/>
      <c r="K82" s="672"/>
      <c r="L82" s="671"/>
      <c r="M82" s="671"/>
      <c r="N82" s="671"/>
      <c r="O82" s="671"/>
      <c r="P82" s="671"/>
      <c r="Q82" s="671"/>
      <c r="R82" s="671"/>
      <c r="S82" s="671"/>
      <c r="T82" s="671"/>
      <c r="U82" s="671"/>
      <c r="V82" s="671"/>
      <c r="W82" s="671"/>
      <c r="X82" s="671"/>
      <c r="Y82" s="671"/>
      <c r="Z82" s="671"/>
    </row>
    <row r="83" spans="1:26" ht="13.5" customHeight="1">
      <c r="A83" s="671"/>
      <c r="B83" s="671"/>
      <c r="C83" s="671"/>
      <c r="D83" s="671"/>
      <c r="E83" s="671"/>
      <c r="F83" s="671"/>
      <c r="G83" s="671"/>
      <c r="H83" s="671"/>
      <c r="I83" s="671"/>
      <c r="J83" s="671"/>
      <c r="K83" s="672"/>
      <c r="L83" s="671"/>
      <c r="M83" s="671"/>
      <c r="N83" s="671"/>
      <c r="O83" s="671"/>
      <c r="P83" s="671"/>
      <c r="Q83" s="671"/>
      <c r="R83" s="671"/>
      <c r="S83" s="671"/>
      <c r="T83" s="671"/>
      <c r="U83" s="671"/>
      <c r="V83" s="671"/>
      <c r="W83" s="671"/>
      <c r="X83" s="671"/>
      <c r="Y83" s="671"/>
      <c r="Z83" s="671"/>
    </row>
    <row r="84" spans="1:26" ht="13.5" customHeight="1">
      <c r="A84" s="671"/>
      <c r="B84" s="671"/>
      <c r="C84" s="671"/>
      <c r="D84" s="671"/>
      <c r="E84" s="671"/>
      <c r="F84" s="671"/>
      <c r="G84" s="671"/>
      <c r="H84" s="671"/>
      <c r="I84" s="671"/>
      <c r="J84" s="671"/>
      <c r="K84" s="672"/>
      <c r="L84" s="671"/>
      <c r="M84" s="671"/>
      <c r="N84" s="671"/>
      <c r="O84" s="671"/>
      <c r="P84" s="671"/>
      <c r="Q84" s="671"/>
      <c r="R84" s="671"/>
      <c r="S84" s="671"/>
      <c r="T84" s="671"/>
      <c r="U84" s="671"/>
      <c r="V84" s="671"/>
      <c r="W84" s="671"/>
      <c r="X84" s="671"/>
      <c r="Y84" s="671"/>
      <c r="Z84" s="671"/>
    </row>
    <row r="85" spans="1:26" ht="13.5" customHeight="1">
      <c r="A85" s="671"/>
      <c r="B85" s="671"/>
      <c r="C85" s="671"/>
      <c r="D85" s="671"/>
      <c r="E85" s="671"/>
      <c r="F85" s="671"/>
      <c r="G85" s="671"/>
      <c r="H85" s="671"/>
      <c r="I85" s="671"/>
      <c r="J85" s="671"/>
      <c r="K85" s="672"/>
      <c r="L85" s="671"/>
      <c r="M85" s="671"/>
      <c r="N85" s="671"/>
      <c r="O85" s="671"/>
      <c r="P85" s="671"/>
      <c r="Q85" s="671"/>
      <c r="R85" s="671"/>
      <c r="S85" s="671"/>
      <c r="T85" s="671"/>
      <c r="U85" s="671"/>
      <c r="V85" s="671"/>
      <c r="W85" s="671"/>
      <c r="X85" s="671"/>
      <c r="Y85" s="671"/>
      <c r="Z85" s="671"/>
    </row>
    <row r="86" spans="1:26" ht="13.5" customHeight="1">
      <c r="A86" s="671"/>
      <c r="B86" s="671"/>
      <c r="C86" s="671"/>
      <c r="D86" s="671"/>
      <c r="E86" s="671"/>
      <c r="F86" s="671"/>
      <c r="G86" s="671"/>
      <c r="H86" s="671"/>
      <c r="I86" s="671"/>
      <c r="J86" s="671"/>
      <c r="K86" s="672"/>
      <c r="L86" s="671"/>
      <c r="M86" s="671"/>
      <c r="N86" s="671"/>
      <c r="O86" s="671"/>
      <c r="P86" s="671"/>
      <c r="Q86" s="671"/>
      <c r="R86" s="671"/>
      <c r="S86" s="671"/>
      <c r="T86" s="671"/>
      <c r="U86" s="671"/>
      <c r="V86" s="671"/>
      <c r="W86" s="671"/>
      <c r="X86" s="671"/>
      <c r="Y86" s="671"/>
      <c r="Z86" s="671"/>
    </row>
    <row r="87" spans="1:26" ht="13.5" customHeight="1">
      <c r="A87" s="671"/>
      <c r="B87" s="671"/>
      <c r="C87" s="671"/>
      <c r="D87" s="671"/>
      <c r="E87" s="671"/>
      <c r="F87" s="671"/>
      <c r="G87" s="671"/>
      <c r="H87" s="671"/>
      <c r="I87" s="671"/>
      <c r="J87" s="671"/>
      <c r="K87" s="672"/>
      <c r="L87" s="671"/>
      <c r="M87" s="671"/>
      <c r="N87" s="671"/>
      <c r="O87" s="671"/>
      <c r="P87" s="671"/>
      <c r="Q87" s="671"/>
      <c r="R87" s="671"/>
      <c r="S87" s="671"/>
      <c r="T87" s="671"/>
      <c r="U87" s="671"/>
      <c r="V87" s="671"/>
      <c r="W87" s="671"/>
      <c r="X87" s="671"/>
      <c r="Y87" s="671"/>
      <c r="Z87" s="671"/>
    </row>
    <row r="88" spans="1:26" ht="13.5" customHeight="1">
      <c r="A88" s="671"/>
      <c r="B88" s="671"/>
      <c r="C88" s="671"/>
      <c r="D88" s="671"/>
      <c r="E88" s="671"/>
      <c r="F88" s="671"/>
      <c r="G88" s="671"/>
      <c r="H88" s="671"/>
      <c r="I88" s="671"/>
      <c r="J88" s="671"/>
      <c r="K88" s="672"/>
      <c r="L88" s="671"/>
      <c r="M88" s="671"/>
      <c r="N88" s="671"/>
      <c r="O88" s="671"/>
      <c r="P88" s="671"/>
      <c r="Q88" s="671"/>
      <c r="R88" s="671"/>
      <c r="S88" s="671"/>
      <c r="T88" s="671"/>
      <c r="U88" s="671"/>
      <c r="V88" s="671"/>
      <c r="W88" s="671"/>
      <c r="X88" s="671"/>
      <c r="Y88" s="671"/>
      <c r="Z88" s="671"/>
    </row>
    <row r="89" spans="1:26" ht="13.5" customHeight="1">
      <c r="A89" s="671"/>
      <c r="B89" s="671"/>
      <c r="C89" s="671"/>
      <c r="D89" s="671"/>
      <c r="E89" s="671"/>
      <c r="F89" s="671"/>
      <c r="G89" s="671"/>
      <c r="H89" s="671"/>
      <c r="I89" s="671"/>
      <c r="J89" s="671"/>
      <c r="K89" s="672"/>
      <c r="L89" s="671"/>
      <c r="M89" s="671"/>
      <c r="N89" s="671"/>
      <c r="O89" s="671"/>
      <c r="P89" s="671"/>
      <c r="Q89" s="671"/>
      <c r="R89" s="671"/>
      <c r="S89" s="671"/>
      <c r="T89" s="671"/>
      <c r="U89" s="671"/>
      <c r="V89" s="671"/>
      <c r="W89" s="671"/>
      <c r="X89" s="671"/>
      <c r="Y89" s="671"/>
      <c r="Z89" s="671"/>
    </row>
    <row r="90" spans="1:26" ht="13.5" customHeight="1">
      <c r="A90" s="671"/>
      <c r="B90" s="671"/>
      <c r="C90" s="671"/>
      <c r="D90" s="671"/>
      <c r="E90" s="671"/>
      <c r="F90" s="671"/>
      <c r="G90" s="671"/>
      <c r="H90" s="671"/>
      <c r="I90" s="671"/>
      <c r="J90" s="671"/>
      <c r="K90" s="672"/>
      <c r="L90" s="671"/>
      <c r="M90" s="671"/>
      <c r="N90" s="671"/>
      <c r="O90" s="671"/>
      <c r="P90" s="671"/>
      <c r="Q90" s="671"/>
      <c r="R90" s="671"/>
      <c r="S90" s="671"/>
      <c r="T90" s="671"/>
      <c r="U90" s="671"/>
      <c r="V90" s="671"/>
      <c r="W90" s="671"/>
      <c r="X90" s="671"/>
      <c r="Y90" s="671"/>
      <c r="Z90" s="671"/>
    </row>
    <row r="91" spans="1:26" ht="13.5" customHeight="1">
      <c r="A91" s="671"/>
      <c r="B91" s="671"/>
      <c r="C91" s="671"/>
      <c r="D91" s="671"/>
      <c r="E91" s="671"/>
      <c r="F91" s="671"/>
      <c r="G91" s="671"/>
      <c r="H91" s="671"/>
      <c r="I91" s="671"/>
      <c r="J91" s="671"/>
      <c r="K91" s="672"/>
      <c r="L91" s="671"/>
      <c r="M91" s="671"/>
      <c r="N91" s="671"/>
      <c r="O91" s="671"/>
      <c r="P91" s="671"/>
      <c r="Q91" s="671"/>
      <c r="R91" s="671"/>
      <c r="S91" s="671"/>
      <c r="T91" s="671"/>
      <c r="U91" s="671"/>
      <c r="V91" s="671"/>
      <c r="W91" s="671"/>
      <c r="X91" s="671"/>
      <c r="Y91" s="671"/>
      <c r="Z91" s="671"/>
    </row>
    <row r="92" spans="1:26" ht="13.5" customHeight="1">
      <c r="A92" s="671"/>
      <c r="B92" s="671"/>
      <c r="C92" s="671"/>
      <c r="D92" s="671"/>
      <c r="E92" s="671"/>
      <c r="F92" s="671"/>
      <c r="G92" s="671"/>
      <c r="H92" s="671"/>
      <c r="I92" s="671"/>
      <c r="J92" s="671"/>
      <c r="K92" s="672"/>
      <c r="L92" s="671"/>
      <c r="M92" s="671"/>
      <c r="N92" s="671"/>
      <c r="O92" s="671"/>
      <c r="P92" s="671"/>
      <c r="Q92" s="671"/>
      <c r="R92" s="671"/>
      <c r="S92" s="671"/>
      <c r="T92" s="671"/>
      <c r="U92" s="671"/>
      <c r="V92" s="671"/>
      <c r="W92" s="671"/>
      <c r="X92" s="671"/>
      <c r="Y92" s="671"/>
      <c r="Z92" s="671"/>
    </row>
    <row r="93" spans="1:26" ht="13.5" customHeight="1">
      <c r="A93" s="671"/>
      <c r="B93" s="671"/>
      <c r="C93" s="671"/>
      <c r="D93" s="671"/>
      <c r="E93" s="671"/>
      <c r="F93" s="671"/>
      <c r="G93" s="671"/>
      <c r="H93" s="671"/>
      <c r="I93" s="671"/>
      <c r="J93" s="671"/>
      <c r="K93" s="672"/>
      <c r="L93" s="671"/>
      <c r="M93" s="671"/>
      <c r="N93" s="671"/>
      <c r="O93" s="671"/>
      <c r="P93" s="671"/>
      <c r="Q93" s="671"/>
      <c r="R93" s="671"/>
      <c r="S93" s="671"/>
      <c r="T93" s="671"/>
      <c r="U93" s="671"/>
      <c r="V93" s="671"/>
      <c r="W93" s="671"/>
      <c r="X93" s="671"/>
      <c r="Y93" s="671"/>
      <c r="Z93" s="671"/>
    </row>
    <row r="94" spans="1:26" ht="13.5" customHeight="1">
      <c r="A94" s="671"/>
      <c r="B94" s="671"/>
      <c r="C94" s="671"/>
      <c r="D94" s="671"/>
      <c r="E94" s="671"/>
      <c r="F94" s="671"/>
      <c r="G94" s="671"/>
      <c r="H94" s="671"/>
      <c r="I94" s="671"/>
      <c r="J94" s="671"/>
      <c r="K94" s="672"/>
      <c r="L94" s="671"/>
      <c r="M94" s="671"/>
      <c r="N94" s="671"/>
      <c r="O94" s="671"/>
      <c r="P94" s="671"/>
      <c r="Q94" s="671"/>
      <c r="R94" s="671"/>
      <c r="S94" s="671"/>
      <c r="T94" s="671"/>
      <c r="U94" s="671"/>
      <c r="V94" s="671"/>
      <c r="W94" s="671"/>
      <c r="X94" s="671"/>
      <c r="Y94" s="671"/>
      <c r="Z94" s="671"/>
    </row>
    <row r="95" spans="1:26" ht="13.5" customHeight="1">
      <c r="A95" s="671"/>
      <c r="B95" s="671"/>
      <c r="C95" s="671"/>
      <c r="D95" s="671"/>
      <c r="E95" s="671"/>
      <c r="F95" s="671"/>
      <c r="G95" s="671"/>
      <c r="H95" s="671"/>
      <c r="I95" s="671"/>
      <c r="J95" s="671"/>
      <c r="K95" s="672"/>
      <c r="L95" s="671"/>
      <c r="M95" s="671"/>
      <c r="N95" s="671"/>
      <c r="O95" s="671"/>
      <c r="P95" s="671"/>
      <c r="Q95" s="671"/>
      <c r="R95" s="671"/>
      <c r="S95" s="671"/>
      <c r="T95" s="671"/>
      <c r="U95" s="671"/>
      <c r="V95" s="671"/>
      <c r="W95" s="671"/>
      <c r="X95" s="671"/>
      <c r="Y95" s="671"/>
      <c r="Z95" s="671"/>
    </row>
    <row r="96" spans="1:26" ht="13.5" customHeight="1">
      <c r="A96" s="671"/>
      <c r="B96" s="671"/>
      <c r="C96" s="671"/>
      <c r="D96" s="671"/>
      <c r="E96" s="671"/>
      <c r="F96" s="671"/>
      <c r="G96" s="671"/>
      <c r="H96" s="671"/>
      <c r="I96" s="671"/>
      <c r="J96" s="671"/>
      <c r="K96" s="672"/>
      <c r="L96" s="671"/>
      <c r="M96" s="671"/>
      <c r="N96" s="671"/>
      <c r="O96" s="671"/>
      <c r="P96" s="671"/>
      <c r="Q96" s="671"/>
      <c r="R96" s="671"/>
      <c r="S96" s="671"/>
      <c r="T96" s="671"/>
      <c r="U96" s="671"/>
      <c r="V96" s="671"/>
      <c r="W96" s="671"/>
      <c r="X96" s="671"/>
      <c r="Y96" s="671"/>
      <c r="Z96" s="671"/>
    </row>
    <row r="97" spans="1:26" ht="13.5" customHeight="1">
      <c r="A97" s="671"/>
      <c r="B97" s="671"/>
      <c r="C97" s="671"/>
      <c r="D97" s="671"/>
      <c r="E97" s="671"/>
      <c r="F97" s="671"/>
      <c r="G97" s="671"/>
      <c r="H97" s="671"/>
      <c r="I97" s="671"/>
      <c r="J97" s="671"/>
      <c r="K97" s="672"/>
      <c r="L97" s="671"/>
      <c r="M97" s="671"/>
      <c r="N97" s="671"/>
      <c r="O97" s="671"/>
      <c r="P97" s="671"/>
      <c r="Q97" s="671"/>
      <c r="R97" s="671"/>
      <c r="S97" s="671"/>
      <c r="T97" s="671"/>
      <c r="U97" s="671"/>
      <c r="V97" s="671"/>
      <c r="W97" s="671"/>
      <c r="X97" s="671"/>
      <c r="Y97" s="671"/>
      <c r="Z97" s="671"/>
    </row>
    <row r="98" spans="1:26" ht="13.5" customHeight="1">
      <c r="A98" s="671"/>
      <c r="B98" s="671"/>
      <c r="C98" s="671"/>
      <c r="D98" s="671"/>
      <c r="E98" s="671"/>
      <c r="F98" s="671"/>
      <c r="G98" s="671"/>
      <c r="H98" s="671"/>
      <c r="I98" s="671"/>
      <c r="J98" s="671"/>
      <c r="K98" s="672"/>
      <c r="L98" s="671"/>
      <c r="M98" s="671"/>
      <c r="N98" s="671"/>
      <c r="O98" s="671"/>
      <c r="P98" s="671"/>
      <c r="Q98" s="671"/>
      <c r="R98" s="671"/>
      <c r="S98" s="671"/>
      <c r="T98" s="671"/>
      <c r="U98" s="671"/>
      <c r="V98" s="671"/>
      <c r="W98" s="671"/>
      <c r="X98" s="671"/>
      <c r="Y98" s="671"/>
      <c r="Z98" s="671"/>
    </row>
    <row r="99" spans="1:26" ht="13.5" customHeight="1">
      <c r="A99" s="671"/>
      <c r="B99" s="671"/>
      <c r="C99" s="671"/>
      <c r="D99" s="671"/>
      <c r="E99" s="671"/>
      <c r="F99" s="671"/>
      <c r="G99" s="671"/>
      <c r="H99" s="671"/>
      <c r="I99" s="671"/>
      <c r="J99" s="671"/>
      <c r="K99" s="672"/>
      <c r="L99" s="671"/>
      <c r="M99" s="671"/>
      <c r="N99" s="671"/>
      <c r="O99" s="671"/>
      <c r="P99" s="671"/>
      <c r="Q99" s="671"/>
      <c r="R99" s="671"/>
      <c r="S99" s="671"/>
      <c r="T99" s="671"/>
      <c r="U99" s="671"/>
      <c r="V99" s="671"/>
      <c r="W99" s="671"/>
      <c r="X99" s="671"/>
      <c r="Y99" s="671"/>
      <c r="Z99" s="671"/>
    </row>
    <row r="100" spans="1:26" ht="13.5" customHeight="1">
      <c r="A100" s="671"/>
      <c r="B100" s="671"/>
      <c r="C100" s="671"/>
      <c r="D100" s="671"/>
      <c r="E100" s="671"/>
      <c r="F100" s="671"/>
      <c r="G100" s="671"/>
      <c r="H100" s="671"/>
      <c r="I100" s="671"/>
      <c r="J100" s="671"/>
      <c r="K100" s="672"/>
      <c r="L100" s="671"/>
      <c r="M100" s="671"/>
      <c r="N100" s="671"/>
      <c r="O100" s="671"/>
      <c r="P100" s="671"/>
      <c r="Q100" s="671"/>
      <c r="R100" s="671"/>
      <c r="S100" s="671"/>
      <c r="T100" s="671"/>
      <c r="U100" s="671"/>
      <c r="V100" s="671"/>
      <c r="W100" s="671"/>
      <c r="X100" s="671"/>
      <c r="Y100" s="671"/>
      <c r="Z100" s="671"/>
    </row>
    <row r="101" spans="1:26" ht="13.5" customHeight="1">
      <c r="A101" s="671"/>
      <c r="B101" s="671"/>
      <c r="C101" s="671"/>
      <c r="D101" s="671"/>
      <c r="E101" s="671"/>
      <c r="F101" s="671"/>
      <c r="G101" s="671"/>
      <c r="H101" s="671"/>
      <c r="I101" s="671"/>
      <c r="J101" s="671"/>
      <c r="K101" s="672"/>
      <c r="L101" s="671"/>
      <c r="M101" s="671"/>
      <c r="N101" s="671"/>
      <c r="O101" s="671"/>
      <c r="P101" s="671"/>
      <c r="Q101" s="671"/>
      <c r="R101" s="671"/>
      <c r="S101" s="671"/>
      <c r="T101" s="671"/>
      <c r="U101" s="671"/>
      <c r="V101" s="671"/>
      <c r="W101" s="671"/>
      <c r="X101" s="671"/>
      <c r="Y101" s="671"/>
      <c r="Z101" s="671"/>
    </row>
    <row r="102" spans="1:26" ht="13.5" customHeight="1">
      <c r="A102" s="671"/>
      <c r="B102" s="671"/>
      <c r="C102" s="671"/>
      <c r="D102" s="671"/>
      <c r="E102" s="671"/>
      <c r="F102" s="671"/>
      <c r="G102" s="671"/>
      <c r="H102" s="671"/>
      <c r="I102" s="671"/>
      <c r="J102" s="671"/>
      <c r="K102" s="672"/>
      <c r="L102" s="671"/>
      <c r="M102" s="671"/>
      <c r="N102" s="671"/>
      <c r="O102" s="671"/>
      <c r="P102" s="671"/>
      <c r="Q102" s="671"/>
      <c r="R102" s="671"/>
      <c r="S102" s="671"/>
      <c r="T102" s="671"/>
      <c r="U102" s="671"/>
      <c r="V102" s="671"/>
      <c r="W102" s="671"/>
      <c r="X102" s="671"/>
      <c r="Y102" s="671"/>
      <c r="Z102" s="671"/>
    </row>
    <row r="103" spans="1:26" ht="13.5" customHeight="1">
      <c r="A103" s="671"/>
      <c r="B103" s="671"/>
      <c r="C103" s="671"/>
      <c r="D103" s="671"/>
      <c r="E103" s="671"/>
      <c r="F103" s="671"/>
      <c r="G103" s="671"/>
      <c r="H103" s="671"/>
      <c r="I103" s="671"/>
      <c r="J103" s="671"/>
      <c r="K103" s="672"/>
      <c r="L103" s="671"/>
      <c r="M103" s="671"/>
      <c r="N103" s="671"/>
      <c r="O103" s="671"/>
      <c r="P103" s="671"/>
      <c r="Q103" s="671"/>
      <c r="R103" s="671"/>
      <c r="S103" s="671"/>
      <c r="T103" s="671"/>
      <c r="U103" s="671"/>
      <c r="V103" s="671"/>
      <c r="W103" s="671"/>
      <c r="X103" s="671"/>
      <c r="Y103" s="671"/>
      <c r="Z103" s="671"/>
    </row>
    <row r="104" spans="1:26" ht="13.5" customHeight="1">
      <c r="A104" s="671"/>
      <c r="B104" s="671"/>
      <c r="C104" s="671"/>
      <c r="D104" s="671"/>
      <c r="E104" s="671"/>
      <c r="F104" s="671"/>
      <c r="G104" s="671"/>
      <c r="H104" s="671"/>
      <c r="I104" s="671"/>
      <c r="J104" s="671"/>
      <c r="K104" s="672"/>
      <c r="L104" s="671"/>
      <c r="M104" s="671"/>
      <c r="N104" s="671"/>
      <c r="O104" s="671"/>
      <c r="P104" s="671"/>
      <c r="Q104" s="671"/>
      <c r="R104" s="671"/>
      <c r="S104" s="671"/>
      <c r="T104" s="671"/>
      <c r="U104" s="671"/>
      <c r="V104" s="671"/>
      <c r="W104" s="671"/>
      <c r="X104" s="671"/>
      <c r="Y104" s="671"/>
      <c r="Z104" s="671"/>
    </row>
    <row r="105" spans="1:26" ht="13.5" customHeight="1">
      <c r="A105" s="671"/>
      <c r="B105" s="671"/>
      <c r="C105" s="671"/>
      <c r="D105" s="671"/>
      <c r="E105" s="671"/>
      <c r="F105" s="671"/>
      <c r="G105" s="671"/>
      <c r="H105" s="671"/>
      <c r="I105" s="671"/>
      <c r="J105" s="671"/>
      <c r="K105" s="672"/>
      <c r="L105" s="671"/>
      <c r="M105" s="671"/>
      <c r="N105" s="671"/>
      <c r="O105" s="671"/>
      <c r="P105" s="671"/>
      <c r="Q105" s="671"/>
      <c r="R105" s="671"/>
      <c r="S105" s="671"/>
      <c r="T105" s="671"/>
      <c r="U105" s="671"/>
      <c r="V105" s="671"/>
      <c r="W105" s="671"/>
      <c r="X105" s="671"/>
      <c r="Y105" s="671"/>
      <c r="Z105" s="671"/>
    </row>
    <row r="106" spans="1:26" ht="13.5" customHeight="1">
      <c r="A106" s="671"/>
      <c r="B106" s="671"/>
      <c r="C106" s="671"/>
      <c r="D106" s="671"/>
      <c r="E106" s="671"/>
      <c r="F106" s="671"/>
      <c r="G106" s="671"/>
      <c r="H106" s="671"/>
      <c r="I106" s="671"/>
      <c r="J106" s="671"/>
      <c r="K106" s="672"/>
      <c r="L106" s="671"/>
      <c r="M106" s="671"/>
      <c r="N106" s="671"/>
      <c r="O106" s="671"/>
      <c r="P106" s="671"/>
      <c r="Q106" s="671"/>
      <c r="R106" s="671"/>
      <c r="S106" s="671"/>
      <c r="T106" s="671"/>
      <c r="U106" s="671"/>
      <c r="V106" s="671"/>
      <c r="W106" s="671"/>
      <c r="X106" s="671"/>
      <c r="Y106" s="671"/>
      <c r="Z106" s="671"/>
    </row>
    <row r="107" spans="1:26" ht="13.5" customHeight="1">
      <c r="A107" s="671"/>
      <c r="B107" s="671"/>
      <c r="C107" s="671"/>
      <c r="D107" s="671"/>
      <c r="E107" s="671"/>
      <c r="F107" s="671"/>
      <c r="G107" s="671"/>
      <c r="H107" s="671"/>
      <c r="I107" s="671"/>
      <c r="J107" s="671"/>
      <c r="K107" s="672"/>
      <c r="L107" s="671"/>
      <c r="M107" s="671"/>
      <c r="N107" s="671"/>
      <c r="O107" s="671"/>
      <c r="P107" s="671"/>
      <c r="Q107" s="671"/>
      <c r="R107" s="671"/>
      <c r="S107" s="671"/>
      <c r="T107" s="671"/>
      <c r="U107" s="671"/>
      <c r="V107" s="671"/>
      <c r="W107" s="671"/>
      <c r="X107" s="671"/>
      <c r="Y107" s="671"/>
      <c r="Z107" s="671"/>
    </row>
    <row r="108" spans="1:26" ht="13.5" customHeight="1">
      <c r="A108" s="671"/>
      <c r="B108" s="671"/>
      <c r="C108" s="671"/>
      <c r="D108" s="671"/>
      <c r="E108" s="671"/>
      <c r="F108" s="671"/>
      <c r="G108" s="671"/>
      <c r="H108" s="671"/>
      <c r="I108" s="671"/>
      <c r="J108" s="671"/>
      <c r="K108" s="672"/>
      <c r="L108" s="671"/>
      <c r="M108" s="671"/>
      <c r="N108" s="671"/>
      <c r="O108" s="671"/>
      <c r="P108" s="671"/>
      <c r="Q108" s="671"/>
      <c r="R108" s="671"/>
      <c r="S108" s="671"/>
      <c r="T108" s="671"/>
      <c r="U108" s="671"/>
      <c r="V108" s="671"/>
      <c r="W108" s="671"/>
      <c r="X108" s="671"/>
      <c r="Y108" s="671"/>
      <c r="Z108" s="671"/>
    </row>
    <row r="109" spans="1:26" ht="13.5" customHeight="1">
      <c r="A109" s="671"/>
      <c r="B109" s="671"/>
      <c r="C109" s="671"/>
      <c r="D109" s="671"/>
      <c r="E109" s="671"/>
      <c r="F109" s="671"/>
      <c r="G109" s="671"/>
      <c r="H109" s="671"/>
      <c r="I109" s="671"/>
      <c r="J109" s="671"/>
      <c r="K109" s="672"/>
      <c r="L109" s="671"/>
      <c r="M109" s="671"/>
      <c r="N109" s="671"/>
      <c r="O109" s="671"/>
      <c r="P109" s="671"/>
      <c r="Q109" s="671"/>
      <c r="R109" s="671"/>
      <c r="S109" s="671"/>
      <c r="T109" s="671"/>
      <c r="U109" s="671"/>
      <c r="V109" s="671"/>
      <c r="W109" s="671"/>
      <c r="X109" s="671"/>
      <c r="Y109" s="671"/>
      <c r="Z109" s="671"/>
    </row>
    <row r="110" spans="1:26" ht="13.5" customHeight="1">
      <c r="A110" s="671"/>
      <c r="B110" s="671"/>
      <c r="C110" s="671"/>
      <c r="D110" s="671"/>
      <c r="E110" s="671"/>
      <c r="F110" s="671"/>
      <c r="G110" s="671"/>
      <c r="H110" s="671"/>
      <c r="I110" s="671"/>
      <c r="J110" s="671"/>
      <c r="K110" s="672"/>
      <c r="L110" s="671"/>
      <c r="M110" s="671"/>
      <c r="N110" s="671"/>
      <c r="O110" s="671"/>
      <c r="P110" s="671"/>
      <c r="Q110" s="671"/>
      <c r="R110" s="671"/>
      <c r="S110" s="671"/>
      <c r="T110" s="671"/>
      <c r="U110" s="671"/>
      <c r="V110" s="671"/>
      <c r="W110" s="671"/>
      <c r="X110" s="671"/>
      <c r="Y110" s="671"/>
      <c r="Z110" s="671"/>
    </row>
    <row r="111" spans="1:26" ht="13.5" customHeight="1">
      <c r="A111" s="671"/>
      <c r="B111" s="671"/>
      <c r="C111" s="671"/>
      <c r="D111" s="671"/>
      <c r="E111" s="671"/>
      <c r="F111" s="671"/>
      <c r="G111" s="671"/>
      <c r="H111" s="671"/>
      <c r="I111" s="671"/>
      <c r="J111" s="671"/>
      <c r="K111" s="672"/>
      <c r="L111" s="671"/>
      <c r="M111" s="671"/>
      <c r="N111" s="671"/>
      <c r="O111" s="671"/>
      <c r="P111" s="671"/>
      <c r="Q111" s="671"/>
      <c r="R111" s="671"/>
      <c r="S111" s="671"/>
      <c r="T111" s="671"/>
      <c r="U111" s="671"/>
      <c r="V111" s="671"/>
      <c r="W111" s="671"/>
      <c r="X111" s="671"/>
      <c r="Y111" s="671"/>
      <c r="Z111" s="671"/>
    </row>
    <row r="112" spans="1:26" ht="13.5" customHeight="1">
      <c r="A112" s="671"/>
      <c r="B112" s="671"/>
      <c r="C112" s="671"/>
      <c r="D112" s="671"/>
      <c r="E112" s="671"/>
      <c r="F112" s="671"/>
      <c r="G112" s="671"/>
      <c r="H112" s="671"/>
      <c r="I112" s="671"/>
      <c r="J112" s="671"/>
      <c r="K112" s="672"/>
      <c r="L112" s="671"/>
      <c r="M112" s="671"/>
      <c r="N112" s="671"/>
      <c r="O112" s="671"/>
      <c r="P112" s="671"/>
      <c r="Q112" s="671"/>
      <c r="R112" s="671"/>
      <c r="S112" s="671"/>
      <c r="T112" s="671"/>
      <c r="U112" s="671"/>
      <c r="V112" s="671"/>
      <c r="W112" s="671"/>
      <c r="X112" s="671"/>
      <c r="Y112" s="671"/>
      <c r="Z112" s="671"/>
    </row>
    <row r="113" spans="1:26" ht="13.5" customHeight="1">
      <c r="A113" s="671"/>
      <c r="B113" s="671"/>
      <c r="C113" s="671"/>
      <c r="D113" s="671"/>
      <c r="E113" s="671"/>
      <c r="F113" s="671"/>
      <c r="G113" s="671"/>
      <c r="H113" s="671"/>
      <c r="I113" s="671"/>
      <c r="J113" s="671"/>
      <c r="K113" s="672"/>
      <c r="L113" s="671"/>
      <c r="M113" s="671"/>
      <c r="N113" s="671"/>
      <c r="O113" s="671"/>
      <c r="P113" s="671"/>
      <c r="Q113" s="671"/>
      <c r="R113" s="671"/>
      <c r="S113" s="671"/>
      <c r="T113" s="671"/>
      <c r="U113" s="671"/>
      <c r="V113" s="671"/>
      <c r="W113" s="671"/>
      <c r="X113" s="671"/>
      <c r="Y113" s="671"/>
      <c r="Z113" s="671"/>
    </row>
    <row r="114" spans="1:26" ht="13.5" customHeight="1">
      <c r="A114" s="671"/>
      <c r="B114" s="671"/>
      <c r="C114" s="671"/>
      <c r="D114" s="671"/>
      <c r="E114" s="671"/>
      <c r="F114" s="671"/>
      <c r="G114" s="671"/>
      <c r="H114" s="671"/>
      <c r="I114" s="671"/>
      <c r="J114" s="671"/>
      <c r="K114" s="672"/>
      <c r="L114" s="671"/>
      <c r="M114" s="671"/>
      <c r="N114" s="671"/>
      <c r="O114" s="671"/>
      <c r="P114" s="671"/>
      <c r="Q114" s="671"/>
      <c r="R114" s="671"/>
      <c r="S114" s="671"/>
      <c r="T114" s="671"/>
      <c r="U114" s="671"/>
      <c r="V114" s="671"/>
      <c r="W114" s="671"/>
      <c r="X114" s="671"/>
      <c r="Y114" s="671"/>
      <c r="Z114" s="671"/>
    </row>
    <row r="115" spans="1:26" ht="13.5" customHeight="1">
      <c r="A115" s="671"/>
      <c r="B115" s="671"/>
      <c r="C115" s="671"/>
      <c r="D115" s="671"/>
      <c r="E115" s="671"/>
      <c r="F115" s="671"/>
      <c r="G115" s="671"/>
      <c r="H115" s="671"/>
      <c r="I115" s="671"/>
      <c r="J115" s="671"/>
      <c r="K115" s="672"/>
      <c r="L115" s="671"/>
      <c r="M115" s="671"/>
      <c r="N115" s="671"/>
      <c r="O115" s="671"/>
      <c r="P115" s="671"/>
      <c r="Q115" s="671"/>
      <c r="R115" s="671"/>
      <c r="S115" s="671"/>
      <c r="T115" s="671"/>
      <c r="U115" s="671"/>
      <c r="V115" s="671"/>
      <c r="W115" s="671"/>
      <c r="X115" s="671"/>
      <c r="Y115" s="671"/>
      <c r="Z115" s="671"/>
    </row>
    <row r="116" spans="1:26" ht="13.5" customHeight="1">
      <c r="A116" s="671"/>
      <c r="B116" s="671"/>
      <c r="C116" s="671"/>
      <c r="D116" s="671"/>
      <c r="E116" s="671"/>
      <c r="F116" s="671"/>
      <c r="G116" s="671"/>
      <c r="H116" s="671"/>
      <c r="I116" s="671"/>
      <c r="J116" s="671"/>
      <c r="K116" s="672"/>
      <c r="L116" s="671"/>
      <c r="M116" s="671"/>
      <c r="N116" s="671"/>
      <c r="O116" s="671"/>
      <c r="P116" s="671"/>
      <c r="Q116" s="671"/>
      <c r="R116" s="671"/>
      <c r="S116" s="671"/>
      <c r="T116" s="671"/>
      <c r="U116" s="671"/>
      <c r="V116" s="671"/>
      <c r="W116" s="671"/>
      <c r="X116" s="671"/>
      <c r="Y116" s="671"/>
      <c r="Z116" s="671"/>
    </row>
    <row r="117" spans="1:26" ht="13.5" customHeight="1">
      <c r="A117" s="671"/>
      <c r="B117" s="671"/>
      <c r="C117" s="671"/>
      <c r="D117" s="671"/>
      <c r="E117" s="671"/>
      <c r="F117" s="671"/>
      <c r="G117" s="671"/>
      <c r="H117" s="671"/>
      <c r="I117" s="671"/>
      <c r="J117" s="671"/>
      <c r="K117" s="672"/>
      <c r="L117" s="671"/>
      <c r="M117" s="671"/>
      <c r="N117" s="671"/>
      <c r="O117" s="671"/>
      <c r="P117" s="671"/>
      <c r="Q117" s="671"/>
      <c r="R117" s="671"/>
      <c r="S117" s="671"/>
      <c r="T117" s="671"/>
      <c r="U117" s="671"/>
      <c r="V117" s="671"/>
      <c r="W117" s="671"/>
      <c r="X117" s="671"/>
      <c r="Y117" s="671"/>
      <c r="Z117" s="671"/>
    </row>
    <row r="118" spans="1:26" ht="13.5" customHeight="1">
      <c r="A118" s="671"/>
      <c r="B118" s="671"/>
      <c r="C118" s="671"/>
      <c r="D118" s="671"/>
      <c r="E118" s="671"/>
      <c r="F118" s="671"/>
      <c r="G118" s="671"/>
      <c r="H118" s="671"/>
      <c r="I118" s="671"/>
      <c r="J118" s="671"/>
      <c r="K118" s="672"/>
      <c r="L118" s="671"/>
      <c r="M118" s="671"/>
      <c r="N118" s="671"/>
      <c r="O118" s="671"/>
      <c r="P118" s="671"/>
      <c r="Q118" s="671"/>
      <c r="R118" s="671"/>
      <c r="S118" s="671"/>
      <c r="T118" s="671"/>
      <c r="U118" s="671"/>
      <c r="V118" s="671"/>
      <c r="W118" s="671"/>
      <c r="X118" s="671"/>
      <c r="Y118" s="671"/>
      <c r="Z118" s="671"/>
    </row>
    <row r="119" spans="1:26" ht="13.5" customHeight="1">
      <c r="A119" s="671"/>
      <c r="B119" s="671"/>
      <c r="C119" s="671"/>
      <c r="D119" s="671"/>
      <c r="E119" s="671"/>
      <c r="F119" s="671"/>
      <c r="G119" s="671"/>
      <c r="H119" s="671"/>
      <c r="I119" s="671"/>
      <c r="J119" s="671"/>
      <c r="K119" s="672"/>
      <c r="L119" s="671"/>
      <c r="M119" s="671"/>
      <c r="N119" s="671"/>
      <c r="O119" s="671"/>
      <c r="P119" s="671"/>
      <c r="Q119" s="671"/>
      <c r="R119" s="671"/>
      <c r="S119" s="671"/>
      <c r="T119" s="671"/>
      <c r="U119" s="671"/>
      <c r="V119" s="671"/>
      <c r="W119" s="671"/>
      <c r="X119" s="671"/>
      <c r="Y119" s="671"/>
      <c r="Z119" s="671"/>
    </row>
    <row r="120" spans="1:26" ht="13.5" customHeight="1">
      <c r="A120" s="671"/>
      <c r="B120" s="671"/>
      <c r="C120" s="671"/>
      <c r="D120" s="671"/>
      <c r="E120" s="671"/>
      <c r="F120" s="671"/>
      <c r="G120" s="671"/>
      <c r="H120" s="671"/>
      <c r="I120" s="671"/>
      <c r="J120" s="671"/>
      <c r="K120" s="672"/>
      <c r="L120" s="671"/>
      <c r="M120" s="671"/>
      <c r="N120" s="671"/>
      <c r="O120" s="671"/>
      <c r="P120" s="671"/>
      <c r="Q120" s="671"/>
      <c r="R120" s="671"/>
      <c r="S120" s="671"/>
      <c r="T120" s="671"/>
      <c r="U120" s="671"/>
      <c r="V120" s="671"/>
      <c r="W120" s="671"/>
      <c r="X120" s="671"/>
      <c r="Y120" s="671"/>
      <c r="Z120" s="671"/>
    </row>
    <row r="121" spans="1:26" ht="13.5" customHeight="1">
      <c r="A121" s="671"/>
      <c r="B121" s="671"/>
      <c r="C121" s="671"/>
      <c r="D121" s="671"/>
      <c r="E121" s="671"/>
      <c r="F121" s="671"/>
      <c r="G121" s="671"/>
      <c r="H121" s="671"/>
      <c r="I121" s="671"/>
      <c r="J121" s="671"/>
      <c r="K121" s="672"/>
      <c r="L121" s="671"/>
      <c r="M121" s="671"/>
      <c r="N121" s="671"/>
      <c r="O121" s="671"/>
      <c r="P121" s="671"/>
      <c r="Q121" s="671"/>
      <c r="R121" s="671"/>
      <c r="S121" s="671"/>
      <c r="T121" s="671"/>
      <c r="U121" s="671"/>
      <c r="V121" s="671"/>
      <c r="W121" s="671"/>
      <c r="X121" s="671"/>
      <c r="Y121" s="671"/>
      <c r="Z121" s="671"/>
    </row>
    <row r="122" spans="1:26" ht="13.5" customHeight="1">
      <c r="A122" s="671"/>
      <c r="B122" s="671"/>
      <c r="C122" s="671"/>
      <c r="D122" s="671"/>
      <c r="E122" s="671"/>
      <c r="F122" s="671"/>
      <c r="G122" s="671"/>
      <c r="H122" s="671"/>
      <c r="I122" s="671"/>
      <c r="J122" s="671"/>
      <c r="K122" s="672"/>
      <c r="L122" s="671"/>
      <c r="M122" s="671"/>
      <c r="N122" s="671"/>
      <c r="O122" s="671"/>
      <c r="P122" s="671"/>
      <c r="Q122" s="671"/>
      <c r="R122" s="671"/>
      <c r="S122" s="671"/>
      <c r="T122" s="671"/>
      <c r="U122" s="671"/>
      <c r="V122" s="671"/>
      <c r="W122" s="671"/>
      <c r="X122" s="671"/>
      <c r="Y122" s="671"/>
      <c r="Z122" s="671"/>
    </row>
    <row r="123" spans="1:26" ht="13.5" customHeight="1">
      <c r="A123" s="671"/>
      <c r="B123" s="671"/>
      <c r="C123" s="671"/>
      <c r="D123" s="671"/>
      <c r="E123" s="671"/>
      <c r="F123" s="671"/>
      <c r="G123" s="671"/>
      <c r="H123" s="671"/>
      <c r="I123" s="671"/>
      <c r="J123" s="671"/>
      <c r="K123" s="672"/>
      <c r="L123" s="671"/>
      <c r="M123" s="671"/>
      <c r="N123" s="671"/>
      <c r="O123" s="671"/>
      <c r="P123" s="671"/>
      <c r="Q123" s="671"/>
      <c r="R123" s="671"/>
      <c r="S123" s="671"/>
      <c r="T123" s="671"/>
      <c r="U123" s="671"/>
      <c r="V123" s="671"/>
      <c r="W123" s="671"/>
      <c r="X123" s="671"/>
      <c r="Y123" s="671"/>
      <c r="Z123" s="671"/>
    </row>
    <row r="124" spans="1:26" ht="13.5" customHeight="1">
      <c r="A124" s="671"/>
      <c r="B124" s="671"/>
      <c r="C124" s="671"/>
      <c r="D124" s="671"/>
      <c r="E124" s="671"/>
      <c r="F124" s="671"/>
      <c r="G124" s="671"/>
      <c r="H124" s="671"/>
      <c r="I124" s="671"/>
      <c r="J124" s="671"/>
      <c r="K124" s="672"/>
      <c r="L124" s="671"/>
      <c r="M124" s="671"/>
      <c r="N124" s="671"/>
      <c r="O124" s="671"/>
      <c r="P124" s="671"/>
      <c r="Q124" s="671"/>
      <c r="R124" s="671"/>
      <c r="S124" s="671"/>
      <c r="T124" s="671"/>
      <c r="U124" s="671"/>
      <c r="V124" s="671"/>
      <c r="W124" s="671"/>
      <c r="X124" s="671"/>
      <c r="Y124" s="671"/>
      <c r="Z124" s="671"/>
    </row>
    <row r="125" spans="1:26" ht="13.5" customHeight="1">
      <c r="A125" s="671"/>
      <c r="B125" s="671"/>
      <c r="C125" s="671"/>
      <c r="D125" s="671"/>
      <c r="E125" s="671"/>
      <c r="F125" s="671"/>
      <c r="G125" s="671"/>
      <c r="H125" s="671"/>
      <c r="I125" s="671"/>
      <c r="J125" s="671"/>
      <c r="K125" s="672"/>
      <c r="L125" s="671"/>
      <c r="M125" s="671"/>
      <c r="N125" s="671"/>
      <c r="O125" s="671"/>
      <c r="P125" s="671"/>
      <c r="Q125" s="671"/>
      <c r="R125" s="671"/>
      <c r="S125" s="671"/>
      <c r="T125" s="671"/>
      <c r="U125" s="671"/>
      <c r="V125" s="671"/>
      <c r="W125" s="671"/>
      <c r="X125" s="671"/>
      <c r="Y125" s="671"/>
      <c r="Z125" s="671"/>
    </row>
    <row r="126" spans="1:26" ht="13.5" customHeight="1">
      <c r="A126" s="671"/>
      <c r="B126" s="671"/>
      <c r="C126" s="671"/>
      <c r="D126" s="671"/>
      <c r="E126" s="671"/>
      <c r="F126" s="671"/>
      <c r="G126" s="671"/>
      <c r="H126" s="671"/>
      <c r="I126" s="671"/>
      <c r="J126" s="671"/>
      <c r="K126" s="672"/>
      <c r="L126" s="671"/>
      <c r="M126" s="671"/>
      <c r="N126" s="671"/>
      <c r="O126" s="671"/>
      <c r="P126" s="671"/>
      <c r="Q126" s="671"/>
      <c r="R126" s="671"/>
      <c r="S126" s="671"/>
      <c r="T126" s="671"/>
      <c r="U126" s="671"/>
      <c r="V126" s="671"/>
      <c r="W126" s="671"/>
      <c r="X126" s="671"/>
      <c r="Y126" s="671"/>
      <c r="Z126" s="671"/>
    </row>
    <row r="127" spans="1:26" ht="13.5" customHeight="1">
      <c r="A127" s="671"/>
      <c r="B127" s="671"/>
      <c r="C127" s="671"/>
      <c r="D127" s="671"/>
      <c r="E127" s="671"/>
      <c r="F127" s="671"/>
      <c r="G127" s="671"/>
      <c r="H127" s="671"/>
      <c r="I127" s="671"/>
      <c r="J127" s="671"/>
      <c r="K127" s="672"/>
      <c r="L127" s="671"/>
      <c r="M127" s="671"/>
      <c r="N127" s="671"/>
      <c r="O127" s="671"/>
      <c r="P127" s="671"/>
      <c r="Q127" s="671"/>
      <c r="R127" s="671"/>
      <c r="S127" s="671"/>
      <c r="T127" s="671"/>
      <c r="U127" s="671"/>
      <c r="V127" s="671"/>
      <c r="W127" s="671"/>
      <c r="X127" s="671"/>
      <c r="Y127" s="671"/>
      <c r="Z127" s="671"/>
    </row>
    <row r="128" spans="1:26" ht="13.5" customHeight="1">
      <c r="A128" s="671"/>
      <c r="B128" s="671"/>
      <c r="C128" s="671"/>
      <c r="D128" s="671"/>
      <c r="E128" s="671"/>
      <c r="F128" s="671"/>
      <c r="G128" s="671"/>
      <c r="H128" s="671"/>
      <c r="I128" s="671"/>
      <c r="J128" s="671"/>
      <c r="K128" s="672"/>
      <c r="L128" s="671"/>
      <c r="M128" s="671"/>
      <c r="N128" s="671"/>
      <c r="O128" s="671"/>
      <c r="P128" s="671"/>
      <c r="Q128" s="671"/>
      <c r="R128" s="671"/>
      <c r="S128" s="671"/>
      <c r="T128" s="671"/>
      <c r="U128" s="671"/>
      <c r="V128" s="671"/>
      <c r="W128" s="671"/>
      <c r="X128" s="671"/>
      <c r="Y128" s="671"/>
      <c r="Z128" s="671"/>
    </row>
    <row r="129" spans="1:26" ht="13.5" customHeight="1">
      <c r="A129" s="671"/>
      <c r="B129" s="671"/>
      <c r="C129" s="671"/>
      <c r="D129" s="671"/>
      <c r="E129" s="671"/>
      <c r="F129" s="671"/>
      <c r="G129" s="671"/>
      <c r="H129" s="671"/>
      <c r="I129" s="671"/>
      <c r="J129" s="671"/>
      <c r="K129" s="672"/>
      <c r="L129" s="671"/>
      <c r="M129" s="671"/>
      <c r="N129" s="671"/>
      <c r="O129" s="671"/>
      <c r="P129" s="671"/>
      <c r="Q129" s="671"/>
      <c r="R129" s="671"/>
      <c r="S129" s="671"/>
      <c r="T129" s="671"/>
      <c r="U129" s="671"/>
      <c r="V129" s="671"/>
      <c r="W129" s="671"/>
      <c r="X129" s="671"/>
      <c r="Y129" s="671"/>
      <c r="Z129" s="671"/>
    </row>
    <row r="130" spans="1:26" ht="13.5" customHeight="1">
      <c r="A130" s="671"/>
      <c r="B130" s="671"/>
      <c r="C130" s="671"/>
      <c r="D130" s="671"/>
      <c r="E130" s="671"/>
      <c r="F130" s="671"/>
      <c r="G130" s="671"/>
      <c r="H130" s="671"/>
      <c r="I130" s="671"/>
      <c r="J130" s="671"/>
      <c r="K130" s="672"/>
      <c r="L130" s="671"/>
      <c r="M130" s="671"/>
      <c r="N130" s="671"/>
      <c r="O130" s="671"/>
      <c r="P130" s="671"/>
      <c r="Q130" s="671"/>
      <c r="R130" s="671"/>
      <c r="S130" s="671"/>
      <c r="T130" s="671"/>
      <c r="U130" s="671"/>
      <c r="V130" s="671"/>
      <c r="W130" s="671"/>
      <c r="X130" s="671"/>
      <c r="Y130" s="671"/>
      <c r="Z130" s="671"/>
    </row>
    <row r="131" spans="1:26" ht="13.5" customHeight="1">
      <c r="A131" s="671"/>
      <c r="B131" s="671"/>
      <c r="C131" s="671"/>
      <c r="D131" s="671"/>
      <c r="E131" s="671"/>
      <c r="F131" s="671"/>
      <c r="G131" s="671"/>
      <c r="H131" s="671"/>
      <c r="I131" s="671"/>
      <c r="J131" s="671"/>
      <c r="K131" s="672"/>
      <c r="L131" s="671"/>
      <c r="M131" s="671"/>
      <c r="N131" s="671"/>
      <c r="O131" s="671"/>
      <c r="P131" s="671"/>
      <c r="Q131" s="671"/>
      <c r="R131" s="671"/>
      <c r="S131" s="671"/>
      <c r="T131" s="671"/>
      <c r="U131" s="671"/>
      <c r="V131" s="671"/>
      <c r="W131" s="671"/>
      <c r="X131" s="671"/>
      <c r="Y131" s="671"/>
      <c r="Z131" s="671"/>
    </row>
    <row r="132" spans="1:26" ht="13.5" customHeight="1">
      <c r="A132" s="671"/>
      <c r="B132" s="671"/>
      <c r="C132" s="671"/>
      <c r="D132" s="671"/>
      <c r="E132" s="671"/>
      <c r="F132" s="671"/>
      <c r="G132" s="671"/>
      <c r="H132" s="671"/>
      <c r="I132" s="671"/>
      <c r="J132" s="671"/>
      <c r="K132" s="672"/>
      <c r="L132" s="671"/>
      <c r="M132" s="671"/>
      <c r="N132" s="671"/>
      <c r="O132" s="671"/>
      <c r="P132" s="671"/>
      <c r="Q132" s="671"/>
      <c r="R132" s="671"/>
      <c r="S132" s="671"/>
      <c r="T132" s="671"/>
      <c r="U132" s="671"/>
      <c r="V132" s="671"/>
      <c r="W132" s="671"/>
      <c r="X132" s="671"/>
      <c r="Y132" s="671"/>
      <c r="Z132" s="671"/>
    </row>
    <row r="133" spans="1:26" ht="13.5" customHeight="1">
      <c r="A133" s="671"/>
      <c r="B133" s="671"/>
      <c r="C133" s="671"/>
      <c r="D133" s="671"/>
      <c r="E133" s="671"/>
      <c r="F133" s="671"/>
      <c r="G133" s="671"/>
      <c r="H133" s="671"/>
      <c r="I133" s="671"/>
      <c r="J133" s="671"/>
      <c r="K133" s="672"/>
      <c r="L133" s="671"/>
      <c r="M133" s="671"/>
      <c r="N133" s="671"/>
      <c r="O133" s="671"/>
      <c r="P133" s="671"/>
      <c r="Q133" s="671"/>
      <c r="R133" s="671"/>
      <c r="S133" s="671"/>
      <c r="T133" s="671"/>
      <c r="U133" s="671"/>
      <c r="V133" s="671"/>
      <c r="W133" s="671"/>
      <c r="X133" s="671"/>
      <c r="Y133" s="671"/>
      <c r="Z133" s="671"/>
    </row>
    <row r="134" spans="1:26" ht="13.5" customHeight="1">
      <c r="A134" s="671"/>
      <c r="B134" s="671"/>
      <c r="C134" s="671"/>
      <c r="D134" s="671"/>
      <c r="E134" s="671"/>
      <c r="F134" s="671"/>
      <c r="G134" s="671"/>
      <c r="H134" s="671"/>
      <c r="I134" s="671"/>
      <c r="J134" s="671"/>
      <c r="K134" s="672"/>
      <c r="L134" s="671"/>
      <c r="M134" s="671"/>
      <c r="N134" s="671"/>
      <c r="O134" s="671"/>
      <c r="P134" s="671"/>
      <c r="Q134" s="671"/>
      <c r="R134" s="671"/>
      <c r="S134" s="671"/>
      <c r="T134" s="671"/>
      <c r="U134" s="671"/>
      <c r="V134" s="671"/>
      <c r="W134" s="671"/>
      <c r="X134" s="671"/>
      <c r="Y134" s="671"/>
      <c r="Z134" s="671"/>
    </row>
    <row r="135" spans="1:26" ht="13.5" customHeight="1">
      <c r="A135" s="671"/>
      <c r="B135" s="671"/>
      <c r="C135" s="671"/>
      <c r="D135" s="671"/>
      <c r="E135" s="671"/>
      <c r="F135" s="671"/>
      <c r="G135" s="671"/>
      <c r="H135" s="671"/>
      <c r="I135" s="671"/>
      <c r="J135" s="671"/>
      <c r="K135" s="672"/>
      <c r="L135" s="671"/>
      <c r="M135" s="671"/>
      <c r="N135" s="671"/>
      <c r="O135" s="671"/>
      <c r="P135" s="671"/>
      <c r="Q135" s="671"/>
      <c r="R135" s="671"/>
      <c r="S135" s="671"/>
      <c r="T135" s="671"/>
      <c r="U135" s="671"/>
      <c r="V135" s="671"/>
      <c r="W135" s="671"/>
      <c r="X135" s="671"/>
      <c r="Y135" s="671"/>
      <c r="Z135" s="671"/>
    </row>
    <row r="136" spans="1:26" ht="13.5" customHeight="1">
      <c r="A136" s="671"/>
      <c r="B136" s="671"/>
      <c r="C136" s="671"/>
      <c r="D136" s="671"/>
      <c r="E136" s="671"/>
      <c r="F136" s="671"/>
      <c r="G136" s="671"/>
      <c r="H136" s="671"/>
      <c r="I136" s="671"/>
      <c r="J136" s="671"/>
      <c r="K136" s="672"/>
      <c r="L136" s="671"/>
      <c r="M136" s="671"/>
      <c r="N136" s="671"/>
      <c r="O136" s="671"/>
      <c r="P136" s="671"/>
      <c r="Q136" s="671"/>
      <c r="R136" s="671"/>
      <c r="S136" s="671"/>
      <c r="T136" s="671"/>
      <c r="U136" s="671"/>
      <c r="V136" s="671"/>
      <c r="W136" s="671"/>
      <c r="X136" s="671"/>
      <c r="Y136" s="671"/>
      <c r="Z136" s="671"/>
    </row>
    <row r="137" spans="1:26" ht="13.5" customHeight="1">
      <c r="A137" s="671"/>
      <c r="B137" s="671"/>
      <c r="C137" s="671"/>
      <c r="D137" s="671"/>
      <c r="E137" s="671"/>
      <c r="F137" s="671"/>
      <c r="G137" s="671"/>
      <c r="H137" s="671"/>
      <c r="I137" s="671"/>
      <c r="J137" s="671"/>
      <c r="K137" s="672"/>
      <c r="L137" s="671"/>
      <c r="M137" s="671"/>
      <c r="N137" s="671"/>
      <c r="O137" s="671"/>
      <c r="P137" s="671"/>
      <c r="Q137" s="671"/>
      <c r="R137" s="671"/>
      <c r="S137" s="671"/>
      <c r="T137" s="671"/>
      <c r="U137" s="671"/>
      <c r="V137" s="671"/>
      <c r="W137" s="671"/>
      <c r="X137" s="671"/>
      <c r="Y137" s="671"/>
      <c r="Z137" s="671"/>
    </row>
    <row r="138" spans="1:26" ht="13.5" customHeight="1">
      <c r="A138" s="671"/>
      <c r="B138" s="671"/>
      <c r="C138" s="671"/>
      <c r="D138" s="671"/>
      <c r="E138" s="671"/>
      <c r="F138" s="671"/>
      <c r="G138" s="671"/>
      <c r="H138" s="671"/>
      <c r="I138" s="671"/>
      <c r="J138" s="671"/>
      <c r="K138" s="672"/>
      <c r="L138" s="671"/>
      <c r="M138" s="671"/>
      <c r="N138" s="671"/>
      <c r="O138" s="671"/>
      <c r="P138" s="671"/>
      <c r="Q138" s="671"/>
      <c r="R138" s="671"/>
      <c r="S138" s="671"/>
      <c r="T138" s="671"/>
      <c r="U138" s="671"/>
      <c r="V138" s="671"/>
      <c r="W138" s="671"/>
      <c r="X138" s="671"/>
      <c r="Y138" s="671"/>
      <c r="Z138" s="671"/>
    </row>
    <row r="139" spans="1:26" ht="13.5" customHeight="1">
      <c r="A139" s="671"/>
      <c r="B139" s="671"/>
      <c r="C139" s="671"/>
      <c r="D139" s="671"/>
      <c r="E139" s="671"/>
      <c r="F139" s="671"/>
      <c r="G139" s="671"/>
      <c r="H139" s="671"/>
      <c r="I139" s="671"/>
      <c r="J139" s="671"/>
      <c r="K139" s="672"/>
      <c r="L139" s="671"/>
      <c r="M139" s="671"/>
      <c r="N139" s="671"/>
      <c r="O139" s="671"/>
      <c r="P139" s="671"/>
      <c r="Q139" s="671"/>
      <c r="R139" s="671"/>
      <c r="S139" s="671"/>
      <c r="T139" s="671"/>
      <c r="U139" s="671"/>
      <c r="V139" s="671"/>
      <c r="W139" s="671"/>
      <c r="X139" s="671"/>
      <c r="Y139" s="671"/>
      <c r="Z139" s="671"/>
    </row>
    <row r="140" spans="1:26" ht="13.5" customHeight="1">
      <c r="A140" s="671"/>
      <c r="B140" s="671"/>
      <c r="C140" s="671"/>
      <c r="D140" s="671"/>
      <c r="E140" s="671"/>
      <c r="F140" s="671"/>
      <c r="G140" s="671"/>
      <c r="H140" s="671"/>
      <c r="I140" s="671"/>
      <c r="J140" s="671"/>
      <c r="K140" s="672"/>
      <c r="L140" s="671"/>
      <c r="M140" s="671"/>
      <c r="N140" s="671"/>
      <c r="O140" s="671"/>
      <c r="P140" s="671"/>
      <c r="Q140" s="671"/>
      <c r="R140" s="671"/>
      <c r="S140" s="671"/>
      <c r="T140" s="671"/>
      <c r="U140" s="671"/>
      <c r="V140" s="671"/>
      <c r="W140" s="671"/>
      <c r="X140" s="671"/>
      <c r="Y140" s="671"/>
      <c r="Z140" s="671"/>
    </row>
    <row r="141" spans="1:26" ht="13.5" customHeight="1">
      <c r="A141" s="671"/>
      <c r="B141" s="671"/>
      <c r="C141" s="671"/>
      <c r="D141" s="671"/>
      <c r="E141" s="671"/>
      <c r="F141" s="671"/>
      <c r="G141" s="671"/>
      <c r="H141" s="671"/>
      <c r="I141" s="671"/>
      <c r="J141" s="671"/>
      <c r="K141" s="672"/>
      <c r="L141" s="671"/>
      <c r="M141" s="671"/>
      <c r="N141" s="671"/>
      <c r="O141" s="671"/>
      <c r="P141" s="671"/>
      <c r="Q141" s="671"/>
      <c r="R141" s="671"/>
      <c r="S141" s="671"/>
      <c r="T141" s="671"/>
      <c r="U141" s="671"/>
      <c r="V141" s="671"/>
      <c r="W141" s="671"/>
      <c r="X141" s="671"/>
      <c r="Y141" s="671"/>
      <c r="Z141" s="671"/>
    </row>
    <row r="142" spans="1:26" ht="13.5" customHeight="1">
      <c r="A142" s="671"/>
      <c r="B142" s="671"/>
      <c r="C142" s="671"/>
      <c r="D142" s="671"/>
      <c r="E142" s="671"/>
      <c r="F142" s="671"/>
      <c r="G142" s="671"/>
      <c r="H142" s="671"/>
      <c r="I142" s="671"/>
      <c r="J142" s="671"/>
      <c r="K142" s="672"/>
      <c r="L142" s="671"/>
      <c r="M142" s="671"/>
      <c r="N142" s="671"/>
      <c r="O142" s="671"/>
      <c r="P142" s="671"/>
      <c r="Q142" s="671"/>
      <c r="R142" s="671"/>
      <c r="S142" s="671"/>
      <c r="T142" s="671"/>
      <c r="U142" s="671"/>
      <c r="V142" s="671"/>
      <c r="W142" s="671"/>
      <c r="X142" s="671"/>
      <c r="Y142" s="671"/>
      <c r="Z142" s="671"/>
    </row>
    <row r="143" spans="1:26" ht="13.5" customHeight="1">
      <c r="A143" s="671"/>
      <c r="B143" s="671"/>
      <c r="C143" s="671"/>
      <c r="D143" s="671"/>
      <c r="E143" s="671"/>
      <c r="F143" s="671"/>
      <c r="G143" s="671"/>
      <c r="H143" s="671"/>
      <c r="I143" s="671"/>
      <c r="J143" s="671"/>
      <c r="K143" s="672"/>
      <c r="L143" s="671"/>
      <c r="M143" s="671"/>
      <c r="N143" s="671"/>
      <c r="O143" s="671"/>
      <c r="P143" s="671"/>
      <c r="Q143" s="671"/>
      <c r="R143" s="671"/>
      <c r="S143" s="671"/>
      <c r="T143" s="671"/>
      <c r="U143" s="671"/>
      <c r="V143" s="671"/>
      <c r="W143" s="671"/>
      <c r="X143" s="671"/>
      <c r="Y143" s="671"/>
      <c r="Z143" s="671"/>
    </row>
    <row r="144" spans="1:26" ht="13.5" customHeight="1">
      <c r="A144" s="671"/>
      <c r="B144" s="671"/>
      <c r="C144" s="671"/>
      <c r="D144" s="671"/>
      <c r="E144" s="671"/>
      <c r="F144" s="671"/>
      <c r="G144" s="671"/>
      <c r="H144" s="671"/>
      <c r="I144" s="671"/>
      <c r="J144" s="671"/>
      <c r="K144" s="672"/>
      <c r="L144" s="671"/>
      <c r="M144" s="671"/>
      <c r="N144" s="671"/>
      <c r="O144" s="671"/>
      <c r="P144" s="671"/>
      <c r="Q144" s="671"/>
      <c r="R144" s="671"/>
      <c r="S144" s="671"/>
      <c r="T144" s="671"/>
      <c r="U144" s="671"/>
      <c r="V144" s="671"/>
      <c r="W144" s="671"/>
      <c r="X144" s="671"/>
      <c r="Y144" s="671"/>
      <c r="Z144" s="671"/>
    </row>
    <row r="145" spans="1:26" ht="13.5" customHeight="1">
      <c r="A145" s="671"/>
      <c r="B145" s="671"/>
      <c r="C145" s="671"/>
      <c r="D145" s="671"/>
      <c r="E145" s="671"/>
      <c r="F145" s="671"/>
      <c r="G145" s="671"/>
      <c r="H145" s="671"/>
      <c r="I145" s="671"/>
      <c r="J145" s="671"/>
      <c r="K145" s="672"/>
      <c r="L145" s="671"/>
      <c r="M145" s="671"/>
      <c r="N145" s="671"/>
      <c r="O145" s="671"/>
      <c r="P145" s="671"/>
      <c r="Q145" s="671"/>
      <c r="R145" s="671"/>
      <c r="S145" s="671"/>
      <c r="T145" s="671"/>
      <c r="U145" s="671"/>
      <c r="V145" s="671"/>
      <c r="W145" s="671"/>
      <c r="X145" s="671"/>
      <c r="Y145" s="671"/>
      <c r="Z145" s="671"/>
    </row>
    <row r="146" spans="1:26" ht="13.5" customHeight="1">
      <c r="A146" s="671"/>
      <c r="B146" s="671"/>
      <c r="C146" s="671"/>
      <c r="D146" s="671"/>
      <c r="E146" s="671"/>
      <c r="F146" s="671"/>
      <c r="G146" s="671"/>
      <c r="H146" s="671"/>
      <c r="I146" s="671"/>
      <c r="J146" s="671"/>
      <c r="K146" s="672"/>
      <c r="L146" s="671"/>
      <c r="M146" s="671"/>
      <c r="N146" s="671"/>
      <c r="O146" s="671"/>
      <c r="P146" s="671"/>
      <c r="Q146" s="671"/>
      <c r="R146" s="671"/>
      <c r="S146" s="671"/>
      <c r="T146" s="671"/>
      <c r="U146" s="671"/>
      <c r="V146" s="671"/>
      <c r="W146" s="671"/>
      <c r="X146" s="671"/>
      <c r="Y146" s="671"/>
      <c r="Z146" s="671"/>
    </row>
    <row r="147" spans="1:26" ht="13.5" customHeight="1">
      <c r="A147" s="671"/>
      <c r="B147" s="671"/>
      <c r="C147" s="671"/>
      <c r="D147" s="671"/>
      <c r="E147" s="671"/>
      <c r="F147" s="671"/>
      <c r="G147" s="671"/>
      <c r="H147" s="671"/>
      <c r="I147" s="671"/>
      <c r="J147" s="671"/>
      <c r="K147" s="672"/>
      <c r="L147" s="671"/>
      <c r="M147" s="671"/>
      <c r="N147" s="671"/>
      <c r="O147" s="671"/>
      <c r="P147" s="671"/>
      <c r="Q147" s="671"/>
      <c r="R147" s="671"/>
      <c r="S147" s="671"/>
      <c r="T147" s="671"/>
      <c r="U147" s="671"/>
      <c r="V147" s="671"/>
      <c r="W147" s="671"/>
      <c r="X147" s="671"/>
      <c r="Y147" s="671"/>
      <c r="Z147" s="671"/>
    </row>
    <row r="148" spans="1:26" ht="13.5" customHeight="1">
      <c r="A148" s="671"/>
      <c r="B148" s="671"/>
      <c r="C148" s="671"/>
      <c r="D148" s="671"/>
      <c r="E148" s="671"/>
      <c r="F148" s="671"/>
      <c r="G148" s="671"/>
      <c r="H148" s="671"/>
      <c r="I148" s="671"/>
      <c r="J148" s="671"/>
      <c r="K148" s="672"/>
      <c r="L148" s="671"/>
      <c r="M148" s="671"/>
      <c r="N148" s="671"/>
      <c r="O148" s="671"/>
      <c r="P148" s="671"/>
      <c r="Q148" s="671"/>
      <c r="R148" s="671"/>
      <c r="S148" s="671"/>
      <c r="T148" s="671"/>
      <c r="U148" s="671"/>
      <c r="V148" s="671"/>
      <c r="W148" s="671"/>
      <c r="X148" s="671"/>
      <c r="Y148" s="671"/>
      <c r="Z148" s="671"/>
    </row>
    <row r="149" spans="1:26" ht="13.5" customHeight="1">
      <c r="A149" s="671"/>
      <c r="B149" s="671"/>
      <c r="C149" s="671"/>
      <c r="D149" s="671"/>
      <c r="E149" s="671"/>
      <c r="F149" s="671"/>
      <c r="G149" s="671"/>
      <c r="H149" s="671"/>
      <c r="I149" s="671"/>
      <c r="J149" s="671"/>
      <c r="K149" s="672"/>
      <c r="L149" s="671"/>
      <c r="M149" s="671"/>
      <c r="N149" s="671"/>
      <c r="O149" s="671"/>
      <c r="P149" s="671"/>
      <c r="Q149" s="671"/>
      <c r="R149" s="671"/>
      <c r="S149" s="671"/>
      <c r="T149" s="671"/>
      <c r="U149" s="671"/>
      <c r="V149" s="671"/>
      <c r="W149" s="671"/>
      <c r="X149" s="671"/>
      <c r="Y149" s="671"/>
      <c r="Z149" s="671"/>
    </row>
    <row r="150" spans="1:26" ht="13.5" customHeight="1">
      <c r="A150" s="671"/>
      <c r="B150" s="671"/>
      <c r="C150" s="671"/>
      <c r="D150" s="671"/>
      <c r="E150" s="671"/>
      <c r="F150" s="671"/>
      <c r="G150" s="671"/>
      <c r="H150" s="671"/>
      <c r="I150" s="671"/>
      <c r="J150" s="671"/>
      <c r="K150" s="672"/>
      <c r="L150" s="671"/>
      <c r="M150" s="671"/>
      <c r="N150" s="671"/>
      <c r="O150" s="671"/>
      <c r="P150" s="671"/>
      <c r="Q150" s="671"/>
      <c r="R150" s="671"/>
      <c r="S150" s="671"/>
      <c r="T150" s="671"/>
      <c r="U150" s="671"/>
      <c r="V150" s="671"/>
      <c r="W150" s="671"/>
      <c r="X150" s="671"/>
      <c r="Y150" s="671"/>
      <c r="Z150" s="671"/>
    </row>
    <row r="151" spans="1:26" ht="13.5" customHeight="1">
      <c r="A151" s="671"/>
      <c r="B151" s="671"/>
      <c r="C151" s="671"/>
      <c r="D151" s="671"/>
      <c r="E151" s="671"/>
      <c r="F151" s="671"/>
      <c r="G151" s="671"/>
      <c r="H151" s="671"/>
      <c r="I151" s="671"/>
      <c r="J151" s="671"/>
      <c r="K151" s="672"/>
      <c r="L151" s="671"/>
      <c r="M151" s="671"/>
      <c r="N151" s="671"/>
      <c r="O151" s="671"/>
      <c r="P151" s="671"/>
      <c r="Q151" s="671"/>
      <c r="R151" s="671"/>
      <c r="S151" s="671"/>
      <c r="T151" s="671"/>
      <c r="U151" s="671"/>
      <c r="V151" s="671"/>
      <c r="W151" s="671"/>
      <c r="X151" s="671"/>
      <c r="Y151" s="671"/>
      <c r="Z151" s="671"/>
    </row>
    <row r="152" spans="1:26" ht="13.5" customHeight="1">
      <c r="A152" s="671"/>
      <c r="B152" s="671"/>
      <c r="C152" s="671"/>
      <c r="D152" s="671"/>
      <c r="E152" s="671"/>
      <c r="F152" s="671"/>
      <c r="G152" s="671"/>
      <c r="H152" s="671"/>
      <c r="I152" s="671"/>
      <c r="J152" s="671"/>
      <c r="K152" s="672"/>
      <c r="L152" s="671"/>
      <c r="M152" s="671"/>
      <c r="N152" s="671"/>
      <c r="O152" s="671"/>
      <c r="P152" s="671"/>
      <c r="Q152" s="671"/>
      <c r="R152" s="671"/>
      <c r="S152" s="671"/>
      <c r="T152" s="671"/>
      <c r="U152" s="671"/>
      <c r="V152" s="671"/>
      <c r="W152" s="671"/>
      <c r="X152" s="671"/>
      <c r="Y152" s="671"/>
      <c r="Z152" s="671"/>
    </row>
    <row r="153" spans="1:26" ht="13.5" customHeight="1">
      <c r="A153" s="671"/>
      <c r="B153" s="671"/>
      <c r="C153" s="671"/>
      <c r="D153" s="671"/>
      <c r="E153" s="671"/>
      <c r="F153" s="671"/>
      <c r="G153" s="671"/>
      <c r="H153" s="671"/>
      <c r="I153" s="671"/>
      <c r="J153" s="671"/>
      <c r="K153" s="672"/>
      <c r="L153" s="671"/>
      <c r="M153" s="671"/>
      <c r="N153" s="671"/>
      <c r="O153" s="671"/>
      <c r="P153" s="671"/>
      <c r="Q153" s="671"/>
      <c r="R153" s="671"/>
      <c r="S153" s="671"/>
      <c r="T153" s="671"/>
      <c r="U153" s="671"/>
      <c r="V153" s="671"/>
      <c r="W153" s="671"/>
      <c r="X153" s="671"/>
      <c r="Y153" s="671"/>
      <c r="Z153" s="671"/>
    </row>
    <row r="154" spans="1:26" ht="13.5" customHeight="1">
      <c r="A154" s="671"/>
      <c r="B154" s="671"/>
      <c r="C154" s="671"/>
      <c r="D154" s="671"/>
      <c r="E154" s="671"/>
      <c r="F154" s="671"/>
      <c r="G154" s="671"/>
      <c r="H154" s="671"/>
      <c r="I154" s="671"/>
      <c r="J154" s="671"/>
      <c r="K154" s="672"/>
      <c r="L154" s="671"/>
      <c r="M154" s="671"/>
      <c r="N154" s="671"/>
      <c r="O154" s="671"/>
      <c r="P154" s="671"/>
      <c r="Q154" s="671"/>
      <c r="R154" s="671"/>
      <c r="S154" s="671"/>
      <c r="T154" s="671"/>
      <c r="U154" s="671"/>
      <c r="V154" s="671"/>
      <c r="W154" s="671"/>
      <c r="X154" s="671"/>
      <c r="Y154" s="671"/>
      <c r="Z154" s="671"/>
    </row>
    <row r="155" spans="1:26" ht="13.5" customHeight="1">
      <c r="A155" s="671"/>
      <c r="B155" s="671"/>
      <c r="C155" s="671"/>
      <c r="D155" s="671"/>
      <c r="E155" s="671"/>
      <c r="F155" s="671"/>
      <c r="G155" s="671"/>
      <c r="H155" s="671"/>
      <c r="I155" s="671"/>
      <c r="J155" s="671"/>
      <c r="K155" s="672"/>
      <c r="L155" s="671"/>
      <c r="M155" s="671"/>
      <c r="N155" s="671"/>
      <c r="O155" s="671"/>
      <c r="P155" s="671"/>
      <c r="Q155" s="671"/>
      <c r="R155" s="671"/>
      <c r="S155" s="671"/>
      <c r="T155" s="671"/>
      <c r="U155" s="671"/>
      <c r="V155" s="671"/>
      <c r="W155" s="671"/>
      <c r="X155" s="671"/>
      <c r="Y155" s="671"/>
      <c r="Z155" s="671"/>
    </row>
    <row r="156" spans="1:26" ht="13.5" customHeight="1">
      <c r="A156" s="671"/>
      <c r="B156" s="671"/>
      <c r="C156" s="671"/>
      <c r="D156" s="671"/>
      <c r="E156" s="671"/>
      <c r="F156" s="671"/>
      <c r="G156" s="671"/>
      <c r="H156" s="671"/>
      <c r="I156" s="671"/>
      <c r="J156" s="671"/>
      <c r="K156" s="672"/>
      <c r="L156" s="671"/>
      <c r="M156" s="671"/>
      <c r="N156" s="671"/>
      <c r="O156" s="671"/>
      <c r="P156" s="671"/>
      <c r="Q156" s="671"/>
      <c r="R156" s="671"/>
      <c r="S156" s="671"/>
      <c r="T156" s="671"/>
      <c r="U156" s="671"/>
      <c r="V156" s="671"/>
      <c r="W156" s="671"/>
      <c r="X156" s="671"/>
      <c r="Y156" s="671"/>
      <c r="Z156" s="671"/>
    </row>
    <row r="157" spans="1:26" ht="13.5" customHeight="1">
      <c r="A157" s="671"/>
      <c r="B157" s="671"/>
      <c r="C157" s="671"/>
      <c r="D157" s="671"/>
      <c r="E157" s="671"/>
      <c r="F157" s="671"/>
      <c r="G157" s="671"/>
      <c r="H157" s="671"/>
      <c r="I157" s="671"/>
      <c r="J157" s="671"/>
      <c r="K157" s="672"/>
      <c r="L157" s="671"/>
      <c r="M157" s="671"/>
      <c r="N157" s="671"/>
      <c r="O157" s="671"/>
      <c r="P157" s="671"/>
      <c r="Q157" s="671"/>
      <c r="R157" s="671"/>
      <c r="S157" s="671"/>
      <c r="T157" s="671"/>
      <c r="U157" s="671"/>
      <c r="V157" s="671"/>
      <c r="W157" s="671"/>
      <c r="X157" s="671"/>
      <c r="Y157" s="671"/>
      <c r="Z157" s="671"/>
    </row>
    <row r="158" spans="1:26" ht="13.5" customHeight="1">
      <c r="A158" s="671"/>
      <c r="B158" s="671"/>
      <c r="C158" s="671"/>
      <c r="D158" s="671"/>
      <c r="E158" s="671"/>
      <c r="F158" s="671"/>
      <c r="G158" s="671"/>
      <c r="H158" s="671"/>
      <c r="I158" s="671"/>
      <c r="J158" s="671"/>
      <c r="K158" s="672"/>
      <c r="L158" s="671"/>
      <c r="M158" s="671"/>
      <c r="N158" s="671"/>
      <c r="O158" s="671"/>
      <c r="P158" s="671"/>
      <c r="Q158" s="671"/>
      <c r="R158" s="671"/>
      <c r="S158" s="671"/>
      <c r="T158" s="671"/>
      <c r="U158" s="671"/>
      <c r="V158" s="671"/>
      <c r="W158" s="671"/>
      <c r="X158" s="671"/>
      <c r="Y158" s="671"/>
      <c r="Z158" s="671"/>
    </row>
    <row r="159" spans="1:26" ht="13.5" customHeight="1">
      <c r="A159" s="671"/>
      <c r="B159" s="671"/>
      <c r="C159" s="671"/>
      <c r="D159" s="671"/>
      <c r="E159" s="671"/>
      <c r="F159" s="671"/>
      <c r="G159" s="671"/>
      <c r="H159" s="671"/>
      <c r="I159" s="671"/>
      <c r="J159" s="671"/>
      <c r="K159" s="672"/>
      <c r="L159" s="671"/>
      <c r="M159" s="671"/>
      <c r="N159" s="671"/>
      <c r="O159" s="671"/>
      <c r="P159" s="671"/>
      <c r="Q159" s="671"/>
      <c r="R159" s="671"/>
      <c r="S159" s="671"/>
      <c r="T159" s="671"/>
      <c r="U159" s="671"/>
      <c r="V159" s="671"/>
      <c r="W159" s="671"/>
      <c r="X159" s="671"/>
      <c r="Y159" s="671"/>
      <c r="Z159" s="671"/>
    </row>
    <row r="160" spans="1:26" ht="13.5" customHeight="1">
      <c r="A160" s="671"/>
      <c r="B160" s="671"/>
      <c r="C160" s="671"/>
      <c r="D160" s="671"/>
      <c r="E160" s="671"/>
      <c r="F160" s="671"/>
      <c r="G160" s="671"/>
      <c r="H160" s="671"/>
      <c r="I160" s="671"/>
      <c r="J160" s="671"/>
      <c r="K160" s="672"/>
      <c r="L160" s="671"/>
      <c r="M160" s="671"/>
      <c r="N160" s="671"/>
      <c r="O160" s="671"/>
      <c r="P160" s="671"/>
      <c r="Q160" s="671"/>
      <c r="R160" s="671"/>
      <c r="S160" s="671"/>
      <c r="T160" s="671"/>
      <c r="U160" s="671"/>
      <c r="V160" s="671"/>
      <c r="W160" s="671"/>
      <c r="X160" s="671"/>
      <c r="Y160" s="671"/>
      <c r="Z160" s="671"/>
    </row>
    <row r="161" spans="1:26" ht="13.5" customHeight="1">
      <c r="A161" s="671"/>
      <c r="B161" s="671"/>
      <c r="C161" s="671"/>
      <c r="D161" s="671"/>
      <c r="E161" s="671"/>
      <c r="F161" s="671"/>
      <c r="G161" s="671"/>
      <c r="H161" s="671"/>
      <c r="I161" s="671"/>
      <c r="J161" s="671"/>
      <c r="K161" s="672"/>
      <c r="L161" s="671"/>
      <c r="M161" s="671"/>
      <c r="N161" s="671"/>
      <c r="O161" s="671"/>
      <c r="P161" s="671"/>
      <c r="Q161" s="671"/>
      <c r="R161" s="671"/>
      <c r="S161" s="671"/>
      <c r="T161" s="671"/>
      <c r="U161" s="671"/>
      <c r="V161" s="671"/>
      <c r="W161" s="671"/>
      <c r="X161" s="671"/>
      <c r="Y161" s="671"/>
      <c r="Z161" s="671"/>
    </row>
    <row r="162" spans="1:26" ht="13.5" customHeight="1">
      <c r="A162" s="671"/>
      <c r="B162" s="671"/>
      <c r="C162" s="671"/>
      <c r="D162" s="671"/>
      <c r="E162" s="671"/>
      <c r="F162" s="671"/>
      <c r="G162" s="671"/>
      <c r="H162" s="671"/>
      <c r="I162" s="671"/>
      <c r="J162" s="671"/>
      <c r="K162" s="672"/>
      <c r="L162" s="671"/>
      <c r="M162" s="671"/>
      <c r="N162" s="671"/>
      <c r="O162" s="671"/>
      <c r="P162" s="671"/>
      <c r="Q162" s="671"/>
      <c r="R162" s="671"/>
      <c r="S162" s="671"/>
      <c r="T162" s="671"/>
      <c r="U162" s="671"/>
      <c r="V162" s="671"/>
      <c r="W162" s="671"/>
      <c r="X162" s="671"/>
      <c r="Y162" s="671"/>
      <c r="Z162" s="671"/>
    </row>
    <row r="163" spans="1:26" ht="13.5" customHeight="1">
      <c r="A163" s="671"/>
      <c r="B163" s="671"/>
      <c r="C163" s="671"/>
      <c r="D163" s="671"/>
      <c r="E163" s="671"/>
      <c r="F163" s="671"/>
      <c r="G163" s="671"/>
      <c r="H163" s="671"/>
      <c r="I163" s="671"/>
      <c r="J163" s="671"/>
      <c r="K163" s="672"/>
      <c r="L163" s="671"/>
      <c r="M163" s="671"/>
      <c r="N163" s="671"/>
      <c r="O163" s="671"/>
      <c r="P163" s="671"/>
      <c r="Q163" s="671"/>
      <c r="R163" s="671"/>
      <c r="S163" s="671"/>
      <c r="T163" s="671"/>
      <c r="U163" s="671"/>
      <c r="V163" s="671"/>
      <c r="W163" s="671"/>
      <c r="X163" s="671"/>
      <c r="Y163" s="671"/>
      <c r="Z163" s="671"/>
    </row>
    <row r="164" spans="1:26" ht="13.5" customHeight="1">
      <c r="A164" s="671"/>
      <c r="B164" s="671"/>
      <c r="C164" s="671"/>
      <c r="D164" s="671"/>
      <c r="E164" s="671"/>
      <c r="F164" s="671"/>
      <c r="G164" s="671"/>
      <c r="H164" s="671"/>
      <c r="I164" s="671"/>
      <c r="J164" s="671"/>
      <c r="K164" s="672"/>
      <c r="L164" s="671"/>
      <c r="M164" s="671"/>
      <c r="N164" s="671"/>
      <c r="O164" s="671"/>
      <c r="P164" s="671"/>
      <c r="Q164" s="671"/>
      <c r="R164" s="671"/>
      <c r="S164" s="671"/>
      <c r="T164" s="671"/>
      <c r="U164" s="671"/>
      <c r="V164" s="671"/>
      <c r="W164" s="671"/>
      <c r="X164" s="671"/>
      <c r="Y164" s="671"/>
      <c r="Z164" s="671"/>
    </row>
    <row r="165" spans="1:26" ht="13.5" customHeight="1">
      <c r="A165" s="671"/>
      <c r="B165" s="671"/>
      <c r="C165" s="671"/>
      <c r="D165" s="671"/>
      <c r="E165" s="671"/>
      <c r="F165" s="671"/>
      <c r="G165" s="671"/>
      <c r="H165" s="671"/>
      <c r="I165" s="671"/>
      <c r="J165" s="671"/>
      <c r="K165" s="672"/>
      <c r="L165" s="671"/>
      <c r="M165" s="671"/>
      <c r="N165" s="671"/>
      <c r="O165" s="671"/>
      <c r="P165" s="671"/>
      <c r="Q165" s="671"/>
      <c r="R165" s="671"/>
      <c r="S165" s="671"/>
      <c r="T165" s="671"/>
      <c r="U165" s="671"/>
      <c r="V165" s="671"/>
      <c r="W165" s="671"/>
      <c r="X165" s="671"/>
      <c r="Y165" s="671"/>
      <c r="Z165" s="671"/>
    </row>
    <row r="166" spans="1:26" ht="13.5" customHeight="1">
      <c r="A166" s="671"/>
      <c r="B166" s="671"/>
      <c r="C166" s="671"/>
      <c r="D166" s="671"/>
      <c r="E166" s="671"/>
      <c r="F166" s="671"/>
      <c r="G166" s="671"/>
      <c r="H166" s="671"/>
      <c r="I166" s="671"/>
      <c r="J166" s="671"/>
      <c r="K166" s="672"/>
      <c r="L166" s="671"/>
      <c r="M166" s="671"/>
      <c r="N166" s="671"/>
      <c r="O166" s="671"/>
      <c r="P166" s="671"/>
      <c r="Q166" s="671"/>
      <c r="R166" s="671"/>
      <c r="S166" s="671"/>
      <c r="T166" s="671"/>
      <c r="U166" s="671"/>
      <c r="V166" s="671"/>
      <c r="W166" s="671"/>
      <c r="X166" s="671"/>
      <c r="Y166" s="671"/>
      <c r="Z166" s="671"/>
    </row>
    <row r="167" spans="1:26" ht="13.5" customHeight="1">
      <c r="A167" s="671"/>
      <c r="B167" s="671"/>
      <c r="C167" s="671"/>
      <c r="D167" s="671"/>
      <c r="E167" s="671"/>
      <c r="F167" s="671"/>
      <c r="G167" s="671"/>
      <c r="H167" s="671"/>
      <c r="I167" s="671"/>
      <c r="J167" s="671"/>
      <c r="K167" s="672"/>
      <c r="L167" s="671"/>
      <c r="M167" s="671"/>
      <c r="N167" s="671"/>
      <c r="O167" s="671"/>
      <c r="P167" s="671"/>
      <c r="Q167" s="671"/>
      <c r="R167" s="671"/>
      <c r="S167" s="671"/>
      <c r="T167" s="671"/>
      <c r="U167" s="671"/>
      <c r="V167" s="671"/>
      <c r="W167" s="671"/>
      <c r="X167" s="671"/>
      <c r="Y167" s="671"/>
      <c r="Z167" s="671"/>
    </row>
    <row r="168" spans="1:26" ht="13.5" customHeight="1">
      <c r="A168" s="671"/>
      <c r="B168" s="671"/>
      <c r="C168" s="671"/>
      <c r="D168" s="671"/>
      <c r="E168" s="671"/>
      <c r="F168" s="671"/>
      <c r="G168" s="671"/>
      <c r="H168" s="671"/>
      <c r="I168" s="671"/>
      <c r="J168" s="671"/>
      <c r="K168" s="672"/>
      <c r="L168" s="671"/>
      <c r="M168" s="671"/>
      <c r="N168" s="671"/>
      <c r="O168" s="671"/>
      <c r="P168" s="671"/>
      <c r="Q168" s="671"/>
      <c r="R168" s="671"/>
      <c r="S168" s="671"/>
      <c r="T168" s="671"/>
      <c r="U168" s="671"/>
      <c r="V168" s="671"/>
      <c r="W168" s="671"/>
      <c r="X168" s="671"/>
      <c r="Y168" s="671"/>
      <c r="Z168" s="671"/>
    </row>
    <row r="169" spans="1:26" ht="13.5" customHeight="1">
      <c r="A169" s="671"/>
      <c r="B169" s="671"/>
      <c r="C169" s="671"/>
      <c r="D169" s="671"/>
      <c r="E169" s="671"/>
      <c r="F169" s="671"/>
      <c r="G169" s="671"/>
      <c r="H169" s="671"/>
      <c r="I169" s="671"/>
      <c r="J169" s="671"/>
      <c r="K169" s="672"/>
      <c r="L169" s="671"/>
      <c r="M169" s="671"/>
      <c r="N169" s="671"/>
      <c r="O169" s="671"/>
      <c r="P169" s="671"/>
      <c r="Q169" s="671"/>
      <c r="R169" s="671"/>
      <c r="S169" s="671"/>
      <c r="T169" s="671"/>
      <c r="U169" s="671"/>
      <c r="V169" s="671"/>
      <c r="W169" s="671"/>
      <c r="X169" s="671"/>
      <c r="Y169" s="671"/>
      <c r="Z169" s="671"/>
    </row>
    <row r="170" spans="1:26" ht="13.5" customHeight="1">
      <c r="A170" s="671"/>
      <c r="B170" s="671"/>
      <c r="C170" s="671"/>
      <c r="D170" s="671"/>
      <c r="E170" s="671"/>
      <c r="F170" s="671"/>
      <c r="G170" s="671"/>
      <c r="H170" s="671"/>
      <c r="I170" s="671"/>
      <c r="J170" s="671"/>
      <c r="K170" s="672"/>
      <c r="L170" s="671"/>
      <c r="M170" s="671"/>
      <c r="N170" s="671"/>
      <c r="O170" s="671"/>
      <c r="P170" s="671"/>
      <c r="Q170" s="671"/>
      <c r="R170" s="671"/>
      <c r="S170" s="671"/>
      <c r="T170" s="671"/>
      <c r="U170" s="671"/>
      <c r="V170" s="671"/>
      <c r="W170" s="671"/>
      <c r="X170" s="671"/>
      <c r="Y170" s="671"/>
      <c r="Z170" s="671"/>
    </row>
    <row r="171" spans="1:26" ht="13.5" customHeight="1">
      <c r="A171" s="671"/>
      <c r="B171" s="671"/>
      <c r="C171" s="671"/>
      <c r="D171" s="671"/>
      <c r="E171" s="671"/>
      <c r="F171" s="671"/>
      <c r="G171" s="671"/>
      <c r="H171" s="671"/>
      <c r="I171" s="671"/>
      <c r="J171" s="671"/>
      <c r="K171" s="672"/>
      <c r="L171" s="671"/>
      <c r="M171" s="671"/>
      <c r="N171" s="671"/>
      <c r="O171" s="671"/>
      <c r="P171" s="671"/>
      <c r="Q171" s="671"/>
      <c r="R171" s="671"/>
      <c r="S171" s="671"/>
      <c r="T171" s="671"/>
      <c r="U171" s="671"/>
      <c r="V171" s="671"/>
      <c r="W171" s="671"/>
      <c r="X171" s="671"/>
      <c r="Y171" s="671"/>
      <c r="Z171" s="671"/>
    </row>
    <row r="172" spans="1:26" ht="13.5" customHeight="1">
      <c r="A172" s="671"/>
      <c r="B172" s="671"/>
      <c r="C172" s="671"/>
      <c r="D172" s="671"/>
      <c r="E172" s="671"/>
      <c r="F172" s="671"/>
      <c r="G172" s="671"/>
      <c r="H172" s="671"/>
      <c r="I172" s="671"/>
      <c r="J172" s="671"/>
      <c r="K172" s="672"/>
      <c r="L172" s="671"/>
      <c r="M172" s="671"/>
      <c r="N172" s="671"/>
      <c r="O172" s="671"/>
      <c r="P172" s="671"/>
      <c r="Q172" s="671"/>
      <c r="R172" s="671"/>
      <c r="S172" s="671"/>
      <c r="T172" s="671"/>
      <c r="U172" s="671"/>
      <c r="V172" s="671"/>
      <c r="W172" s="671"/>
      <c r="X172" s="671"/>
      <c r="Y172" s="671"/>
      <c r="Z172" s="671"/>
    </row>
    <row r="173" spans="1:26" ht="13.5" customHeight="1">
      <c r="A173" s="671"/>
      <c r="B173" s="671"/>
      <c r="C173" s="671"/>
      <c r="D173" s="671"/>
      <c r="E173" s="671"/>
      <c r="F173" s="671"/>
      <c r="G173" s="671"/>
      <c r="H173" s="671"/>
      <c r="I173" s="671"/>
      <c r="J173" s="671"/>
      <c r="K173" s="672"/>
      <c r="L173" s="671"/>
      <c r="M173" s="671"/>
      <c r="N173" s="671"/>
      <c r="O173" s="671"/>
      <c r="P173" s="671"/>
      <c r="Q173" s="671"/>
      <c r="R173" s="671"/>
      <c r="S173" s="671"/>
      <c r="T173" s="671"/>
      <c r="U173" s="671"/>
      <c r="V173" s="671"/>
      <c r="W173" s="671"/>
      <c r="X173" s="671"/>
      <c r="Y173" s="671"/>
      <c r="Z173" s="671"/>
    </row>
    <row r="174" spans="1:26" ht="13.5" customHeight="1">
      <c r="A174" s="671"/>
      <c r="B174" s="671"/>
      <c r="C174" s="671"/>
      <c r="D174" s="671"/>
      <c r="E174" s="671"/>
      <c r="F174" s="671"/>
      <c r="G174" s="671"/>
      <c r="H174" s="671"/>
      <c r="I174" s="671"/>
      <c r="J174" s="671"/>
      <c r="K174" s="672"/>
      <c r="L174" s="671"/>
      <c r="M174" s="671"/>
      <c r="N174" s="671"/>
      <c r="O174" s="671"/>
      <c r="P174" s="671"/>
      <c r="Q174" s="671"/>
      <c r="R174" s="671"/>
      <c r="S174" s="671"/>
      <c r="T174" s="671"/>
      <c r="U174" s="671"/>
      <c r="V174" s="671"/>
      <c r="W174" s="671"/>
      <c r="X174" s="671"/>
      <c r="Y174" s="671"/>
      <c r="Z174" s="671"/>
    </row>
    <row r="175" spans="1:26" ht="13.5" customHeight="1">
      <c r="A175" s="671"/>
      <c r="B175" s="671"/>
      <c r="C175" s="671"/>
      <c r="D175" s="671"/>
      <c r="E175" s="671"/>
      <c r="F175" s="671"/>
      <c r="G175" s="671"/>
      <c r="H175" s="671"/>
      <c r="I175" s="671"/>
      <c r="J175" s="671"/>
      <c r="K175" s="672"/>
      <c r="L175" s="671"/>
      <c r="M175" s="671"/>
      <c r="N175" s="671"/>
      <c r="O175" s="671"/>
      <c r="P175" s="671"/>
      <c r="Q175" s="671"/>
      <c r="R175" s="671"/>
      <c r="S175" s="671"/>
      <c r="T175" s="671"/>
      <c r="U175" s="671"/>
      <c r="V175" s="671"/>
      <c r="W175" s="671"/>
      <c r="X175" s="671"/>
      <c r="Y175" s="671"/>
      <c r="Z175" s="671"/>
    </row>
    <row r="176" spans="1:26" ht="13.5" customHeight="1">
      <c r="A176" s="671"/>
      <c r="B176" s="671"/>
      <c r="C176" s="671"/>
      <c r="D176" s="671"/>
      <c r="E176" s="671"/>
      <c r="F176" s="671"/>
      <c r="G176" s="671"/>
      <c r="H176" s="671"/>
      <c r="I176" s="671"/>
      <c r="J176" s="671"/>
      <c r="K176" s="672"/>
      <c r="L176" s="671"/>
      <c r="M176" s="671"/>
      <c r="N176" s="671"/>
      <c r="O176" s="671"/>
      <c r="P176" s="671"/>
      <c r="Q176" s="671"/>
      <c r="R176" s="671"/>
      <c r="S176" s="671"/>
      <c r="T176" s="671"/>
      <c r="U176" s="671"/>
      <c r="V176" s="671"/>
      <c r="W176" s="671"/>
      <c r="X176" s="671"/>
      <c r="Y176" s="671"/>
      <c r="Z176" s="671"/>
    </row>
    <row r="177" spans="1:26" ht="13.5" customHeight="1">
      <c r="A177" s="671"/>
      <c r="B177" s="671"/>
      <c r="C177" s="671"/>
      <c r="D177" s="671"/>
      <c r="E177" s="671"/>
      <c r="F177" s="671"/>
      <c r="G177" s="671"/>
      <c r="H177" s="671"/>
      <c r="I177" s="671"/>
      <c r="J177" s="671"/>
      <c r="K177" s="672"/>
      <c r="L177" s="671"/>
      <c r="M177" s="671"/>
      <c r="N177" s="671"/>
      <c r="O177" s="671"/>
      <c r="P177" s="671"/>
      <c r="Q177" s="671"/>
      <c r="R177" s="671"/>
      <c r="S177" s="671"/>
      <c r="T177" s="671"/>
      <c r="U177" s="671"/>
      <c r="V177" s="671"/>
      <c r="W177" s="671"/>
      <c r="X177" s="671"/>
      <c r="Y177" s="671"/>
      <c r="Z177" s="671"/>
    </row>
    <row r="178" spans="1:26" ht="13.5" customHeight="1">
      <c r="A178" s="671"/>
      <c r="B178" s="671"/>
      <c r="C178" s="671"/>
      <c r="D178" s="671"/>
      <c r="E178" s="671"/>
      <c r="F178" s="671"/>
      <c r="G178" s="671"/>
      <c r="H178" s="671"/>
      <c r="I178" s="671"/>
      <c r="J178" s="671"/>
      <c r="K178" s="672"/>
      <c r="L178" s="671"/>
      <c r="M178" s="671"/>
      <c r="N178" s="671"/>
      <c r="O178" s="671"/>
      <c r="P178" s="671"/>
      <c r="Q178" s="671"/>
      <c r="R178" s="671"/>
      <c r="S178" s="671"/>
      <c r="T178" s="671"/>
      <c r="U178" s="671"/>
      <c r="V178" s="671"/>
      <c r="W178" s="671"/>
      <c r="X178" s="671"/>
      <c r="Y178" s="671"/>
      <c r="Z178" s="671"/>
    </row>
    <row r="179" spans="1:26" ht="13.5" customHeight="1">
      <c r="A179" s="671"/>
      <c r="B179" s="671"/>
      <c r="C179" s="671"/>
      <c r="D179" s="671"/>
      <c r="E179" s="671"/>
      <c r="F179" s="671"/>
      <c r="G179" s="671"/>
      <c r="H179" s="671"/>
      <c r="I179" s="671"/>
      <c r="J179" s="671"/>
      <c r="K179" s="672"/>
      <c r="L179" s="671"/>
      <c r="M179" s="671"/>
      <c r="N179" s="671"/>
      <c r="O179" s="671"/>
      <c r="P179" s="671"/>
      <c r="Q179" s="671"/>
      <c r="R179" s="671"/>
      <c r="S179" s="671"/>
      <c r="T179" s="671"/>
      <c r="U179" s="671"/>
      <c r="V179" s="671"/>
      <c r="W179" s="671"/>
      <c r="X179" s="671"/>
      <c r="Y179" s="671"/>
      <c r="Z179" s="671"/>
    </row>
    <row r="180" spans="1:26" ht="13.5" customHeight="1">
      <c r="A180" s="671"/>
      <c r="B180" s="671"/>
      <c r="C180" s="671"/>
      <c r="D180" s="671"/>
      <c r="E180" s="671"/>
      <c r="F180" s="671"/>
      <c r="G180" s="671"/>
      <c r="H180" s="671"/>
      <c r="I180" s="671"/>
      <c r="J180" s="671"/>
      <c r="K180" s="672"/>
      <c r="L180" s="671"/>
      <c r="M180" s="671"/>
      <c r="N180" s="671"/>
      <c r="O180" s="671"/>
      <c r="P180" s="671"/>
      <c r="Q180" s="671"/>
      <c r="R180" s="671"/>
      <c r="S180" s="671"/>
      <c r="T180" s="671"/>
      <c r="U180" s="671"/>
      <c r="V180" s="671"/>
      <c r="W180" s="671"/>
      <c r="X180" s="671"/>
      <c r="Y180" s="671"/>
      <c r="Z180" s="671"/>
    </row>
    <row r="181" spans="1:26" ht="13.5" customHeight="1">
      <c r="A181" s="671"/>
      <c r="B181" s="671"/>
      <c r="C181" s="671"/>
      <c r="D181" s="671"/>
      <c r="E181" s="671"/>
      <c r="F181" s="671"/>
      <c r="G181" s="671"/>
      <c r="H181" s="671"/>
      <c r="I181" s="671"/>
      <c r="J181" s="671"/>
      <c r="K181" s="672"/>
      <c r="L181" s="671"/>
      <c r="M181" s="671"/>
      <c r="N181" s="671"/>
      <c r="O181" s="671"/>
      <c r="P181" s="671"/>
      <c r="Q181" s="671"/>
      <c r="R181" s="671"/>
      <c r="S181" s="671"/>
      <c r="T181" s="671"/>
      <c r="U181" s="671"/>
      <c r="V181" s="671"/>
      <c r="W181" s="671"/>
      <c r="X181" s="671"/>
      <c r="Y181" s="671"/>
      <c r="Z181" s="671"/>
    </row>
    <row r="182" spans="1:26" ht="13.5" customHeight="1">
      <c r="A182" s="671"/>
      <c r="B182" s="671"/>
      <c r="C182" s="671"/>
      <c r="D182" s="671"/>
      <c r="E182" s="671"/>
      <c r="F182" s="671"/>
      <c r="G182" s="671"/>
      <c r="H182" s="671"/>
      <c r="I182" s="671"/>
      <c r="J182" s="671"/>
      <c r="K182" s="672"/>
      <c r="L182" s="671"/>
      <c r="M182" s="671"/>
      <c r="N182" s="671"/>
      <c r="O182" s="671"/>
      <c r="P182" s="671"/>
      <c r="Q182" s="671"/>
      <c r="R182" s="671"/>
      <c r="S182" s="671"/>
      <c r="T182" s="671"/>
      <c r="U182" s="671"/>
      <c r="V182" s="671"/>
      <c r="W182" s="671"/>
      <c r="X182" s="671"/>
      <c r="Y182" s="671"/>
      <c r="Z182" s="671"/>
    </row>
    <row r="183" spans="1:26" ht="13.5" customHeight="1">
      <c r="A183" s="671"/>
      <c r="B183" s="671"/>
      <c r="C183" s="671"/>
      <c r="D183" s="671"/>
      <c r="E183" s="671"/>
      <c r="F183" s="671"/>
      <c r="G183" s="671"/>
      <c r="H183" s="671"/>
      <c r="I183" s="671"/>
      <c r="J183" s="671"/>
      <c r="K183" s="672"/>
      <c r="L183" s="671"/>
      <c r="M183" s="671"/>
      <c r="N183" s="671"/>
      <c r="O183" s="671"/>
      <c r="P183" s="671"/>
      <c r="Q183" s="671"/>
      <c r="R183" s="671"/>
      <c r="S183" s="671"/>
      <c r="T183" s="671"/>
      <c r="U183" s="671"/>
      <c r="V183" s="671"/>
      <c r="W183" s="671"/>
      <c r="X183" s="671"/>
      <c r="Y183" s="671"/>
      <c r="Z183" s="671"/>
    </row>
    <row r="184" spans="1:26" ht="13.5" customHeight="1">
      <c r="A184" s="671"/>
      <c r="B184" s="671"/>
      <c r="C184" s="671"/>
      <c r="D184" s="671"/>
      <c r="E184" s="671"/>
      <c r="F184" s="671"/>
      <c r="G184" s="671"/>
      <c r="H184" s="671"/>
      <c r="I184" s="671"/>
      <c r="J184" s="671"/>
      <c r="K184" s="672"/>
      <c r="L184" s="671"/>
      <c r="M184" s="671"/>
      <c r="N184" s="671"/>
      <c r="O184" s="671"/>
      <c r="P184" s="671"/>
      <c r="Q184" s="671"/>
      <c r="R184" s="671"/>
      <c r="S184" s="671"/>
      <c r="T184" s="671"/>
      <c r="U184" s="671"/>
      <c r="V184" s="671"/>
      <c r="W184" s="671"/>
      <c r="X184" s="671"/>
      <c r="Y184" s="671"/>
      <c r="Z184" s="671"/>
    </row>
    <row r="185" spans="1:26" ht="13.5" customHeight="1">
      <c r="A185" s="671"/>
      <c r="B185" s="671"/>
      <c r="C185" s="671"/>
      <c r="D185" s="671"/>
      <c r="E185" s="671"/>
      <c r="F185" s="671"/>
      <c r="G185" s="671"/>
      <c r="H185" s="671"/>
      <c r="I185" s="671"/>
      <c r="J185" s="671"/>
      <c r="K185" s="672"/>
      <c r="L185" s="671"/>
      <c r="M185" s="671"/>
      <c r="N185" s="671"/>
      <c r="O185" s="671"/>
      <c r="P185" s="671"/>
      <c r="Q185" s="671"/>
      <c r="R185" s="671"/>
      <c r="S185" s="671"/>
      <c r="T185" s="671"/>
      <c r="U185" s="671"/>
      <c r="V185" s="671"/>
      <c r="W185" s="671"/>
      <c r="X185" s="671"/>
      <c r="Y185" s="671"/>
      <c r="Z185" s="671"/>
    </row>
    <row r="186" spans="1:26" ht="13.5" customHeight="1">
      <c r="A186" s="671"/>
      <c r="B186" s="671"/>
      <c r="C186" s="671"/>
      <c r="D186" s="671"/>
      <c r="E186" s="671"/>
      <c r="F186" s="671"/>
      <c r="G186" s="671"/>
      <c r="H186" s="671"/>
      <c r="I186" s="671"/>
      <c r="J186" s="671"/>
      <c r="K186" s="672"/>
      <c r="L186" s="671"/>
      <c r="M186" s="671"/>
      <c r="N186" s="671"/>
      <c r="O186" s="671"/>
      <c r="P186" s="671"/>
      <c r="Q186" s="671"/>
      <c r="R186" s="671"/>
      <c r="S186" s="671"/>
      <c r="T186" s="671"/>
      <c r="U186" s="671"/>
      <c r="V186" s="671"/>
      <c r="W186" s="671"/>
      <c r="X186" s="671"/>
      <c r="Y186" s="671"/>
      <c r="Z186" s="671"/>
    </row>
    <row r="187" spans="1:26" ht="13.5" customHeight="1">
      <c r="A187" s="671"/>
      <c r="B187" s="671"/>
      <c r="C187" s="671"/>
      <c r="D187" s="671"/>
      <c r="E187" s="671"/>
      <c r="F187" s="671"/>
      <c r="G187" s="671"/>
      <c r="H187" s="671"/>
      <c r="I187" s="671"/>
      <c r="J187" s="671"/>
      <c r="K187" s="672"/>
      <c r="L187" s="671"/>
      <c r="M187" s="671"/>
      <c r="N187" s="671"/>
      <c r="O187" s="671"/>
      <c r="P187" s="671"/>
      <c r="Q187" s="671"/>
      <c r="R187" s="671"/>
      <c r="S187" s="671"/>
      <c r="T187" s="671"/>
      <c r="U187" s="671"/>
      <c r="V187" s="671"/>
      <c r="W187" s="671"/>
      <c r="X187" s="671"/>
      <c r="Y187" s="671"/>
      <c r="Z187" s="671"/>
    </row>
    <row r="188" spans="1:26" ht="13.5" customHeight="1">
      <c r="A188" s="671"/>
      <c r="B188" s="671"/>
      <c r="C188" s="671"/>
      <c r="D188" s="671"/>
      <c r="E188" s="671"/>
      <c r="F188" s="671"/>
      <c r="G188" s="671"/>
      <c r="H188" s="671"/>
      <c r="I188" s="671"/>
      <c r="J188" s="671"/>
      <c r="K188" s="672"/>
      <c r="L188" s="671"/>
      <c r="M188" s="671"/>
      <c r="N188" s="671"/>
      <c r="O188" s="671"/>
      <c r="P188" s="671"/>
      <c r="Q188" s="671"/>
      <c r="R188" s="671"/>
      <c r="S188" s="671"/>
      <c r="T188" s="671"/>
      <c r="U188" s="671"/>
      <c r="V188" s="671"/>
      <c r="W188" s="671"/>
      <c r="X188" s="671"/>
      <c r="Y188" s="671"/>
      <c r="Z188" s="671"/>
    </row>
    <row r="189" spans="1:26" ht="13.5" customHeight="1">
      <c r="A189" s="671"/>
      <c r="B189" s="671"/>
      <c r="C189" s="671"/>
      <c r="D189" s="671"/>
      <c r="E189" s="671"/>
      <c r="F189" s="671"/>
      <c r="G189" s="671"/>
      <c r="H189" s="671"/>
      <c r="I189" s="671"/>
      <c r="J189" s="671"/>
      <c r="K189" s="672"/>
      <c r="L189" s="671"/>
      <c r="M189" s="671"/>
      <c r="N189" s="671"/>
      <c r="O189" s="671"/>
      <c r="P189" s="671"/>
      <c r="Q189" s="671"/>
      <c r="R189" s="671"/>
      <c r="S189" s="671"/>
      <c r="T189" s="671"/>
      <c r="U189" s="671"/>
      <c r="V189" s="671"/>
      <c r="W189" s="671"/>
      <c r="X189" s="671"/>
      <c r="Y189" s="671"/>
      <c r="Z189" s="671"/>
    </row>
    <row r="190" spans="1:26" ht="13.5" customHeight="1">
      <c r="A190" s="671"/>
      <c r="B190" s="671"/>
      <c r="C190" s="671"/>
      <c r="D190" s="671"/>
      <c r="E190" s="671"/>
      <c r="F190" s="671"/>
      <c r="G190" s="671"/>
      <c r="H190" s="671"/>
      <c r="I190" s="671"/>
      <c r="J190" s="671"/>
      <c r="K190" s="672"/>
      <c r="L190" s="671"/>
      <c r="M190" s="671"/>
      <c r="N190" s="671"/>
      <c r="O190" s="671"/>
      <c r="P190" s="671"/>
      <c r="Q190" s="671"/>
      <c r="R190" s="671"/>
      <c r="S190" s="671"/>
      <c r="T190" s="671"/>
      <c r="U190" s="671"/>
      <c r="V190" s="671"/>
      <c r="W190" s="671"/>
      <c r="X190" s="671"/>
      <c r="Y190" s="671"/>
      <c r="Z190" s="671"/>
    </row>
    <row r="191" spans="1:26" ht="13.5" customHeight="1">
      <c r="A191" s="671"/>
      <c r="B191" s="671"/>
      <c r="C191" s="671"/>
      <c r="D191" s="671"/>
      <c r="E191" s="671"/>
      <c r="F191" s="671"/>
      <c r="G191" s="671"/>
      <c r="H191" s="671"/>
      <c r="I191" s="671"/>
      <c r="J191" s="671"/>
      <c r="K191" s="672"/>
      <c r="L191" s="671"/>
      <c r="M191" s="671"/>
      <c r="N191" s="671"/>
      <c r="O191" s="671"/>
      <c r="P191" s="671"/>
      <c r="Q191" s="671"/>
      <c r="R191" s="671"/>
      <c r="S191" s="671"/>
      <c r="T191" s="671"/>
      <c r="U191" s="671"/>
      <c r="V191" s="671"/>
      <c r="W191" s="671"/>
      <c r="X191" s="671"/>
      <c r="Y191" s="671"/>
      <c r="Z191" s="671"/>
    </row>
    <row r="192" spans="1:26" ht="13.5" customHeight="1">
      <c r="A192" s="671"/>
      <c r="B192" s="671"/>
      <c r="C192" s="671"/>
      <c r="D192" s="671"/>
      <c r="E192" s="671"/>
      <c r="F192" s="671"/>
      <c r="G192" s="671"/>
      <c r="H192" s="671"/>
      <c r="I192" s="671"/>
      <c r="J192" s="671"/>
      <c r="K192" s="672"/>
      <c r="L192" s="671"/>
      <c r="M192" s="671"/>
      <c r="N192" s="671"/>
      <c r="O192" s="671"/>
      <c r="P192" s="671"/>
      <c r="Q192" s="671"/>
      <c r="R192" s="671"/>
      <c r="S192" s="671"/>
      <c r="T192" s="671"/>
      <c r="U192" s="671"/>
      <c r="V192" s="671"/>
      <c r="W192" s="671"/>
      <c r="X192" s="671"/>
      <c r="Y192" s="671"/>
      <c r="Z192" s="671"/>
    </row>
    <row r="193" spans="1:26" ht="13.5" customHeight="1">
      <c r="A193" s="671"/>
      <c r="B193" s="671"/>
      <c r="C193" s="671"/>
      <c r="D193" s="671"/>
      <c r="E193" s="671"/>
      <c r="F193" s="671"/>
      <c r="G193" s="671"/>
      <c r="H193" s="671"/>
      <c r="I193" s="671"/>
      <c r="J193" s="671"/>
      <c r="K193" s="672"/>
      <c r="L193" s="671"/>
      <c r="M193" s="671"/>
      <c r="N193" s="671"/>
      <c r="O193" s="671"/>
      <c r="P193" s="671"/>
      <c r="Q193" s="671"/>
      <c r="R193" s="671"/>
      <c r="S193" s="671"/>
      <c r="T193" s="671"/>
      <c r="U193" s="671"/>
      <c r="V193" s="671"/>
      <c r="W193" s="671"/>
      <c r="X193" s="671"/>
      <c r="Y193" s="671"/>
      <c r="Z193" s="671"/>
    </row>
    <row r="194" spans="1:26" ht="13.5" customHeight="1">
      <c r="A194" s="671"/>
      <c r="B194" s="671"/>
      <c r="C194" s="671"/>
      <c r="D194" s="671"/>
      <c r="E194" s="671"/>
      <c r="F194" s="671"/>
      <c r="G194" s="671"/>
      <c r="H194" s="671"/>
      <c r="I194" s="671"/>
      <c r="J194" s="671"/>
      <c r="K194" s="672"/>
      <c r="L194" s="671"/>
      <c r="M194" s="671"/>
      <c r="N194" s="671"/>
      <c r="O194" s="671"/>
      <c r="P194" s="671"/>
      <c r="Q194" s="671"/>
      <c r="R194" s="671"/>
      <c r="S194" s="671"/>
      <c r="T194" s="671"/>
      <c r="U194" s="671"/>
      <c r="V194" s="671"/>
      <c r="W194" s="671"/>
      <c r="X194" s="671"/>
      <c r="Y194" s="671"/>
      <c r="Z194" s="671"/>
    </row>
    <row r="195" spans="1:26" ht="13.5" customHeight="1">
      <c r="A195" s="671"/>
      <c r="B195" s="671"/>
      <c r="C195" s="671"/>
      <c r="D195" s="671"/>
      <c r="E195" s="671"/>
      <c r="F195" s="671"/>
      <c r="G195" s="671"/>
      <c r="H195" s="671"/>
      <c r="I195" s="671"/>
      <c r="J195" s="671"/>
      <c r="K195" s="672"/>
      <c r="L195" s="671"/>
      <c r="M195" s="671"/>
      <c r="N195" s="671"/>
      <c r="O195" s="671"/>
      <c r="P195" s="671"/>
      <c r="Q195" s="671"/>
      <c r="R195" s="671"/>
      <c r="S195" s="671"/>
      <c r="T195" s="671"/>
      <c r="U195" s="671"/>
      <c r="V195" s="671"/>
      <c r="W195" s="671"/>
      <c r="X195" s="671"/>
      <c r="Y195" s="671"/>
      <c r="Z195" s="671"/>
    </row>
    <row r="196" spans="1:26" ht="13.5" customHeight="1">
      <c r="A196" s="671"/>
      <c r="B196" s="671"/>
      <c r="C196" s="671"/>
      <c r="D196" s="671"/>
      <c r="E196" s="671"/>
      <c r="F196" s="671"/>
      <c r="G196" s="671"/>
      <c r="H196" s="671"/>
      <c r="I196" s="671"/>
      <c r="J196" s="671"/>
      <c r="K196" s="672"/>
      <c r="L196" s="671"/>
      <c r="M196" s="671"/>
      <c r="N196" s="671"/>
      <c r="O196" s="671"/>
      <c r="P196" s="671"/>
      <c r="Q196" s="671"/>
      <c r="R196" s="671"/>
      <c r="S196" s="671"/>
      <c r="T196" s="671"/>
      <c r="U196" s="671"/>
      <c r="V196" s="671"/>
      <c r="W196" s="671"/>
      <c r="X196" s="671"/>
      <c r="Y196" s="671"/>
      <c r="Z196" s="671"/>
    </row>
    <row r="197" spans="1:26" ht="13.5" customHeight="1">
      <c r="A197" s="671"/>
      <c r="B197" s="671"/>
      <c r="C197" s="671"/>
      <c r="D197" s="671"/>
      <c r="E197" s="671"/>
      <c r="F197" s="671"/>
      <c r="G197" s="671"/>
      <c r="H197" s="671"/>
      <c r="I197" s="671"/>
      <c r="J197" s="671"/>
      <c r="K197" s="672"/>
      <c r="L197" s="671"/>
      <c r="M197" s="671"/>
      <c r="N197" s="671"/>
      <c r="O197" s="671"/>
      <c r="P197" s="671"/>
      <c r="Q197" s="671"/>
      <c r="R197" s="671"/>
      <c r="S197" s="671"/>
      <c r="T197" s="671"/>
      <c r="U197" s="671"/>
      <c r="V197" s="671"/>
      <c r="W197" s="671"/>
      <c r="X197" s="671"/>
      <c r="Y197" s="671"/>
      <c r="Z197" s="671"/>
    </row>
    <row r="198" spans="1:26" ht="13.5" customHeight="1">
      <c r="A198" s="671"/>
      <c r="B198" s="671"/>
      <c r="C198" s="671"/>
      <c r="D198" s="671"/>
      <c r="E198" s="671"/>
      <c r="F198" s="671"/>
      <c r="G198" s="671"/>
      <c r="H198" s="671"/>
      <c r="I198" s="671"/>
      <c r="J198" s="671"/>
      <c r="K198" s="672"/>
      <c r="L198" s="671"/>
      <c r="M198" s="671"/>
      <c r="N198" s="671"/>
      <c r="O198" s="671"/>
      <c r="P198" s="671"/>
      <c r="Q198" s="671"/>
      <c r="R198" s="671"/>
      <c r="S198" s="671"/>
      <c r="T198" s="671"/>
      <c r="U198" s="671"/>
      <c r="V198" s="671"/>
      <c r="W198" s="671"/>
      <c r="X198" s="671"/>
      <c r="Y198" s="671"/>
      <c r="Z198" s="671"/>
    </row>
    <row r="199" spans="1:26" ht="13.5" customHeight="1">
      <c r="A199" s="671"/>
      <c r="B199" s="671"/>
      <c r="C199" s="671"/>
      <c r="D199" s="671"/>
      <c r="E199" s="671"/>
      <c r="F199" s="671"/>
      <c r="G199" s="671"/>
      <c r="H199" s="671"/>
      <c r="I199" s="671"/>
      <c r="J199" s="671"/>
      <c r="K199" s="672"/>
      <c r="L199" s="671"/>
      <c r="M199" s="671"/>
      <c r="N199" s="671"/>
      <c r="O199" s="671"/>
      <c r="P199" s="671"/>
      <c r="Q199" s="671"/>
      <c r="R199" s="671"/>
      <c r="S199" s="671"/>
      <c r="T199" s="671"/>
      <c r="U199" s="671"/>
      <c r="V199" s="671"/>
      <c r="W199" s="671"/>
      <c r="X199" s="671"/>
      <c r="Y199" s="671"/>
      <c r="Z199" s="671"/>
    </row>
    <row r="200" spans="1:26" ht="13.5" customHeight="1">
      <c r="A200" s="671"/>
      <c r="B200" s="671"/>
      <c r="C200" s="671"/>
      <c r="D200" s="671"/>
      <c r="E200" s="671"/>
      <c r="F200" s="671"/>
      <c r="G200" s="671"/>
      <c r="H200" s="671"/>
      <c r="I200" s="671"/>
      <c r="J200" s="671"/>
      <c r="K200" s="672"/>
      <c r="L200" s="671"/>
      <c r="M200" s="671"/>
      <c r="N200" s="671"/>
      <c r="O200" s="671"/>
      <c r="P200" s="671"/>
      <c r="Q200" s="671"/>
      <c r="R200" s="671"/>
      <c r="S200" s="671"/>
      <c r="T200" s="671"/>
      <c r="U200" s="671"/>
      <c r="V200" s="671"/>
      <c r="W200" s="671"/>
      <c r="X200" s="671"/>
      <c r="Y200" s="671"/>
      <c r="Z200" s="671"/>
    </row>
    <row r="201" spans="1:26" ht="13.5" customHeight="1">
      <c r="A201" s="671"/>
      <c r="B201" s="671"/>
      <c r="C201" s="671"/>
      <c r="D201" s="671"/>
      <c r="E201" s="671"/>
      <c r="F201" s="671"/>
      <c r="G201" s="671"/>
      <c r="H201" s="671"/>
      <c r="I201" s="671"/>
      <c r="J201" s="671"/>
      <c r="K201" s="672"/>
      <c r="L201" s="671"/>
      <c r="M201" s="671"/>
      <c r="N201" s="671"/>
      <c r="O201" s="671"/>
      <c r="P201" s="671"/>
      <c r="Q201" s="671"/>
      <c r="R201" s="671"/>
      <c r="S201" s="671"/>
      <c r="T201" s="671"/>
      <c r="U201" s="671"/>
      <c r="V201" s="671"/>
      <c r="W201" s="671"/>
      <c r="X201" s="671"/>
      <c r="Y201" s="671"/>
      <c r="Z201" s="671"/>
    </row>
    <row r="202" spans="1:26" ht="13.5" customHeight="1">
      <c r="A202" s="671"/>
      <c r="B202" s="671"/>
      <c r="C202" s="671"/>
      <c r="D202" s="671"/>
      <c r="E202" s="671"/>
      <c r="F202" s="671"/>
      <c r="G202" s="671"/>
      <c r="H202" s="671"/>
      <c r="I202" s="671"/>
      <c r="J202" s="671"/>
      <c r="K202" s="672"/>
      <c r="L202" s="671"/>
      <c r="M202" s="671"/>
      <c r="N202" s="671"/>
      <c r="O202" s="671"/>
      <c r="P202" s="671"/>
      <c r="Q202" s="671"/>
      <c r="R202" s="671"/>
      <c r="S202" s="671"/>
      <c r="T202" s="671"/>
      <c r="U202" s="671"/>
      <c r="V202" s="671"/>
      <c r="W202" s="671"/>
      <c r="X202" s="671"/>
      <c r="Y202" s="671"/>
      <c r="Z202" s="671"/>
    </row>
    <row r="203" spans="1:26" ht="13.5" customHeight="1">
      <c r="A203" s="671"/>
      <c r="B203" s="671"/>
      <c r="C203" s="671"/>
      <c r="D203" s="671"/>
      <c r="E203" s="671"/>
      <c r="F203" s="671"/>
      <c r="G203" s="671"/>
      <c r="H203" s="671"/>
      <c r="I203" s="671"/>
      <c r="J203" s="671"/>
      <c r="K203" s="672"/>
      <c r="L203" s="671"/>
      <c r="M203" s="671"/>
      <c r="N203" s="671"/>
      <c r="O203" s="671"/>
      <c r="P203" s="671"/>
      <c r="Q203" s="671"/>
      <c r="R203" s="671"/>
      <c r="S203" s="671"/>
      <c r="T203" s="671"/>
      <c r="U203" s="671"/>
      <c r="V203" s="671"/>
      <c r="W203" s="671"/>
      <c r="X203" s="671"/>
      <c r="Y203" s="671"/>
      <c r="Z203" s="671"/>
    </row>
    <row r="204" spans="1:26" ht="13.5" customHeight="1">
      <c r="A204" s="671"/>
      <c r="B204" s="671"/>
      <c r="C204" s="671"/>
      <c r="D204" s="671"/>
      <c r="E204" s="671"/>
      <c r="F204" s="671"/>
      <c r="G204" s="671"/>
      <c r="H204" s="671"/>
      <c r="I204" s="671"/>
      <c r="J204" s="671"/>
      <c r="K204" s="672"/>
      <c r="L204" s="671"/>
      <c r="M204" s="671"/>
      <c r="N204" s="671"/>
      <c r="O204" s="671"/>
      <c r="P204" s="671"/>
      <c r="Q204" s="671"/>
      <c r="R204" s="671"/>
      <c r="S204" s="671"/>
      <c r="T204" s="671"/>
      <c r="U204" s="671"/>
      <c r="V204" s="671"/>
      <c r="W204" s="671"/>
      <c r="X204" s="671"/>
      <c r="Y204" s="671"/>
      <c r="Z204" s="671"/>
    </row>
    <row r="205" spans="1:26" ht="13.5" customHeight="1">
      <c r="A205" s="671"/>
      <c r="B205" s="671"/>
      <c r="C205" s="671"/>
      <c r="D205" s="671"/>
      <c r="E205" s="671"/>
      <c r="F205" s="671"/>
      <c r="G205" s="671"/>
      <c r="H205" s="671"/>
      <c r="I205" s="671"/>
      <c r="J205" s="671"/>
      <c r="K205" s="672"/>
      <c r="L205" s="671"/>
      <c r="M205" s="671"/>
      <c r="N205" s="671"/>
      <c r="O205" s="671"/>
      <c r="P205" s="671"/>
      <c r="Q205" s="671"/>
      <c r="R205" s="671"/>
      <c r="S205" s="671"/>
      <c r="T205" s="671"/>
      <c r="U205" s="671"/>
      <c r="V205" s="671"/>
      <c r="W205" s="671"/>
      <c r="X205" s="671"/>
      <c r="Y205" s="671"/>
      <c r="Z205" s="671"/>
    </row>
    <row r="206" spans="1:26" ht="13.5" customHeight="1">
      <c r="A206" s="671"/>
      <c r="B206" s="671"/>
      <c r="C206" s="671"/>
      <c r="D206" s="671"/>
      <c r="E206" s="671"/>
      <c r="F206" s="671"/>
      <c r="G206" s="671"/>
      <c r="H206" s="671"/>
      <c r="I206" s="671"/>
      <c r="J206" s="671"/>
      <c r="K206" s="672"/>
      <c r="L206" s="671"/>
      <c r="M206" s="671"/>
      <c r="N206" s="671"/>
      <c r="O206" s="671"/>
      <c r="P206" s="671"/>
      <c r="Q206" s="671"/>
      <c r="R206" s="671"/>
      <c r="S206" s="671"/>
      <c r="T206" s="671"/>
      <c r="U206" s="671"/>
      <c r="V206" s="671"/>
      <c r="W206" s="671"/>
      <c r="X206" s="671"/>
      <c r="Y206" s="671"/>
      <c r="Z206" s="671"/>
    </row>
    <row r="207" spans="1:26" ht="13.5" customHeight="1">
      <c r="A207" s="671"/>
      <c r="B207" s="671"/>
      <c r="C207" s="671"/>
      <c r="D207" s="671"/>
      <c r="E207" s="671"/>
      <c r="F207" s="671"/>
      <c r="G207" s="671"/>
      <c r="H207" s="671"/>
      <c r="I207" s="671"/>
      <c r="J207" s="671"/>
      <c r="K207" s="672"/>
      <c r="L207" s="671"/>
      <c r="M207" s="671"/>
      <c r="N207" s="671"/>
      <c r="O207" s="671"/>
      <c r="P207" s="671"/>
      <c r="Q207" s="671"/>
      <c r="R207" s="671"/>
      <c r="S207" s="671"/>
      <c r="T207" s="671"/>
      <c r="U207" s="671"/>
      <c r="V207" s="671"/>
      <c r="W207" s="671"/>
      <c r="X207" s="671"/>
      <c r="Y207" s="671"/>
      <c r="Z207" s="671"/>
    </row>
    <row r="208" spans="1:26" ht="13.5" customHeight="1">
      <c r="A208" s="671"/>
      <c r="B208" s="671"/>
      <c r="C208" s="671"/>
      <c r="D208" s="671"/>
      <c r="E208" s="671"/>
      <c r="F208" s="671"/>
      <c r="G208" s="671"/>
      <c r="H208" s="671"/>
      <c r="I208" s="671"/>
      <c r="J208" s="671"/>
      <c r="K208" s="672"/>
      <c r="L208" s="671"/>
      <c r="M208" s="671"/>
      <c r="N208" s="671"/>
      <c r="O208" s="671"/>
      <c r="P208" s="671"/>
      <c r="Q208" s="671"/>
      <c r="R208" s="671"/>
      <c r="S208" s="671"/>
      <c r="T208" s="671"/>
      <c r="U208" s="671"/>
      <c r="V208" s="671"/>
      <c r="W208" s="671"/>
      <c r="X208" s="671"/>
      <c r="Y208" s="671"/>
      <c r="Z208" s="671"/>
    </row>
    <row r="209" spans="1:26" ht="13.5" customHeight="1">
      <c r="A209" s="671"/>
      <c r="B209" s="671"/>
      <c r="C209" s="671"/>
      <c r="D209" s="671"/>
      <c r="E209" s="671"/>
      <c r="F209" s="671"/>
      <c r="G209" s="671"/>
      <c r="H209" s="671"/>
      <c r="I209" s="671"/>
      <c r="J209" s="671"/>
      <c r="K209" s="672"/>
      <c r="L209" s="671"/>
      <c r="M209" s="671"/>
      <c r="N209" s="671"/>
      <c r="O209" s="671"/>
      <c r="P209" s="671"/>
      <c r="Q209" s="671"/>
      <c r="R209" s="671"/>
      <c r="S209" s="671"/>
      <c r="T209" s="671"/>
      <c r="U209" s="671"/>
      <c r="V209" s="671"/>
      <c r="W209" s="671"/>
      <c r="X209" s="671"/>
      <c r="Y209" s="671"/>
      <c r="Z209" s="671"/>
    </row>
    <row r="210" spans="1:26" ht="13.5" customHeight="1">
      <c r="A210" s="671"/>
      <c r="B210" s="671"/>
      <c r="C210" s="671"/>
      <c r="D210" s="671"/>
      <c r="E210" s="671"/>
      <c r="F210" s="671"/>
      <c r="G210" s="671"/>
      <c r="H210" s="671"/>
      <c r="I210" s="671"/>
      <c r="J210" s="671"/>
      <c r="K210" s="672"/>
      <c r="L210" s="671"/>
      <c r="M210" s="671"/>
      <c r="N210" s="671"/>
      <c r="O210" s="671"/>
      <c r="P210" s="671"/>
      <c r="Q210" s="671"/>
      <c r="R210" s="671"/>
      <c r="S210" s="671"/>
      <c r="T210" s="671"/>
      <c r="U210" s="671"/>
      <c r="V210" s="671"/>
      <c r="W210" s="671"/>
      <c r="X210" s="671"/>
      <c r="Y210" s="671"/>
      <c r="Z210" s="671"/>
    </row>
    <row r="211" spans="1:26" ht="13.5" customHeight="1">
      <c r="A211" s="671"/>
      <c r="B211" s="671"/>
      <c r="C211" s="671"/>
      <c r="D211" s="671"/>
      <c r="E211" s="671"/>
      <c r="F211" s="671"/>
      <c r="G211" s="671"/>
      <c r="H211" s="671"/>
      <c r="I211" s="671"/>
      <c r="J211" s="671"/>
      <c r="K211" s="672"/>
      <c r="L211" s="671"/>
      <c r="M211" s="671"/>
      <c r="N211" s="671"/>
      <c r="O211" s="671"/>
      <c r="P211" s="671"/>
      <c r="Q211" s="671"/>
      <c r="R211" s="671"/>
      <c r="S211" s="671"/>
      <c r="T211" s="671"/>
      <c r="U211" s="671"/>
      <c r="V211" s="671"/>
      <c r="W211" s="671"/>
      <c r="X211" s="671"/>
      <c r="Y211" s="671"/>
      <c r="Z211" s="671"/>
    </row>
    <row r="212" spans="1:26" ht="13.5" customHeight="1">
      <c r="A212" s="671"/>
      <c r="B212" s="671"/>
      <c r="C212" s="671"/>
      <c r="D212" s="671"/>
      <c r="E212" s="671"/>
      <c r="F212" s="671"/>
      <c r="G212" s="671"/>
      <c r="H212" s="671"/>
      <c r="I212" s="671"/>
      <c r="J212" s="671"/>
      <c r="K212" s="672"/>
      <c r="L212" s="671"/>
      <c r="M212" s="671"/>
      <c r="N212" s="671"/>
      <c r="O212" s="671"/>
      <c r="P212" s="671"/>
      <c r="Q212" s="671"/>
      <c r="R212" s="671"/>
      <c r="S212" s="671"/>
      <c r="T212" s="671"/>
      <c r="U212" s="671"/>
      <c r="V212" s="671"/>
      <c r="W212" s="671"/>
      <c r="X212" s="671"/>
      <c r="Y212" s="671"/>
      <c r="Z212" s="671"/>
    </row>
    <row r="213" spans="1:26" ht="13.5" customHeight="1">
      <c r="A213" s="671"/>
      <c r="B213" s="671"/>
      <c r="C213" s="671"/>
      <c r="D213" s="671"/>
      <c r="E213" s="671"/>
      <c r="F213" s="671"/>
      <c r="G213" s="671"/>
      <c r="H213" s="671"/>
      <c r="I213" s="671"/>
      <c r="J213" s="671"/>
      <c r="K213" s="672"/>
      <c r="L213" s="671"/>
      <c r="M213" s="671"/>
      <c r="N213" s="671"/>
      <c r="O213" s="671"/>
      <c r="P213" s="671"/>
      <c r="Q213" s="671"/>
      <c r="R213" s="671"/>
      <c r="S213" s="671"/>
      <c r="T213" s="671"/>
      <c r="U213" s="671"/>
      <c r="V213" s="671"/>
      <c r="W213" s="671"/>
      <c r="X213" s="671"/>
      <c r="Y213" s="671"/>
      <c r="Z213" s="671"/>
    </row>
    <row r="214" spans="1:26" ht="13.5" customHeight="1">
      <c r="A214" s="671"/>
      <c r="B214" s="671"/>
      <c r="C214" s="671"/>
      <c r="D214" s="671"/>
      <c r="E214" s="671"/>
      <c r="F214" s="671"/>
      <c r="G214" s="671"/>
      <c r="H214" s="671"/>
      <c r="I214" s="671"/>
      <c r="J214" s="671"/>
      <c r="K214" s="672"/>
      <c r="L214" s="671"/>
      <c r="M214" s="671"/>
      <c r="N214" s="671"/>
      <c r="O214" s="671"/>
      <c r="P214" s="671"/>
      <c r="Q214" s="671"/>
      <c r="R214" s="671"/>
      <c r="S214" s="671"/>
      <c r="T214" s="671"/>
      <c r="U214" s="671"/>
      <c r="V214" s="671"/>
      <c r="W214" s="671"/>
      <c r="X214" s="671"/>
      <c r="Y214" s="671"/>
      <c r="Z214" s="671"/>
    </row>
    <row r="215" spans="1:26" ht="13.5" customHeight="1">
      <c r="A215" s="671"/>
      <c r="B215" s="671"/>
      <c r="C215" s="671"/>
      <c r="D215" s="671"/>
      <c r="E215" s="671"/>
      <c r="F215" s="671"/>
      <c r="G215" s="671"/>
      <c r="H215" s="671"/>
      <c r="I215" s="671"/>
      <c r="J215" s="671"/>
      <c r="K215" s="672"/>
      <c r="L215" s="671"/>
      <c r="M215" s="671"/>
      <c r="N215" s="671"/>
      <c r="O215" s="671"/>
      <c r="P215" s="671"/>
      <c r="Q215" s="671"/>
      <c r="R215" s="671"/>
      <c r="S215" s="671"/>
      <c r="T215" s="671"/>
      <c r="U215" s="671"/>
      <c r="V215" s="671"/>
      <c r="W215" s="671"/>
      <c r="X215" s="671"/>
      <c r="Y215" s="671"/>
      <c r="Z215" s="671"/>
    </row>
    <row r="216" spans="1:26" ht="13.5" customHeight="1">
      <c r="A216" s="671"/>
      <c r="B216" s="671"/>
      <c r="C216" s="671"/>
      <c r="D216" s="671"/>
      <c r="E216" s="671"/>
      <c r="F216" s="671"/>
      <c r="G216" s="671"/>
      <c r="H216" s="671"/>
      <c r="I216" s="671"/>
      <c r="J216" s="671"/>
      <c r="K216" s="672"/>
      <c r="L216" s="671"/>
      <c r="M216" s="671"/>
      <c r="N216" s="671"/>
      <c r="O216" s="671"/>
      <c r="P216" s="671"/>
      <c r="Q216" s="671"/>
      <c r="R216" s="671"/>
      <c r="S216" s="671"/>
      <c r="T216" s="671"/>
      <c r="U216" s="671"/>
      <c r="V216" s="671"/>
      <c r="W216" s="671"/>
      <c r="X216" s="671"/>
      <c r="Y216" s="671"/>
      <c r="Z216" s="671"/>
    </row>
    <row r="217" spans="1:26" ht="13.5" customHeight="1">
      <c r="A217" s="671"/>
      <c r="B217" s="671"/>
      <c r="C217" s="671"/>
      <c r="D217" s="671"/>
      <c r="E217" s="671"/>
      <c r="F217" s="671"/>
      <c r="G217" s="671"/>
      <c r="H217" s="671"/>
      <c r="I217" s="671"/>
      <c r="J217" s="671"/>
      <c r="K217" s="672"/>
      <c r="L217" s="671"/>
      <c r="M217" s="671"/>
      <c r="N217" s="671"/>
      <c r="O217" s="671"/>
      <c r="P217" s="671"/>
      <c r="Q217" s="671"/>
      <c r="R217" s="671"/>
      <c r="S217" s="671"/>
      <c r="T217" s="671"/>
      <c r="U217" s="671"/>
      <c r="V217" s="671"/>
      <c r="W217" s="671"/>
      <c r="X217" s="671"/>
      <c r="Y217" s="671"/>
      <c r="Z217" s="671"/>
    </row>
    <row r="218" spans="1:26" ht="13.5" customHeight="1">
      <c r="A218" s="671"/>
      <c r="B218" s="671"/>
      <c r="C218" s="671"/>
      <c r="D218" s="671"/>
      <c r="E218" s="671"/>
      <c r="F218" s="671"/>
      <c r="G218" s="671"/>
      <c r="H218" s="671"/>
      <c r="I218" s="671"/>
      <c r="J218" s="671"/>
      <c r="K218" s="672"/>
      <c r="L218" s="671"/>
      <c r="M218" s="671"/>
      <c r="N218" s="671"/>
      <c r="O218" s="671"/>
      <c r="P218" s="671"/>
      <c r="Q218" s="671"/>
      <c r="R218" s="671"/>
      <c r="S218" s="671"/>
      <c r="T218" s="671"/>
      <c r="U218" s="671"/>
      <c r="V218" s="671"/>
      <c r="W218" s="671"/>
      <c r="X218" s="671"/>
      <c r="Y218" s="671"/>
      <c r="Z218" s="671"/>
    </row>
    <row r="219" spans="1:26" ht="13.5" customHeight="1">
      <c r="A219" s="671"/>
      <c r="B219" s="671"/>
      <c r="C219" s="671"/>
      <c r="D219" s="671"/>
      <c r="E219" s="671"/>
      <c r="F219" s="671"/>
      <c r="G219" s="671"/>
      <c r="H219" s="671"/>
      <c r="I219" s="671"/>
      <c r="J219" s="671"/>
      <c r="K219" s="672"/>
      <c r="L219" s="671"/>
      <c r="M219" s="671"/>
      <c r="N219" s="671"/>
      <c r="O219" s="671"/>
      <c r="P219" s="671"/>
      <c r="Q219" s="671"/>
      <c r="R219" s="671"/>
      <c r="S219" s="671"/>
      <c r="T219" s="671"/>
      <c r="U219" s="671"/>
      <c r="V219" s="671"/>
      <c r="W219" s="671"/>
      <c r="X219" s="671"/>
      <c r="Y219" s="671"/>
      <c r="Z219" s="671"/>
    </row>
    <row r="220" spans="1:26" ht="13.5" customHeight="1">
      <c r="A220" s="671"/>
      <c r="B220" s="671"/>
      <c r="C220" s="671"/>
      <c r="D220" s="671"/>
      <c r="E220" s="671"/>
      <c r="F220" s="671"/>
      <c r="G220" s="671"/>
      <c r="H220" s="671"/>
      <c r="I220" s="671"/>
      <c r="J220" s="671"/>
      <c r="K220" s="672"/>
      <c r="L220" s="671"/>
      <c r="M220" s="671"/>
      <c r="N220" s="671"/>
      <c r="O220" s="671"/>
      <c r="P220" s="671"/>
      <c r="Q220" s="671"/>
      <c r="R220" s="671"/>
      <c r="S220" s="671"/>
      <c r="T220" s="671"/>
      <c r="U220" s="671"/>
      <c r="V220" s="671"/>
      <c r="W220" s="671"/>
      <c r="X220" s="671"/>
      <c r="Y220" s="671"/>
      <c r="Z220" s="671"/>
    </row>
    <row r="221" spans="1:26" ht="13.5" customHeight="1">
      <c r="A221" s="671"/>
      <c r="B221" s="671"/>
      <c r="C221" s="671"/>
      <c r="D221" s="671"/>
      <c r="E221" s="671"/>
      <c r="F221" s="671"/>
      <c r="G221" s="671"/>
      <c r="H221" s="671"/>
      <c r="I221" s="671"/>
      <c r="J221" s="671"/>
      <c r="K221" s="672"/>
      <c r="L221" s="671"/>
      <c r="M221" s="671"/>
      <c r="N221" s="671"/>
      <c r="O221" s="671"/>
      <c r="P221" s="671"/>
      <c r="Q221" s="671"/>
      <c r="R221" s="671"/>
      <c r="S221" s="671"/>
      <c r="T221" s="671"/>
      <c r="U221" s="671"/>
      <c r="V221" s="671"/>
      <c r="W221" s="671"/>
      <c r="X221" s="671"/>
      <c r="Y221" s="671"/>
      <c r="Z221" s="671"/>
    </row>
    <row r="222" spans="1:26" ht="13.5" customHeight="1">
      <c r="A222" s="671"/>
      <c r="B222" s="671"/>
      <c r="C222" s="671"/>
      <c r="D222" s="671"/>
      <c r="E222" s="671"/>
      <c r="F222" s="671"/>
      <c r="G222" s="671"/>
      <c r="H222" s="671"/>
      <c r="I222" s="671"/>
      <c r="J222" s="671"/>
      <c r="K222" s="672"/>
      <c r="L222" s="671"/>
      <c r="M222" s="671"/>
      <c r="N222" s="671"/>
      <c r="O222" s="671"/>
      <c r="P222" s="671"/>
      <c r="Q222" s="671"/>
      <c r="R222" s="671"/>
      <c r="S222" s="671"/>
      <c r="T222" s="671"/>
      <c r="U222" s="671"/>
      <c r="V222" s="671"/>
      <c r="W222" s="671"/>
      <c r="X222" s="671"/>
      <c r="Y222" s="671"/>
      <c r="Z222" s="671"/>
    </row>
    <row r="223" spans="1:26" ht="13.5" customHeight="1">
      <c r="A223" s="671"/>
      <c r="B223" s="671"/>
      <c r="C223" s="671"/>
      <c r="D223" s="671"/>
      <c r="E223" s="671"/>
      <c r="F223" s="671"/>
      <c r="G223" s="671"/>
      <c r="H223" s="671"/>
      <c r="I223" s="671"/>
      <c r="J223" s="671"/>
      <c r="K223" s="672"/>
      <c r="L223" s="671"/>
      <c r="M223" s="671"/>
      <c r="N223" s="671"/>
      <c r="O223" s="671"/>
      <c r="P223" s="671"/>
      <c r="Q223" s="671"/>
      <c r="R223" s="671"/>
      <c r="S223" s="671"/>
      <c r="T223" s="671"/>
      <c r="U223" s="671"/>
      <c r="V223" s="671"/>
      <c r="W223" s="671"/>
      <c r="X223" s="671"/>
      <c r="Y223" s="671"/>
      <c r="Z223" s="671"/>
    </row>
    <row r="224" spans="1:26" ht="13.5" customHeight="1">
      <c r="A224" s="671"/>
      <c r="B224" s="671"/>
      <c r="C224" s="671"/>
      <c r="D224" s="671"/>
      <c r="E224" s="671"/>
      <c r="F224" s="671"/>
      <c r="G224" s="671"/>
      <c r="H224" s="671"/>
      <c r="I224" s="671"/>
      <c r="J224" s="671"/>
      <c r="K224" s="672"/>
      <c r="L224" s="671"/>
      <c r="M224" s="671"/>
      <c r="N224" s="671"/>
      <c r="O224" s="671"/>
      <c r="P224" s="671"/>
      <c r="Q224" s="671"/>
      <c r="R224" s="671"/>
      <c r="S224" s="671"/>
      <c r="T224" s="671"/>
      <c r="U224" s="671"/>
      <c r="V224" s="671"/>
      <c r="W224" s="671"/>
      <c r="X224" s="671"/>
      <c r="Y224" s="671"/>
      <c r="Z224" s="671"/>
    </row>
    <row r="225" spans="1:26" ht="13.5" customHeight="1">
      <c r="A225" s="671"/>
      <c r="B225" s="671"/>
      <c r="C225" s="671"/>
      <c r="D225" s="671"/>
      <c r="E225" s="671"/>
      <c r="F225" s="671"/>
      <c r="G225" s="671"/>
      <c r="H225" s="671"/>
      <c r="I225" s="671"/>
      <c r="J225" s="671"/>
      <c r="K225" s="672"/>
      <c r="L225" s="671"/>
      <c r="M225" s="671"/>
      <c r="N225" s="671"/>
      <c r="O225" s="671"/>
      <c r="P225" s="671"/>
      <c r="Q225" s="671"/>
      <c r="R225" s="671"/>
      <c r="S225" s="671"/>
      <c r="T225" s="671"/>
      <c r="U225" s="671"/>
      <c r="V225" s="671"/>
      <c r="W225" s="671"/>
      <c r="X225" s="671"/>
      <c r="Y225" s="671"/>
      <c r="Z225" s="671"/>
    </row>
    <row r="226" spans="1:26" ht="13.5" customHeight="1">
      <c r="A226" s="671"/>
      <c r="B226" s="671"/>
      <c r="C226" s="671"/>
      <c r="D226" s="671"/>
      <c r="E226" s="671"/>
      <c r="F226" s="671"/>
      <c r="G226" s="671"/>
      <c r="H226" s="671"/>
      <c r="I226" s="671"/>
      <c r="J226" s="671"/>
      <c r="K226" s="672"/>
      <c r="L226" s="671"/>
      <c r="M226" s="671"/>
      <c r="N226" s="671"/>
      <c r="O226" s="671"/>
      <c r="P226" s="671"/>
      <c r="Q226" s="671"/>
      <c r="R226" s="671"/>
      <c r="S226" s="671"/>
      <c r="T226" s="671"/>
      <c r="U226" s="671"/>
      <c r="V226" s="671"/>
      <c r="W226" s="671"/>
      <c r="X226" s="671"/>
      <c r="Y226" s="671"/>
      <c r="Z226" s="671"/>
    </row>
    <row r="227" spans="1:26" ht="13.5" customHeight="1">
      <c r="A227" s="671"/>
      <c r="B227" s="671"/>
      <c r="C227" s="671"/>
      <c r="D227" s="671"/>
      <c r="E227" s="671"/>
      <c r="F227" s="671"/>
      <c r="G227" s="671"/>
      <c r="H227" s="671"/>
      <c r="I227" s="671"/>
      <c r="J227" s="671"/>
      <c r="K227" s="672"/>
      <c r="L227" s="671"/>
      <c r="M227" s="671"/>
      <c r="N227" s="671"/>
      <c r="O227" s="671"/>
      <c r="P227" s="671"/>
      <c r="Q227" s="671"/>
      <c r="R227" s="671"/>
      <c r="S227" s="671"/>
      <c r="T227" s="671"/>
      <c r="U227" s="671"/>
      <c r="V227" s="671"/>
      <c r="W227" s="671"/>
      <c r="X227" s="671"/>
      <c r="Y227" s="671"/>
      <c r="Z227" s="671"/>
    </row>
    <row r="228" spans="1:26" ht="13.5" customHeight="1">
      <c r="A228" s="671"/>
      <c r="B228" s="671"/>
      <c r="C228" s="671"/>
      <c r="D228" s="671"/>
      <c r="E228" s="671"/>
      <c r="F228" s="671"/>
      <c r="G228" s="671"/>
      <c r="H228" s="671"/>
      <c r="I228" s="671"/>
      <c r="J228" s="671"/>
      <c r="K228" s="672"/>
      <c r="L228" s="671"/>
      <c r="M228" s="671"/>
      <c r="N228" s="671"/>
      <c r="O228" s="671"/>
      <c r="P228" s="671"/>
      <c r="Q228" s="671"/>
      <c r="R228" s="671"/>
      <c r="S228" s="671"/>
      <c r="T228" s="671"/>
      <c r="U228" s="671"/>
      <c r="V228" s="671"/>
      <c r="W228" s="671"/>
      <c r="X228" s="671"/>
      <c r="Y228" s="671"/>
      <c r="Z228" s="671"/>
    </row>
    <row r="229" spans="1:26" ht="13.5" customHeight="1">
      <c r="A229" s="671"/>
      <c r="B229" s="671"/>
      <c r="C229" s="671"/>
      <c r="D229" s="671"/>
      <c r="E229" s="671"/>
      <c r="F229" s="671"/>
      <c r="G229" s="671"/>
      <c r="H229" s="671"/>
      <c r="I229" s="671"/>
      <c r="J229" s="671"/>
      <c r="K229" s="672"/>
      <c r="L229" s="671"/>
      <c r="M229" s="671"/>
      <c r="N229" s="671"/>
      <c r="O229" s="671"/>
      <c r="P229" s="671"/>
      <c r="Q229" s="671"/>
      <c r="R229" s="671"/>
      <c r="S229" s="671"/>
      <c r="T229" s="671"/>
      <c r="U229" s="671"/>
      <c r="V229" s="671"/>
      <c r="W229" s="671"/>
      <c r="X229" s="671"/>
      <c r="Y229" s="671"/>
      <c r="Z229" s="671"/>
    </row>
    <row r="230" spans="1:26" ht="13.5" customHeight="1">
      <c r="A230" s="671"/>
      <c r="B230" s="671"/>
      <c r="C230" s="671"/>
      <c r="D230" s="671"/>
      <c r="E230" s="671"/>
      <c r="F230" s="671"/>
      <c r="G230" s="671"/>
      <c r="H230" s="671"/>
      <c r="I230" s="671"/>
      <c r="J230" s="671"/>
      <c r="K230" s="672"/>
      <c r="L230" s="671"/>
      <c r="M230" s="671"/>
      <c r="N230" s="671"/>
      <c r="O230" s="671"/>
      <c r="P230" s="671"/>
      <c r="Q230" s="671"/>
      <c r="R230" s="671"/>
      <c r="S230" s="671"/>
      <c r="T230" s="671"/>
      <c r="U230" s="671"/>
      <c r="V230" s="671"/>
      <c r="W230" s="671"/>
      <c r="X230" s="671"/>
      <c r="Y230" s="671"/>
      <c r="Z230" s="671"/>
    </row>
    <row r="231" spans="1:26" ht="13.5" customHeight="1">
      <c r="A231" s="671"/>
      <c r="B231" s="671"/>
      <c r="C231" s="671"/>
      <c r="D231" s="671"/>
      <c r="E231" s="671"/>
      <c r="F231" s="671"/>
      <c r="G231" s="671"/>
      <c r="H231" s="671"/>
      <c r="I231" s="671"/>
      <c r="J231" s="671"/>
      <c r="K231" s="672"/>
      <c r="L231" s="671"/>
      <c r="M231" s="671"/>
      <c r="N231" s="671"/>
      <c r="O231" s="671"/>
      <c r="P231" s="671"/>
      <c r="Q231" s="671"/>
      <c r="R231" s="671"/>
      <c r="S231" s="671"/>
      <c r="T231" s="671"/>
      <c r="U231" s="671"/>
      <c r="V231" s="671"/>
      <c r="W231" s="671"/>
      <c r="X231" s="671"/>
      <c r="Y231" s="671"/>
      <c r="Z231" s="671"/>
    </row>
    <row r="232" spans="1:26" ht="13.5" customHeight="1">
      <c r="A232" s="671"/>
      <c r="B232" s="671"/>
      <c r="C232" s="671"/>
      <c r="D232" s="671"/>
      <c r="E232" s="671"/>
      <c r="F232" s="671"/>
      <c r="G232" s="671"/>
      <c r="H232" s="671"/>
      <c r="I232" s="671"/>
      <c r="J232" s="671"/>
      <c r="K232" s="672"/>
      <c r="L232" s="671"/>
      <c r="M232" s="671"/>
      <c r="N232" s="671"/>
      <c r="O232" s="671"/>
      <c r="P232" s="671"/>
      <c r="Q232" s="671"/>
      <c r="R232" s="671"/>
      <c r="S232" s="671"/>
      <c r="T232" s="671"/>
      <c r="U232" s="671"/>
      <c r="V232" s="671"/>
      <c r="W232" s="671"/>
      <c r="X232" s="671"/>
      <c r="Y232" s="671"/>
      <c r="Z232" s="671"/>
    </row>
    <row r="233" spans="1:26" ht="13.5" customHeight="1">
      <c r="A233" s="671"/>
      <c r="B233" s="671"/>
      <c r="C233" s="671"/>
      <c r="D233" s="671"/>
      <c r="E233" s="671"/>
      <c r="F233" s="671"/>
      <c r="G233" s="671"/>
      <c r="H233" s="671"/>
      <c r="I233" s="671"/>
      <c r="J233" s="671"/>
      <c r="K233" s="672"/>
      <c r="L233" s="671"/>
      <c r="M233" s="671"/>
      <c r="N233" s="671"/>
      <c r="O233" s="671"/>
      <c r="P233" s="671"/>
      <c r="Q233" s="671"/>
      <c r="R233" s="671"/>
      <c r="S233" s="671"/>
      <c r="T233" s="671"/>
      <c r="U233" s="671"/>
      <c r="V233" s="671"/>
      <c r="W233" s="671"/>
      <c r="X233" s="671"/>
      <c r="Y233" s="671"/>
      <c r="Z233" s="671"/>
    </row>
    <row r="234" spans="1:26" ht="13.5" customHeight="1">
      <c r="A234" s="671"/>
      <c r="B234" s="671"/>
      <c r="C234" s="671"/>
      <c r="D234" s="671"/>
      <c r="E234" s="671"/>
      <c r="F234" s="671"/>
      <c r="G234" s="671"/>
      <c r="H234" s="671"/>
      <c r="I234" s="671"/>
      <c r="J234" s="671"/>
      <c r="K234" s="672"/>
      <c r="L234" s="671"/>
      <c r="M234" s="671"/>
      <c r="N234" s="671"/>
      <c r="O234" s="671"/>
      <c r="P234" s="671"/>
      <c r="Q234" s="671"/>
      <c r="R234" s="671"/>
      <c r="S234" s="671"/>
      <c r="T234" s="671"/>
      <c r="U234" s="671"/>
      <c r="V234" s="671"/>
      <c r="W234" s="671"/>
      <c r="X234" s="671"/>
      <c r="Y234" s="671"/>
      <c r="Z234" s="671"/>
    </row>
    <row r="235" spans="1:26" ht="13.5" customHeight="1">
      <c r="A235" s="671"/>
      <c r="B235" s="671"/>
      <c r="C235" s="671"/>
      <c r="D235" s="671"/>
      <c r="E235" s="671"/>
      <c r="F235" s="671"/>
      <c r="G235" s="671"/>
      <c r="H235" s="671"/>
      <c r="I235" s="671"/>
      <c r="J235" s="671"/>
      <c r="K235" s="672"/>
      <c r="L235" s="671"/>
      <c r="M235" s="671"/>
      <c r="N235" s="671"/>
      <c r="O235" s="671"/>
      <c r="P235" s="671"/>
      <c r="Q235" s="671"/>
      <c r="R235" s="671"/>
      <c r="S235" s="671"/>
      <c r="T235" s="671"/>
      <c r="U235" s="671"/>
      <c r="V235" s="671"/>
      <c r="W235" s="671"/>
      <c r="X235" s="671"/>
      <c r="Y235" s="671"/>
      <c r="Z235" s="671"/>
    </row>
    <row r="236" spans="1:26" ht="13.5" customHeight="1">
      <c r="A236" s="671"/>
      <c r="B236" s="671"/>
      <c r="C236" s="671"/>
      <c r="D236" s="671"/>
      <c r="E236" s="671"/>
      <c r="F236" s="671"/>
      <c r="G236" s="671"/>
      <c r="H236" s="671"/>
      <c r="I236" s="671"/>
      <c r="J236" s="671"/>
      <c r="K236" s="672"/>
      <c r="L236" s="671"/>
      <c r="M236" s="671"/>
      <c r="N236" s="671"/>
      <c r="O236" s="671"/>
      <c r="P236" s="671"/>
      <c r="Q236" s="671"/>
      <c r="R236" s="671"/>
      <c r="S236" s="671"/>
      <c r="T236" s="671"/>
      <c r="U236" s="671"/>
      <c r="V236" s="671"/>
      <c r="W236" s="671"/>
      <c r="X236" s="671"/>
      <c r="Y236" s="671"/>
      <c r="Z236" s="671"/>
    </row>
    <row r="237" spans="1:26" ht="13.5" customHeight="1">
      <c r="A237" s="671"/>
      <c r="B237" s="671"/>
      <c r="C237" s="671"/>
      <c r="D237" s="671"/>
      <c r="E237" s="671"/>
      <c r="F237" s="671"/>
      <c r="G237" s="671"/>
      <c r="H237" s="671"/>
      <c r="I237" s="671"/>
      <c r="J237" s="671"/>
      <c r="K237" s="672"/>
      <c r="L237" s="671"/>
      <c r="M237" s="671"/>
      <c r="N237" s="671"/>
      <c r="O237" s="671"/>
      <c r="P237" s="671"/>
      <c r="Q237" s="671"/>
      <c r="R237" s="671"/>
      <c r="S237" s="671"/>
      <c r="T237" s="671"/>
      <c r="U237" s="671"/>
      <c r="V237" s="671"/>
      <c r="W237" s="671"/>
      <c r="X237" s="671"/>
      <c r="Y237" s="671"/>
      <c r="Z237" s="671"/>
    </row>
    <row r="238" spans="1:26" ht="13.5" customHeight="1">
      <c r="A238" s="671"/>
      <c r="B238" s="671"/>
      <c r="C238" s="671"/>
      <c r="D238" s="671"/>
      <c r="E238" s="671"/>
      <c r="F238" s="671"/>
      <c r="G238" s="671"/>
      <c r="H238" s="671"/>
      <c r="I238" s="671"/>
      <c r="J238" s="671"/>
      <c r="K238" s="672"/>
      <c r="L238" s="671"/>
      <c r="M238" s="671"/>
      <c r="N238" s="671"/>
      <c r="O238" s="671"/>
      <c r="P238" s="671"/>
      <c r="Q238" s="671"/>
      <c r="R238" s="671"/>
      <c r="S238" s="671"/>
      <c r="T238" s="671"/>
      <c r="U238" s="671"/>
      <c r="V238" s="671"/>
      <c r="W238" s="671"/>
      <c r="X238" s="671"/>
      <c r="Y238" s="671"/>
      <c r="Z238" s="671"/>
    </row>
    <row r="239" spans="1:26" ht="13.5" customHeight="1">
      <c r="A239" s="671"/>
      <c r="B239" s="671"/>
      <c r="C239" s="671"/>
      <c r="D239" s="671"/>
      <c r="E239" s="671"/>
      <c r="F239" s="671"/>
      <c r="G239" s="671"/>
      <c r="H239" s="671"/>
      <c r="I239" s="671"/>
      <c r="J239" s="671"/>
      <c r="K239" s="672"/>
      <c r="L239" s="671"/>
      <c r="M239" s="671"/>
      <c r="N239" s="671"/>
      <c r="O239" s="671"/>
      <c r="P239" s="671"/>
      <c r="Q239" s="671"/>
      <c r="R239" s="671"/>
      <c r="S239" s="671"/>
      <c r="T239" s="671"/>
      <c r="U239" s="671"/>
      <c r="V239" s="671"/>
      <c r="W239" s="671"/>
      <c r="X239" s="671"/>
      <c r="Y239" s="671"/>
      <c r="Z239" s="671"/>
    </row>
    <row r="240" spans="1:26" ht="13.5" customHeight="1">
      <c r="A240" s="671"/>
      <c r="B240" s="671"/>
      <c r="C240" s="671"/>
      <c r="D240" s="671"/>
      <c r="E240" s="671"/>
      <c r="F240" s="671"/>
      <c r="G240" s="671"/>
      <c r="H240" s="671"/>
      <c r="I240" s="671"/>
      <c r="J240" s="671"/>
      <c r="K240" s="672"/>
      <c r="L240" s="671"/>
      <c r="M240" s="671"/>
      <c r="N240" s="671"/>
      <c r="O240" s="671"/>
      <c r="P240" s="671"/>
      <c r="Q240" s="671"/>
      <c r="R240" s="671"/>
      <c r="S240" s="671"/>
      <c r="T240" s="671"/>
      <c r="U240" s="671"/>
      <c r="V240" s="671"/>
      <c r="W240" s="671"/>
      <c r="X240" s="671"/>
      <c r="Y240" s="671"/>
      <c r="Z240" s="671"/>
    </row>
    <row r="241" spans="1:26" ht="13.5" customHeight="1">
      <c r="A241" s="671"/>
      <c r="B241" s="671"/>
      <c r="C241" s="671"/>
      <c r="D241" s="671"/>
      <c r="E241" s="671"/>
      <c r="F241" s="671"/>
      <c r="G241" s="671"/>
      <c r="H241" s="671"/>
      <c r="I241" s="671"/>
      <c r="J241" s="671"/>
      <c r="K241" s="672"/>
      <c r="L241" s="671"/>
      <c r="M241" s="671"/>
      <c r="N241" s="671"/>
      <c r="O241" s="671"/>
      <c r="P241" s="671"/>
      <c r="Q241" s="671"/>
      <c r="R241" s="671"/>
      <c r="S241" s="671"/>
      <c r="T241" s="671"/>
      <c r="U241" s="671"/>
      <c r="V241" s="671"/>
      <c r="W241" s="671"/>
      <c r="X241" s="671"/>
      <c r="Y241" s="671"/>
      <c r="Z241" s="671"/>
    </row>
    <row r="242" spans="1:26" ht="13.5" customHeight="1">
      <c r="A242" s="671"/>
      <c r="B242" s="671"/>
      <c r="C242" s="671"/>
      <c r="D242" s="671"/>
      <c r="E242" s="671"/>
      <c r="F242" s="671"/>
      <c r="G242" s="671"/>
      <c r="H242" s="671"/>
      <c r="I242" s="671"/>
      <c r="J242" s="671"/>
      <c r="K242" s="672"/>
      <c r="L242" s="671"/>
      <c r="M242" s="671"/>
      <c r="N242" s="671"/>
      <c r="O242" s="671"/>
      <c r="P242" s="671"/>
      <c r="Q242" s="671"/>
      <c r="R242" s="671"/>
      <c r="S242" s="671"/>
      <c r="T242" s="671"/>
      <c r="U242" s="671"/>
      <c r="V242" s="671"/>
      <c r="W242" s="671"/>
      <c r="X242" s="671"/>
      <c r="Y242" s="671"/>
      <c r="Z242" s="671"/>
    </row>
    <row r="243" spans="1:26" ht="13.5" customHeight="1">
      <c r="A243" s="671"/>
      <c r="B243" s="671"/>
      <c r="C243" s="671"/>
      <c r="D243" s="671"/>
      <c r="E243" s="671"/>
      <c r="F243" s="671"/>
      <c r="G243" s="671"/>
      <c r="H243" s="671"/>
      <c r="I243" s="671"/>
      <c r="J243" s="671"/>
      <c r="K243" s="672"/>
      <c r="L243" s="671"/>
      <c r="M243" s="671"/>
      <c r="N243" s="671"/>
      <c r="O243" s="671"/>
      <c r="P243" s="671"/>
      <c r="Q243" s="671"/>
      <c r="R243" s="671"/>
      <c r="S243" s="671"/>
      <c r="T243" s="671"/>
      <c r="U243" s="671"/>
      <c r="V243" s="671"/>
      <c r="W243" s="671"/>
      <c r="X243" s="671"/>
      <c r="Y243" s="671"/>
      <c r="Z243" s="671"/>
    </row>
    <row r="244" spans="1:26" ht="13.5" customHeight="1">
      <c r="A244" s="671"/>
      <c r="B244" s="671"/>
      <c r="C244" s="671"/>
      <c r="D244" s="671"/>
      <c r="E244" s="671"/>
      <c r="F244" s="671"/>
      <c r="G244" s="671"/>
      <c r="H244" s="671"/>
      <c r="I244" s="671"/>
      <c r="J244" s="671"/>
      <c r="K244" s="672"/>
      <c r="L244" s="671"/>
      <c r="M244" s="671"/>
      <c r="N244" s="671"/>
      <c r="O244" s="671"/>
      <c r="P244" s="671"/>
      <c r="Q244" s="671"/>
      <c r="R244" s="671"/>
      <c r="S244" s="671"/>
      <c r="T244" s="671"/>
      <c r="U244" s="671"/>
      <c r="V244" s="671"/>
      <c r="W244" s="671"/>
      <c r="X244" s="671"/>
      <c r="Y244" s="671"/>
      <c r="Z244" s="671"/>
    </row>
    <row r="245" spans="1:26" ht="13.5" customHeight="1">
      <c r="A245" s="671"/>
      <c r="B245" s="671"/>
      <c r="C245" s="671"/>
      <c r="D245" s="671"/>
      <c r="E245" s="671"/>
      <c r="F245" s="671"/>
      <c r="G245" s="671"/>
      <c r="H245" s="671"/>
      <c r="I245" s="671"/>
      <c r="J245" s="671"/>
      <c r="K245" s="672"/>
      <c r="L245" s="671"/>
      <c r="M245" s="671"/>
      <c r="N245" s="671"/>
      <c r="O245" s="671"/>
      <c r="P245" s="671"/>
      <c r="Q245" s="671"/>
      <c r="R245" s="671"/>
      <c r="S245" s="671"/>
      <c r="T245" s="671"/>
      <c r="U245" s="671"/>
      <c r="V245" s="671"/>
      <c r="W245" s="671"/>
      <c r="X245" s="671"/>
      <c r="Y245" s="671"/>
      <c r="Z245" s="671"/>
    </row>
    <row r="246" spans="1:26" ht="13.5" customHeight="1">
      <c r="A246" s="671"/>
      <c r="B246" s="671"/>
      <c r="C246" s="671"/>
      <c r="D246" s="671"/>
      <c r="E246" s="671"/>
      <c r="F246" s="671"/>
      <c r="G246" s="671"/>
      <c r="H246" s="671"/>
      <c r="I246" s="671"/>
      <c r="J246" s="671"/>
      <c r="K246" s="672"/>
      <c r="L246" s="671"/>
      <c r="M246" s="671"/>
      <c r="N246" s="671"/>
      <c r="O246" s="671"/>
      <c r="P246" s="671"/>
      <c r="Q246" s="671"/>
      <c r="R246" s="671"/>
      <c r="S246" s="671"/>
      <c r="T246" s="671"/>
      <c r="U246" s="671"/>
      <c r="V246" s="671"/>
      <c r="W246" s="671"/>
      <c r="X246" s="671"/>
      <c r="Y246" s="671"/>
      <c r="Z246" s="671"/>
    </row>
    <row r="247" spans="1:26" ht="13.5" customHeight="1">
      <c r="A247" s="671"/>
      <c r="B247" s="671"/>
      <c r="C247" s="671"/>
      <c r="D247" s="671"/>
      <c r="E247" s="671"/>
      <c r="F247" s="671"/>
      <c r="G247" s="671"/>
      <c r="H247" s="671"/>
      <c r="I247" s="671"/>
      <c r="J247" s="671"/>
      <c r="K247" s="672"/>
      <c r="L247" s="671"/>
      <c r="M247" s="671"/>
      <c r="N247" s="671"/>
      <c r="O247" s="671"/>
      <c r="P247" s="671"/>
      <c r="Q247" s="671"/>
      <c r="R247" s="671"/>
      <c r="S247" s="671"/>
      <c r="T247" s="671"/>
      <c r="U247" s="671"/>
      <c r="V247" s="671"/>
      <c r="W247" s="671"/>
      <c r="X247" s="671"/>
      <c r="Y247" s="671"/>
      <c r="Z247" s="671"/>
    </row>
    <row r="248" spans="1:26" ht="13.5" customHeight="1">
      <c r="A248" s="671"/>
      <c r="B248" s="671"/>
      <c r="C248" s="671"/>
      <c r="D248" s="671"/>
      <c r="E248" s="671"/>
      <c r="F248" s="671"/>
      <c r="G248" s="671"/>
      <c r="H248" s="671"/>
      <c r="I248" s="671"/>
      <c r="J248" s="671"/>
      <c r="K248" s="672"/>
      <c r="L248" s="671"/>
      <c r="M248" s="671"/>
      <c r="N248" s="671"/>
      <c r="O248" s="671"/>
      <c r="P248" s="671"/>
      <c r="Q248" s="671"/>
      <c r="R248" s="671"/>
      <c r="S248" s="671"/>
      <c r="T248" s="671"/>
      <c r="U248" s="671"/>
      <c r="V248" s="671"/>
      <c r="W248" s="671"/>
      <c r="X248" s="671"/>
      <c r="Y248" s="671"/>
      <c r="Z248" s="671"/>
    </row>
    <row r="249" spans="1:26" ht="13.5" customHeight="1">
      <c r="A249" s="671"/>
      <c r="B249" s="671"/>
      <c r="C249" s="671"/>
      <c r="D249" s="671"/>
      <c r="E249" s="671"/>
      <c r="F249" s="671"/>
      <c r="G249" s="671"/>
      <c r="H249" s="671"/>
      <c r="I249" s="671"/>
      <c r="J249" s="671"/>
      <c r="K249" s="672"/>
      <c r="L249" s="671"/>
      <c r="M249" s="671"/>
      <c r="N249" s="671"/>
      <c r="O249" s="671"/>
      <c r="P249" s="671"/>
      <c r="Q249" s="671"/>
      <c r="R249" s="671"/>
      <c r="S249" s="671"/>
      <c r="T249" s="671"/>
      <c r="U249" s="671"/>
      <c r="V249" s="671"/>
      <c r="W249" s="671"/>
      <c r="X249" s="671"/>
      <c r="Y249" s="671"/>
      <c r="Z249" s="671"/>
    </row>
    <row r="250" spans="1:26" ht="13.5" customHeight="1">
      <c r="A250" s="671"/>
      <c r="B250" s="671"/>
      <c r="C250" s="671"/>
      <c r="D250" s="671"/>
      <c r="E250" s="671"/>
      <c r="F250" s="671"/>
      <c r="G250" s="671"/>
      <c r="H250" s="671"/>
      <c r="I250" s="671"/>
      <c r="J250" s="671"/>
      <c r="K250" s="672"/>
      <c r="L250" s="671"/>
      <c r="M250" s="671"/>
      <c r="N250" s="671"/>
      <c r="O250" s="671"/>
      <c r="P250" s="671"/>
      <c r="Q250" s="671"/>
      <c r="R250" s="671"/>
      <c r="S250" s="671"/>
      <c r="T250" s="671"/>
      <c r="U250" s="671"/>
      <c r="V250" s="671"/>
      <c r="W250" s="671"/>
      <c r="X250" s="671"/>
      <c r="Y250" s="671"/>
      <c r="Z250" s="671"/>
    </row>
    <row r="251" spans="1:26" ht="13.5" customHeight="1">
      <c r="A251" s="671"/>
      <c r="B251" s="671"/>
      <c r="C251" s="671"/>
      <c r="D251" s="671"/>
      <c r="E251" s="671"/>
      <c r="F251" s="671"/>
      <c r="G251" s="671"/>
      <c r="H251" s="671"/>
      <c r="I251" s="671"/>
      <c r="J251" s="671"/>
      <c r="K251" s="672"/>
      <c r="L251" s="671"/>
      <c r="M251" s="671"/>
      <c r="N251" s="671"/>
      <c r="O251" s="671"/>
      <c r="P251" s="671"/>
      <c r="Q251" s="671"/>
      <c r="R251" s="671"/>
      <c r="S251" s="671"/>
      <c r="T251" s="671"/>
      <c r="U251" s="671"/>
      <c r="V251" s="671"/>
      <c r="W251" s="671"/>
      <c r="X251" s="671"/>
      <c r="Y251" s="671"/>
      <c r="Z251" s="671"/>
    </row>
    <row r="252" spans="1:26" ht="13.5" customHeight="1">
      <c r="A252" s="671"/>
      <c r="B252" s="671"/>
      <c r="C252" s="671"/>
      <c r="D252" s="671"/>
      <c r="E252" s="671"/>
      <c r="F252" s="671"/>
      <c r="G252" s="671"/>
      <c r="H252" s="671"/>
      <c r="I252" s="671"/>
      <c r="J252" s="671"/>
      <c r="K252" s="672"/>
      <c r="L252" s="671"/>
      <c r="M252" s="671"/>
      <c r="N252" s="671"/>
      <c r="O252" s="671"/>
      <c r="P252" s="671"/>
      <c r="Q252" s="671"/>
      <c r="R252" s="671"/>
      <c r="S252" s="671"/>
      <c r="T252" s="671"/>
      <c r="U252" s="671"/>
      <c r="V252" s="671"/>
      <c r="W252" s="671"/>
      <c r="X252" s="671"/>
      <c r="Y252" s="671"/>
      <c r="Z252" s="671"/>
    </row>
    <row r="253" spans="1:26" ht="13.5" customHeight="1">
      <c r="A253" s="671"/>
      <c r="B253" s="671"/>
      <c r="C253" s="671"/>
      <c r="D253" s="671"/>
      <c r="E253" s="671"/>
      <c r="F253" s="671"/>
      <c r="G253" s="671"/>
      <c r="H253" s="671"/>
      <c r="I253" s="671"/>
      <c r="J253" s="671"/>
      <c r="K253" s="672"/>
      <c r="L253" s="671"/>
      <c r="M253" s="671"/>
      <c r="N253" s="671"/>
      <c r="O253" s="671"/>
      <c r="P253" s="671"/>
      <c r="Q253" s="671"/>
      <c r="R253" s="671"/>
      <c r="S253" s="671"/>
      <c r="T253" s="671"/>
      <c r="U253" s="671"/>
      <c r="V253" s="671"/>
      <c r="W253" s="671"/>
      <c r="X253" s="671"/>
      <c r="Y253" s="671"/>
      <c r="Z253" s="671"/>
    </row>
    <row r="254" spans="1:26" ht="13.5" customHeight="1">
      <c r="A254" s="671"/>
      <c r="B254" s="671"/>
      <c r="C254" s="671"/>
      <c r="D254" s="671"/>
      <c r="E254" s="671"/>
      <c r="F254" s="671"/>
      <c r="G254" s="671"/>
      <c r="H254" s="671"/>
      <c r="I254" s="671"/>
      <c r="J254" s="671"/>
      <c r="K254" s="672"/>
      <c r="L254" s="671"/>
      <c r="M254" s="671"/>
      <c r="N254" s="671"/>
      <c r="O254" s="671"/>
      <c r="P254" s="671"/>
      <c r="Q254" s="671"/>
      <c r="R254" s="671"/>
      <c r="S254" s="671"/>
      <c r="T254" s="671"/>
      <c r="U254" s="671"/>
      <c r="V254" s="671"/>
      <c r="W254" s="671"/>
      <c r="X254" s="671"/>
      <c r="Y254" s="671"/>
      <c r="Z254" s="671"/>
    </row>
    <row r="255" spans="1:26" ht="13.5" customHeight="1">
      <c r="A255" s="671"/>
      <c r="B255" s="671"/>
      <c r="C255" s="671"/>
      <c r="D255" s="671"/>
      <c r="E255" s="671"/>
      <c r="F255" s="671"/>
      <c r="G255" s="671"/>
      <c r="H255" s="671"/>
      <c r="I255" s="671"/>
      <c r="J255" s="671"/>
      <c r="K255" s="672"/>
      <c r="L255" s="671"/>
      <c r="M255" s="671"/>
      <c r="N255" s="671"/>
      <c r="O255" s="671"/>
      <c r="P255" s="671"/>
      <c r="Q255" s="671"/>
      <c r="R255" s="671"/>
      <c r="S255" s="671"/>
      <c r="T255" s="671"/>
      <c r="U255" s="671"/>
      <c r="V255" s="671"/>
      <c r="W255" s="671"/>
      <c r="X255" s="671"/>
      <c r="Y255" s="671"/>
      <c r="Z255" s="671"/>
    </row>
    <row r="256" spans="1:26" ht="13.5" customHeight="1">
      <c r="A256" s="671"/>
      <c r="B256" s="671"/>
      <c r="C256" s="671"/>
      <c r="D256" s="671"/>
      <c r="E256" s="671"/>
      <c r="F256" s="671"/>
      <c r="G256" s="671"/>
      <c r="H256" s="671"/>
      <c r="I256" s="671"/>
      <c r="J256" s="671"/>
      <c r="K256" s="672"/>
      <c r="L256" s="671"/>
      <c r="M256" s="671"/>
      <c r="N256" s="671"/>
      <c r="O256" s="671"/>
      <c r="P256" s="671"/>
      <c r="Q256" s="671"/>
      <c r="R256" s="671"/>
      <c r="S256" s="671"/>
      <c r="T256" s="671"/>
      <c r="U256" s="671"/>
      <c r="V256" s="671"/>
      <c r="W256" s="671"/>
      <c r="X256" s="671"/>
      <c r="Y256" s="671"/>
      <c r="Z256" s="671"/>
    </row>
    <row r="257" spans="1:26" ht="13.5" customHeight="1">
      <c r="A257" s="671"/>
      <c r="B257" s="671"/>
      <c r="C257" s="671"/>
      <c r="D257" s="671"/>
      <c r="E257" s="671"/>
      <c r="F257" s="671"/>
      <c r="G257" s="671"/>
      <c r="H257" s="671"/>
      <c r="I257" s="671"/>
      <c r="J257" s="671"/>
      <c r="K257" s="672"/>
      <c r="L257" s="671"/>
      <c r="M257" s="671"/>
      <c r="N257" s="671"/>
      <c r="O257" s="671"/>
      <c r="P257" s="671"/>
      <c r="Q257" s="671"/>
      <c r="R257" s="671"/>
      <c r="S257" s="671"/>
      <c r="T257" s="671"/>
      <c r="U257" s="671"/>
      <c r="V257" s="671"/>
      <c r="W257" s="671"/>
      <c r="X257" s="671"/>
      <c r="Y257" s="671"/>
      <c r="Z257" s="671"/>
    </row>
    <row r="258" spans="1:26" ht="13.5" customHeight="1">
      <c r="A258" s="671"/>
      <c r="B258" s="671"/>
      <c r="C258" s="671"/>
      <c r="D258" s="671"/>
      <c r="E258" s="671"/>
      <c r="F258" s="671"/>
      <c r="G258" s="671"/>
      <c r="H258" s="671"/>
      <c r="I258" s="671"/>
      <c r="J258" s="671"/>
      <c r="K258" s="672"/>
      <c r="L258" s="671"/>
      <c r="M258" s="671"/>
      <c r="N258" s="671"/>
      <c r="O258" s="671"/>
      <c r="P258" s="671"/>
      <c r="Q258" s="671"/>
      <c r="R258" s="671"/>
      <c r="S258" s="671"/>
      <c r="T258" s="671"/>
      <c r="U258" s="671"/>
      <c r="V258" s="671"/>
      <c r="W258" s="671"/>
      <c r="X258" s="671"/>
      <c r="Y258" s="671"/>
      <c r="Z258" s="671"/>
    </row>
    <row r="259" spans="1:26" ht="13.5" customHeight="1">
      <c r="A259" s="671"/>
      <c r="B259" s="671"/>
      <c r="C259" s="671"/>
      <c r="D259" s="671"/>
      <c r="E259" s="671"/>
      <c r="F259" s="671"/>
      <c r="G259" s="671"/>
      <c r="H259" s="671"/>
      <c r="I259" s="671"/>
      <c r="J259" s="671"/>
      <c r="K259" s="672"/>
      <c r="L259" s="671"/>
      <c r="M259" s="671"/>
      <c r="N259" s="671"/>
      <c r="O259" s="671"/>
      <c r="P259" s="671"/>
      <c r="Q259" s="671"/>
      <c r="R259" s="671"/>
      <c r="S259" s="671"/>
      <c r="T259" s="671"/>
      <c r="U259" s="671"/>
      <c r="V259" s="671"/>
      <c r="W259" s="671"/>
      <c r="X259" s="671"/>
      <c r="Y259" s="671"/>
      <c r="Z259" s="671"/>
    </row>
    <row r="260" spans="1:26" ht="13.5" customHeight="1">
      <c r="A260" s="671"/>
      <c r="B260" s="671"/>
      <c r="C260" s="671"/>
      <c r="D260" s="671"/>
      <c r="E260" s="671"/>
      <c r="F260" s="671"/>
      <c r="G260" s="671"/>
      <c r="H260" s="671"/>
      <c r="I260" s="671"/>
      <c r="J260" s="671"/>
      <c r="K260" s="672"/>
      <c r="L260" s="671"/>
      <c r="M260" s="671"/>
      <c r="N260" s="671"/>
      <c r="O260" s="671"/>
      <c r="P260" s="671"/>
      <c r="Q260" s="671"/>
      <c r="R260" s="671"/>
      <c r="S260" s="671"/>
      <c r="T260" s="671"/>
      <c r="U260" s="671"/>
      <c r="V260" s="671"/>
      <c r="W260" s="671"/>
      <c r="X260" s="671"/>
      <c r="Y260" s="671"/>
      <c r="Z260" s="671"/>
    </row>
    <row r="261" spans="1:26" ht="13.5" customHeight="1">
      <c r="A261" s="671"/>
      <c r="B261" s="671"/>
      <c r="C261" s="671"/>
      <c r="D261" s="671"/>
      <c r="E261" s="671"/>
      <c r="F261" s="671"/>
      <c r="G261" s="671"/>
      <c r="H261" s="671"/>
      <c r="I261" s="671"/>
      <c r="J261" s="671"/>
      <c r="K261" s="672"/>
      <c r="L261" s="671"/>
      <c r="M261" s="671"/>
      <c r="N261" s="671"/>
      <c r="O261" s="671"/>
      <c r="P261" s="671"/>
      <c r="Q261" s="671"/>
      <c r="R261" s="671"/>
      <c r="S261" s="671"/>
      <c r="T261" s="671"/>
      <c r="U261" s="671"/>
      <c r="V261" s="671"/>
      <c r="W261" s="671"/>
      <c r="X261" s="671"/>
      <c r="Y261" s="671"/>
      <c r="Z261" s="671"/>
    </row>
    <row r="262" spans="1:26" ht="13.5" customHeight="1">
      <c r="A262" s="671"/>
      <c r="B262" s="671"/>
      <c r="C262" s="671"/>
      <c r="D262" s="671"/>
      <c r="E262" s="671"/>
      <c r="F262" s="671"/>
      <c r="G262" s="671"/>
      <c r="H262" s="671"/>
      <c r="I262" s="671"/>
      <c r="J262" s="671"/>
      <c r="K262" s="672"/>
      <c r="L262" s="671"/>
      <c r="M262" s="671"/>
      <c r="N262" s="671"/>
      <c r="O262" s="671"/>
      <c r="P262" s="671"/>
      <c r="Q262" s="671"/>
      <c r="R262" s="671"/>
      <c r="S262" s="671"/>
      <c r="T262" s="671"/>
      <c r="U262" s="671"/>
      <c r="V262" s="671"/>
      <c r="W262" s="671"/>
      <c r="X262" s="671"/>
      <c r="Y262" s="671"/>
      <c r="Z262" s="671"/>
    </row>
    <row r="263" spans="1:26" ht="13.5" customHeight="1">
      <c r="A263" s="671"/>
      <c r="B263" s="671"/>
      <c r="C263" s="671"/>
      <c r="D263" s="671"/>
      <c r="E263" s="671"/>
      <c r="F263" s="671"/>
      <c r="G263" s="671"/>
      <c r="H263" s="671"/>
      <c r="I263" s="671"/>
      <c r="J263" s="671"/>
      <c r="K263" s="672"/>
      <c r="L263" s="671"/>
      <c r="M263" s="671"/>
      <c r="N263" s="671"/>
      <c r="O263" s="671"/>
      <c r="P263" s="671"/>
      <c r="Q263" s="671"/>
      <c r="R263" s="671"/>
      <c r="S263" s="671"/>
      <c r="T263" s="671"/>
      <c r="U263" s="671"/>
      <c r="V263" s="671"/>
      <c r="W263" s="671"/>
      <c r="X263" s="671"/>
      <c r="Y263" s="671"/>
      <c r="Z263" s="671"/>
    </row>
    <row r="264" spans="1:26" ht="13.5" customHeight="1">
      <c r="A264" s="671"/>
      <c r="B264" s="671"/>
      <c r="C264" s="671"/>
      <c r="D264" s="671"/>
      <c r="E264" s="671"/>
      <c r="F264" s="671"/>
      <c r="G264" s="671"/>
      <c r="H264" s="671"/>
      <c r="I264" s="671"/>
      <c r="J264" s="671"/>
      <c r="K264" s="672"/>
      <c r="L264" s="671"/>
      <c r="M264" s="671"/>
      <c r="N264" s="671"/>
      <c r="O264" s="671"/>
      <c r="P264" s="671"/>
      <c r="Q264" s="671"/>
      <c r="R264" s="671"/>
      <c r="S264" s="671"/>
      <c r="T264" s="671"/>
      <c r="U264" s="671"/>
      <c r="V264" s="671"/>
      <c r="W264" s="671"/>
      <c r="X264" s="671"/>
      <c r="Y264" s="671"/>
      <c r="Z264" s="671"/>
    </row>
    <row r="265" spans="1:26" ht="13.5" customHeight="1">
      <c r="A265" s="671"/>
      <c r="B265" s="671"/>
      <c r="C265" s="671"/>
      <c r="D265" s="671"/>
      <c r="E265" s="671"/>
      <c r="F265" s="671"/>
      <c r="G265" s="671"/>
      <c r="H265" s="671"/>
      <c r="I265" s="671"/>
      <c r="J265" s="671"/>
      <c r="K265" s="672"/>
      <c r="L265" s="671"/>
      <c r="M265" s="671"/>
      <c r="N265" s="671"/>
      <c r="O265" s="671"/>
      <c r="P265" s="671"/>
      <c r="Q265" s="671"/>
      <c r="R265" s="671"/>
      <c r="S265" s="671"/>
      <c r="T265" s="671"/>
      <c r="U265" s="671"/>
      <c r="V265" s="671"/>
      <c r="W265" s="671"/>
      <c r="X265" s="671"/>
      <c r="Y265" s="671"/>
      <c r="Z265" s="671"/>
    </row>
    <row r="266" spans="1:26" ht="13.5" customHeight="1">
      <c r="A266" s="671"/>
      <c r="B266" s="671"/>
      <c r="C266" s="671"/>
      <c r="D266" s="671"/>
      <c r="E266" s="671"/>
      <c r="F266" s="671"/>
      <c r="G266" s="671"/>
      <c r="H266" s="671"/>
      <c r="I266" s="671"/>
      <c r="J266" s="671"/>
      <c r="K266" s="672"/>
      <c r="L266" s="671"/>
      <c r="M266" s="671"/>
      <c r="N266" s="671"/>
      <c r="O266" s="671"/>
      <c r="P266" s="671"/>
      <c r="Q266" s="671"/>
      <c r="R266" s="671"/>
      <c r="S266" s="671"/>
      <c r="T266" s="671"/>
      <c r="U266" s="671"/>
      <c r="V266" s="671"/>
      <c r="W266" s="671"/>
      <c r="X266" s="671"/>
      <c r="Y266" s="671"/>
      <c r="Z266" s="671"/>
    </row>
    <row r="267" spans="1:26" ht="13.5" customHeight="1">
      <c r="A267" s="671"/>
      <c r="B267" s="671"/>
      <c r="C267" s="671"/>
      <c r="D267" s="671"/>
      <c r="E267" s="671"/>
      <c r="F267" s="671"/>
      <c r="G267" s="671"/>
      <c r="H267" s="671"/>
      <c r="I267" s="671"/>
      <c r="J267" s="671"/>
      <c r="K267" s="672"/>
      <c r="L267" s="671"/>
      <c r="M267" s="671"/>
      <c r="N267" s="671"/>
      <c r="O267" s="671"/>
      <c r="P267" s="671"/>
      <c r="Q267" s="671"/>
      <c r="R267" s="671"/>
      <c r="S267" s="671"/>
      <c r="T267" s="671"/>
      <c r="U267" s="671"/>
      <c r="V267" s="671"/>
      <c r="W267" s="671"/>
      <c r="X267" s="671"/>
      <c r="Y267" s="671"/>
      <c r="Z267" s="671"/>
    </row>
    <row r="268" spans="1:26" ht="13.5" customHeight="1">
      <c r="A268" s="671"/>
      <c r="B268" s="671"/>
      <c r="C268" s="671"/>
      <c r="D268" s="671"/>
      <c r="E268" s="671"/>
      <c r="F268" s="671"/>
      <c r="G268" s="671"/>
      <c r="H268" s="671"/>
      <c r="I268" s="671"/>
      <c r="J268" s="671"/>
      <c r="K268" s="672"/>
      <c r="L268" s="671"/>
      <c r="M268" s="671"/>
      <c r="N268" s="671"/>
      <c r="O268" s="671"/>
      <c r="P268" s="671"/>
      <c r="Q268" s="671"/>
      <c r="R268" s="671"/>
      <c r="S268" s="671"/>
      <c r="T268" s="671"/>
      <c r="U268" s="671"/>
      <c r="V268" s="671"/>
      <c r="W268" s="671"/>
      <c r="X268" s="671"/>
      <c r="Y268" s="671"/>
      <c r="Z268" s="671"/>
    </row>
    <row r="269" spans="1:26" ht="13.5" customHeight="1">
      <c r="A269" s="671"/>
      <c r="B269" s="671"/>
      <c r="C269" s="671"/>
      <c r="D269" s="671"/>
      <c r="E269" s="671"/>
      <c r="F269" s="671"/>
      <c r="G269" s="671"/>
      <c r="H269" s="671"/>
      <c r="I269" s="671"/>
      <c r="J269" s="671"/>
      <c r="K269" s="672"/>
      <c r="L269" s="671"/>
      <c r="M269" s="671"/>
      <c r="N269" s="671"/>
      <c r="O269" s="671"/>
      <c r="P269" s="671"/>
      <c r="Q269" s="671"/>
      <c r="R269" s="671"/>
      <c r="S269" s="671"/>
      <c r="T269" s="671"/>
      <c r="U269" s="671"/>
      <c r="V269" s="671"/>
      <c r="W269" s="671"/>
      <c r="X269" s="671"/>
      <c r="Y269" s="671"/>
      <c r="Z269" s="671"/>
    </row>
    <row r="270" spans="1:26" ht="13.5" customHeight="1">
      <c r="A270" s="671"/>
      <c r="B270" s="671"/>
      <c r="C270" s="671"/>
      <c r="D270" s="671"/>
      <c r="E270" s="671"/>
      <c r="F270" s="671"/>
      <c r="G270" s="671"/>
      <c r="H270" s="671"/>
      <c r="I270" s="671"/>
      <c r="J270" s="671"/>
      <c r="K270" s="672"/>
      <c r="L270" s="671"/>
      <c r="M270" s="671"/>
      <c r="N270" s="671"/>
      <c r="O270" s="671"/>
      <c r="P270" s="671"/>
      <c r="Q270" s="671"/>
      <c r="R270" s="671"/>
      <c r="S270" s="671"/>
      <c r="T270" s="671"/>
      <c r="U270" s="671"/>
      <c r="V270" s="671"/>
      <c r="W270" s="671"/>
      <c r="X270" s="671"/>
      <c r="Y270" s="671"/>
      <c r="Z270" s="671"/>
    </row>
    <row r="271" spans="1:26" ht="13.5" customHeight="1">
      <c r="A271" s="671"/>
      <c r="B271" s="671"/>
      <c r="C271" s="671"/>
      <c r="D271" s="671"/>
      <c r="E271" s="671"/>
      <c r="F271" s="671"/>
      <c r="G271" s="671"/>
      <c r="H271" s="671"/>
      <c r="I271" s="671"/>
      <c r="J271" s="671"/>
      <c r="K271" s="672"/>
      <c r="L271" s="671"/>
      <c r="M271" s="671"/>
      <c r="N271" s="671"/>
      <c r="O271" s="671"/>
      <c r="P271" s="671"/>
      <c r="Q271" s="671"/>
      <c r="R271" s="671"/>
      <c r="S271" s="671"/>
      <c r="T271" s="671"/>
      <c r="U271" s="671"/>
      <c r="V271" s="671"/>
      <c r="W271" s="671"/>
      <c r="X271" s="671"/>
      <c r="Y271" s="671"/>
      <c r="Z271" s="671"/>
    </row>
    <row r="272" spans="1:26" ht="13.5" customHeight="1">
      <c r="A272" s="671"/>
      <c r="B272" s="671"/>
      <c r="C272" s="671"/>
      <c r="D272" s="671"/>
      <c r="E272" s="671"/>
      <c r="F272" s="671"/>
      <c r="G272" s="671"/>
      <c r="H272" s="671"/>
      <c r="I272" s="671"/>
      <c r="J272" s="671"/>
      <c r="K272" s="672"/>
      <c r="L272" s="671"/>
      <c r="M272" s="671"/>
      <c r="N272" s="671"/>
      <c r="O272" s="671"/>
      <c r="P272" s="671"/>
      <c r="Q272" s="671"/>
      <c r="R272" s="671"/>
      <c r="S272" s="671"/>
      <c r="T272" s="671"/>
      <c r="U272" s="671"/>
      <c r="V272" s="671"/>
      <c r="W272" s="671"/>
      <c r="X272" s="671"/>
      <c r="Y272" s="671"/>
      <c r="Z272" s="671"/>
    </row>
    <row r="273" spans="1:26" ht="13.5" customHeight="1">
      <c r="A273" s="671"/>
      <c r="B273" s="671"/>
      <c r="C273" s="671"/>
      <c r="D273" s="671"/>
      <c r="E273" s="671"/>
      <c r="F273" s="671"/>
      <c r="G273" s="671"/>
      <c r="H273" s="671"/>
      <c r="I273" s="671"/>
      <c r="J273" s="671"/>
      <c r="K273" s="672"/>
      <c r="L273" s="671"/>
      <c r="M273" s="671"/>
      <c r="N273" s="671"/>
      <c r="O273" s="671"/>
      <c r="P273" s="671"/>
      <c r="Q273" s="671"/>
      <c r="R273" s="671"/>
      <c r="S273" s="671"/>
      <c r="T273" s="671"/>
      <c r="U273" s="671"/>
      <c r="V273" s="671"/>
      <c r="W273" s="671"/>
      <c r="X273" s="671"/>
      <c r="Y273" s="671"/>
      <c r="Z273" s="671"/>
    </row>
    <row r="274" spans="1:26" ht="13.5" customHeight="1">
      <c r="A274" s="671"/>
      <c r="B274" s="671"/>
      <c r="C274" s="671"/>
      <c r="D274" s="671"/>
      <c r="E274" s="671"/>
      <c r="F274" s="671"/>
      <c r="G274" s="671"/>
      <c r="H274" s="671"/>
      <c r="I274" s="671"/>
      <c r="J274" s="671"/>
      <c r="K274" s="672"/>
      <c r="L274" s="671"/>
      <c r="M274" s="671"/>
      <c r="N274" s="671"/>
      <c r="O274" s="671"/>
      <c r="P274" s="671"/>
      <c r="Q274" s="671"/>
      <c r="R274" s="671"/>
      <c r="S274" s="671"/>
      <c r="T274" s="671"/>
      <c r="U274" s="671"/>
      <c r="V274" s="671"/>
      <c r="W274" s="671"/>
      <c r="X274" s="671"/>
      <c r="Y274" s="671"/>
      <c r="Z274" s="671"/>
    </row>
    <row r="275" spans="1:26" ht="13.5" customHeight="1">
      <c r="A275" s="671"/>
      <c r="B275" s="671"/>
      <c r="C275" s="671"/>
      <c r="D275" s="671"/>
      <c r="E275" s="671"/>
      <c r="F275" s="671"/>
      <c r="G275" s="671"/>
      <c r="H275" s="671"/>
      <c r="I275" s="671"/>
      <c r="J275" s="671"/>
      <c r="K275" s="672"/>
      <c r="L275" s="671"/>
      <c r="M275" s="671"/>
      <c r="N275" s="671"/>
      <c r="O275" s="671"/>
      <c r="P275" s="671"/>
      <c r="Q275" s="671"/>
      <c r="R275" s="671"/>
      <c r="S275" s="671"/>
      <c r="T275" s="671"/>
      <c r="U275" s="671"/>
      <c r="V275" s="671"/>
      <c r="W275" s="671"/>
      <c r="X275" s="671"/>
      <c r="Y275" s="671"/>
      <c r="Z275" s="671"/>
    </row>
    <row r="276" spans="1:26" ht="13.5" customHeight="1">
      <c r="A276" s="671"/>
      <c r="B276" s="671"/>
      <c r="C276" s="671"/>
      <c r="D276" s="671"/>
      <c r="E276" s="671"/>
      <c r="F276" s="671"/>
      <c r="G276" s="671"/>
      <c r="H276" s="671"/>
      <c r="I276" s="671"/>
      <c r="J276" s="671"/>
      <c r="K276" s="672"/>
      <c r="L276" s="671"/>
      <c r="M276" s="671"/>
      <c r="N276" s="671"/>
      <c r="O276" s="671"/>
      <c r="P276" s="671"/>
      <c r="Q276" s="671"/>
      <c r="R276" s="671"/>
      <c r="S276" s="671"/>
      <c r="T276" s="671"/>
      <c r="U276" s="671"/>
      <c r="V276" s="671"/>
      <c r="W276" s="671"/>
      <c r="X276" s="671"/>
      <c r="Y276" s="671"/>
      <c r="Z276" s="671"/>
    </row>
    <row r="277" spans="1:26" ht="13.5" customHeight="1">
      <c r="A277" s="671"/>
      <c r="B277" s="671"/>
      <c r="C277" s="671"/>
      <c r="D277" s="671"/>
      <c r="E277" s="671"/>
      <c r="F277" s="671"/>
      <c r="G277" s="671"/>
      <c r="H277" s="671"/>
      <c r="I277" s="671"/>
      <c r="J277" s="671"/>
      <c r="K277" s="672"/>
      <c r="L277" s="671"/>
      <c r="M277" s="671"/>
      <c r="N277" s="671"/>
      <c r="O277" s="671"/>
      <c r="P277" s="671"/>
      <c r="Q277" s="671"/>
      <c r="R277" s="671"/>
      <c r="S277" s="671"/>
      <c r="T277" s="671"/>
      <c r="U277" s="671"/>
      <c r="V277" s="671"/>
      <c r="W277" s="671"/>
      <c r="X277" s="671"/>
      <c r="Y277" s="671"/>
      <c r="Z277" s="671"/>
    </row>
    <row r="278" spans="1:26" ht="13.5" customHeight="1">
      <c r="A278" s="671"/>
      <c r="B278" s="671"/>
      <c r="C278" s="671"/>
      <c r="D278" s="671"/>
      <c r="E278" s="671"/>
      <c r="F278" s="671"/>
      <c r="G278" s="671"/>
      <c r="H278" s="671"/>
      <c r="I278" s="671"/>
      <c r="J278" s="671"/>
      <c r="K278" s="672"/>
      <c r="L278" s="671"/>
      <c r="M278" s="671"/>
      <c r="N278" s="671"/>
      <c r="O278" s="671"/>
      <c r="P278" s="671"/>
      <c r="Q278" s="671"/>
      <c r="R278" s="671"/>
      <c r="S278" s="671"/>
      <c r="T278" s="671"/>
      <c r="U278" s="671"/>
      <c r="V278" s="671"/>
      <c r="W278" s="671"/>
      <c r="X278" s="671"/>
      <c r="Y278" s="671"/>
      <c r="Z278" s="671"/>
    </row>
    <row r="279" spans="1:26" ht="13.5" customHeight="1">
      <c r="A279" s="671"/>
      <c r="B279" s="671"/>
      <c r="C279" s="671"/>
      <c r="D279" s="671"/>
      <c r="E279" s="671"/>
      <c r="F279" s="671"/>
      <c r="G279" s="671"/>
      <c r="H279" s="671"/>
      <c r="I279" s="671"/>
      <c r="J279" s="671"/>
      <c r="K279" s="672"/>
      <c r="L279" s="671"/>
      <c r="M279" s="671"/>
      <c r="N279" s="671"/>
      <c r="O279" s="671"/>
      <c r="P279" s="671"/>
      <c r="Q279" s="671"/>
      <c r="R279" s="671"/>
      <c r="S279" s="671"/>
      <c r="T279" s="671"/>
      <c r="U279" s="671"/>
      <c r="V279" s="671"/>
      <c r="W279" s="671"/>
      <c r="X279" s="671"/>
      <c r="Y279" s="671"/>
      <c r="Z279" s="671"/>
    </row>
    <row r="280" spans="1:26" ht="13.5" customHeight="1">
      <c r="A280" s="671"/>
      <c r="B280" s="671"/>
      <c r="C280" s="671"/>
      <c r="D280" s="671"/>
      <c r="E280" s="671"/>
      <c r="F280" s="671"/>
      <c r="G280" s="671"/>
      <c r="H280" s="671"/>
      <c r="I280" s="671"/>
      <c r="J280" s="671"/>
      <c r="K280" s="672"/>
      <c r="L280" s="671"/>
      <c r="M280" s="671"/>
      <c r="N280" s="671"/>
      <c r="O280" s="671"/>
      <c r="P280" s="671"/>
      <c r="Q280" s="671"/>
      <c r="R280" s="671"/>
      <c r="S280" s="671"/>
      <c r="T280" s="671"/>
      <c r="U280" s="671"/>
      <c r="V280" s="671"/>
      <c r="W280" s="671"/>
      <c r="X280" s="671"/>
      <c r="Y280" s="671"/>
      <c r="Z280" s="671"/>
    </row>
    <row r="281" spans="1:26" ht="13.5" customHeight="1">
      <c r="A281" s="671"/>
      <c r="B281" s="671"/>
      <c r="C281" s="671"/>
      <c r="D281" s="671"/>
      <c r="E281" s="671"/>
      <c r="F281" s="671"/>
      <c r="G281" s="671"/>
      <c r="H281" s="671"/>
      <c r="I281" s="671"/>
      <c r="J281" s="671"/>
      <c r="K281" s="672"/>
      <c r="L281" s="671"/>
      <c r="M281" s="671"/>
      <c r="N281" s="671"/>
      <c r="O281" s="671"/>
      <c r="P281" s="671"/>
      <c r="Q281" s="671"/>
      <c r="R281" s="671"/>
      <c r="S281" s="671"/>
      <c r="T281" s="671"/>
      <c r="U281" s="671"/>
      <c r="V281" s="671"/>
      <c r="W281" s="671"/>
      <c r="X281" s="671"/>
      <c r="Y281" s="671"/>
      <c r="Z281" s="671"/>
    </row>
    <row r="282" spans="1:26" ht="13.5" customHeight="1">
      <c r="A282" s="671"/>
      <c r="B282" s="671"/>
      <c r="C282" s="671"/>
      <c r="D282" s="671"/>
      <c r="E282" s="671"/>
      <c r="F282" s="671"/>
      <c r="G282" s="671"/>
      <c r="H282" s="671"/>
      <c r="I282" s="671"/>
      <c r="J282" s="671"/>
      <c r="K282" s="672"/>
      <c r="L282" s="671"/>
      <c r="M282" s="671"/>
      <c r="N282" s="671"/>
      <c r="O282" s="671"/>
      <c r="P282" s="671"/>
      <c r="Q282" s="671"/>
      <c r="R282" s="671"/>
      <c r="S282" s="671"/>
      <c r="T282" s="671"/>
      <c r="U282" s="671"/>
      <c r="V282" s="671"/>
      <c r="W282" s="671"/>
      <c r="X282" s="671"/>
      <c r="Y282" s="671"/>
      <c r="Z282" s="671"/>
    </row>
    <row r="283" spans="1:26" ht="13.5" customHeight="1">
      <c r="A283" s="671"/>
      <c r="B283" s="671"/>
      <c r="C283" s="671"/>
      <c r="D283" s="671"/>
      <c r="E283" s="671"/>
      <c r="F283" s="671"/>
      <c r="G283" s="671"/>
      <c r="H283" s="671"/>
      <c r="I283" s="671"/>
      <c r="J283" s="671"/>
      <c r="K283" s="672"/>
      <c r="L283" s="671"/>
      <c r="M283" s="671"/>
      <c r="N283" s="671"/>
      <c r="O283" s="671"/>
      <c r="P283" s="671"/>
      <c r="Q283" s="671"/>
      <c r="R283" s="671"/>
      <c r="S283" s="671"/>
      <c r="T283" s="671"/>
      <c r="U283" s="671"/>
      <c r="V283" s="671"/>
      <c r="W283" s="671"/>
      <c r="X283" s="671"/>
      <c r="Y283" s="671"/>
      <c r="Z283" s="671"/>
    </row>
    <row r="284" spans="1:26" ht="13.5" customHeight="1">
      <c r="A284" s="671"/>
      <c r="B284" s="671"/>
      <c r="C284" s="671"/>
      <c r="D284" s="671"/>
      <c r="E284" s="671"/>
      <c r="F284" s="671"/>
      <c r="G284" s="671"/>
      <c r="H284" s="671"/>
      <c r="I284" s="671"/>
      <c r="J284" s="671"/>
      <c r="K284" s="672"/>
      <c r="L284" s="671"/>
      <c r="M284" s="671"/>
      <c r="N284" s="671"/>
      <c r="O284" s="671"/>
      <c r="P284" s="671"/>
      <c r="Q284" s="671"/>
      <c r="R284" s="671"/>
      <c r="S284" s="671"/>
      <c r="T284" s="671"/>
      <c r="U284" s="671"/>
      <c r="V284" s="671"/>
      <c r="W284" s="671"/>
      <c r="X284" s="671"/>
      <c r="Y284" s="671"/>
      <c r="Z284" s="671"/>
    </row>
    <row r="285" spans="1:26" ht="13.5" customHeight="1">
      <c r="A285" s="671"/>
      <c r="B285" s="671"/>
      <c r="C285" s="671"/>
      <c r="D285" s="671"/>
      <c r="E285" s="671"/>
      <c r="F285" s="671"/>
      <c r="G285" s="671"/>
      <c r="H285" s="671"/>
      <c r="I285" s="671"/>
      <c r="J285" s="671"/>
      <c r="K285" s="672"/>
      <c r="L285" s="671"/>
      <c r="M285" s="671"/>
      <c r="N285" s="671"/>
      <c r="O285" s="671"/>
      <c r="P285" s="671"/>
      <c r="Q285" s="671"/>
      <c r="R285" s="671"/>
      <c r="S285" s="671"/>
      <c r="T285" s="671"/>
      <c r="U285" s="671"/>
      <c r="V285" s="671"/>
      <c r="W285" s="671"/>
      <c r="X285" s="671"/>
      <c r="Y285" s="671"/>
      <c r="Z285" s="671"/>
    </row>
    <row r="286" spans="1:26" ht="13.5" customHeight="1">
      <c r="A286" s="671"/>
      <c r="B286" s="671"/>
      <c r="C286" s="671"/>
      <c r="D286" s="671"/>
      <c r="E286" s="671"/>
      <c r="F286" s="671"/>
      <c r="G286" s="671"/>
      <c r="H286" s="671"/>
      <c r="I286" s="671"/>
      <c r="J286" s="671"/>
      <c r="K286" s="672"/>
      <c r="L286" s="671"/>
      <c r="M286" s="671"/>
      <c r="N286" s="671"/>
      <c r="O286" s="671"/>
      <c r="P286" s="671"/>
      <c r="Q286" s="671"/>
      <c r="R286" s="671"/>
      <c r="S286" s="671"/>
      <c r="T286" s="671"/>
      <c r="U286" s="671"/>
      <c r="V286" s="671"/>
      <c r="W286" s="671"/>
      <c r="X286" s="671"/>
      <c r="Y286" s="671"/>
      <c r="Z286" s="671"/>
    </row>
    <row r="287" spans="1:26" ht="13.5" customHeight="1">
      <c r="A287" s="671"/>
      <c r="B287" s="671"/>
      <c r="C287" s="671"/>
      <c r="D287" s="671"/>
      <c r="E287" s="671"/>
      <c r="F287" s="671"/>
      <c r="G287" s="671"/>
      <c r="H287" s="671"/>
      <c r="I287" s="671"/>
      <c r="J287" s="671"/>
      <c r="K287" s="672"/>
      <c r="L287" s="671"/>
      <c r="M287" s="671"/>
      <c r="N287" s="671"/>
      <c r="O287" s="671"/>
      <c r="P287" s="671"/>
      <c r="Q287" s="671"/>
      <c r="R287" s="671"/>
      <c r="S287" s="671"/>
      <c r="T287" s="671"/>
      <c r="U287" s="671"/>
      <c r="V287" s="671"/>
      <c r="W287" s="671"/>
      <c r="X287" s="671"/>
      <c r="Y287" s="671"/>
      <c r="Z287" s="671"/>
    </row>
    <row r="288" spans="1:26" ht="13.5" customHeight="1">
      <c r="A288" s="671"/>
      <c r="B288" s="671"/>
      <c r="C288" s="671"/>
      <c r="D288" s="671"/>
      <c r="E288" s="671"/>
      <c r="F288" s="671"/>
      <c r="G288" s="671"/>
      <c r="H288" s="671"/>
      <c r="I288" s="671"/>
      <c r="J288" s="671"/>
      <c r="K288" s="672"/>
      <c r="L288" s="671"/>
      <c r="M288" s="671"/>
      <c r="N288" s="671"/>
      <c r="O288" s="671"/>
      <c r="P288" s="671"/>
      <c r="Q288" s="671"/>
      <c r="R288" s="671"/>
      <c r="S288" s="671"/>
      <c r="T288" s="671"/>
      <c r="U288" s="671"/>
      <c r="V288" s="671"/>
      <c r="W288" s="671"/>
      <c r="X288" s="671"/>
      <c r="Y288" s="671"/>
      <c r="Z288" s="671"/>
    </row>
    <row r="289" spans="1:26" ht="13.5" customHeight="1">
      <c r="A289" s="671"/>
      <c r="B289" s="671"/>
      <c r="C289" s="671"/>
      <c r="D289" s="671"/>
      <c r="E289" s="671"/>
      <c r="F289" s="671"/>
      <c r="G289" s="671"/>
      <c r="H289" s="671"/>
      <c r="I289" s="671"/>
      <c r="J289" s="671"/>
      <c r="K289" s="672"/>
      <c r="L289" s="671"/>
      <c r="M289" s="671"/>
      <c r="N289" s="671"/>
      <c r="O289" s="671"/>
      <c r="P289" s="671"/>
      <c r="Q289" s="671"/>
      <c r="R289" s="671"/>
      <c r="S289" s="671"/>
      <c r="T289" s="671"/>
      <c r="U289" s="671"/>
      <c r="V289" s="671"/>
      <c r="W289" s="671"/>
      <c r="X289" s="671"/>
      <c r="Y289" s="671"/>
      <c r="Z289" s="671"/>
    </row>
    <row r="290" spans="1:26" ht="13.5" customHeight="1">
      <c r="A290" s="671"/>
      <c r="B290" s="671"/>
      <c r="C290" s="671"/>
      <c r="D290" s="671"/>
      <c r="E290" s="671"/>
      <c r="F290" s="671"/>
      <c r="G290" s="671"/>
      <c r="H290" s="671"/>
      <c r="I290" s="671"/>
      <c r="J290" s="671"/>
      <c r="K290" s="672"/>
      <c r="L290" s="671"/>
      <c r="M290" s="671"/>
      <c r="N290" s="671"/>
      <c r="O290" s="671"/>
      <c r="P290" s="671"/>
      <c r="Q290" s="671"/>
      <c r="R290" s="671"/>
      <c r="S290" s="671"/>
      <c r="T290" s="671"/>
      <c r="U290" s="671"/>
      <c r="V290" s="671"/>
      <c r="W290" s="671"/>
      <c r="X290" s="671"/>
      <c r="Y290" s="671"/>
      <c r="Z290" s="671"/>
    </row>
    <row r="291" spans="1:26" ht="13.5" customHeight="1">
      <c r="A291" s="671"/>
      <c r="B291" s="671"/>
      <c r="C291" s="671"/>
      <c r="D291" s="671"/>
      <c r="E291" s="671"/>
      <c r="F291" s="671"/>
      <c r="G291" s="671"/>
      <c r="H291" s="671"/>
      <c r="I291" s="671"/>
      <c r="J291" s="671"/>
      <c r="K291" s="672"/>
      <c r="L291" s="671"/>
      <c r="M291" s="671"/>
      <c r="N291" s="671"/>
      <c r="O291" s="671"/>
      <c r="P291" s="671"/>
      <c r="Q291" s="671"/>
      <c r="R291" s="671"/>
      <c r="S291" s="671"/>
      <c r="T291" s="671"/>
      <c r="U291" s="671"/>
      <c r="V291" s="671"/>
      <c r="W291" s="671"/>
      <c r="X291" s="671"/>
      <c r="Y291" s="671"/>
      <c r="Z291" s="671"/>
    </row>
    <row r="292" spans="1:26" ht="13.5" customHeight="1">
      <c r="A292" s="671"/>
      <c r="B292" s="671"/>
      <c r="C292" s="671"/>
      <c r="D292" s="671"/>
      <c r="E292" s="671"/>
      <c r="F292" s="671"/>
      <c r="G292" s="671"/>
      <c r="H292" s="671"/>
      <c r="I292" s="671"/>
      <c r="J292" s="671"/>
      <c r="K292" s="672"/>
      <c r="L292" s="671"/>
      <c r="M292" s="671"/>
      <c r="N292" s="671"/>
      <c r="O292" s="671"/>
      <c r="P292" s="671"/>
      <c r="Q292" s="671"/>
      <c r="R292" s="671"/>
      <c r="S292" s="671"/>
      <c r="T292" s="671"/>
      <c r="U292" s="671"/>
      <c r="V292" s="671"/>
      <c r="W292" s="671"/>
      <c r="X292" s="671"/>
      <c r="Y292" s="671"/>
      <c r="Z292" s="671"/>
    </row>
    <row r="293" spans="1:26" ht="13.5" customHeight="1">
      <c r="A293" s="671"/>
      <c r="B293" s="671"/>
      <c r="C293" s="671"/>
      <c r="D293" s="671"/>
      <c r="E293" s="671"/>
      <c r="F293" s="671"/>
      <c r="G293" s="671"/>
      <c r="H293" s="671"/>
      <c r="I293" s="671"/>
      <c r="J293" s="671"/>
      <c r="K293" s="672"/>
      <c r="L293" s="671"/>
      <c r="M293" s="671"/>
      <c r="N293" s="671"/>
      <c r="O293" s="671"/>
      <c r="P293" s="671"/>
      <c r="Q293" s="671"/>
      <c r="R293" s="671"/>
      <c r="S293" s="671"/>
      <c r="T293" s="671"/>
      <c r="U293" s="671"/>
      <c r="V293" s="671"/>
      <c r="W293" s="671"/>
      <c r="X293" s="671"/>
      <c r="Y293" s="671"/>
      <c r="Z293" s="671"/>
    </row>
    <row r="294" spans="1:26" ht="13.5" customHeight="1">
      <c r="A294" s="671"/>
      <c r="B294" s="671"/>
      <c r="C294" s="671"/>
      <c r="D294" s="671"/>
      <c r="E294" s="671"/>
      <c r="F294" s="671"/>
      <c r="G294" s="671"/>
      <c r="H294" s="671"/>
      <c r="I294" s="671"/>
      <c r="J294" s="671"/>
      <c r="K294" s="672"/>
      <c r="L294" s="671"/>
      <c r="M294" s="671"/>
      <c r="N294" s="671"/>
      <c r="O294" s="671"/>
      <c r="P294" s="671"/>
      <c r="Q294" s="671"/>
      <c r="R294" s="671"/>
      <c r="S294" s="671"/>
      <c r="T294" s="671"/>
      <c r="U294" s="671"/>
      <c r="V294" s="671"/>
      <c r="W294" s="671"/>
      <c r="X294" s="671"/>
      <c r="Y294" s="671"/>
      <c r="Z294" s="671"/>
    </row>
    <row r="295" spans="1:26" ht="13.5" customHeight="1">
      <c r="A295" s="671"/>
      <c r="B295" s="671"/>
      <c r="C295" s="671"/>
      <c r="D295" s="671"/>
      <c r="E295" s="671"/>
      <c r="F295" s="671"/>
      <c r="G295" s="671"/>
      <c r="H295" s="671"/>
      <c r="I295" s="671"/>
      <c r="J295" s="671"/>
      <c r="K295" s="672"/>
      <c r="L295" s="671"/>
      <c r="M295" s="671"/>
      <c r="N295" s="671"/>
      <c r="O295" s="671"/>
      <c r="P295" s="671"/>
      <c r="Q295" s="671"/>
      <c r="R295" s="671"/>
      <c r="S295" s="671"/>
      <c r="T295" s="671"/>
      <c r="U295" s="671"/>
      <c r="V295" s="671"/>
      <c r="W295" s="671"/>
      <c r="X295" s="671"/>
      <c r="Y295" s="671"/>
      <c r="Z295" s="671"/>
    </row>
    <row r="296" spans="1:26" ht="13.5" customHeight="1">
      <c r="A296" s="671"/>
      <c r="B296" s="671"/>
      <c r="C296" s="671"/>
      <c r="D296" s="671"/>
      <c r="E296" s="671"/>
      <c r="F296" s="671"/>
      <c r="G296" s="671"/>
      <c r="H296" s="671"/>
      <c r="I296" s="671"/>
      <c r="J296" s="671"/>
      <c r="K296" s="672"/>
      <c r="L296" s="671"/>
      <c r="M296" s="671"/>
      <c r="N296" s="671"/>
      <c r="O296" s="671"/>
      <c r="P296" s="671"/>
      <c r="Q296" s="671"/>
      <c r="R296" s="671"/>
      <c r="S296" s="671"/>
      <c r="T296" s="671"/>
      <c r="U296" s="671"/>
      <c r="V296" s="671"/>
      <c r="W296" s="671"/>
      <c r="X296" s="671"/>
      <c r="Y296" s="671"/>
      <c r="Z296" s="671"/>
    </row>
    <row r="297" spans="1:26" ht="13.5" customHeight="1">
      <c r="A297" s="671"/>
      <c r="B297" s="671"/>
      <c r="C297" s="671"/>
      <c r="D297" s="671"/>
      <c r="E297" s="671"/>
      <c r="F297" s="671"/>
      <c r="G297" s="671"/>
      <c r="H297" s="671"/>
      <c r="I297" s="671"/>
      <c r="J297" s="671"/>
      <c r="K297" s="672"/>
      <c r="L297" s="671"/>
      <c r="M297" s="671"/>
      <c r="N297" s="671"/>
      <c r="O297" s="671"/>
      <c r="P297" s="671"/>
      <c r="Q297" s="671"/>
      <c r="R297" s="671"/>
      <c r="S297" s="671"/>
      <c r="T297" s="671"/>
      <c r="U297" s="671"/>
      <c r="V297" s="671"/>
      <c r="W297" s="671"/>
      <c r="X297" s="671"/>
      <c r="Y297" s="671"/>
      <c r="Z297" s="671"/>
    </row>
    <row r="298" spans="1:26" ht="13.5" customHeight="1">
      <c r="A298" s="671"/>
      <c r="B298" s="671"/>
      <c r="C298" s="671"/>
      <c r="D298" s="671"/>
      <c r="E298" s="671"/>
      <c r="F298" s="671"/>
      <c r="G298" s="671"/>
      <c r="H298" s="671"/>
      <c r="I298" s="671"/>
      <c r="J298" s="671"/>
      <c r="K298" s="672"/>
      <c r="L298" s="671"/>
      <c r="M298" s="671"/>
      <c r="N298" s="671"/>
      <c r="O298" s="671"/>
      <c r="P298" s="671"/>
      <c r="Q298" s="671"/>
      <c r="R298" s="671"/>
      <c r="S298" s="671"/>
      <c r="T298" s="671"/>
      <c r="U298" s="671"/>
      <c r="V298" s="671"/>
      <c r="W298" s="671"/>
      <c r="X298" s="671"/>
      <c r="Y298" s="671"/>
      <c r="Z298" s="671"/>
    </row>
    <row r="299" spans="1:26" ht="13.5" customHeight="1">
      <c r="A299" s="671"/>
      <c r="B299" s="671"/>
      <c r="C299" s="671"/>
      <c r="D299" s="671"/>
      <c r="E299" s="671"/>
      <c r="F299" s="671"/>
      <c r="G299" s="671"/>
      <c r="H299" s="671"/>
      <c r="I299" s="671"/>
      <c r="J299" s="671"/>
      <c r="K299" s="672"/>
      <c r="L299" s="671"/>
      <c r="M299" s="671"/>
      <c r="N299" s="671"/>
      <c r="O299" s="671"/>
      <c r="P299" s="671"/>
      <c r="Q299" s="671"/>
      <c r="R299" s="671"/>
      <c r="S299" s="671"/>
      <c r="T299" s="671"/>
      <c r="U299" s="671"/>
      <c r="V299" s="671"/>
      <c r="W299" s="671"/>
      <c r="X299" s="671"/>
      <c r="Y299" s="671"/>
      <c r="Z299" s="671"/>
    </row>
    <row r="300" spans="1:26" ht="13.5" customHeight="1">
      <c r="A300" s="671"/>
      <c r="B300" s="671"/>
      <c r="C300" s="671"/>
      <c r="D300" s="671"/>
      <c r="E300" s="671"/>
      <c r="F300" s="671"/>
      <c r="G300" s="671"/>
      <c r="H300" s="671"/>
      <c r="I300" s="671"/>
      <c r="J300" s="671"/>
      <c r="K300" s="672"/>
      <c r="L300" s="671"/>
      <c r="M300" s="671"/>
      <c r="N300" s="671"/>
      <c r="O300" s="671"/>
      <c r="P300" s="671"/>
      <c r="Q300" s="671"/>
      <c r="R300" s="671"/>
      <c r="S300" s="671"/>
      <c r="T300" s="671"/>
      <c r="U300" s="671"/>
      <c r="V300" s="671"/>
      <c r="W300" s="671"/>
      <c r="X300" s="671"/>
      <c r="Y300" s="671"/>
      <c r="Z300" s="671"/>
    </row>
    <row r="301" spans="1:26" ht="13.5" customHeight="1">
      <c r="A301" s="671"/>
      <c r="B301" s="671"/>
      <c r="C301" s="671"/>
      <c r="D301" s="671"/>
      <c r="E301" s="671"/>
      <c r="F301" s="671"/>
      <c r="G301" s="671"/>
      <c r="H301" s="671"/>
      <c r="I301" s="671"/>
      <c r="J301" s="671"/>
      <c r="K301" s="672"/>
      <c r="L301" s="671"/>
      <c r="M301" s="671"/>
      <c r="N301" s="671"/>
      <c r="O301" s="671"/>
      <c r="P301" s="671"/>
      <c r="Q301" s="671"/>
      <c r="R301" s="671"/>
      <c r="S301" s="671"/>
      <c r="T301" s="671"/>
      <c r="U301" s="671"/>
      <c r="V301" s="671"/>
      <c r="W301" s="671"/>
      <c r="X301" s="671"/>
      <c r="Y301" s="671"/>
      <c r="Z301" s="671"/>
    </row>
    <row r="302" spans="1:26" ht="13.5" customHeight="1">
      <c r="A302" s="671"/>
      <c r="B302" s="671"/>
      <c r="C302" s="671"/>
      <c r="D302" s="671"/>
      <c r="E302" s="671"/>
      <c r="F302" s="671"/>
      <c r="G302" s="671"/>
      <c r="H302" s="671"/>
      <c r="I302" s="671"/>
      <c r="J302" s="671"/>
      <c r="K302" s="672"/>
      <c r="L302" s="671"/>
      <c r="M302" s="671"/>
      <c r="N302" s="671"/>
      <c r="O302" s="671"/>
      <c r="P302" s="671"/>
      <c r="Q302" s="671"/>
      <c r="R302" s="671"/>
      <c r="S302" s="671"/>
      <c r="T302" s="671"/>
      <c r="U302" s="671"/>
      <c r="V302" s="671"/>
      <c r="W302" s="671"/>
      <c r="X302" s="671"/>
      <c r="Y302" s="671"/>
      <c r="Z302" s="671"/>
    </row>
    <row r="303" spans="1:26" ht="13.5" customHeight="1">
      <c r="A303" s="671"/>
      <c r="B303" s="671"/>
      <c r="C303" s="671"/>
      <c r="D303" s="671"/>
      <c r="E303" s="671"/>
      <c r="F303" s="671"/>
      <c r="G303" s="671"/>
      <c r="H303" s="671"/>
      <c r="I303" s="671"/>
      <c r="J303" s="671"/>
      <c r="K303" s="672"/>
      <c r="L303" s="671"/>
      <c r="M303" s="671"/>
      <c r="N303" s="671"/>
      <c r="O303" s="671"/>
      <c r="P303" s="671"/>
      <c r="Q303" s="671"/>
      <c r="R303" s="671"/>
      <c r="S303" s="671"/>
      <c r="T303" s="671"/>
      <c r="U303" s="671"/>
      <c r="V303" s="671"/>
      <c r="W303" s="671"/>
      <c r="X303" s="671"/>
      <c r="Y303" s="671"/>
      <c r="Z303" s="671"/>
    </row>
    <row r="304" spans="1:26" ht="13.5" customHeight="1">
      <c r="A304" s="671"/>
      <c r="B304" s="671"/>
      <c r="C304" s="671"/>
      <c r="D304" s="671"/>
      <c r="E304" s="671"/>
      <c r="F304" s="671"/>
      <c r="G304" s="671"/>
      <c r="H304" s="671"/>
      <c r="I304" s="671"/>
      <c r="J304" s="671"/>
      <c r="K304" s="672"/>
      <c r="L304" s="671"/>
      <c r="M304" s="671"/>
      <c r="N304" s="671"/>
      <c r="O304" s="671"/>
      <c r="P304" s="671"/>
      <c r="Q304" s="671"/>
      <c r="R304" s="671"/>
      <c r="S304" s="671"/>
      <c r="T304" s="671"/>
      <c r="U304" s="671"/>
      <c r="V304" s="671"/>
      <c r="W304" s="671"/>
      <c r="X304" s="671"/>
      <c r="Y304" s="671"/>
      <c r="Z304" s="671"/>
    </row>
    <row r="305" spans="1:26" ht="13.5" customHeight="1">
      <c r="A305" s="671"/>
      <c r="B305" s="671"/>
      <c r="C305" s="671"/>
      <c r="D305" s="671"/>
      <c r="E305" s="671"/>
      <c r="F305" s="671"/>
      <c r="G305" s="671"/>
      <c r="H305" s="671"/>
      <c r="I305" s="671"/>
      <c r="J305" s="671"/>
      <c r="K305" s="672"/>
      <c r="L305" s="671"/>
      <c r="M305" s="671"/>
      <c r="N305" s="671"/>
      <c r="O305" s="671"/>
      <c r="P305" s="671"/>
      <c r="Q305" s="671"/>
      <c r="R305" s="671"/>
      <c r="S305" s="671"/>
      <c r="T305" s="671"/>
      <c r="U305" s="671"/>
      <c r="V305" s="671"/>
      <c r="W305" s="671"/>
      <c r="X305" s="671"/>
      <c r="Y305" s="671"/>
      <c r="Z305" s="671"/>
    </row>
    <row r="306" spans="1:26" ht="13.5" customHeight="1">
      <c r="A306" s="671"/>
      <c r="B306" s="671"/>
      <c r="C306" s="671"/>
      <c r="D306" s="671"/>
      <c r="E306" s="671"/>
      <c r="F306" s="671"/>
      <c r="G306" s="671"/>
      <c r="H306" s="671"/>
      <c r="I306" s="671"/>
      <c r="J306" s="671"/>
      <c r="K306" s="672"/>
      <c r="L306" s="671"/>
      <c r="M306" s="671"/>
      <c r="N306" s="671"/>
      <c r="O306" s="671"/>
      <c r="P306" s="671"/>
      <c r="Q306" s="671"/>
      <c r="R306" s="671"/>
      <c r="S306" s="671"/>
      <c r="T306" s="671"/>
      <c r="U306" s="671"/>
      <c r="V306" s="671"/>
      <c r="W306" s="671"/>
      <c r="X306" s="671"/>
      <c r="Y306" s="671"/>
      <c r="Z306" s="671"/>
    </row>
    <row r="307" spans="1:26" ht="13.5" customHeight="1">
      <c r="A307" s="671"/>
      <c r="B307" s="671"/>
      <c r="C307" s="671"/>
      <c r="D307" s="671"/>
      <c r="E307" s="671"/>
      <c r="F307" s="671"/>
      <c r="G307" s="671"/>
      <c r="H307" s="671"/>
      <c r="I307" s="671"/>
      <c r="J307" s="671"/>
      <c r="K307" s="672"/>
      <c r="L307" s="671"/>
      <c r="M307" s="671"/>
      <c r="N307" s="671"/>
      <c r="O307" s="671"/>
      <c r="P307" s="671"/>
      <c r="Q307" s="671"/>
      <c r="R307" s="671"/>
      <c r="S307" s="671"/>
      <c r="T307" s="671"/>
      <c r="U307" s="671"/>
      <c r="V307" s="671"/>
      <c r="W307" s="671"/>
      <c r="X307" s="671"/>
      <c r="Y307" s="671"/>
      <c r="Z307" s="671"/>
    </row>
    <row r="308" spans="1:26" ht="13.5" customHeight="1">
      <c r="A308" s="671"/>
      <c r="B308" s="671"/>
      <c r="C308" s="671"/>
      <c r="D308" s="671"/>
      <c r="E308" s="671"/>
      <c r="F308" s="671"/>
      <c r="G308" s="671"/>
      <c r="H308" s="671"/>
      <c r="I308" s="671"/>
      <c r="J308" s="671"/>
      <c r="K308" s="672"/>
      <c r="L308" s="671"/>
      <c r="M308" s="671"/>
      <c r="N308" s="671"/>
      <c r="O308" s="671"/>
      <c r="P308" s="671"/>
      <c r="Q308" s="671"/>
      <c r="R308" s="671"/>
      <c r="S308" s="671"/>
      <c r="T308" s="671"/>
      <c r="U308" s="671"/>
      <c r="V308" s="671"/>
      <c r="W308" s="671"/>
      <c r="X308" s="671"/>
      <c r="Y308" s="671"/>
      <c r="Z308" s="671"/>
    </row>
    <row r="309" spans="1:26" ht="13.5" customHeight="1">
      <c r="A309" s="671"/>
      <c r="B309" s="671"/>
      <c r="C309" s="671"/>
      <c r="D309" s="671"/>
      <c r="E309" s="671"/>
      <c r="F309" s="671"/>
      <c r="G309" s="671"/>
      <c r="H309" s="671"/>
      <c r="I309" s="671"/>
      <c r="J309" s="671"/>
      <c r="K309" s="672"/>
      <c r="L309" s="671"/>
      <c r="M309" s="671"/>
      <c r="N309" s="671"/>
      <c r="O309" s="671"/>
      <c r="P309" s="671"/>
      <c r="Q309" s="671"/>
      <c r="R309" s="671"/>
      <c r="S309" s="671"/>
      <c r="T309" s="671"/>
      <c r="U309" s="671"/>
      <c r="V309" s="671"/>
      <c r="W309" s="671"/>
      <c r="X309" s="671"/>
      <c r="Y309" s="671"/>
      <c r="Z309" s="671"/>
    </row>
    <row r="310" spans="1:26" ht="13.5" customHeight="1">
      <c r="A310" s="671"/>
      <c r="B310" s="671"/>
      <c r="C310" s="671"/>
      <c r="D310" s="671"/>
      <c r="E310" s="671"/>
      <c r="F310" s="671"/>
      <c r="G310" s="671"/>
      <c r="H310" s="671"/>
      <c r="I310" s="671"/>
      <c r="J310" s="671"/>
      <c r="K310" s="672"/>
      <c r="L310" s="671"/>
      <c r="M310" s="671"/>
      <c r="N310" s="671"/>
      <c r="O310" s="671"/>
      <c r="P310" s="671"/>
      <c r="Q310" s="671"/>
      <c r="R310" s="671"/>
      <c r="S310" s="671"/>
      <c r="T310" s="671"/>
      <c r="U310" s="671"/>
      <c r="V310" s="671"/>
      <c r="W310" s="671"/>
      <c r="X310" s="671"/>
      <c r="Y310" s="671"/>
      <c r="Z310" s="671"/>
    </row>
    <row r="311" spans="1:26" ht="13.5" customHeight="1">
      <c r="A311" s="671"/>
      <c r="B311" s="671"/>
      <c r="C311" s="671"/>
      <c r="D311" s="671"/>
      <c r="E311" s="671"/>
      <c r="F311" s="671"/>
      <c r="G311" s="671"/>
      <c r="H311" s="671"/>
      <c r="I311" s="671"/>
      <c r="J311" s="671"/>
      <c r="K311" s="672"/>
      <c r="L311" s="671"/>
      <c r="M311" s="671"/>
      <c r="N311" s="671"/>
      <c r="O311" s="671"/>
      <c r="P311" s="671"/>
      <c r="Q311" s="671"/>
      <c r="R311" s="671"/>
      <c r="S311" s="671"/>
      <c r="T311" s="671"/>
      <c r="U311" s="671"/>
      <c r="V311" s="671"/>
      <c r="W311" s="671"/>
      <c r="X311" s="671"/>
      <c r="Y311" s="671"/>
      <c r="Z311" s="671"/>
    </row>
    <row r="312" spans="1:26" ht="13.5" customHeight="1">
      <c r="A312" s="671"/>
      <c r="B312" s="671"/>
      <c r="C312" s="671"/>
      <c r="D312" s="671"/>
      <c r="E312" s="671"/>
      <c r="F312" s="671"/>
      <c r="G312" s="671"/>
      <c r="H312" s="671"/>
      <c r="I312" s="671"/>
      <c r="J312" s="671"/>
      <c r="K312" s="672"/>
      <c r="L312" s="671"/>
      <c r="M312" s="671"/>
      <c r="N312" s="671"/>
      <c r="O312" s="671"/>
      <c r="P312" s="671"/>
      <c r="Q312" s="671"/>
      <c r="R312" s="671"/>
      <c r="S312" s="671"/>
      <c r="T312" s="671"/>
      <c r="U312" s="671"/>
      <c r="V312" s="671"/>
      <c r="W312" s="671"/>
      <c r="X312" s="671"/>
      <c r="Y312" s="671"/>
      <c r="Z312" s="671"/>
    </row>
    <row r="313" spans="1:26" ht="13.5" customHeight="1">
      <c r="A313" s="671"/>
      <c r="B313" s="671"/>
      <c r="C313" s="671"/>
      <c r="D313" s="671"/>
      <c r="E313" s="671"/>
      <c r="F313" s="671"/>
      <c r="G313" s="671"/>
      <c r="H313" s="671"/>
      <c r="I313" s="671"/>
      <c r="J313" s="671"/>
      <c r="K313" s="672"/>
      <c r="L313" s="671"/>
      <c r="M313" s="671"/>
      <c r="N313" s="671"/>
      <c r="O313" s="671"/>
      <c r="P313" s="671"/>
      <c r="Q313" s="671"/>
      <c r="R313" s="671"/>
      <c r="S313" s="671"/>
      <c r="T313" s="671"/>
      <c r="U313" s="671"/>
      <c r="V313" s="671"/>
      <c r="W313" s="671"/>
      <c r="X313" s="671"/>
      <c r="Y313" s="671"/>
      <c r="Z313" s="671"/>
    </row>
    <row r="314" spans="1:26" ht="13.5" customHeight="1">
      <c r="A314" s="671"/>
      <c r="B314" s="671"/>
      <c r="C314" s="671"/>
      <c r="D314" s="671"/>
      <c r="E314" s="671"/>
      <c r="F314" s="671"/>
      <c r="G314" s="671"/>
      <c r="H314" s="671"/>
      <c r="I314" s="671"/>
      <c r="J314" s="671"/>
      <c r="K314" s="672"/>
      <c r="L314" s="671"/>
      <c r="M314" s="671"/>
      <c r="N314" s="671"/>
      <c r="O314" s="671"/>
      <c r="P314" s="671"/>
      <c r="Q314" s="671"/>
      <c r="R314" s="671"/>
      <c r="S314" s="671"/>
      <c r="T314" s="671"/>
      <c r="U314" s="671"/>
      <c r="V314" s="671"/>
      <c r="W314" s="671"/>
      <c r="X314" s="671"/>
      <c r="Y314" s="671"/>
      <c r="Z314" s="671"/>
    </row>
    <row r="315" spans="1:26" ht="13.5" customHeight="1">
      <c r="A315" s="671"/>
      <c r="B315" s="671"/>
      <c r="C315" s="671"/>
      <c r="D315" s="671"/>
      <c r="E315" s="671"/>
      <c r="F315" s="671"/>
      <c r="G315" s="671"/>
      <c r="H315" s="671"/>
      <c r="I315" s="671"/>
      <c r="J315" s="671"/>
      <c r="K315" s="672"/>
      <c r="L315" s="671"/>
      <c r="M315" s="671"/>
      <c r="N315" s="671"/>
      <c r="O315" s="671"/>
      <c r="P315" s="671"/>
      <c r="Q315" s="671"/>
      <c r="R315" s="671"/>
      <c r="S315" s="671"/>
      <c r="T315" s="671"/>
      <c r="U315" s="671"/>
      <c r="V315" s="671"/>
      <c r="W315" s="671"/>
      <c r="X315" s="671"/>
      <c r="Y315" s="671"/>
      <c r="Z315" s="671"/>
    </row>
    <row r="316" spans="1:26" ht="13.5" customHeight="1">
      <c r="A316" s="671"/>
      <c r="B316" s="671"/>
      <c r="C316" s="671"/>
      <c r="D316" s="671"/>
      <c r="E316" s="671"/>
      <c r="F316" s="671"/>
      <c r="G316" s="671"/>
      <c r="H316" s="671"/>
      <c r="I316" s="671"/>
      <c r="J316" s="671"/>
      <c r="K316" s="672"/>
      <c r="L316" s="671"/>
      <c r="M316" s="671"/>
      <c r="N316" s="671"/>
      <c r="O316" s="671"/>
      <c r="P316" s="671"/>
      <c r="Q316" s="671"/>
      <c r="R316" s="671"/>
      <c r="S316" s="671"/>
      <c r="T316" s="671"/>
      <c r="U316" s="671"/>
      <c r="V316" s="671"/>
      <c r="W316" s="671"/>
      <c r="X316" s="671"/>
      <c r="Y316" s="671"/>
      <c r="Z316" s="671"/>
    </row>
    <row r="317" spans="1:26" ht="13.5" customHeight="1">
      <c r="A317" s="671"/>
      <c r="B317" s="671"/>
      <c r="C317" s="671"/>
      <c r="D317" s="671"/>
      <c r="E317" s="671"/>
      <c r="F317" s="671"/>
      <c r="G317" s="671"/>
      <c r="H317" s="671"/>
      <c r="I317" s="671"/>
      <c r="J317" s="671"/>
      <c r="K317" s="672"/>
      <c r="L317" s="671"/>
      <c r="M317" s="671"/>
      <c r="N317" s="671"/>
      <c r="O317" s="671"/>
      <c r="P317" s="671"/>
      <c r="Q317" s="671"/>
      <c r="R317" s="671"/>
      <c r="S317" s="671"/>
      <c r="T317" s="671"/>
      <c r="U317" s="671"/>
      <c r="V317" s="671"/>
      <c r="W317" s="671"/>
      <c r="X317" s="671"/>
      <c r="Y317" s="671"/>
      <c r="Z317" s="671"/>
    </row>
    <row r="318" spans="1:26" ht="13.5" customHeight="1">
      <c r="A318" s="671"/>
      <c r="B318" s="671"/>
      <c r="C318" s="671"/>
      <c r="D318" s="671"/>
      <c r="E318" s="671"/>
      <c r="F318" s="671"/>
      <c r="G318" s="671"/>
      <c r="H318" s="671"/>
      <c r="I318" s="671"/>
      <c r="J318" s="671"/>
      <c r="K318" s="672"/>
      <c r="L318" s="671"/>
      <c r="M318" s="671"/>
      <c r="N318" s="671"/>
      <c r="O318" s="671"/>
      <c r="P318" s="671"/>
      <c r="Q318" s="671"/>
      <c r="R318" s="671"/>
      <c r="S318" s="671"/>
      <c r="T318" s="671"/>
      <c r="U318" s="671"/>
      <c r="V318" s="671"/>
      <c r="W318" s="671"/>
      <c r="X318" s="671"/>
      <c r="Y318" s="671"/>
      <c r="Z318" s="671"/>
    </row>
    <row r="319" spans="1:26" ht="13.5" customHeight="1">
      <c r="A319" s="671"/>
      <c r="B319" s="671"/>
      <c r="C319" s="671"/>
      <c r="D319" s="671"/>
      <c r="E319" s="671"/>
      <c r="F319" s="671"/>
      <c r="G319" s="671"/>
      <c r="H319" s="671"/>
      <c r="I319" s="671"/>
      <c r="J319" s="671"/>
      <c r="K319" s="672"/>
      <c r="L319" s="671"/>
      <c r="M319" s="671"/>
      <c r="N319" s="671"/>
      <c r="O319" s="671"/>
      <c r="P319" s="671"/>
      <c r="Q319" s="671"/>
      <c r="R319" s="671"/>
      <c r="S319" s="671"/>
      <c r="T319" s="671"/>
      <c r="U319" s="671"/>
      <c r="V319" s="671"/>
      <c r="W319" s="671"/>
      <c r="X319" s="671"/>
      <c r="Y319" s="671"/>
      <c r="Z319" s="671"/>
    </row>
    <row r="320" spans="1:26" ht="13.5" customHeight="1">
      <c r="A320" s="671"/>
      <c r="B320" s="671"/>
      <c r="C320" s="671"/>
      <c r="D320" s="671"/>
      <c r="E320" s="671"/>
      <c r="F320" s="671"/>
      <c r="G320" s="671"/>
      <c r="H320" s="671"/>
      <c r="I320" s="671"/>
      <c r="J320" s="671"/>
      <c r="K320" s="672"/>
      <c r="L320" s="671"/>
      <c r="M320" s="671"/>
      <c r="N320" s="671"/>
      <c r="O320" s="671"/>
      <c r="P320" s="671"/>
      <c r="Q320" s="671"/>
      <c r="R320" s="671"/>
      <c r="S320" s="671"/>
      <c r="T320" s="671"/>
      <c r="U320" s="671"/>
      <c r="V320" s="671"/>
      <c r="W320" s="671"/>
      <c r="X320" s="671"/>
      <c r="Y320" s="671"/>
      <c r="Z320" s="671"/>
    </row>
    <row r="321" spans="1:26" ht="13.5" customHeight="1">
      <c r="A321" s="671"/>
      <c r="B321" s="671"/>
      <c r="C321" s="671"/>
      <c r="D321" s="671"/>
      <c r="E321" s="671"/>
      <c r="F321" s="671"/>
      <c r="G321" s="671"/>
      <c r="H321" s="671"/>
      <c r="I321" s="671"/>
      <c r="J321" s="671"/>
      <c r="K321" s="672"/>
      <c r="L321" s="671"/>
      <c r="M321" s="671"/>
      <c r="N321" s="671"/>
      <c r="O321" s="671"/>
      <c r="P321" s="671"/>
      <c r="Q321" s="671"/>
      <c r="R321" s="671"/>
      <c r="S321" s="671"/>
      <c r="T321" s="671"/>
      <c r="U321" s="671"/>
      <c r="V321" s="671"/>
      <c r="W321" s="671"/>
      <c r="X321" s="671"/>
      <c r="Y321" s="671"/>
      <c r="Z321" s="671"/>
    </row>
    <row r="322" spans="1:26" ht="13.5" customHeight="1">
      <c r="A322" s="671"/>
      <c r="B322" s="671"/>
      <c r="C322" s="671"/>
      <c r="D322" s="671"/>
      <c r="E322" s="671"/>
      <c r="F322" s="671"/>
      <c r="G322" s="671"/>
      <c r="H322" s="671"/>
      <c r="I322" s="671"/>
      <c r="J322" s="671"/>
      <c r="K322" s="672"/>
      <c r="L322" s="671"/>
      <c r="M322" s="671"/>
      <c r="N322" s="671"/>
      <c r="O322" s="671"/>
      <c r="P322" s="671"/>
      <c r="Q322" s="671"/>
      <c r="R322" s="671"/>
      <c r="S322" s="671"/>
      <c r="T322" s="671"/>
      <c r="U322" s="671"/>
      <c r="V322" s="671"/>
      <c r="W322" s="671"/>
      <c r="X322" s="671"/>
      <c r="Y322" s="671"/>
      <c r="Z322" s="671"/>
    </row>
    <row r="323" spans="1:26" ht="13.5" customHeight="1">
      <c r="A323" s="671"/>
      <c r="B323" s="671"/>
      <c r="C323" s="671"/>
      <c r="D323" s="671"/>
      <c r="E323" s="671"/>
      <c r="F323" s="671"/>
      <c r="G323" s="671"/>
      <c r="H323" s="671"/>
      <c r="I323" s="671"/>
      <c r="J323" s="671"/>
      <c r="K323" s="672"/>
      <c r="L323" s="671"/>
      <c r="M323" s="671"/>
      <c r="N323" s="671"/>
      <c r="O323" s="671"/>
      <c r="P323" s="671"/>
      <c r="Q323" s="671"/>
      <c r="R323" s="671"/>
      <c r="S323" s="671"/>
      <c r="T323" s="671"/>
      <c r="U323" s="671"/>
      <c r="V323" s="671"/>
      <c r="W323" s="671"/>
      <c r="X323" s="671"/>
      <c r="Y323" s="671"/>
      <c r="Z323" s="671"/>
    </row>
    <row r="324" spans="1:26" ht="13.5" customHeight="1">
      <c r="A324" s="671"/>
      <c r="B324" s="671"/>
      <c r="C324" s="671"/>
      <c r="D324" s="671"/>
      <c r="E324" s="671"/>
      <c r="F324" s="671"/>
      <c r="G324" s="671"/>
      <c r="H324" s="671"/>
      <c r="I324" s="671"/>
      <c r="J324" s="671"/>
      <c r="K324" s="672"/>
      <c r="L324" s="671"/>
      <c r="M324" s="671"/>
      <c r="N324" s="671"/>
      <c r="O324" s="671"/>
      <c r="P324" s="671"/>
      <c r="Q324" s="671"/>
      <c r="R324" s="671"/>
      <c r="S324" s="671"/>
      <c r="T324" s="671"/>
      <c r="U324" s="671"/>
      <c r="V324" s="671"/>
      <c r="W324" s="671"/>
      <c r="X324" s="671"/>
      <c r="Y324" s="671"/>
      <c r="Z324" s="671"/>
    </row>
    <row r="325" spans="1:26" ht="13.5" customHeight="1">
      <c r="A325" s="671"/>
      <c r="B325" s="671"/>
      <c r="C325" s="671"/>
      <c r="D325" s="671"/>
      <c r="E325" s="671"/>
      <c r="F325" s="671"/>
      <c r="G325" s="671"/>
      <c r="H325" s="671"/>
      <c r="I325" s="671"/>
      <c r="J325" s="671"/>
      <c r="K325" s="672"/>
      <c r="L325" s="671"/>
      <c r="M325" s="671"/>
      <c r="N325" s="671"/>
      <c r="O325" s="671"/>
      <c r="P325" s="671"/>
      <c r="Q325" s="671"/>
      <c r="R325" s="671"/>
      <c r="S325" s="671"/>
      <c r="T325" s="671"/>
      <c r="U325" s="671"/>
      <c r="V325" s="671"/>
      <c r="W325" s="671"/>
      <c r="X325" s="671"/>
      <c r="Y325" s="671"/>
      <c r="Z325" s="671"/>
    </row>
    <row r="326" spans="1:26" ht="13.5" customHeight="1">
      <c r="A326" s="671"/>
      <c r="B326" s="671"/>
      <c r="C326" s="671"/>
      <c r="D326" s="671"/>
      <c r="E326" s="671"/>
      <c r="F326" s="671"/>
      <c r="G326" s="671"/>
      <c r="H326" s="671"/>
      <c r="I326" s="671"/>
      <c r="J326" s="671"/>
      <c r="K326" s="672"/>
      <c r="L326" s="671"/>
      <c r="M326" s="671"/>
      <c r="N326" s="671"/>
      <c r="O326" s="671"/>
      <c r="P326" s="671"/>
      <c r="Q326" s="671"/>
      <c r="R326" s="671"/>
      <c r="S326" s="671"/>
      <c r="T326" s="671"/>
      <c r="U326" s="671"/>
      <c r="V326" s="671"/>
      <c r="W326" s="671"/>
      <c r="X326" s="671"/>
      <c r="Y326" s="671"/>
      <c r="Z326" s="671"/>
    </row>
    <row r="327" spans="1:26" ht="13.5" customHeight="1">
      <c r="A327" s="671"/>
      <c r="B327" s="671"/>
      <c r="C327" s="671"/>
      <c r="D327" s="671"/>
      <c r="E327" s="671"/>
      <c r="F327" s="671"/>
      <c r="G327" s="671"/>
      <c r="H327" s="671"/>
      <c r="I327" s="671"/>
      <c r="J327" s="671"/>
      <c r="K327" s="672"/>
      <c r="L327" s="671"/>
      <c r="M327" s="671"/>
      <c r="N327" s="671"/>
      <c r="O327" s="671"/>
      <c r="P327" s="671"/>
      <c r="Q327" s="671"/>
      <c r="R327" s="671"/>
      <c r="S327" s="671"/>
      <c r="T327" s="671"/>
      <c r="U327" s="671"/>
      <c r="V327" s="671"/>
      <c r="W327" s="671"/>
      <c r="X327" s="671"/>
      <c r="Y327" s="671"/>
      <c r="Z327" s="671"/>
    </row>
    <row r="328" spans="1:26" ht="13.5" customHeight="1">
      <c r="A328" s="671"/>
      <c r="B328" s="671"/>
      <c r="C328" s="671"/>
      <c r="D328" s="671"/>
      <c r="E328" s="671"/>
      <c r="F328" s="671"/>
      <c r="G328" s="671"/>
      <c r="H328" s="671"/>
      <c r="I328" s="671"/>
      <c r="J328" s="671"/>
      <c r="K328" s="672"/>
      <c r="L328" s="671"/>
      <c r="M328" s="671"/>
      <c r="N328" s="671"/>
      <c r="O328" s="671"/>
      <c r="P328" s="671"/>
      <c r="Q328" s="671"/>
      <c r="R328" s="671"/>
      <c r="S328" s="671"/>
      <c r="T328" s="671"/>
      <c r="U328" s="671"/>
      <c r="V328" s="671"/>
      <c r="W328" s="671"/>
      <c r="X328" s="671"/>
      <c r="Y328" s="671"/>
      <c r="Z328" s="671"/>
    </row>
    <row r="329" spans="1:26" ht="13.5" customHeight="1">
      <c r="A329" s="671"/>
      <c r="B329" s="671"/>
      <c r="C329" s="671"/>
      <c r="D329" s="671"/>
      <c r="E329" s="671"/>
      <c r="F329" s="671"/>
      <c r="G329" s="671"/>
      <c r="H329" s="671"/>
      <c r="I329" s="671"/>
      <c r="J329" s="671"/>
      <c r="K329" s="672"/>
      <c r="L329" s="671"/>
      <c r="M329" s="671"/>
      <c r="N329" s="671"/>
      <c r="O329" s="671"/>
      <c r="P329" s="671"/>
      <c r="Q329" s="671"/>
      <c r="R329" s="671"/>
      <c r="S329" s="671"/>
      <c r="T329" s="671"/>
      <c r="U329" s="671"/>
      <c r="V329" s="671"/>
      <c r="W329" s="671"/>
      <c r="X329" s="671"/>
      <c r="Y329" s="671"/>
      <c r="Z329" s="671"/>
    </row>
    <row r="330" spans="1:26" ht="13.5" customHeight="1">
      <c r="A330" s="671"/>
      <c r="B330" s="671"/>
      <c r="C330" s="671"/>
      <c r="D330" s="671"/>
      <c r="E330" s="671"/>
      <c r="F330" s="671"/>
      <c r="G330" s="671"/>
      <c r="H330" s="671"/>
      <c r="I330" s="671"/>
      <c r="J330" s="671"/>
      <c r="K330" s="672"/>
      <c r="L330" s="671"/>
      <c r="M330" s="671"/>
      <c r="N330" s="671"/>
      <c r="O330" s="671"/>
      <c r="P330" s="671"/>
      <c r="Q330" s="671"/>
      <c r="R330" s="671"/>
      <c r="S330" s="671"/>
      <c r="T330" s="671"/>
      <c r="U330" s="671"/>
      <c r="V330" s="671"/>
      <c r="W330" s="671"/>
      <c r="X330" s="671"/>
      <c r="Y330" s="671"/>
      <c r="Z330" s="671"/>
    </row>
    <row r="331" spans="1:26" ht="13.5" customHeight="1">
      <c r="A331" s="671"/>
      <c r="B331" s="671"/>
      <c r="C331" s="671"/>
      <c r="D331" s="671"/>
      <c r="E331" s="671"/>
      <c r="F331" s="671"/>
      <c r="G331" s="671"/>
      <c r="H331" s="671"/>
      <c r="I331" s="671"/>
      <c r="J331" s="671"/>
      <c r="K331" s="672"/>
      <c r="L331" s="671"/>
      <c r="M331" s="671"/>
      <c r="N331" s="671"/>
      <c r="O331" s="671"/>
      <c r="P331" s="671"/>
      <c r="Q331" s="671"/>
      <c r="R331" s="671"/>
      <c r="S331" s="671"/>
      <c r="T331" s="671"/>
      <c r="U331" s="671"/>
      <c r="V331" s="671"/>
      <c r="W331" s="671"/>
      <c r="X331" s="671"/>
      <c r="Y331" s="671"/>
      <c r="Z331" s="671"/>
    </row>
    <row r="332" spans="1:26" ht="13.5" customHeight="1">
      <c r="A332" s="671"/>
      <c r="B332" s="671"/>
      <c r="C332" s="671"/>
      <c r="D332" s="671"/>
      <c r="E332" s="671"/>
      <c r="F332" s="671"/>
      <c r="G332" s="671"/>
      <c r="H332" s="671"/>
      <c r="I332" s="671"/>
      <c r="J332" s="671"/>
      <c r="K332" s="672"/>
      <c r="L332" s="671"/>
      <c r="M332" s="671"/>
      <c r="N332" s="671"/>
      <c r="O332" s="671"/>
      <c r="P332" s="671"/>
      <c r="Q332" s="671"/>
      <c r="R332" s="671"/>
      <c r="S332" s="671"/>
      <c r="T332" s="671"/>
      <c r="U332" s="671"/>
      <c r="V332" s="671"/>
      <c r="W332" s="671"/>
      <c r="X332" s="671"/>
      <c r="Y332" s="671"/>
      <c r="Z332" s="671"/>
    </row>
    <row r="333" spans="1:26" ht="13.5" customHeight="1">
      <c r="A333" s="671"/>
      <c r="B333" s="671"/>
      <c r="C333" s="671"/>
      <c r="D333" s="671"/>
      <c r="E333" s="671"/>
      <c r="F333" s="671"/>
      <c r="G333" s="671"/>
      <c r="H333" s="671"/>
      <c r="I333" s="671"/>
      <c r="J333" s="671"/>
      <c r="K333" s="672"/>
      <c r="L333" s="671"/>
      <c r="M333" s="671"/>
      <c r="N333" s="671"/>
      <c r="O333" s="671"/>
      <c r="P333" s="671"/>
      <c r="Q333" s="671"/>
      <c r="R333" s="671"/>
      <c r="S333" s="671"/>
      <c r="T333" s="671"/>
      <c r="U333" s="671"/>
      <c r="V333" s="671"/>
      <c r="W333" s="671"/>
      <c r="X333" s="671"/>
      <c r="Y333" s="671"/>
      <c r="Z333" s="671"/>
    </row>
    <row r="334" spans="1:26" ht="13.5" customHeight="1">
      <c r="A334" s="671"/>
      <c r="B334" s="671"/>
      <c r="C334" s="671"/>
      <c r="D334" s="671"/>
      <c r="E334" s="671"/>
      <c r="F334" s="671"/>
      <c r="G334" s="671"/>
      <c r="H334" s="671"/>
      <c r="I334" s="671"/>
      <c r="J334" s="671"/>
      <c r="K334" s="672"/>
      <c r="L334" s="671"/>
      <c r="M334" s="671"/>
      <c r="N334" s="671"/>
      <c r="O334" s="671"/>
      <c r="P334" s="671"/>
      <c r="Q334" s="671"/>
      <c r="R334" s="671"/>
      <c r="S334" s="671"/>
      <c r="T334" s="671"/>
      <c r="U334" s="671"/>
      <c r="V334" s="671"/>
      <c r="W334" s="671"/>
      <c r="X334" s="671"/>
      <c r="Y334" s="671"/>
      <c r="Z334" s="671"/>
    </row>
    <row r="335" spans="1:26" ht="13.5" customHeight="1">
      <c r="A335" s="671"/>
      <c r="B335" s="671"/>
      <c r="C335" s="671"/>
      <c r="D335" s="671"/>
      <c r="E335" s="671"/>
      <c r="F335" s="671"/>
      <c r="G335" s="671"/>
      <c r="H335" s="671"/>
      <c r="I335" s="671"/>
      <c r="J335" s="671"/>
      <c r="K335" s="672"/>
      <c r="L335" s="671"/>
      <c r="M335" s="671"/>
      <c r="N335" s="671"/>
      <c r="O335" s="671"/>
      <c r="P335" s="671"/>
      <c r="Q335" s="671"/>
      <c r="R335" s="671"/>
      <c r="S335" s="671"/>
      <c r="T335" s="671"/>
      <c r="U335" s="671"/>
      <c r="V335" s="671"/>
      <c r="W335" s="671"/>
      <c r="X335" s="671"/>
      <c r="Y335" s="671"/>
      <c r="Z335" s="671"/>
    </row>
    <row r="336" spans="1:26" ht="13.5" customHeight="1">
      <c r="A336" s="671"/>
      <c r="B336" s="671"/>
      <c r="C336" s="671"/>
      <c r="D336" s="671"/>
      <c r="E336" s="671"/>
      <c r="F336" s="671"/>
      <c r="G336" s="671"/>
      <c r="H336" s="671"/>
      <c r="I336" s="671"/>
      <c r="J336" s="671"/>
      <c r="K336" s="672"/>
      <c r="L336" s="671"/>
      <c r="M336" s="671"/>
      <c r="N336" s="671"/>
      <c r="O336" s="671"/>
      <c r="P336" s="671"/>
      <c r="Q336" s="671"/>
      <c r="R336" s="671"/>
      <c r="S336" s="671"/>
      <c r="T336" s="671"/>
      <c r="U336" s="671"/>
      <c r="V336" s="671"/>
      <c r="W336" s="671"/>
      <c r="X336" s="671"/>
      <c r="Y336" s="671"/>
      <c r="Z336" s="671"/>
    </row>
    <row r="337" spans="1:26" ht="13.5" customHeight="1">
      <c r="A337" s="671"/>
      <c r="B337" s="671"/>
      <c r="C337" s="671"/>
      <c r="D337" s="671"/>
      <c r="E337" s="671"/>
      <c r="F337" s="671"/>
      <c r="G337" s="671"/>
      <c r="H337" s="671"/>
      <c r="I337" s="671"/>
      <c r="J337" s="671"/>
      <c r="K337" s="672"/>
      <c r="L337" s="671"/>
      <c r="M337" s="671"/>
      <c r="N337" s="671"/>
      <c r="O337" s="671"/>
      <c r="P337" s="671"/>
      <c r="Q337" s="671"/>
      <c r="R337" s="671"/>
      <c r="S337" s="671"/>
      <c r="T337" s="671"/>
      <c r="U337" s="671"/>
      <c r="V337" s="671"/>
      <c r="W337" s="671"/>
      <c r="X337" s="671"/>
      <c r="Y337" s="671"/>
      <c r="Z337" s="671"/>
    </row>
    <row r="338" spans="1:26" ht="13.5" customHeight="1">
      <c r="A338" s="671"/>
      <c r="B338" s="671"/>
      <c r="C338" s="671"/>
      <c r="D338" s="671"/>
      <c r="E338" s="671"/>
      <c r="F338" s="671"/>
      <c r="G338" s="671"/>
      <c r="H338" s="671"/>
      <c r="I338" s="671"/>
      <c r="J338" s="671"/>
      <c r="K338" s="672"/>
      <c r="L338" s="671"/>
      <c r="M338" s="671"/>
      <c r="N338" s="671"/>
      <c r="O338" s="671"/>
      <c r="P338" s="671"/>
      <c r="Q338" s="671"/>
      <c r="R338" s="671"/>
      <c r="S338" s="671"/>
      <c r="T338" s="671"/>
      <c r="U338" s="671"/>
      <c r="V338" s="671"/>
      <c r="W338" s="671"/>
      <c r="X338" s="671"/>
      <c r="Y338" s="671"/>
      <c r="Z338" s="671"/>
    </row>
    <row r="339" spans="1:26" ht="13.5" customHeight="1">
      <c r="A339" s="671"/>
      <c r="B339" s="671"/>
      <c r="C339" s="671"/>
      <c r="D339" s="671"/>
      <c r="E339" s="671"/>
      <c r="F339" s="671"/>
      <c r="G339" s="671"/>
      <c r="H339" s="671"/>
      <c r="I339" s="671"/>
      <c r="J339" s="671"/>
      <c r="K339" s="672"/>
      <c r="L339" s="671"/>
      <c r="M339" s="671"/>
      <c r="N339" s="671"/>
      <c r="O339" s="671"/>
      <c r="P339" s="671"/>
      <c r="Q339" s="671"/>
      <c r="R339" s="671"/>
      <c r="S339" s="671"/>
      <c r="T339" s="671"/>
      <c r="U339" s="671"/>
      <c r="V339" s="671"/>
      <c r="W339" s="671"/>
      <c r="X339" s="671"/>
      <c r="Y339" s="671"/>
      <c r="Z339" s="671"/>
    </row>
    <row r="340" spans="1:26" ht="13.5" customHeight="1">
      <c r="A340" s="671"/>
      <c r="B340" s="671"/>
      <c r="C340" s="671"/>
      <c r="D340" s="671"/>
      <c r="E340" s="671"/>
      <c r="F340" s="671"/>
      <c r="G340" s="671"/>
      <c r="H340" s="671"/>
      <c r="I340" s="671"/>
      <c r="J340" s="671"/>
      <c r="K340" s="672"/>
      <c r="L340" s="671"/>
      <c r="M340" s="671"/>
      <c r="N340" s="671"/>
      <c r="O340" s="671"/>
      <c r="P340" s="671"/>
      <c r="Q340" s="671"/>
      <c r="R340" s="671"/>
      <c r="S340" s="671"/>
      <c r="T340" s="671"/>
      <c r="U340" s="671"/>
      <c r="V340" s="671"/>
      <c r="W340" s="671"/>
      <c r="X340" s="671"/>
      <c r="Y340" s="671"/>
      <c r="Z340" s="671"/>
    </row>
    <row r="341" spans="1:26" ht="13.5" customHeight="1">
      <c r="A341" s="671"/>
      <c r="B341" s="671"/>
      <c r="C341" s="671"/>
      <c r="D341" s="671"/>
      <c r="E341" s="671"/>
      <c r="F341" s="671"/>
      <c r="G341" s="671"/>
      <c r="H341" s="671"/>
      <c r="I341" s="671"/>
      <c r="J341" s="671"/>
      <c r="K341" s="672"/>
      <c r="L341" s="671"/>
      <c r="M341" s="671"/>
      <c r="N341" s="671"/>
      <c r="O341" s="671"/>
      <c r="P341" s="671"/>
      <c r="Q341" s="671"/>
      <c r="R341" s="671"/>
      <c r="S341" s="671"/>
      <c r="T341" s="671"/>
      <c r="U341" s="671"/>
      <c r="V341" s="671"/>
      <c r="W341" s="671"/>
      <c r="X341" s="671"/>
      <c r="Y341" s="671"/>
      <c r="Z341" s="671"/>
    </row>
    <row r="342" spans="1:26" ht="13.5" customHeight="1">
      <c r="A342" s="671"/>
      <c r="B342" s="671"/>
      <c r="C342" s="671"/>
      <c r="D342" s="671"/>
      <c r="E342" s="671"/>
      <c r="F342" s="671"/>
      <c r="G342" s="671"/>
      <c r="H342" s="671"/>
      <c r="I342" s="671"/>
      <c r="J342" s="671"/>
      <c r="K342" s="672"/>
      <c r="L342" s="671"/>
      <c r="M342" s="671"/>
      <c r="N342" s="671"/>
      <c r="O342" s="671"/>
      <c r="P342" s="671"/>
      <c r="Q342" s="671"/>
      <c r="R342" s="671"/>
      <c r="S342" s="671"/>
      <c r="T342" s="671"/>
      <c r="U342" s="671"/>
      <c r="V342" s="671"/>
      <c r="W342" s="671"/>
      <c r="X342" s="671"/>
      <c r="Y342" s="671"/>
      <c r="Z342" s="671"/>
    </row>
    <row r="343" spans="1:26" ht="13.5" customHeight="1">
      <c r="A343" s="671"/>
      <c r="B343" s="671"/>
      <c r="C343" s="671"/>
      <c r="D343" s="671"/>
      <c r="E343" s="671"/>
      <c r="F343" s="671"/>
      <c r="G343" s="671"/>
      <c r="H343" s="671"/>
      <c r="I343" s="671"/>
      <c r="J343" s="671"/>
      <c r="K343" s="672"/>
      <c r="L343" s="671"/>
      <c r="M343" s="671"/>
      <c r="N343" s="671"/>
      <c r="O343" s="671"/>
      <c r="P343" s="671"/>
      <c r="Q343" s="671"/>
      <c r="R343" s="671"/>
      <c r="S343" s="671"/>
      <c r="T343" s="671"/>
      <c r="U343" s="671"/>
      <c r="V343" s="671"/>
      <c r="W343" s="671"/>
      <c r="X343" s="671"/>
      <c r="Y343" s="671"/>
      <c r="Z343" s="671"/>
    </row>
    <row r="344" spans="1:26" ht="13.5" customHeight="1">
      <c r="A344" s="671"/>
      <c r="B344" s="671"/>
      <c r="C344" s="671"/>
      <c r="D344" s="671"/>
      <c r="E344" s="671"/>
      <c r="F344" s="671"/>
      <c r="G344" s="671"/>
      <c r="H344" s="671"/>
      <c r="I344" s="671"/>
      <c r="J344" s="671"/>
      <c r="K344" s="672"/>
      <c r="L344" s="671"/>
      <c r="M344" s="671"/>
      <c r="N344" s="671"/>
      <c r="O344" s="671"/>
      <c r="P344" s="671"/>
      <c r="Q344" s="671"/>
      <c r="R344" s="671"/>
      <c r="S344" s="671"/>
      <c r="T344" s="671"/>
      <c r="U344" s="671"/>
      <c r="V344" s="671"/>
      <c r="W344" s="671"/>
      <c r="X344" s="671"/>
      <c r="Y344" s="671"/>
      <c r="Z344" s="671"/>
    </row>
    <row r="345" spans="1:26" ht="13.5" customHeight="1">
      <c r="A345" s="671"/>
      <c r="B345" s="671"/>
      <c r="C345" s="671"/>
      <c r="D345" s="671"/>
      <c r="E345" s="671"/>
      <c r="F345" s="671"/>
      <c r="G345" s="671"/>
      <c r="H345" s="671"/>
      <c r="I345" s="671"/>
      <c r="J345" s="671"/>
      <c r="K345" s="672"/>
      <c r="L345" s="671"/>
      <c r="M345" s="671"/>
      <c r="N345" s="671"/>
      <c r="O345" s="671"/>
      <c r="P345" s="671"/>
      <c r="Q345" s="671"/>
      <c r="R345" s="671"/>
      <c r="S345" s="671"/>
      <c r="T345" s="671"/>
      <c r="U345" s="671"/>
      <c r="V345" s="671"/>
      <c r="W345" s="671"/>
      <c r="X345" s="671"/>
      <c r="Y345" s="671"/>
      <c r="Z345" s="671"/>
    </row>
    <row r="346" spans="1:26" ht="13.5" customHeight="1">
      <c r="A346" s="671"/>
      <c r="B346" s="671"/>
      <c r="C346" s="671"/>
      <c r="D346" s="671"/>
      <c r="E346" s="671"/>
      <c r="F346" s="671"/>
      <c r="G346" s="671"/>
      <c r="H346" s="671"/>
      <c r="I346" s="671"/>
      <c r="J346" s="671"/>
      <c r="K346" s="672"/>
      <c r="L346" s="671"/>
      <c r="M346" s="671"/>
      <c r="N346" s="671"/>
      <c r="O346" s="671"/>
      <c r="P346" s="671"/>
      <c r="Q346" s="671"/>
      <c r="R346" s="671"/>
      <c r="S346" s="671"/>
      <c r="T346" s="671"/>
      <c r="U346" s="671"/>
      <c r="V346" s="671"/>
      <c r="W346" s="671"/>
      <c r="X346" s="671"/>
      <c r="Y346" s="671"/>
      <c r="Z346" s="671"/>
    </row>
    <row r="347" spans="1:26" ht="13.5" customHeight="1">
      <c r="A347" s="671"/>
      <c r="B347" s="671"/>
      <c r="C347" s="671"/>
      <c r="D347" s="671"/>
      <c r="E347" s="671"/>
      <c r="F347" s="671"/>
      <c r="G347" s="671"/>
      <c r="H347" s="671"/>
      <c r="I347" s="671"/>
      <c r="J347" s="671"/>
      <c r="K347" s="672"/>
      <c r="L347" s="671"/>
      <c r="M347" s="671"/>
      <c r="N347" s="671"/>
      <c r="O347" s="671"/>
      <c r="P347" s="671"/>
      <c r="Q347" s="671"/>
      <c r="R347" s="671"/>
      <c r="S347" s="671"/>
      <c r="T347" s="671"/>
      <c r="U347" s="671"/>
      <c r="V347" s="671"/>
      <c r="W347" s="671"/>
      <c r="X347" s="671"/>
      <c r="Y347" s="671"/>
      <c r="Z347" s="671"/>
    </row>
    <row r="348" spans="1:26" ht="13.5" customHeight="1">
      <c r="A348" s="671"/>
      <c r="B348" s="671"/>
      <c r="C348" s="671"/>
      <c r="D348" s="671"/>
      <c r="E348" s="671"/>
      <c r="F348" s="671"/>
      <c r="G348" s="671"/>
      <c r="H348" s="671"/>
      <c r="I348" s="671"/>
      <c r="J348" s="671"/>
      <c r="K348" s="672"/>
      <c r="L348" s="671"/>
      <c r="M348" s="671"/>
      <c r="N348" s="671"/>
      <c r="O348" s="671"/>
      <c r="P348" s="671"/>
      <c r="Q348" s="671"/>
      <c r="R348" s="671"/>
      <c r="S348" s="671"/>
      <c r="T348" s="671"/>
      <c r="U348" s="671"/>
      <c r="V348" s="671"/>
      <c r="W348" s="671"/>
      <c r="X348" s="671"/>
      <c r="Y348" s="671"/>
      <c r="Z348" s="671"/>
    </row>
    <row r="349" spans="1:26" ht="13.5" customHeight="1">
      <c r="A349" s="671"/>
      <c r="B349" s="671"/>
      <c r="C349" s="671"/>
      <c r="D349" s="671"/>
      <c r="E349" s="671"/>
      <c r="F349" s="671"/>
      <c r="G349" s="671"/>
      <c r="H349" s="671"/>
      <c r="I349" s="671"/>
      <c r="J349" s="671"/>
      <c r="K349" s="672"/>
      <c r="L349" s="671"/>
      <c r="M349" s="671"/>
      <c r="N349" s="671"/>
      <c r="O349" s="671"/>
      <c r="P349" s="671"/>
      <c r="Q349" s="671"/>
      <c r="R349" s="671"/>
      <c r="S349" s="671"/>
      <c r="T349" s="671"/>
      <c r="U349" s="671"/>
      <c r="V349" s="671"/>
      <c r="W349" s="671"/>
      <c r="X349" s="671"/>
      <c r="Y349" s="671"/>
      <c r="Z349" s="671"/>
    </row>
    <row r="350" spans="1:26" ht="13.5" customHeight="1">
      <c r="A350" s="671"/>
      <c r="B350" s="671"/>
      <c r="C350" s="671"/>
      <c r="D350" s="671"/>
      <c r="E350" s="671"/>
      <c r="F350" s="671"/>
      <c r="G350" s="671"/>
      <c r="H350" s="671"/>
      <c r="I350" s="671"/>
      <c r="J350" s="671"/>
      <c r="K350" s="672"/>
      <c r="L350" s="671"/>
      <c r="M350" s="671"/>
      <c r="N350" s="671"/>
      <c r="O350" s="671"/>
      <c r="P350" s="671"/>
      <c r="Q350" s="671"/>
      <c r="R350" s="671"/>
      <c r="S350" s="671"/>
      <c r="T350" s="671"/>
      <c r="U350" s="671"/>
      <c r="V350" s="671"/>
      <c r="W350" s="671"/>
      <c r="X350" s="671"/>
      <c r="Y350" s="671"/>
      <c r="Z350" s="671"/>
    </row>
    <row r="351" spans="1:26" ht="13.5" customHeight="1">
      <c r="A351" s="671"/>
      <c r="B351" s="671"/>
      <c r="C351" s="671"/>
      <c r="D351" s="671"/>
      <c r="E351" s="671"/>
      <c r="F351" s="671"/>
      <c r="G351" s="671"/>
      <c r="H351" s="671"/>
      <c r="I351" s="671"/>
      <c r="J351" s="671"/>
      <c r="K351" s="672"/>
      <c r="L351" s="671"/>
      <c r="M351" s="671"/>
      <c r="N351" s="671"/>
      <c r="O351" s="671"/>
      <c r="P351" s="671"/>
      <c r="Q351" s="671"/>
      <c r="R351" s="671"/>
      <c r="S351" s="671"/>
      <c r="T351" s="671"/>
      <c r="U351" s="671"/>
      <c r="V351" s="671"/>
      <c r="W351" s="671"/>
      <c r="X351" s="671"/>
      <c r="Y351" s="671"/>
      <c r="Z351" s="671"/>
    </row>
    <row r="352" spans="1:26" ht="13.5" customHeight="1">
      <c r="A352" s="671"/>
      <c r="B352" s="671"/>
      <c r="C352" s="671"/>
      <c r="D352" s="671"/>
      <c r="E352" s="671"/>
      <c r="F352" s="671"/>
      <c r="G352" s="671"/>
      <c r="H352" s="671"/>
      <c r="I352" s="671"/>
      <c r="J352" s="671"/>
      <c r="K352" s="672"/>
      <c r="L352" s="671"/>
      <c r="M352" s="671"/>
      <c r="N352" s="671"/>
      <c r="O352" s="671"/>
      <c r="P352" s="671"/>
      <c r="Q352" s="671"/>
      <c r="R352" s="671"/>
      <c r="S352" s="671"/>
      <c r="T352" s="671"/>
      <c r="U352" s="671"/>
      <c r="V352" s="671"/>
      <c r="W352" s="671"/>
      <c r="X352" s="671"/>
      <c r="Y352" s="671"/>
      <c r="Z352" s="671"/>
    </row>
    <row r="353" spans="1:26" ht="13.5" customHeight="1">
      <c r="A353" s="671"/>
      <c r="B353" s="671"/>
      <c r="C353" s="671"/>
      <c r="D353" s="671"/>
      <c r="E353" s="671"/>
      <c r="F353" s="671"/>
      <c r="G353" s="671"/>
      <c r="H353" s="671"/>
      <c r="I353" s="671"/>
      <c r="J353" s="671"/>
      <c r="K353" s="672"/>
      <c r="L353" s="671"/>
      <c r="M353" s="671"/>
      <c r="N353" s="671"/>
      <c r="O353" s="671"/>
      <c r="P353" s="671"/>
      <c r="Q353" s="671"/>
      <c r="R353" s="671"/>
      <c r="S353" s="671"/>
      <c r="T353" s="671"/>
      <c r="U353" s="671"/>
      <c r="V353" s="671"/>
      <c r="W353" s="671"/>
      <c r="X353" s="671"/>
      <c r="Y353" s="671"/>
      <c r="Z353" s="671"/>
    </row>
    <row r="354" spans="1:26" ht="13.5" customHeight="1">
      <c r="A354" s="671"/>
      <c r="B354" s="671"/>
      <c r="C354" s="671"/>
      <c r="D354" s="671"/>
      <c r="E354" s="671"/>
      <c r="F354" s="671"/>
      <c r="G354" s="671"/>
      <c r="H354" s="671"/>
      <c r="I354" s="671"/>
      <c r="J354" s="671"/>
      <c r="K354" s="672"/>
      <c r="L354" s="671"/>
      <c r="M354" s="671"/>
      <c r="N354" s="671"/>
      <c r="O354" s="671"/>
      <c r="P354" s="671"/>
      <c r="Q354" s="671"/>
      <c r="R354" s="671"/>
      <c r="S354" s="671"/>
      <c r="T354" s="671"/>
      <c r="U354" s="671"/>
      <c r="V354" s="671"/>
      <c r="W354" s="671"/>
      <c r="X354" s="671"/>
      <c r="Y354" s="671"/>
      <c r="Z354" s="671"/>
    </row>
    <row r="355" spans="1:26" ht="13.5" customHeight="1">
      <c r="A355" s="671"/>
      <c r="B355" s="671"/>
      <c r="C355" s="671"/>
      <c r="D355" s="671"/>
      <c r="E355" s="671"/>
      <c r="F355" s="671"/>
      <c r="G355" s="671"/>
      <c r="H355" s="671"/>
      <c r="I355" s="671"/>
      <c r="J355" s="671"/>
      <c r="K355" s="672"/>
      <c r="L355" s="671"/>
      <c r="M355" s="671"/>
      <c r="N355" s="671"/>
      <c r="O355" s="671"/>
      <c r="P355" s="671"/>
      <c r="Q355" s="671"/>
      <c r="R355" s="671"/>
      <c r="S355" s="671"/>
      <c r="T355" s="671"/>
      <c r="U355" s="671"/>
      <c r="V355" s="671"/>
      <c r="W355" s="671"/>
      <c r="X355" s="671"/>
      <c r="Y355" s="671"/>
      <c r="Z355" s="671"/>
    </row>
    <row r="356" spans="1:26" ht="13.5" customHeight="1">
      <c r="A356" s="671"/>
      <c r="B356" s="671"/>
      <c r="C356" s="671"/>
      <c r="D356" s="671"/>
      <c r="E356" s="671"/>
      <c r="F356" s="671"/>
      <c r="G356" s="671"/>
      <c r="H356" s="671"/>
      <c r="I356" s="671"/>
      <c r="J356" s="671"/>
      <c r="K356" s="672"/>
      <c r="L356" s="671"/>
      <c r="M356" s="671"/>
      <c r="N356" s="671"/>
      <c r="O356" s="671"/>
      <c r="P356" s="671"/>
      <c r="Q356" s="671"/>
      <c r="R356" s="671"/>
      <c r="S356" s="671"/>
      <c r="T356" s="671"/>
      <c r="U356" s="671"/>
      <c r="V356" s="671"/>
      <c r="W356" s="671"/>
      <c r="X356" s="671"/>
      <c r="Y356" s="671"/>
      <c r="Z356" s="671"/>
    </row>
    <row r="357" spans="1:26" ht="13.5" customHeight="1">
      <c r="A357" s="671"/>
      <c r="B357" s="671"/>
      <c r="C357" s="671"/>
      <c r="D357" s="671"/>
      <c r="E357" s="671"/>
      <c r="F357" s="671"/>
      <c r="G357" s="671"/>
      <c r="H357" s="671"/>
      <c r="I357" s="671"/>
      <c r="J357" s="671"/>
      <c r="K357" s="672"/>
      <c r="L357" s="671"/>
      <c r="M357" s="671"/>
      <c r="N357" s="671"/>
      <c r="O357" s="671"/>
      <c r="P357" s="671"/>
      <c r="Q357" s="671"/>
      <c r="R357" s="671"/>
      <c r="S357" s="671"/>
      <c r="T357" s="671"/>
      <c r="U357" s="671"/>
      <c r="V357" s="671"/>
      <c r="W357" s="671"/>
      <c r="X357" s="671"/>
      <c r="Y357" s="671"/>
      <c r="Z357" s="671"/>
    </row>
    <row r="358" spans="1:26" ht="13.5" customHeight="1">
      <c r="A358" s="671"/>
      <c r="B358" s="671"/>
      <c r="C358" s="671"/>
      <c r="D358" s="671"/>
      <c r="E358" s="671"/>
      <c r="F358" s="671"/>
      <c r="G358" s="671"/>
      <c r="H358" s="671"/>
      <c r="I358" s="671"/>
      <c r="J358" s="671"/>
      <c r="K358" s="672"/>
      <c r="L358" s="671"/>
      <c r="M358" s="671"/>
      <c r="N358" s="671"/>
      <c r="O358" s="671"/>
      <c r="P358" s="671"/>
      <c r="Q358" s="671"/>
      <c r="R358" s="671"/>
      <c r="S358" s="671"/>
      <c r="T358" s="671"/>
      <c r="U358" s="671"/>
      <c r="V358" s="671"/>
      <c r="W358" s="671"/>
      <c r="X358" s="671"/>
      <c r="Y358" s="671"/>
      <c r="Z358" s="671"/>
    </row>
    <row r="359" spans="1:26" ht="13.5" customHeight="1">
      <c r="A359" s="671"/>
      <c r="B359" s="671"/>
      <c r="C359" s="671"/>
      <c r="D359" s="671"/>
      <c r="E359" s="671"/>
      <c r="F359" s="671"/>
      <c r="G359" s="671"/>
      <c r="H359" s="671"/>
      <c r="I359" s="671"/>
      <c r="J359" s="671"/>
      <c r="K359" s="672"/>
      <c r="L359" s="671"/>
      <c r="M359" s="671"/>
      <c r="N359" s="671"/>
      <c r="O359" s="671"/>
      <c r="P359" s="671"/>
      <c r="Q359" s="671"/>
      <c r="R359" s="671"/>
      <c r="S359" s="671"/>
      <c r="T359" s="671"/>
      <c r="U359" s="671"/>
      <c r="V359" s="671"/>
      <c r="W359" s="671"/>
      <c r="X359" s="671"/>
      <c r="Y359" s="671"/>
      <c r="Z359" s="671"/>
    </row>
    <row r="360" spans="1:26" ht="13.5" customHeight="1">
      <c r="A360" s="671"/>
      <c r="B360" s="671"/>
      <c r="C360" s="671"/>
      <c r="D360" s="671"/>
      <c r="E360" s="671"/>
      <c r="F360" s="671"/>
      <c r="G360" s="671"/>
      <c r="H360" s="671"/>
      <c r="I360" s="671"/>
      <c r="J360" s="671"/>
      <c r="K360" s="672"/>
      <c r="L360" s="671"/>
      <c r="M360" s="671"/>
      <c r="N360" s="671"/>
      <c r="O360" s="671"/>
      <c r="P360" s="671"/>
      <c r="Q360" s="671"/>
      <c r="R360" s="671"/>
      <c r="S360" s="671"/>
      <c r="T360" s="671"/>
      <c r="U360" s="671"/>
      <c r="V360" s="671"/>
      <c r="W360" s="671"/>
      <c r="X360" s="671"/>
      <c r="Y360" s="671"/>
      <c r="Z360" s="671"/>
    </row>
    <row r="361" spans="1:26" ht="13.5" customHeight="1">
      <c r="A361" s="671"/>
      <c r="B361" s="671"/>
      <c r="C361" s="671"/>
      <c r="D361" s="671"/>
      <c r="E361" s="671"/>
      <c r="F361" s="671"/>
      <c r="G361" s="671"/>
      <c r="H361" s="671"/>
      <c r="I361" s="671"/>
      <c r="J361" s="671"/>
      <c r="K361" s="672"/>
      <c r="L361" s="671"/>
      <c r="M361" s="671"/>
      <c r="N361" s="671"/>
      <c r="O361" s="671"/>
      <c r="P361" s="671"/>
      <c r="Q361" s="671"/>
      <c r="R361" s="671"/>
      <c r="S361" s="671"/>
      <c r="T361" s="671"/>
      <c r="U361" s="671"/>
      <c r="V361" s="671"/>
      <c r="W361" s="671"/>
      <c r="X361" s="671"/>
      <c r="Y361" s="671"/>
      <c r="Z361" s="671"/>
    </row>
    <row r="362" spans="1:26" ht="13.5" customHeight="1">
      <c r="A362" s="671"/>
      <c r="B362" s="671"/>
      <c r="C362" s="671"/>
      <c r="D362" s="671"/>
      <c r="E362" s="671"/>
      <c r="F362" s="671"/>
      <c r="G362" s="671"/>
      <c r="H362" s="671"/>
      <c r="I362" s="671"/>
      <c r="J362" s="671"/>
      <c r="K362" s="672"/>
      <c r="L362" s="671"/>
      <c r="M362" s="671"/>
      <c r="N362" s="671"/>
      <c r="O362" s="671"/>
      <c r="P362" s="671"/>
      <c r="Q362" s="671"/>
      <c r="R362" s="671"/>
      <c r="S362" s="671"/>
      <c r="T362" s="671"/>
      <c r="U362" s="671"/>
      <c r="V362" s="671"/>
      <c r="W362" s="671"/>
      <c r="X362" s="671"/>
      <c r="Y362" s="671"/>
      <c r="Z362" s="671"/>
    </row>
    <row r="363" spans="1:26" ht="13.5" customHeight="1">
      <c r="A363" s="671"/>
      <c r="B363" s="671"/>
      <c r="C363" s="671"/>
      <c r="D363" s="671"/>
      <c r="E363" s="671"/>
      <c r="F363" s="671"/>
      <c r="G363" s="671"/>
      <c r="H363" s="671"/>
      <c r="I363" s="671"/>
      <c r="J363" s="671"/>
      <c r="K363" s="672"/>
      <c r="L363" s="671"/>
      <c r="M363" s="671"/>
      <c r="N363" s="671"/>
      <c r="O363" s="671"/>
      <c r="P363" s="671"/>
      <c r="Q363" s="671"/>
      <c r="R363" s="671"/>
      <c r="S363" s="671"/>
      <c r="T363" s="671"/>
      <c r="U363" s="671"/>
      <c r="V363" s="671"/>
      <c r="W363" s="671"/>
      <c r="X363" s="671"/>
      <c r="Y363" s="671"/>
      <c r="Z363" s="671"/>
    </row>
    <row r="364" spans="1:26" ht="13.5" customHeight="1">
      <c r="A364" s="671"/>
      <c r="B364" s="671"/>
      <c r="C364" s="671"/>
      <c r="D364" s="671"/>
      <c r="E364" s="671"/>
      <c r="F364" s="671"/>
      <c r="G364" s="671"/>
      <c r="H364" s="671"/>
      <c r="I364" s="671"/>
      <c r="J364" s="671"/>
      <c r="K364" s="672"/>
      <c r="L364" s="671"/>
      <c r="M364" s="671"/>
      <c r="N364" s="671"/>
      <c r="O364" s="671"/>
      <c r="P364" s="671"/>
      <c r="Q364" s="671"/>
      <c r="R364" s="671"/>
      <c r="S364" s="671"/>
      <c r="T364" s="671"/>
      <c r="U364" s="671"/>
      <c r="V364" s="671"/>
      <c r="W364" s="671"/>
      <c r="X364" s="671"/>
      <c r="Y364" s="671"/>
      <c r="Z364" s="671"/>
    </row>
    <row r="365" spans="1:26" ht="13.5" customHeight="1">
      <c r="A365" s="671"/>
      <c r="B365" s="671"/>
      <c r="C365" s="671"/>
      <c r="D365" s="671"/>
      <c r="E365" s="671"/>
      <c r="F365" s="671"/>
      <c r="G365" s="671"/>
      <c r="H365" s="671"/>
      <c r="I365" s="671"/>
      <c r="J365" s="671"/>
      <c r="K365" s="672"/>
      <c r="L365" s="671"/>
      <c r="M365" s="671"/>
      <c r="N365" s="671"/>
      <c r="O365" s="671"/>
      <c r="P365" s="671"/>
      <c r="Q365" s="671"/>
      <c r="R365" s="671"/>
      <c r="S365" s="671"/>
      <c r="T365" s="671"/>
      <c r="U365" s="671"/>
      <c r="V365" s="671"/>
      <c r="W365" s="671"/>
      <c r="X365" s="671"/>
      <c r="Y365" s="671"/>
      <c r="Z365" s="671"/>
    </row>
    <row r="366" spans="1:26" ht="13.5" customHeight="1">
      <c r="A366" s="671"/>
      <c r="B366" s="671"/>
      <c r="C366" s="671"/>
      <c r="D366" s="671"/>
      <c r="E366" s="671"/>
      <c r="F366" s="671"/>
      <c r="G366" s="671"/>
      <c r="H366" s="671"/>
      <c r="I366" s="671"/>
      <c r="J366" s="671"/>
      <c r="K366" s="672"/>
      <c r="L366" s="671"/>
      <c r="M366" s="671"/>
      <c r="N366" s="671"/>
      <c r="O366" s="671"/>
      <c r="P366" s="671"/>
      <c r="Q366" s="671"/>
      <c r="R366" s="671"/>
      <c r="S366" s="671"/>
      <c r="T366" s="671"/>
      <c r="U366" s="671"/>
      <c r="V366" s="671"/>
      <c r="W366" s="671"/>
      <c r="X366" s="671"/>
      <c r="Y366" s="671"/>
      <c r="Z366" s="671"/>
    </row>
    <row r="367" spans="1:26" ht="13.5" customHeight="1">
      <c r="A367" s="671"/>
      <c r="B367" s="671"/>
      <c r="C367" s="671"/>
      <c r="D367" s="671"/>
      <c r="E367" s="671"/>
      <c r="F367" s="671"/>
      <c r="G367" s="671"/>
      <c r="H367" s="671"/>
      <c r="I367" s="671"/>
      <c r="J367" s="671"/>
      <c r="K367" s="672"/>
      <c r="L367" s="671"/>
      <c r="M367" s="671"/>
      <c r="N367" s="671"/>
      <c r="O367" s="671"/>
      <c r="P367" s="671"/>
      <c r="Q367" s="671"/>
      <c r="R367" s="671"/>
      <c r="S367" s="671"/>
      <c r="T367" s="671"/>
      <c r="U367" s="671"/>
      <c r="V367" s="671"/>
      <c r="W367" s="671"/>
      <c r="X367" s="671"/>
      <c r="Y367" s="671"/>
      <c r="Z367" s="671"/>
    </row>
    <row r="368" spans="1:26" ht="13.5" customHeight="1">
      <c r="A368" s="671"/>
      <c r="B368" s="671"/>
      <c r="C368" s="671"/>
      <c r="D368" s="671"/>
      <c r="E368" s="671"/>
      <c r="F368" s="671"/>
      <c r="G368" s="671"/>
      <c r="H368" s="671"/>
      <c r="I368" s="671"/>
      <c r="J368" s="671"/>
      <c r="K368" s="672"/>
      <c r="L368" s="671"/>
      <c r="M368" s="671"/>
      <c r="N368" s="671"/>
      <c r="O368" s="671"/>
      <c r="P368" s="671"/>
      <c r="Q368" s="671"/>
      <c r="R368" s="671"/>
      <c r="S368" s="671"/>
      <c r="T368" s="671"/>
      <c r="U368" s="671"/>
      <c r="V368" s="671"/>
      <c r="W368" s="671"/>
      <c r="X368" s="671"/>
      <c r="Y368" s="671"/>
      <c r="Z368" s="671"/>
    </row>
    <row r="369" spans="1:26" ht="13.5" customHeight="1">
      <c r="A369" s="671"/>
      <c r="B369" s="671"/>
      <c r="C369" s="671"/>
      <c r="D369" s="671"/>
      <c r="E369" s="671"/>
      <c r="F369" s="671"/>
      <c r="G369" s="671"/>
      <c r="H369" s="671"/>
      <c r="I369" s="671"/>
      <c r="J369" s="671"/>
      <c r="K369" s="672"/>
      <c r="L369" s="671"/>
      <c r="M369" s="671"/>
      <c r="N369" s="671"/>
      <c r="O369" s="671"/>
      <c r="P369" s="671"/>
      <c r="Q369" s="671"/>
      <c r="R369" s="671"/>
      <c r="S369" s="671"/>
      <c r="T369" s="671"/>
      <c r="U369" s="671"/>
      <c r="V369" s="671"/>
      <c r="W369" s="671"/>
      <c r="X369" s="671"/>
      <c r="Y369" s="671"/>
      <c r="Z369" s="671"/>
    </row>
    <row r="370" spans="1:26" ht="13.5" customHeight="1">
      <c r="A370" s="671"/>
      <c r="B370" s="671"/>
      <c r="C370" s="671"/>
      <c r="D370" s="671"/>
      <c r="E370" s="671"/>
      <c r="F370" s="671"/>
      <c r="G370" s="671"/>
      <c r="H370" s="671"/>
      <c r="I370" s="671"/>
      <c r="J370" s="671"/>
      <c r="K370" s="672"/>
      <c r="L370" s="671"/>
      <c r="M370" s="671"/>
      <c r="N370" s="671"/>
      <c r="O370" s="671"/>
      <c r="P370" s="671"/>
      <c r="Q370" s="671"/>
      <c r="R370" s="671"/>
      <c r="S370" s="671"/>
      <c r="T370" s="671"/>
      <c r="U370" s="671"/>
      <c r="V370" s="671"/>
      <c r="W370" s="671"/>
      <c r="X370" s="671"/>
      <c r="Y370" s="671"/>
      <c r="Z370" s="671"/>
    </row>
    <row r="371" spans="1:26" ht="13.5" customHeight="1">
      <c r="A371" s="671"/>
      <c r="B371" s="671"/>
      <c r="C371" s="671"/>
      <c r="D371" s="671"/>
      <c r="E371" s="671"/>
      <c r="F371" s="671"/>
      <c r="G371" s="671"/>
      <c r="H371" s="671"/>
      <c r="I371" s="671"/>
      <c r="J371" s="671"/>
      <c r="K371" s="672"/>
      <c r="L371" s="671"/>
      <c r="M371" s="671"/>
      <c r="N371" s="671"/>
      <c r="O371" s="671"/>
      <c r="P371" s="671"/>
      <c r="Q371" s="671"/>
      <c r="R371" s="671"/>
      <c r="S371" s="671"/>
      <c r="T371" s="671"/>
      <c r="U371" s="671"/>
      <c r="V371" s="671"/>
      <c r="W371" s="671"/>
      <c r="X371" s="671"/>
      <c r="Y371" s="671"/>
      <c r="Z371" s="671"/>
    </row>
    <row r="372" spans="1:26" ht="13.5" customHeight="1">
      <c r="A372" s="671"/>
      <c r="B372" s="671"/>
      <c r="C372" s="671"/>
      <c r="D372" s="671"/>
      <c r="E372" s="671"/>
      <c r="F372" s="671"/>
      <c r="G372" s="671"/>
      <c r="H372" s="671"/>
      <c r="I372" s="671"/>
      <c r="J372" s="671"/>
      <c r="K372" s="672"/>
      <c r="L372" s="671"/>
      <c r="M372" s="671"/>
      <c r="N372" s="671"/>
      <c r="O372" s="671"/>
      <c r="P372" s="671"/>
      <c r="Q372" s="671"/>
      <c r="R372" s="671"/>
      <c r="S372" s="671"/>
      <c r="T372" s="671"/>
      <c r="U372" s="671"/>
      <c r="V372" s="671"/>
      <c r="W372" s="671"/>
      <c r="X372" s="671"/>
      <c r="Y372" s="671"/>
      <c r="Z372" s="671"/>
    </row>
    <row r="373" spans="1:26" ht="13.5" customHeight="1">
      <c r="A373" s="671"/>
      <c r="B373" s="671"/>
      <c r="C373" s="671"/>
      <c r="D373" s="671"/>
      <c r="E373" s="671"/>
      <c r="F373" s="671"/>
      <c r="G373" s="671"/>
      <c r="H373" s="671"/>
      <c r="I373" s="671"/>
      <c r="J373" s="671"/>
      <c r="K373" s="672"/>
      <c r="L373" s="671"/>
      <c r="M373" s="671"/>
      <c r="N373" s="671"/>
      <c r="O373" s="671"/>
      <c r="P373" s="671"/>
      <c r="Q373" s="671"/>
      <c r="R373" s="671"/>
      <c r="S373" s="671"/>
      <c r="T373" s="671"/>
      <c r="U373" s="671"/>
      <c r="V373" s="671"/>
      <c r="W373" s="671"/>
      <c r="X373" s="671"/>
      <c r="Y373" s="671"/>
      <c r="Z373" s="671"/>
    </row>
    <row r="374" spans="1:26" ht="13.5" customHeight="1">
      <c r="A374" s="671"/>
      <c r="B374" s="671"/>
      <c r="C374" s="671"/>
      <c r="D374" s="671"/>
      <c r="E374" s="671"/>
      <c r="F374" s="671"/>
      <c r="G374" s="671"/>
      <c r="H374" s="671"/>
      <c r="I374" s="671"/>
      <c r="J374" s="671"/>
      <c r="K374" s="672"/>
      <c r="L374" s="671"/>
      <c r="M374" s="671"/>
      <c r="N374" s="671"/>
      <c r="O374" s="671"/>
      <c r="P374" s="671"/>
      <c r="Q374" s="671"/>
      <c r="R374" s="671"/>
      <c r="S374" s="671"/>
      <c r="T374" s="671"/>
      <c r="U374" s="671"/>
      <c r="V374" s="671"/>
      <c r="W374" s="671"/>
      <c r="X374" s="671"/>
      <c r="Y374" s="671"/>
      <c r="Z374" s="671"/>
    </row>
    <row r="375" spans="1:26" ht="13.5" customHeight="1">
      <c r="A375" s="671"/>
      <c r="B375" s="671"/>
      <c r="C375" s="671"/>
      <c r="D375" s="671"/>
      <c r="E375" s="671"/>
      <c r="F375" s="671"/>
      <c r="G375" s="671"/>
      <c r="H375" s="671"/>
      <c r="I375" s="671"/>
      <c r="J375" s="671"/>
      <c r="K375" s="672"/>
      <c r="L375" s="671"/>
      <c r="M375" s="671"/>
      <c r="N375" s="671"/>
      <c r="O375" s="671"/>
      <c r="P375" s="671"/>
      <c r="Q375" s="671"/>
      <c r="R375" s="671"/>
      <c r="S375" s="671"/>
      <c r="T375" s="671"/>
      <c r="U375" s="671"/>
      <c r="V375" s="671"/>
      <c r="W375" s="671"/>
      <c r="X375" s="671"/>
      <c r="Y375" s="671"/>
      <c r="Z375" s="671"/>
    </row>
    <row r="376" spans="1:26" ht="13.5" customHeight="1">
      <c r="A376" s="671"/>
      <c r="B376" s="671"/>
      <c r="C376" s="671"/>
      <c r="D376" s="671"/>
      <c r="E376" s="671"/>
      <c r="F376" s="671"/>
      <c r="G376" s="671"/>
      <c r="H376" s="671"/>
      <c r="I376" s="671"/>
      <c r="J376" s="671"/>
      <c r="K376" s="672"/>
      <c r="L376" s="671"/>
      <c r="M376" s="671"/>
      <c r="N376" s="671"/>
      <c r="O376" s="671"/>
      <c r="P376" s="671"/>
      <c r="Q376" s="671"/>
      <c r="R376" s="671"/>
      <c r="S376" s="671"/>
      <c r="T376" s="671"/>
      <c r="U376" s="671"/>
      <c r="V376" s="671"/>
      <c r="W376" s="671"/>
      <c r="X376" s="671"/>
      <c r="Y376" s="671"/>
      <c r="Z376" s="671"/>
    </row>
    <row r="377" spans="1:26" ht="13.5" customHeight="1">
      <c r="A377" s="671"/>
      <c r="B377" s="671"/>
      <c r="C377" s="671"/>
      <c r="D377" s="671"/>
      <c r="E377" s="671"/>
      <c r="F377" s="671"/>
      <c r="G377" s="671"/>
      <c r="H377" s="671"/>
      <c r="I377" s="671"/>
      <c r="J377" s="671"/>
      <c r="K377" s="672"/>
      <c r="L377" s="671"/>
      <c r="M377" s="671"/>
      <c r="N377" s="671"/>
      <c r="O377" s="671"/>
      <c r="P377" s="671"/>
      <c r="Q377" s="671"/>
      <c r="R377" s="671"/>
      <c r="S377" s="671"/>
      <c r="T377" s="671"/>
      <c r="U377" s="671"/>
      <c r="V377" s="671"/>
      <c r="W377" s="671"/>
      <c r="X377" s="671"/>
      <c r="Y377" s="671"/>
      <c r="Z377" s="671"/>
    </row>
    <row r="378" spans="1:26" ht="13.5" customHeight="1">
      <c r="A378" s="671"/>
      <c r="B378" s="671"/>
      <c r="C378" s="671"/>
      <c r="D378" s="671"/>
      <c r="E378" s="671"/>
      <c r="F378" s="671"/>
      <c r="G378" s="671"/>
      <c r="H378" s="671"/>
      <c r="I378" s="671"/>
      <c r="J378" s="671"/>
      <c r="K378" s="672"/>
      <c r="L378" s="671"/>
      <c r="M378" s="671"/>
      <c r="N378" s="671"/>
      <c r="O378" s="671"/>
      <c r="P378" s="671"/>
      <c r="Q378" s="671"/>
      <c r="R378" s="671"/>
      <c r="S378" s="671"/>
      <c r="T378" s="671"/>
      <c r="U378" s="671"/>
      <c r="V378" s="671"/>
      <c r="W378" s="671"/>
      <c r="X378" s="671"/>
      <c r="Y378" s="671"/>
      <c r="Z378" s="671"/>
    </row>
    <row r="379" spans="1:26" ht="13.5" customHeight="1">
      <c r="A379" s="671"/>
      <c r="B379" s="671"/>
      <c r="C379" s="671"/>
      <c r="D379" s="671"/>
      <c r="E379" s="671"/>
      <c r="F379" s="671"/>
      <c r="G379" s="671"/>
      <c r="H379" s="671"/>
      <c r="I379" s="671"/>
      <c r="J379" s="671"/>
      <c r="K379" s="672"/>
      <c r="L379" s="671"/>
      <c r="M379" s="671"/>
      <c r="N379" s="671"/>
      <c r="O379" s="671"/>
      <c r="P379" s="671"/>
      <c r="Q379" s="671"/>
      <c r="R379" s="671"/>
      <c r="S379" s="671"/>
      <c r="T379" s="671"/>
      <c r="U379" s="671"/>
      <c r="V379" s="671"/>
      <c r="W379" s="671"/>
      <c r="X379" s="671"/>
      <c r="Y379" s="671"/>
      <c r="Z379" s="671"/>
    </row>
    <row r="380" spans="1:26" ht="13.5" customHeight="1">
      <c r="A380" s="671"/>
      <c r="B380" s="671"/>
      <c r="C380" s="671"/>
      <c r="D380" s="671"/>
      <c r="E380" s="671"/>
      <c r="F380" s="671"/>
      <c r="G380" s="671"/>
      <c r="H380" s="671"/>
      <c r="I380" s="671"/>
      <c r="J380" s="671"/>
      <c r="K380" s="672"/>
      <c r="L380" s="671"/>
      <c r="M380" s="671"/>
      <c r="N380" s="671"/>
      <c r="O380" s="671"/>
      <c r="P380" s="671"/>
      <c r="Q380" s="671"/>
      <c r="R380" s="671"/>
      <c r="S380" s="671"/>
      <c r="T380" s="671"/>
      <c r="U380" s="671"/>
      <c r="V380" s="671"/>
      <c r="W380" s="671"/>
      <c r="X380" s="671"/>
      <c r="Y380" s="671"/>
      <c r="Z380" s="671"/>
    </row>
    <row r="381" spans="1:26" ht="13.5" customHeight="1">
      <c r="A381" s="671"/>
      <c r="B381" s="671"/>
      <c r="C381" s="671"/>
      <c r="D381" s="671"/>
      <c r="E381" s="671"/>
      <c r="F381" s="671"/>
      <c r="G381" s="671"/>
      <c r="H381" s="671"/>
      <c r="I381" s="671"/>
      <c r="J381" s="671"/>
      <c r="K381" s="672"/>
      <c r="L381" s="671"/>
      <c r="M381" s="671"/>
      <c r="N381" s="671"/>
      <c r="O381" s="671"/>
      <c r="P381" s="671"/>
      <c r="Q381" s="671"/>
      <c r="R381" s="671"/>
      <c r="S381" s="671"/>
      <c r="T381" s="671"/>
      <c r="U381" s="671"/>
      <c r="V381" s="671"/>
      <c r="W381" s="671"/>
      <c r="X381" s="671"/>
      <c r="Y381" s="671"/>
      <c r="Z381" s="671"/>
    </row>
    <row r="382" spans="1:26" ht="13.5" customHeight="1">
      <c r="A382" s="671"/>
      <c r="B382" s="671"/>
      <c r="C382" s="671"/>
      <c r="D382" s="671"/>
      <c r="E382" s="671"/>
      <c r="F382" s="671"/>
      <c r="G382" s="671"/>
      <c r="H382" s="671"/>
      <c r="I382" s="671"/>
      <c r="J382" s="671"/>
      <c r="K382" s="672"/>
      <c r="L382" s="671"/>
      <c r="M382" s="671"/>
      <c r="N382" s="671"/>
      <c r="O382" s="671"/>
      <c r="P382" s="671"/>
      <c r="Q382" s="671"/>
      <c r="R382" s="671"/>
      <c r="S382" s="671"/>
      <c r="T382" s="671"/>
      <c r="U382" s="671"/>
      <c r="V382" s="671"/>
      <c r="W382" s="671"/>
      <c r="X382" s="671"/>
      <c r="Y382" s="671"/>
      <c r="Z382" s="671"/>
    </row>
    <row r="383" spans="1:26" ht="13.5" customHeight="1">
      <c r="A383" s="671"/>
      <c r="B383" s="671"/>
      <c r="C383" s="671"/>
      <c r="D383" s="671"/>
      <c r="E383" s="671"/>
      <c r="F383" s="671"/>
      <c r="G383" s="671"/>
      <c r="H383" s="671"/>
      <c r="I383" s="671"/>
      <c r="J383" s="671"/>
      <c r="K383" s="672"/>
      <c r="L383" s="671"/>
      <c r="M383" s="671"/>
      <c r="N383" s="671"/>
      <c r="O383" s="671"/>
      <c r="P383" s="671"/>
      <c r="Q383" s="671"/>
      <c r="R383" s="671"/>
      <c r="S383" s="671"/>
      <c r="T383" s="671"/>
      <c r="U383" s="671"/>
      <c r="V383" s="671"/>
      <c r="W383" s="671"/>
      <c r="X383" s="671"/>
      <c r="Y383" s="671"/>
      <c r="Z383" s="671"/>
    </row>
    <row r="384" spans="1:26" ht="13.5" customHeight="1">
      <c r="A384" s="671"/>
      <c r="B384" s="671"/>
      <c r="C384" s="671"/>
      <c r="D384" s="671"/>
      <c r="E384" s="671"/>
      <c r="F384" s="671"/>
      <c r="G384" s="671"/>
      <c r="H384" s="671"/>
      <c r="I384" s="671"/>
      <c r="J384" s="671"/>
      <c r="K384" s="672"/>
      <c r="L384" s="671"/>
      <c r="M384" s="671"/>
      <c r="N384" s="671"/>
      <c r="O384" s="671"/>
      <c r="P384" s="671"/>
      <c r="Q384" s="671"/>
      <c r="R384" s="671"/>
      <c r="S384" s="671"/>
      <c r="T384" s="671"/>
      <c r="U384" s="671"/>
      <c r="V384" s="671"/>
      <c r="W384" s="671"/>
      <c r="X384" s="671"/>
      <c r="Y384" s="671"/>
      <c r="Z384" s="671"/>
    </row>
    <row r="385" spans="1:26" ht="13.5" customHeight="1">
      <c r="A385" s="671"/>
      <c r="B385" s="671"/>
      <c r="C385" s="671"/>
      <c r="D385" s="671"/>
      <c r="E385" s="671"/>
      <c r="F385" s="671"/>
      <c r="G385" s="671"/>
      <c r="H385" s="671"/>
      <c r="I385" s="671"/>
      <c r="J385" s="671"/>
      <c r="K385" s="672"/>
      <c r="L385" s="671"/>
      <c r="M385" s="671"/>
      <c r="N385" s="671"/>
      <c r="O385" s="671"/>
      <c r="P385" s="671"/>
      <c r="Q385" s="671"/>
      <c r="R385" s="671"/>
      <c r="S385" s="671"/>
      <c r="T385" s="671"/>
      <c r="U385" s="671"/>
      <c r="V385" s="671"/>
      <c r="W385" s="671"/>
      <c r="X385" s="671"/>
      <c r="Y385" s="671"/>
      <c r="Z385" s="671"/>
    </row>
    <row r="386" spans="1:26" ht="13.5" customHeight="1">
      <c r="A386" s="671"/>
      <c r="B386" s="671"/>
      <c r="C386" s="671"/>
      <c r="D386" s="671"/>
      <c r="E386" s="671"/>
      <c r="F386" s="671"/>
      <c r="G386" s="671"/>
      <c r="H386" s="671"/>
      <c r="I386" s="671"/>
      <c r="J386" s="671"/>
      <c r="K386" s="672"/>
      <c r="L386" s="671"/>
      <c r="M386" s="671"/>
      <c r="N386" s="671"/>
      <c r="O386" s="671"/>
      <c r="P386" s="671"/>
      <c r="Q386" s="671"/>
      <c r="R386" s="671"/>
      <c r="S386" s="671"/>
      <c r="T386" s="671"/>
      <c r="U386" s="671"/>
      <c r="V386" s="671"/>
      <c r="W386" s="671"/>
      <c r="X386" s="671"/>
      <c r="Y386" s="671"/>
      <c r="Z386" s="671"/>
    </row>
    <row r="387" spans="1:26" ht="13.5" customHeight="1">
      <c r="A387" s="671"/>
      <c r="B387" s="671"/>
      <c r="C387" s="671"/>
      <c r="D387" s="671"/>
      <c r="E387" s="671"/>
      <c r="F387" s="671"/>
      <c r="G387" s="671"/>
      <c r="H387" s="671"/>
      <c r="I387" s="671"/>
      <c r="J387" s="671"/>
      <c r="K387" s="672"/>
      <c r="L387" s="671"/>
      <c r="M387" s="671"/>
      <c r="N387" s="671"/>
      <c r="O387" s="671"/>
      <c r="P387" s="671"/>
      <c r="Q387" s="671"/>
      <c r="R387" s="671"/>
      <c r="S387" s="671"/>
      <c r="T387" s="671"/>
      <c r="U387" s="671"/>
      <c r="V387" s="671"/>
      <c r="W387" s="671"/>
      <c r="X387" s="671"/>
      <c r="Y387" s="671"/>
      <c r="Z387" s="671"/>
    </row>
    <row r="388" spans="1:26" ht="13.5" customHeight="1">
      <c r="A388" s="671"/>
      <c r="B388" s="671"/>
      <c r="C388" s="671"/>
      <c r="D388" s="671"/>
      <c r="E388" s="671"/>
      <c r="F388" s="671"/>
      <c r="G388" s="671"/>
      <c r="H388" s="671"/>
      <c r="I388" s="671"/>
      <c r="J388" s="671"/>
      <c r="K388" s="672"/>
      <c r="L388" s="671"/>
      <c r="M388" s="671"/>
      <c r="N388" s="671"/>
      <c r="O388" s="671"/>
      <c r="P388" s="671"/>
      <c r="Q388" s="671"/>
      <c r="R388" s="671"/>
      <c r="S388" s="671"/>
      <c r="T388" s="671"/>
      <c r="U388" s="671"/>
      <c r="V388" s="671"/>
      <c r="W388" s="671"/>
      <c r="X388" s="671"/>
      <c r="Y388" s="671"/>
      <c r="Z388" s="671"/>
    </row>
    <row r="389" spans="1:26" ht="13.5" customHeight="1">
      <c r="A389" s="671"/>
      <c r="B389" s="671"/>
      <c r="C389" s="671"/>
      <c r="D389" s="671"/>
      <c r="E389" s="671"/>
      <c r="F389" s="671"/>
      <c r="G389" s="671"/>
      <c r="H389" s="671"/>
      <c r="I389" s="671"/>
      <c r="J389" s="671"/>
      <c r="K389" s="672"/>
      <c r="L389" s="671"/>
      <c r="M389" s="671"/>
      <c r="N389" s="671"/>
      <c r="O389" s="671"/>
      <c r="P389" s="671"/>
      <c r="Q389" s="671"/>
      <c r="R389" s="671"/>
      <c r="S389" s="671"/>
      <c r="T389" s="671"/>
      <c r="U389" s="671"/>
      <c r="V389" s="671"/>
      <c r="W389" s="671"/>
      <c r="X389" s="671"/>
      <c r="Y389" s="671"/>
      <c r="Z389" s="671"/>
    </row>
    <row r="390" spans="1:26" ht="13.5" customHeight="1">
      <c r="A390" s="671"/>
      <c r="B390" s="671"/>
      <c r="C390" s="671"/>
      <c r="D390" s="671"/>
      <c r="E390" s="671"/>
      <c r="F390" s="671"/>
      <c r="G390" s="671"/>
      <c r="H390" s="671"/>
      <c r="I390" s="671"/>
      <c r="J390" s="671"/>
      <c r="K390" s="672"/>
      <c r="L390" s="671"/>
      <c r="M390" s="671"/>
      <c r="N390" s="671"/>
      <c r="O390" s="671"/>
      <c r="P390" s="671"/>
      <c r="Q390" s="671"/>
      <c r="R390" s="671"/>
      <c r="S390" s="671"/>
      <c r="T390" s="671"/>
      <c r="U390" s="671"/>
      <c r="V390" s="671"/>
      <c r="W390" s="671"/>
      <c r="X390" s="671"/>
      <c r="Y390" s="671"/>
      <c r="Z390" s="671"/>
    </row>
    <row r="391" spans="1:26" ht="13.5" customHeight="1">
      <c r="A391" s="671"/>
      <c r="B391" s="671"/>
      <c r="C391" s="671"/>
      <c r="D391" s="671"/>
      <c r="E391" s="671"/>
      <c r="F391" s="671"/>
      <c r="G391" s="671"/>
      <c r="H391" s="671"/>
      <c r="I391" s="671"/>
      <c r="J391" s="671"/>
      <c r="K391" s="672"/>
      <c r="L391" s="671"/>
      <c r="M391" s="671"/>
      <c r="N391" s="671"/>
      <c r="O391" s="671"/>
      <c r="P391" s="671"/>
      <c r="Q391" s="671"/>
      <c r="R391" s="671"/>
      <c r="S391" s="671"/>
      <c r="T391" s="671"/>
      <c r="U391" s="671"/>
      <c r="V391" s="671"/>
      <c r="W391" s="671"/>
      <c r="X391" s="671"/>
      <c r="Y391" s="671"/>
      <c r="Z391" s="671"/>
    </row>
    <row r="392" spans="1:26" ht="13.5" customHeight="1">
      <c r="A392" s="671"/>
      <c r="B392" s="671"/>
      <c r="C392" s="671"/>
      <c r="D392" s="671"/>
      <c r="E392" s="671"/>
      <c r="F392" s="671"/>
      <c r="G392" s="671"/>
      <c r="H392" s="671"/>
      <c r="I392" s="671"/>
      <c r="J392" s="671"/>
      <c r="K392" s="672"/>
      <c r="L392" s="671"/>
      <c r="M392" s="671"/>
      <c r="N392" s="671"/>
      <c r="O392" s="671"/>
      <c r="P392" s="671"/>
      <c r="Q392" s="671"/>
      <c r="R392" s="671"/>
      <c r="S392" s="671"/>
      <c r="T392" s="671"/>
      <c r="U392" s="671"/>
      <c r="V392" s="671"/>
      <c r="W392" s="671"/>
      <c r="X392" s="671"/>
      <c r="Y392" s="671"/>
      <c r="Z392" s="671"/>
    </row>
    <row r="393" spans="1:26" ht="13.5" customHeight="1">
      <c r="A393" s="671"/>
      <c r="B393" s="671"/>
      <c r="C393" s="671"/>
      <c r="D393" s="671"/>
      <c r="E393" s="671"/>
      <c r="F393" s="671"/>
      <c r="G393" s="671"/>
      <c r="H393" s="671"/>
      <c r="I393" s="671"/>
      <c r="J393" s="671"/>
      <c r="K393" s="672"/>
      <c r="L393" s="671"/>
      <c r="M393" s="671"/>
      <c r="N393" s="671"/>
      <c r="O393" s="671"/>
      <c r="P393" s="671"/>
      <c r="Q393" s="671"/>
      <c r="R393" s="671"/>
      <c r="S393" s="671"/>
      <c r="T393" s="671"/>
      <c r="U393" s="671"/>
      <c r="V393" s="671"/>
      <c r="W393" s="671"/>
      <c r="X393" s="671"/>
      <c r="Y393" s="671"/>
      <c r="Z393" s="671"/>
    </row>
    <row r="394" spans="1:26" ht="13.5" customHeight="1">
      <c r="A394" s="671"/>
      <c r="B394" s="671"/>
      <c r="C394" s="671"/>
      <c r="D394" s="671"/>
      <c r="E394" s="671"/>
      <c r="F394" s="671"/>
      <c r="G394" s="671"/>
      <c r="H394" s="671"/>
      <c r="I394" s="671"/>
      <c r="J394" s="671"/>
      <c r="K394" s="672"/>
      <c r="L394" s="671"/>
      <c r="M394" s="671"/>
      <c r="N394" s="671"/>
      <c r="O394" s="671"/>
      <c r="P394" s="671"/>
      <c r="Q394" s="671"/>
      <c r="R394" s="671"/>
      <c r="S394" s="671"/>
      <c r="T394" s="671"/>
      <c r="U394" s="671"/>
      <c r="V394" s="671"/>
      <c r="W394" s="671"/>
      <c r="X394" s="671"/>
      <c r="Y394" s="671"/>
      <c r="Z394" s="671"/>
    </row>
    <row r="395" spans="1:26" ht="13.5" customHeight="1">
      <c r="A395" s="671"/>
      <c r="B395" s="671"/>
      <c r="C395" s="671"/>
      <c r="D395" s="671"/>
      <c r="E395" s="671"/>
      <c r="F395" s="671"/>
      <c r="G395" s="671"/>
      <c r="H395" s="671"/>
      <c r="I395" s="671"/>
      <c r="J395" s="671"/>
      <c r="K395" s="672"/>
      <c r="L395" s="671"/>
      <c r="M395" s="671"/>
      <c r="N395" s="671"/>
      <c r="O395" s="671"/>
      <c r="P395" s="671"/>
      <c r="Q395" s="671"/>
      <c r="R395" s="671"/>
      <c r="S395" s="671"/>
      <c r="T395" s="671"/>
      <c r="U395" s="671"/>
      <c r="V395" s="671"/>
      <c r="W395" s="671"/>
      <c r="X395" s="671"/>
      <c r="Y395" s="671"/>
      <c r="Z395" s="671"/>
    </row>
    <row r="396" spans="1:26" ht="13.5" customHeight="1">
      <c r="A396" s="671"/>
      <c r="B396" s="671"/>
      <c r="C396" s="671"/>
      <c r="D396" s="671"/>
      <c r="E396" s="671"/>
      <c r="F396" s="671"/>
      <c r="G396" s="671"/>
      <c r="H396" s="671"/>
      <c r="I396" s="671"/>
      <c r="J396" s="671"/>
      <c r="K396" s="672"/>
      <c r="L396" s="671"/>
      <c r="M396" s="671"/>
      <c r="N396" s="671"/>
      <c r="O396" s="671"/>
      <c r="P396" s="671"/>
      <c r="Q396" s="671"/>
      <c r="R396" s="671"/>
      <c r="S396" s="671"/>
      <c r="T396" s="671"/>
      <c r="U396" s="671"/>
      <c r="V396" s="671"/>
      <c r="W396" s="671"/>
      <c r="X396" s="671"/>
      <c r="Y396" s="671"/>
      <c r="Z396" s="671"/>
    </row>
    <row r="397" spans="1:26" ht="13.5" customHeight="1">
      <c r="A397" s="671"/>
      <c r="B397" s="671"/>
      <c r="C397" s="671"/>
      <c r="D397" s="671"/>
      <c r="E397" s="671"/>
      <c r="F397" s="671"/>
      <c r="G397" s="671"/>
      <c r="H397" s="671"/>
      <c r="I397" s="671"/>
      <c r="J397" s="671"/>
      <c r="K397" s="672"/>
      <c r="L397" s="671"/>
      <c r="M397" s="671"/>
      <c r="N397" s="671"/>
      <c r="O397" s="671"/>
      <c r="P397" s="671"/>
      <c r="Q397" s="671"/>
      <c r="R397" s="671"/>
      <c r="S397" s="671"/>
      <c r="T397" s="671"/>
      <c r="U397" s="671"/>
      <c r="V397" s="671"/>
      <c r="W397" s="671"/>
      <c r="X397" s="671"/>
      <c r="Y397" s="671"/>
      <c r="Z397" s="671"/>
    </row>
    <row r="398" spans="1:26" ht="13.5" customHeight="1">
      <c r="A398" s="671"/>
      <c r="B398" s="671"/>
      <c r="C398" s="671"/>
      <c r="D398" s="671"/>
      <c r="E398" s="671"/>
      <c r="F398" s="671"/>
      <c r="G398" s="671"/>
      <c r="H398" s="671"/>
      <c r="I398" s="671"/>
      <c r="J398" s="671"/>
      <c r="K398" s="672"/>
      <c r="L398" s="671"/>
      <c r="M398" s="671"/>
      <c r="N398" s="671"/>
      <c r="O398" s="671"/>
      <c r="P398" s="671"/>
      <c r="Q398" s="671"/>
      <c r="R398" s="671"/>
      <c r="S398" s="671"/>
      <c r="T398" s="671"/>
      <c r="U398" s="671"/>
      <c r="V398" s="671"/>
      <c r="W398" s="671"/>
      <c r="X398" s="671"/>
      <c r="Y398" s="671"/>
      <c r="Z398" s="671"/>
    </row>
    <row r="399" spans="1:26" ht="13.5" customHeight="1">
      <c r="A399" s="671"/>
      <c r="B399" s="671"/>
      <c r="C399" s="671"/>
      <c r="D399" s="671"/>
      <c r="E399" s="671"/>
      <c r="F399" s="671"/>
      <c r="G399" s="671"/>
      <c r="H399" s="671"/>
      <c r="I399" s="671"/>
      <c r="J399" s="671"/>
      <c r="K399" s="672"/>
      <c r="L399" s="671"/>
      <c r="M399" s="671"/>
      <c r="N399" s="671"/>
      <c r="O399" s="671"/>
      <c r="P399" s="671"/>
      <c r="Q399" s="671"/>
      <c r="R399" s="671"/>
      <c r="S399" s="671"/>
      <c r="T399" s="671"/>
      <c r="U399" s="671"/>
      <c r="V399" s="671"/>
      <c r="W399" s="671"/>
      <c r="X399" s="671"/>
      <c r="Y399" s="671"/>
      <c r="Z399" s="671"/>
    </row>
    <row r="400" spans="1:26" ht="13.5" customHeight="1">
      <c r="A400" s="671"/>
      <c r="B400" s="671"/>
      <c r="C400" s="671"/>
      <c r="D400" s="671"/>
      <c r="E400" s="671"/>
      <c r="F400" s="671"/>
      <c r="G400" s="671"/>
      <c r="H400" s="671"/>
      <c r="I400" s="671"/>
      <c r="J400" s="671"/>
      <c r="K400" s="672"/>
      <c r="L400" s="671"/>
      <c r="M400" s="671"/>
      <c r="N400" s="671"/>
      <c r="O400" s="671"/>
      <c r="P400" s="671"/>
      <c r="Q400" s="671"/>
      <c r="R400" s="671"/>
      <c r="S400" s="671"/>
      <c r="T400" s="671"/>
      <c r="U400" s="671"/>
      <c r="V400" s="671"/>
      <c r="W400" s="671"/>
      <c r="X400" s="671"/>
      <c r="Y400" s="671"/>
      <c r="Z400" s="671"/>
    </row>
    <row r="401" spans="1:26" ht="13.5" customHeight="1">
      <c r="A401" s="671"/>
      <c r="B401" s="671"/>
      <c r="C401" s="671"/>
      <c r="D401" s="671"/>
      <c r="E401" s="671"/>
      <c r="F401" s="671"/>
      <c r="G401" s="671"/>
      <c r="H401" s="671"/>
      <c r="I401" s="671"/>
      <c r="J401" s="671"/>
      <c r="K401" s="672"/>
      <c r="L401" s="671"/>
      <c r="M401" s="671"/>
      <c r="N401" s="671"/>
      <c r="O401" s="671"/>
      <c r="P401" s="671"/>
      <c r="Q401" s="671"/>
      <c r="R401" s="671"/>
      <c r="S401" s="671"/>
      <c r="T401" s="671"/>
      <c r="U401" s="671"/>
      <c r="V401" s="671"/>
      <c r="W401" s="671"/>
      <c r="X401" s="671"/>
      <c r="Y401" s="671"/>
      <c r="Z401" s="671"/>
    </row>
    <row r="402" spans="1:26" ht="13.5" customHeight="1">
      <c r="A402" s="671"/>
      <c r="B402" s="671"/>
      <c r="C402" s="671"/>
      <c r="D402" s="671"/>
      <c r="E402" s="671"/>
      <c r="F402" s="671"/>
      <c r="G402" s="671"/>
      <c r="H402" s="671"/>
      <c r="I402" s="671"/>
      <c r="J402" s="671"/>
      <c r="K402" s="672"/>
      <c r="L402" s="671"/>
      <c r="M402" s="671"/>
      <c r="N402" s="671"/>
      <c r="O402" s="671"/>
      <c r="P402" s="671"/>
      <c r="Q402" s="671"/>
      <c r="R402" s="671"/>
      <c r="S402" s="671"/>
      <c r="T402" s="671"/>
      <c r="U402" s="671"/>
      <c r="V402" s="671"/>
      <c r="W402" s="671"/>
      <c r="X402" s="671"/>
      <c r="Y402" s="671"/>
      <c r="Z402" s="671"/>
    </row>
    <row r="403" spans="1:26" ht="13.5" customHeight="1">
      <c r="A403" s="671"/>
      <c r="B403" s="671"/>
      <c r="C403" s="671"/>
      <c r="D403" s="671"/>
      <c r="E403" s="671"/>
      <c r="F403" s="671"/>
      <c r="G403" s="671"/>
      <c r="H403" s="671"/>
      <c r="I403" s="671"/>
      <c r="J403" s="671"/>
      <c r="K403" s="672"/>
      <c r="L403" s="671"/>
      <c r="M403" s="671"/>
      <c r="N403" s="671"/>
      <c r="O403" s="671"/>
      <c r="P403" s="671"/>
      <c r="Q403" s="671"/>
      <c r="R403" s="671"/>
      <c r="S403" s="671"/>
      <c r="T403" s="671"/>
      <c r="U403" s="671"/>
      <c r="V403" s="671"/>
      <c r="W403" s="671"/>
      <c r="X403" s="671"/>
      <c r="Y403" s="671"/>
      <c r="Z403" s="671"/>
    </row>
    <row r="404" spans="1:26" ht="13.5" customHeight="1">
      <c r="A404" s="671"/>
      <c r="B404" s="671"/>
      <c r="C404" s="671"/>
      <c r="D404" s="671"/>
      <c r="E404" s="671"/>
      <c r="F404" s="671"/>
      <c r="G404" s="671"/>
      <c r="H404" s="671"/>
      <c r="I404" s="671"/>
      <c r="J404" s="671"/>
      <c r="K404" s="672"/>
      <c r="L404" s="671"/>
      <c r="M404" s="671"/>
      <c r="N404" s="671"/>
      <c r="O404" s="671"/>
      <c r="P404" s="671"/>
      <c r="Q404" s="671"/>
      <c r="R404" s="671"/>
      <c r="S404" s="671"/>
      <c r="T404" s="671"/>
      <c r="U404" s="671"/>
      <c r="V404" s="671"/>
      <c r="W404" s="671"/>
      <c r="X404" s="671"/>
      <c r="Y404" s="671"/>
      <c r="Z404" s="671"/>
    </row>
    <row r="405" spans="1:26" ht="13.5" customHeight="1">
      <c r="A405" s="671"/>
      <c r="B405" s="671"/>
      <c r="C405" s="671"/>
      <c r="D405" s="671"/>
      <c r="E405" s="671"/>
      <c r="F405" s="671"/>
      <c r="G405" s="671"/>
      <c r="H405" s="671"/>
      <c r="I405" s="671"/>
      <c r="J405" s="671"/>
      <c r="K405" s="672"/>
      <c r="L405" s="671"/>
      <c r="M405" s="671"/>
      <c r="N405" s="671"/>
      <c r="O405" s="671"/>
      <c r="P405" s="671"/>
      <c r="Q405" s="671"/>
      <c r="R405" s="671"/>
      <c r="S405" s="671"/>
      <c r="T405" s="671"/>
      <c r="U405" s="671"/>
      <c r="V405" s="671"/>
      <c r="W405" s="671"/>
      <c r="X405" s="671"/>
      <c r="Y405" s="671"/>
      <c r="Z405" s="671"/>
    </row>
    <row r="406" spans="1:26" ht="13.5" customHeight="1">
      <c r="A406" s="671"/>
      <c r="B406" s="671"/>
      <c r="C406" s="671"/>
      <c r="D406" s="671"/>
      <c r="E406" s="671"/>
      <c r="F406" s="671"/>
      <c r="G406" s="671"/>
      <c r="H406" s="671"/>
      <c r="I406" s="671"/>
      <c r="J406" s="671"/>
      <c r="K406" s="672"/>
      <c r="L406" s="671"/>
      <c r="M406" s="671"/>
      <c r="N406" s="671"/>
      <c r="O406" s="671"/>
      <c r="P406" s="671"/>
      <c r="Q406" s="671"/>
      <c r="R406" s="671"/>
      <c r="S406" s="671"/>
      <c r="T406" s="671"/>
      <c r="U406" s="671"/>
      <c r="V406" s="671"/>
      <c r="W406" s="671"/>
      <c r="X406" s="671"/>
      <c r="Y406" s="671"/>
      <c r="Z406" s="671"/>
    </row>
    <row r="407" spans="1:26" ht="13.5" customHeight="1">
      <c r="A407" s="671"/>
      <c r="B407" s="671"/>
      <c r="C407" s="671"/>
      <c r="D407" s="671"/>
      <c r="E407" s="671"/>
      <c r="F407" s="671"/>
      <c r="G407" s="671"/>
      <c r="H407" s="671"/>
      <c r="I407" s="671"/>
      <c r="J407" s="671"/>
      <c r="K407" s="672"/>
      <c r="L407" s="671"/>
      <c r="M407" s="671"/>
      <c r="N407" s="671"/>
      <c r="O407" s="671"/>
      <c r="P407" s="671"/>
      <c r="Q407" s="671"/>
      <c r="R407" s="671"/>
      <c r="S407" s="671"/>
      <c r="T407" s="671"/>
      <c r="U407" s="671"/>
      <c r="V407" s="671"/>
      <c r="W407" s="671"/>
      <c r="X407" s="671"/>
      <c r="Y407" s="671"/>
      <c r="Z407" s="671"/>
    </row>
    <row r="408" spans="1:26" ht="13.5" customHeight="1">
      <c r="A408" s="671"/>
      <c r="B408" s="671"/>
      <c r="C408" s="671"/>
      <c r="D408" s="671"/>
      <c r="E408" s="671"/>
      <c r="F408" s="671"/>
      <c r="G408" s="671"/>
      <c r="H408" s="671"/>
      <c r="I408" s="671"/>
      <c r="J408" s="671"/>
      <c r="K408" s="672"/>
      <c r="L408" s="671"/>
      <c r="M408" s="671"/>
      <c r="N408" s="671"/>
      <c r="O408" s="671"/>
      <c r="P408" s="671"/>
      <c r="Q408" s="671"/>
      <c r="R408" s="671"/>
      <c r="S408" s="671"/>
      <c r="T408" s="671"/>
      <c r="U408" s="671"/>
      <c r="V408" s="671"/>
      <c r="W408" s="671"/>
      <c r="X408" s="671"/>
      <c r="Y408" s="671"/>
      <c r="Z408" s="671"/>
    </row>
    <row r="409" spans="1:26" ht="13.5" customHeight="1">
      <c r="A409" s="671"/>
      <c r="B409" s="671"/>
      <c r="C409" s="671"/>
      <c r="D409" s="671"/>
      <c r="E409" s="671"/>
      <c r="F409" s="671"/>
      <c r="G409" s="671"/>
      <c r="H409" s="671"/>
      <c r="I409" s="671"/>
      <c r="J409" s="671"/>
      <c r="K409" s="672"/>
      <c r="L409" s="671"/>
      <c r="M409" s="671"/>
      <c r="N409" s="671"/>
      <c r="O409" s="671"/>
      <c r="P409" s="671"/>
      <c r="Q409" s="671"/>
      <c r="R409" s="671"/>
      <c r="S409" s="671"/>
      <c r="T409" s="671"/>
      <c r="U409" s="671"/>
      <c r="V409" s="671"/>
      <c r="W409" s="671"/>
      <c r="X409" s="671"/>
      <c r="Y409" s="671"/>
      <c r="Z409" s="671"/>
    </row>
    <row r="410" spans="1:26" ht="13.5" customHeight="1">
      <c r="A410" s="671"/>
      <c r="B410" s="671"/>
      <c r="C410" s="671"/>
      <c r="D410" s="671"/>
      <c r="E410" s="671"/>
      <c r="F410" s="671"/>
      <c r="G410" s="671"/>
      <c r="H410" s="671"/>
      <c r="I410" s="671"/>
      <c r="J410" s="671"/>
      <c r="K410" s="672"/>
      <c r="L410" s="671"/>
      <c r="M410" s="671"/>
      <c r="N410" s="671"/>
      <c r="O410" s="671"/>
      <c r="P410" s="671"/>
      <c r="Q410" s="671"/>
      <c r="R410" s="671"/>
      <c r="S410" s="671"/>
      <c r="T410" s="671"/>
      <c r="U410" s="671"/>
      <c r="V410" s="671"/>
      <c r="W410" s="671"/>
      <c r="X410" s="671"/>
      <c r="Y410" s="671"/>
      <c r="Z410" s="671"/>
    </row>
    <row r="411" spans="1:26" ht="13.5" customHeight="1">
      <c r="A411" s="671"/>
      <c r="B411" s="671"/>
      <c r="C411" s="671"/>
      <c r="D411" s="671"/>
      <c r="E411" s="671"/>
      <c r="F411" s="671"/>
      <c r="G411" s="671"/>
      <c r="H411" s="671"/>
      <c r="I411" s="671"/>
      <c r="J411" s="671"/>
      <c r="K411" s="672"/>
      <c r="L411" s="671"/>
      <c r="M411" s="671"/>
      <c r="N411" s="671"/>
      <c r="O411" s="671"/>
      <c r="P411" s="671"/>
      <c r="Q411" s="671"/>
      <c r="R411" s="671"/>
      <c r="S411" s="671"/>
      <c r="T411" s="671"/>
      <c r="U411" s="671"/>
      <c r="V411" s="671"/>
      <c r="W411" s="671"/>
      <c r="X411" s="671"/>
      <c r="Y411" s="671"/>
      <c r="Z411" s="671"/>
    </row>
    <row r="412" spans="1:26" ht="13.5" customHeight="1">
      <c r="A412" s="671"/>
      <c r="B412" s="671"/>
      <c r="C412" s="671"/>
      <c r="D412" s="671"/>
      <c r="E412" s="671"/>
      <c r="F412" s="671"/>
      <c r="G412" s="671"/>
      <c r="H412" s="671"/>
      <c r="I412" s="671"/>
      <c r="J412" s="671"/>
      <c r="K412" s="672"/>
      <c r="L412" s="671"/>
      <c r="M412" s="671"/>
      <c r="N412" s="671"/>
      <c r="O412" s="671"/>
      <c r="P412" s="671"/>
      <c r="Q412" s="671"/>
      <c r="R412" s="671"/>
      <c r="S412" s="671"/>
      <c r="T412" s="671"/>
      <c r="U412" s="671"/>
      <c r="V412" s="671"/>
      <c r="W412" s="671"/>
      <c r="X412" s="671"/>
      <c r="Y412" s="671"/>
      <c r="Z412" s="671"/>
    </row>
    <row r="413" spans="1:26" ht="13.5" customHeight="1">
      <c r="A413" s="671"/>
      <c r="B413" s="671"/>
      <c r="C413" s="671"/>
      <c r="D413" s="671"/>
      <c r="E413" s="671"/>
      <c r="F413" s="671"/>
      <c r="G413" s="671"/>
      <c r="H413" s="671"/>
      <c r="I413" s="671"/>
      <c r="J413" s="671"/>
      <c r="K413" s="672"/>
      <c r="L413" s="671"/>
      <c r="M413" s="671"/>
      <c r="N413" s="671"/>
      <c r="O413" s="671"/>
      <c r="P413" s="671"/>
      <c r="Q413" s="671"/>
      <c r="R413" s="671"/>
      <c r="S413" s="671"/>
      <c r="T413" s="671"/>
      <c r="U413" s="671"/>
      <c r="V413" s="671"/>
      <c r="W413" s="671"/>
      <c r="X413" s="671"/>
      <c r="Y413" s="671"/>
      <c r="Z413" s="671"/>
    </row>
    <row r="414" spans="1:26" ht="13.5" customHeight="1">
      <c r="A414" s="671"/>
      <c r="B414" s="671"/>
      <c r="C414" s="671"/>
      <c r="D414" s="671"/>
      <c r="E414" s="671"/>
      <c r="F414" s="671"/>
      <c r="G414" s="671"/>
      <c r="H414" s="671"/>
      <c r="I414" s="671"/>
      <c r="J414" s="671"/>
      <c r="K414" s="672"/>
      <c r="L414" s="671"/>
      <c r="M414" s="671"/>
      <c r="N414" s="671"/>
      <c r="O414" s="671"/>
      <c r="P414" s="671"/>
      <c r="Q414" s="671"/>
      <c r="R414" s="671"/>
      <c r="S414" s="671"/>
      <c r="T414" s="671"/>
      <c r="U414" s="671"/>
      <c r="V414" s="671"/>
      <c r="W414" s="671"/>
      <c r="X414" s="671"/>
      <c r="Y414" s="671"/>
      <c r="Z414" s="671"/>
    </row>
    <row r="415" spans="1:26" ht="13.5" customHeight="1">
      <c r="A415" s="671"/>
      <c r="B415" s="671"/>
      <c r="C415" s="671"/>
      <c r="D415" s="671"/>
      <c r="E415" s="671"/>
      <c r="F415" s="671"/>
      <c r="G415" s="671"/>
      <c r="H415" s="671"/>
      <c r="I415" s="671"/>
      <c r="J415" s="671"/>
      <c r="K415" s="672"/>
      <c r="L415" s="671"/>
      <c r="M415" s="671"/>
      <c r="N415" s="671"/>
      <c r="O415" s="671"/>
      <c r="P415" s="671"/>
      <c r="Q415" s="671"/>
      <c r="R415" s="671"/>
      <c r="S415" s="671"/>
      <c r="T415" s="671"/>
      <c r="U415" s="671"/>
      <c r="V415" s="671"/>
      <c r="W415" s="671"/>
      <c r="X415" s="671"/>
      <c r="Y415" s="671"/>
      <c r="Z415" s="671"/>
    </row>
    <row r="416" spans="1:26" ht="13.5" customHeight="1">
      <c r="A416" s="671"/>
      <c r="B416" s="671"/>
      <c r="C416" s="671"/>
      <c r="D416" s="671"/>
      <c r="E416" s="671"/>
      <c r="F416" s="671"/>
      <c r="G416" s="671"/>
      <c r="H416" s="671"/>
      <c r="I416" s="671"/>
      <c r="J416" s="671"/>
      <c r="K416" s="672"/>
      <c r="L416" s="671"/>
      <c r="M416" s="671"/>
      <c r="N416" s="671"/>
      <c r="O416" s="671"/>
      <c r="P416" s="671"/>
      <c r="Q416" s="671"/>
      <c r="R416" s="671"/>
      <c r="S416" s="671"/>
      <c r="T416" s="671"/>
      <c r="U416" s="671"/>
      <c r="V416" s="671"/>
      <c r="W416" s="671"/>
      <c r="X416" s="671"/>
      <c r="Y416" s="671"/>
      <c r="Z416" s="671"/>
    </row>
    <row r="417" spans="1:26" ht="13.5" customHeight="1">
      <c r="A417" s="671"/>
      <c r="B417" s="671"/>
      <c r="C417" s="671"/>
      <c r="D417" s="671"/>
      <c r="E417" s="671"/>
      <c r="F417" s="671"/>
      <c r="G417" s="671"/>
      <c r="H417" s="671"/>
      <c r="I417" s="671"/>
      <c r="J417" s="671"/>
      <c r="K417" s="672"/>
      <c r="L417" s="671"/>
      <c r="M417" s="671"/>
      <c r="N417" s="671"/>
      <c r="O417" s="671"/>
      <c r="P417" s="671"/>
      <c r="Q417" s="671"/>
      <c r="R417" s="671"/>
      <c r="S417" s="671"/>
      <c r="T417" s="671"/>
      <c r="U417" s="671"/>
      <c r="V417" s="671"/>
      <c r="W417" s="671"/>
      <c r="X417" s="671"/>
      <c r="Y417" s="671"/>
      <c r="Z417" s="671"/>
    </row>
    <row r="418" spans="1:26" ht="13.5" customHeight="1">
      <c r="A418" s="671"/>
      <c r="B418" s="671"/>
      <c r="C418" s="671"/>
      <c r="D418" s="671"/>
      <c r="E418" s="671"/>
      <c r="F418" s="671"/>
      <c r="G418" s="671"/>
      <c r="H418" s="671"/>
      <c r="I418" s="671"/>
      <c r="J418" s="671"/>
      <c r="K418" s="672"/>
      <c r="L418" s="671"/>
      <c r="M418" s="671"/>
      <c r="N418" s="671"/>
      <c r="O418" s="671"/>
      <c r="P418" s="671"/>
      <c r="Q418" s="671"/>
      <c r="R418" s="671"/>
      <c r="S418" s="671"/>
      <c r="T418" s="671"/>
      <c r="U418" s="671"/>
      <c r="V418" s="671"/>
      <c r="W418" s="671"/>
      <c r="X418" s="671"/>
      <c r="Y418" s="671"/>
      <c r="Z418" s="671"/>
    </row>
    <row r="419" spans="1:26" ht="13.5" customHeight="1">
      <c r="A419" s="671"/>
      <c r="B419" s="671"/>
      <c r="C419" s="671"/>
      <c r="D419" s="671"/>
      <c r="E419" s="671"/>
      <c r="F419" s="671"/>
      <c r="G419" s="671"/>
      <c r="H419" s="671"/>
      <c r="I419" s="671"/>
      <c r="J419" s="671"/>
      <c r="K419" s="672"/>
      <c r="L419" s="671"/>
      <c r="M419" s="671"/>
      <c r="N419" s="671"/>
      <c r="O419" s="671"/>
      <c r="P419" s="671"/>
      <c r="Q419" s="671"/>
      <c r="R419" s="671"/>
      <c r="S419" s="671"/>
      <c r="T419" s="671"/>
      <c r="U419" s="671"/>
      <c r="V419" s="671"/>
      <c r="W419" s="671"/>
      <c r="X419" s="671"/>
      <c r="Y419" s="671"/>
      <c r="Z419" s="671"/>
    </row>
    <row r="420" spans="1:26" ht="13.5" customHeight="1">
      <c r="A420" s="671"/>
      <c r="B420" s="671"/>
      <c r="C420" s="671"/>
      <c r="D420" s="671"/>
      <c r="E420" s="671"/>
      <c r="F420" s="671"/>
      <c r="G420" s="671"/>
      <c r="H420" s="671"/>
      <c r="I420" s="671"/>
      <c r="J420" s="671"/>
      <c r="K420" s="672"/>
      <c r="L420" s="671"/>
      <c r="M420" s="671"/>
      <c r="N420" s="671"/>
      <c r="O420" s="671"/>
      <c r="P420" s="671"/>
      <c r="Q420" s="671"/>
      <c r="R420" s="671"/>
      <c r="S420" s="671"/>
      <c r="T420" s="671"/>
      <c r="U420" s="671"/>
      <c r="V420" s="671"/>
      <c r="W420" s="671"/>
      <c r="X420" s="671"/>
      <c r="Y420" s="671"/>
      <c r="Z420" s="671"/>
    </row>
    <row r="421" spans="1:26" ht="13.5" customHeight="1">
      <c r="A421" s="671"/>
      <c r="B421" s="671"/>
      <c r="C421" s="671"/>
      <c r="D421" s="671"/>
      <c r="E421" s="671"/>
      <c r="F421" s="671"/>
      <c r="G421" s="671"/>
      <c r="H421" s="671"/>
      <c r="I421" s="671"/>
      <c r="J421" s="671"/>
      <c r="K421" s="672"/>
      <c r="L421" s="671"/>
      <c r="M421" s="671"/>
      <c r="N421" s="671"/>
      <c r="O421" s="671"/>
      <c r="P421" s="671"/>
      <c r="Q421" s="671"/>
      <c r="R421" s="671"/>
      <c r="S421" s="671"/>
      <c r="T421" s="671"/>
      <c r="U421" s="671"/>
      <c r="V421" s="671"/>
      <c r="W421" s="671"/>
      <c r="X421" s="671"/>
      <c r="Y421" s="671"/>
      <c r="Z421" s="671"/>
    </row>
    <row r="422" spans="1:26" ht="13.5" customHeight="1">
      <c r="A422" s="671"/>
      <c r="B422" s="671"/>
      <c r="C422" s="671"/>
      <c r="D422" s="671"/>
      <c r="E422" s="671"/>
      <c r="F422" s="671"/>
      <c r="G422" s="671"/>
      <c r="H422" s="671"/>
      <c r="I422" s="671"/>
      <c r="J422" s="671"/>
      <c r="K422" s="672"/>
      <c r="L422" s="671"/>
      <c r="M422" s="671"/>
      <c r="N422" s="671"/>
      <c r="O422" s="671"/>
      <c r="P422" s="671"/>
      <c r="Q422" s="671"/>
      <c r="R422" s="671"/>
      <c r="S422" s="671"/>
      <c r="T422" s="671"/>
      <c r="U422" s="671"/>
      <c r="V422" s="671"/>
      <c r="W422" s="671"/>
      <c r="X422" s="671"/>
      <c r="Y422" s="671"/>
      <c r="Z422" s="671"/>
    </row>
    <row r="423" spans="1:26" ht="13.5" customHeight="1">
      <c r="A423" s="671"/>
      <c r="B423" s="671"/>
      <c r="C423" s="671"/>
      <c r="D423" s="671"/>
      <c r="E423" s="671"/>
      <c r="F423" s="671"/>
      <c r="G423" s="671"/>
      <c r="H423" s="671"/>
      <c r="I423" s="671"/>
      <c r="J423" s="671"/>
      <c r="K423" s="672"/>
      <c r="L423" s="671"/>
      <c r="M423" s="671"/>
      <c r="N423" s="671"/>
      <c r="O423" s="671"/>
      <c r="P423" s="671"/>
      <c r="Q423" s="671"/>
      <c r="R423" s="671"/>
      <c r="S423" s="671"/>
      <c r="T423" s="671"/>
      <c r="U423" s="671"/>
      <c r="V423" s="671"/>
      <c r="W423" s="671"/>
      <c r="X423" s="671"/>
      <c r="Y423" s="671"/>
      <c r="Z423" s="671"/>
    </row>
    <row r="424" spans="1:26" ht="13.5" customHeight="1">
      <c r="A424" s="671"/>
      <c r="B424" s="671"/>
      <c r="C424" s="671"/>
      <c r="D424" s="671"/>
      <c r="E424" s="671"/>
      <c r="F424" s="671"/>
      <c r="G424" s="671"/>
      <c r="H424" s="671"/>
      <c r="I424" s="671"/>
      <c r="J424" s="671"/>
      <c r="K424" s="672"/>
      <c r="L424" s="671"/>
      <c r="M424" s="671"/>
      <c r="N424" s="671"/>
      <c r="O424" s="671"/>
      <c r="P424" s="671"/>
      <c r="Q424" s="671"/>
      <c r="R424" s="671"/>
      <c r="S424" s="671"/>
      <c r="T424" s="671"/>
      <c r="U424" s="671"/>
      <c r="V424" s="671"/>
      <c r="W424" s="671"/>
      <c r="X424" s="671"/>
      <c r="Y424" s="671"/>
      <c r="Z424" s="671"/>
    </row>
    <row r="425" spans="1:26" ht="13.5" customHeight="1">
      <c r="A425" s="671"/>
      <c r="B425" s="671"/>
      <c r="C425" s="671"/>
      <c r="D425" s="671"/>
      <c r="E425" s="671"/>
      <c r="F425" s="671"/>
      <c r="G425" s="671"/>
      <c r="H425" s="671"/>
      <c r="I425" s="671"/>
      <c r="J425" s="671"/>
      <c r="K425" s="672"/>
      <c r="L425" s="671"/>
      <c r="M425" s="671"/>
      <c r="N425" s="671"/>
      <c r="O425" s="671"/>
      <c r="P425" s="671"/>
      <c r="Q425" s="671"/>
      <c r="R425" s="671"/>
      <c r="S425" s="671"/>
      <c r="T425" s="671"/>
      <c r="U425" s="671"/>
      <c r="V425" s="671"/>
      <c r="W425" s="671"/>
      <c r="X425" s="671"/>
      <c r="Y425" s="671"/>
      <c r="Z425" s="671"/>
    </row>
    <row r="426" spans="1:26" ht="13.5" customHeight="1">
      <c r="A426" s="671"/>
      <c r="B426" s="671"/>
      <c r="C426" s="671"/>
      <c r="D426" s="671"/>
      <c r="E426" s="671"/>
      <c r="F426" s="671"/>
      <c r="G426" s="671"/>
      <c r="H426" s="671"/>
      <c r="I426" s="671"/>
      <c r="J426" s="671"/>
      <c r="K426" s="672"/>
      <c r="L426" s="671"/>
      <c r="M426" s="671"/>
      <c r="N426" s="671"/>
      <c r="O426" s="671"/>
      <c r="P426" s="671"/>
      <c r="Q426" s="671"/>
      <c r="R426" s="671"/>
      <c r="S426" s="671"/>
      <c r="T426" s="671"/>
      <c r="U426" s="671"/>
      <c r="V426" s="671"/>
      <c r="W426" s="671"/>
      <c r="X426" s="671"/>
      <c r="Y426" s="671"/>
      <c r="Z426" s="671"/>
    </row>
    <row r="427" spans="1:26" ht="13.5" customHeight="1">
      <c r="A427" s="671"/>
      <c r="B427" s="671"/>
      <c r="C427" s="671"/>
      <c r="D427" s="671"/>
      <c r="E427" s="671"/>
      <c r="F427" s="671"/>
      <c r="G427" s="671"/>
      <c r="H427" s="671"/>
      <c r="I427" s="671"/>
      <c r="J427" s="671"/>
      <c r="K427" s="672"/>
      <c r="L427" s="671"/>
      <c r="M427" s="671"/>
      <c r="N427" s="671"/>
      <c r="O427" s="671"/>
      <c r="P427" s="671"/>
      <c r="Q427" s="671"/>
      <c r="R427" s="671"/>
      <c r="S427" s="671"/>
      <c r="T427" s="671"/>
      <c r="U427" s="671"/>
      <c r="V427" s="671"/>
      <c r="W427" s="671"/>
      <c r="X427" s="671"/>
      <c r="Y427" s="671"/>
      <c r="Z427" s="671"/>
    </row>
    <row r="428" spans="1:26" ht="13.5" customHeight="1">
      <c r="A428" s="671"/>
      <c r="B428" s="671"/>
      <c r="C428" s="671"/>
      <c r="D428" s="671"/>
      <c r="E428" s="671"/>
      <c r="F428" s="671"/>
      <c r="G428" s="671"/>
      <c r="H428" s="671"/>
      <c r="I428" s="671"/>
      <c r="J428" s="671"/>
      <c r="K428" s="672"/>
      <c r="L428" s="671"/>
      <c r="M428" s="671"/>
      <c r="N428" s="671"/>
      <c r="O428" s="671"/>
      <c r="P428" s="671"/>
      <c r="Q428" s="671"/>
      <c r="R428" s="671"/>
      <c r="S428" s="671"/>
      <c r="T428" s="671"/>
      <c r="U428" s="671"/>
      <c r="V428" s="671"/>
      <c r="W428" s="671"/>
      <c r="X428" s="671"/>
      <c r="Y428" s="671"/>
      <c r="Z428" s="671"/>
    </row>
    <row r="429" spans="1:26" ht="13.5" customHeight="1">
      <c r="A429" s="671"/>
      <c r="B429" s="671"/>
      <c r="C429" s="671"/>
      <c r="D429" s="671"/>
      <c r="E429" s="671"/>
      <c r="F429" s="671"/>
      <c r="G429" s="671"/>
      <c r="H429" s="671"/>
      <c r="I429" s="671"/>
      <c r="J429" s="671"/>
      <c r="K429" s="672"/>
      <c r="L429" s="671"/>
      <c r="M429" s="671"/>
      <c r="N429" s="671"/>
      <c r="O429" s="671"/>
      <c r="P429" s="671"/>
      <c r="Q429" s="671"/>
      <c r="R429" s="671"/>
      <c r="S429" s="671"/>
      <c r="T429" s="671"/>
      <c r="U429" s="671"/>
      <c r="V429" s="671"/>
      <c r="W429" s="671"/>
      <c r="X429" s="671"/>
      <c r="Y429" s="671"/>
      <c r="Z429" s="671"/>
    </row>
    <row r="430" spans="1:26" ht="13.5" customHeight="1">
      <c r="A430" s="671"/>
      <c r="B430" s="671"/>
      <c r="C430" s="671"/>
      <c r="D430" s="671"/>
      <c r="E430" s="671"/>
      <c r="F430" s="671"/>
      <c r="G430" s="671"/>
      <c r="H430" s="671"/>
      <c r="I430" s="671"/>
      <c r="J430" s="671"/>
      <c r="K430" s="672"/>
      <c r="L430" s="671"/>
      <c r="M430" s="671"/>
      <c r="N430" s="671"/>
      <c r="O430" s="671"/>
      <c r="P430" s="671"/>
      <c r="Q430" s="671"/>
      <c r="R430" s="671"/>
      <c r="S430" s="671"/>
      <c r="T430" s="671"/>
      <c r="U430" s="671"/>
      <c r="V430" s="671"/>
      <c r="W430" s="671"/>
      <c r="X430" s="671"/>
      <c r="Y430" s="671"/>
      <c r="Z430" s="671"/>
    </row>
    <row r="431" spans="1:26" ht="13.5" customHeight="1">
      <c r="A431" s="671"/>
      <c r="B431" s="671"/>
      <c r="C431" s="671"/>
      <c r="D431" s="671"/>
      <c r="E431" s="671"/>
      <c r="F431" s="671"/>
      <c r="G431" s="671"/>
      <c r="H431" s="671"/>
      <c r="I431" s="671"/>
      <c r="J431" s="671"/>
      <c r="K431" s="672"/>
      <c r="L431" s="671"/>
      <c r="M431" s="671"/>
      <c r="N431" s="671"/>
      <c r="O431" s="671"/>
      <c r="P431" s="671"/>
      <c r="Q431" s="671"/>
      <c r="R431" s="671"/>
      <c r="S431" s="671"/>
      <c r="T431" s="671"/>
      <c r="U431" s="671"/>
      <c r="V431" s="671"/>
      <c r="W431" s="671"/>
      <c r="X431" s="671"/>
      <c r="Y431" s="671"/>
      <c r="Z431" s="671"/>
    </row>
    <row r="432" spans="1:26" ht="13.5" customHeight="1">
      <c r="A432" s="671"/>
      <c r="B432" s="671"/>
      <c r="C432" s="671"/>
      <c r="D432" s="671"/>
      <c r="E432" s="671"/>
      <c r="F432" s="671"/>
      <c r="G432" s="671"/>
      <c r="H432" s="671"/>
      <c r="I432" s="671"/>
      <c r="J432" s="671"/>
      <c r="K432" s="672"/>
      <c r="L432" s="671"/>
      <c r="M432" s="671"/>
      <c r="N432" s="671"/>
      <c r="O432" s="671"/>
      <c r="P432" s="671"/>
      <c r="Q432" s="671"/>
      <c r="R432" s="671"/>
      <c r="S432" s="671"/>
      <c r="T432" s="671"/>
      <c r="U432" s="671"/>
      <c r="V432" s="671"/>
      <c r="W432" s="671"/>
      <c r="X432" s="671"/>
      <c r="Y432" s="671"/>
      <c r="Z432" s="671"/>
    </row>
    <row r="433" spans="1:26" ht="13.5" customHeight="1">
      <c r="A433" s="671"/>
      <c r="B433" s="671"/>
      <c r="C433" s="671"/>
      <c r="D433" s="671"/>
      <c r="E433" s="671"/>
      <c r="F433" s="671"/>
      <c r="G433" s="671"/>
      <c r="H433" s="671"/>
      <c r="I433" s="671"/>
      <c r="J433" s="671"/>
      <c r="K433" s="672"/>
      <c r="L433" s="671"/>
      <c r="M433" s="671"/>
      <c r="N433" s="671"/>
      <c r="O433" s="671"/>
      <c r="P433" s="671"/>
      <c r="Q433" s="671"/>
      <c r="R433" s="671"/>
      <c r="S433" s="671"/>
      <c r="T433" s="671"/>
      <c r="U433" s="671"/>
      <c r="V433" s="671"/>
      <c r="W433" s="671"/>
      <c r="X433" s="671"/>
      <c r="Y433" s="671"/>
      <c r="Z433" s="671"/>
    </row>
    <row r="434" spans="1:26" ht="13.5" customHeight="1">
      <c r="A434" s="671"/>
      <c r="B434" s="671"/>
      <c r="C434" s="671"/>
      <c r="D434" s="671"/>
      <c r="E434" s="671"/>
      <c r="F434" s="671"/>
      <c r="G434" s="671"/>
      <c r="H434" s="671"/>
      <c r="I434" s="671"/>
      <c r="J434" s="671"/>
      <c r="K434" s="672"/>
      <c r="L434" s="671"/>
      <c r="M434" s="671"/>
      <c r="N434" s="671"/>
      <c r="O434" s="671"/>
      <c r="P434" s="671"/>
      <c r="Q434" s="671"/>
      <c r="R434" s="671"/>
      <c r="S434" s="671"/>
      <c r="T434" s="671"/>
      <c r="U434" s="671"/>
      <c r="V434" s="671"/>
      <c r="W434" s="671"/>
      <c r="X434" s="671"/>
      <c r="Y434" s="671"/>
      <c r="Z434" s="671"/>
    </row>
    <row r="435" spans="1:26" ht="13.5" customHeight="1">
      <c r="A435" s="671"/>
      <c r="B435" s="671"/>
      <c r="C435" s="671"/>
      <c r="D435" s="671"/>
      <c r="E435" s="671"/>
      <c r="F435" s="671"/>
      <c r="G435" s="671"/>
      <c r="H435" s="671"/>
      <c r="I435" s="671"/>
      <c r="J435" s="671"/>
      <c r="K435" s="672"/>
      <c r="L435" s="671"/>
      <c r="M435" s="671"/>
      <c r="N435" s="671"/>
      <c r="O435" s="671"/>
      <c r="P435" s="671"/>
      <c r="Q435" s="671"/>
      <c r="R435" s="671"/>
      <c r="S435" s="671"/>
      <c r="T435" s="671"/>
      <c r="U435" s="671"/>
      <c r="V435" s="671"/>
      <c r="W435" s="671"/>
      <c r="X435" s="671"/>
      <c r="Y435" s="671"/>
      <c r="Z435" s="671"/>
    </row>
    <row r="436" spans="1:26" ht="13.5" customHeight="1">
      <c r="A436" s="671"/>
      <c r="B436" s="671"/>
      <c r="C436" s="671"/>
      <c r="D436" s="671"/>
      <c r="E436" s="671"/>
      <c r="F436" s="671"/>
      <c r="G436" s="671"/>
      <c r="H436" s="671"/>
      <c r="I436" s="671"/>
      <c r="J436" s="671"/>
      <c r="K436" s="672"/>
      <c r="L436" s="671"/>
      <c r="M436" s="671"/>
      <c r="N436" s="671"/>
      <c r="O436" s="671"/>
      <c r="P436" s="671"/>
      <c r="Q436" s="671"/>
      <c r="R436" s="671"/>
      <c r="S436" s="671"/>
      <c r="T436" s="671"/>
      <c r="U436" s="671"/>
      <c r="V436" s="671"/>
      <c r="W436" s="671"/>
      <c r="X436" s="671"/>
      <c r="Y436" s="671"/>
      <c r="Z436" s="671"/>
    </row>
    <row r="437" spans="1:26" ht="13.5" customHeight="1">
      <c r="A437" s="671"/>
      <c r="B437" s="671"/>
      <c r="C437" s="671"/>
      <c r="D437" s="671"/>
      <c r="E437" s="671"/>
      <c r="F437" s="671"/>
      <c r="G437" s="671"/>
      <c r="H437" s="671"/>
      <c r="I437" s="671"/>
      <c r="J437" s="671"/>
      <c r="K437" s="672"/>
      <c r="L437" s="671"/>
      <c r="M437" s="671"/>
      <c r="N437" s="671"/>
      <c r="O437" s="671"/>
      <c r="P437" s="671"/>
      <c r="Q437" s="671"/>
      <c r="R437" s="671"/>
      <c r="S437" s="671"/>
      <c r="T437" s="671"/>
      <c r="U437" s="671"/>
      <c r="V437" s="671"/>
      <c r="W437" s="671"/>
      <c r="X437" s="671"/>
      <c r="Y437" s="671"/>
      <c r="Z437" s="671"/>
    </row>
    <row r="438" spans="1:26" ht="13.5" customHeight="1">
      <c r="A438" s="671"/>
      <c r="B438" s="671"/>
      <c r="C438" s="671"/>
      <c r="D438" s="671"/>
      <c r="E438" s="671"/>
      <c r="F438" s="671"/>
      <c r="G438" s="671"/>
      <c r="H438" s="671"/>
      <c r="I438" s="671"/>
      <c r="J438" s="671"/>
      <c r="K438" s="672"/>
      <c r="L438" s="671"/>
      <c r="M438" s="671"/>
      <c r="N438" s="671"/>
      <c r="O438" s="671"/>
      <c r="P438" s="671"/>
      <c r="Q438" s="671"/>
      <c r="R438" s="671"/>
      <c r="S438" s="671"/>
      <c r="T438" s="671"/>
      <c r="U438" s="671"/>
      <c r="V438" s="671"/>
      <c r="W438" s="671"/>
      <c r="X438" s="671"/>
      <c r="Y438" s="671"/>
      <c r="Z438" s="671"/>
    </row>
    <row r="439" spans="1:26" ht="13.5" customHeight="1">
      <c r="A439" s="671"/>
      <c r="B439" s="671"/>
      <c r="C439" s="671"/>
      <c r="D439" s="671"/>
      <c r="E439" s="671"/>
      <c r="F439" s="671"/>
      <c r="G439" s="671"/>
      <c r="H439" s="671"/>
      <c r="I439" s="671"/>
      <c r="J439" s="671"/>
      <c r="K439" s="672"/>
      <c r="L439" s="671"/>
      <c r="M439" s="671"/>
      <c r="N439" s="671"/>
      <c r="O439" s="671"/>
      <c r="P439" s="671"/>
      <c r="Q439" s="671"/>
      <c r="R439" s="671"/>
      <c r="S439" s="671"/>
      <c r="T439" s="671"/>
      <c r="U439" s="671"/>
      <c r="V439" s="671"/>
      <c r="W439" s="671"/>
      <c r="X439" s="671"/>
      <c r="Y439" s="671"/>
      <c r="Z439" s="671"/>
    </row>
    <row r="440" spans="1:26" ht="13.5" customHeight="1">
      <c r="A440" s="671"/>
      <c r="B440" s="671"/>
      <c r="C440" s="671"/>
      <c r="D440" s="671"/>
      <c r="E440" s="671"/>
      <c r="F440" s="671"/>
      <c r="G440" s="671"/>
      <c r="H440" s="671"/>
      <c r="I440" s="671"/>
      <c r="J440" s="671"/>
      <c r="K440" s="672"/>
      <c r="L440" s="671"/>
      <c r="M440" s="671"/>
      <c r="N440" s="671"/>
      <c r="O440" s="671"/>
      <c r="P440" s="671"/>
      <c r="Q440" s="671"/>
      <c r="R440" s="671"/>
      <c r="S440" s="671"/>
      <c r="T440" s="671"/>
      <c r="U440" s="671"/>
      <c r="V440" s="671"/>
      <c r="W440" s="671"/>
      <c r="X440" s="671"/>
      <c r="Y440" s="671"/>
      <c r="Z440" s="671"/>
    </row>
    <row r="441" spans="1:26" ht="13.5" customHeight="1">
      <c r="A441" s="671"/>
      <c r="B441" s="671"/>
      <c r="C441" s="671"/>
      <c r="D441" s="671"/>
      <c r="E441" s="671"/>
      <c r="F441" s="671"/>
      <c r="G441" s="671"/>
      <c r="H441" s="671"/>
      <c r="I441" s="671"/>
      <c r="J441" s="671"/>
      <c r="K441" s="672"/>
      <c r="L441" s="671"/>
      <c r="M441" s="671"/>
      <c r="N441" s="671"/>
      <c r="O441" s="671"/>
      <c r="P441" s="671"/>
      <c r="Q441" s="671"/>
      <c r="R441" s="671"/>
      <c r="S441" s="671"/>
      <c r="T441" s="671"/>
      <c r="U441" s="671"/>
      <c r="V441" s="671"/>
      <c r="W441" s="671"/>
      <c r="X441" s="671"/>
      <c r="Y441" s="671"/>
      <c r="Z441" s="671"/>
    </row>
    <row r="442" spans="1:26" ht="13.5" customHeight="1">
      <c r="A442" s="671"/>
      <c r="B442" s="671"/>
      <c r="C442" s="671"/>
      <c r="D442" s="671"/>
      <c r="E442" s="671"/>
      <c r="F442" s="671"/>
      <c r="G442" s="671"/>
      <c r="H442" s="671"/>
      <c r="I442" s="671"/>
      <c r="J442" s="671"/>
      <c r="K442" s="672"/>
      <c r="L442" s="671"/>
      <c r="M442" s="671"/>
      <c r="N442" s="671"/>
      <c r="O442" s="671"/>
      <c r="P442" s="671"/>
      <c r="Q442" s="671"/>
      <c r="R442" s="671"/>
      <c r="S442" s="671"/>
      <c r="T442" s="671"/>
      <c r="U442" s="671"/>
      <c r="V442" s="671"/>
      <c r="W442" s="671"/>
      <c r="X442" s="671"/>
      <c r="Y442" s="671"/>
      <c r="Z442" s="671"/>
    </row>
    <row r="443" spans="1:26" ht="13.5" customHeight="1">
      <c r="A443" s="671"/>
      <c r="B443" s="671"/>
      <c r="C443" s="671"/>
      <c r="D443" s="671"/>
      <c r="E443" s="671"/>
      <c r="F443" s="671"/>
      <c r="G443" s="671"/>
      <c r="H443" s="671"/>
      <c r="I443" s="671"/>
      <c r="J443" s="671"/>
      <c r="K443" s="672"/>
      <c r="L443" s="671"/>
      <c r="M443" s="671"/>
      <c r="N443" s="671"/>
      <c r="O443" s="671"/>
      <c r="P443" s="671"/>
      <c r="Q443" s="671"/>
      <c r="R443" s="671"/>
      <c r="S443" s="671"/>
      <c r="T443" s="671"/>
      <c r="U443" s="671"/>
      <c r="V443" s="671"/>
      <c r="W443" s="671"/>
      <c r="X443" s="671"/>
      <c r="Y443" s="671"/>
      <c r="Z443" s="671"/>
    </row>
    <row r="444" spans="1:26" ht="13.5" customHeight="1">
      <c r="A444" s="671"/>
      <c r="B444" s="671"/>
      <c r="C444" s="671"/>
      <c r="D444" s="671"/>
      <c r="E444" s="671"/>
      <c r="F444" s="671"/>
      <c r="G444" s="671"/>
      <c r="H444" s="671"/>
      <c r="I444" s="671"/>
      <c r="J444" s="671"/>
      <c r="K444" s="672"/>
      <c r="L444" s="671"/>
      <c r="M444" s="671"/>
      <c r="N444" s="671"/>
      <c r="O444" s="671"/>
      <c r="P444" s="671"/>
      <c r="Q444" s="671"/>
      <c r="R444" s="671"/>
      <c r="S444" s="671"/>
      <c r="T444" s="671"/>
      <c r="U444" s="671"/>
      <c r="V444" s="671"/>
      <c r="W444" s="671"/>
      <c r="X444" s="671"/>
      <c r="Y444" s="671"/>
      <c r="Z444" s="671"/>
    </row>
    <row r="445" spans="1:26" ht="13.5" customHeight="1">
      <c r="A445" s="671"/>
      <c r="B445" s="671"/>
      <c r="C445" s="671"/>
      <c r="D445" s="671"/>
      <c r="E445" s="671"/>
      <c r="F445" s="671"/>
      <c r="G445" s="671"/>
      <c r="H445" s="671"/>
      <c r="I445" s="671"/>
      <c r="J445" s="671"/>
      <c r="K445" s="672"/>
      <c r="L445" s="671"/>
      <c r="M445" s="671"/>
      <c r="N445" s="671"/>
      <c r="O445" s="671"/>
      <c r="P445" s="671"/>
      <c r="Q445" s="671"/>
      <c r="R445" s="671"/>
      <c r="S445" s="671"/>
      <c r="T445" s="671"/>
      <c r="U445" s="671"/>
      <c r="V445" s="671"/>
      <c r="W445" s="671"/>
      <c r="X445" s="671"/>
      <c r="Y445" s="671"/>
      <c r="Z445" s="671"/>
    </row>
    <row r="446" spans="1:26" ht="13.5" customHeight="1">
      <c r="A446" s="671"/>
      <c r="B446" s="671"/>
      <c r="C446" s="671"/>
      <c r="D446" s="671"/>
      <c r="E446" s="671"/>
      <c r="F446" s="671"/>
      <c r="G446" s="671"/>
      <c r="H446" s="671"/>
      <c r="I446" s="671"/>
      <c r="J446" s="671"/>
      <c r="K446" s="672"/>
      <c r="L446" s="671"/>
      <c r="M446" s="671"/>
      <c r="N446" s="671"/>
      <c r="O446" s="671"/>
      <c r="P446" s="671"/>
      <c r="Q446" s="671"/>
      <c r="R446" s="671"/>
      <c r="S446" s="671"/>
      <c r="T446" s="671"/>
      <c r="U446" s="671"/>
      <c r="V446" s="671"/>
      <c r="W446" s="671"/>
      <c r="X446" s="671"/>
      <c r="Y446" s="671"/>
      <c r="Z446" s="671"/>
    </row>
    <row r="447" spans="1:26" ht="13.5" customHeight="1">
      <c r="A447" s="671"/>
      <c r="B447" s="671"/>
      <c r="C447" s="671"/>
      <c r="D447" s="671"/>
      <c r="E447" s="671"/>
      <c r="F447" s="671"/>
      <c r="G447" s="671"/>
      <c r="H447" s="671"/>
      <c r="I447" s="671"/>
      <c r="J447" s="671"/>
      <c r="K447" s="672"/>
      <c r="L447" s="671"/>
      <c r="M447" s="671"/>
      <c r="N447" s="671"/>
      <c r="O447" s="671"/>
      <c r="P447" s="671"/>
      <c r="Q447" s="671"/>
      <c r="R447" s="671"/>
      <c r="S447" s="671"/>
      <c r="T447" s="671"/>
      <c r="U447" s="671"/>
      <c r="V447" s="671"/>
      <c r="W447" s="671"/>
      <c r="X447" s="671"/>
      <c r="Y447" s="671"/>
      <c r="Z447" s="671"/>
    </row>
    <row r="448" spans="1:26" ht="13.5" customHeight="1">
      <c r="A448" s="671"/>
      <c r="B448" s="671"/>
      <c r="C448" s="671"/>
      <c r="D448" s="671"/>
      <c r="E448" s="671"/>
      <c r="F448" s="671"/>
      <c r="G448" s="671"/>
      <c r="H448" s="671"/>
      <c r="I448" s="671"/>
      <c r="J448" s="671"/>
      <c r="K448" s="672"/>
      <c r="L448" s="671"/>
      <c r="M448" s="671"/>
      <c r="N448" s="671"/>
      <c r="O448" s="671"/>
      <c r="P448" s="671"/>
      <c r="Q448" s="671"/>
      <c r="R448" s="671"/>
      <c r="S448" s="671"/>
      <c r="T448" s="671"/>
      <c r="U448" s="671"/>
      <c r="V448" s="671"/>
      <c r="W448" s="671"/>
      <c r="X448" s="671"/>
      <c r="Y448" s="671"/>
      <c r="Z448" s="671"/>
    </row>
    <row r="449" spans="1:26" ht="13.5" customHeight="1">
      <c r="A449" s="671"/>
      <c r="B449" s="671"/>
      <c r="C449" s="671"/>
      <c r="D449" s="671"/>
      <c r="E449" s="671"/>
      <c r="F449" s="671"/>
      <c r="G449" s="671"/>
      <c r="H449" s="671"/>
      <c r="I449" s="671"/>
      <c r="J449" s="671"/>
      <c r="K449" s="672"/>
      <c r="L449" s="671"/>
      <c r="M449" s="671"/>
      <c r="N449" s="671"/>
      <c r="O449" s="671"/>
      <c r="P449" s="671"/>
      <c r="Q449" s="671"/>
      <c r="R449" s="671"/>
      <c r="S449" s="671"/>
      <c r="T449" s="671"/>
      <c r="U449" s="671"/>
      <c r="V449" s="671"/>
      <c r="W449" s="671"/>
      <c r="X449" s="671"/>
      <c r="Y449" s="671"/>
      <c r="Z449" s="671"/>
    </row>
    <row r="450" spans="1:26" ht="13.5" customHeight="1">
      <c r="A450" s="671"/>
      <c r="B450" s="671"/>
      <c r="C450" s="671"/>
      <c r="D450" s="671"/>
      <c r="E450" s="671"/>
      <c r="F450" s="671"/>
      <c r="G450" s="671"/>
      <c r="H450" s="671"/>
      <c r="I450" s="671"/>
      <c r="J450" s="671"/>
      <c r="K450" s="672"/>
      <c r="L450" s="671"/>
      <c r="M450" s="671"/>
      <c r="N450" s="671"/>
      <c r="O450" s="671"/>
      <c r="P450" s="671"/>
      <c r="Q450" s="671"/>
      <c r="R450" s="671"/>
      <c r="S450" s="671"/>
      <c r="T450" s="671"/>
      <c r="U450" s="671"/>
      <c r="V450" s="671"/>
      <c r="W450" s="671"/>
      <c r="X450" s="671"/>
      <c r="Y450" s="671"/>
      <c r="Z450" s="671"/>
    </row>
    <row r="451" spans="1:26" ht="13.5" customHeight="1">
      <c r="A451" s="671"/>
      <c r="B451" s="671"/>
      <c r="C451" s="671"/>
      <c r="D451" s="671"/>
      <c r="E451" s="671"/>
      <c r="F451" s="671"/>
      <c r="G451" s="671"/>
      <c r="H451" s="671"/>
      <c r="I451" s="671"/>
      <c r="J451" s="671"/>
      <c r="K451" s="672"/>
      <c r="L451" s="671"/>
      <c r="M451" s="671"/>
      <c r="N451" s="671"/>
      <c r="O451" s="671"/>
      <c r="P451" s="671"/>
      <c r="Q451" s="671"/>
      <c r="R451" s="671"/>
      <c r="S451" s="671"/>
      <c r="T451" s="671"/>
      <c r="U451" s="671"/>
      <c r="V451" s="671"/>
      <c r="W451" s="671"/>
      <c r="X451" s="671"/>
      <c r="Y451" s="671"/>
      <c r="Z451" s="671"/>
    </row>
    <row r="452" spans="1:26" ht="13.5" customHeight="1">
      <c r="A452" s="671"/>
      <c r="B452" s="671"/>
      <c r="C452" s="671"/>
      <c r="D452" s="671"/>
      <c r="E452" s="671"/>
      <c r="F452" s="671"/>
      <c r="G452" s="671"/>
      <c r="H452" s="671"/>
      <c r="I452" s="671"/>
      <c r="J452" s="671"/>
      <c r="K452" s="672"/>
      <c r="L452" s="671"/>
      <c r="M452" s="671"/>
      <c r="N452" s="671"/>
      <c r="O452" s="671"/>
      <c r="P452" s="671"/>
      <c r="Q452" s="671"/>
      <c r="R452" s="671"/>
      <c r="S452" s="671"/>
      <c r="T452" s="671"/>
      <c r="U452" s="671"/>
      <c r="V452" s="671"/>
      <c r="W452" s="671"/>
      <c r="X452" s="671"/>
      <c r="Y452" s="671"/>
      <c r="Z452" s="671"/>
    </row>
    <row r="453" spans="1:26" ht="13.5" customHeight="1">
      <c r="A453" s="671"/>
      <c r="B453" s="671"/>
      <c r="C453" s="671"/>
      <c r="D453" s="671"/>
      <c r="E453" s="671"/>
      <c r="F453" s="671"/>
      <c r="G453" s="671"/>
      <c r="H453" s="671"/>
      <c r="I453" s="671"/>
      <c r="J453" s="671"/>
      <c r="K453" s="672"/>
      <c r="L453" s="671"/>
      <c r="M453" s="671"/>
      <c r="N453" s="671"/>
      <c r="O453" s="671"/>
      <c r="P453" s="671"/>
      <c r="Q453" s="671"/>
      <c r="R453" s="671"/>
      <c r="S453" s="671"/>
      <c r="T453" s="671"/>
      <c r="U453" s="671"/>
      <c r="V453" s="671"/>
      <c r="W453" s="671"/>
      <c r="X453" s="671"/>
      <c r="Y453" s="671"/>
      <c r="Z453" s="671"/>
    </row>
    <row r="454" spans="1:26" ht="13.5" customHeight="1">
      <c r="A454" s="671"/>
      <c r="B454" s="671"/>
      <c r="C454" s="671"/>
      <c r="D454" s="671"/>
      <c r="E454" s="671"/>
      <c r="F454" s="671"/>
      <c r="G454" s="671"/>
      <c r="H454" s="671"/>
      <c r="I454" s="671"/>
      <c r="J454" s="671"/>
      <c r="K454" s="672"/>
      <c r="L454" s="671"/>
      <c r="M454" s="671"/>
      <c r="N454" s="671"/>
      <c r="O454" s="671"/>
      <c r="P454" s="671"/>
      <c r="Q454" s="671"/>
      <c r="R454" s="671"/>
      <c r="S454" s="671"/>
      <c r="T454" s="671"/>
      <c r="U454" s="671"/>
      <c r="V454" s="671"/>
      <c r="W454" s="671"/>
      <c r="X454" s="671"/>
      <c r="Y454" s="671"/>
      <c r="Z454" s="671"/>
    </row>
    <row r="455" spans="1:26" ht="13.5" customHeight="1">
      <c r="A455" s="671"/>
      <c r="B455" s="671"/>
      <c r="C455" s="671"/>
      <c r="D455" s="671"/>
      <c r="E455" s="671"/>
      <c r="F455" s="671"/>
      <c r="G455" s="671"/>
      <c r="H455" s="671"/>
      <c r="I455" s="671"/>
      <c r="J455" s="671"/>
      <c r="K455" s="672"/>
      <c r="L455" s="671"/>
      <c r="M455" s="671"/>
      <c r="N455" s="671"/>
      <c r="O455" s="671"/>
      <c r="P455" s="671"/>
      <c r="Q455" s="671"/>
      <c r="R455" s="671"/>
      <c r="S455" s="671"/>
      <c r="T455" s="671"/>
      <c r="U455" s="671"/>
      <c r="V455" s="671"/>
      <c r="W455" s="671"/>
      <c r="X455" s="671"/>
      <c r="Y455" s="671"/>
      <c r="Z455" s="671"/>
    </row>
    <row r="456" spans="1:26" ht="13.5" customHeight="1">
      <c r="A456" s="671"/>
      <c r="B456" s="671"/>
      <c r="C456" s="671"/>
      <c r="D456" s="671"/>
      <c r="E456" s="671"/>
      <c r="F456" s="671"/>
      <c r="G456" s="671"/>
      <c r="H456" s="671"/>
      <c r="I456" s="671"/>
      <c r="J456" s="671"/>
      <c r="K456" s="672"/>
      <c r="L456" s="671"/>
      <c r="M456" s="671"/>
      <c r="N456" s="671"/>
      <c r="O456" s="671"/>
      <c r="P456" s="671"/>
      <c r="Q456" s="671"/>
      <c r="R456" s="671"/>
      <c r="S456" s="671"/>
      <c r="T456" s="671"/>
      <c r="U456" s="671"/>
      <c r="V456" s="671"/>
      <c r="W456" s="671"/>
      <c r="X456" s="671"/>
      <c r="Y456" s="671"/>
      <c r="Z456" s="671"/>
    </row>
    <row r="457" spans="1:26" ht="13.5" customHeight="1">
      <c r="A457" s="671"/>
      <c r="B457" s="671"/>
      <c r="C457" s="671"/>
      <c r="D457" s="671"/>
      <c r="E457" s="671"/>
      <c r="F457" s="671"/>
      <c r="G457" s="671"/>
      <c r="H457" s="671"/>
      <c r="I457" s="671"/>
      <c r="J457" s="671"/>
      <c r="K457" s="672"/>
      <c r="L457" s="671"/>
      <c r="M457" s="671"/>
      <c r="N457" s="671"/>
      <c r="O457" s="671"/>
      <c r="P457" s="671"/>
      <c r="Q457" s="671"/>
      <c r="R457" s="671"/>
      <c r="S457" s="671"/>
      <c r="T457" s="671"/>
      <c r="U457" s="671"/>
      <c r="V457" s="671"/>
      <c r="W457" s="671"/>
      <c r="X457" s="671"/>
      <c r="Y457" s="671"/>
      <c r="Z457" s="671"/>
    </row>
    <row r="458" spans="1:26" ht="13.5" customHeight="1">
      <c r="A458" s="671"/>
      <c r="B458" s="671"/>
      <c r="C458" s="671"/>
      <c r="D458" s="671"/>
      <c r="E458" s="671"/>
      <c r="F458" s="671"/>
      <c r="G458" s="671"/>
      <c r="H458" s="671"/>
      <c r="I458" s="671"/>
      <c r="J458" s="671"/>
      <c r="K458" s="672"/>
      <c r="L458" s="671"/>
      <c r="M458" s="671"/>
      <c r="N458" s="671"/>
      <c r="O458" s="671"/>
      <c r="P458" s="671"/>
      <c r="Q458" s="671"/>
      <c r="R458" s="671"/>
      <c r="S458" s="671"/>
      <c r="T458" s="671"/>
      <c r="U458" s="671"/>
      <c r="V458" s="671"/>
      <c r="W458" s="671"/>
      <c r="X458" s="671"/>
      <c r="Y458" s="671"/>
      <c r="Z458" s="671"/>
    </row>
    <row r="459" spans="1:26" ht="13.5" customHeight="1">
      <c r="A459" s="671"/>
      <c r="B459" s="671"/>
      <c r="C459" s="671"/>
      <c r="D459" s="671"/>
      <c r="E459" s="671"/>
      <c r="F459" s="671"/>
      <c r="G459" s="671"/>
      <c r="H459" s="671"/>
      <c r="I459" s="671"/>
      <c r="J459" s="671"/>
      <c r="K459" s="672"/>
      <c r="L459" s="671"/>
      <c r="M459" s="671"/>
      <c r="N459" s="671"/>
      <c r="O459" s="671"/>
      <c r="P459" s="671"/>
      <c r="Q459" s="671"/>
      <c r="R459" s="671"/>
      <c r="S459" s="671"/>
      <c r="T459" s="671"/>
      <c r="U459" s="671"/>
      <c r="V459" s="671"/>
      <c r="W459" s="671"/>
      <c r="X459" s="671"/>
      <c r="Y459" s="671"/>
      <c r="Z459" s="671"/>
    </row>
    <row r="460" spans="1:26" ht="13.5" customHeight="1">
      <c r="A460" s="671"/>
      <c r="B460" s="671"/>
      <c r="C460" s="671"/>
      <c r="D460" s="671"/>
      <c r="E460" s="671"/>
      <c r="F460" s="671"/>
      <c r="G460" s="671"/>
      <c r="H460" s="671"/>
      <c r="I460" s="671"/>
      <c r="J460" s="671"/>
      <c r="K460" s="672"/>
      <c r="L460" s="671"/>
      <c r="M460" s="671"/>
      <c r="N460" s="671"/>
      <c r="O460" s="671"/>
      <c r="P460" s="671"/>
      <c r="Q460" s="671"/>
      <c r="R460" s="671"/>
      <c r="S460" s="671"/>
      <c r="T460" s="671"/>
      <c r="U460" s="671"/>
      <c r="V460" s="671"/>
      <c r="W460" s="671"/>
      <c r="X460" s="671"/>
      <c r="Y460" s="671"/>
      <c r="Z460" s="671"/>
    </row>
    <row r="461" spans="1:26" ht="13.5" customHeight="1">
      <c r="A461" s="671"/>
      <c r="B461" s="671"/>
      <c r="C461" s="671"/>
      <c r="D461" s="671"/>
      <c r="E461" s="671"/>
      <c r="F461" s="671"/>
      <c r="G461" s="671"/>
      <c r="H461" s="671"/>
      <c r="I461" s="671"/>
      <c r="J461" s="671"/>
      <c r="K461" s="672"/>
      <c r="L461" s="671"/>
      <c r="M461" s="671"/>
      <c r="N461" s="671"/>
      <c r="O461" s="671"/>
      <c r="P461" s="671"/>
      <c r="Q461" s="671"/>
      <c r="R461" s="671"/>
      <c r="S461" s="671"/>
      <c r="T461" s="671"/>
      <c r="U461" s="671"/>
      <c r="V461" s="671"/>
      <c r="W461" s="671"/>
      <c r="X461" s="671"/>
      <c r="Y461" s="671"/>
      <c r="Z461" s="671"/>
    </row>
    <row r="462" spans="1:26" ht="13.5" customHeight="1">
      <c r="A462" s="671"/>
      <c r="B462" s="671"/>
      <c r="C462" s="671"/>
      <c r="D462" s="671"/>
      <c r="E462" s="671"/>
      <c r="F462" s="671"/>
      <c r="G462" s="671"/>
      <c r="H462" s="671"/>
      <c r="I462" s="671"/>
      <c r="J462" s="671"/>
      <c r="K462" s="672"/>
      <c r="L462" s="671"/>
      <c r="M462" s="671"/>
      <c r="N462" s="671"/>
      <c r="O462" s="671"/>
      <c r="P462" s="671"/>
      <c r="Q462" s="671"/>
      <c r="R462" s="671"/>
      <c r="S462" s="671"/>
      <c r="T462" s="671"/>
      <c r="U462" s="671"/>
      <c r="V462" s="671"/>
      <c r="W462" s="671"/>
      <c r="X462" s="671"/>
      <c r="Y462" s="671"/>
      <c r="Z462" s="671"/>
    </row>
    <row r="463" spans="1:26" ht="13.5" customHeight="1">
      <c r="A463" s="671"/>
      <c r="B463" s="671"/>
      <c r="C463" s="671"/>
      <c r="D463" s="671"/>
      <c r="E463" s="671"/>
      <c r="F463" s="671"/>
      <c r="G463" s="671"/>
      <c r="H463" s="671"/>
      <c r="I463" s="671"/>
      <c r="J463" s="671"/>
      <c r="K463" s="672"/>
      <c r="L463" s="671"/>
      <c r="M463" s="671"/>
      <c r="N463" s="671"/>
      <c r="O463" s="671"/>
      <c r="P463" s="671"/>
      <c r="Q463" s="671"/>
      <c r="R463" s="671"/>
      <c r="S463" s="671"/>
      <c r="T463" s="671"/>
      <c r="U463" s="671"/>
      <c r="V463" s="671"/>
      <c r="W463" s="671"/>
      <c r="X463" s="671"/>
      <c r="Y463" s="671"/>
      <c r="Z463" s="671"/>
    </row>
    <row r="464" spans="1:26" ht="13.5" customHeight="1">
      <c r="A464" s="671"/>
      <c r="B464" s="671"/>
      <c r="C464" s="671"/>
      <c r="D464" s="671"/>
      <c r="E464" s="671"/>
      <c r="F464" s="671"/>
      <c r="G464" s="671"/>
      <c r="H464" s="671"/>
      <c r="I464" s="671"/>
      <c r="J464" s="671"/>
      <c r="K464" s="672"/>
      <c r="L464" s="671"/>
      <c r="M464" s="671"/>
      <c r="N464" s="671"/>
      <c r="O464" s="671"/>
      <c r="P464" s="671"/>
      <c r="Q464" s="671"/>
      <c r="R464" s="671"/>
      <c r="S464" s="671"/>
      <c r="T464" s="671"/>
      <c r="U464" s="671"/>
      <c r="V464" s="671"/>
      <c r="W464" s="671"/>
      <c r="X464" s="671"/>
      <c r="Y464" s="671"/>
      <c r="Z464" s="671"/>
    </row>
    <row r="465" spans="1:26" ht="13.5" customHeight="1">
      <c r="A465" s="671"/>
      <c r="B465" s="671"/>
      <c r="C465" s="671"/>
      <c r="D465" s="671"/>
      <c r="E465" s="671"/>
      <c r="F465" s="671"/>
      <c r="G465" s="671"/>
      <c r="H465" s="671"/>
      <c r="I465" s="671"/>
      <c r="J465" s="671"/>
      <c r="K465" s="672"/>
      <c r="L465" s="671"/>
      <c r="M465" s="671"/>
      <c r="N465" s="671"/>
      <c r="O465" s="671"/>
      <c r="P465" s="671"/>
      <c r="Q465" s="671"/>
      <c r="R465" s="671"/>
      <c r="S465" s="671"/>
      <c r="T465" s="671"/>
      <c r="U465" s="671"/>
      <c r="V465" s="671"/>
      <c r="W465" s="671"/>
      <c r="X465" s="671"/>
      <c r="Y465" s="671"/>
      <c r="Z465" s="671"/>
    </row>
    <row r="466" spans="1:26" ht="13.5" customHeight="1">
      <c r="A466" s="671"/>
      <c r="B466" s="671"/>
      <c r="C466" s="671"/>
      <c r="D466" s="671"/>
      <c r="E466" s="671"/>
      <c r="F466" s="671"/>
      <c r="G466" s="671"/>
      <c r="H466" s="671"/>
      <c r="I466" s="671"/>
      <c r="J466" s="671"/>
      <c r="K466" s="672"/>
      <c r="L466" s="671"/>
      <c r="M466" s="671"/>
      <c r="N466" s="671"/>
      <c r="O466" s="671"/>
      <c r="P466" s="671"/>
      <c r="Q466" s="671"/>
      <c r="R466" s="671"/>
      <c r="S466" s="671"/>
      <c r="T466" s="671"/>
      <c r="U466" s="671"/>
      <c r="V466" s="671"/>
      <c r="W466" s="671"/>
      <c r="X466" s="671"/>
      <c r="Y466" s="671"/>
      <c r="Z466" s="671"/>
    </row>
    <row r="467" spans="1:26" ht="13.5" customHeight="1">
      <c r="A467" s="671"/>
      <c r="B467" s="671"/>
      <c r="C467" s="671"/>
      <c r="D467" s="671"/>
      <c r="E467" s="671"/>
      <c r="F467" s="671"/>
      <c r="G467" s="671"/>
      <c r="H467" s="671"/>
      <c r="I467" s="671"/>
      <c r="J467" s="671"/>
      <c r="K467" s="672"/>
      <c r="L467" s="671"/>
      <c r="M467" s="671"/>
      <c r="N467" s="671"/>
      <c r="O467" s="671"/>
      <c r="P467" s="671"/>
      <c r="Q467" s="671"/>
      <c r="R467" s="671"/>
      <c r="S467" s="671"/>
      <c r="T467" s="671"/>
      <c r="U467" s="671"/>
      <c r="V467" s="671"/>
      <c r="W467" s="671"/>
      <c r="X467" s="671"/>
      <c r="Y467" s="671"/>
      <c r="Z467" s="671"/>
    </row>
    <row r="468" spans="1:26" ht="13.5" customHeight="1">
      <c r="A468" s="671"/>
      <c r="B468" s="671"/>
      <c r="C468" s="671"/>
      <c r="D468" s="671"/>
      <c r="E468" s="671"/>
      <c r="F468" s="671"/>
      <c r="G468" s="671"/>
      <c r="H468" s="671"/>
      <c r="I468" s="671"/>
      <c r="J468" s="671"/>
      <c r="K468" s="672"/>
      <c r="L468" s="671"/>
      <c r="M468" s="671"/>
      <c r="N468" s="671"/>
      <c r="O468" s="671"/>
      <c r="P468" s="671"/>
      <c r="Q468" s="671"/>
      <c r="R468" s="671"/>
      <c r="S468" s="671"/>
      <c r="T468" s="671"/>
      <c r="U468" s="671"/>
      <c r="V468" s="671"/>
      <c r="W468" s="671"/>
      <c r="X468" s="671"/>
      <c r="Y468" s="671"/>
      <c r="Z468" s="671"/>
    </row>
    <row r="469" spans="1:26" ht="13.5" customHeight="1">
      <c r="A469" s="671"/>
      <c r="B469" s="671"/>
      <c r="C469" s="671"/>
      <c r="D469" s="671"/>
      <c r="E469" s="671"/>
      <c r="F469" s="671"/>
      <c r="G469" s="671"/>
      <c r="H469" s="671"/>
      <c r="I469" s="671"/>
      <c r="J469" s="671"/>
      <c r="K469" s="672"/>
      <c r="L469" s="671"/>
      <c r="M469" s="671"/>
      <c r="N469" s="671"/>
      <c r="O469" s="671"/>
      <c r="P469" s="671"/>
      <c r="Q469" s="671"/>
      <c r="R469" s="671"/>
      <c r="S469" s="671"/>
      <c r="T469" s="671"/>
      <c r="U469" s="671"/>
      <c r="V469" s="671"/>
      <c r="W469" s="671"/>
      <c r="X469" s="671"/>
      <c r="Y469" s="671"/>
      <c r="Z469" s="671"/>
    </row>
    <row r="470" spans="1:26" ht="13.5" customHeight="1">
      <c r="A470" s="671"/>
      <c r="B470" s="671"/>
      <c r="C470" s="671"/>
      <c r="D470" s="671"/>
      <c r="E470" s="671"/>
      <c r="F470" s="671"/>
      <c r="G470" s="671"/>
      <c r="H470" s="671"/>
      <c r="I470" s="671"/>
      <c r="J470" s="671"/>
      <c r="K470" s="672"/>
      <c r="L470" s="671"/>
      <c r="M470" s="671"/>
      <c r="N470" s="671"/>
      <c r="O470" s="671"/>
      <c r="P470" s="671"/>
      <c r="Q470" s="671"/>
      <c r="R470" s="671"/>
      <c r="S470" s="671"/>
      <c r="T470" s="671"/>
      <c r="U470" s="671"/>
      <c r="V470" s="671"/>
      <c r="W470" s="671"/>
      <c r="X470" s="671"/>
      <c r="Y470" s="671"/>
      <c r="Z470" s="671"/>
    </row>
    <row r="471" spans="1:26" ht="13.5" customHeight="1">
      <c r="A471" s="671"/>
      <c r="B471" s="671"/>
      <c r="C471" s="671"/>
      <c r="D471" s="671"/>
      <c r="E471" s="671"/>
      <c r="F471" s="671"/>
      <c r="G471" s="671"/>
      <c r="H471" s="671"/>
      <c r="I471" s="671"/>
      <c r="J471" s="671"/>
      <c r="K471" s="672"/>
      <c r="L471" s="671"/>
      <c r="M471" s="671"/>
      <c r="N471" s="671"/>
      <c r="O471" s="671"/>
      <c r="P471" s="671"/>
      <c r="Q471" s="671"/>
      <c r="R471" s="671"/>
      <c r="S471" s="671"/>
      <c r="T471" s="671"/>
      <c r="U471" s="671"/>
      <c r="V471" s="671"/>
      <c r="W471" s="671"/>
      <c r="X471" s="671"/>
      <c r="Y471" s="671"/>
      <c r="Z471" s="671"/>
    </row>
    <row r="472" spans="1:26" ht="13.5" customHeight="1">
      <c r="A472" s="671"/>
      <c r="B472" s="671"/>
      <c r="C472" s="671"/>
      <c r="D472" s="671"/>
      <c r="E472" s="671"/>
      <c r="F472" s="671"/>
      <c r="G472" s="671"/>
      <c r="H472" s="671"/>
      <c r="I472" s="671"/>
      <c r="J472" s="671"/>
      <c r="K472" s="672"/>
      <c r="L472" s="671"/>
      <c r="M472" s="671"/>
      <c r="N472" s="671"/>
      <c r="O472" s="671"/>
      <c r="P472" s="671"/>
      <c r="Q472" s="671"/>
      <c r="R472" s="671"/>
      <c r="S472" s="671"/>
      <c r="T472" s="671"/>
      <c r="U472" s="671"/>
      <c r="V472" s="671"/>
      <c r="W472" s="671"/>
      <c r="X472" s="671"/>
      <c r="Y472" s="671"/>
      <c r="Z472" s="671"/>
    </row>
    <row r="473" spans="1:26" ht="13.5" customHeight="1">
      <c r="A473" s="671"/>
      <c r="B473" s="671"/>
      <c r="C473" s="671"/>
      <c r="D473" s="671"/>
      <c r="E473" s="671"/>
      <c r="F473" s="671"/>
      <c r="G473" s="671"/>
      <c r="H473" s="671"/>
      <c r="I473" s="671"/>
      <c r="J473" s="671"/>
      <c r="K473" s="672"/>
      <c r="L473" s="671"/>
      <c r="M473" s="671"/>
      <c r="N473" s="671"/>
      <c r="O473" s="671"/>
      <c r="P473" s="671"/>
      <c r="Q473" s="671"/>
      <c r="R473" s="671"/>
      <c r="S473" s="671"/>
      <c r="T473" s="671"/>
      <c r="U473" s="671"/>
      <c r="V473" s="671"/>
      <c r="W473" s="671"/>
      <c r="X473" s="671"/>
      <c r="Y473" s="671"/>
      <c r="Z473" s="671"/>
    </row>
    <row r="474" spans="1:26" ht="13.5" customHeight="1">
      <c r="A474" s="671"/>
      <c r="B474" s="671"/>
      <c r="C474" s="671"/>
      <c r="D474" s="671"/>
      <c r="E474" s="671"/>
      <c r="F474" s="671"/>
      <c r="G474" s="671"/>
      <c r="H474" s="671"/>
      <c r="I474" s="671"/>
      <c r="J474" s="671"/>
      <c r="K474" s="672"/>
      <c r="L474" s="671"/>
      <c r="M474" s="671"/>
      <c r="N474" s="671"/>
      <c r="O474" s="671"/>
      <c r="P474" s="671"/>
      <c r="Q474" s="671"/>
      <c r="R474" s="671"/>
      <c r="S474" s="671"/>
      <c r="T474" s="671"/>
      <c r="U474" s="671"/>
      <c r="V474" s="671"/>
      <c r="W474" s="671"/>
      <c r="X474" s="671"/>
      <c r="Y474" s="671"/>
      <c r="Z474" s="671"/>
    </row>
    <row r="475" spans="1:26" ht="13.5" customHeight="1">
      <c r="A475" s="671"/>
      <c r="B475" s="671"/>
      <c r="C475" s="671"/>
      <c r="D475" s="671"/>
      <c r="E475" s="671"/>
      <c r="F475" s="671"/>
      <c r="G475" s="671"/>
      <c r="H475" s="671"/>
      <c r="I475" s="671"/>
      <c r="J475" s="671"/>
      <c r="K475" s="672"/>
      <c r="L475" s="671"/>
      <c r="M475" s="671"/>
      <c r="N475" s="671"/>
      <c r="O475" s="671"/>
      <c r="P475" s="671"/>
      <c r="Q475" s="671"/>
      <c r="R475" s="671"/>
      <c r="S475" s="671"/>
      <c r="T475" s="671"/>
      <c r="U475" s="671"/>
      <c r="V475" s="671"/>
      <c r="W475" s="671"/>
      <c r="X475" s="671"/>
      <c r="Y475" s="671"/>
      <c r="Z475" s="671"/>
    </row>
    <row r="476" spans="1:26" ht="13.5" customHeight="1">
      <c r="A476" s="671"/>
      <c r="B476" s="671"/>
      <c r="C476" s="671"/>
      <c r="D476" s="671"/>
      <c r="E476" s="671"/>
      <c r="F476" s="671"/>
      <c r="G476" s="671"/>
      <c r="H476" s="671"/>
      <c r="I476" s="671"/>
      <c r="J476" s="671"/>
      <c r="K476" s="672"/>
      <c r="L476" s="671"/>
      <c r="M476" s="671"/>
      <c r="N476" s="671"/>
      <c r="O476" s="671"/>
      <c r="P476" s="671"/>
      <c r="Q476" s="671"/>
      <c r="R476" s="671"/>
      <c r="S476" s="671"/>
      <c r="T476" s="671"/>
      <c r="U476" s="671"/>
      <c r="V476" s="671"/>
      <c r="W476" s="671"/>
      <c r="X476" s="671"/>
      <c r="Y476" s="671"/>
      <c r="Z476" s="671"/>
    </row>
    <row r="477" spans="1:26" ht="13.5" customHeight="1">
      <c r="A477" s="671"/>
      <c r="B477" s="671"/>
      <c r="C477" s="671"/>
      <c r="D477" s="671"/>
      <c r="E477" s="671"/>
      <c r="F477" s="671"/>
      <c r="G477" s="671"/>
      <c r="H477" s="671"/>
      <c r="I477" s="671"/>
      <c r="J477" s="671"/>
      <c r="K477" s="672"/>
      <c r="L477" s="671"/>
      <c r="M477" s="671"/>
      <c r="N477" s="671"/>
      <c r="O477" s="671"/>
      <c r="P477" s="671"/>
      <c r="Q477" s="671"/>
      <c r="R477" s="671"/>
      <c r="S477" s="671"/>
      <c r="T477" s="671"/>
      <c r="U477" s="671"/>
      <c r="V477" s="671"/>
      <c r="W477" s="671"/>
      <c r="X477" s="671"/>
      <c r="Y477" s="671"/>
      <c r="Z477" s="671"/>
    </row>
    <row r="478" spans="1:26" ht="13.5" customHeight="1">
      <c r="A478" s="671"/>
      <c r="B478" s="671"/>
      <c r="C478" s="671"/>
      <c r="D478" s="671"/>
      <c r="E478" s="671"/>
      <c r="F478" s="671"/>
      <c r="G478" s="671"/>
      <c r="H478" s="671"/>
      <c r="I478" s="671"/>
      <c r="J478" s="671"/>
      <c r="K478" s="672"/>
      <c r="L478" s="671"/>
      <c r="M478" s="671"/>
      <c r="N478" s="671"/>
      <c r="O478" s="671"/>
      <c r="P478" s="671"/>
      <c r="Q478" s="671"/>
      <c r="R478" s="671"/>
      <c r="S478" s="671"/>
      <c r="T478" s="671"/>
      <c r="U478" s="671"/>
      <c r="V478" s="671"/>
      <c r="W478" s="671"/>
      <c r="X478" s="671"/>
      <c r="Y478" s="671"/>
      <c r="Z478" s="671"/>
    </row>
    <row r="479" spans="1:26" ht="13.5" customHeight="1">
      <c r="A479" s="671"/>
      <c r="B479" s="671"/>
      <c r="C479" s="671"/>
      <c r="D479" s="671"/>
      <c r="E479" s="671"/>
      <c r="F479" s="671"/>
      <c r="G479" s="671"/>
      <c r="H479" s="671"/>
      <c r="I479" s="671"/>
      <c r="J479" s="671"/>
      <c r="K479" s="672"/>
      <c r="L479" s="671"/>
      <c r="M479" s="671"/>
      <c r="N479" s="671"/>
      <c r="O479" s="671"/>
      <c r="P479" s="671"/>
      <c r="Q479" s="671"/>
      <c r="R479" s="671"/>
      <c r="S479" s="671"/>
      <c r="T479" s="671"/>
      <c r="U479" s="671"/>
      <c r="V479" s="671"/>
      <c r="W479" s="671"/>
      <c r="X479" s="671"/>
      <c r="Y479" s="671"/>
      <c r="Z479" s="671"/>
    </row>
    <row r="480" spans="1:26" ht="13.5" customHeight="1">
      <c r="A480" s="671"/>
      <c r="B480" s="671"/>
      <c r="C480" s="671"/>
      <c r="D480" s="671"/>
      <c r="E480" s="671"/>
      <c r="F480" s="671"/>
      <c r="G480" s="671"/>
      <c r="H480" s="671"/>
      <c r="I480" s="671"/>
      <c r="J480" s="671"/>
      <c r="K480" s="672"/>
      <c r="L480" s="671"/>
      <c r="M480" s="671"/>
      <c r="N480" s="671"/>
      <c r="O480" s="671"/>
      <c r="P480" s="671"/>
      <c r="Q480" s="671"/>
      <c r="R480" s="671"/>
      <c r="S480" s="671"/>
      <c r="T480" s="671"/>
      <c r="U480" s="671"/>
      <c r="V480" s="671"/>
      <c r="W480" s="671"/>
      <c r="X480" s="671"/>
      <c r="Y480" s="671"/>
      <c r="Z480" s="671"/>
    </row>
    <row r="481" spans="1:26" ht="13.5" customHeight="1">
      <c r="A481" s="671"/>
      <c r="B481" s="671"/>
      <c r="C481" s="671"/>
      <c r="D481" s="671"/>
      <c r="E481" s="671"/>
      <c r="F481" s="671"/>
      <c r="G481" s="671"/>
      <c r="H481" s="671"/>
      <c r="I481" s="671"/>
      <c r="J481" s="671"/>
      <c r="K481" s="672"/>
      <c r="L481" s="671"/>
      <c r="M481" s="671"/>
      <c r="N481" s="671"/>
      <c r="O481" s="671"/>
      <c r="P481" s="671"/>
      <c r="Q481" s="671"/>
      <c r="R481" s="671"/>
      <c r="S481" s="671"/>
      <c r="T481" s="671"/>
      <c r="U481" s="671"/>
      <c r="V481" s="671"/>
      <c r="W481" s="671"/>
      <c r="X481" s="671"/>
      <c r="Y481" s="671"/>
      <c r="Z481" s="671"/>
    </row>
    <row r="482" spans="1:26" ht="13.5" customHeight="1">
      <c r="A482" s="671"/>
      <c r="B482" s="671"/>
      <c r="C482" s="671"/>
      <c r="D482" s="671"/>
      <c r="E482" s="671"/>
      <c r="F482" s="671"/>
      <c r="G482" s="671"/>
      <c r="H482" s="671"/>
      <c r="I482" s="671"/>
      <c r="J482" s="671"/>
      <c r="K482" s="672"/>
      <c r="L482" s="671"/>
      <c r="M482" s="671"/>
      <c r="N482" s="671"/>
      <c r="O482" s="671"/>
      <c r="P482" s="671"/>
      <c r="Q482" s="671"/>
      <c r="R482" s="671"/>
      <c r="S482" s="671"/>
      <c r="T482" s="671"/>
      <c r="U482" s="671"/>
      <c r="V482" s="671"/>
      <c r="W482" s="671"/>
      <c r="X482" s="671"/>
      <c r="Y482" s="671"/>
      <c r="Z482" s="671"/>
    </row>
    <row r="483" spans="1:26" ht="13.5" customHeight="1">
      <c r="A483" s="671"/>
      <c r="B483" s="671"/>
      <c r="C483" s="671"/>
      <c r="D483" s="671"/>
      <c r="E483" s="671"/>
      <c r="F483" s="671"/>
      <c r="G483" s="671"/>
      <c r="H483" s="671"/>
      <c r="I483" s="671"/>
      <c r="J483" s="671"/>
      <c r="K483" s="672"/>
      <c r="L483" s="671"/>
      <c r="M483" s="671"/>
      <c r="N483" s="671"/>
      <c r="O483" s="671"/>
      <c r="P483" s="671"/>
      <c r="Q483" s="671"/>
      <c r="R483" s="671"/>
      <c r="S483" s="671"/>
      <c r="T483" s="671"/>
      <c r="U483" s="671"/>
      <c r="V483" s="671"/>
      <c r="W483" s="671"/>
      <c r="X483" s="671"/>
      <c r="Y483" s="671"/>
      <c r="Z483" s="671"/>
    </row>
    <row r="484" spans="1:26" ht="13.5" customHeight="1">
      <c r="A484" s="671"/>
      <c r="B484" s="671"/>
      <c r="C484" s="671"/>
      <c r="D484" s="671"/>
      <c r="E484" s="671"/>
      <c r="F484" s="671"/>
      <c r="G484" s="671"/>
      <c r="H484" s="671"/>
      <c r="I484" s="671"/>
      <c r="J484" s="671"/>
      <c r="K484" s="672"/>
      <c r="L484" s="671"/>
      <c r="M484" s="671"/>
      <c r="N484" s="671"/>
      <c r="O484" s="671"/>
      <c r="P484" s="671"/>
      <c r="Q484" s="671"/>
      <c r="R484" s="671"/>
      <c r="S484" s="671"/>
      <c r="T484" s="671"/>
      <c r="U484" s="671"/>
      <c r="V484" s="671"/>
      <c r="W484" s="671"/>
      <c r="X484" s="671"/>
      <c r="Y484" s="671"/>
      <c r="Z484" s="671"/>
    </row>
    <row r="485" spans="1:26" ht="13.5" customHeight="1">
      <c r="A485" s="671"/>
      <c r="B485" s="671"/>
      <c r="C485" s="671"/>
      <c r="D485" s="671"/>
      <c r="E485" s="671"/>
      <c r="F485" s="671"/>
      <c r="G485" s="671"/>
      <c r="H485" s="671"/>
      <c r="I485" s="671"/>
      <c r="J485" s="671"/>
      <c r="K485" s="672"/>
      <c r="L485" s="671"/>
      <c r="M485" s="671"/>
      <c r="N485" s="671"/>
      <c r="O485" s="671"/>
      <c r="P485" s="671"/>
      <c r="Q485" s="671"/>
      <c r="R485" s="671"/>
      <c r="S485" s="671"/>
      <c r="T485" s="671"/>
      <c r="U485" s="671"/>
      <c r="V485" s="671"/>
      <c r="W485" s="671"/>
      <c r="X485" s="671"/>
      <c r="Y485" s="671"/>
      <c r="Z485" s="671"/>
    </row>
    <row r="486" spans="1:26" ht="13.5" customHeight="1">
      <c r="A486" s="671"/>
      <c r="B486" s="671"/>
      <c r="C486" s="671"/>
      <c r="D486" s="671"/>
      <c r="E486" s="671"/>
      <c r="F486" s="671"/>
      <c r="G486" s="671"/>
      <c r="H486" s="671"/>
      <c r="I486" s="671"/>
      <c r="J486" s="671"/>
      <c r="K486" s="672"/>
      <c r="L486" s="671"/>
      <c r="M486" s="671"/>
      <c r="N486" s="671"/>
      <c r="O486" s="671"/>
      <c r="P486" s="671"/>
      <c r="Q486" s="671"/>
      <c r="R486" s="671"/>
      <c r="S486" s="671"/>
      <c r="T486" s="671"/>
      <c r="U486" s="671"/>
      <c r="V486" s="671"/>
      <c r="W486" s="671"/>
      <c r="X486" s="671"/>
      <c r="Y486" s="671"/>
      <c r="Z486" s="671"/>
    </row>
    <row r="487" spans="1:26" ht="13.5" customHeight="1">
      <c r="A487" s="671"/>
      <c r="B487" s="671"/>
      <c r="C487" s="671"/>
      <c r="D487" s="671"/>
      <c r="E487" s="671"/>
      <c r="F487" s="671"/>
      <c r="G487" s="671"/>
      <c r="H487" s="671"/>
      <c r="I487" s="671"/>
      <c r="J487" s="671"/>
      <c r="K487" s="672"/>
      <c r="L487" s="671"/>
      <c r="M487" s="671"/>
      <c r="N487" s="671"/>
      <c r="O487" s="671"/>
      <c r="P487" s="671"/>
      <c r="Q487" s="671"/>
      <c r="R487" s="671"/>
      <c r="S487" s="671"/>
      <c r="T487" s="671"/>
      <c r="U487" s="671"/>
      <c r="V487" s="671"/>
      <c r="W487" s="671"/>
      <c r="X487" s="671"/>
      <c r="Y487" s="671"/>
      <c r="Z487" s="671"/>
    </row>
    <row r="488" spans="1:26" ht="13.5" customHeight="1">
      <c r="A488" s="671"/>
      <c r="B488" s="671"/>
      <c r="C488" s="671"/>
      <c r="D488" s="671"/>
      <c r="E488" s="671"/>
      <c r="F488" s="671"/>
      <c r="G488" s="671"/>
      <c r="H488" s="671"/>
      <c r="I488" s="671"/>
      <c r="J488" s="671"/>
      <c r="K488" s="672"/>
      <c r="L488" s="671"/>
      <c r="M488" s="671"/>
      <c r="N488" s="671"/>
      <c r="O488" s="671"/>
      <c r="P488" s="671"/>
      <c r="Q488" s="671"/>
      <c r="R488" s="671"/>
      <c r="S488" s="671"/>
      <c r="T488" s="671"/>
      <c r="U488" s="671"/>
      <c r="V488" s="671"/>
      <c r="W488" s="671"/>
      <c r="X488" s="671"/>
      <c r="Y488" s="671"/>
      <c r="Z488" s="671"/>
    </row>
    <row r="489" spans="1:26" ht="13.5" customHeight="1">
      <c r="A489" s="671"/>
      <c r="B489" s="671"/>
      <c r="C489" s="671"/>
      <c r="D489" s="671"/>
      <c r="E489" s="671"/>
      <c r="F489" s="671"/>
      <c r="G489" s="671"/>
      <c r="H489" s="671"/>
      <c r="I489" s="671"/>
      <c r="J489" s="671"/>
      <c r="K489" s="672"/>
      <c r="L489" s="671"/>
      <c r="M489" s="671"/>
      <c r="N489" s="671"/>
      <c r="O489" s="671"/>
      <c r="P489" s="671"/>
      <c r="Q489" s="671"/>
      <c r="R489" s="671"/>
      <c r="S489" s="671"/>
      <c r="T489" s="671"/>
      <c r="U489" s="671"/>
      <c r="V489" s="671"/>
      <c r="W489" s="671"/>
      <c r="X489" s="671"/>
      <c r="Y489" s="671"/>
      <c r="Z489" s="671"/>
    </row>
    <row r="490" spans="1:26" ht="13.5" customHeight="1">
      <c r="A490" s="671"/>
      <c r="B490" s="671"/>
      <c r="C490" s="671"/>
      <c r="D490" s="671"/>
      <c r="E490" s="671"/>
      <c r="F490" s="671"/>
      <c r="G490" s="671"/>
      <c r="H490" s="671"/>
      <c r="I490" s="671"/>
      <c r="J490" s="671"/>
      <c r="K490" s="672"/>
      <c r="L490" s="671"/>
      <c r="M490" s="671"/>
      <c r="N490" s="671"/>
      <c r="O490" s="671"/>
      <c r="P490" s="671"/>
      <c r="Q490" s="671"/>
      <c r="R490" s="671"/>
      <c r="S490" s="671"/>
      <c r="T490" s="671"/>
      <c r="U490" s="671"/>
      <c r="V490" s="671"/>
      <c r="W490" s="671"/>
      <c r="X490" s="671"/>
      <c r="Y490" s="671"/>
      <c r="Z490" s="671"/>
    </row>
    <row r="491" spans="1:26" ht="13.5" customHeight="1">
      <c r="A491" s="671"/>
      <c r="B491" s="671"/>
      <c r="C491" s="671"/>
      <c r="D491" s="671"/>
      <c r="E491" s="671"/>
      <c r="F491" s="671"/>
      <c r="G491" s="671"/>
      <c r="H491" s="671"/>
      <c r="I491" s="671"/>
      <c r="J491" s="671"/>
      <c r="K491" s="672"/>
      <c r="L491" s="671"/>
      <c r="M491" s="671"/>
      <c r="N491" s="671"/>
      <c r="O491" s="671"/>
      <c r="P491" s="671"/>
      <c r="Q491" s="671"/>
      <c r="R491" s="671"/>
      <c r="S491" s="671"/>
      <c r="T491" s="671"/>
      <c r="U491" s="671"/>
      <c r="V491" s="671"/>
      <c r="W491" s="671"/>
      <c r="X491" s="671"/>
      <c r="Y491" s="671"/>
      <c r="Z491" s="671"/>
    </row>
    <row r="492" spans="1:26" ht="13.5" customHeight="1">
      <c r="A492" s="671"/>
      <c r="B492" s="671"/>
      <c r="C492" s="671"/>
      <c r="D492" s="671"/>
      <c r="E492" s="671"/>
      <c r="F492" s="671"/>
      <c r="G492" s="671"/>
      <c r="H492" s="671"/>
      <c r="I492" s="671"/>
      <c r="J492" s="671"/>
      <c r="K492" s="672"/>
      <c r="L492" s="671"/>
      <c r="M492" s="671"/>
      <c r="N492" s="671"/>
      <c r="O492" s="671"/>
      <c r="P492" s="671"/>
      <c r="Q492" s="671"/>
      <c r="R492" s="671"/>
      <c r="S492" s="671"/>
      <c r="T492" s="671"/>
      <c r="U492" s="671"/>
      <c r="V492" s="671"/>
      <c r="W492" s="671"/>
      <c r="X492" s="671"/>
      <c r="Y492" s="671"/>
      <c r="Z492" s="671"/>
    </row>
    <row r="493" spans="1:26" ht="13.5" customHeight="1">
      <c r="A493" s="671"/>
      <c r="B493" s="671"/>
      <c r="C493" s="671"/>
      <c r="D493" s="671"/>
      <c r="E493" s="671"/>
      <c r="F493" s="671"/>
      <c r="G493" s="671"/>
      <c r="H493" s="671"/>
      <c r="I493" s="671"/>
      <c r="J493" s="671"/>
      <c r="K493" s="672"/>
      <c r="L493" s="671"/>
      <c r="M493" s="671"/>
      <c r="N493" s="671"/>
      <c r="O493" s="671"/>
      <c r="P493" s="671"/>
      <c r="Q493" s="671"/>
      <c r="R493" s="671"/>
      <c r="S493" s="671"/>
      <c r="T493" s="671"/>
      <c r="U493" s="671"/>
      <c r="V493" s="671"/>
      <c r="W493" s="671"/>
      <c r="X493" s="671"/>
      <c r="Y493" s="671"/>
      <c r="Z493" s="671"/>
    </row>
    <row r="494" spans="1:26" ht="13.5" customHeight="1">
      <c r="A494" s="671"/>
      <c r="B494" s="671"/>
      <c r="C494" s="671"/>
      <c r="D494" s="671"/>
      <c r="E494" s="671"/>
      <c r="F494" s="671"/>
      <c r="G494" s="671"/>
      <c r="H494" s="671"/>
      <c r="I494" s="671"/>
      <c r="J494" s="671"/>
      <c r="K494" s="672"/>
      <c r="L494" s="671"/>
      <c r="M494" s="671"/>
      <c r="N494" s="671"/>
      <c r="O494" s="671"/>
      <c r="P494" s="671"/>
      <c r="Q494" s="671"/>
      <c r="R494" s="671"/>
      <c r="S494" s="671"/>
      <c r="T494" s="671"/>
      <c r="U494" s="671"/>
      <c r="V494" s="671"/>
      <c r="W494" s="671"/>
      <c r="X494" s="671"/>
      <c r="Y494" s="671"/>
      <c r="Z494" s="671"/>
    </row>
    <row r="495" spans="1:26" ht="13.5" customHeight="1">
      <c r="A495" s="671"/>
      <c r="B495" s="671"/>
      <c r="C495" s="671"/>
      <c r="D495" s="671"/>
      <c r="E495" s="671"/>
      <c r="F495" s="671"/>
      <c r="G495" s="671"/>
      <c r="H495" s="671"/>
      <c r="I495" s="671"/>
      <c r="J495" s="671"/>
      <c r="K495" s="672"/>
      <c r="L495" s="671"/>
      <c r="M495" s="671"/>
      <c r="N495" s="671"/>
      <c r="O495" s="671"/>
      <c r="P495" s="671"/>
      <c r="Q495" s="671"/>
      <c r="R495" s="671"/>
      <c r="S495" s="671"/>
      <c r="T495" s="671"/>
      <c r="U495" s="671"/>
      <c r="V495" s="671"/>
      <c r="W495" s="671"/>
      <c r="X495" s="671"/>
      <c r="Y495" s="671"/>
      <c r="Z495" s="671"/>
    </row>
    <row r="496" spans="1:26" ht="13.5" customHeight="1">
      <c r="A496" s="671"/>
      <c r="B496" s="671"/>
      <c r="C496" s="671"/>
      <c r="D496" s="671"/>
      <c r="E496" s="671"/>
      <c r="F496" s="671"/>
      <c r="G496" s="671"/>
      <c r="H496" s="671"/>
      <c r="I496" s="671"/>
      <c r="J496" s="671"/>
      <c r="K496" s="672"/>
      <c r="L496" s="671"/>
      <c r="M496" s="671"/>
      <c r="N496" s="671"/>
      <c r="O496" s="671"/>
      <c r="P496" s="671"/>
      <c r="Q496" s="671"/>
      <c r="R496" s="671"/>
      <c r="S496" s="671"/>
      <c r="T496" s="671"/>
      <c r="U496" s="671"/>
      <c r="V496" s="671"/>
      <c r="W496" s="671"/>
      <c r="X496" s="671"/>
      <c r="Y496" s="671"/>
      <c r="Z496" s="671"/>
    </row>
    <row r="497" spans="1:26" ht="13.5" customHeight="1">
      <c r="A497" s="671"/>
      <c r="B497" s="671"/>
      <c r="C497" s="671"/>
      <c r="D497" s="671"/>
      <c r="E497" s="671"/>
      <c r="F497" s="671"/>
      <c r="G497" s="671"/>
      <c r="H497" s="671"/>
      <c r="I497" s="671"/>
      <c r="J497" s="671"/>
      <c r="K497" s="672"/>
      <c r="L497" s="671"/>
      <c r="M497" s="671"/>
      <c r="N497" s="671"/>
      <c r="O497" s="671"/>
      <c r="P497" s="671"/>
      <c r="Q497" s="671"/>
      <c r="R497" s="671"/>
      <c r="S497" s="671"/>
      <c r="T497" s="671"/>
      <c r="U497" s="671"/>
      <c r="V497" s="671"/>
      <c r="W497" s="671"/>
      <c r="X497" s="671"/>
      <c r="Y497" s="671"/>
      <c r="Z497" s="671"/>
    </row>
    <row r="498" spans="1:26" ht="13.5" customHeight="1">
      <c r="A498" s="671"/>
      <c r="B498" s="671"/>
      <c r="C498" s="671"/>
      <c r="D498" s="671"/>
      <c r="E498" s="671"/>
      <c r="F498" s="671"/>
      <c r="G498" s="671"/>
      <c r="H498" s="671"/>
      <c r="I498" s="671"/>
      <c r="J498" s="671"/>
      <c r="K498" s="672"/>
      <c r="L498" s="671"/>
      <c r="M498" s="671"/>
      <c r="N498" s="671"/>
      <c r="O498" s="671"/>
      <c r="P498" s="671"/>
      <c r="Q498" s="671"/>
      <c r="R498" s="671"/>
      <c r="S498" s="671"/>
      <c r="T498" s="671"/>
      <c r="U498" s="671"/>
      <c r="V498" s="671"/>
      <c r="W498" s="671"/>
      <c r="X498" s="671"/>
      <c r="Y498" s="671"/>
      <c r="Z498" s="671"/>
    </row>
    <row r="499" spans="1:26" ht="13.5" customHeight="1">
      <c r="A499" s="671"/>
      <c r="B499" s="671"/>
      <c r="C499" s="671"/>
      <c r="D499" s="671"/>
      <c r="E499" s="671"/>
      <c r="F499" s="671"/>
      <c r="G499" s="671"/>
      <c r="H499" s="671"/>
      <c r="I499" s="671"/>
      <c r="J499" s="671"/>
      <c r="K499" s="672"/>
      <c r="L499" s="671"/>
      <c r="M499" s="671"/>
      <c r="N499" s="671"/>
      <c r="O499" s="671"/>
      <c r="P499" s="671"/>
      <c r="Q499" s="671"/>
      <c r="R499" s="671"/>
      <c r="S499" s="671"/>
      <c r="T499" s="671"/>
      <c r="U499" s="671"/>
      <c r="V499" s="671"/>
      <c r="W499" s="671"/>
      <c r="X499" s="671"/>
      <c r="Y499" s="671"/>
      <c r="Z499" s="671"/>
    </row>
    <row r="500" spans="1:26" ht="13.5" customHeight="1">
      <c r="A500" s="671"/>
      <c r="B500" s="671"/>
      <c r="C500" s="671"/>
      <c r="D500" s="671"/>
      <c r="E500" s="671"/>
      <c r="F500" s="671"/>
      <c r="G500" s="671"/>
      <c r="H500" s="671"/>
      <c r="I500" s="671"/>
      <c r="J500" s="671"/>
      <c r="K500" s="672"/>
      <c r="L500" s="671"/>
      <c r="M500" s="671"/>
      <c r="N500" s="671"/>
      <c r="O500" s="671"/>
      <c r="P500" s="671"/>
      <c r="Q500" s="671"/>
      <c r="R500" s="671"/>
      <c r="S500" s="671"/>
      <c r="T500" s="671"/>
      <c r="U500" s="671"/>
      <c r="V500" s="671"/>
      <c r="W500" s="671"/>
      <c r="X500" s="671"/>
      <c r="Y500" s="671"/>
      <c r="Z500" s="671"/>
    </row>
    <row r="501" spans="1:26" ht="13.5" customHeight="1">
      <c r="A501" s="671"/>
      <c r="B501" s="671"/>
      <c r="C501" s="671"/>
      <c r="D501" s="671"/>
      <c r="E501" s="671"/>
      <c r="F501" s="671"/>
      <c r="G501" s="671"/>
      <c r="H501" s="671"/>
      <c r="I501" s="671"/>
      <c r="J501" s="671"/>
      <c r="K501" s="672"/>
      <c r="L501" s="671"/>
      <c r="M501" s="671"/>
      <c r="N501" s="671"/>
      <c r="O501" s="671"/>
      <c r="P501" s="671"/>
      <c r="Q501" s="671"/>
      <c r="R501" s="671"/>
      <c r="S501" s="671"/>
      <c r="T501" s="671"/>
      <c r="U501" s="671"/>
      <c r="V501" s="671"/>
      <c r="W501" s="671"/>
      <c r="X501" s="671"/>
      <c r="Y501" s="671"/>
      <c r="Z501" s="671"/>
    </row>
    <row r="502" spans="1:26" ht="13.5" customHeight="1">
      <c r="A502" s="671"/>
      <c r="B502" s="671"/>
      <c r="C502" s="671"/>
      <c r="D502" s="671"/>
      <c r="E502" s="671"/>
      <c r="F502" s="671"/>
      <c r="G502" s="671"/>
      <c r="H502" s="671"/>
      <c r="I502" s="671"/>
      <c r="J502" s="671"/>
      <c r="K502" s="672"/>
      <c r="L502" s="671"/>
      <c r="M502" s="671"/>
      <c r="N502" s="671"/>
      <c r="O502" s="671"/>
      <c r="P502" s="671"/>
      <c r="Q502" s="671"/>
      <c r="R502" s="671"/>
      <c r="S502" s="671"/>
      <c r="T502" s="671"/>
      <c r="U502" s="671"/>
      <c r="V502" s="671"/>
      <c r="W502" s="671"/>
      <c r="X502" s="671"/>
      <c r="Y502" s="671"/>
      <c r="Z502" s="671"/>
    </row>
    <row r="503" spans="1:26" ht="13.5" customHeight="1">
      <c r="A503" s="671"/>
      <c r="B503" s="671"/>
      <c r="C503" s="671"/>
      <c r="D503" s="671"/>
      <c r="E503" s="671"/>
      <c r="F503" s="671"/>
      <c r="G503" s="671"/>
      <c r="H503" s="671"/>
      <c r="I503" s="671"/>
      <c r="J503" s="671"/>
      <c r="K503" s="672"/>
      <c r="L503" s="671"/>
      <c r="M503" s="671"/>
      <c r="N503" s="671"/>
      <c r="O503" s="671"/>
      <c r="P503" s="671"/>
      <c r="Q503" s="671"/>
      <c r="R503" s="671"/>
      <c r="S503" s="671"/>
      <c r="T503" s="671"/>
      <c r="U503" s="671"/>
      <c r="V503" s="671"/>
      <c r="W503" s="671"/>
      <c r="X503" s="671"/>
      <c r="Y503" s="671"/>
      <c r="Z503" s="671"/>
    </row>
    <row r="504" spans="1:26" ht="13.5" customHeight="1">
      <c r="A504" s="671"/>
      <c r="B504" s="671"/>
      <c r="C504" s="671"/>
      <c r="D504" s="671"/>
      <c r="E504" s="671"/>
      <c r="F504" s="671"/>
      <c r="G504" s="671"/>
      <c r="H504" s="671"/>
      <c r="I504" s="671"/>
      <c r="J504" s="671"/>
      <c r="K504" s="672"/>
      <c r="L504" s="671"/>
      <c r="M504" s="671"/>
      <c r="N504" s="671"/>
      <c r="O504" s="671"/>
      <c r="P504" s="671"/>
      <c r="Q504" s="671"/>
      <c r="R504" s="671"/>
      <c r="S504" s="671"/>
      <c r="T504" s="671"/>
      <c r="U504" s="671"/>
      <c r="V504" s="671"/>
      <c r="W504" s="671"/>
      <c r="X504" s="671"/>
      <c r="Y504" s="671"/>
      <c r="Z504" s="671"/>
    </row>
    <row r="505" spans="1:26" ht="13.5" customHeight="1">
      <c r="A505" s="671"/>
      <c r="B505" s="671"/>
      <c r="C505" s="671"/>
      <c r="D505" s="671"/>
      <c r="E505" s="671"/>
      <c r="F505" s="671"/>
      <c r="G505" s="671"/>
      <c r="H505" s="671"/>
      <c r="I505" s="671"/>
      <c r="J505" s="671"/>
      <c r="K505" s="672"/>
      <c r="L505" s="671"/>
      <c r="M505" s="671"/>
      <c r="N505" s="671"/>
      <c r="O505" s="671"/>
      <c r="P505" s="671"/>
      <c r="Q505" s="671"/>
      <c r="R505" s="671"/>
      <c r="S505" s="671"/>
      <c r="T505" s="671"/>
      <c r="U505" s="671"/>
      <c r="V505" s="671"/>
      <c r="W505" s="671"/>
      <c r="X505" s="671"/>
      <c r="Y505" s="671"/>
      <c r="Z505" s="671"/>
    </row>
    <row r="506" spans="1:26" ht="13.5" customHeight="1">
      <c r="A506" s="671"/>
      <c r="B506" s="671"/>
      <c r="C506" s="671"/>
      <c r="D506" s="671"/>
      <c r="E506" s="671"/>
      <c r="F506" s="671"/>
      <c r="G506" s="671"/>
      <c r="H506" s="671"/>
      <c r="I506" s="671"/>
      <c r="J506" s="671"/>
      <c r="K506" s="672"/>
      <c r="L506" s="671"/>
      <c r="M506" s="671"/>
      <c r="N506" s="671"/>
      <c r="O506" s="671"/>
      <c r="P506" s="671"/>
      <c r="Q506" s="671"/>
      <c r="R506" s="671"/>
      <c r="S506" s="671"/>
      <c r="T506" s="671"/>
      <c r="U506" s="671"/>
      <c r="V506" s="671"/>
      <c r="W506" s="671"/>
      <c r="X506" s="671"/>
      <c r="Y506" s="671"/>
      <c r="Z506" s="671"/>
    </row>
    <row r="507" spans="1:26" ht="13.5" customHeight="1">
      <c r="A507" s="671"/>
      <c r="B507" s="671"/>
      <c r="C507" s="671"/>
      <c r="D507" s="671"/>
      <c r="E507" s="671"/>
      <c r="F507" s="671"/>
      <c r="G507" s="671"/>
      <c r="H507" s="671"/>
      <c r="I507" s="671"/>
      <c r="J507" s="671"/>
      <c r="K507" s="672"/>
      <c r="L507" s="671"/>
      <c r="M507" s="671"/>
      <c r="N507" s="671"/>
      <c r="O507" s="671"/>
      <c r="P507" s="671"/>
      <c r="Q507" s="671"/>
      <c r="R507" s="671"/>
      <c r="S507" s="671"/>
      <c r="T507" s="671"/>
      <c r="U507" s="671"/>
      <c r="V507" s="671"/>
      <c r="W507" s="671"/>
      <c r="X507" s="671"/>
      <c r="Y507" s="671"/>
      <c r="Z507" s="671"/>
    </row>
    <row r="508" spans="1:26" ht="13.5" customHeight="1">
      <c r="A508" s="671"/>
      <c r="B508" s="671"/>
      <c r="C508" s="671"/>
      <c r="D508" s="671"/>
      <c r="E508" s="671"/>
      <c r="F508" s="671"/>
      <c r="G508" s="671"/>
      <c r="H508" s="671"/>
      <c r="I508" s="671"/>
      <c r="J508" s="671"/>
      <c r="K508" s="672"/>
      <c r="L508" s="671"/>
      <c r="M508" s="671"/>
      <c r="N508" s="671"/>
      <c r="O508" s="671"/>
      <c r="P508" s="671"/>
      <c r="Q508" s="671"/>
      <c r="R508" s="671"/>
      <c r="S508" s="671"/>
      <c r="T508" s="671"/>
      <c r="U508" s="671"/>
      <c r="V508" s="671"/>
      <c r="W508" s="671"/>
      <c r="X508" s="671"/>
      <c r="Y508" s="671"/>
      <c r="Z508" s="671"/>
    </row>
    <row r="509" spans="1:26" ht="13.5" customHeight="1">
      <c r="A509" s="671"/>
      <c r="B509" s="671"/>
      <c r="C509" s="671"/>
      <c r="D509" s="671"/>
      <c r="E509" s="671"/>
      <c r="F509" s="671"/>
      <c r="G509" s="671"/>
      <c r="H509" s="671"/>
      <c r="I509" s="671"/>
      <c r="J509" s="671"/>
      <c r="K509" s="672"/>
      <c r="L509" s="671"/>
      <c r="M509" s="671"/>
      <c r="N509" s="671"/>
      <c r="O509" s="671"/>
      <c r="P509" s="671"/>
      <c r="Q509" s="671"/>
      <c r="R509" s="671"/>
      <c r="S509" s="671"/>
      <c r="T509" s="671"/>
      <c r="U509" s="671"/>
      <c r="V509" s="671"/>
      <c r="W509" s="671"/>
      <c r="X509" s="671"/>
      <c r="Y509" s="671"/>
      <c r="Z509" s="671"/>
    </row>
    <row r="510" spans="1:26" ht="13.5" customHeight="1">
      <c r="A510" s="671"/>
      <c r="B510" s="671"/>
      <c r="C510" s="671"/>
      <c r="D510" s="671"/>
      <c r="E510" s="671"/>
      <c r="F510" s="671"/>
      <c r="G510" s="671"/>
      <c r="H510" s="671"/>
      <c r="I510" s="671"/>
      <c r="J510" s="671"/>
      <c r="K510" s="672"/>
      <c r="L510" s="671"/>
      <c r="M510" s="671"/>
      <c r="N510" s="671"/>
      <c r="O510" s="671"/>
      <c r="P510" s="671"/>
      <c r="Q510" s="671"/>
      <c r="R510" s="671"/>
      <c r="S510" s="671"/>
      <c r="T510" s="671"/>
      <c r="U510" s="671"/>
      <c r="V510" s="671"/>
      <c r="W510" s="671"/>
      <c r="X510" s="671"/>
      <c r="Y510" s="671"/>
      <c r="Z510" s="671"/>
    </row>
    <row r="511" spans="1:26" ht="13.5" customHeight="1">
      <c r="A511" s="671"/>
      <c r="B511" s="671"/>
      <c r="C511" s="671"/>
      <c r="D511" s="671"/>
      <c r="E511" s="671"/>
      <c r="F511" s="671"/>
      <c r="G511" s="671"/>
      <c r="H511" s="671"/>
      <c r="I511" s="671"/>
      <c r="J511" s="671"/>
      <c r="K511" s="672"/>
      <c r="L511" s="671"/>
      <c r="M511" s="671"/>
      <c r="N511" s="671"/>
      <c r="O511" s="671"/>
      <c r="P511" s="671"/>
      <c r="Q511" s="671"/>
      <c r="R511" s="671"/>
      <c r="S511" s="671"/>
      <c r="T511" s="671"/>
      <c r="U511" s="671"/>
      <c r="V511" s="671"/>
      <c r="W511" s="671"/>
      <c r="X511" s="671"/>
      <c r="Y511" s="671"/>
      <c r="Z511" s="671"/>
    </row>
    <row r="512" spans="1:26" ht="13.5" customHeight="1">
      <c r="A512" s="671"/>
      <c r="B512" s="671"/>
      <c r="C512" s="671"/>
      <c r="D512" s="671"/>
      <c r="E512" s="671"/>
      <c r="F512" s="671"/>
      <c r="G512" s="671"/>
      <c r="H512" s="671"/>
      <c r="I512" s="671"/>
      <c r="J512" s="671"/>
      <c r="K512" s="672"/>
      <c r="L512" s="671"/>
      <c r="M512" s="671"/>
      <c r="N512" s="671"/>
      <c r="O512" s="671"/>
      <c r="P512" s="671"/>
      <c r="Q512" s="671"/>
      <c r="R512" s="671"/>
      <c r="S512" s="671"/>
      <c r="T512" s="671"/>
      <c r="U512" s="671"/>
      <c r="V512" s="671"/>
      <c r="W512" s="671"/>
      <c r="X512" s="671"/>
      <c r="Y512" s="671"/>
      <c r="Z512" s="671"/>
    </row>
    <row r="513" spans="1:26" ht="13.5" customHeight="1">
      <c r="A513" s="671"/>
      <c r="B513" s="671"/>
      <c r="C513" s="671"/>
      <c r="D513" s="671"/>
      <c r="E513" s="671"/>
      <c r="F513" s="671"/>
      <c r="G513" s="671"/>
      <c r="H513" s="671"/>
      <c r="I513" s="671"/>
      <c r="J513" s="671"/>
      <c r="K513" s="672"/>
      <c r="L513" s="671"/>
      <c r="M513" s="671"/>
      <c r="N513" s="671"/>
      <c r="O513" s="671"/>
      <c r="P513" s="671"/>
      <c r="Q513" s="671"/>
      <c r="R513" s="671"/>
      <c r="S513" s="671"/>
      <c r="T513" s="671"/>
      <c r="U513" s="671"/>
      <c r="V513" s="671"/>
      <c r="W513" s="671"/>
      <c r="X513" s="671"/>
      <c r="Y513" s="671"/>
      <c r="Z513" s="671"/>
    </row>
    <row r="514" spans="1:26" ht="13.5" customHeight="1">
      <c r="A514" s="671"/>
      <c r="B514" s="671"/>
      <c r="C514" s="671"/>
      <c r="D514" s="671"/>
      <c r="E514" s="671"/>
      <c r="F514" s="671"/>
      <c r="G514" s="671"/>
      <c r="H514" s="671"/>
      <c r="I514" s="671"/>
      <c r="J514" s="671"/>
      <c r="K514" s="672"/>
      <c r="L514" s="671"/>
      <c r="M514" s="671"/>
      <c r="N514" s="671"/>
      <c r="O514" s="671"/>
      <c r="P514" s="671"/>
      <c r="Q514" s="671"/>
      <c r="R514" s="671"/>
      <c r="S514" s="671"/>
      <c r="T514" s="671"/>
      <c r="U514" s="671"/>
      <c r="V514" s="671"/>
      <c r="W514" s="671"/>
      <c r="X514" s="671"/>
      <c r="Y514" s="671"/>
      <c r="Z514" s="671"/>
    </row>
    <row r="515" spans="1:26" ht="13.5" customHeight="1">
      <c r="A515" s="671"/>
      <c r="B515" s="671"/>
      <c r="C515" s="671"/>
      <c r="D515" s="671"/>
      <c r="E515" s="671"/>
      <c r="F515" s="671"/>
      <c r="G515" s="671"/>
      <c r="H515" s="671"/>
      <c r="I515" s="671"/>
      <c r="J515" s="671"/>
      <c r="K515" s="672"/>
      <c r="L515" s="671"/>
      <c r="M515" s="671"/>
      <c r="N515" s="671"/>
      <c r="O515" s="671"/>
      <c r="P515" s="671"/>
      <c r="Q515" s="671"/>
      <c r="R515" s="671"/>
      <c r="S515" s="671"/>
      <c r="T515" s="671"/>
      <c r="U515" s="671"/>
      <c r="V515" s="671"/>
      <c r="W515" s="671"/>
      <c r="X515" s="671"/>
      <c r="Y515" s="671"/>
      <c r="Z515" s="671"/>
    </row>
    <row r="516" spans="1:26" ht="13.5" customHeight="1">
      <c r="A516" s="671"/>
      <c r="B516" s="671"/>
      <c r="C516" s="671"/>
      <c r="D516" s="671"/>
      <c r="E516" s="671"/>
      <c r="F516" s="671"/>
      <c r="G516" s="671"/>
      <c r="H516" s="671"/>
      <c r="I516" s="671"/>
      <c r="J516" s="671"/>
      <c r="K516" s="672"/>
      <c r="L516" s="671"/>
      <c r="M516" s="671"/>
      <c r="N516" s="671"/>
      <c r="O516" s="671"/>
      <c r="P516" s="671"/>
      <c r="Q516" s="671"/>
      <c r="R516" s="671"/>
      <c r="S516" s="671"/>
      <c r="T516" s="671"/>
      <c r="U516" s="671"/>
      <c r="V516" s="671"/>
      <c r="W516" s="671"/>
      <c r="X516" s="671"/>
      <c r="Y516" s="671"/>
      <c r="Z516" s="671"/>
    </row>
    <row r="517" spans="1:26" ht="13.5" customHeight="1">
      <c r="A517" s="671"/>
      <c r="B517" s="671"/>
      <c r="C517" s="671"/>
      <c r="D517" s="671"/>
      <c r="E517" s="671"/>
      <c r="F517" s="671"/>
      <c r="G517" s="671"/>
      <c r="H517" s="671"/>
      <c r="I517" s="671"/>
      <c r="J517" s="671"/>
      <c r="K517" s="672"/>
      <c r="L517" s="671"/>
      <c r="M517" s="671"/>
      <c r="N517" s="671"/>
      <c r="O517" s="671"/>
      <c r="P517" s="671"/>
      <c r="Q517" s="671"/>
      <c r="R517" s="671"/>
      <c r="S517" s="671"/>
      <c r="T517" s="671"/>
      <c r="U517" s="671"/>
      <c r="V517" s="671"/>
      <c r="W517" s="671"/>
      <c r="X517" s="671"/>
      <c r="Y517" s="671"/>
      <c r="Z517" s="671"/>
    </row>
    <row r="518" spans="1:26" ht="13.5" customHeight="1">
      <c r="A518" s="671"/>
      <c r="B518" s="671"/>
      <c r="C518" s="671"/>
      <c r="D518" s="671"/>
      <c r="E518" s="671"/>
      <c r="F518" s="671"/>
      <c r="G518" s="671"/>
      <c r="H518" s="671"/>
      <c r="I518" s="671"/>
      <c r="J518" s="671"/>
      <c r="K518" s="672"/>
      <c r="L518" s="671"/>
      <c r="M518" s="671"/>
      <c r="N518" s="671"/>
      <c r="O518" s="671"/>
      <c r="P518" s="671"/>
      <c r="Q518" s="671"/>
      <c r="R518" s="671"/>
      <c r="S518" s="671"/>
      <c r="T518" s="671"/>
      <c r="U518" s="671"/>
      <c r="V518" s="671"/>
      <c r="W518" s="671"/>
      <c r="X518" s="671"/>
      <c r="Y518" s="671"/>
      <c r="Z518" s="671"/>
    </row>
    <row r="519" spans="1:26" ht="13.5" customHeight="1">
      <c r="A519" s="671"/>
      <c r="B519" s="671"/>
      <c r="C519" s="671"/>
      <c r="D519" s="671"/>
      <c r="E519" s="671"/>
      <c r="F519" s="671"/>
      <c r="G519" s="671"/>
      <c r="H519" s="671"/>
      <c r="I519" s="671"/>
      <c r="J519" s="671"/>
      <c r="K519" s="672"/>
      <c r="L519" s="671"/>
      <c r="M519" s="671"/>
      <c r="N519" s="671"/>
      <c r="O519" s="671"/>
      <c r="P519" s="671"/>
      <c r="Q519" s="671"/>
      <c r="R519" s="671"/>
      <c r="S519" s="671"/>
      <c r="T519" s="671"/>
      <c r="U519" s="671"/>
      <c r="V519" s="671"/>
      <c r="W519" s="671"/>
      <c r="X519" s="671"/>
      <c r="Y519" s="671"/>
      <c r="Z519" s="671"/>
    </row>
    <row r="520" spans="1:26" ht="13.5" customHeight="1">
      <c r="A520" s="671"/>
      <c r="B520" s="671"/>
      <c r="C520" s="671"/>
      <c r="D520" s="671"/>
      <c r="E520" s="671"/>
      <c r="F520" s="671"/>
      <c r="G520" s="671"/>
      <c r="H520" s="671"/>
      <c r="I520" s="671"/>
      <c r="J520" s="671"/>
      <c r="K520" s="672"/>
      <c r="L520" s="671"/>
      <c r="M520" s="671"/>
      <c r="N520" s="671"/>
      <c r="O520" s="671"/>
      <c r="P520" s="671"/>
      <c r="Q520" s="671"/>
      <c r="R520" s="671"/>
      <c r="S520" s="671"/>
      <c r="T520" s="671"/>
      <c r="U520" s="671"/>
      <c r="V520" s="671"/>
      <c r="W520" s="671"/>
      <c r="X520" s="671"/>
      <c r="Y520" s="671"/>
      <c r="Z520" s="671"/>
    </row>
    <row r="521" spans="1:26" ht="13.5" customHeight="1">
      <c r="A521" s="671"/>
      <c r="B521" s="671"/>
      <c r="C521" s="671"/>
      <c r="D521" s="671"/>
      <c r="E521" s="671"/>
      <c r="F521" s="671"/>
      <c r="G521" s="671"/>
      <c r="H521" s="671"/>
      <c r="I521" s="671"/>
      <c r="J521" s="671"/>
      <c r="K521" s="672"/>
      <c r="L521" s="671"/>
      <c r="M521" s="671"/>
      <c r="N521" s="671"/>
      <c r="O521" s="671"/>
      <c r="P521" s="671"/>
      <c r="Q521" s="671"/>
      <c r="R521" s="671"/>
      <c r="S521" s="671"/>
      <c r="T521" s="671"/>
      <c r="U521" s="671"/>
      <c r="V521" s="671"/>
      <c r="W521" s="671"/>
      <c r="X521" s="671"/>
      <c r="Y521" s="671"/>
      <c r="Z521" s="671"/>
    </row>
    <row r="522" spans="1:26" ht="13.5" customHeight="1">
      <c r="A522" s="671"/>
      <c r="B522" s="671"/>
      <c r="C522" s="671"/>
      <c r="D522" s="671"/>
      <c r="E522" s="671"/>
      <c r="F522" s="671"/>
      <c r="G522" s="671"/>
      <c r="H522" s="671"/>
      <c r="I522" s="671"/>
      <c r="J522" s="671"/>
      <c r="K522" s="672"/>
      <c r="L522" s="671"/>
      <c r="M522" s="671"/>
      <c r="N522" s="671"/>
      <c r="O522" s="671"/>
      <c r="P522" s="671"/>
      <c r="Q522" s="671"/>
      <c r="R522" s="671"/>
      <c r="S522" s="671"/>
      <c r="T522" s="671"/>
      <c r="U522" s="671"/>
      <c r="V522" s="671"/>
      <c r="W522" s="671"/>
      <c r="X522" s="671"/>
      <c r="Y522" s="671"/>
      <c r="Z522" s="671"/>
    </row>
    <row r="523" spans="1:26" ht="13.5" customHeight="1">
      <c r="A523" s="671"/>
      <c r="B523" s="671"/>
      <c r="C523" s="671"/>
      <c r="D523" s="671"/>
      <c r="E523" s="671"/>
      <c r="F523" s="671"/>
      <c r="G523" s="671"/>
      <c r="H523" s="671"/>
      <c r="I523" s="671"/>
      <c r="J523" s="671"/>
      <c r="K523" s="672"/>
      <c r="L523" s="671"/>
      <c r="M523" s="671"/>
      <c r="N523" s="671"/>
      <c r="O523" s="671"/>
      <c r="P523" s="671"/>
      <c r="Q523" s="671"/>
      <c r="R523" s="671"/>
      <c r="S523" s="671"/>
      <c r="T523" s="671"/>
      <c r="U523" s="671"/>
      <c r="V523" s="671"/>
      <c r="W523" s="671"/>
      <c r="X523" s="671"/>
      <c r="Y523" s="671"/>
      <c r="Z523" s="671"/>
    </row>
    <row r="524" spans="1:26" ht="13.5" customHeight="1">
      <c r="A524" s="671"/>
      <c r="B524" s="671"/>
      <c r="C524" s="671"/>
      <c r="D524" s="671"/>
      <c r="E524" s="671"/>
      <c r="F524" s="671"/>
      <c r="G524" s="671"/>
      <c r="H524" s="671"/>
      <c r="I524" s="671"/>
      <c r="J524" s="671"/>
      <c r="K524" s="672"/>
      <c r="L524" s="671"/>
      <c r="M524" s="671"/>
      <c r="N524" s="671"/>
      <c r="O524" s="671"/>
      <c r="P524" s="671"/>
      <c r="Q524" s="671"/>
      <c r="R524" s="671"/>
      <c r="S524" s="671"/>
      <c r="T524" s="671"/>
      <c r="U524" s="671"/>
      <c r="V524" s="671"/>
      <c r="W524" s="671"/>
      <c r="X524" s="671"/>
      <c r="Y524" s="671"/>
      <c r="Z524" s="671"/>
    </row>
    <row r="525" spans="1:26" ht="13.5" customHeight="1">
      <c r="A525" s="671"/>
      <c r="B525" s="671"/>
      <c r="C525" s="671"/>
      <c r="D525" s="671"/>
      <c r="E525" s="671"/>
      <c r="F525" s="671"/>
      <c r="G525" s="671"/>
      <c r="H525" s="671"/>
      <c r="I525" s="671"/>
      <c r="J525" s="671"/>
      <c r="K525" s="672"/>
      <c r="L525" s="671"/>
      <c r="M525" s="671"/>
      <c r="N525" s="671"/>
      <c r="O525" s="671"/>
      <c r="P525" s="671"/>
      <c r="Q525" s="671"/>
      <c r="R525" s="671"/>
      <c r="S525" s="671"/>
      <c r="T525" s="671"/>
      <c r="U525" s="671"/>
      <c r="V525" s="671"/>
      <c r="W525" s="671"/>
      <c r="X525" s="671"/>
      <c r="Y525" s="671"/>
      <c r="Z525" s="671"/>
    </row>
    <row r="526" spans="1:26" ht="13.5" customHeight="1">
      <c r="A526" s="671"/>
      <c r="B526" s="671"/>
      <c r="C526" s="671"/>
      <c r="D526" s="671"/>
      <c r="E526" s="671"/>
      <c r="F526" s="671"/>
      <c r="G526" s="671"/>
      <c r="H526" s="671"/>
      <c r="I526" s="671"/>
      <c r="J526" s="671"/>
      <c r="K526" s="672"/>
      <c r="L526" s="671"/>
      <c r="M526" s="671"/>
      <c r="N526" s="671"/>
      <c r="O526" s="671"/>
      <c r="P526" s="671"/>
      <c r="Q526" s="671"/>
      <c r="R526" s="671"/>
      <c r="S526" s="671"/>
      <c r="T526" s="671"/>
      <c r="U526" s="671"/>
      <c r="V526" s="671"/>
      <c r="W526" s="671"/>
      <c r="X526" s="671"/>
      <c r="Y526" s="671"/>
      <c r="Z526" s="671"/>
    </row>
    <row r="527" spans="1:26" ht="13.5" customHeight="1">
      <c r="A527" s="671"/>
      <c r="B527" s="671"/>
      <c r="C527" s="671"/>
      <c r="D527" s="671"/>
      <c r="E527" s="671"/>
      <c r="F527" s="671"/>
      <c r="G527" s="671"/>
      <c r="H527" s="671"/>
      <c r="I527" s="671"/>
      <c r="J527" s="671"/>
      <c r="K527" s="672"/>
      <c r="L527" s="671"/>
      <c r="M527" s="671"/>
      <c r="N527" s="671"/>
      <c r="O527" s="671"/>
      <c r="P527" s="671"/>
      <c r="Q527" s="671"/>
      <c r="R527" s="671"/>
      <c r="S527" s="671"/>
      <c r="T527" s="671"/>
      <c r="U527" s="671"/>
      <c r="V527" s="671"/>
      <c r="W527" s="671"/>
      <c r="X527" s="671"/>
      <c r="Y527" s="671"/>
      <c r="Z527" s="671"/>
    </row>
    <row r="528" spans="1:26" ht="13.5" customHeight="1">
      <c r="A528" s="671"/>
      <c r="B528" s="671"/>
      <c r="C528" s="671"/>
      <c r="D528" s="671"/>
      <c r="E528" s="671"/>
      <c r="F528" s="671"/>
      <c r="G528" s="671"/>
      <c r="H528" s="671"/>
      <c r="I528" s="671"/>
      <c r="J528" s="671"/>
      <c r="K528" s="672"/>
      <c r="L528" s="671"/>
      <c r="M528" s="671"/>
      <c r="N528" s="671"/>
      <c r="O528" s="671"/>
      <c r="P528" s="671"/>
      <c r="Q528" s="671"/>
      <c r="R528" s="671"/>
      <c r="S528" s="671"/>
      <c r="T528" s="671"/>
      <c r="U528" s="671"/>
      <c r="V528" s="671"/>
      <c r="W528" s="671"/>
      <c r="X528" s="671"/>
      <c r="Y528" s="671"/>
      <c r="Z528" s="671"/>
    </row>
    <row r="529" spans="1:26" ht="13.5" customHeight="1">
      <c r="A529" s="671"/>
      <c r="B529" s="671"/>
      <c r="C529" s="671"/>
      <c r="D529" s="671"/>
      <c r="E529" s="671"/>
      <c r="F529" s="671"/>
      <c r="G529" s="671"/>
      <c r="H529" s="671"/>
      <c r="I529" s="671"/>
      <c r="J529" s="671"/>
      <c r="K529" s="672"/>
      <c r="L529" s="671"/>
      <c r="M529" s="671"/>
      <c r="N529" s="671"/>
      <c r="O529" s="671"/>
      <c r="P529" s="671"/>
      <c r="Q529" s="671"/>
      <c r="R529" s="671"/>
      <c r="S529" s="671"/>
      <c r="T529" s="671"/>
      <c r="U529" s="671"/>
      <c r="V529" s="671"/>
      <c r="W529" s="671"/>
      <c r="X529" s="671"/>
      <c r="Y529" s="671"/>
      <c r="Z529" s="671"/>
    </row>
    <row r="530" spans="1:26" ht="13.5" customHeight="1">
      <c r="A530" s="671"/>
      <c r="B530" s="671"/>
      <c r="C530" s="671"/>
      <c r="D530" s="671"/>
      <c r="E530" s="671"/>
      <c r="F530" s="671"/>
      <c r="G530" s="671"/>
      <c r="H530" s="671"/>
      <c r="I530" s="671"/>
      <c r="J530" s="671"/>
      <c r="K530" s="672"/>
      <c r="L530" s="671"/>
      <c r="M530" s="671"/>
      <c r="N530" s="671"/>
      <c r="O530" s="671"/>
      <c r="P530" s="671"/>
      <c r="Q530" s="671"/>
      <c r="R530" s="671"/>
      <c r="S530" s="671"/>
      <c r="T530" s="671"/>
      <c r="U530" s="671"/>
      <c r="V530" s="671"/>
      <c r="W530" s="671"/>
      <c r="X530" s="671"/>
      <c r="Y530" s="671"/>
      <c r="Z530" s="671"/>
    </row>
    <row r="531" spans="1:26" ht="13.5" customHeight="1">
      <c r="A531" s="671"/>
      <c r="B531" s="671"/>
      <c r="C531" s="671"/>
      <c r="D531" s="671"/>
      <c r="E531" s="671"/>
      <c r="F531" s="671"/>
      <c r="G531" s="671"/>
      <c r="H531" s="671"/>
      <c r="I531" s="671"/>
      <c r="J531" s="671"/>
      <c r="K531" s="672"/>
      <c r="L531" s="671"/>
      <c r="M531" s="671"/>
      <c r="N531" s="671"/>
      <c r="O531" s="671"/>
      <c r="P531" s="671"/>
      <c r="Q531" s="671"/>
      <c r="R531" s="671"/>
      <c r="S531" s="671"/>
      <c r="T531" s="671"/>
      <c r="U531" s="671"/>
      <c r="V531" s="671"/>
      <c r="W531" s="671"/>
      <c r="X531" s="671"/>
      <c r="Y531" s="671"/>
      <c r="Z531" s="671"/>
    </row>
    <row r="532" spans="1:26" ht="13.5" customHeight="1">
      <c r="A532" s="671"/>
      <c r="B532" s="671"/>
      <c r="C532" s="671"/>
      <c r="D532" s="671"/>
      <c r="E532" s="671"/>
      <c r="F532" s="671"/>
      <c r="G532" s="671"/>
      <c r="H532" s="671"/>
      <c r="I532" s="671"/>
      <c r="J532" s="671"/>
      <c r="K532" s="672"/>
      <c r="L532" s="671"/>
      <c r="M532" s="671"/>
      <c r="N532" s="671"/>
      <c r="O532" s="671"/>
      <c r="P532" s="671"/>
      <c r="Q532" s="671"/>
      <c r="R532" s="671"/>
      <c r="S532" s="671"/>
      <c r="T532" s="671"/>
      <c r="U532" s="671"/>
      <c r="V532" s="671"/>
      <c r="W532" s="671"/>
      <c r="X532" s="671"/>
      <c r="Y532" s="671"/>
      <c r="Z532" s="671"/>
    </row>
    <row r="533" spans="1:26" ht="13.5" customHeight="1">
      <c r="A533" s="671"/>
      <c r="B533" s="671"/>
      <c r="C533" s="671"/>
      <c r="D533" s="671"/>
      <c r="E533" s="671"/>
      <c r="F533" s="671"/>
      <c r="G533" s="671"/>
      <c r="H533" s="671"/>
      <c r="I533" s="671"/>
      <c r="J533" s="671"/>
      <c r="K533" s="672"/>
      <c r="L533" s="671"/>
      <c r="M533" s="671"/>
      <c r="N533" s="671"/>
      <c r="O533" s="671"/>
      <c r="P533" s="671"/>
      <c r="Q533" s="671"/>
      <c r="R533" s="671"/>
      <c r="S533" s="671"/>
      <c r="T533" s="671"/>
      <c r="U533" s="671"/>
      <c r="V533" s="671"/>
      <c r="W533" s="671"/>
      <c r="X533" s="671"/>
      <c r="Y533" s="671"/>
      <c r="Z533" s="671"/>
    </row>
    <row r="534" spans="1:26" ht="13.5" customHeight="1">
      <c r="A534" s="671"/>
      <c r="B534" s="671"/>
      <c r="C534" s="671"/>
      <c r="D534" s="671"/>
      <c r="E534" s="671"/>
      <c r="F534" s="671"/>
      <c r="G534" s="671"/>
      <c r="H534" s="671"/>
      <c r="I534" s="671"/>
      <c r="J534" s="671"/>
      <c r="K534" s="672"/>
      <c r="L534" s="671"/>
      <c r="M534" s="671"/>
      <c r="N534" s="671"/>
      <c r="O534" s="671"/>
      <c r="P534" s="671"/>
      <c r="Q534" s="671"/>
      <c r="R534" s="671"/>
      <c r="S534" s="671"/>
      <c r="T534" s="671"/>
      <c r="U534" s="671"/>
      <c r="V534" s="671"/>
      <c r="W534" s="671"/>
      <c r="X534" s="671"/>
      <c r="Y534" s="671"/>
      <c r="Z534" s="671"/>
    </row>
    <row r="535" spans="1:26" ht="13.5" customHeight="1">
      <c r="A535" s="671"/>
      <c r="B535" s="671"/>
      <c r="C535" s="671"/>
      <c r="D535" s="671"/>
      <c r="E535" s="671"/>
      <c r="F535" s="671"/>
      <c r="G535" s="671"/>
      <c r="H535" s="671"/>
      <c r="I535" s="671"/>
      <c r="J535" s="671"/>
      <c r="K535" s="672"/>
      <c r="L535" s="671"/>
      <c r="M535" s="671"/>
      <c r="N535" s="671"/>
      <c r="O535" s="671"/>
      <c r="P535" s="671"/>
      <c r="Q535" s="671"/>
      <c r="R535" s="671"/>
      <c r="S535" s="671"/>
      <c r="T535" s="671"/>
      <c r="U535" s="671"/>
      <c r="V535" s="671"/>
      <c r="W535" s="671"/>
      <c r="X535" s="671"/>
      <c r="Y535" s="671"/>
      <c r="Z535" s="671"/>
    </row>
    <row r="536" spans="1:26" ht="13.5" customHeight="1">
      <c r="A536" s="671"/>
      <c r="B536" s="671"/>
      <c r="C536" s="671"/>
      <c r="D536" s="671"/>
      <c r="E536" s="671"/>
      <c r="F536" s="671"/>
      <c r="G536" s="671"/>
      <c r="H536" s="671"/>
      <c r="I536" s="671"/>
      <c r="J536" s="671"/>
      <c r="K536" s="672"/>
      <c r="L536" s="671"/>
      <c r="M536" s="671"/>
      <c r="N536" s="671"/>
      <c r="O536" s="671"/>
      <c r="P536" s="671"/>
      <c r="Q536" s="671"/>
      <c r="R536" s="671"/>
      <c r="S536" s="671"/>
      <c r="T536" s="671"/>
      <c r="U536" s="671"/>
      <c r="V536" s="671"/>
      <c r="W536" s="671"/>
      <c r="X536" s="671"/>
      <c r="Y536" s="671"/>
      <c r="Z536" s="671"/>
    </row>
    <row r="537" spans="1:26" ht="13.5" customHeight="1">
      <c r="A537" s="671"/>
      <c r="B537" s="671"/>
      <c r="C537" s="671"/>
      <c r="D537" s="671"/>
      <c r="E537" s="671"/>
      <c r="F537" s="671"/>
      <c r="G537" s="671"/>
      <c r="H537" s="671"/>
      <c r="I537" s="671"/>
      <c r="J537" s="671"/>
      <c r="K537" s="672"/>
      <c r="L537" s="671"/>
      <c r="M537" s="671"/>
      <c r="N537" s="671"/>
      <c r="O537" s="671"/>
      <c r="P537" s="671"/>
      <c r="Q537" s="671"/>
      <c r="R537" s="671"/>
      <c r="S537" s="671"/>
      <c r="T537" s="671"/>
      <c r="U537" s="671"/>
      <c r="V537" s="671"/>
      <c r="W537" s="671"/>
      <c r="X537" s="671"/>
      <c r="Y537" s="671"/>
      <c r="Z537" s="671"/>
    </row>
    <row r="538" spans="1:26" ht="13.5" customHeight="1">
      <c r="A538" s="671"/>
      <c r="B538" s="671"/>
      <c r="C538" s="671"/>
      <c r="D538" s="671"/>
      <c r="E538" s="671"/>
      <c r="F538" s="671"/>
      <c r="G538" s="671"/>
      <c r="H538" s="671"/>
      <c r="I538" s="671"/>
      <c r="J538" s="671"/>
      <c r="K538" s="672"/>
      <c r="L538" s="671"/>
      <c r="M538" s="671"/>
      <c r="N538" s="671"/>
      <c r="O538" s="671"/>
      <c r="P538" s="671"/>
      <c r="Q538" s="671"/>
      <c r="R538" s="671"/>
      <c r="S538" s="671"/>
      <c r="T538" s="671"/>
      <c r="U538" s="671"/>
      <c r="V538" s="671"/>
      <c r="W538" s="671"/>
      <c r="X538" s="671"/>
      <c r="Y538" s="671"/>
      <c r="Z538" s="671"/>
    </row>
    <row r="539" spans="1:26" ht="13.5" customHeight="1">
      <c r="A539" s="671"/>
      <c r="B539" s="671"/>
      <c r="C539" s="671"/>
      <c r="D539" s="671"/>
      <c r="E539" s="671"/>
      <c r="F539" s="671"/>
      <c r="G539" s="671"/>
      <c r="H539" s="671"/>
      <c r="I539" s="671"/>
      <c r="J539" s="671"/>
      <c r="K539" s="672"/>
      <c r="L539" s="671"/>
      <c r="M539" s="671"/>
      <c r="N539" s="671"/>
      <c r="O539" s="671"/>
      <c r="P539" s="671"/>
      <c r="Q539" s="671"/>
      <c r="R539" s="671"/>
      <c r="S539" s="671"/>
      <c r="T539" s="671"/>
      <c r="U539" s="671"/>
      <c r="V539" s="671"/>
      <c r="W539" s="671"/>
      <c r="X539" s="671"/>
      <c r="Y539" s="671"/>
      <c r="Z539" s="671"/>
    </row>
    <row r="540" spans="1:26" ht="13.5" customHeight="1">
      <c r="A540" s="671"/>
      <c r="B540" s="671"/>
      <c r="C540" s="671"/>
      <c r="D540" s="671"/>
      <c r="E540" s="671"/>
      <c r="F540" s="671"/>
      <c r="G540" s="671"/>
      <c r="H540" s="671"/>
      <c r="I540" s="671"/>
      <c r="J540" s="671"/>
      <c r="K540" s="672"/>
      <c r="L540" s="671"/>
      <c r="M540" s="671"/>
      <c r="N540" s="671"/>
      <c r="O540" s="671"/>
      <c r="P540" s="671"/>
      <c r="Q540" s="671"/>
      <c r="R540" s="671"/>
      <c r="S540" s="671"/>
      <c r="T540" s="671"/>
      <c r="U540" s="671"/>
      <c r="V540" s="671"/>
      <c r="W540" s="671"/>
      <c r="X540" s="671"/>
      <c r="Y540" s="671"/>
      <c r="Z540" s="671"/>
    </row>
    <row r="541" spans="1:26" ht="13.5" customHeight="1">
      <c r="A541" s="671"/>
      <c r="B541" s="671"/>
      <c r="C541" s="671"/>
      <c r="D541" s="671"/>
      <c r="E541" s="671"/>
      <c r="F541" s="671"/>
      <c r="G541" s="671"/>
      <c r="H541" s="671"/>
      <c r="I541" s="671"/>
      <c r="J541" s="671"/>
      <c r="K541" s="672"/>
      <c r="L541" s="671"/>
      <c r="M541" s="671"/>
      <c r="N541" s="671"/>
      <c r="O541" s="671"/>
      <c r="P541" s="671"/>
      <c r="Q541" s="671"/>
      <c r="R541" s="671"/>
      <c r="S541" s="671"/>
      <c r="T541" s="671"/>
      <c r="U541" s="671"/>
      <c r="V541" s="671"/>
      <c r="W541" s="671"/>
      <c r="X541" s="671"/>
      <c r="Y541" s="671"/>
      <c r="Z541" s="671"/>
    </row>
    <row r="542" spans="1:26" ht="13.5" customHeight="1">
      <c r="A542" s="671"/>
      <c r="B542" s="671"/>
      <c r="C542" s="671"/>
      <c r="D542" s="671"/>
      <c r="E542" s="671"/>
      <c r="F542" s="671"/>
      <c r="G542" s="671"/>
      <c r="H542" s="671"/>
      <c r="I542" s="671"/>
      <c r="J542" s="671"/>
      <c r="K542" s="672"/>
      <c r="L542" s="671"/>
      <c r="M542" s="671"/>
      <c r="N542" s="671"/>
      <c r="O542" s="671"/>
      <c r="P542" s="671"/>
      <c r="Q542" s="671"/>
      <c r="R542" s="671"/>
      <c r="S542" s="671"/>
      <c r="T542" s="671"/>
      <c r="U542" s="671"/>
      <c r="V542" s="671"/>
      <c r="W542" s="671"/>
      <c r="X542" s="671"/>
      <c r="Y542" s="671"/>
      <c r="Z542" s="671"/>
    </row>
    <row r="543" spans="1:26" ht="13.5" customHeight="1">
      <c r="A543" s="671"/>
      <c r="B543" s="671"/>
      <c r="C543" s="671"/>
      <c r="D543" s="671"/>
      <c r="E543" s="671"/>
      <c r="F543" s="671"/>
      <c r="G543" s="671"/>
      <c r="H543" s="671"/>
      <c r="I543" s="671"/>
      <c r="J543" s="671"/>
      <c r="K543" s="672"/>
      <c r="L543" s="671"/>
      <c r="M543" s="671"/>
      <c r="N543" s="671"/>
      <c r="O543" s="671"/>
      <c r="P543" s="671"/>
      <c r="Q543" s="671"/>
      <c r="R543" s="671"/>
      <c r="S543" s="671"/>
      <c r="T543" s="671"/>
      <c r="U543" s="671"/>
      <c r="V543" s="671"/>
      <c r="W543" s="671"/>
      <c r="X543" s="671"/>
      <c r="Y543" s="671"/>
      <c r="Z543" s="671"/>
    </row>
    <row r="544" spans="1:26" ht="13.5" customHeight="1">
      <c r="A544" s="671"/>
      <c r="B544" s="671"/>
      <c r="C544" s="671"/>
      <c r="D544" s="671"/>
      <c r="E544" s="671"/>
      <c r="F544" s="671"/>
      <c r="G544" s="671"/>
      <c r="H544" s="671"/>
      <c r="I544" s="671"/>
      <c r="J544" s="671"/>
      <c r="K544" s="672"/>
      <c r="L544" s="671"/>
      <c r="M544" s="671"/>
      <c r="N544" s="671"/>
      <c r="O544" s="671"/>
      <c r="P544" s="671"/>
      <c r="Q544" s="671"/>
      <c r="R544" s="671"/>
      <c r="S544" s="671"/>
      <c r="T544" s="671"/>
      <c r="U544" s="671"/>
      <c r="V544" s="671"/>
      <c r="W544" s="671"/>
      <c r="X544" s="671"/>
      <c r="Y544" s="671"/>
      <c r="Z544" s="671"/>
    </row>
    <row r="545" spans="1:26" ht="13.5" customHeight="1">
      <c r="A545" s="671"/>
      <c r="B545" s="671"/>
      <c r="C545" s="671"/>
      <c r="D545" s="671"/>
      <c r="E545" s="671"/>
      <c r="F545" s="671"/>
      <c r="G545" s="671"/>
      <c r="H545" s="671"/>
      <c r="I545" s="671"/>
      <c r="J545" s="671"/>
      <c r="K545" s="672"/>
      <c r="L545" s="671"/>
      <c r="M545" s="671"/>
      <c r="N545" s="671"/>
      <c r="O545" s="671"/>
      <c r="P545" s="671"/>
      <c r="Q545" s="671"/>
      <c r="R545" s="671"/>
      <c r="S545" s="671"/>
      <c r="T545" s="671"/>
      <c r="U545" s="671"/>
      <c r="V545" s="671"/>
      <c r="W545" s="671"/>
      <c r="X545" s="671"/>
      <c r="Y545" s="671"/>
      <c r="Z545" s="671"/>
    </row>
    <row r="546" spans="1:26" ht="13.5" customHeight="1">
      <c r="A546" s="671"/>
      <c r="B546" s="671"/>
      <c r="C546" s="671"/>
      <c r="D546" s="671"/>
      <c r="E546" s="671"/>
      <c r="F546" s="671"/>
      <c r="G546" s="671"/>
      <c r="H546" s="671"/>
      <c r="I546" s="671"/>
      <c r="J546" s="671"/>
      <c r="K546" s="672"/>
      <c r="L546" s="671"/>
      <c r="M546" s="671"/>
      <c r="N546" s="671"/>
      <c r="O546" s="671"/>
      <c r="P546" s="671"/>
      <c r="Q546" s="671"/>
      <c r="R546" s="671"/>
      <c r="S546" s="671"/>
      <c r="T546" s="671"/>
      <c r="U546" s="671"/>
      <c r="V546" s="671"/>
      <c r="W546" s="671"/>
      <c r="X546" s="671"/>
      <c r="Y546" s="671"/>
      <c r="Z546" s="671"/>
    </row>
    <row r="547" spans="1:26" ht="13.5" customHeight="1">
      <c r="A547" s="671"/>
      <c r="B547" s="671"/>
      <c r="C547" s="671"/>
      <c r="D547" s="671"/>
      <c r="E547" s="671"/>
      <c r="F547" s="671"/>
      <c r="G547" s="671"/>
      <c r="H547" s="671"/>
      <c r="I547" s="671"/>
      <c r="J547" s="671"/>
      <c r="K547" s="672"/>
      <c r="L547" s="671"/>
      <c r="M547" s="671"/>
      <c r="N547" s="671"/>
      <c r="O547" s="671"/>
      <c r="P547" s="671"/>
      <c r="Q547" s="671"/>
      <c r="R547" s="671"/>
      <c r="S547" s="671"/>
      <c r="T547" s="671"/>
      <c r="U547" s="671"/>
      <c r="V547" s="671"/>
      <c r="W547" s="671"/>
      <c r="X547" s="671"/>
      <c r="Y547" s="671"/>
      <c r="Z547" s="671"/>
    </row>
    <row r="548" spans="1:26" ht="13.5" customHeight="1">
      <c r="A548" s="671"/>
      <c r="B548" s="671"/>
      <c r="C548" s="671"/>
      <c r="D548" s="671"/>
      <c r="E548" s="671"/>
      <c r="F548" s="671"/>
      <c r="G548" s="671"/>
      <c r="H548" s="671"/>
      <c r="I548" s="671"/>
      <c r="J548" s="671"/>
      <c r="K548" s="672"/>
      <c r="L548" s="671"/>
      <c r="M548" s="671"/>
      <c r="N548" s="671"/>
      <c r="O548" s="671"/>
      <c r="P548" s="671"/>
      <c r="Q548" s="671"/>
      <c r="R548" s="671"/>
      <c r="S548" s="671"/>
      <c r="T548" s="671"/>
      <c r="U548" s="671"/>
      <c r="V548" s="671"/>
      <c r="W548" s="671"/>
      <c r="X548" s="671"/>
      <c r="Y548" s="671"/>
      <c r="Z548" s="671"/>
    </row>
    <row r="549" spans="1:26" ht="13.5" customHeight="1">
      <c r="A549" s="671"/>
      <c r="B549" s="671"/>
      <c r="C549" s="671"/>
      <c r="D549" s="671"/>
      <c r="E549" s="671"/>
      <c r="F549" s="671"/>
      <c r="G549" s="671"/>
      <c r="H549" s="671"/>
      <c r="I549" s="671"/>
      <c r="J549" s="671"/>
      <c r="K549" s="672"/>
      <c r="L549" s="671"/>
      <c r="M549" s="671"/>
      <c r="N549" s="671"/>
      <c r="O549" s="671"/>
      <c r="P549" s="671"/>
      <c r="Q549" s="671"/>
      <c r="R549" s="671"/>
      <c r="S549" s="671"/>
      <c r="T549" s="671"/>
      <c r="U549" s="671"/>
      <c r="V549" s="671"/>
      <c r="W549" s="671"/>
      <c r="X549" s="671"/>
      <c r="Y549" s="671"/>
      <c r="Z549" s="671"/>
    </row>
    <row r="550" spans="1:26" ht="13.5" customHeight="1">
      <c r="A550" s="671"/>
      <c r="B550" s="671"/>
      <c r="C550" s="671"/>
      <c r="D550" s="671"/>
      <c r="E550" s="671"/>
      <c r="F550" s="671"/>
      <c r="G550" s="671"/>
      <c r="H550" s="671"/>
      <c r="I550" s="671"/>
      <c r="J550" s="671"/>
      <c r="K550" s="672"/>
      <c r="L550" s="671"/>
      <c r="M550" s="671"/>
      <c r="N550" s="671"/>
      <c r="O550" s="671"/>
      <c r="P550" s="671"/>
      <c r="Q550" s="671"/>
      <c r="R550" s="671"/>
      <c r="S550" s="671"/>
      <c r="T550" s="671"/>
      <c r="U550" s="671"/>
      <c r="V550" s="671"/>
      <c r="W550" s="671"/>
      <c r="X550" s="671"/>
      <c r="Y550" s="671"/>
      <c r="Z550" s="671"/>
    </row>
    <row r="551" spans="1:26" ht="13.5" customHeight="1">
      <c r="A551" s="671"/>
      <c r="B551" s="671"/>
      <c r="C551" s="671"/>
      <c r="D551" s="671"/>
      <c r="E551" s="671"/>
      <c r="F551" s="671"/>
      <c r="G551" s="671"/>
      <c r="H551" s="671"/>
      <c r="I551" s="671"/>
      <c r="J551" s="671"/>
      <c r="K551" s="672"/>
      <c r="L551" s="671"/>
      <c r="M551" s="671"/>
      <c r="N551" s="671"/>
      <c r="O551" s="671"/>
      <c r="P551" s="671"/>
      <c r="Q551" s="671"/>
      <c r="R551" s="671"/>
      <c r="S551" s="671"/>
      <c r="T551" s="671"/>
      <c r="U551" s="671"/>
      <c r="V551" s="671"/>
      <c r="W551" s="671"/>
      <c r="X551" s="671"/>
      <c r="Y551" s="671"/>
      <c r="Z551" s="671"/>
    </row>
    <row r="552" spans="1:26" ht="13.5" customHeight="1">
      <c r="A552" s="671"/>
      <c r="B552" s="671"/>
      <c r="C552" s="671"/>
      <c r="D552" s="671"/>
      <c r="E552" s="671"/>
      <c r="F552" s="671"/>
      <c r="G552" s="671"/>
      <c r="H552" s="671"/>
      <c r="I552" s="671"/>
      <c r="J552" s="671"/>
      <c r="K552" s="672"/>
      <c r="L552" s="671"/>
      <c r="M552" s="671"/>
      <c r="N552" s="671"/>
      <c r="O552" s="671"/>
      <c r="P552" s="671"/>
      <c r="Q552" s="671"/>
      <c r="R552" s="671"/>
      <c r="S552" s="671"/>
      <c r="T552" s="671"/>
      <c r="U552" s="671"/>
      <c r="V552" s="671"/>
      <c r="W552" s="671"/>
      <c r="X552" s="671"/>
      <c r="Y552" s="671"/>
      <c r="Z552" s="671"/>
    </row>
    <row r="553" spans="1:26" ht="13.5" customHeight="1">
      <c r="A553" s="671"/>
      <c r="B553" s="671"/>
      <c r="C553" s="671"/>
      <c r="D553" s="671"/>
      <c r="E553" s="671"/>
      <c r="F553" s="671"/>
      <c r="G553" s="671"/>
      <c r="H553" s="671"/>
      <c r="I553" s="671"/>
      <c r="J553" s="671"/>
      <c r="K553" s="672"/>
      <c r="L553" s="671"/>
      <c r="M553" s="671"/>
      <c r="N553" s="671"/>
      <c r="O553" s="671"/>
      <c r="P553" s="671"/>
      <c r="Q553" s="671"/>
      <c r="R553" s="671"/>
      <c r="S553" s="671"/>
      <c r="T553" s="671"/>
      <c r="U553" s="671"/>
      <c r="V553" s="671"/>
      <c r="W553" s="671"/>
      <c r="X553" s="671"/>
      <c r="Y553" s="671"/>
      <c r="Z553" s="671"/>
    </row>
    <row r="554" spans="1:26" ht="13.5" customHeight="1">
      <c r="A554" s="671"/>
      <c r="B554" s="671"/>
      <c r="C554" s="671"/>
      <c r="D554" s="671"/>
      <c r="E554" s="671"/>
      <c r="F554" s="671"/>
      <c r="G554" s="671"/>
      <c r="H554" s="671"/>
      <c r="I554" s="671"/>
      <c r="J554" s="671"/>
      <c r="K554" s="672"/>
      <c r="L554" s="671"/>
      <c r="M554" s="671"/>
      <c r="N554" s="671"/>
      <c r="O554" s="671"/>
      <c r="P554" s="671"/>
      <c r="Q554" s="671"/>
      <c r="R554" s="671"/>
      <c r="S554" s="671"/>
      <c r="T554" s="671"/>
      <c r="U554" s="671"/>
      <c r="V554" s="671"/>
      <c r="W554" s="671"/>
      <c r="X554" s="671"/>
      <c r="Y554" s="671"/>
      <c r="Z554" s="671"/>
    </row>
    <row r="555" spans="1:26" ht="13.5" customHeight="1">
      <c r="A555" s="671"/>
      <c r="B555" s="671"/>
      <c r="C555" s="671"/>
      <c r="D555" s="671"/>
      <c r="E555" s="671"/>
      <c r="F555" s="671"/>
      <c r="G555" s="671"/>
      <c r="H555" s="671"/>
      <c r="I555" s="671"/>
      <c r="J555" s="671"/>
      <c r="K555" s="672"/>
      <c r="L555" s="671"/>
      <c r="M555" s="671"/>
      <c r="N555" s="671"/>
      <c r="O555" s="671"/>
      <c r="P555" s="671"/>
      <c r="Q555" s="671"/>
      <c r="R555" s="671"/>
      <c r="S555" s="671"/>
      <c r="T555" s="671"/>
      <c r="U555" s="671"/>
      <c r="V555" s="671"/>
      <c r="W555" s="671"/>
      <c r="X555" s="671"/>
      <c r="Y555" s="671"/>
      <c r="Z555" s="671"/>
    </row>
    <row r="556" spans="1:26" ht="13.5" customHeight="1">
      <c r="A556" s="671"/>
      <c r="B556" s="671"/>
      <c r="C556" s="671"/>
      <c r="D556" s="671"/>
      <c r="E556" s="671"/>
      <c r="F556" s="671"/>
      <c r="G556" s="671"/>
      <c r="H556" s="671"/>
      <c r="I556" s="671"/>
      <c r="J556" s="671"/>
      <c r="K556" s="672"/>
      <c r="L556" s="671"/>
      <c r="M556" s="671"/>
      <c r="N556" s="671"/>
      <c r="O556" s="671"/>
      <c r="P556" s="671"/>
      <c r="Q556" s="671"/>
      <c r="R556" s="671"/>
      <c r="S556" s="671"/>
      <c r="T556" s="671"/>
      <c r="U556" s="671"/>
      <c r="V556" s="671"/>
      <c r="W556" s="671"/>
      <c r="X556" s="671"/>
      <c r="Y556" s="671"/>
      <c r="Z556" s="671"/>
    </row>
    <row r="557" spans="1:26" ht="13.5" customHeight="1">
      <c r="A557" s="671"/>
      <c r="B557" s="671"/>
      <c r="C557" s="671"/>
      <c r="D557" s="671"/>
      <c r="E557" s="671"/>
      <c r="F557" s="671"/>
      <c r="G557" s="671"/>
      <c r="H557" s="671"/>
      <c r="I557" s="671"/>
      <c r="J557" s="671"/>
      <c r="K557" s="672"/>
      <c r="L557" s="671"/>
      <c r="M557" s="671"/>
      <c r="N557" s="671"/>
      <c r="O557" s="671"/>
      <c r="P557" s="671"/>
      <c r="Q557" s="671"/>
      <c r="R557" s="671"/>
      <c r="S557" s="671"/>
      <c r="T557" s="671"/>
      <c r="U557" s="671"/>
      <c r="V557" s="671"/>
      <c r="W557" s="671"/>
      <c r="X557" s="671"/>
      <c r="Y557" s="671"/>
      <c r="Z557" s="671"/>
    </row>
    <row r="558" spans="1:26" ht="13.5" customHeight="1">
      <c r="A558" s="671"/>
      <c r="B558" s="671"/>
      <c r="C558" s="671"/>
      <c r="D558" s="671"/>
      <c r="E558" s="671"/>
      <c r="F558" s="671"/>
      <c r="G558" s="671"/>
      <c r="H558" s="671"/>
      <c r="I558" s="671"/>
      <c r="J558" s="671"/>
      <c r="K558" s="672"/>
      <c r="L558" s="671"/>
      <c r="M558" s="671"/>
      <c r="N558" s="671"/>
      <c r="O558" s="671"/>
      <c r="P558" s="671"/>
      <c r="Q558" s="671"/>
      <c r="R558" s="671"/>
      <c r="S558" s="671"/>
      <c r="T558" s="671"/>
      <c r="U558" s="671"/>
      <c r="V558" s="671"/>
      <c r="W558" s="671"/>
      <c r="X558" s="671"/>
      <c r="Y558" s="671"/>
      <c r="Z558" s="671"/>
    </row>
    <row r="559" spans="1:26" ht="13.5" customHeight="1">
      <c r="A559" s="671"/>
      <c r="B559" s="671"/>
      <c r="C559" s="671"/>
      <c r="D559" s="671"/>
      <c r="E559" s="671"/>
      <c r="F559" s="671"/>
      <c r="G559" s="671"/>
      <c r="H559" s="671"/>
      <c r="I559" s="671"/>
      <c r="J559" s="671"/>
      <c r="K559" s="672"/>
      <c r="L559" s="671"/>
      <c r="M559" s="671"/>
      <c r="N559" s="671"/>
      <c r="O559" s="671"/>
      <c r="P559" s="671"/>
      <c r="Q559" s="671"/>
      <c r="R559" s="671"/>
      <c r="S559" s="671"/>
      <c r="T559" s="671"/>
      <c r="U559" s="671"/>
      <c r="V559" s="671"/>
      <c r="W559" s="671"/>
      <c r="X559" s="671"/>
      <c r="Y559" s="671"/>
      <c r="Z559" s="671"/>
    </row>
    <row r="560" spans="1:26" ht="13.5" customHeight="1">
      <c r="A560" s="671"/>
      <c r="B560" s="671"/>
      <c r="C560" s="671"/>
      <c r="D560" s="671"/>
      <c r="E560" s="671"/>
      <c r="F560" s="671"/>
      <c r="G560" s="671"/>
      <c r="H560" s="671"/>
      <c r="I560" s="671"/>
      <c r="J560" s="671"/>
      <c r="K560" s="672"/>
      <c r="L560" s="671"/>
      <c r="M560" s="671"/>
      <c r="N560" s="671"/>
      <c r="O560" s="671"/>
      <c r="P560" s="671"/>
      <c r="Q560" s="671"/>
      <c r="R560" s="671"/>
      <c r="S560" s="671"/>
      <c r="T560" s="671"/>
      <c r="U560" s="671"/>
      <c r="V560" s="671"/>
      <c r="W560" s="671"/>
      <c r="X560" s="671"/>
      <c r="Y560" s="671"/>
      <c r="Z560" s="671"/>
    </row>
    <row r="561" spans="1:26" ht="13.5" customHeight="1">
      <c r="A561" s="671"/>
      <c r="B561" s="671"/>
      <c r="C561" s="671"/>
      <c r="D561" s="671"/>
      <c r="E561" s="671"/>
      <c r="F561" s="671"/>
      <c r="G561" s="671"/>
      <c r="H561" s="671"/>
      <c r="I561" s="671"/>
      <c r="J561" s="671"/>
      <c r="K561" s="672"/>
      <c r="L561" s="671"/>
      <c r="M561" s="671"/>
      <c r="N561" s="671"/>
      <c r="O561" s="671"/>
      <c r="P561" s="671"/>
      <c r="Q561" s="671"/>
      <c r="R561" s="671"/>
      <c r="S561" s="671"/>
      <c r="T561" s="671"/>
      <c r="U561" s="671"/>
      <c r="V561" s="671"/>
      <c r="W561" s="671"/>
      <c r="X561" s="671"/>
      <c r="Y561" s="671"/>
      <c r="Z561" s="671"/>
    </row>
    <row r="562" spans="1:26" ht="13.5" customHeight="1">
      <c r="A562" s="671"/>
      <c r="B562" s="671"/>
      <c r="C562" s="671"/>
      <c r="D562" s="671"/>
      <c r="E562" s="671"/>
      <c r="F562" s="671"/>
      <c r="G562" s="671"/>
      <c r="H562" s="671"/>
      <c r="I562" s="671"/>
      <c r="J562" s="671"/>
      <c r="K562" s="672"/>
      <c r="L562" s="671"/>
      <c r="M562" s="671"/>
      <c r="N562" s="671"/>
      <c r="O562" s="671"/>
      <c r="P562" s="671"/>
      <c r="Q562" s="671"/>
      <c r="R562" s="671"/>
      <c r="S562" s="671"/>
      <c r="T562" s="671"/>
      <c r="U562" s="671"/>
      <c r="V562" s="671"/>
      <c r="W562" s="671"/>
      <c r="X562" s="671"/>
      <c r="Y562" s="671"/>
      <c r="Z562" s="671"/>
    </row>
    <row r="563" spans="1:26" ht="13.5" customHeight="1">
      <c r="A563" s="671"/>
      <c r="B563" s="671"/>
      <c r="C563" s="671"/>
      <c r="D563" s="671"/>
      <c r="E563" s="671"/>
      <c r="F563" s="671"/>
      <c r="G563" s="671"/>
      <c r="H563" s="671"/>
      <c r="I563" s="671"/>
      <c r="J563" s="671"/>
      <c r="K563" s="672"/>
      <c r="L563" s="671"/>
      <c r="M563" s="671"/>
      <c r="N563" s="671"/>
      <c r="O563" s="671"/>
      <c r="P563" s="671"/>
      <c r="Q563" s="671"/>
      <c r="R563" s="671"/>
      <c r="S563" s="671"/>
      <c r="T563" s="671"/>
      <c r="U563" s="671"/>
      <c r="V563" s="671"/>
      <c r="W563" s="671"/>
      <c r="X563" s="671"/>
      <c r="Y563" s="671"/>
      <c r="Z563" s="671"/>
    </row>
    <row r="564" spans="1:26" ht="13.5" customHeight="1">
      <c r="A564" s="671"/>
      <c r="B564" s="671"/>
      <c r="C564" s="671"/>
      <c r="D564" s="671"/>
      <c r="E564" s="671"/>
      <c r="F564" s="671"/>
      <c r="G564" s="671"/>
      <c r="H564" s="671"/>
      <c r="I564" s="671"/>
      <c r="J564" s="671"/>
      <c r="K564" s="672"/>
      <c r="L564" s="671"/>
      <c r="M564" s="671"/>
      <c r="N564" s="671"/>
      <c r="O564" s="671"/>
      <c r="P564" s="671"/>
      <c r="Q564" s="671"/>
      <c r="R564" s="671"/>
      <c r="S564" s="671"/>
      <c r="T564" s="671"/>
      <c r="U564" s="671"/>
      <c r="V564" s="671"/>
      <c r="W564" s="671"/>
      <c r="X564" s="671"/>
      <c r="Y564" s="671"/>
      <c r="Z564" s="671"/>
    </row>
    <row r="565" spans="1:26" ht="13.5" customHeight="1">
      <c r="A565" s="671"/>
      <c r="B565" s="671"/>
      <c r="C565" s="671"/>
      <c r="D565" s="671"/>
      <c r="E565" s="671"/>
      <c r="F565" s="671"/>
      <c r="G565" s="671"/>
      <c r="H565" s="671"/>
      <c r="I565" s="671"/>
      <c r="J565" s="671"/>
      <c r="K565" s="672"/>
      <c r="L565" s="671"/>
      <c r="M565" s="671"/>
      <c r="N565" s="671"/>
      <c r="O565" s="671"/>
      <c r="P565" s="671"/>
      <c r="Q565" s="671"/>
      <c r="R565" s="671"/>
      <c r="S565" s="671"/>
      <c r="T565" s="671"/>
      <c r="U565" s="671"/>
      <c r="V565" s="671"/>
      <c r="W565" s="671"/>
      <c r="X565" s="671"/>
      <c r="Y565" s="671"/>
      <c r="Z565" s="671"/>
    </row>
    <row r="566" spans="1:26" ht="13.5" customHeight="1">
      <c r="A566" s="671"/>
      <c r="B566" s="671"/>
      <c r="C566" s="671"/>
      <c r="D566" s="671"/>
      <c r="E566" s="671"/>
      <c r="F566" s="671"/>
      <c r="G566" s="671"/>
      <c r="H566" s="671"/>
      <c r="I566" s="671"/>
      <c r="J566" s="671"/>
      <c r="K566" s="672"/>
      <c r="L566" s="671"/>
      <c r="M566" s="671"/>
      <c r="N566" s="671"/>
      <c r="O566" s="671"/>
      <c r="P566" s="671"/>
      <c r="Q566" s="671"/>
      <c r="R566" s="671"/>
      <c r="S566" s="671"/>
      <c r="T566" s="671"/>
      <c r="U566" s="671"/>
      <c r="V566" s="671"/>
      <c r="W566" s="671"/>
      <c r="X566" s="671"/>
      <c r="Y566" s="671"/>
      <c r="Z566" s="671"/>
    </row>
    <row r="567" spans="1:26" ht="13.5" customHeight="1">
      <c r="A567" s="671"/>
      <c r="B567" s="671"/>
      <c r="C567" s="671"/>
      <c r="D567" s="671"/>
      <c r="E567" s="671"/>
      <c r="F567" s="671"/>
      <c r="G567" s="671"/>
      <c r="H567" s="671"/>
      <c r="I567" s="671"/>
      <c r="J567" s="671"/>
      <c r="K567" s="672"/>
      <c r="L567" s="671"/>
      <c r="M567" s="671"/>
      <c r="N567" s="671"/>
      <c r="O567" s="671"/>
      <c r="P567" s="671"/>
      <c r="Q567" s="671"/>
      <c r="R567" s="671"/>
      <c r="S567" s="671"/>
      <c r="T567" s="671"/>
      <c r="U567" s="671"/>
      <c r="V567" s="671"/>
      <c r="W567" s="671"/>
      <c r="X567" s="671"/>
      <c r="Y567" s="671"/>
      <c r="Z567" s="671"/>
    </row>
    <row r="568" spans="1:26" ht="13.5" customHeight="1">
      <c r="A568" s="671"/>
      <c r="B568" s="671"/>
      <c r="C568" s="671"/>
      <c r="D568" s="671"/>
      <c r="E568" s="671"/>
      <c r="F568" s="671"/>
      <c r="G568" s="671"/>
      <c r="H568" s="671"/>
      <c r="I568" s="671"/>
      <c r="J568" s="671"/>
      <c r="K568" s="672"/>
      <c r="L568" s="671"/>
      <c r="M568" s="671"/>
      <c r="N568" s="671"/>
      <c r="O568" s="671"/>
      <c r="P568" s="671"/>
      <c r="Q568" s="671"/>
      <c r="R568" s="671"/>
      <c r="S568" s="671"/>
      <c r="T568" s="671"/>
      <c r="U568" s="671"/>
      <c r="V568" s="671"/>
      <c r="W568" s="671"/>
      <c r="X568" s="671"/>
      <c r="Y568" s="671"/>
      <c r="Z568" s="671"/>
    </row>
    <row r="569" spans="1:26" ht="13.5" customHeight="1">
      <c r="A569" s="671"/>
      <c r="B569" s="671"/>
      <c r="C569" s="671"/>
      <c r="D569" s="671"/>
      <c r="E569" s="671"/>
      <c r="F569" s="671"/>
      <c r="G569" s="671"/>
      <c r="H569" s="671"/>
      <c r="I569" s="671"/>
      <c r="J569" s="671"/>
      <c r="K569" s="672"/>
      <c r="L569" s="671"/>
      <c r="M569" s="671"/>
      <c r="N569" s="671"/>
      <c r="O569" s="671"/>
      <c r="P569" s="671"/>
      <c r="Q569" s="671"/>
      <c r="R569" s="671"/>
      <c r="S569" s="671"/>
      <c r="T569" s="671"/>
      <c r="U569" s="671"/>
      <c r="V569" s="671"/>
      <c r="W569" s="671"/>
      <c r="X569" s="671"/>
      <c r="Y569" s="671"/>
      <c r="Z569" s="671"/>
    </row>
    <row r="570" spans="1:26" ht="13.5" customHeight="1">
      <c r="A570" s="671"/>
      <c r="B570" s="671"/>
      <c r="C570" s="671"/>
      <c r="D570" s="671"/>
      <c r="E570" s="671"/>
      <c r="F570" s="671"/>
      <c r="G570" s="671"/>
      <c r="H570" s="671"/>
      <c r="I570" s="671"/>
      <c r="J570" s="671"/>
      <c r="K570" s="672"/>
      <c r="L570" s="671"/>
      <c r="M570" s="671"/>
      <c r="N570" s="671"/>
      <c r="O570" s="671"/>
      <c r="P570" s="671"/>
      <c r="Q570" s="671"/>
      <c r="R570" s="671"/>
      <c r="S570" s="671"/>
      <c r="T570" s="671"/>
      <c r="U570" s="671"/>
      <c r="V570" s="671"/>
      <c r="W570" s="671"/>
      <c r="X570" s="671"/>
      <c r="Y570" s="671"/>
      <c r="Z570" s="671"/>
    </row>
    <row r="571" spans="1:26" ht="13.5" customHeight="1">
      <c r="A571" s="671"/>
      <c r="B571" s="671"/>
      <c r="C571" s="671"/>
      <c r="D571" s="671"/>
      <c r="E571" s="671"/>
      <c r="F571" s="671"/>
      <c r="G571" s="671"/>
      <c r="H571" s="671"/>
      <c r="I571" s="671"/>
      <c r="J571" s="671"/>
      <c r="K571" s="672"/>
      <c r="L571" s="671"/>
      <c r="M571" s="671"/>
      <c r="N571" s="671"/>
      <c r="O571" s="671"/>
      <c r="P571" s="671"/>
      <c r="Q571" s="671"/>
      <c r="R571" s="671"/>
      <c r="S571" s="671"/>
      <c r="T571" s="671"/>
      <c r="U571" s="671"/>
      <c r="V571" s="671"/>
      <c r="W571" s="671"/>
      <c r="X571" s="671"/>
      <c r="Y571" s="671"/>
      <c r="Z571" s="671"/>
    </row>
    <row r="572" spans="1:26" ht="13.5" customHeight="1">
      <c r="A572" s="671"/>
      <c r="B572" s="671"/>
      <c r="C572" s="671"/>
      <c r="D572" s="671"/>
      <c r="E572" s="671"/>
      <c r="F572" s="671"/>
      <c r="G572" s="671"/>
      <c r="H572" s="671"/>
      <c r="I572" s="671"/>
      <c r="J572" s="671"/>
      <c r="K572" s="672"/>
      <c r="L572" s="671"/>
      <c r="M572" s="671"/>
      <c r="N572" s="671"/>
      <c r="O572" s="671"/>
      <c r="P572" s="671"/>
      <c r="Q572" s="671"/>
      <c r="R572" s="671"/>
      <c r="S572" s="671"/>
      <c r="T572" s="671"/>
      <c r="U572" s="671"/>
      <c r="V572" s="671"/>
      <c r="W572" s="671"/>
      <c r="X572" s="671"/>
      <c r="Y572" s="671"/>
      <c r="Z572" s="671"/>
    </row>
    <row r="573" spans="1:26" ht="13.5" customHeight="1">
      <c r="A573" s="671"/>
      <c r="B573" s="671"/>
      <c r="C573" s="671"/>
      <c r="D573" s="671"/>
      <c r="E573" s="671"/>
      <c r="F573" s="671"/>
      <c r="G573" s="671"/>
      <c r="H573" s="671"/>
      <c r="I573" s="671"/>
      <c r="J573" s="671"/>
      <c r="K573" s="672"/>
      <c r="L573" s="671"/>
      <c r="M573" s="671"/>
      <c r="N573" s="671"/>
      <c r="O573" s="671"/>
      <c r="P573" s="671"/>
      <c r="Q573" s="671"/>
      <c r="R573" s="671"/>
      <c r="S573" s="671"/>
      <c r="T573" s="671"/>
      <c r="U573" s="671"/>
      <c r="V573" s="671"/>
      <c r="W573" s="671"/>
      <c r="X573" s="671"/>
      <c r="Y573" s="671"/>
      <c r="Z573" s="671"/>
    </row>
    <row r="574" spans="1:26" ht="13.5" customHeight="1">
      <c r="A574" s="671"/>
      <c r="B574" s="671"/>
      <c r="C574" s="671"/>
      <c r="D574" s="671"/>
      <c r="E574" s="671"/>
      <c r="F574" s="671"/>
      <c r="G574" s="671"/>
      <c r="H574" s="671"/>
      <c r="I574" s="671"/>
      <c r="J574" s="671"/>
      <c r="K574" s="672"/>
      <c r="L574" s="671"/>
      <c r="M574" s="671"/>
      <c r="N574" s="671"/>
      <c r="O574" s="671"/>
      <c r="P574" s="671"/>
      <c r="Q574" s="671"/>
      <c r="R574" s="671"/>
      <c r="S574" s="671"/>
      <c r="T574" s="671"/>
      <c r="U574" s="671"/>
      <c r="V574" s="671"/>
      <c r="W574" s="671"/>
      <c r="X574" s="671"/>
      <c r="Y574" s="671"/>
      <c r="Z574" s="671"/>
    </row>
    <row r="575" spans="1:26" ht="13.5" customHeight="1">
      <c r="A575" s="671"/>
      <c r="B575" s="671"/>
      <c r="C575" s="671"/>
      <c r="D575" s="671"/>
      <c r="E575" s="671"/>
      <c r="F575" s="671"/>
      <c r="G575" s="671"/>
      <c r="H575" s="671"/>
      <c r="I575" s="671"/>
      <c r="J575" s="671"/>
      <c r="K575" s="672"/>
      <c r="L575" s="671"/>
      <c r="M575" s="671"/>
      <c r="N575" s="671"/>
      <c r="O575" s="671"/>
      <c r="P575" s="671"/>
      <c r="Q575" s="671"/>
      <c r="R575" s="671"/>
      <c r="S575" s="671"/>
      <c r="T575" s="671"/>
      <c r="U575" s="671"/>
      <c r="V575" s="671"/>
      <c r="W575" s="671"/>
      <c r="X575" s="671"/>
      <c r="Y575" s="671"/>
      <c r="Z575" s="671"/>
    </row>
    <row r="576" spans="1:26" ht="13.5" customHeight="1">
      <c r="A576" s="671"/>
      <c r="B576" s="671"/>
      <c r="C576" s="671"/>
      <c r="D576" s="671"/>
      <c r="E576" s="671"/>
      <c r="F576" s="671"/>
      <c r="G576" s="671"/>
      <c r="H576" s="671"/>
      <c r="I576" s="671"/>
      <c r="J576" s="671"/>
      <c r="K576" s="672"/>
      <c r="L576" s="671"/>
      <c r="M576" s="671"/>
      <c r="N576" s="671"/>
      <c r="O576" s="671"/>
      <c r="P576" s="671"/>
      <c r="Q576" s="671"/>
      <c r="R576" s="671"/>
      <c r="S576" s="671"/>
      <c r="T576" s="671"/>
      <c r="U576" s="671"/>
      <c r="V576" s="671"/>
      <c r="W576" s="671"/>
      <c r="X576" s="671"/>
      <c r="Y576" s="671"/>
      <c r="Z576" s="671"/>
    </row>
    <row r="577" spans="1:26" ht="13.5" customHeight="1">
      <c r="A577" s="671"/>
      <c r="B577" s="671"/>
      <c r="C577" s="671"/>
      <c r="D577" s="671"/>
      <c r="E577" s="671"/>
      <c r="F577" s="671"/>
      <c r="G577" s="671"/>
      <c r="H577" s="671"/>
      <c r="I577" s="671"/>
      <c r="J577" s="671"/>
      <c r="K577" s="672"/>
      <c r="L577" s="671"/>
      <c r="M577" s="671"/>
      <c r="N577" s="671"/>
      <c r="O577" s="671"/>
      <c r="P577" s="671"/>
      <c r="Q577" s="671"/>
      <c r="R577" s="671"/>
      <c r="S577" s="671"/>
      <c r="T577" s="671"/>
      <c r="U577" s="671"/>
      <c r="V577" s="671"/>
      <c r="W577" s="671"/>
      <c r="X577" s="671"/>
      <c r="Y577" s="671"/>
      <c r="Z577" s="671"/>
    </row>
    <row r="578" spans="1:26" ht="13.5" customHeight="1">
      <c r="A578" s="671"/>
      <c r="B578" s="671"/>
      <c r="C578" s="671"/>
      <c r="D578" s="671"/>
      <c r="E578" s="671"/>
      <c r="F578" s="671"/>
      <c r="G578" s="671"/>
      <c r="H578" s="671"/>
      <c r="I578" s="671"/>
      <c r="J578" s="671"/>
      <c r="K578" s="672"/>
      <c r="L578" s="671"/>
      <c r="M578" s="671"/>
      <c r="N578" s="671"/>
      <c r="O578" s="671"/>
      <c r="P578" s="671"/>
      <c r="Q578" s="671"/>
      <c r="R578" s="671"/>
      <c r="S578" s="671"/>
      <c r="T578" s="671"/>
      <c r="U578" s="671"/>
      <c r="V578" s="671"/>
      <c r="W578" s="671"/>
      <c r="X578" s="671"/>
      <c r="Y578" s="671"/>
      <c r="Z578" s="671"/>
    </row>
    <row r="579" spans="1:26" ht="13.5" customHeight="1">
      <c r="A579" s="671"/>
      <c r="B579" s="671"/>
      <c r="C579" s="671"/>
      <c r="D579" s="671"/>
      <c r="E579" s="671"/>
      <c r="F579" s="671"/>
      <c r="G579" s="671"/>
      <c r="H579" s="671"/>
      <c r="I579" s="671"/>
      <c r="J579" s="671"/>
      <c r="K579" s="672"/>
      <c r="L579" s="671"/>
      <c r="M579" s="671"/>
      <c r="N579" s="671"/>
      <c r="O579" s="671"/>
      <c r="P579" s="671"/>
      <c r="Q579" s="671"/>
      <c r="R579" s="671"/>
      <c r="S579" s="671"/>
      <c r="T579" s="671"/>
      <c r="U579" s="671"/>
      <c r="V579" s="671"/>
      <c r="W579" s="671"/>
      <c r="X579" s="671"/>
      <c r="Y579" s="671"/>
      <c r="Z579" s="671"/>
    </row>
    <row r="580" spans="1:26" ht="13.5" customHeight="1">
      <c r="A580" s="671"/>
      <c r="B580" s="671"/>
      <c r="C580" s="671"/>
      <c r="D580" s="671"/>
      <c r="E580" s="671"/>
      <c r="F580" s="671"/>
      <c r="G580" s="671"/>
      <c r="H580" s="671"/>
      <c r="I580" s="671"/>
      <c r="J580" s="671"/>
      <c r="K580" s="672"/>
      <c r="L580" s="671"/>
      <c r="M580" s="671"/>
      <c r="N580" s="671"/>
      <c r="O580" s="671"/>
      <c r="P580" s="671"/>
      <c r="Q580" s="671"/>
      <c r="R580" s="671"/>
      <c r="S580" s="671"/>
      <c r="T580" s="671"/>
      <c r="U580" s="671"/>
      <c r="V580" s="671"/>
      <c r="W580" s="671"/>
      <c r="X580" s="671"/>
      <c r="Y580" s="671"/>
      <c r="Z580" s="671"/>
    </row>
    <row r="581" spans="1:26" ht="13.5" customHeight="1">
      <c r="A581" s="671"/>
      <c r="B581" s="671"/>
      <c r="C581" s="671"/>
      <c r="D581" s="671"/>
      <c r="E581" s="671"/>
      <c r="F581" s="671"/>
      <c r="G581" s="671"/>
      <c r="H581" s="671"/>
      <c r="I581" s="671"/>
      <c r="J581" s="671"/>
      <c r="K581" s="672"/>
      <c r="L581" s="671"/>
      <c r="M581" s="671"/>
      <c r="N581" s="671"/>
      <c r="O581" s="671"/>
      <c r="P581" s="671"/>
      <c r="Q581" s="671"/>
      <c r="R581" s="671"/>
      <c r="S581" s="671"/>
      <c r="T581" s="671"/>
      <c r="U581" s="671"/>
      <c r="V581" s="671"/>
      <c r="W581" s="671"/>
      <c r="X581" s="671"/>
      <c r="Y581" s="671"/>
      <c r="Z581" s="671"/>
    </row>
    <row r="582" spans="1:26" ht="13.5" customHeight="1">
      <c r="A582" s="671"/>
      <c r="B582" s="671"/>
      <c r="C582" s="671"/>
      <c r="D582" s="671"/>
      <c r="E582" s="671"/>
      <c r="F582" s="671"/>
      <c r="G582" s="671"/>
      <c r="H582" s="671"/>
      <c r="I582" s="671"/>
      <c r="J582" s="671"/>
      <c r="K582" s="672"/>
      <c r="L582" s="671"/>
      <c r="M582" s="671"/>
      <c r="N582" s="671"/>
      <c r="O582" s="671"/>
      <c r="P582" s="671"/>
      <c r="Q582" s="671"/>
      <c r="R582" s="671"/>
      <c r="S582" s="671"/>
      <c r="T582" s="671"/>
      <c r="U582" s="671"/>
      <c r="V582" s="671"/>
      <c r="W582" s="671"/>
      <c r="X582" s="671"/>
      <c r="Y582" s="671"/>
      <c r="Z582" s="671"/>
    </row>
    <row r="583" spans="1:26" ht="13.5" customHeight="1">
      <c r="A583" s="671"/>
      <c r="B583" s="671"/>
      <c r="C583" s="671"/>
      <c r="D583" s="671"/>
      <c r="E583" s="671"/>
      <c r="F583" s="671"/>
      <c r="G583" s="671"/>
      <c r="H583" s="671"/>
      <c r="I583" s="671"/>
      <c r="J583" s="671"/>
      <c r="K583" s="672"/>
      <c r="L583" s="671"/>
      <c r="M583" s="671"/>
      <c r="N583" s="671"/>
      <c r="O583" s="671"/>
      <c r="P583" s="671"/>
      <c r="Q583" s="671"/>
      <c r="R583" s="671"/>
      <c r="S583" s="671"/>
      <c r="T583" s="671"/>
      <c r="U583" s="671"/>
      <c r="V583" s="671"/>
      <c r="W583" s="671"/>
      <c r="X583" s="671"/>
      <c r="Y583" s="671"/>
      <c r="Z583" s="671"/>
    </row>
    <row r="584" spans="1:26" ht="13.5" customHeight="1">
      <c r="A584" s="671"/>
      <c r="B584" s="671"/>
      <c r="C584" s="671"/>
      <c r="D584" s="671"/>
      <c r="E584" s="671"/>
      <c r="F584" s="671"/>
      <c r="G584" s="671"/>
      <c r="H584" s="671"/>
      <c r="I584" s="671"/>
      <c r="J584" s="671"/>
      <c r="K584" s="672"/>
      <c r="L584" s="671"/>
      <c r="M584" s="671"/>
      <c r="N584" s="671"/>
      <c r="O584" s="671"/>
      <c r="P584" s="671"/>
      <c r="Q584" s="671"/>
      <c r="R584" s="671"/>
      <c r="S584" s="671"/>
      <c r="T584" s="671"/>
      <c r="U584" s="671"/>
      <c r="V584" s="671"/>
      <c r="W584" s="671"/>
      <c r="X584" s="671"/>
      <c r="Y584" s="671"/>
      <c r="Z584" s="671"/>
    </row>
    <row r="585" spans="1:26" ht="13.5" customHeight="1">
      <c r="A585" s="671"/>
      <c r="B585" s="671"/>
      <c r="C585" s="671"/>
      <c r="D585" s="671"/>
      <c r="E585" s="671"/>
      <c r="F585" s="671"/>
      <c r="G585" s="671"/>
      <c r="H585" s="671"/>
      <c r="I585" s="671"/>
      <c r="J585" s="671"/>
      <c r="K585" s="672"/>
      <c r="L585" s="671"/>
      <c r="M585" s="671"/>
      <c r="N585" s="671"/>
      <c r="O585" s="671"/>
      <c r="P585" s="671"/>
      <c r="Q585" s="671"/>
      <c r="R585" s="671"/>
      <c r="S585" s="671"/>
      <c r="T585" s="671"/>
      <c r="U585" s="671"/>
      <c r="V585" s="671"/>
      <c r="W585" s="671"/>
      <c r="X585" s="671"/>
      <c r="Y585" s="671"/>
      <c r="Z585" s="671"/>
    </row>
    <row r="586" spans="1:26" ht="13.5" customHeight="1">
      <c r="A586" s="671"/>
      <c r="B586" s="671"/>
      <c r="C586" s="671"/>
      <c r="D586" s="671"/>
      <c r="E586" s="671"/>
      <c r="F586" s="671"/>
      <c r="G586" s="671"/>
      <c r="H586" s="671"/>
      <c r="I586" s="671"/>
      <c r="J586" s="671"/>
      <c r="K586" s="672"/>
      <c r="L586" s="671"/>
      <c r="M586" s="671"/>
      <c r="N586" s="671"/>
      <c r="O586" s="671"/>
      <c r="P586" s="671"/>
      <c r="Q586" s="671"/>
      <c r="R586" s="671"/>
      <c r="S586" s="671"/>
      <c r="T586" s="671"/>
      <c r="U586" s="671"/>
      <c r="V586" s="671"/>
      <c r="W586" s="671"/>
      <c r="X586" s="671"/>
      <c r="Y586" s="671"/>
      <c r="Z586" s="671"/>
    </row>
    <row r="587" spans="1:26" ht="13.5" customHeight="1">
      <c r="A587" s="671"/>
      <c r="B587" s="671"/>
      <c r="C587" s="671"/>
      <c r="D587" s="671"/>
      <c r="E587" s="671"/>
      <c r="F587" s="671"/>
      <c r="G587" s="671"/>
      <c r="H587" s="671"/>
      <c r="I587" s="671"/>
      <c r="J587" s="671"/>
      <c r="K587" s="672"/>
      <c r="L587" s="671"/>
      <c r="M587" s="671"/>
      <c r="N587" s="671"/>
      <c r="O587" s="671"/>
      <c r="P587" s="671"/>
      <c r="Q587" s="671"/>
      <c r="R587" s="671"/>
      <c r="S587" s="671"/>
      <c r="T587" s="671"/>
      <c r="U587" s="671"/>
      <c r="V587" s="671"/>
      <c r="W587" s="671"/>
      <c r="X587" s="671"/>
      <c r="Y587" s="671"/>
      <c r="Z587" s="671"/>
    </row>
    <row r="588" spans="1:26" ht="13.5" customHeight="1">
      <c r="A588" s="671"/>
      <c r="B588" s="671"/>
      <c r="C588" s="671"/>
      <c r="D588" s="671"/>
      <c r="E588" s="671"/>
      <c r="F588" s="671"/>
      <c r="G588" s="671"/>
      <c r="H588" s="671"/>
      <c r="I588" s="671"/>
      <c r="J588" s="671"/>
      <c r="K588" s="672"/>
      <c r="L588" s="671"/>
      <c r="M588" s="671"/>
      <c r="N588" s="671"/>
      <c r="O588" s="671"/>
      <c r="P588" s="671"/>
      <c r="Q588" s="671"/>
      <c r="R588" s="671"/>
      <c r="S588" s="671"/>
      <c r="T588" s="671"/>
      <c r="U588" s="671"/>
      <c r="V588" s="671"/>
      <c r="W588" s="671"/>
      <c r="X588" s="671"/>
      <c r="Y588" s="671"/>
      <c r="Z588" s="671"/>
    </row>
    <row r="589" spans="1:26" ht="13.5" customHeight="1">
      <c r="A589" s="671"/>
      <c r="B589" s="671"/>
      <c r="C589" s="671"/>
      <c r="D589" s="671"/>
      <c r="E589" s="671"/>
      <c r="F589" s="671"/>
      <c r="G589" s="671"/>
      <c r="H589" s="671"/>
      <c r="I589" s="671"/>
      <c r="J589" s="671"/>
      <c r="K589" s="672"/>
      <c r="L589" s="671"/>
      <c r="M589" s="671"/>
      <c r="N589" s="671"/>
      <c r="O589" s="671"/>
      <c r="P589" s="671"/>
      <c r="Q589" s="671"/>
      <c r="R589" s="671"/>
      <c r="S589" s="671"/>
      <c r="T589" s="671"/>
      <c r="U589" s="671"/>
      <c r="V589" s="671"/>
      <c r="W589" s="671"/>
      <c r="X589" s="671"/>
      <c r="Y589" s="671"/>
      <c r="Z589" s="671"/>
    </row>
    <row r="590" spans="1:26" ht="13.5" customHeight="1">
      <c r="A590" s="671"/>
      <c r="B590" s="671"/>
      <c r="C590" s="671"/>
      <c r="D590" s="671"/>
      <c r="E590" s="671"/>
      <c r="F590" s="671"/>
      <c r="G590" s="671"/>
      <c r="H590" s="671"/>
      <c r="I590" s="671"/>
      <c r="J590" s="671"/>
      <c r="K590" s="672"/>
      <c r="L590" s="671"/>
      <c r="M590" s="671"/>
      <c r="N590" s="671"/>
      <c r="O590" s="671"/>
      <c r="P590" s="671"/>
      <c r="Q590" s="671"/>
      <c r="R590" s="671"/>
      <c r="S590" s="671"/>
      <c r="T590" s="671"/>
      <c r="U590" s="671"/>
      <c r="V590" s="671"/>
      <c r="W590" s="671"/>
      <c r="X590" s="671"/>
      <c r="Y590" s="671"/>
      <c r="Z590" s="671"/>
    </row>
    <row r="591" spans="1:26" ht="13.5" customHeight="1">
      <c r="A591" s="671"/>
      <c r="B591" s="671"/>
      <c r="C591" s="671"/>
      <c r="D591" s="671"/>
      <c r="E591" s="671"/>
      <c r="F591" s="671"/>
      <c r="G591" s="671"/>
      <c r="H591" s="671"/>
      <c r="I591" s="671"/>
      <c r="J591" s="671"/>
      <c r="K591" s="672"/>
      <c r="L591" s="671"/>
      <c r="M591" s="671"/>
      <c r="N591" s="671"/>
      <c r="O591" s="671"/>
      <c r="P591" s="671"/>
      <c r="Q591" s="671"/>
      <c r="R591" s="671"/>
      <c r="S591" s="671"/>
      <c r="T591" s="671"/>
      <c r="U591" s="671"/>
      <c r="V591" s="671"/>
      <c r="W591" s="671"/>
      <c r="X591" s="671"/>
      <c r="Y591" s="671"/>
      <c r="Z591" s="671"/>
    </row>
    <row r="592" spans="1:26" ht="13.5" customHeight="1">
      <c r="A592" s="671"/>
      <c r="B592" s="671"/>
      <c r="C592" s="671"/>
      <c r="D592" s="671"/>
      <c r="E592" s="671"/>
      <c r="F592" s="671"/>
      <c r="G592" s="671"/>
      <c r="H592" s="671"/>
      <c r="I592" s="671"/>
      <c r="J592" s="671"/>
      <c r="K592" s="672"/>
      <c r="L592" s="671"/>
      <c r="M592" s="671"/>
      <c r="N592" s="671"/>
      <c r="O592" s="671"/>
      <c r="P592" s="671"/>
      <c r="Q592" s="671"/>
      <c r="R592" s="671"/>
      <c r="S592" s="671"/>
      <c r="T592" s="671"/>
      <c r="U592" s="671"/>
      <c r="V592" s="671"/>
      <c r="W592" s="671"/>
      <c r="X592" s="671"/>
      <c r="Y592" s="671"/>
      <c r="Z592" s="671"/>
    </row>
    <row r="593" spans="1:26" ht="13.5" customHeight="1">
      <c r="A593" s="671"/>
      <c r="B593" s="671"/>
      <c r="C593" s="671"/>
      <c r="D593" s="671"/>
      <c r="E593" s="671"/>
      <c r="F593" s="671"/>
      <c r="G593" s="671"/>
      <c r="H593" s="671"/>
      <c r="I593" s="671"/>
      <c r="J593" s="671"/>
      <c r="K593" s="672"/>
      <c r="L593" s="671"/>
      <c r="M593" s="671"/>
      <c r="N593" s="671"/>
      <c r="O593" s="671"/>
      <c r="P593" s="671"/>
      <c r="Q593" s="671"/>
      <c r="R593" s="671"/>
      <c r="S593" s="671"/>
      <c r="T593" s="671"/>
      <c r="U593" s="671"/>
      <c r="V593" s="671"/>
      <c r="W593" s="671"/>
      <c r="X593" s="671"/>
      <c r="Y593" s="671"/>
      <c r="Z593" s="671"/>
    </row>
    <row r="594" spans="1:26" ht="13.5" customHeight="1">
      <c r="A594" s="671"/>
      <c r="B594" s="671"/>
      <c r="C594" s="671"/>
      <c r="D594" s="671"/>
      <c r="E594" s="671"/>
      <c r="F594" s="671"/>
      <c r="G594" s="671"/>
      <c r="H594" s="671"/>
      <c r="I594" s="671"/>
      <c r="J594" s="671"/>
      <c r="K594" s="672"/>
      <c r="L594" s="671"/>
      <c r="M594" s="671"/>
      <c r="N594" s="671"/>
      <c r="O594" s="671"/>
      <c r="P594" s="671"/>
      <c r="Q594" s="671"/>
      <c r="R594" s="671"/>
      <c r="S594" s="671"/>
      <c r="T594" s="671"/>
      <c r="U594" s="671"/>
      <c r="V594" s="671"/>
      <c r="W594" s="671"/>
      <c r="X594" s="671"/>
      <c r="Y594" s="671"/>
      <c r="Z594" s="671"/>
    </row>
    <row r="595" spans="1:26" ht="13.5" customHeight="1">
      <c r="A595" s="671"/>
      <c r="B595" s="671"/>
      <c r="C595" s="671"/>
      <c r="D595" s="671"/>
      <c r="E595" s="671"/>
      <c r="F595" s="671"/>
      <c r="G595" s="671"/>
      <c r="H595" s="671"/>
      <c r="I595" s="671"/>
      <c r="J595" s="671"/>
      <c r="K595" s="672"/>
      <c r="L595" s="671"/>
      <c r="M595" s="671"/>
      <c r="N595" s="671"/>
      <c r="O595" s="671"/>
      <c r="P595" s="671"/>
      <c r="Q595" s="671"/>
      <c r="R595" s="671"/>
      <c r="S595" s="671"/>
      <c r="T595" s="671"/>
      <c r="U595" s="671"/>
      <c r="V595" s="671"/>
      <c r="W595" s="671"/>
      <c r="X595" s="671"/>
      <c r="Y595" s="671"/>
      <c r="Z595" s="671"/>
    </row>
    <row r="596" spans="1:26" ht="13.5" customHeight="1">
      <c r="A596" s="671"/>
      <c r="B596" s="671"/>
      <c r="C596" s="671"/>
      <c r="D596" s="671"/>
      <c r="E596" s="671"/>
      <c r="F596" s="671"/>
      <c r="G596" s="671"/>
      <c r="H596" s="671"/>
      <c r="I596" s="671"/>
      <c r="J596" s="671"/>
      <c r="K596" s="672"/>
      <c r="L596" s="671"/>
      <c r="M596" s="671"/>
      <c r="N596" s="671"/>
      <c r="O596" s="671"/>
      <c r="P596" s="671"/>
      <c r="Q596" s="671"/>
      <c r="R596" s="671"/>
      <c r="S596" s="671"/>
      <c r="T596" s="671"/>
      <c r="U596" s="671"/>
      <c r="V596" s="671"/>
      <c r="W596" s="671"/>
      <c r="X596" s="671"/>
      <c r="Y596" s="671"/>
      <c r="Z596" s="671"/>
    </row>
    <row r="597" spans="1:26" ht="13.5" customHeight="1">
      <c r="A597" s="671"/>
      <c r="B597" s="671"/>
      <c r="C597" s="671"/>
      <c r="D597" s="671"/>
      <c r="E597" s="671"/>
      <c r="F597" s="671"/>
      <c r="G597" s="671"/>
      <c r="H597" s="671"/>
      <c r="I597" s="671"/>
      <c r="J597" s="671"/>
      <c r="K597" s="672"/>
      <c r="L597" s="671"/>
      <c r="M597" s="671"/>
      <c r="N597" s="671"/>
      <c r="O597" s="671"/>
      <c r="P597" s="671"/>
      <c r="Q597" s="671"/>
      <c r="R597" s="671"/>
      <c r="S597" s="671"/>
      <c r="T597" s="671"/>
      <c r="U597" s="671"/>
      <c r="V597" s="671"/>
      <c r="W597" s="671"/>
      <c r="X597" s="671"/>
      <c r="Y597" s="671"/>
      <c r="Z597" s="671"/>
    </row>
    <row r="598" spans="1:26" ht="13.5" customHeight="1">
      <c r="A598" s="671"/>
      <c r="B598" s="671"/>
      <c r="C598" s="671"/>
      <c r="D598" s="671"/>
      <c r="E598" s="671"/>
      <c r="F598" s="671"/>
      <c r="G598" s="671"/>
      <c r="H598" s="671"/>
      <c r="I598" s="671"/>
      <c r="J598" s="671"/>
      <c r="K598" s="672"/>
      <c r="L598" s="671"/>
      <c r="M598" s="671"/>
      <c r="N598" s="671"/>
      <c r="O598" s="671"/>
      <c r="P598" s="671"/>
      <c r="Q598" s="671"/>
      <c r="R598" s="671"/>
      <c r="S598" s="671"/>
      <c r="T598" s="671"/>
      <c r="U598" s="671"/>
      <c r="V598" s="671"/>
      <c r="W598" s="671"/>
      <c r="X598" s="671"/>
      <c r="Y598" s="671"/>
      <c r="Z598" s="671"/>
    </row>
    <row r="599" spans="1:26" ht="13.5" customHeight="1">
      <c r="A599" s="671"/>
      <c r="B599" s="671"/>
      <c r="C599" s="671"/>
      <c r="D599" s="671"/>
      <c r="E599" s="671"/>
      <c r="F599" s="671"/>
      <c r="G599" s="671"/>
      <c r="H599" s="671"/>
      <c r="I599" s="671"/>
      <c r="J599" s="671"/>
      <c r="K599" s="672"/>
      <c r="L599" s="671"/>
      <c r="M599" s="671"/>
      <c r="N599" s="671"/>
      <c r="O599" s="671"/>
      <c r="P599" s="671"/>
      <c r="Q599" s="671"/>
      <c r="R599" s="671"/>
      <c r="S599" s="671"/>
      <c r="T599" s="671"/>
      <c r="U599" s="671"/>
      <c r="V599" s="671"/>
      <c r="W599" s="671"/>
      <c r="X599" s="671"/>
      <c r="Y599" s="671"/>
      <c r="Z599" s="671"/>
    </row>
    <row r="600" spans="1:26" ht="13.5" customHeight="1">
      <c r="A600" s="671"/>
      <c r="B600" s="671"/>
      <c r="C600" s="671"/>
      <c r="D600" s="671"/>
      <c r="E600" s="671"/>
      <c r="F600" s="671"/>
      <c r="G600" s="671"/>
      <c r="H600" s="671"/>
      <c r="I600" s="671"/>
      <c r="J600" s="671"/>
      <c r="K600" s="672"/>
      <c r="L600" s="671"/>
      <c r="M600" s="671"/>
      <c r="N600" s="671"/>
      <c r="O600" s="671"/>
      <c r="P600" s="671"/>
      <c r="Q600" s="671"/>
      <c r="R600" s="671"/>
      <c r="S600" s="671"/>
      <c r="T600" s="671"/>
      <c r="U600" s="671"/>
      <c r="V600" s="671"/>
      <c r="W600" s="671"/>
      <c r="X600" s="671"/>
      <c r="Y600" s="671"/>
      <c r="Z600" s="671"/>
    </row>
    <row r="601" spans="1:26" ht="13.5" customHeight="1">
      <c r="A601" s="671"/>
      <c r="B601" s="671"/>
      <c r="C601" s="671"/>
      <c r="D601" s="671"/>
      <c r="E601" s="671"/>
      <c r="F601" s="671"/>
      <c r="G601" s="671"/>
      <c r="H601" s="671"/>
      <c r="I601" s="671"/>
      <c r="J601" s="671"/>
      <c r="K601" s="672"/>
      <c r="L601" s="671"/>
      <c r="M601" s="671"/>
      <c r="N601" s="671"/>
      <c r="O601" s="671"/>
      <c r="P601" s="671"/>
      <c r="Q601" s="671"/>
      <c r="R601" s="671"/>
      <c r="S601" s="671"/>
      <c r="T601" s="671"/>
      <c r="U601" s="671"/>
      <c r="V601" s="671"/>
      <c r="W601" s="671"/>
      <c r="X601" s="671"/>
      <c r="Y601" s="671"/>
      <c r="Z601" s="671"/>
    </row>
    <row r="602" spans="1:26" ht="13.5" customHeight="1">
      <c r="A602" s="671"/>
      <c r="B602" s="671"/>
      <c r="C602" s="671"/>
      <c r="D602" s="671"/>
      <c r="E602" s="671"/>
      <c r="F602" s="671"/>
      <c r="G602" s="671"/>
      <c r="H602" s="671"/>
      <c r="I602" s="671"/>
      <c r="J602" s="671"/>
      <c r="K602" s="672"/>
      <c r="L602" s="671"/>
      <c r="M602" s="671"/>
      <c r="N602" s="671"/>
      <c r="O602" s="671"/>
      <c r="P602" s="671"/>
      <c r="Q602" s="671"/>
      <c r="R602" s="671"/>
      <c r="S602" s="671"/>
      <c r="T602" s="671"/>
      <c r="U602" s="671"/>
      <c r="V602" s="671"/>
      <c r="W602" s="671"/>
      <c r="X602" s="671"/>
      <c r="Y602" s="671"/>
      <c r="Z602" s="671"/>
    </row>
    <row r="603" spans="1:26" ht="13.5" customHeight="1">
      <c r="A603" s="671"/>
      <c r="B603" s="671"/>
      <c r="C603" s="671"/>
      <c r="D603" s="671"/>
      <c r="E603" s="671"/>
      <c r="F603" s="671"/>
      <c r="G603" s="671"/>
      <c r="H603" s="671"/>
      <c r="I603" s="671"/>
      <c r="J603" s="671"/>
      <c r="K603" s="672"/>
      <c r="L603" s="671"/>
      <c r="M603" s="671"/>
      <c r="N603" s="671"/>
      <c r="O603" s="671"/>
      <c r="P603" s="671"/>
      <c r="Q603" s="671"/>
      <c r="R603" s="671"/>
      <c r="S603" s="671"/>
      <c r="T603" s="671"/>
      <c r="U603" s="671"/>
      <c r="V603" s="671"/>
      <c r="W603" s="671"/>
      <c r="X603" s="671"/>
      <c r="Y603" s="671"/>
      <c r="Z603" s="671"/>
    </row>
    <row r="604" spans="1:26" ht="13.5" customHeight="1">
      <c r="A604" s="671"/>
      <c r="B604" s="671"/>
      <c r="C604" s="671"/>
      <c r="D604" s="671"/>
      <c r="E604" s="671"/>
      <c r="F604" s="671"/>
      <c r="G604" s="671"/>
      <c r="H604" s="671"/>
      <c r="I604" s="671"/>
      <c r="J604" s="671"/>
      <c r="K604" s="672"/>
      <c r="L604" s="671"/>
      <c r="M604" s="671"/>
      <c r="N604" s="671"/>
      <c r="O604" s="671"/>
      <c r="P604" s="671"/>
      <c r="Q604" s="671"/>
      <c r="R604" s="671"/>
      <c r="S604" s="671"/>
      <c r="T604" s="671"/>
      <c r="U604" s="671"/>
      <c r="V604" s="671"/>
      <c r="W604" s="671"/>
      <c r="X604" s="671"/>
      <c r="Y604" s="671"/>
      <c r="Z604" s="671"/>
    </row>
    <row r="605" spans="1:26" ht="13.5" customHeight="1">
      <c r="A605" s="671"/>
      <c r="B605" s="671"/>
      <c r="C605" s="671"/>
      <c r="D605" s="671"/>
      <c r="E605" s="671"/>
      <c r="F605" s="671"/>
      <c r="G605" s="671"/>
      <c r="H605" s="671"/>
      <c r="I605" s="671"/>
      <c r="J605" s="671"/>
      <c r="K605" s="672"/>
      <c r="L605" s="671"/>
      <c r="M605" s="671"/>
      <c r="N605" s="671"/>
      <c r="O605" s="671"/>
      <c r="P605" s="671"/>
      <c r="Q605" s="671"/>
      <c r="R605" s="671"/>
      <c r="S605" s="671"/>
      <c r="T605" s="671"/>
      <c r="U605" s="671"/>
      <c r="V605" s="671"/>
      <c r="W605" s="671"/>
      <c r="X605" s="671"/>
      <c r="Y605" s="671"/>
      <c r="Z605" s="671"/>
    </row>
    <row r="606" spans="1:26" ht="13.5" customHeight="1">
      <c r="A606" s="671"/>
      <c r="B606" s="671"/>
      <c r="C606" s="671"/>
      <c r="D606" s="671"/>
      <c r="E606" s="671"/>
      <c r="F606" s="671"/>
      <c r="G606" s="671"/>
      <c r="H606" s="671"/>
      <c r="I606" s="671"/>
      <c r="J606" s="671"/>
      <c r="K606" s="672"/>
      <c r="L606" s="671"/>
      <c r="M606" s="671"/>
      <c r="N606" s="671"/>
      <c r="O606" s="671"/>
      <c r="P606" s="671"/>
      <c r="Q606" s="671"/>
      <c r="R606" s="671"/>
      <c r="S606" s="671"/>
      <c r="T606" s="671"/>
      <c r="U606" s="671"/>
      <c r="V606" s="671"/>
      <c r="W606" s="671"/>
      <c r="X606" s="671"/>
      <c r="Y606" s="671"/>
      <c r="Z606" s="671"/>
    </row>
    <row r="607" spans="1:26" ht="13.5" customHeight="1">
      <c r="A607" s="671"/>
      <c r="B607" s="671"/>
      <c r="C607" s="671"/>
      <c r="D607" s="671"/>
      <c r="E607" s="671"/>
      <c r="F607" s="671"/>
      <c r="G607" s="671"/>
      <c r="H607" s="671"/>
      <c r="I607" s="671"/>
      <c r="J607" s="671"/>
      <c r="K607" s="672"/>
      <c r="L607" s="671"/>
      <c r="M607" s="671"/>
      <c r="N607" s="671"/>
      <c r="O607" s="671"/>
      <c r="P607" s="671"/>
      <c r="Q607" s="671"/>
      <c r="R607" s="671"/>
      <c r="S607" s="671"/>
      <c r="T607" s="671"/>
      <c r="U607" s="671"/>
      <c r="V607" s="671"/>
      <c r="W607" s="671"/>
      <c r="X607" s="671"/>
      <c r="Y607" s="671"/>
      <c r="Z607" s="671"/>
    </row>
    <row r="608" spans="1:26" ht="13.5" customHeight="1">
      <c r="A608" s="671"/>
      <c r="B608" s="671"/>
      <c r="C608" s="671"/>
      <c r="D608" s="671"/>
      <c r="E608" s="671"/>
      <c r="F608" s="671"/>
      <c r="G608" s="671"/>
      <c r="H608" s="671"/>
      <c r="I608" s="671"/>
      <c r="J608" s="671"/>
      <c r="K608" s="672"/>
      <c r="L608" s="671"/>
      <c r="M608" s="671"/>
      <c r="N608" s="671"/>
      <c r="O608" s="671"/>
      <c r="P608" s="671"/>
      <c r="Q608" s="671"/>
      <c r="R608" s="671"/>
      <c r="S608" s="671"/>
      <c r="T608" s="671"/>
      <c r="U608" s="671"/>
      <c r="V608" s="671"/>
      <c r="W608" s="671"/>
      <c r="X608" s="671"/>
      <c r="Y608" s="671"/>
      <c r="Z608" s="671"/>
    </row>
    <row r="609" spans="1:26" ht="13.5" customHeight="1">
      <c r="A609" s="671"/>
      <c r="B609" s="671"/>
      <c r="C609" s="671"/>
      <c r="D609" s="671"/>
      <c r="E609" s="671"/>
      <c r="F609" s="671"/>
      <c r="G609" s="671"/>
      <c r="H609" s="671"/>
      <c r="I609" s="671"/>
      <c r="J609" s="671"/>
      <c r="K609" s="672"/>
      <c r="L609" s="671"/>
      <c r="M609" s="671"/>
      <c r="N609" s="671"/>
      <c r="O609" s="671"/>
      <c r="P609" s="671"/>
      <c r="Q609" s="671"/>
      <c r="R609" s="671"/>
      <c r="S609" s="671"/>
      <c r="T609" s="671"/>
      <c r="U609" s="671"/>
      <c r="V609" s="671"/>
      <c r="W609" s="671"/>
      <c r="X609" s="671"/>
      <c r="Y609" s="671"/>
      <c r="Z609" s="671"/>
    </row>
    <row r="610" spans="1:26" ht="13.5" customHeight="1">
      <c r="A610" s="671"/>
      <c r="B610" s="671"/>
      <c r="C610" s="671"/>
      <c r="D610" s="671"/>
      <c r="E610" s="671"/>
      <c r="F610" s="671"/>
      <c r="G610" s="671"/>
      <c r="H610" s="671"/>
      <c r="I610" s="671"/>
      <c r="J610" s="671"/>
      <c r="K610" s="672"/>
      <c r="L610" s="671"/>
      <c r="M610" s="671"/>
      <c r="N610" s="671"/>
      <c r="O610" s="671"/>
      <c r="P610" s="671"/>
      <c r="Q610" s="671"/>
      <c r="R610" s="671"/>
      <c r="S610" s="671"/>
      <c r="T610" s="671"/>
      <c r="U610" s="671"/>
      <c r="V610" s="671"/>
      <c r="W610" s="671"/>
      <c r="X610" s="671"/>
      <c r="Y610" s="671"/>
      <c r="Z610" s="671"/>
    </row>
    <row r="611" spans="1:26" ht="13.5" customHeight="1">
      <c r="A611" s="671"/>
      <c r="B611" s="671"/>
      <c r="C611" s="671"/>
      <c r="D611" s="671"/>
      <c r="E611" s="671"/>
      <c r="F611" s="671"/>
      <c r="G611" s="671"/>
      <c r="H611" s="671"/>
      <c r="I611" s="671"/>
      <c r="J611" s="671"/>
      <c r="K611" s="672"/>
      <c r="L611" s="671"/>
      <c r="M611" s="671"/>
      <c r="N611" s="671"/>
      <c r="O611" s="671"/>
      <c r="P611" s="671"/>
      <c r="Q611" s="671"/>
      <c r="R611" s="671"/>
      <c r="S611" s="671"/>
      <c r="T611" s="671"/>
      <c r="U611" s="671"/>
      <c r="V611" s="671"/>
      <c r="W611" s="671"/>
      <c r="X611" s="671"/>
      <c r="Y611" s="671"/>
      <c r="Z611" s="671"/>
    </row>
    <row r="612" spans="1:26" ht="13.5" customHeight="1">
      <c r="A612" s="671"/>
      <c r="B612" s="671"/>
      <c r="C612" s="671"/>
      <c r="D612" s="671"/>
      <c r="E612" s="671"/>
      <c r="F612" s="671"/>
      <c r="G612" s="671"/>
      <c r="H612" s="671"/>
      <c r="I612" s="671"/>
      <c r="J612" s="671"/>
      <c r="K612" s="672"/>
      <c r="L612" s="671"/>
      <c r="M612" s="671"/>
      <c r="N612" s="671"/>
      <c r="O612" s="671"/>
      <c r="P612" s="671"/>
      <c r="Q612" s="671"/>
      <c r="R612" s="671"/>
      <c r="S612" s="671"/>
      <c r="T612" s="671"/>
      <c r="U612" s="671"/>
      <c r="V612" s="671"/>
      <c r="W612" s="671"/>
      <c r="X612" s="671"/>
      <c r="Y612" s="671"/>
      <c r="Z612" s="671"/>
    </row>
    <row r="613" spans="1:26" ht="13.5" customHeight="1">
      <c r="A613" s="671"/>
      <c r="B613" s="671"/>
      <c r="C613" s="671"/>
      <c r="D613" s="671"/>
      <c r="E613" s="671"/>
      <c r="F613" s="671"/>
      <c r="G613" s="671"/>
      <c r="H613" s="671"/>
      <c r="I613" s="671"/>
      <c r="J613" s="671"/>
      <c r="K613" s="672"/>
      <c r="L613" s="671"/>
      <c r="M613" s="671"/>
      <c r="N613" s="671"/>
      <c r="O613" s="671"/>
      <c r="P613" s="671"/>
      <c r="Q613" s="671"/>
      <c r="R613" s="671"/>
      <c r="S613" s="671"/>
      <c r="T613" s="671"/>
      <c r="U613" s="671"/>
      <c r="V613" s="671"/>
      <c r="W613" s="671"/>
      <c r="X613" s="671"/>
      <c r="Y613" s="671"/>
      <c r="Z613" s="671"/>
    </row>
    <row r="614" spans="1:26" ht="13.5" customHeight="1">
      <c r="A614" s="671"/>
      <c r="B614" s="671"/>
      <c r="C614" s="671"/>
      <c r="D614" s="671"/>
      <c r="E614" s="671"/>
      <c r="F614" s="671"/>
      <c r="G614" s="671"/>
      <c r="H614" s="671"/>
      <c r="I614" s="671"/>
      <c r="J614" s="671"/>
      <c r="K614" s="672"/>
      <c r="L614" s="671"/>
      <c r="M614" s="671"/>
      <c r="N614" s="671"/>
      <c r="O614" s="671"/>
      <c r="P614" s="671"/>
      <c r="Q614" s="671"/>
      <c r="R614" s="671"/>
      <c r="S614" s="671"/>
      <c r="T614" s="671"/>
      <c r="U614" s="671"/>
      <c r="V614" s="671"/>
      <c r="W614" s="671"/>
      <c r="X614" s="671"/>
      <c r="Y614" s="671"/>
      <c r="Z614" s="671"/>
    </row>
    <row r="615" spans="1:26" ht="13.5" customHeight="1">
      <c r="A615" s="671"/>
      <c r="B615" s="671"/>
      <c r="C615" s="671"/>
      <c r="D615" s="671"/>
      <c r="E615" s="671"/>
      <c r="F615" s="671"/>
      <c r="G615" s="671"/>
      <c r="H615" s="671"/>
      <c r="I615" s="671"/>
      <c r="J615" s="671"/>
      <c r="K615" s="672"/>
      <c r="L615" s="671"/>
      <c r="M615" s="671"/>
      <c r="N615" s="671"/>
      <c r="O615" s="671"/>
      <c r="P615" s="671"/>
      <c r="Q615" s="671"/>
      <c r="R615" s="671"/>
      <c r="S615" s="671"/>
      <c r="T615" s="671"/>
      <c r="U615" s="671"/>
      <c r="V615" s="671"/>
      <c r="W615" s="671"/>
      <c r="X615" s="671"/>
      <c r="Y615" s="671"/>
      <c r="Z615" s="671"/>
    </row>
    <row r="616" spans="1:26" ht="13.5" customHeight="1">
      <c r="A616" s="671"/>
      <c r="B616" s="671"/>
      <c r="C616" s="671"/>
      <c r="D616" s="671"/>
      <c r="E616" s="671"/>
      <c r="F616" s="671"/>
      <c r="G616" s="671"/>
      <c r="H616" s="671"/>
      <c r="I616" s="671"/>
      <c r="J616" s="671"/>
      <c r="K616" s="672"/>
      <c r="L616" s="671"/>
      <c r="M616" s="671"/>
      <c r="N616" s="671"/>
      <c r="O616" s="671"/>
      <c r="P616" s="671"/>
      <c r="Q616" s="671"/>
      <c r="R616" s="671"/>
      <c r="S616" s="671"/>
      <c r="T616" s="671"/>
      <c r="U616" s="671"/>
      <c r="V616" s="671"/>
      <c r="W616" s="671"/>
      <c r="X616" s="671"/>
      <c r="Y616" s="671"/>
      <c r="Z616" s="671"/>
    </row>
    <row r="617" spans="1:26" ht="13.5" customHeight="1">
      <c r="A617" s="671"/>
      <c r="B617" s="671"/>
      <c r="C617" s="671"/>
      <c r="D617" s="671"/>
      <c r="E617" s="671"/>
      <c r="F617" s="671"/>
      <c r="G617" s="671"/>
      <c r="H617" s="671"/>
      <c r="I617" s="671"/>
      <c r="J617" s="671"/>
      <c r="K617" s="672"/>
      <c r="L617" s="671"/>
      <c r="M617" s="671"/>
      <c r="N617" s="671"/>
      <c r="O617" s="671"/>
      <c r="P617" s="671"/>
      <c r="Q617" s="671"/>
      <c r="R617" s="671"/>
      <c r="S617" s="671"/>
      <c r="T617" s="671"/>
      <c r="U617" s="671"/>
      <c r="V617" s="671"/>
      <c r="W617" s="671"/>
      <c r="X617" s="671"/>
      <c r="Y617" s="671"/>
      <c r="Z617" s="671"/>
    </row>
    <row r="618" spans="1:26" ht="13.5" customHeight="1">
      <c r="A618" s="671"/>
      <c r="B618" s="671"/>
      <c r="C618" s="671"/>
      <c r="D618" s="671"/>
      <c r="E618" s="671"/>
      <c r="F618" s="671"/>
      <c r="G618" s="671"/>
      <c r="H618" s="671"/>
      <c r="I618" s="671"/>
      <c r="J618" s="671"/>
      <c r="K618" s="672"/>
      <c r="L618" s="671"/>
      <c r="M618" s="671"/>
      <c r="N618" s="671"/>
      <c r="O618" s="671"/>
      <c r="P618" s="671"/>
      <c r="Q618" s="671"/>
      <c r="R618" s="671"/>
      <c r="S618" s="671"/>
      <c r="T618" s="671"/>
      <c r="U618" s="671"/>
      <c r="V618" s="671"/>
      <c r="W618" s="671"/>
      <c r="X618" s="671"/>
      <c r="Y618" s="671"/>
      <c r="Z618" s="671"/>
    </row>
    <row r="619" spans="1:26" ht="13.5" customHeight="1">
      <c r="A619" s="671"/>
      <c r="B619" s="671"/>
      <c r="C619" s="671"/>
      <c r="D619" s="671"/>
      <c r="E619" s="671"/>
      <c r="F619" s="671"/>
      <c r="G619" s="671"/>
      <c r="H619" s="671"/>
      <c r="I619" s="671"/>
      <c r="J619" s="671"/>
      <c r="K619" s="672"/>
      <c r="L619" s="671"/>
      <c r="M619" s="671"/>
      <c r="N619" s="671"/>
      <c r="O619" s="671"/>
      <c r="P619" s="671"/>
      <c r="Q619" s="671"/>
      <c r="R619" s="671"/>
      <c r="S619" s="671"/>
      <c r="T619" s="671"/>
      <c r="U619" s="671"/>
      <c r="V619" s="671"/>
      <c r="W619" s="671"/>
      <c r="X619" s="671"/>
      <c r="Y619" s="671"/>
      <c r="Z619" s="671"/>
    </row>
    <row r="620" spans="1:26" ht="13.5" customHeight="1">
      <c r="A620" s="671"/>
      <c r="B620" s="671"/>
      <c r="C620" s="671"/>
      <c r="D620" s="671"/>
      <c r="E620" s="671"/>
      <c r="F620" s="671"/>
      <c r="G620" s="671"/>
      <c r="H620" s="671"/>
      <c r="I620" s="671"/>
      <c r="J620" s="671"/>
      <c r="K620" s="672"/>
      <c r="L620" s="671"/>
      <c r="M620" s="671"/>
      <c r="N620" s="671"/>
      <c r="O620" s="671"/>
      <c r="P620" s="671"/>
      <c r="Q620" s="671"/>
      <c r="R620" s="671"/>
      <c r="S620" s="671"/>
      <c r="T620" s="671"/>
      <c r="U620" s="671"/>
      <c r="V620" s="671"/>
      <c r="W620" s="671"/>
      <c r="X620" s="671"/>
      <c r="Y620" s="671"/>
      <c r="Z620" s="671"/>
    </row>
    <row r="621" spans="1:26" ht="13.5" customHeight="1">
      <c r="A621" s="671"/>
      <c r="B621" s="671"/>
      <c r="C621" s="671"/>
      <c r="D621" s="671"/>
      <c r="E621" s="671"/>
      <c r="F621" s="671"/>
      <c r="G621" s="671"/>
      <c r="H621" s="671"/>
      <c r="I621" s="671"/>
      <c r="J621" s="671"/>
      <c r="K621" s="672"/>
      <c r="L621" s="671"/>
      <c r="M621" s="671"/>
      <c r="N621" s="671"/>
      <c r="O621" s="671"/>
      <c r="P621" s="671"/>
      <c r="Q621" s="671"/>
      <c r="R621" s="671"/>
      <c r="S621" s="671"/>
      <c r="T621" s="671"/>
      <c r="U621" s="671"/>
      <c r="V621" s="671"/>
      <c r="W621" s="671"/>
      <c r="X621" s="671"/>
      <c r="Y621" s="671"/>
      <c r="Z621" s="671"/>
    </row>
    <row r="622" spans="1:26" ht="13.5" customHeight="1">
      <c r="A622" s="671"/>
      <c r="B622" s="671"/>
      <c r="C622" s="671"/>
      <c r="D622" s="671"/>
      <c r="E622" s="671"/>
      <c r="F622" s="671"/>
      <c r="G622" s="671"/>
      <c r="H622" s="671"/>
      <c r="I622" s="671"/>
      <c r="J622" s="671"/>
      <c r="K622" s="672"/>
      <c r="L622" s="671"/>
      <c r="M622" s="671"/>
      <c r="N622" s="671"/>
      <c r="O622" s="671"/>
      <c r="P622" s="671"/>
      <c r="Q622" s="671"/>
      <c r="R622" s="671"/>
      <c r="S622" s="671"/>
      <c r="T622" s="671"/>
      <c r="U622" s="671"/>
      <c r="V622" s="671"/>
      <c r="W622" s="671"/>
      <c r="X622" s="671"/>
      <c r="Y622" s="671"/>
      <c r="Z622" s="671"/>
    </row>
    <row r="623" spans="1:26" ht="13.5" customHeight="1">
      <c r="A623" s="671"/>
      <c r="B623" s="671"/>
      <c r="C623" s="671"/>
      <c r="D623" s="671"/>
      <c r="E623" s="671"/>
      <c r="F623" s="671"/>
      <c r="G623" s="671"/>
      <c r="H623" s="671"/>
      <c r="I623" s="671"/>
      <c r="J623" s="671"/>
      <c r="K623" s="672"/>
      <c r="L623" s="671"/>
      <c r="M623" s="671"/>
      <c r="N623" s="671"/>
      <c r="O623" s="671"/>
      <c r="P623" s="671"/>
      <c r="Q623" s="671"/>
      <c r="R623" s="671"/>
      <c r="S623" s="671"/>
      <c r="T623" s="671"/>
      <c r="U623" s="671"/>
      <c r="V623" s="671"/>
      <c r="W623" s="671"/>
      <c r="X623" s="671"/>
      <c r="Y623" s="671"/>
      <c r="Z623" s="671"/>
    </row>
    <row r="624" spans="1:26" ht="13.5" customHeight="1">
      <c r="A624" s="671"/>
      <c r="B624" s="671"/>
      <c r="C624" s="671"/>
      <c r="D624" s="671"/>
      <c r="E624" s="671"/>
      <c r="F624" s="671"/>
      <c r="G624" s="671"/>
      <c r="H624" s="671"/>
      <c r="I624" s="671"/>
      <c r="J624" s="671"/>
      <c r="K624" s="672"/>
      <c r="L624" s="671"/>
      <c r="M624" s="671"/>
      <c r="N624" s="671"/>
      <c r="O624" s="671"/>
      <c r="P624" s="671"/>
      <c r="Q624" s="671"/>
      <c r="R624" s="671"/>
      <c r="S624" s="671"/>
      <c r="T624" s="671"/>
      <c r="U624" s="671"/>
      <c r="V624" s="671"/>
      <c r="W624" s="671"/>
      <c r="X624" s="671"/>
      <c r="Y624" s="671"/>
      <c r="Z624" s="671"/>
    </row>
    <row r="625" spans="1:26" ht="13.5" customHeight="1">
      <c r="A625" s="671"/>
      <c r="B625" s="671"/>
      <c r="C625" s="671"/>
      <c r="D625" s="671"/>
      <c r="E625" s="671"/>
      <c r="F625" s="671"/>
      <c r="G625" s="671"/>
      <c r="H625" s="671"/>
      <c r="I625" s="671"/>
      <c r="J625" s="671"/>
      <c r="K625" s="672"/>
      <c r="L625" s="671"/>
      <c r="M625" s="671"/>
      <c r="N625" s="671"/>
      <c r="O625" s="671"/>
      <c r="P625" s="671"/>
      <c r="Q625" s="671"/>
      <c r="R625" s="671"/>
      <c r="S625" s="671"/>
      <c r="T625" s="671"/>
      <c r="U625" s="671"/>
      <c r="V625" s="671"/>
      <c r="W625" s="671"/>
      <c r="X625" s="671"/>
      <c r="Y625" s="671"/>
      <c r="Z625" s="671"/>
    </row>
    <row r="626" spans="1:26" ht="13.5" customHeight="1">
      <c r="A626" s="671"/>
      <c r="B626" s="671"/>
      <c r="C626" s="671"/>
      <c r="D626" s="671"/>
      <c r="E626" s="671"/>
      <c r="F626" s="671"/>
      <c r="G626" s="671"/>
      <c r="H626" s="671"/>
      <c r="I626" s="671"/>
      <c r="J626" s="671"/>
      <c r="K626" s="672"/>
      <c r="L626" s="671"/>
      <c r="M626" s="671"/>
      <c r="N626" s="671"/>
      <c r="O626" s="671"/>
      <c r="P626" s="671"/>
      <c r="Q626" s="671"/>
      <c r="R626" s="671"/>
      <c r="S626" s="671"/>
      <c r="T626" s="671"/>
      <c r="U626" s="671"/>
      <c r="V626" s="671"/>
      <c r="W626" s="671"/>
      <c r="X626" s="671"/>
      <c r="Y626" s="671"/>
      <c r="Z626" s="671"/>
    </row>
    <row r="627" spans="1:26" ht="13.5" customHeight="1">
      <c r="A627" s="671"/>
      <c r="B627" s="671"/>
      <c r="C627" s="671"/>
      <c r="D627" s="671"/>
      <c r="E627" s="671"/>
      <c r="F627" s="671"/>
      <c r="G627" s="671"/>
      <c r="H627" s="671"/>
      <c r="I627" s="671"/>
      <c r="J627" s="671"/>
      <c r="K627" s="672"/>
      <c r="L627" s="671"/>
      <c r="M627" s="671"/>
      <c r="N627" s="671"/>
      <c r="O627" s="671"/>
      <c r="P627" s="671"/>
      <c r="Q627" s="671"/>
      <c r="R627" s="671"/>
      <c r="S627" s="671"/>
      <c r="T627" s="671"/>
      <c r="U627" s="671"/>
      <c r="V627" s="671"/>
      <c r="W627" s="671"/>
      <c r="X627" s="671"/>
      <c r="Y627" s="671"/>
      <c r="Z627" s="671"/>
    </row>
    <row r="628" spans="1:26" ht="13.5" customHeight="1">
      <c r="A628" s="671"/>
      <c r="B628" s="671"/>
      <c r="C628" s="671"/>
      <c r="D628" s="671"/>
      <c r="E628" s="671"/>
      <c r="F628" s="671"/>
      <c r="G628" s="671"/>
      <c r="H628" s="671"/>
      <c r="I628" s="671"/>
      <c r="J628" s="671"/>
      <c r="K628" s="672"/>
      <c r="L628" s="671"/>
      <c r="M628" s="671"/>
      <c r="N628" s="671"/>
      <c r="O628" s="671"/>
      <c r="P628" s="671"/>
      <c r="Q628" s="671"/>
      <c r="R628" s="671"/>
      <c r="S628" s="671"/>
      <c r="T628" s="671"/>
      <c r="U628" s="671"/>
      <c r="V628" s="671"/>
      <c r="W628" s="671"/>
      <c r="X628" s="671"/>
      <c r="Y628" s="671"/>
      <c r="Z628" s="671"/>
    </row>
    <row r="629" spans="1:26" ht="13.5" customHeight="1">
      <c r="A629" s="671"/>
      <c r="B629" s="671"/>
      <c r="C629" s="671"/>
      <c r="D629" s="671"/>
      <c r="E629" s="671"/>
      <c r="F629" s="671"/>
      <c r="G629" s="671"/>
      <c r="H629" s="671"/>
      <c r="I629" s="671"/>
      <c r="J629" s="671"/>
      <c r="K629" s="672"/>
      <c r="L629" s="671"/>
      <c r="M629" s="671"/>
      <c r="N629" s="671"/>
      <c r="O629" s="671"/>
      <c r="P629" s="671"/>
      <c r="Q629" s="671"/>
      <c r="R629" s="671"/>
      <c r="S629" s="671"/>
      <c r="T629" s="671"/>
      <c r="U629" s="671"/>
      <c r="V629" s="671"/>
      <c r="W629" s="671"/>
      <c r="X629" s="671"/>
      <c r="Y629" s="671"/>
      <c r="Z629" s="671"/>
    </row>
    <row r="630" spans="1:26" ht="13.5" customHeight="1">
      <c r="A630" s="671"/>
      <c r="B630" s="671"/>
      <c r="C630" s="671"/>
      <c r="D630" s="671"/>
      <c r="E630" s="671"/>
      <c r="F630" s="671"/>
      <c r="G630" s="671"/>
      <c r="H630" s="671"/>
      <c r="I630" s="671"/>
      <c r="J630" s="671"/>
      <c r="K630" s="672"/>
      <c r="L630" s="671"/>
      <c r="M630" s="671"/>
      <c r="N630" s="671"/>
      <c r="O630" s="671"/>
      <c r="P630" s="671"/>
      <c r="Q630" s="671"/>
      <c r="R630" s="671"/>
      <c r="S630" s="671"/>
      <c r="T630" s="671"/>
      <c r="U630" s="671"/>
      <c r="V630" s="671"/>
      <c r="W630" s="671"/>
      <c r="X630" s="671"/>
      <c r="Y630" s="671"/>
      <c r="Z630" s="671"/>
    </row>
    <row r="631" spans="1:26" ht="13.5" customHeight="1">
      <c r="A631" s="671"/>
      <c r="B631" s="671"/>
      <c r="C631" s="671"/>
      <c r="D631" s="671"/>
      <c r="E631" s="671"/>
      <c r="F631" s="671"/>
      <c r="G631" s="671"/>
      <c r="H631" s="671"/>
      <c r="I631" s="671"/>
      <c r="J631" s="671"/>
      <c r="K631" s="672"/>
      <c r="L631" s="671"/>
      <c r="M631" s="671"/>
      <c r="N631" s="671"/>
      <c r="O631" s="671"/>
      <c r="P631" s="671"/>
      <c r="Q631" s="671"/>
      <c r="R631" s="671"/>
      <c r="S631" s="671"/>
      <c r="T631" s="671"/>
      <c r="U631" s="671"/>
      <c r="V631" s="671"/>
      <c r="W631" s="671"/>
      <c r="X631" s="671"/>
      <c r="Y631" s="671"/>
      <c r="Z631" s="671"/>
    </row>
    <row r="632" spans="1:26" ht="13.5" customHeight="1">
      <c r="A632" s="671"/>
      <c r="B632" s="671"/>
      <c r="C632" s="671"/>
      <c r="D632" s="671"/>
      <c r="E632" s="671"/>
      <c r="F632" s="671"/>
      <c r="G632" s="671"/>
      <c r="H632" s="671"/>
      <c r="I632" s="671"/>
      <c r="J632" s="671"/>
      <c r="K632" s="672"/>
      <c r="L632" s="671"/>
      <c r="M632" s="671"/>
      <c r="N632" s="671"/>
      <c r="O632" s="671"/>
      <c r="P632" s="671"/>
      <c r="Q632" s="671"/>
      <c r="R632" s="671"/>
      <c r="S632" s="671"/>
      <c r="T632" s="671"/>
      <c r="U632" s="671"/>
      <c r="V632" s="671"/>
      <c r="W632" s="671"/>
      <c r="X632" s="671"/>
      <c r="Y632" s="671"/>
      <c r="Z632" s="671"/>
    </row>
    <row r="633" spans="1:26" ht="13.5" customHeight="1">
      <c r="A633" s="671"/>
      <c r="B633" s="671"/>
      <c r="C633" s="671"/>
      <c r="D633" s="671"/>
      <c r="E633" s="671"/>
      <c r="F633" s="671"/>
      <c r="G633" s="671"/>
      <c r="H633" s="671"/>
      <c r="I633" s="671"/>
      <c r="J633" s="671"/>
      <c r="K633" s="672"/>
      <c r="L633" s="671"/>
      <c r="M633" s="671"/>
      <c r="N633" s="671"/>
      <c r="O633" s="671"/>
      <c r="P633" s="671"/>
      <c r="Q633" s="671"/>
      <c r="R633" s="671"/>
      <c r="S633" s="671"/>
      <c r="T633" s="671"/>
      <c r="U633" s="671"/>
      <c r="V633" s="671"/>
      <c r="W633" s="671"/>
      <c r="X633" s="671"/>
      <c r="Y633" s="671"/>
      <c r="Z633" s="671"/>
    </row>
    <row r="634" spans="1:26" ht="13.5" customHeight="1">
      <c r="A634" s="671"/>
      <c r="B634" s="671"/>
      <c r="C634" s="671"/>
      <c r="D634" s="671"/>
      <c r="E634" s="671"/>
      <c r="F634" s="671"/>
      <c r="G634" s="671"/>
      <c r="H634" s="671"/>
      <c r="I634" s="671"/>
      <c r="J634" s="671"/>
      <c r="K634" s="672"/>
      <c r="L634" s="671"/>
      <c r="M634" s="671"/>
      <c r="N634" s="671"/>
      <c r="O634" s="671"/>
      <c r="P634" s="671"/>
      <c r="Q634" s="671"/>
      <c r="R634" s="671"/>
      <c r="S634" s="671"/>
      <c r="T634" s="671"/>
      <c r="U634" s="671"/>
      <c r="V634" s="671"/>
      <c r="W634" s="671"/>
      <c r="X634" s="671"/>
      <c r="Y634" s="671"/>
      <c r="Z634" s="671"/>
    </row>
    <row r="635" spans="1:26" ht="13.5" customHeight="1">
      <c r="A635" s="671"/>
      <c r="B635" s="671"/>
      <c r="C635" s="671"/>
      <c r="D635" s="671"/>
      <c r="E635" s="671"/>
      <c r="F635" s="671"/>
      <c r="G635" s="671"/>
      <c r="H635" s="671"/>
      <c r="I635" s="671"/>
      <c r="J635" s="671"/>
      <c r="K635" s="672"/>
      <c r="L635" s="671"/>
      <c r="M635" s="671"/>
      <c r="N635" s="671"/>
      <c r="O635" s="671"/>
      <c r="P635" s="671"/>
      <c r="Q635" s="671"/>
      <c r="R635" s="671"/>
      <c r="S635" s="671"/>
      <c r="T635" s="671"/>
      <c r="U635" s="671"/>
      <c r="V635" s="671"/>
      <c r="W635" s="671"/>
      <c r="X635" s="671"/>
      <c r="Y635" s="671"/>
      <c r="Z635" s="671"/>
    </row>
    <row r="636" spans="1:26" ht="13.5" customHeight="1">
      <c r="A636" s="671"/>
      <c r="B636" s="671"/>
      <c r="C636" s="671"/>
      <c r="D636" s="671"/>
      <c r="E636" s="671"/>
      <c r="F636" s="671"/>
      <c r="G636" s="671"/>
      <c r="H636" s="671"/>
      <c r="I636" s="671"/>
      <c r="J636" s="671"/>
      <c r="K636" s="672"/>
      <c r="L636" s="671"/>
      <c r="M636" s="671"/>
      <c r="N636" s="671"/>
      <c r="O636" s="671"/>
      <c r="P636" s="671"/>
      <c r="Q636" s="671"/>
      <c r="R636" s="671"/>
      <c r="S636" s="671"/>
      <c r="T636" s="671"/>
      <c r="U636" s="671"/>
      <c r="V636" s="671"/>
      <c r="W636" s="671"/>
      <c r="X636" s="671"/>
      <c r="Y636" s="671"/>
      <c r="Z636" s="671"/>
    </row>
    <row r="637" spans="1:26" ht="13.5" customHeight="1">
      <c r="A637" s="671"/>
      <c r="B637" s="671"/>
      <c r="C637" s="671"/>
      <c r="D637" s="671"/>
      <c r="E637" s="671"/>
      <c r="F637" s="671"/>
      <c r="G637" s="671"/>
      <c r="H637" s="671"/>
      <c r="I637" s="671"/>
      <c r="J637" s="671"/>
      <c r="K637" s="672"/>
      <c r="L637" s="671"/>
      <c r="M637" s="671"/>
      <c r="N637" s="671"/>
      <c r="O637" s="671"/>
      <c r="P637" s="671"/>
      <c r="Q637" s="671"/>
      <c r="R637" s="671"/>
      <c r="S637" s="671"/>
      <c r="T637" s="671"/>
      <c r="U637" s="671"/>
      <c r="V637" s="671"/>
      <c r="W637" s="671"/>
      <c r="X637" s="671"/>
      <c r="Y637" s="671"/>
      <c r="Z637" s="671"/>
    </row>
    <row r="638" spans="1:26" ht="13.5" customHeight="1">
      <c r="A638" s="671"/>
      <c r="B638" s="671"/>
      <c r="C638" s="671"/>
      <c r="D638" s="671"/>
      <c r="E638" s="671"/>
      <c r="F638" s="671"/>
      <c r="G638" s="671"/>
      <c r="H638" s="671"/>
      <c r="I638" s="671"/>
      <c r="J638" s="671"/>
      <c r="K638" s="672"/>
      <c r="L638" s="671"/>
      <c r="M638" s="671"/>
      <c r="N638" s="671"/>
      <c r="O638" s="671"/>
      <c r="P638" s="671"/>
      <c r="Q638" s="671"/>
      <c r="R638" s="671"/>
      <c r="S638" s="671"/>
      <c r="T638" s="671"/>
      <c r="U638" s="671"/>
      <c r="V638" s="671"/>
      <c r="W638" s="671"/>
      <c r="X638" s="671"/>
      <c r="Y638" s="671"/>
      <c r="Z638" s="671"/>
    </row>
    <row r="639" spans="1:26" ht="13.5" customHeight="1">
      <c r="A639" s="671"/>
      <c r="B639" s="671"/>
      <c r="C639" s="671"/>
      <c r="D639" s="671"/>
      <c r="E639" s="671"/>
      <c r="F639" s="671"/>
      <c r="G639" s="671"/>
      <c r="H639" s="671"/>
      <c r="I639" s="671"/>
      <c r="J639" s="671"/>
      <c r="K639" s="672"/>
      <c r="L639" s="671"/>
      <c r="M639" s="671"/>
      <c r="N639" s="671"/>
      <c r="O639" s="671"/>
      <c r="P639" s="671"/>
      <c r="Q639" s="671"/>
      <c r="R639" s="671"/>
      <c r="S639" s="671"/>
      <c r="T639" s="671"/>
      <c r="U639" s="671"/>
      <c r="V639" s="671"/>
      <c r="W639" s="671"/>
      <c r="X639" s="671"/>
      <c r="Y639" s="671"/>
      <c r="Z639" s="671"/>
    </row>
    <row r="640" spans="1:26" ht="13.5" customHeight="1">
      <c r="A640" s="671"/>
      <c r="B640" s="671"/>
      <c r="C640" s="671"/>
      <c r="D640" s="671"/>
      <c r="E640" s="671"/>
      <c r="F640" s="671"/>
      <c r="G640" s="671"/>
      <c r="H640" s="671"/>
      <c r="I640" s="671"/>
      <c r="J640" s="671"/>
      <c r="K640" s="672"/>
      <c r="L640" s="671"/>
      <c r="M640" s="671"/>
      <c r="N640" s="671"/>
      <c r="O640" s="671"/>
      <c r="P640" s="671"/>
      <c r="Q640" s="671"/>
      <c r="R640" s="671"/>
      <c r="S640" s="671"/>
      <c r="T640" s="671"/>
      <c r="U640" s="671"/>
      <c r="V640" s="671"/>
      <c r="W640" s="671"/>
      <c r="X640" s="671"/>
      <c r="Y640" s="671"/>
      <c r="Z640" s="671"/>
    </row>
    <row r="641" spans="1:26" ht="13.5" customHeight="1">
      <c r="A641" s="671"/>
      <c r="B641" s="671"/>
      <c r="C641" s="671"/>
      <c r="D641" s="671"/>
      <c r="E641" s="671"/>
      <c r="F641" s="671"/>
      <c r="G641" s="671"/>
      <c r="H641" s="671"/>
      <c r="I641" s="671"/>
      <c r="J641" s="671"/>
      <c r="K641" s="672"/>
      <c r="L641" s="671"/>
      <c r="M641" s="671"/>
      <c r="N641" s="671"/>
      <c r="O641" s="671"/>
      <c r="P641" s="671"/>
      <c r="Q641" s="671"/>
      <c r="R641" s="671"/>
      <c r="S641" s="671"/>
      <c r="T641" s="671"/>
      <c r="U641" s="671"/>
      <c r="V641" s="671"/>
      <c r="W641" s="671"/>
      <c r="X641" s="671"/>
      <c r="Y641" s="671"/>
      <c r="Z641" s="671"/>
    </row>
    <row r="642" spans="1:26" ht="13.5" customHeight="1">
      <c r="A642" s="671"/>
      <c r="B642" s="671"/>
      <c r="C642" s="671"/>
      <c r="D642" s="671"/>
      <c r="E642" s="671"/>
      <c r="F642" s="671"/>
      <c r="G642" s="671"/>
      <c r="H642" s="671"/>
      <c r="I642" s="671"/>
      <c r="J642" s="671"/>
      <c r="K642" s="672"/>
      <c r="L642" s="671"/>
      <c r="M642" s="671"/>
      <c r="N642" s="671"/>
      <c r="O642" s="671"/>
      <c r="P642" s="671"/>
      <c r="Q642" s="671"/>
      <c r="R642" s="671"/>
      <c r="S642" s="671"/>
      <c r="T642" s="671"/>
      <c r="U642" s="671"/>
      <c r="V642" s="671"/>
      <c r="W642" s="671"/>
      <c r="X642" s="671"/>
      <c r="Y642" s="671"/>
      <c r="Z642" s="671"/>
    </row>
    <row r="643" spans="1:26" ht="13.5" customHeight="1">
      <c r="A643" s="671"/>
      <c r="B643" s="671"/>
      <c r="C643" s="671"/>
      <c r="D643" s="671"/>
      <c r="E643" s="671"/>
      <c r="F643" s="671"/>
      <c r="G643" s="671"/>
      <c r="H643" s="671"/>
      <c r="I643" s="671"/>
      <c r="J643" s="671"/>
      <c r="K643" s="672"/>
      <c r="L643" s="671"/>
      <c r="M643" s="671"/>
      <c r="N643" s="671"/>
      <c r="O643" s="671"/>
      <c r="P643" s="671"/>
      <c r="Q643" s="671"/>
      <c r="R643" s="671"/>
      <c r="S643" s="671"/>
      <c r="T643" s="671"/>
      <c r="U643" s="671"/>
      <c r="V643" s="671"/>
      <c r="W643" s="671"/>
      <c r="X643" s="671"/>
      <c r="Y643" s="671"/>
      <c r="Z643" s="671"/>
    </row>
    <row r="644" spans="1:26" ht="13.5" customHeight="1">
      <c r="A644" s="671"/>
      <c r="B644" s="671"/>
      <c r="C644" s="671"/>
      <c r="D644" s="671"/>
      <c r="E644" s="671"/>
      <c r="F644" s="671"/>
      <c r="G644" s="671"/>
      <c r="H644" s="671"/>
      <c r="I644" s="671"/>
      <c r="J644" s="671"/>
      <c r="K644" s="672"/>
      <c r="L644" s="671"/>
      <c r="M644" s="671"/>
      <c r="N644" s="671"/>
      <c r="O644" s="671"/>
      <c r="P644" s="671"/>
      <c r="Q644" s="671"/>
      <c r="R644" s="671"/>
      <c r="S644" s="671"/>
      <c r="T644" s="671"/>
      <c r="U644" s="671"/>
      <c r="V644" s="671"/>
      <c r="W644" s="671"/>
      <c r="X644" s="671"/>
      <c r="Y644" s="671"/>
      <c r="Z644" s="671"/>
    </row>
    <row r="645" spans="1:26" ht="13.5" customHeight="1">
      <c r="A645" s="671"/>
      <c r="B645" s="671"/>
      <c r="C645" s="671"/>
      <c r="D645" s="671"/>
      <c r="E645" s="671"/>
      <c r="F645" s="671"/>
      <c r="G645" s="671"/>
      <c r="H645" s="671"/>
      <c r="I645" s="671"/>
      <c r="J645" s="671"/>
      <c r="K645" s="672"/>
      <c r="L645" s="671"/>
      <c r="M645" s="671"/>
      <c r="N645" s="671"/>
      <c r="O645" s="671"/>
      <c r="P645" s="671"/>
      <c r="Q645" s="671"/>
      <c r="R645" s="671"/>
      <c r="S645" s="671"/>
      <c r="T645" s="671"/>
      <c r="U645" s="671"/>
      <c r="V645" s="671"/>
      <c r="W645" s="671"/>
      <c r="X645" s="671"/>
      <c r="Y645" s="671"/>
      <c r="Z645" s="671"/>
    </row>
    <row r="646" spans="1:26" ht="13.5" customHeight="1">
      <c r="A646" s="671"/>
      <c r="B646" s="671"/>
      <c r="C646" s="671"/>
      <c r="D646" s="671"/>
      <c r="E646" s="671"/>
      <c r="F646" s="671"/>
      <c r="G646" s="671"/>
      <c r="H646" s="671"/>
      <c r="I646" s="671"/>
      <c r="J646" s="671"/>
      <c r="K646" s="672"/>
      <c r="L646" s="671"/>
      <c r="M646" s="671"/>
      <c r="N646" s="671"/>
      <c r="O646" s="671"/>
      <c r="P646" s="671"/>
      <c r="Q646" s="671"/>
      <c r="R646" s="671"/>
      <c r="S646" s="671"/>
      <c r="T646" s="671"/>
      <c r="U646" s="671"/>
      <c r="V646" s="671"/>
      <c r="W646" s="671"/>
      <c r="X646" s="671"/>
      <c r="Y646" s="671"/>
      <c r="Z646" s="671"/>
    </row>
    <row r="647" spans="1:26" ht="13.5" customHeight="1">
      <c r="A647" s="671"/>
      <c r="B647" s="671"/>
      <c r="C647" s="671"/>
      <c r="D647" s="671"/>
      <c r="E647" s="671"/>
      <c r="F647" s="671"/>
      <c r="G647" s="671"/>
      <c r="H647" s="671"/>
      <c r="I647" s="671"/>
      <c r="J647" s="671"/>
      <c r="K647" s="672"/>
      <c r="L647" s="671"/>
      <c r="M647" s="671"/>
      <c r="N647" s="671"/>
      <c r="O647" s="671"/>
      <c r="P647" s="671"/>
      <c r="Q647" s="671"/>
      <c r="R647" s="671"/>
      <c r="S647" s="671"/>
      <c r="T647" s="671"/>
      <c r="U647" s="671"/>
      <c r="V647" s="671"/>
      <c r="W647" s="671"/>
      <c r="X647" s="671"/>
      <c r="Y647" s="671"/>
      <c r="Z647" s="671"/>
    </row>
    <row r="648" spans="1:26" ht="13.5" customHeight="1">
      <c r="A648" s="671"/>
      <c r="B648" s="671"/>
      <c r="C648" s="671"/>
      <c r="D648" s="671"/>
      <c r="E648" s="671"/>
      <c r="F648" s="671"/>
      <c r="G648" s="671"/>
      <c r="H648" s="671"/>
      <c r="I648" s="671"/>
      <c r="J648" s="671"/>
      <c r="K648" s="672"/>
      <c r="L648" s="671"/>
      <c r="M648" s="671"/>
      <c r="N648" s="671"/>
      <c r="O648" s="671"/>
      <c r="P648" s="671"/>
      <c r="Q648" s="671"/>
      <c r="R648" s="671"/>
      <c r="S648" s="671"/>
      <c r="T648" s="671"/>
      <c r="U648" s="671"/>
      <c r="V648" s="671"/>
      <c r="W648" s="671"/>
      <c r="X648" s="671"/>
      <c r="Y648" s="671"/>
      <c r="Z648" s="671"/>
    </row>
    <row r="649" spans="1:26" ht="13.5" customHeight="1">
      <c r="A649" s="671"/>
      <c r="B649" s="671"/>
      <c r="C649" s="671"/>
      <c r="D649" s="671"/>
      <c r="E649" s="671"/>
      <c r="F649" s="671"/>
      <c r="G649" s="671"/>
      <c r="H649" s="671"/>
      <c r="I649" s="671"/>
      <c r="J649" s="671"/>
      <c r="K649" s="672"/>
      <c r="L649" s="671"/>
      <c r="M649" s="671"/>
      <c r="N649" s="671"/>
      <c r="O649" s="671"/>
      <c r="P649" s="671"/>
      <c r="Q649" s="671"/>
      <c r="R649" s="671"/>
      <c r="S649" s="671"/>
      <c r="T649" s="671"/>
      <c r="U649" s="671"/>
      <c r="V649" s="671"/>
      <c r="W649" s="671"/>
      <c r="X649" s="671"/>
      <c r="Y649" s="671"/>
      <c r="Z649" s="671"/>
    </row>
    <row r="650" spans="1:26" ht="13.5" customHeight="1">
      <c r="A650" s="671"/>
      <c r="B650" s="671"/>
      <c r="C650" s="671"/>
      <c r="D650" s="671"/>
      <c r="E650" s="671"/>
      <c r="F650" s="671"/>
      <c r="G650" s="671"/>
      <c r="H650" s="671"/>
      <c r="I650" s="671"/>
      <c r="J650" s="671"/>
      <c r="K650" s="672"/>
      <c r="L650" s="671"/>
      <c r="M650" s="671"/>
      <c r="N650" s="671"/>
      <c r="O650" s="671"/>
      <c r="P650" s="671"/>
      <c r="Q650" s="671"/>
      <c r="R650" s="671"/>
      <c r="S650" s="671"/>
      <c r="T650" s="671"/>
      <c r="U650" s="671"/>
      <c r="V650" s="671"/>
      <c r="W650" s="671"/>
      <c r="X650" s="671"/>
      <c r="Y650" s="671"/>
      <c r="Z650" s="671"/>
    </row>
    <row r="651" spans="1:26" ht="13.5" customHeight="1">
      <c r="A651" s="671"/>
      <c r="B651" s="671"/>
      <c r="C651" s="671"/>
      <c r="D651" s="671"/>
      <c r="E651" s="671"/>
      <c r="F651" s="671"/>
      <c r="G651" s="671"/>
      <c r="H651" s="671"/>
      <c r="I651" s="671"/>
      <c r="J651" s="671"/>
      <c r="K651" s="672"/>
      <c r="L651" s="671"/>
      <c r="M651" s="671"/>
      <c r="N651" s="671"/>
      <c r="O651" s="671"/>
      <c r="P651" s="671"/>
      <c r="Q651" s="671"/>
      <c r="R651" s="671"/>
      <c r="S651" s="671"/>
      <c r="T651" s="671"/>
      <c r="U651" s="671"/>
      <c r="V651" s="671"/>
      <c r="W651" s="671"/>
      <c r="X651" s="671"/>
      <c r="Y651" s="671"/>
      <c r="Z651" s="671"/>
    </row>
    <row r="652" spans="1:26" ht="13.5" customHeight="1">
      <c r="A652" s="671"/>
      <c r="B652" s="671"/>
      <c r="C652" s="671"/>
      <c r="D652" s="671"/>
      <c r="E652" s="671"/>
      <c r="F652" s="671"/>
      <c r="G652" s="671"/>
      <c r="H652" s="671"/>
      <c r="I652" s="671"/>
      <c r="J652" s="671"/>
      <c r="K652" s="672"/>
      <c r="L652" s="671"/>
      <c r="M652" s="671"/>
      <c r="N652" s="671"/>
      <c r="O652" s="671"/>
      <c r="P652" s="671"/>
      <c r="Q652" s="671"/>
      <c r="R652" s="671"/>
      <c r="S652" s="671"/>
      <c r="T652" s="671"/>
      <c r="U652" s="671"/>
      <c r="V652" s="671"/>
      <c r="W652" s="671"/>
      <c r="X652" s="671"/>
      <c r="Y652" s="671"/>
      <c r="Z652" s="671"/>
    </row>
    <row r="653" spans="1:26" ht="13.5" customHeight="1">
      <c r="A653" s="671"/>
      <c r="B653" s="671"/>
      <c r="C653" s="671"/>
      <c r="D653" s="671"/>
      <c r="E653" s="671"/>
      <c r="F653" s="671"/>
      <c r="G653" s="671"/>
      <c r="H653" s="671"/>
      <c r="I653" s="671"/>
      <c r="J653" s="671"/>
      <c r="K653" s="672"/>
      <c r="L653" s="671"/>
      <c r="M653" s="671"/>
      <c r="N653" s="671"/>
      <c r="O653" s="671"/>
      <c r="P653" s="671"/>
      <c r="Q653" s="671"/>
      <c r="R653" s="671"/>
      <c r="S653" s="671"/>
      <c r="T653" s="671"/>
      <c r="U653" s="671"/>
      <c r="V653" s="671"/>
      <c r="W653" s="671"/>
      <c r="X653" s="671"/>
      <c r="Y653" s="671"/>
      <c r="Z653" s="671"/>
    </row>
    <row r="654" spans="1:26" ht="13.5" customHeight="1">
      <c r="A654" s="671"/>
      <c r="B654" s="671"/>
      <c r="C654" s="671"/>
      <c r="D654" s="671"/>
      <c r="E654" s="671"/>
      <c r="F654" s="671"/>
      <c r="G654" s="671"/>
      <c r="H654" s="671"/>
      <c r="I654" s="671"/>
      <c r="J654" s="671"/>
      <c r="K654" s="672"/>
      <c r="L654" s="671"/>
      <c r="M654" s="671"/>
      <c r="N654" s="671"/>
      <c r="O654" s="671"/>
      <c r="P654" s="671"/>
      <c r="Q654" s="671"/>
      <c r="R654" s="671"/>
      <c r="S654" s="671"/>
      <c r="T654" s="671"/>
      <c r="U654" s="671"/>
      <c r="V654" s="671"/>
      <c r="W654" s="671"/>
      <c r="X654" s="671"/>
      <c r="Y654" s="671"/>
      <c r="Z654" s="671"/>
    </row>
    <row r="655" spans="1:26" ht="13.5" customHeight="1">
      <c r="A655" s="671"/>
      <c r="B655" s="671"/>
      <c r="C655" s="671"/>
      <c r="D655" s="671"/>
      <c r="E655" s="671"/>
      <c r="F655" s="671"/>
      <c r="G655" s="671"/>
      <c r="H655" s="671"/>
      <c r="I655" s="671"/>
      <c r="J655" s="671"/>
      <c r="K655" s="672"/>
      <c r="L655" s="671"/>
      <c r="M655" s="671"/>
      <c r="N655" s="671"/>
      <c r="O655" s="671"/>
      <c r="P655" s="671"/>
      <c r="Q655" s="671"/>
      <c r="R655" s="671"/>
      <c r="S655" s="671"/>
      <c r="T655" s="671"/>
      <c r="U655" s="671"/>
      <c r="V655" s="671"/>
      <c r="W655" s="671"/>
      <c r="X655" s="671"/>
      <c r="Y655" s="671"/>
      <c r="Z655" s="671"/>
    </row>
    <row r="656" spans="1:26" ht="13.5" customHeight="1">
      <c r="A656" s="671"/>
      <c r="B656" s="671"/>
      <c r="C656" s="671"/>
      <c r="D656" s="671"/>
      <c r="E656" s="671"/>
      <c r="F656" s="671"/>
      <c r="G656" s="671"/>
      <c r="H656" s="671"/>
      <c r="I656" s="671"/>
      <c r="J656" s="671"/>
      <c r="K656" s="672"/>
      <c r="L656" s="671"/>
      <c r="M656" s="671"/>
      <c r="N656" s="671"/>
      <c r="O656" s="671"/>
      <c r="P656" s="671"/>
      <c r="Q656" s="671"/>
      <c r="R656" s="671"/>
      <c r="S656" s="671"/>
      <c r="T656" s="671"/>
      <c r="U656" s="671"/>
      <c r="V656" s="671"/>
      <c r="W656" s="671"/>
      <c r="X656" s="671"/>
      <c r="Y656" s="671"/>
      <c r="Z656" s="671"/>
    </row>
    <row r="657" spans="1:26" ht="13.5" customHeight="1">
      <c r="A657" s="671"/>
      <c r="B657" s="671"/>
      <c r="C657" s="671"/>
      <c r="D657" s="671"/>
      <c r="E657" s="671"/>
      <c r="F657" s="671"/>
      <c r="G657" s="671"/>
      <c r="H657" s="671"/>
      <c r="I657" s="671"/>
      <c r="J657" s="671"/>
      <c r="K657" s="672"/>
      <c r="L657" s="671"/>
      <c r="M657" s="671"/>
      <c r="N657" s="671"/>
      <c r="O657" s="671"/>
      <c r="P657" s="671"/>
      <c r="Q657" s="671"/>
      <c r="R657" s="671"/>
      <c r="S657" s="671"/>
      <c r="T657" s="671"/>
      <c r="U657" s="671"/>
      <c r="V657" s="671"/>
      <c r="W657" s="671"/>
      <c r="X657" s="671"/>
      <c r="Y657" s="671"/>
      <c r="Z657" s="671"/>
    </row>
    <row r="658" spans="1:26" ht="13.5" customHeight="1">
      <c r="A658" s="671"/>
      <c r="B658" s="671"/>
      <c r="C658" s="671"/>
      <c r="D658" s="671"/>
      <c r="E658" s="671"/>
      <c r="F658" s="671"/>
      <c r="G658" s="671"/>
      <c r="H658" s="671"/>
      <c r="I658" s="671"/>
      <c r="J658" s="671"/>
      <c r="K658" s="672"/>
      <c r="L658" s="671"/>
      <c r="M658" s="671"/>
      <c r="N658" s="671"/>
      <c r="O658" s="671"/>
      <c r="P658" s="671"/>
      <c r="Q658" s="671"/>
      <c r="R658" s="671"/>
      <c r="S658" s="671"/>
      <c r="T658" s="671"/>
      <c r="U658" s="671"/>
      <c r="V658" s="671"/>
      <c r="W658" s="671"/>
      <c r="X658" s="671"/>
      <c r="Y658" s="671"/>
      <c r="Z658" s="671"/>
    </row>
    <row r="659" spans="1:26" ht="13.5" customHeight="1">
      <c r="A659" s="671"/>
      <c r="B659" s="671"/>
      <c r="C659" s="671"/>
      <c r="D659" s="671"/>
      <c r="E659" s="671"/>
      <c r="F659" s="671"/>
      <c r="G659" s="671"/>
      <c r="H659" s="671"/>
      <c r="I659" s="671"/>
      <c r="J659" s="671"/>
      <c r="K659" s="672"/>
      <c r="L659" s="671"/>
      <c r="M659" s="671"/>
      <c r="N659" s="671"/>
      <c r="O659" s="671"/>
      <c r="P659" s="671"/>
      <c r="Q659" s="671"/>
      <c r="R659" s="671"/>
      <c r="S659" s="671"/>
      <c r="T659" s="671"/>
      <c r="U659" s="671"/>
      <c r="V659" s="671"/>
      <c r="W659" s="671"/>
      <c r="X659" s="671"/>
      <c r="Y659" s="671"/>
      <c r="Z659" s="671"/>
    </row>
    <row r="660" spans="1:26" ht="13.5" customHeight="1">
      <c r="A660" s="671"/>
      <c r="B660" s="671"/>
      <c r="C660" s="671"/>
      <c r="D660" s="671"/>
      <c r="E660" s="671"/>
      <c r="F660" s="671"/>
      <c r="G660" s="671"/>
      <c r="H660" s="671"/>
      <c r="I660" s="671"/>
      <c r="J660" s="671"/>
      <c r="K660" s="672"/>
      <c r="L660" s="671"/>
      <c r="M660" s="671"/>
      <c r="N660" s="671"/>
      <c r="O660" s="671"/>
      <c r="P660" s="671"/>
      <c r="Q660" s="671"/>
      <c r="R660" s="671"/>
      <c r="S660" s="671"/>
      <c r="T660" s="671"/>
      <c r="U660" s="671"/>
      <c r="V660" s="671"/>
      <c r="W660" s="671"/>
      <c r="X660" s="671"/>
      <c r="Y660" s="671"/>
      <c r="Z660" s="671"/>
    </row>
    <row r="661" spans="1:26" ht="13.5" customHeight="1">
      <c r="A661" s="671"/>
      <c r="B661" s="671"/>
      <c r="C661" s="671"/>
      <c r="D661" s="671"/>
      <c r="E661" s="671"/>
      <c r="F661" s="671"/>
      <c r="G661" s="671"/>
      <c r="H661" s="671"/>
      <c r="I661" s="671"/>
      <c r="J661" s="671"/>
      <c r="K661" s="672"/>
      <c r="L661" s="671"/>
      <c r="M661" s="671"/>
      <c r="N661" s="671"/>
      <c r="O661" s="671"/>
      <c r="P661" s="671"/>
      <c r="Q661" s="671"/>
      <c r="R661" s="671"/>
      <c r="S661" s="671"/>
      <c r="T661" s="671"/>
      <c r="U661" s="671"/>
      <c r="V661" s="671"/>
      <c r="W661" s="671"/>
      <c r="X661" s="671"/>
      <c r="Y661" s="671"/>
      <c r="Z661" s="671"/>
    </row>
    <row r="662" spans="1:26" ht="13.5" customHeight="1">
      <c r="A662" s="671"/>
      <c r="B662" s="671"/>
      <c r="C662" s="671"/>
      <c r="D662" s="671"/>
      <c r="E662" s="671"/>
      <c r="F662" s="671"/>
      <c r="G662" s="671"/>
      <c r="H662" s="671"/>
      <c r="I662" s="671"/>
      <c r="J662" s="671"/>
      <c r="K662" s="672"/>
      <c r="L662" s="671"/>
      <c r="M662" s="671"/>
      <c r="N662" s="671"/>
      <c r="O662" s="671"/>
      <c r="P662" s="671"/>
      <c r="Q662" s="671"/>
      <c r="R662" s="671"/>
      <c r="S662" s="671"/>
      <c r="T662" s="671"/>
      <c r="U662" s="671"/>
      <c r="V662" s="671"/>
      <c r="W662" s="671"/>
      <c r="X662" s="671"/>
      <c r="Y662" s="671"/>
      <c r="Z662" s="671"/>
    </row>
    <row r="663" spans="1:26" ht="13.5" customHeight="1">
      <c r="A663" s="671"/>
      <c r="B663" s="671"/>
      <c r="C663" s="671"/>
      <c r="D663" s="671"/>
      <c r="E663" s="671"/>
      <c r="F663" s="671"/>
      <c r="G663" s="671"/>
      <c r="H663" s="671"/>
      <c r="I663" s="671"/>
      <c r="J663" s="671"/>
      <c r="K663" s="672"/>
      <c r="L663" s="671"/>
      <c r="M663" s="671"/>
      <c r="N663" s="671"/>
      <c r="O663" s="671"/>
      <c r="P663" s="671"/>
      <c r="Q663" s="671"/>
      <c r="R663" s="671"/>
      <c r="S663" s="671"/>
      <c r="T663" s="671"/>
      <c r="U663" s="671"/>
      <c r="V663" s="671"/>
      <c r="W663" s="671"/>
      <c r="X663" s="671"/>
      <c r="Y663" s="671"/>
      <c r="Z663" s="671"/>
    </row>
    <row r="664" spans="1:26" ht="13.5" customHeight="1">
      <c r="A664" s="671"/>
      <c r="B664" s="671"/>
      <c r="C664" s="671"/>
      <c r="D664" s="671"/>
      <c r="E664" s="671"/>
      <c r="F664" s="671"/>
      <c r="G664" s="671"/>
      <c r="H664" s="671"/>
      <c r="I664" s="671"/>
      <c r="J664" s="671"/>
      <c r="K664" s="672"/>
      <c r="L664" s="671"/>
      <c r="M664" s="671"/>
      <c r="N664" s="671"/>
      <c r="O664" s="671"/>
      <c r="P664" s="671"/>
      <c r="Q664" s="671"/>
      <c r="R664" s="671"/>
      <c r="S664" s="671"/>
      <c r="T664" s="671"/>
      <c r="U664" s="671"/>
      <c r="V664" s="671"/>
      <c r="W664" s="671"/>
      <c r="X664" s="671"/>
      <c r="Y664" s="671"/>
      <c r="Z664" s="671"/>
    </row>
    <row r="665" spans="1:26" ht="13.5" customHeight="1">
      <c r="A665" s="671"/>
      <c r="B665" s="671"/>
      <c r="C665" s="671"/>
      <c r="D665" s="671"/>
      <c r="E665" s="671"/>
      <c r="F665" s="671"/>
      <c r="G665" s="671"/>
      <c r="H665" s="671"/>
      <c r="I665" s="671"/>
      <c r="J665" s="671"/>
      <c r="K665" s="672"/>
      <c r="L665" s="671"/>
      <c r="M665" s="671"/>
      <c r="N665" s="671"/>
      <c r="O665" s="671"/>
      <c r="P665" s="671"/>
      <c r="Q665" s="671"/>
      <c r="R665" s="671"/>
      <c r="S665" s="671"/>
      <c r="T665" s="671"/>
      <c r="U665" s="671"/>
      <c r="V665" s="671"/>
      <c r="W665" s="671"/>
      <c r="X665" s="671"/>
      <c r="Y665" s="671"/>
      <c r="Z665" s="671"/>
    </row>
    <row r="666" spans="1:26" ht="13.5" customHeight="1">
      <c r="A666" s="671"/>
      <c r="B666" s="671"/>
      <c r="C666" s="671"/>
      <c r="D666" s="671"/>
      <c r="E666" s="671"/>
      <c r="F666" s="671"/>
      <c r="G666" s="671"/>
      <c r="H666" s="671"/>
      <c r="I666" s="671"/>
      <c r="J666" s="671"/>
      <c r="K666" s="672"/>
      <c r="L666" s="671"/>
      <c r="M666" s="671"/>
      <c r="N666" s="671"/>
      <c r="O666" s="671"/>
      <c r="P666" s="671"/>
      <c r="Q666" s="671"/>
      <c r="R666" s="671"/>
      <c r="S666" s="671"/>
      <c r="T666" s="671"/>
      <c r="U666" s="671"/>
      <c r="V666" s="671"/>
      <c r="W666" s="671"/>
      <c r="X666" s="671"/>
      <c r="Y666" s="671"/>
      <c r="Z666" s="671"/>
    </row>
    <row r="667" spans="1:26" ht="13.5" customHeight="1">
      <c r="A667" s="671"/>
      <c r="B667" s="671"/>
      <c r="C667" s="671"/>
      <c r="D667" s="671"/>
      <c r="E667" s="671"/>
      <c r="F667" s="671"/>
      <c r="G667" s="671"/>
      <c r="H667" s="671"/>
      <c r="I667" s="671"/>
      <c r="J667" s="671"/>
      <c r="K667" s="672"/>
      <c r="L667" s="671"/>
      <c r="M667" s="671"/>
      <c r="N667" s="671"/>
      <c r="O667" s="671"/>
      <c r="P667" s="671"/>
      <c r="Q667" s="671"/>
      <c r="R667" s="671"/>
      <c r="S667" s="671"/>
      <c r="T667" s="671"/>
      <c r="U667" s="671"/>
      <c r="V667" s="671"/>
      <c r="W667" s="671"/>
      <c r="X667" s="671"/>
      <c r="Y667" s="671"/>
      <c r="Z667" s="671"/>
    </row>
    <row r="668" spans="1:26" ht="13.5" customHeight="1">
      <c r="A668" s="671"/>
      <c r="B668" s="671"/>
      <c r="C668" s="671"/>
      <c r="D668" s="671"/>
      <c r="E668" s="671"/>
      <c r="F668" s="671"/>
      <c r="G668" s="671"/>
      <c r="H668" s="671"/>
      <c r="I668" s="671"/>
      <c r="J668" s="671"/>
      <c r="K668" s="672"/>
      <c r="L668" s="671"/>
      <c r="M668" s="671"/>
      <c r="N668" s="671"/>
      <c r="O668" s="671"/>
      <c r="P668" s="671"/>
      <c r="Q668" s="671"/>
      <c r="R668" s="671"/>
      <c r="S668" s="671"/>
      <c r="T668" s="671"/>
      <c r="U668" s="671"/>
      <c r="V668" s="671"/>
      <c r="W668" s="671"/>
      <c r="X668" s="671"/>
      <c r="Y668" s="671"/>
      <c r="Z668" s="671"/>
    </row>
    <row r="669" spans="1:26" ht="13.5" customHeight="1">
      <c r="A669" s="671"/>
      <c r="B669" s="671"/>
      <c r="C669" s="671"/>
      <c r="D669" s="671"/>
      <c r="E669" s="671"/>
      <c r="F669" s="671"/>
      <c r="G669" s="671"/>
      <c r="H669" s="671"/>
      <c r="I669" s="671"/>
      <c r="J669" s="671"/>
      <c r="K669" s="672"/>
      <c r="L669" s="671"/>
      <c r="M669" s="671"/>
      <c r="N669" s="671"/>
      <c r="O669" s="671"/>
      <c r="P669" s="671"/>
      <c r="Q669" s="671"/>
      <c r="R669" s="671"/>
      <c r="S669" s="671"/>
      <c r="T669" s="671"/>
      <c r="U669" s="671"/>
      <c r="V669" s="671"/>
      <c r="W669" s="671"/>
      <c r="X669" s="671"/>
      <c r="Y669" s="671"/>
      <c r="Z669" s="671"/>
    </row>
    <row r="670" spans="1:26" ht="13.5" customHeight="1">
      <c r="A670" s="671"/>
      <c r="B670" s="671"/>
      <c r="C670" s="671"/>
      <c r="D670" s="671"/>
      <c r="E670" s="671"/>
      <c r="F670" s="671"/>
      <c r="G670" s="671"/>
      <c r="H670" s="671"/>
      <c r="I670" s="671"/>
      <c r="J670" s="671"/>
      <c r="K670" s="672"/>
      <c r="L670" s="671"/>
      <c r="M670" s="671"/>
      <c r="N670" s="671"/>
      <c r="O670" s="671"/>
      <c r="P670" s="671"/>
      <c r="Q670" s="671"/>
      <c r="R670" s="671"/>
      <c r="S670" s="671"/>
      <c r="T670" s="671"/>
      <c r="U670" s="671"/>
      <c r="V670" s="671"/>
      <c r="W670" s="671"/>
      <c r="X670" s="671"/>
      <c r="Y670" s="671"/>
      <c r="Z670" s="671"/>
    </row>
    <row r="671" spans="1:26" ht="13.5" customHeight="1">
      <c r="A671" s="671"/>
      <c r="B671" s="671"/>
      <c r="C671" s="671"/>
      <c r="D671" s="671"/>
      <c r="E671" s="671"/>
      <c r="F671" s="671"/>
      <c r="G671" s="671"/>
      <c r="H671" s="671"/>
      <c r="I671" s="671"/>
      <c r="J671" s="671"/>
      <c r="K671" s="672"/>
      <c r="L671" s="671"/>
      <c r="M671" s="671"/>
      <c r="N671" s="671"/>
      <c r="O671" s="671"/>
      <c r="P671" s="671"/>
      <c r="Q671" s="671"/>
      <c r="R671" s="671"/>
      <c r="S671" s="671"/>
      <c r="T671" s="671"/>
      <c r="U671" s="671"/>
      <c r="V671" s="671"/>
      <c r="W671" s="671"/>
      <c r="X671" s="671"/>
      <c r="Y671" s="671"/>
      <c r="Z671" s="671"/>
    </row>
    <row r="672" spans="1:26" ht="13.5" customHeight="1">
      <c r="A672" s="671"/>
      <c r="B672" s="671"/>
      <c r="C672" s="671"/>
      <c r="D672" s="671"/>
      <c r="E672" s="671"/>
      <c r="F672" s="671"/>
      <c r="G672" s="671"/>
      <c r="H672" s="671"/>
      <c r="I672" s="671"/>
      <c r="J672" s="671"/>
      <c r="K672" s="672"/>
      <c r="L672" s="671"/>
      <c r="M672" s="671"/>
      <c r="N672" s="671"/>
      <c r="O672" s="671"/>
      <c r="P672" s="671"/>
      <c r="Q672" s="671"/>
      <c r="R672" s="671"/>
      <c r="S672" s="671"/>
      <c r="T672" s="671"/>
      <c r="U672" s="671"/>
      <c r="V672" s="671"/>
      <c r="W672" s="671"/>
      <c r="X672" s="671"/>
      <c r="Y672" s="671"/>
      <c r="Z672" s="671"/>
    </row>
    <row r="673" spans="1:26" ht="13.5" customHeight="1">
      <c r="A673" s="671"/>
      <c r="B673" s="671"/>
      <c r="C673" s="671"/>
      <c r="D673" s="671"/>
      <c r="E673" s="671"/>
      <c r="F673" s="671"/>
      <c r="G673" s="671"/>
      <c r="H673" s="671"/>
      <c r="I673" s="671"/>
      <c r="J673" s="671"/>
      <c r="K673" s="672"/>
      <c r="L673" s="671"/>
      <c r="M673" s="671"/>
      <c r="N673" s="671"/>
      <c r="O673" s="671"/>
      <c r="P673" s="671"/>
      <c r="Q673" s="671"/>
      <c r="R673" s="671"/>
      <c r="S673" s="671"/>
      <c r="T673" s="671"/>
      <c r="U673" s="671"/>
      <c r="V673" s="671"/>
      <c r="W673" s="671"/>
      <c r="X673" s="671"/>
      <c r="Y673" s="671"/>
      <c r="Z673" s="671"/>
    </row>
    <row r="674" spans="1:26" ht="13.5" customHeight="1">
      <c r="A674" s="671"/>
      <c r="B674" s="671"/>
      <c r="C674" s="671"/>
      <c r="D674" s="671"/>
      <c r="E674" s="671"/>
      <c r="F674" s="671"/>
      <c r="G674" s="671"/>
      <c r="H674" s="671"/>
      <c r="I674" s="671"/>
      <c r="J674" s="671"/>
      <c r="K674" s="672"/>
      <c r="L674" s="671"/>
      <c r="M674" s="671"/>
      <c r="N674" s="671"/>
      <c r="O674" s="671"/>
      <c r="P674" s="671"/>
      <c r="Q674" s="671"/>
      <c r="R674" s="671"/>
      <c r="S674" s="671"/>
      <c r="T674" s="671"/>
      <c r="U674" s="671"/>
      <c r="V674" s="671"/>
      <c r="W674" s="671"/>
      <c r="X674" s="671"/>
      <c r="Y674" s="671"/>
      <c r="Z674" s="671"/>
    </row>
    <row r="675" spans="1:26" ht="13.5" customHeight="1">
      <c r="A675" s="671"/>
      <c r="B675" s="671"/>
      <c r="C675" s="671"/>
      <c r="D675" s="671"/>
      <c r="E675" s="671"/>
      <c r="F675" s="671"/>
      <c r="G675" s="671"/>
      <c r="H675" s="671"/>
      <c r="I675" s="671"/>
      <c r="J675" s="671"/>
      <c r="K675" s="672"/>
      <c r="L675" s="671"/>
      <c r="M675" s="671"/>
      <c r="N675" s="671"/>
      <c r="O675" s="671"/>
      <c r="P675" s="671"/>
      <c r="Q675" s="671"/>
      <c r="R675" s="671"/>
      <c r="S675" s="671"/>
      <c r="T675" s="671"/>
      <c r="U675" s="671"/>
      <c r="V675" s="671"/>
      <c r="W675" s="671"/>
      <c r="X675" s="671"/>
      <c r="Y675" s="671"/>
      <c r="Z675" s="671"/>
    </row>
    <row r="676" spans="1:26" ht="13.5" customHeight="1">
      <c r="A676" s="671"/>
      <c r="B676" s="671"/>
      <c r="C676" s="671"/>
      <c r="D676" s="671"/>
      <c r="E676" s="671"/>
      <c r="F676" s="671"/>
      <c r="G676" s="671"/>
      <c r="H676" s="671"/>
      <c r="I676" s="671"/>
      <c r="J676" s="671"/>
      <c r="K676" s="672"/>
      <c r="L676" s="671"/>
      <c r="M676" s="671"/>
      <c r="N676" s="671"/>
      <c r="O676" s="671"/>
      <c r="P676" s="671"/>
      <c r="Q676" s="671"/>
      <c r="R676" s="671"/>
      <c r="S676" s="671"/>
      <c r="T676" s="671"/>
      <c r="U676" s="671"/>
      <c r="V676" s="671"/>
      <c r="W676" s="671"/>
      <c r="X676" s="671"/>
      <c r="Y676" s="671"/>
      <c r="Z676" s="671"/>
    </row>
    <row r="677" spans="1:26" ht="13.5" customHeight="1">
      <c r="A677" s="671"/>
      <c r="B677" s="671"/>
      <c r="C677" s="671"/>
      <c r="D677" s="671"/>
      <c r="E677" s="671"/>
      <c r="F677" s="671"/>
      <c r="G677" s="671"/>
      <c r="H677" s="671"/>
      <c r="I677" s="671"/>
      <c r="J677" s="671"/>
      <c r="K677" s="672"/>
      <c r="L677" s="671"/>
      <c r="M677" s="671"/>
      <c r="N677" s="671"/>
      <c r="O677" s="671"/>
      <c r="P677" s="671"/>
      <c r="Q677" s="671"/>
      <c r="R677" s="671"/>
      <c r="S677" s="671"/>
      <c r="T677" s="671"/>
      <c r="U677" s="671"/>
      <c r="V677" s="671"/>
      <c r="W677" s="671"/>
      <c r="X677" s="671"/>
      <c r="Y677" s="671"/>
      <c r="Z677" s="671"/>
    </row>
    <row r="678" spans="1:26" ht="13.5" customHeight="1">
      <c r="A678" s="671"/>
      <c r="B678" s="671"/>
      <c r="C678" s="671"/>
      <c r="D678" s="671"/>
      <c r="E678" s="671"/>
      <c r="F678" s="671"/>
      <c r="G678" s="671"/>
      <c r="H678" s="671"/>
      <c r="I678" s="671"/>
      <c r="J678" s="671"/>
      <c r="K678" s="672"/>
      <c r="L678" s="671"/>
      <c r="M678" s="671"/>
      <c r="N678" s="671"/>
      <c r="O678" s="671"/>
      <c r="P678" s="671"/>
      <c r="Q678" s="671"/>
      <c r="R678" s="671"/>
      <c r="S678" s="671"/>
      <c r="T678" s="671"/>
      <c r="U678" s="671"/>
      <c r="V678" s="671"/>
      <c r="W678" s="671"/>
      <c r="X678" s="671"/>
      <c r="Y678" s="671"/>
      <c r="Z678" s="671"/>
    </row>
    <row r="679" spans="1:26" ht="13.5" customHeight="1">
      <c r="A679" s="671"/>
      <c r="B679" s="671"/>
      <c r="C679" s="671"/>
      <c r="D679" s="671"/>
      <c r="E679" s="671"/>
      <c r="F679" s="671"/>
      <c r="G679" s="671"/>
      <c r="H679" s="671"/>
      <c r="I679" s="671"/>
      <c r="J679" s="671"/>
      <c r="K679" s="672"/>
      <c r="L679" s="671"/>
      <c r="M679" s="671"/>
      <c r="N679" s="671"/>
      <c r="O679" s="671"/>
      <c r="P679" s="671"/>
      <c r="Q679" s="671"/>
      <c r="R679" s="671"/>
      <c r="S679" s="671"/>
      <c r="T679" s="671"/>
      <c r="U679" s="671"/>
      <c r="V679" s="671"/>
      <c r="W679" s="671"/>
      <c r="X679" s="671"/>
      <c r="Y679" s="671"/>
      <c r="Z679" s="671"/>
    </row>
    <row r="680" spans="1:26" ht="13.5" customHeight="1">
      <c r="A680" s="671"/>
      <c r="B680" s="671"/>
      <c r="C680" s="671"/>
      <c r="D680" s="671"/>
      <c r="E680" s="671"/>
      <c r="F680" s="671"/>
      <c r="G680" s="671"/>
      <c r="H680" s="671"/>
      <c r="I680" s="671"/>
      <c r="J680" s="671"/>
      <c r="K680" s="672"/>
      <c r="L680" s="671"/>
      <c r="M680" s="671"/>
      <c r="N680" s="671"/>
      <c r="O680" s="671"/>
      <c r="P680" s="671"/>
      <c r="Q680" s="671"/>
      <c r="R680" s="671"/>
      <c r="S680" s="671"/>
      <c r="T680" s="671"/>
      <c r="U680" s="671"/>
      <c r="V680" s="671"/>
      <c r="W680" s="671"/>
      <c r="X680" s="671"/>
      <c r="Y680" s="671"/>
      <c r="Z680" s="671"/>
    </row>
    <row r="681" spans="1:26" ht="13.5" customHeight="1">
      <c r="A681" s="671"/>
      <c r="B681" s="671"/>
      <c r="C681" s="671"/>
      <c r="D681" s="671"/>
      <c r="E681" s="671"/>
      <c r="F681" s="671"/>
      <c r="G681" s="671"/>
      <c r="H681" s="671"/>
      <c r="I681" s="671"/>
      <c r="J681" s="671"/>
      <c r="K681" s="672"/>
      <c r="L681" s="671"/>
      <c r="M681" s="671"/>
      <c r="N681" s="671"/>
      <c r="O681" s="671"/>
      <c r="P681" s="671"/>
      <c r="Q681" s="671"/>
      <c r="R681" s="671"/>
      <c r="S681" s="671"/>
      <c r="T681" s="671"/>
      <c r="U681" s="671"/>
      <c r="V681" s="671"/>
      <c r="W681" s="671"/>
      <c r="X681" s="671"/>
      <c r="Y681" s="671"/>
      <c r="Z681" s="671"/>
    </row>
    <row r="682" spans="1:26" ht="13.5" customHeight="1">
      <c r="A682" s="671"/>
      <c r="B682" s="671"/>
      <c r="C682" s="671"/>
      <c r="D682" s="671"/>
      <c r="E682" s="671"/>
      <c r="F682" s="671"/>
      <c r="G682" s="671"/>
      <c r="H682" s="671"/>
      <c r="I682" s="671"/>
      <c r="J682" s="671"/>
      <c r="K682" s="672"/>
      <c r="L682" s="671"/>
      <c r="M682" s="671"/>
      <c r="N682" s="671"/>
      <c r="O682" s="671"/>
      <c r="P682" s="671"/>
      <c r="Q682" s="671"/>
      <c r="R682" s="671"/>
      <c r="S682" s="671"/>
      <c r="T682" s="671"/>
      <c r="U682" s="671"/>
      <c r="V682" s="671"/>
      <c r="W682" s="671"/>
      <c r="X682" s="671"/>
      <c r="Y682" s="671"/>
      <c r="Z682" s="671"/>
    </row>
    <row r="683" spans="1:26" ht="13.5" customHeight="1">
      <c r="A683" s="671"/>
      <c r="B683" s="671"/>
      <c r="C683" s="671"/>
      <c r="D683" s="671"/>
      <c r="E683" s="671"/>
      <c r="F683" s="671"/>
      <c r="G683" s="671"/>
      <c r="H683" s="671"/>
      <c r="I683" s="671"/>
      <c r="J683" s="671"/>
      <c r="K683" s="672"/>
      <c r="L683" s="671"/>
      <c r="M683" s="671"/>
      <c r="N683" s="671"/>
      <c r="O683" s="671"/>
      <c r="P683" s="671"/>
      <c r="Q683" s="671"/>
      <c r="R683" s="671"/>
      <c r="S683" s="671"/>
      <c r="T683" s="671"/>
      <c r="U683" s="671"/>
      <c r="V683" s="671"/>
      <c r="W683" s="671"/>
      <c r="X683" s="671"/>
      <c r="Y683" s="671"/>
      <c r="Z683" s="671"/>
    </row>
    <row r="684" spans="1:26" ht="13.5" customHeight="1">
      <c r="A684" s="671"/>
      <c r="B684" s="671"/>
      <c r="C684" s="671"/>
      <c r="D684" s="671"/>
      <c r="E684" s="671"/>
      <c r="F684" s="671"/>
      <c r="G684" s="671"/>
      <c r="H684" s="671"/>
      <c r="I684" s="671"/>
      <c r="J684" s="671"/>
      <c r="K684" s="672"/>
      <c r="L684" s="671"/>
      <c r="M684" s="671"/>
      <c r="N684" s="671"/>
      <c r="O684" s="671"/>
      <c r="P684" s="671"/>
      <c r="Q684" s="671"/>
      <c r="R684" s="671"/>
      <c r="S684" s="671"/>
      <c r="T684" s="671"/>
      <c r="U684" s="671"/>
      <c r="V684" s="671"/>
      <c r="W684" s="671"/>
      <c r="X684" s="671"/>
      <c r="Y684" s="671"/>
      <c r="Z684" s="671"/>
    </row>
    <row r="685" spans="1:26" ht="13.5" customHeight="1">
      <c r="A685" s="671"/>
      <c r="B685" s="671"/>
      <c r="C685" s="671"/>
      <c r="D685" s="671"/>
      <c r="E685" s="671"/>
      <c r="F685" s="671"/>
      <c r="G685" s="671"/>
      <c r="H685" s="671"/>
      <c r="I685" s="671"/>
      <c r="J685" s="671"/>
      <c r="K685" s="672"/>
      <c r="L685" s="671"/>
      <c r="M685" s="671"/>
      <c r="N685" s="671"/>
      <c r="O685" s="671"/>
      <c r="P685" s="671"/>
      <c r="Q685" s="671"/>
      <c r="R685" s="671"/>
      <c r="S685" s="671"/>
      <c r="T685" s="671"/>
      <c r="U685" s="671"/>
      <c r="V685" s="671"/>
      <c r="W685" s="671"/>
      <c r="X685" s="671"/>
      <c r="Y685" s="671"/>
      <c r="Z685" s="671"/>
    </row>
    <row r="686" spans="1:26" ht="13.5" customHeight="1">
      <c r="A686" s="671"/>
      <c r="B686" s="671"/>
      <c r="C686" s="671"/>
      <c r="D686" s="671"/>
      <c r="E686" s="671"/>
      <c r="F686" s="671"/>
      <c r="G686" s="671"/>
      <c r="H686" s="671"/>
      <c r="I686" s="671"/>
      <c r="J686" s="671"/>
      <c r="K686" s="672"/>
      <c r="L686" s="671"/>
      <c r="M686" s="671"/>
      <c r="N686" s="671"/>
      <c r="O686" s="671"/>
      <c r="P686" s="671"/>
      <c r="Q686" s="671"/>
      <c r="R686" s="671"/>
      <c r="S686" s="671"/>
      <c r="T686" s="671"/>
      <c r="U686" s="671"/>
      <c r="V686" s="671"/>
      <c r="W686" s="671"/>
      <c r="X686" s="671"/>
      <c r="Y686" s="671"/>
      <c r="Z686" s="671"/>
    </row>
    <row r="687" spans="1:26" ht="13.5" customHeight="1">
      <c r="A687" s="671"/>
      <c r="B687" s="671"/>
      <c r="C687" s="671"/>
      <c r="D687" s="671"/>
      <c r="E687" s="671"/>
      <c r="F687" s="671"/>
      <c r="G687" s="671"/>
      <c r="H687" s="671"/>
      <c r="I687" s="671"/>
      <c r="J687" s="671"/>
      <c r="K687" s="672"/>
      <c r="L687" s="671"/>
      <c r="M687" s="671"/>
      <c r="N687" s="671"/>
      <c r="O687" s="671"/>
      <c r="P687" s="671"/>
      <c r="Q687" s="671"/>
      <c r="R687" s="671"/>
      <c r="S687" s="671"/>
      <c r="T687" s="671"/>
      <c r="U687" s="671"/>
      <c r="V687" s="671"/>
      <c r="W687" s="671"/>
      <c r="X687" s="671"/>
      <c r="Y687" s="671"/>
      <c r="Z687" s="671"/>
    </row>
    <row r="688" spans="1:26" ht="13.5" customHeight="1">
      <c r="A688" s="671"/>
      <c r="B688" s="671"/>
      <c r="C688" s="671"/>
      <c r="D688" s="671"/>
      <c r="E688" s="671"/>
      <c r="F688" s="671"/>
      <c r="G688" s="671"/>
      <c r="H688" s="671"/>
      <c r="I688" s="671"/>
      <c r="J688" s="671"/>
      <c r="K688" s="672"/>
      <c r="L688" s="671"/>
      <c r="M688" s="671"/>
      <c r="N688" s="671"/>
      <c r="O688" s="671"/>
      <c r="P688" s="671"/>
      <c r="Q688" s="671"/>
      <c r="R688" s="671"/>
      <c r="S688" s="671"/>
      <c r="T688" s="671"/>
      <c r="U688" s="671"/>
      <c r="V688" s="671"/>
      <c r="W688" s="671"/>
      <c r="X688" s="671"/>
      <c r="Y688" s="671"/>
      <c r="Z688" s="671"/>
    </row>
    <row r="689" spans="1:26" ht="13.5" customHeight="1">
      <c r="A689" s="671"/>
      <c r="B689" s="671"/>
      <c r="C689" s="671"/>
      <c r="D689" s="671"/>
      <c r="E689" s="671"/>
      <c r="F689" s="671"/>
      <c r="G689" s="671"/>
      <c r="H689" s="671"/>
      <c r="I689" s="671"/>
      <c r="J689" s="671"/>
      <c r="K689" s="672"/>
      <c r="L689" s="671"/>
      <c r="M689" s="671"/>
      <c r="N689" s="671"/>
      <c r="O689" s="671"/>
      <c r="P689" s="671"/>
      <c r="Q689" s="671"/>
      <c r="R689" s="671"/>
      <c r="S689" s="671"/>
      <c r="T689" s="671"/>
      <c r="U689" s="671"/>
      <c r="V689" s="671"/>
      <c r="W689" s="671"/>
      <c r="X689" s="671"/>
      <c r="Y689" s="671"/>
      <c r="Z689" s="671"/>
    </row>
    <row r="690" spans="1:26" ht="13.5" customHeight="1">
      <c r="A690" s="671"/>
      <c r="B690" s="671"/>
      <c r="C690" s="671"/>
      <c r="D690" s="671"/>
      <c r="E690" s="671"/>
      <c r="F690" s="671"/>
      <c r="G690" s="671"/>
      <c r="H690" s="671"/>
      <c r="I690" s="671"/>
      <c r="J690" s="671"/>
      <c r="K690" s="672"/>
      <c r="L690" s="671"/>
      <c r="M690" s="671"/>
      <c r="N690" s="671"/>
      <c r="O690" s="671"/>
      <c r="P690" s="671"/>
      <c r="Q690" s="671"/>
      <c r="R690" s="671"/>
      <c r="S690" s="671"/>
      <c r="T690" s="671"/>
      <c r="U690" s="671"/>
      <c r="V690" s="671"/>
      <c r="W690" s="671"/>
      <c r="X690" s="671"/>
      <c r="Y690" s="671"/>
      <c r="Z690" s="671"/>
    </row>
    <row r="691" spans="1:26" ht="13.5" customHeight="1">
      <c r="A691" s="671"/>
      <c r="B691" s="671"/>
      <c r="C691" s="671"/>
      <c r="D691" s="671"/>
      <c r="E691" s="671"/>
      <c r="F691" s="671"/>
      <c r="G691" s="671"/>
      <c r="H691" s="671"/>
      <c r="I691" s="671"/>
      <c r="J691" s="671"/>
      <c r="K691" s="672"/>
      <c r="L691" s="671"/>
      <c r="M691" s="671"/>
      <c r="N691" s="671"/>
      <c r="O691" s="671"/>
      <c r="P691" s="671"/>
      <c r="Q691" s="671"/>
      <c r="R691" s="671"/>
      <c r="S691" s="671"/>
      <c r="T691" s="671"/>
      <c r="U691" s="671"/>
      <c r="V691" s="671"/>
      <c r="W691" s="671"/>
      <c r="X691" s="671"/>
      <c r="Y691" s="671"/>
      <c r="Z691" s="671"/>
    </row>
    <row r="692" spans="1:26" ht="13.5" customHeight="1">
      <c r="A692" s="671"/>
      <c r="B692" s="671"/>
      <c r="C692" s="671"/>
      <c r="D692" s="671"/>
      <c r="E692" s="671"/>
      <c r="F692" s="671"/>
      <c r="G692" s="671"/>
      <c r="H692" s="671"/>
      <c r="I692" s="671"/>
      <c r="J692" s="671"/>
      <c r="K692" s="672"/>
      <c r="L692" s="671"/>
      <c r="M692" s="671"/>
      <c r="N692" s="671"/>
      <c r="O692" s="671"/>
      <c r="P692" s="671"/>
      <c r="Q692" s="671"/>
      <c r="R692" s="671"/>
      <c r="S692" s="671"/>
      <c r="T692" s="671"/>
      <c r="U692" s="671"/>
      <c r="V692" s="671"/>
      <c r="W692" s="671"/>
      <c r="X692" s="671"/>
      <c r="Y692" s="671"/>
      <c r="Z692" s="671"/>
    </row>
    <row r="693" spans="1:26" ht="13.5" customHeight="1">
      <c r="A693" s="671"/>
      <c r="B693" s="671"/>
      <c r="C693" s="671"/>
      <c r="D693" s="671"/>
      <c r="E693" s="671"/>
      <c r="F693" s="671"/>
      <c r="G693" s="671"/>
      <c r="H693" s="671"/>
      <c r="I693" s="671"/>
      <c r="J693" s="671"/>
      <c r="K693" s="672"/>
      <c r="L693" s="671"/>
      <c r="M693" s="671"/>
      <c r="N693" s="671"/>
      <c r="O693" s="671"/>
      <c r="P693" s="671"/>
      <c r="Q693" s="671"/>
      <c r="R693" s="671"/>
      <c r="S693" s="671"/>
      <c r="T693" s="671"/>
      <c r="U693" s="671"/>
      <c r="V693" s="671"/>
      <c r="W693" s="671"/>
      <c r="X693" s="671"/>
      <c r="Y693" s="671"/>
      <c r="Z693" s="671"/>
    </row>
    <row r="694" spans="1:26" ht="13.5" customHeight="1">
      <c r="A694" s="671"/>
      <c r="B694" s="671"/>
      <c r="C694" s="671"/>
      <c r="D694" s="671"/>
      <c r="E694" s="671"/>
      <c r="F694" s="671"/>
      <c r="G694" s="671"/>
      <c r="H694" s="671"/>
      <c r="I694" s="671"/>
      <c r="J694" s="671"/>
      <c r="K694" s="672"/>
      <c r="L694" s="671"/>
      <c r="M694" s="671"/>
      <c r="N694" s="671"/>
      <c r="O694" s="671"/>
      <c r="P694" s="671"/>
      <c r="Q694" s="671"/>
      <c r="R694" s="671"/>
      <c r="S694" s="671"/>
      <c r="T694" s="671"/>
      <c r="U694" s="671"/>
      <c r="V694" s="671"/>
      <c r="W694" s="671"/>
      <c r="X694" s="671"/>
      <c r="Y694" s="671"/>
      <c r="Z694" s="671"/>
    </row>
    <row r="695" spans="1:26" ht="13.5" customHeight="1">
      <c r="A695" s="671"/>
      <c r="B695" s="671"/>
      <c r="C695" s="671"/>
      <c r="D695" s="671"/>
      <c r="E695" s="671"/>
      <c r="F695" s="671"/>
      <c r="G695" s="671"/>
      <c r="H695" s="671"/>
      <c r="I695" s="671"/>
      <c r="J695" s="671"/>
      <c r="K695" s="672"/>
      <c r="L695" s="671"/>
      <c r="M695" s="671"/>
      <c r="N695" s="671"/>
      <c r="O695" s="671"/>
      <c r="P695" s="671"/>
      <c r="Q695" s="671"/>
      <c r="R695" s="671"/>
      <c r="S695" s="671"/>
      <c r="T695" s="671"/>
      <c r="U695" s="671"/>
      <c r="V695" s="671"/>
      <c r="W695" s="671"/>
      <c r="X695" s="671"/>
      <c r="Y695" s="671"/>
      <c r="Z695" s="671"/>
    </row>
    <row r="696" spans="1:26" ht="13.5" customHeight="1">
      <c r="A696" s="671"/>
      <c r="B696" s="671"/>
      <c r="C696" s="671"/>
      <c r="D696" s="671"/>
      <c r="E696" s="671"/>
      <c r="F696" s="671"/>
      <c r="G696" s="671"/>
      <c r="H696" s="671"/>
      <c r="I696" s="671"/>
      <c r="J696" s="671"/>
      <c r="K696" s="672"/>
      <c r="L696" s="671"/>
      <c r="M696" s="671"/>
      <c r="N696" s="671"/>
      <c r="O696" s="671"/>
      <c r="P696" s="671"/>
      <c r="Q696" s="671"/>
      <c r="R696" s="671"/>
      <c r="S696" s="671"/>
      <c r="T696" s="671"/>
      <c r="U696" s="671"/>
      <c r="V696" s="671"/>
      <c r="W696" s="671"/>
      <c r="X696" s="671"/>
      <c r="Y696" s="671"/>
      <c r="Z696" s="671"/>
    </row>
    <row r="697" spans="1:26" ht="13.5" customHeight="1">
      <c r="A697" s="671"/>
      <c r="B697" s="671"/>
      <c r="C697" s="671"/>
      <c r="D697" s="671"/>
      <c r="E697" s="671"/>
      <c r="F697" s="671"/>
      <c r="G697" s="671"/>
      <c r="H697" s="671"/>
      <c r="I697" s="671"/>
      <c r="J697" s="671"/>
      <c r="K697" s="672"/>
      <c r="L697" s="671"/>
      <c r="M697" s="671"/>
      <c r="N697" s="671"/>
      <c r="O697" s="671"/>
      <c r="P697" s="671"/>
      <c r="Q697" s="671"/>
      <c r="R697" s="671"/>
      <c r="S697" s="671"/>
      <c r="T697" s="671"/>
      <c r="U697" s="671"/>
      <c r="V697" s="671"/>
      <c r="W697" s="671"/>
      <c r="X697" s="671"/>
      <c r="Y697" s="671"/>
      <c r="Z697" s="671"/>
    </row>
    <row r="698" spans="1:26" ht="13.5" customHeight="1">
      <c r="A698" s="671"/>
      <c r="B698" s="671"/>
      <c r="C698" s="671"/>
      <c r="D698" s="671"/>
      <c r="E698" s="671"/>
      <c r="F698" s="671"/>
      <c r="G698" s="671"/>
      <c r="H698" s="671"/>
      <c r="I698" s="671"/>
      <c r="J698" s="671"/>
      <c r="K698" s="672"/>
      <c r="L698" s="671"/>
      <c r="M698" s="671"/>
      <c r="N698" s="671"/>
      <c r="O698" s="671"/>
      <c r="P698" s="671"/>
      <c r="Q698" s="671"/>
      <c r="R698" s="671"/>
      <c r="S698" s="671"/>
      <c r="T698" s="671"/>
      <c r="U698" s="671"/>
      <c r="V698" s="671"/>
      <c r="W698" s="671"/>
      <c r="X698" s="671"/>
      <c r="Y698" s="671"/>
      <c r="Z698" s="671"/>
    </row>
    <row r="699" spans="1:26" ht="13.5" customHeight="1">
      <c r="A699" s="671"/>
      <c r="B699" s="671"/>
      <c r="C699" s="671"/>
      <c r="D699" s="671"/>
      <c r="E699" s="671"/>
      <c r="F699" s="671"/>
      <c r="G699" s="671"/>
      <c r="H699" s="671"/>
      <c r="I699" s="671"/>
      <c r="J699" s="671"/>
      <c r="K699" s="672"/>
      <c r="L699" s="671"/>
      <c r="M699" s="671"/>
      <c r="N699" s="671"/>
      <c r="O699" s="671"/>
      <c r="P699" s="671"/>
      <c r="Q699" s="671"/>
      <c r="R699" s="671"/>
      <c r="S699" s="671"/>
      <c r="T699" s="671"/>
      <c r="U699" s="671"/>
      <c r="V699" s="671"/>
      <c r="W699" s="671"/>
      <c r="X699" s="671"/>
      <c r="Y699" s="671"/>
      <c r="Z699" s="671"/>
    </row>
    <row r="700" spans="1:26" ht="13.5" customHeight="1">
      <c r="A700" s="671"/>
      <c r="B700" s="671"/>
      <c r="C700" s="671"/>
      <c r="D700" s="671"/>
      <c r="E700" s="671"/>
      <c r="F700" s="671"/>
      <c r="G700" s="671"/>
      <c r="H700" s="671"/>
      <c r="I700" s="671"/>
      <c r="J700" s="671"/>
      <c r="K700" s="672"/>
      <c r="L700" s="671"/>
      <c r="M700" s="671"/>
      <c r="N700" s="671"/>
      <c r="O700" s="671"/>
      <c r="P700" s="671"/>
      <c r="Q700" s="671"/>
      <c r="R700" s="671"/>
      <c r="S700" s="671"/>
      <c r="T700" s="671"/>
      <c r="U700" s="671"/>
      <c r="V700" s="671"/>
      <c r="W700" s="671"/>
      <c r="X700" s="671"/>
      <c r="Y700" s="671"/>
      <c r="Z700" s="671"/>
    </row>
    <row r="701" spans="1:26" ht="13.5" customHeight="1">
      <c r="A701" s="671"/>
      <c r="B701" s="671"/>
      <c r="C701" s="671"/>
      <c r="D701" s="671"/>
      <c r="E701" s="671"/>
      <c r="F701" s="671"/>
      <c r="G701" s="671"/>
      <c r="H701" s="671"/>
      <c r="I701" s="671"/>
      <c r="J701" s="671"/>
      <c r="K701" s="672"/>
      <c r="L701" s="671"/>
      <c r="M701" s="671"/>
      <c r="N701" s="671"/>
      <c r="O701" s="671"/>
      <c r="P701" s="671"/>
      <c r="Q701" s="671"/>
      <c r="R701" s="671"/>
      <c r="S701" s="671"/>
      <c r="T701" s="671"/>
      <c r="U701" s="671"/>
      <c r="V701" s="671"/>
      <c r="W701" s="671"/>
      <c r="X701" s="671"/>
      <c r="Y701" s="671"/>
      <c r="Z701" s="671"/>
    </row>
    <row r="702" spans="1:26" ht="13.5" customHeight="1">
      <c r="A702" s="671"/>
      <c r="B702" s="671"/>
      <c r="C702" s="671"/>
      <c r="D702" s="671"/>
      <c r="E702" s="671"/>
      <c r="F702" s="671"/>
      <c r="G702" s="671"/>
      <c r="H702" s="671"/>
      <c r="I702" s="671"/>
      <c r="J702" s="671"/>
      <c r="K702" s="672"/>
      <c r="L702" s="671"/>
      <c r="M702" s="671"/>
      <c r="N702" s="671"/>
      <c r="O702" s="671"/>
      <c r="P702" s="671"/>
      <c r="Q702" s="671"/>
      <c r="R702" s="671"/>
      <c r="S702" s="671"/>
      <c r="T702" s="671"/>
      <c r="U702" s="671"/>
      <c r="V702" s="671"/>
      <c r="W702" s="671"/>
      <c r="X702" s="671"/>
      <c r="Y702" s="671"/>
      <c r="Z702" s="671"/>
    </row>
    <row r="703" spans="1:26" ht="13.5" customHeight="1">
      <c r="A703" s="671"/>
      <c r="B703" s="671"/>
      <c r="C703" s="671"/>
      <c r="D703" s="671"/>
      <c r="E703" s="671"/>
      <c r="F703" s="671"/>
      <c r="G703" s="671"/>
      <c r="H703" s="671"/>
      <c r="I703" s="671"/>
      <c r="J703" s="671"/>
      <c r="K703" s="672"/>
      <c r="L703" s="671"/>
      <c r="M703" s="671"/>
      <c r="N703" s="671"/>
      <c r="O703" s="671"/>
      <c r="P703" s="671"/>
      <c r="Q703" s="671"/>
      <c r="R703" s="671"/>
      <c r="S703" s="671"/>
      <c r="T703" s="671"/>
      <c r="U703" s="671"/>
      <c r="V703" s="671"/>
      <c r="W703" s="671"/>
      <c r="X703" s="671"/>
      <c r="Y703" s="671"/>
      <c r="Z703" s="671"/>
    </row>
    <row r="704" spans="1:26" ht="13.5" customHeight="1">
      <c r="A704" s="671"/>
      <c r="B704" s="671"/>
      <c r="C704" s="671"/>
      <c r="D704" s="671"/>
      <c r="E704" s="671"/>
      <c r="F704" s="671"/>
      <c r="G704" s="671"/>
      <c r="H704" s="671"/>
      <c r="I704" s="671"/>
      <c r="J704" s="671"/>
      <c r="K704" s="672"/>
      <c r="L704" s="671"/>
      <c r="M704" s="671"/>
      <c r="N704" s="671"/>
      <c r="O704" s="671"/>
      <c r="P704" s="671"/>
      <c r="Q704" s="671"/>
      <c r="R704" s="671"/>
      <c r="S704" s="671"/>
      <c r="T704" s="671"/>
      <c r="U704" s="671"/>
      <c r="V704" s="671"/>
      <c r="W704" s="671"/>
      <c r="X704" s="671"/>
      <c r="Y704" s="671"/>
      <c r="Z704" s="671"/>
    </row>
    <row r="705" spans="1:26" ht="13.5" customHeight="1">
      <c r="A705" s="671"/>
      <c r="B705" s="671"/>
      <c r="C705" s="671"/>
      <c r="D705" s="671"/>
      <c r="E705" s="671"/>
      <c r="F705" s="671"/>
      <c r="G705" s="671"/>
      <c r="H705" s="671"/>
      <c r="I705" s="671"/>
      <c r="J705" s="671"/>
      <c r="K705" s="672"/>
      <c r="L705" s="671"/>
      <c r="M705" s="671"/>
      <c r="N705" s="671"/>
      <c r="O705" s="671"/>
      <c r="P705" s="671"/>
      <c r="Q705" s="671"/>
      <c r="R705" s="671"/>
      <c r="S705" s="671"/>
      <c r="T705" s="671"/>
      <c r="U705" s="671"/>
      <c r="V705" s="671"/>
      <c r="W705" s="671"/>
      <c r="X705" s="671"/>
      <c r="Y705" s="671"/>
      <c r="Z705" s="671"/>
    </row>
    <row r="706" spans="1:26" ht="13.5" customHeight="1">
      <c r="A706" s="671"/>
      <c r="B706" s="671"/>
      <c r="C706" s="671"/>
      <c r="D706" s="671"/>
      <c r="E706" s="671"/>
      <c r="F706" s="671"/>
      <c r="G706" s="671"/>
      <c r="H706" s="671"/>
      <c r="I706" s="671"/>
      <c r="J706" s="671"/>
      <c r="K706" s="672"/>
      <c r="L706" s="671"/>
      <c r="M706" s="671"/>
      <c r="N706" s="671"/>
      <c r="O706" s="671"/>
      <c r="P706" s="671"/>
      <c r="Q706" s="671"/>
      <c r="R706" s="671"/>
      <c r="S706" s="671"/>
      <c r="T706" s="671"/>
      <c r="U706" s="671"/>
      <c r="V706" s="671"/>
      <c r="W706" s="671"/>
      <c r="X706" s="671"/>
      <c r="Y706" s="671"/>
      <c r="Z706" s="671"/>
    </row>
    <row r="707" spans="1:26" ht="13.5" customHeight="1">
      <c r="A707" s="671"/>
      <c r="B707" s="671"/>
      <c r="C707" s="671"/>
      <c r="D707" s="671"/>
      <c r="E707" s="671"/>
      <c r="F707" s="671"/>
      <c r="G707" s="671"/>
      <c r="H707" s="671"/>
      <c r="I707" s="671"/>
      <c r="J707" s="671"/>
      <c r="K707" s="672"/>
      <c r="L707" s="671"/>
      <c r="M707" s="671"/>
      <c r="N707" s="671"/>
      <c r="O707" s="671"/>
      <c r="P707" s="671"/>
      <c r="Q707" s="671"/>
      <c r="R707" s="671"/>
      <c r="S707" s="671"/>
      <c r="T707" s="671"/>
      <c r="U707" s="671"/>
      <c r="V707" s="671"/>
      <c r="W707" s="671"/>
      <c r="X707" s="671"/>
      <c r="Y707" s="671"/>
      <c r="Z707" s="671"/>
    </row>
    <row r="708" spans="1:26" ht="13.5" customHeight="1">
      <c r="A708" s="671"/>
      <c r="B708" s="671"/>
      <c r="C708" s="671"/>
      <c r="D708" s="671"/>
      <c r="E708" s="671"/>
      <c r="F708" s="671"/>
      <c r="G708" s="671"/>
      <c r="H708" s="671"/>
      <c r="I708" s="671"/>
      <c r="J708" s="671"/>
      <c r="K708" s="672"/>
      <c r="L708" s="671"/>
      <c r="M708" s="671"/>
      <c r="N708" s="671"/>
      <c r="O708" s="671"/>
      <c r="P708" s="671"/>
      <c r="Q708" s="671"/>
      <c r="R708" s="671"/>
      <c r="S708" s="671"/>
      <c r="T708" s="671"/>
      <c r="U708" s="671"/>
      <c r="V708" s="671"/>
      <c r="W708" s="671"/>
      <c r="X708" s="671"/>
      <c r="Y708" s="671"/>
      <c r="Z708" s="671"/>
    </row>
    <row r="709" spans="1:26" ht="13.5" customHeight="1">
      <c r="A709" s="671"/>
      <c r="B709" s="671"/>
      <c r="C709" s="671"/>
      <c r="D709" s="671"/>
      <c r="E709" s="671"/>
      <c r="F709" s="671"/>
      <c r="G709" s="671"/>
      <c r="H709" s="671"/>
      <c r="I709" s="671"/>
      <c r="J709" s="671"/>
      <c r="K709" s="672"/>
      <c r="L709" s="671"/>
      <c r="M709" s="671"/>
      <c r="N709" s="671"/>
      <c r="O709" s="671"/>
      <c r="P709" s="671"/>
      <c r="Q709" s="671"/>
      <c r="R709" s="671"/>
      <c r="S709" s="671"/>
      <c r="T709" s="671"/>
      <c r="U709" s="671"/>
      <c r="V709" s="671"/>
      <c r="W709" s="671"/>
      <c r="X709" s="671"/>
      <c r="Y709" s="671"/>
      <c r="Z709" s="671"/>
    </row>
    <row r="710" spans="1:26" ht="13.5" customHeight="1">
      <c r="A710" s="671"/>
      <c r="B710" s="671"/>
      <c r="C710" s="671"/>
      <c r="D710" s="671"/>
      <c r="E710" s="671"/>
      <c r="F710" s="671"/>
      <c r="G710" s="671"/>
      <c r="H710" s="671"/>
      <c r="I710" s="671"/>
      <c r="J710" s="671"/>
      <c r="K710" s="672"/>
      <c r="L710" s="671"/>
      <c r="M710" s="671"/>
      <c r="N710" s="671"/>
      <c r="O710" s="671"/>
      <c r="P710" s="671"/>
      <c r="Q710" s="671"/>
      <c r="R710" s="671"/>
      <c r="S710" s="671"/>
      <c r="T710" s="671"/>
      <c r="U710" s="671"/>
      <c r="V710" s="671"/>
      <c r="W710" s="671"/>
      <c r="X710" s="671"/>
      <c r="Y710" s="671"/>
      <c r="Z710" s="671"/>
    </row>
    <row r="711" spans="1:26" ht="13.5" customHeight="1">
      <c r="A711" s="671"/>
      <c r="B711" s="671"/>
      <c r="C711" s="671"/>
      <c r="D711" s="671"/>
      <c r="E711" s="671"/>
      <c r="F711" s="671"/>
      <c r="G711" s="671"/>
      <c r="H711" s="671"/>
      <c r="I711" s="671"/>
      <c r="J711" s="671"/>
      <c r="K711" s="672"/>
      <c r="L711" s="671"/>
      <c r="M711" s="671"/>
      <c r="N711" s="671"/>
      <c r="O711" s="671"/>
      <c r="P711" s="671"/>
      <c r="Q711" s="671"/>
      <c r="R711" s="671"/>
      <c r="S711" s="671"/>
      <c r="T711" s="671"/>
      <c r="U711" s="671"/>
      <c r="V711" s="671"/>
      <c r="W711" s="671"/>
      <c r="X711" s="671"/>
      <c r="Y711" s="671"/>
      <c r="Z711" s="671"/>
    </row>
    <row r="712" spans="1:26" ht="13.5" customHeight="1">
      <c r="A712" s="671"/>
      <c r="B712" s="671"/>
      <c r="C712" s="671"/>
      <c r="D712" s="671"/>
      <c r="E712" s="671"/>
      <c r="F712" s="671"/>
      <c r="G712" s="671"/>
      <c r="H712" s="671"/>
      <c r="I712" s="671"/>
      <c r="J712" s="671"/>
      <c r="K712" s="672"/>
      <c r="L712" s="671"/>
      <c r="M712" s="671"/>
      <c r="N712" s="671"/>
      <c r="O712" s="671"/>
      <c r="P712" s="671"/>
      <c r="Q712" s="671"/>
      <c r="R712" s="671"/>
      <c r="S712" s="671"/>
      <c r="T712" s="671"/>
      <c r="U712" s="671"/>
      <c r="V712" s="671"/>
      <c r="W712" s="671"/>
      <c r="X712" s="671"/>
      <c r="Y712" s="671"/>
      <c r="Z712" s="671"/>
    </row>
    <row r="713" spans="1:26" ht="13.5" customHeight="1">
      <c r="A713" s="671"/>
      <c r="B713" s="671"/>
      <c r="C713" s="671"/>
      <c r="D713" s="671"/>
      <c r="E713" s="671"/>
      <c r="F713" s="671"/>
      <c r="G713" s="671"/>
      <c r="H713" s="671"/>
      <c r="I713" s="671"/>
      <c r="J713" s="671"/>
      <c r="K713" s="672"/>
      <c r="L713" s="671"/>
      <c r="M713" s="671"/>
      <c r="N713" s="671"/>
      <c r="O713" s="671"/>
      <c r="P713" s="671"/>
      <c r="Q713" s="671"/>
      <c r="R713" s="671"/>
      <c r="S713" s="671"/>
      <c r="T713" s="671"/>
      <c r="U713" s="671"/>
      <c r="V713" s="671"/>
      <c r="W713" s="671"/>
      <c r="X713" s="671"/>
      <c r="Y713" s="671"/>
      <c r="Z713" s="671"/>
    </row>
    <row r="714" spans="1:26" ht="13.5" customHeight="1">
      <c r="A714" s="671"/>
      <c r="B714" s="671"/>
      <c r="C714" s="671"/>
      <c r="D714" s="671"/>
      <c r="E714" s="671"/>
      <c r="F714" s="671"/>
      <c r="G714" s="671"/>
      <c r="H714" s="671"/>
      <c r="I714" s="671"/>
      <c r="J714" s="671"/>
      <c r="K714" s="672"/>
      <c r="L714" s="671"/>
      <c r="M714" s="671"/>
      <c r="N714" s="671"/>
      <c r="O714" s="671"/>
      <c r="P714" s="671"/>
      <c r="Q714" s="671"/>
      <c r="R714" s="671"/>
      <c r="S714" s="671"/>
      <c r="T714" s="671"/>
      <c r="U714" s="671"/>
      <c r="V714" s="671"/>
      <c r="W714" s="671"/>
      <c r="X714" s="671"/>
      <c r="Y714" s="671"/>
      <c r="Z714" s="671"/>
    </row>
    <row r="715" spans="1:26" ht="13.5" customHeight="1">
      <c r="A715" s="671"/>
      <c r="B715" s="671"/>
      <c r="C715" s="671"/>
      <c r="D715" s="671"/>
      <c r="E715" s="671"/>
      <c r="F715" s="671"/>
      <c r="G715" s="671"/>
      <c r="H715" s="671"/>
      <c r="I715" s="671"/>
      <c r="J715" s="671"/>
      <c r="K715" s="672"/>
      <c r="L715" s="671"/>
      <c r="M715" s="671"/>
      <c r="N715" s="671"/>
      <c r="O715" s="671"/>
      <c r="P715" s="671"/>
      <c r="Q715" s="671"/>
      <c r="R715" s="671"/>
      <c r="S715" s="671"/>
      <c r="T715" s="671"/>
      <c r="U715" s="671"/>
      <c r="V715" s="671"/>
      <c r="W715" s="671"/>
      <c r="X715" s="671"/>
      <c r="Y715" s="671"/>
      <c r="Z715" s="671"/>
    </row>
    <row r="716" spans="1:26" ht="13.5" customHeight="1">
      <c r="A716" s="671"/>
      <c r="B716" s="671"/>
      <c r="C716" s="671"/>
      <c r="D716" s="671"/>
      <c r="E716" s="671"/>
      <c r="F716" s="671"/>
      <c r="G716" s="671"/>
      <c r="H716" s="671"/>
      <c r="I716" s="671"/>
      <c r="J716" s="671"/>
      <c r="K716" s="672"/>
      <c r="L716" s="671"/>
      <c r="M716" s="671"/>
      <c r="N716" s="671"/>
      <c r="O716" s="671"/>
      <c r="P716" s="671"/>
      <c r="Q716" s="671"/>
      <c r="R716" s="671"/>
      <c r="S716" s="671"/>
      <c r="T716" s="671"/>
      <c r="U716" s="671"/>
      <c r="V716" s="671"/>
      <c r="W716" s="671"/>
      <c r="X716" s="671"/>
      <c r="Y716" s="671"/>
      <c r="Z716" s="671"/>
    </row>
    <row r="717" spans="1:26" ht="13.5" customHeight="1">
      <c r="A717" s="671"/>
      <c r="B717" s="671"/>
      <c r="C717" s="671"/>
      <c r="D717" s="671"/>
      <c r="E717" s="671"/>
      <c r="F717" s="671"/>
      <c r="G717" s="671"/>
      <c r="H717" s="671"/>
      <c r="I717" s="671"/>
      <c r="J717" s="671"/>
      <c r="K717" s="672"/>
      <c r="L717" s="671"/>
      <c r="M717" s="671"/>
      <c r="N717" s="671"/>
      <c r="O717" s="671"/>
      <c r="P717" s="671"/>
      <c r="Q717" s="671"/>
      <c r="R717" s="671"/>
      <c r="S717" s="671"/>
      <c r="T717" s="671"/>
      <c r="U717" s="671"/>
      <c r="V717" s="671"/>
      <c r="W717" s="671"/>
      <c r="X717" s="671"/>
      <c r="Y717" s="671"/>
      <c r="Z717" s="671"/>
    </row>
    <row r="718" spans="1:26" ht="13.5" customHeight="1">
      <c r="A718" s="671"/>
      <c r="B718" s="671"/>
      <c r="C718" s="671"/>
      <c r="D718" s="671"/>
      <c r="E718" s="671"/>
      <c r="F718" s="671"/>
      <c r="G718" s="671"/>
      <c r="H718" s="671"/>
      <c r="I718" s="671"/>
      <c r="J718" s="671"/>
      <c r="K718" s="672"/>
      <c r="L718" s="671"/>
      <c r="M718" s="671"/>
      <c r="N718" s="671"/>
      <c r="O718" s="671"/>
      <c r="P718" s="671"/>
      <c r="Q718" s="671"/>
      <c r="R718" s="671"/>
      <c r="S718" s="671"/>
      <c r="T718" s="671"/>
      <c r="U718" s="671"/>
      <c r="V718" s="671"/>
      <c r="W718" s="671"/>
      <c r="X718" s="671"/>
      <c r="Y718" s="671"/>
      <c r="Z718" s="671"/>
    </row>
    <row r="719" spans="1:26" ht="13.5" customHeight="1">
      <c r="A719" s="671"/>
      <c r="B719" s="671"/>
      <c r="C719" s="671"/>
      <c r="D719" s="671"/>
      <c r="E719" s="671"/>
      <c r="F719" s="671"/>
      <c r="G719" s="671"/>
      <c r="H719" s="671"/>
      <c r="I719" s="671"/>
      <c r="J719" s="671"/>
      <c r="K719" s="672"/>
      <c r="L719" s="671"/>
      <c r="M719" s="671"/>
      <c r="N719" s="671"/>
      <c r="O719" s="671"/>
      <c r="P719" s="671"/>
      <c r="Q719" s="671"/>
      <c r="R719" s="671"/>
      <c r="S719" s="671"/>
      <c r="T719" s="671"/>
      <c r="U719" s="671"/>
      <c r="V719" s="671"/>
      <c r="W719" s="671"/>
      <c r="X719" s="671"/>
      <c r="Y719" s="671"/>
      <c r="Z719" s="671"/>
    </row>
    <row r="720" spans="1:26" ht="13.5" customHeight="1">
      <c r="A720" s="671"/>
      <c r="B720" s="671"/>
      <c r="C720" s="671"/>
      <c r="D720" s="671"/>
      <c r="E720" s="671"/>
      <c r="F720" s="671"/>
      <c r="G720" s="671"/>
      <c r="H720" s="671"/>
      <c r="I720" s="671"/>
      <c r="J720" s="671"/>
      <c r="K720" s="672"/>
      <c r="L720" s="671"/>
      <c r="M720" s="671"/>
      <c r="N720" s="671"/>
      <c r="O720" s="671"/>
      <c r="P720" s="671"/>
      <c r="Q720" s="671"/>
      <c r="R720" s="671"/>
      <c r="S720" s="671"/>
      <c r="T720" s="671"/>
      <c r="U720" s="671"/>
      <c r="V720" s="671"/>
      <c r="W720" s="671"/>
      <c r="X720" s="671"/>
      <c r="Y720" s="671"/>
      <c r="Z720" s="671"/>
    </row>
    <row r="721" spans="1:26" ht="13.5" customHeight="1">
      <c r="A721" s="671"/>
      <c r="B721" s="671"/>
      <c r="C721" s="671"/>
      <c r="D721" s="671"/>
      <c r="E721" s="671"/>
      <c r="F721" s="671"/>
      <c r="G721" s="671"/>
      <c r="H721" s="671"/>
      <c r="I721" s="671"/>
      <c r="J721" s="671"/>
      <c r="K721" s="672"/>
      <c r="L721" s="671"/>
      <c r="M721" s="671"/>
      <c r="N721" s="671"/>
      <c r="O721" s="671"/>
      <c r="P721" s="671"/>
      <c r="Q721" s="671"/>
      <c r="R721" s="671"/>
      <c r="S721" s="671"/>
      <c r="T721" s="671"/>
      <c r="U721" s="671"/>
      <c r="V721" s="671"/>
      <c r="W721" s="671"/>
      <c r="X721" s="671"/>
      <c r="Y721" s="671"/>
      <c r="Z721" s="671"/>
    </row>
    <row r="722" spans="1:26" ht="13.5" customHeight="1">
      <c r="A722" s="671"/>
      <c r="B722" s="671"/>
      <c r="C722" s="671"/>
      <c r="D722" s="671"/>
      <c r="E722" s="671"/>
      <c r="F722" s="671"/>
      <c r="G722" s="671"/>
      <c r="H722" s="671"/>
      <c r="I722" s="671"/>
      <c r="J722" s="671"/>
      <c r="K722" s="672"/>
      <c r="L722" s="671"/>
      <c r="M722" s="671"/>
      <c r="N722" s="671"/>
      <c r="O722" s="671"/>
      <c r="P722" s="671"/>
      <c r="Q722" s="671"/>
      <c r="R722" s="671"/>
      <c r="S722" s="671"/>
      <c r="T722" s="671"/>
      <c r="U722" s="671"/>
      <c r="V722" s="671"/>
      <c r="W722" s="671"/>
      <c r="X722" s="671"/>
      <c r="Y722" s="671"/>
      <c r="Z722" s="671"/>
    </row>
    <row r="723" spans="1:26" ht="13.5" customHeight="1">
      <c r="A723" s="671"/>
      <c r="B723" s="671"/>
      <c r="C723" s="671"/>
      <c r="D723" s="671"/>
      <c r="E723" s="671"/>
      <c r="F723" s="671"/>
      <c r="G723" s="671"/>
      <c r="H723" s="671"/>
      <c r="I723" s="671"/>
      <c r="J723" s="671"/>
      <c r="K723" s="672"/>
      <c r="L723" s="671"/>
      <c r="M723" s="671"/>
      <c r="N723" s="671"/>
      <c r="O723" s="671"/>
      <c r="P723" s="671"/>
      <c r="Q723" s="671"/>
      <c r="R723" s="671"/>
      <c r="S723" s="671"/>
      <c r="T723" s="671"/>
      <c r="U723" s="671"/>
      <c r="V723" s="671"/>
      <c r="W723" s="671"/>
      <c r="X723" s="671"/>
      <c r="Y723" s="671"/>
      <c r="Z723" s="671"/>
    </row>
    <row r="724" spans="1:26" ht="13.5" customHeight="1">
      <c r="A724" s="671"/>
      <c r="B724" s="671"/>
      <c r="C724" s="671"/>
      <c r="D724" s="671"/>
      <c r="E724" s="671"/>
      <c r="F724" s="671"/>
      <c r="G724" s="671"/>
      <c r="H724" s="671"/>
      <c r="I724" s="671"/>
      <c r="J724" s="671"/>
      <c r="K724" s="672"/>
      <c r="L724" s="671"/>
      <c r="M724" s="671"/>
      <c r="N724" s="671"/>
      <c r="O724" s="671"/>
      <c r="P724" s="671"/>
      <c r="Q724" s="671"/>
      <c r="R724" s="671"/>
      <c r="S724" s="671"/>
      <c r="T724" s="671"/>
      <c r="U724" s="671"/>
      <c r="V724" s="671"/>
      <c r="W724" s="671"/>
      <c r="X724" s="671"/>
      <c r="Y724" s="671"/>
      <c r="Z724" s="671"/>
    </row>
    <row r="725" spans="1:26" ht="13.5" customHeight="1">
      <c r="A725" s="671"/>
      <c r="B725" s="671"/>
      <c r="C725" s="671"/>
      <c r="D725" s="671"/>
      <c r="E725" s="671"/>
      <c r="F725" s="671"/>
      <c r="G725" s="671"/>
      <c r="H725" s="671"/>
      <c r="I725" s="671"/>
      <c r="J725" s="671"/>
      <c r="K725" s="672"/>
      <c r="L725" s="671"/>
      <c r="M725" s="671"/>
      <c r="N725" s="671"/>
      <c r="O725" s="671"/>
      <c r="P725" s="671"/>
      <c r="Q725" s="671"/>
      <c r="R725" s="671"/>
      <c r="S725" s="671"/>
      <c r="T725" s="671"/>
      <c r="U725" s="671"/>
      <c r="V725" s="671"/>
      <c r="W725" s="671"/>
      <c r="X725" s="671"/>
      <c r="Y725" s="671"/>
      <c r="Z725" s="671"/>
    </row>
    <row r="726" spans="1:26" ht="13.5" customHeight="1">
      <c r="A726" s="671"/>
      <c r="B726" s="671"/>
      <c r="C726" s="671"/>
      <c r="D726" s="671"/>
      <c r="E726" s="671"/>
      <c r="F726" s="671"/>
      <c r="G726" s="671"/>
      <c r="H726" s="671"/>
      <c r="I726" s="671"/>
      <c r="J726" s="671"/>
      <c r="K726" s="672"/>
      <c r="L726" s="671"/>
      <c r="M726" s="671"/>
      <c r="N726" s="671"/>
      <c r="O726" s="671"/>
      <c r="P726" s="671"/>
      <c r="Q726" s="671"/>
      <c r="R726" s="671"/>
      <c r="S726" s="671"/>
      <c r="T726" s="671"/>
      <c r="U726" s="671"/>
      <c r="V726" s="671"/>
      <c r="W726" s="671"/>
      <c r="X726" s="671"/>
      <c r="Y726" s="671"/>
      <c r="Z726" s="671"/>
    </row>
    <row r="727" spans="1:26" ht="13.5" customHeight="1">
      <c r="A727" s="671"/>
      <c r="B727" s="671"/>
      <c r="C727" s="671"/>
      <c r="D727" s="671"/>
      <c r="E727" s="671"/>
      <c r="F727" s="671"/>
      <c r="G727" s="671"/>
      <c r="H727" s="671"/>
      <c r="I727" s="671"/>
      <c r="J727" s="671"/>
      <c r="K727" s="672"/>
      <c r="L727" s="671"/>
      <c r="M727" s="671"/>
      <c r="N727" s="671"/>
      <c r="O727" s="671"/>
      <c r="P727" s="671"/>
      <c r="Q727" s="671"/>
      <c r="R727" s="671"/>
      <c r="S727" s="671"/>
      <c r="T727" s="671"/>
      <c r="U727" s="671"/>
      <c r="V727" s="671"/>
      <c r="W727" s="671"/>
      <c r="X727" s="671"/>
      <c r="Y727" s="671"/>
      <c r="Z727" s="671"/>
    </row>
    <row r="728" spans="1:26" ht="13.5" customHeight="1">
      <c r="A728" s="671"/>
      <c r="B728" s="671"/>
      <c r="C728" s="671"/>
      <c r="D728" s="671"/>
      <c r="E728" s="671"/>
      <c r="F728" s="671"/>
      <c r="G728" s="671"/>
      <c r="H728" s="671"/>
      <c r="I728" s="671"/>
      <c r="J728" s="671"/>
      <c r="K728" s="672"/>
      <c r="L728" s="671"/>
      <c r="M728" s="671"/>
      <c r="N728" s="671"/>
      <c r="O728" s="671"/>
      <c r="P728" s="671"/>
      <c r="Q728" s="671"/>
      <c r="R728" s="671"/>
      <c r="S728" s="671"/>
      <c r="T728" s="671"/>
      <c r="U728" s="671"/>
      <c r="V728" s="671"/>
      <c r="W728" s="671"/>
      <c r="X728" s="671"/>
      <c r="Y728" s="671"/>
      <c r="Z728" s="671"/>
    </row>
    <row r="729" spans="1:26" ht="13.5" customHeight="1">
      <c r="A729" s="671"/>
      <c r="B729" s="671"/>
      <c r="C729" s="671"/>
      <c r="D729" s="671"/>
      <c r="E729" s="671"/>
      <c r="F729" s="671"/>
      <c r="G729" s="671"/>
      <c r="H729" s="671"/>
      <c r="I729" s="671"/>
      <c r="J729" s="671"/>
      <c r="K729" s="672"/>
      <c r="L729" s="671"/>
      <c r="M729" s="671"/>
      <c r="N729" s="671"/>
      <c r="O729" s="671"/>
      <c r="P729" s="671"/>
      <c r="Q729" s="671"/>
      <c r="R729" s="671"/>
      <c r="S729" s="671"/>
      <c r="T729" s="671"/>
      <c r="U729" s="671"/>
      <c r="V729" s="671"/>
      <c r="W729" s="671"/>
      <c r="X729" s="671"/>
      <c r="Y729" s="671"/>
      <c r="Z729" s="671"/>
    </row>
    <row r="730" spans="1:26" ht="13.5" customHeight="1">
      <c r="A730" s="671"/>
      <c r="B730" s="671"/>
      <c r="C730" s="671"/>
      <c r="D730" s="671"/>
      <c r="E730" s="671"/>
      <c r="F730" s="671"/>
      <c r="G730" s="671"/>
      <c r="H730" s="671"/>
      <c r="I730" s="671"/>
      <c r="J730" s="671"/>
      <c r="K730" s="672"/>
      <c r="L730" s="671"/>
      <c r="M730" s="671"/>
      <c r="N730" s="671"/>
      <c r="O730" s="671"/>
      <c r="P730" s="671"/>
      <c r="Q730" s="671"/>
      <c r="R730" s="671"/>
      <c r="S730" s="671"/>
      <c r="T730" s="671"/>
      <c r="U730" s="671"/>
      <c r="V730" s="671"/>
      <c r="W730" s="671"/>
      <c r="X730" s="671"/>
      <c r="Y730" s="671"/>
      <c r="Z730" s="671"/>
    </row>
    <row r="731" spans="1:26" ht="13.5" customHeight="1">
      <c r="A731" s="671"/>
      <c r="B731" s="671"/>
      <c r="C731" s="671"/>
      <c r="D731" s="671"/>
      <c r="E731" s="671"/>
      <c r="F731" s="671"/>
      <c r="G731" s="671"/>
      <c r="H731" s="671"/>
      <c r="I731" s="671"/>
      <c r="J731" s="671"/>
      <c r="K731" s="672"/>
      <c r="L731" s="671"/>
      <c r="M731" s="671"/>
      <c r="N731" s="671"/>
      <c r="O731" s="671"/>
      <c r="P731" s="671"/>
      <c r="Q731" s="671"/>
      <c r="R731" s="671"/>
      <c r="S731" s="671"/>
      <c r="T731" s="671"/>
      <c r="U731" s="671"/>
      <c r="V731" s="671"/>
      <c r="W731" s="671"/>
      <c r="X731" s="671"/>
      <c r="Y731" s="671"/>
      <c r="Z731" s="671"/>
    </row>
    <row r="732" spans="1:26" ht="13.5" customHeight="1">
      <c r="A732" s="671"/>
      <c r="B732" s="671"/>
      <c r="C732" s="671"/>
      <c r="D732" s="671"/>
      <c r="E732" s="671"/>
      <c r="F732" s="671"/>
      <c r="G732" s="671"/>
      <c r="H732" s="671"/>
      <c r="I732" s="671"/>
      <c r="J732" s="671"/>
      <c r="K732" s="672"/>
      <c r="L732" s="671"/>
      <c r="M732" s="671"/>
      <c r="N732" s="671"/>
      <c r="O732" s="671"/>
      <c r="P732" s="671"/>
      <c r="Q732" s="671"/>
      <c r="R732" s="671"/>
      <c r="S732" s="671"/>
      <c r="T732" s="671"/>
      <c r="U732" s="671"/>
      <c r="V732" s="671"/>
      <c r="W732" s="671"/>
      <c r="X732" s="671"/>
      <c r="Y732" s="671"/>
      <c r="Z732" s="671"/>
    </row>
    <row r="733" spans="1:26" ht="13.5" customHeight="1">
      <c r="A733" s="671"/>
      <c r="B733" s="671"/>
      <c r="C733" s="671"/>
      <c r="D733" s="671"/>
      <c r="E733" s="671"/>
      <c r="F733" s="671"/>
      <c r="G733" s="671"/>
      <c r="H733" s="671"/>
      <c r="I733" s="671"/>
      <c r="J733" s="671"/>
      <c r="K733" s="672"/>
      <c r="L733" s="671"/>
      <c r="M733" s="671"/>
      <c r="N733" s="671"/>
      <c r="O733" s="671"/>
      <c r="P733" s="671"/>
      <c r="Q733" s="671"/>
      <c r="R733" s="671"/>
      <c r="S733" s="671"/>
      <c r="T733" s="671"/>
      <c r="U733" s="671"/>
      <c r="V733" s="671"/>
      <c r="W733" s="671"/>
      <c r="X733" s="671"/>
      <c r="Y733" s="671"/>
      <c r="Z733" s="671"/>
    </row>
    <row r="734" spans="1:26" ht="13.5" customHeight="1">
      <c r="A734" s="671"/>
      <c r="B734" s="671"/>
      <c r="C734" s="671"/>
      <c r="D734" s="671"/>
      <c r="E734" s="671"/>
      <c r="F734" s="671"/>
      <c r="G734" s="671"/>
      <c r="H734" s="671"/>
      <c r="I734" s="671"/>
      <c r="J734" s="671"/>
      <c r="K734" s="672"/>
      <c r="L734" s="671"/>
      <c r="M734" s="671"/>
      <c r="N734" s="671"/>
      <c r="O734" s="671"/>
      <c r="P734" s="671"/>
      <c r="Q734" s="671"/>
      <c r="R734" s="671"/>
      <c r="S734" s="671"/>
      <c r="T734" s="671"/>
      <c r="U734" s="671"/>
      <c r="V734" s="671"/>
      <c r="W734" s="671"/>
      <c r="X734" s="671"/>
      <c r="Y734" s="671"/>
      <c r="Z734" s="671"/>
    </row>
    <row r="735" spans="1:26" ht="13.5" customHeight="1">
      <c r="A735" s="671"/>
      <c r="B735" s="671"/>
      <c r="C735" s="671"/>
      <c r="D735" s="671"/>
      <c r="E735" s="671"/>
      <c r="F735" s="671"/>
      <c r="G735" s="671"/>
      <c r="H735" s="671"/>
      <c r="I735" s="671"/>
      <c r="J735" s="671"/>
      <c r="K735" s="672"/>
      <c r="L735" s="671"/>
      <c r="M735" s="671"/>
      <c r="N735" s="671"/>
      <c r="O735" s="671"/>
      <c r="P735" s="671"/>
      <c r="Q735" s="671"/>
      <c r="R735" s="671"/>
      <c r="S735" s="671"/>
      <c r="T735" s="671"/>
      <c r="U735" s="671"/>
      <c r="V735" s="671"/>
      <c r="W735" s="671"/>
      <c r="X735" s="671"/>
      <c r="Y735" s="671"/>
      <c r="Z735" s="671"/>
    </row>
    <row r="736" spans="1:26" ht="13.5" customHeight="1">
      <c r="A736" s="671"/>
      <c r="B736" s="671"/>
      <c r="C736" s="671"/>
      <c r="D736" s="671"/>
      <c r="E736" s="671"/>
      <c r="F736" s="671"/>
      <c r="G736" s="671"/>
      <c r="H736" s="671"/>
      <c r="I736" s="671"/>
      <c r="J736" s="671"/>
      <c r="K736" s="672"/>
      <c r="L736" s="671"/>
      <c r="M736" s="671"/>
      <c r="N736" s="671"/>
      <c r="O736" s="671"/>
      <c r="P736" s="671"/>
      <c r="Q736" s="671"/>
      <c r="R736" s="671"/>
      <c r="S736" s="671"/>
      <c r="T736" s="671"/>
      <c r="U736" s="671"/>
      <c r="V736" s="671"/>
      <c r="W736" s="671"/>
      <c r="X736" s="671"/>
      <c r="Y736" s="671"/>
      <c r="Z736" s="671"/>
    </row>
    <row r="737" spans="1:26" ht="13.5" customHeight="1">
      <c r="A737" s="671"/>
      <c r="B737" s="671"/>
      <c r="C737" s="671"/>
      <c r="D737" s="671"/>
      <c r="E737" s="671"/>
      <c r="F737" s="671"/>
      <c r="G737" s="671"/>
      <c r="H737" s="671"/>
      <c r="I737" s="671"/>
      <c r="J737" s="671"/>
      <c r="K737" s="672"/>
      <c r="L737" s="671"/>
      <c r="M737" s="671"/>
      <c r="N737" s="671"/>
      <c r="O737" s="671"/>
      <c r="P737" s="671"/>
      <c r="Q737" s="671"/>
      <c r="R737" s="671"/>
      <c r="S737" s="671"/>
      <c r="T737" s="671"/>
      <c r="U737" s="671"/>
      <c r="V737" s="671"/>
      <c r="W737" s="671"/>
      <c r="X737" s="671"/>
      <c r="Y737" s="671"/>
      <c r="Z737" s="671"/>
    </row>
    <row r="738" spans="1:26" ht="13.5" customHeight="1">
      <c r="A738" s="671"/>
      <c r="B738" s="671"/>
      <c r="C738" s="671"/>
      <c r="D738" s="671"/>
      <c r="E738" s="671"/>
      <c r="F738" s="671"/>
      <c r="G738" s="671"/>
      <c r="H738" s="671"/>
      <c r="I738" s="671"/>
      <c r="J738" s="671"/>
      <c r="K738" s="672"/>
      <c r="L738" s="671"/>
      <c r="M738" s="671"/>
      <c r="N738" s="671"/>
      <c r="O738" s="671"/>
      <c r="P738" s="671"/>
      <c r="Q738" s="671"/>
      <c r="R738" s="671"/>
      <c r="S738" s="671"/>
      <c r="T738" s="671"/>
      <c r="U738" s="671"/>
      <c r="V738" s="671"/>
      <c r="W738" s="671"/>
      <c r="X738" s="671"/>
      <c r="Y738" s="671"/>
      <c r="Z738" s="671"/>
    </row>
    <row r="739" spans="1:26" ht="13.5" customHeight="1">
      <c r="A739" s="671"/>
      <c r="B739" s="671"/>
      <c r="C739" s="671"/>
      <c r="D739" s="671"/>
      <c r="E739" s="671"/>
      <c r="F739" s="671"/>
      <c r="G739" s="671"/>
      <c r="H739" s="671"/>
      <c r="I739" s="671"/>
      <c r="J739" s="671"/>
      <c r="K739" s="672"/>
      <c r="L739" s="671"/>
      <c r="M739" s="671"/>
      <c r="N739" s="671"/>
      <c r="O739" s="671"/>
      <c r="P739" s="671"/>
      <c r="Q739" s="671"/>
      <c r="R739" s="671"/>
      <c r="S739" s="671"/>
      <c r="T739" s="671"/>
      <c r="U739" s="671"/>
      <c r="V739" s="671"/>
      <c r="W739" s="671"/>
      <c r="X739" s="671"/>
      <c r="Y739" s="671"/>
      <c r="Z739" s="671"/>
    </row>
    <row r="740" spans="1:26" ht="13.5" customHeight="1">
      <c r="A740" s="671"/>
      <c r="B740" s="671"/>
      <c r="C740" s="671"/>
      <c r="D740" s="671"/>
      <c r="E740" s="671"/>
      <c r="F740" s="671"/>
      <c r="G740" s="671"/>
      <c r="H740" s="671"/>
      <c r="I740" s="671"/>
      <c r="J740" s="671"/>
      <c r="K740" s="672"/>
      <c r="L740" s="671"/>
      <c r="M740" s="671"/>
      <c r="N740" s="671"/>
      <c r="O740" s="671"/>
      <c r="P740" s="671"/>
      <c r="Q740" s="671"/>
      <c r="R740" s="671"/>
      <c r="S740" s="671"/>
      <c r="T740" s="671"/>
      <c r="U740" s="671"/>
      <c r="V740" s="671"/>
      <c r="W740" s="671"/>
      <c r="X740" s="671"/>
      <c r="Y740" s="671"/>
      <c r="Z740" s="671"/>
    </row>
    <row r="741" spans="1:26" ht="13.5" customHeight="1">
      <c r="A741" s="671"/>
      <c r="B741" s="671"/>
      <c r="C741" s="671"/>
      <c r="D741" s="671"/>
      <c r="E741" s="671"/>
      <c r="F741" s="671"/>
      <c r="G741" s="671"/>
      <c r="H741" s="671"/>
      <c r="I741" s="671"/>
      <c r="J741" s="671"/>
      <c r="K741" s="672"/>
      <c r="L741" s="671"/>
      <c r="M741" s="671"/>
      <c r="N741" s="671"/>
      <c r="O741" s="671"/>
      <c r="P741" s="671"/>
      <c r="Q741" s="671"/>
      <c r="R741" s="671"/>
      <c r="S741" s="671"/>
      <c r="T741" s="671"/>
      <c r="U741" s="671"/>
      <c r="V741" s="671"/>
      <c r="W741" s="671"/>
      <c r="X741" s="671"/>
      <c r="Y741" s="671"/>
      <c r="Z741" s="671"/>
    </row>
    <row r="742" spans="1:26" ht="13.5" customHeight="1">
      <c r="A742" s="671"/>
      <c r="B742" s="671"/>
      <c r="C742" s="671"/>
      <c r="D742" s="671"/>
      <c r="E742" s="671"/>
      <c r="F742" s="671"/>
      <c r="G742" s="671"/>
      <c r="H742" s="671"/>
      <c r="I742" s="671"/>
      <c r="J742" s="671"/>
      <c r="K742" s="672"/>
      <c r="L742" s="671"/>
      <c r="M742" s="671"/>
      <c r="N742" s="671"/>
      <c r="O742" s="671"/>
      <c r="P742" s="671"/>
      <c r="Q742" s="671"/>
      <c r="R742" s="671"/>
      <c r="S742" s="671"/>
      <c r="T742" s="671"/>
      <c r="U742" s="671"/>
      <c r="V742" s="671"/>
      <c r="W742" s="671"/>
      <c r="X742" s="671"/>
      <c r="Y742" s="671"/>
      <c r="Z742" s="671"/>
    </row>
    <row r="743" spans="1:26" ht="13.5" customHeight="1">
      <c r="A743" s="671"/>
      <c r="B743" s="671"/>
      <c r="C743" s="671"/>
      <c r="D743" s="671"/>
      <c r="E743" s="671"/>
      <c r="F743" s="671"/>
      <c r="G743" s="671"/>
      <c r="H743" s="671"/>
      <c r="I743" s="671"/>
      <c r="J743" s="671"/>
      <c r="K743" s="672"/>
      <c r="L743" s="671"/>
      <c r="M743" s="671"/>
      <c r="N743" s="671"/>
      <c r="O743" s="671"/>
      <c r="P743" s="671"/>
      <c r="Q743" s="671"/>
      <c r="R743" s="671"/>
      <c r="S743" s="671"/>
      <c r="T743" s="671"/>
      <c r="U743" s="671"/>
      <c r="V743" s="671"/>
      <c r="W743" s="671"/>
      <c r="X743" s="671"/>
      <c r="Y743" s="671"/>
      <c r="Z743" s="671"/>
    </row>
    <row r="744" spans="1:26" ht="13.5" customHeight="1">
      <c r="A744" s="671"/>
      <c r="B744" s="671"/>
      <c r="C744" s="671"/>
      <c r="D744" s="671"/>
      <c r="E744" s="671"/>
      <c r="F744" s="671"/>
      <c r="G744" s="671"/>
      <c r="H744" s="671"/>
      <c r="I744" s="671"/>
      <c r="J744" s="671"/>
      <c r="K744" s="672"/>
      <c r="L744" s="671"/>
      <c r="M744" s="671"/>
      <c r="N744" s="671"/>
      <c r="O744" s="671"/>
      <c r="P744" s="671"/>
      <c r="Q744" s="671"/>
      <c r="R744" s="671"/>
      <c r="S744" s="671"/>
      <c r="T744" s="671"/>
      <c r="U744" s="671"/>
      <c r="V744" s="671"/>
      <c r="W744" s="671"/>
      <c r="X744" s="671"/>
      <c r="Y744" s="671"/>
      <c r="Z744" s="671"/>
    </row>
    <row r="745" spans="1:26" ht="13.5" customHeight="1">
      <c r="A745" s="671"/>
      <c r="B745" s="671"/>
      <c r="C745" s="671"/>
      <c r="D745" s="671"/>
      <c r="E745" s="671"/>
      <c r="F745" s="671"/>
      <c r="G745" s="671"/>
      <c r="H745" s="671"/>
      <c r="I745" s="671"/>
      <c r="J745" s="671"/>
      <c r="K745" s="672"/>
      <c r="L745" s="671"/>
      <c r="M745" s="671"/>
      <c r="N745" s="671"/>
      <c r="O745" s="671"/>
      <c r="P745" s="671"/>
      <c r="Q745" s="671"/>
      <c r="R745" s="671"/>
      <c r="S745" s="671"/>
      <c r="T745" s="671"/>
      <c r="U745" s="671"/>
      <c r="V745" s="671"/>
      <c r="W745" s="671"/>
      <c r="X745" s="671"/>
      <c r="Y745" s="671"/>
      <c r="Z745" s="671"/>
    </row>
    <row r="746" spans="1:26" ht="13.5" customHeight="1">
      <c r="A746" s="671"/>
      <c r="B746" s="671"/>
      <c r="C746" s="671"/>
      <c r="D746" s="671"/>
      <c r="E746" s="671"/>
      <c r="F746" s="671"/>
      <c r="G746" s="671"/>
      <c r="H746" s="671"/>
      <c r="I746" s="671"/>
      <c r="J746" s="671"/>
      <c r="K746" s="672"/>
      <c r="L746" s="671"/>
      <c r="M746" s="671"/>
      <c r="N746" s="671"/>
      <c r="O746" s="671"/>
      <c r="P746" s="671"/>
      <c r="Q746" s="671"/>
      <c r="R746" s="671"/>
      <c r="S746" s="671"/>
      <c r="T746" s="671"/>
      <c r="U746" s="671"/>
      <c r="V746" s="671"/>
      <c r="W746" s="671"/>
      <c r="X746" s="671"/>
      <c r="Y746" s="671"/>
      <c r="Z746" s="671"/>
    </row>
    <row r="747" spans="1:26" ht="13.5" customHeight="1">
      <c r="A747" s="671"/>
      <c r="B747" s="671"/>
      <c r="C747" s="671"/>
      <c r="D747" s="671"/>
      <c r="E747" s="671"/>
      <c r="F747" s="671"/>
      <c r="G747" s="671"/>
      <c r="H747" s="671"/>
      <c r="I747" s="671"/>
      <c r="J747" s="671"/>
      <c r="K747" s="672"/>
      <c r="L747" s="671"/>
      <c r="M747" s="671"/>
      <c r="N747" s="671"/>
      <c r="O747" s="671"/>
      <c r="P747" s="671"/>
      <c r="Q747" s="671"/>
      <c r="R747" s="671"/>
      <c r="S747" s="671"/>
      <c r="T747" s="671"/>
      <c r="U747" s="671"/>
      <c r="V747" s="671"/>
      <c r="W747" s="671"/>
      <c r="X747" s="671"/>
      <c r="Y747" s="671"/>
      <c r="Z747" s="671"/>
    </row>
    <row r="748" spans="1:26" ht="13.5" customHeight="1">
      <c r="A748" s="671"/>
      <c r="B748" s="671"/>
      <c r="C748" s="671"/>
      <c r="D748" s="671"/>
      <c r="E748" s="671"/>
      <c r="F748" s="671"/>
      <c r="G748" s="671"/>
      <c r="H748" s="671"/>
      <c r="I748" s="671"/>
      <c r="J748" s="671"/>
      <c r="K748" s="672"/>
      <c r="L748" s="671"/>
      <c r="M748" s="671"/>
      <c r="N748" s="671"/>
      <c r="O748" s="671"/>
      <c r="P748" s="671"/>
      <c r="Q748" s="671"/>
      <c r="R748" s="671"/>
      <c r="S748" s="671"/>
      <c r="T748" s="671"/>
      <c r="U748" s="671"/>
      <c r="V748" s="671"/>
      <c r="W748" s="671"/>
      <c r="X748" s="671"/>
      <c r="Y748" s="671"/>
      <c r="Z748" s="671"/>
    </row>
    <row r="749" spans="1:26" ht="13.5" customHeight="1">
      <c r="A749" s="671"/>
      <c r="B749" s="671"/>
      <c r="C749" s="671"/>
      <c r="D749" s="671"/>
      <c r="E749" s="671"/>
      <c r="F749" s="671"/>
      <c r="G749" s="671"/>
      <c r="H749" s="671"/>
      <c r="I749" s="671"/>
      <c r="J749" s="671"/>
      <c r="K749" s="672"/>
      <c r="L749" s="671"/>
      <c r="M749" s="671"/>
      <c r="N749" s="671"/>
      <c r="O749" s="671"/>
      <c r="P749" s="671"/>
      <c r="Q749" s="671"/>
      <c r="R749" s="671"/>
      <c r="S749" s="671"/>
      <c r="T749" s="671"/>
      <c r="U749" s="671"/>
      <c r="V749" s="671"/>
      <c r="W749" s="671"/>
      <c r="X749" s="671"/>
      <c r="Y749" s="671"/>
      <c r="Z749" s="671"/>
    </row>
    <row r="750" spans="1:26" ht="13.5" customHeight="1">
      <c r="A750" s="671"/>
      <c r="B750" s="671"/>
      <c r="C750" s="671"/>
      <c r="D750" s="671"/>
      <c r="E750" s="671"/>
      <c r="F750" s="671"/>
      <c r="G750" s="671"/>
      <c r="H750" s="671"/>
      <c r="I750" s="671"/>
      <c r="J750" s="671"/>
      <c r="K750" s="672"/>
      <c r="L750" s="671"/>
      <c r="M750" s="671"/>
      <c r="N750" s="671"/>
      <c r="O750" s="671"/>
      <c r="P750" s="671"/>
      <c r="Q750" s="671"/>
      <c r="R750" s="671"/>
      <c r="S750" s="671"/>
      <c r="T750" s="671"/>
      <c r="U750" s="671"/>
      <c r="V750" s="671"/>
      <c r="W750" s="671"/>
      <c r="X750" s="671"/>
      <c r="Y750" s="671"/>
      <c r="Z750" s="671"/>
    </row>
    <row r="751" spans="1:26" ht="13.5" customHeight="1">
      <c r="A751" s="671"/>
      <c r="B751" s="671"/>
      <c r="C751" s="671"/>
      <c r="D751" s="671"/>
      <c r="E751" s="671"/>
      <c r="F751" s="671"/>
      <c r="G751" s="671"/>
      <c r="H751" s="671"/>
      <c r="I751" s="671"/>
      <c r="J751" s="671"/>
      <c r="K751" s="672"/>
      <c r="L751" s="671"/>
      <c r="M751" s="671"/>
      <c r="N751" s="671"/>
      <c r="O751" s="671"/>
      <c r="P751" s="671"/>
      <c r="Q751" s="671"/>
      <c r="R751" s="671"/>
      <c r="S751" s="671"/>
      <c r="T751" s="671"/>
      <c r="U751" s="671"/>
      <c r="V751" s="671"/>
      <c r="W751" s="671"/>
      <c r="X751" s="671"/>
      <c r="Y751" s="671"/>
      <c r="Z751" s="671"/>
    </row>
    <row r="752" spans="1:26" ht="13.5" customHeight="1">
      <c r="A752" s="671"/>
      <c r="B752" s="671"/>
      <c r="C752" s="671"/>
      <c r="D752" s="671"/>
      <c r="E752" s="671"/>
      <c r="F752" s="671"/>
      <c r="G752" s="671"/>
      <c r="H752" s="671"/>
      <c r="I752" s="671"/>
      <c r="J752" s="671"/>
      <c r="K752" s="672"/>
      <c r="L752" s="671"/>
      <c r="M752" s="671"/>
      <c r="N752" s="671"/>
      <c r="O752" s="671"/>
      <c r="P752" s="671"/>
      <c r="Q752" s="671"/>
      <c r="R752" s="671"/>
      <c r="S752" s="671"/>
      <c r="T752" s="671"/>
      <c r="U752" s="671"/>
      <c r="V752" s="671"/>
      <c r="W752" s="671"/>
      <c r="X752" s="671"/>
      <c r="Y752" s="671"/>
      <c r="Z752" s="671"/>
    </row>
    <row r="753" spans="1:26" ht="13.5" customHeight="1">
      <c r="A753" s="671"/>
      <c r="B753" s="671"/>
      <c r="C753" s="671"/>
      <c r="D753" s="671"/>
      <c r="E753" s="671"/>
      <c r="F753" s="671"/>
      <c r="G753" s="671"/>
      <c r="H753" s="671"/>
      <c r="I753" s="671"/>
      <c r="J753" s="671"/>
      <c r="K753" s="672"/>
      <c r="L753" s="671"/>
      <c r="M753" s="671"/>
      <c r="N753" s="671"/>
      <c r="O753" s="671"/>
      <c r="P753" s="671"/>
      <c r="Q753" s="671"/>
      <c r="R753" s="671"/>
      <c r="S753" s="671"/>
      <c r="T753" s="671"/>
      <c r="U753" s="671"/>
      <c r="V753" s="671"/>
      <c r="W753" s="671"/>
      <c r="X753" s="671"/>
      <c r="Y753" s="671"/>
      <c r="Z753" s="671"/>
    </row>
    <row r="754" spans="1:26" ht="13.5" customHeight="1">
      <c r="A754" s="671"/>
      <c r="B754" s="671"/>
      <c r="C754" s="671"/>
      <c r="D754" s="671"/>
      <c r="E754" s="671"/>
      <c r="F754" s="671"/>
      <c r="G754" s="671"/>
      <c r="H754" s="671"/>
      <c r="I754" s="671"/>
      <c r="J754" s="671"/>
      <c r="K754" s="672"/>
      <c r="L754" s="671"/>
      <c r="M754" s="671"/>
      <c r="N754" s="671"/>
      <c r="O754" s="671"/>
      <c r="P754" s="671"/>
      <c r="Q754" s="671"/>
      <c r="R754" s="671"/>
      <c r="S754" s="671"/>
      <c r="T754" s="671"/>
      <c r="U754" s="671"/>
      <c r="V754" s="671"/>
      <c r="W754" s="671"/>
      <c r="X754" s="671"/>
      <c r="Y754" s="671"/>
      <c r="Z754" s="671"/>
    </row>
    <row r="755" spans="1:26" ht="13.5" customHeight="1">
      <c r="A755" s="671"/>
      <c r="B755" s="671"/>
      <c r="C755" s="671"/>
      <c r="D755" s="671"/>
      <c r="E755" s="671"/>
      <c r="F755" s="671"/>
      <c r="G755" s="671"/>
      <c r="H755" s="671"/>
      <c r="I755" s="671"/>
      <c r="J755" s="671"/>
      <c r="K755" s="672"/>
      <c r="L755" s="671"/>
      <c r="M755" s="671"/>
      <c r="N755" s="671"/>
      <c r="O755" s="671"/>
      <c r="P755" s="671"/>
      <c r="Q755" s="671"/>
      <c r="R755" s="671"/>
      <c r="S755" s="671"/>
      <c r="T755" s="671"/>
      <c r="U755" s="671"/>
      <c r="V755" s="671"/>
      <c r="W755" s="671"/>
      <c r="X755" s="671"/>
      <c r="Y755" s="671"/>
      <c r="Z755" s="671"/>
    </row>
    <row r="756" spans="1:26" ht="13.5" customHeight="1">
      <c r="A756" s="671"/>
      <c r="B756" s="671"/>
      <c r="C756" s="671"/>
      <c r="D756" s="671"/>
      <c r="E756" s="671"/>
      <c r="F756" s="671"/>
      <c r="G756" s="671"/>
      <c r="H756" s="671"/>
      <c r="I756" s="671"/>
      <c r="J756" s="671"/>
      <c r="K756" s="672"/>
      <c r="L756" s="671"/>
      <c r="M756" s="671"/>
      <c r="N756" s="671"/>
      <c r="O756" s="671"/>
      <c r="P756" s="671"/>
      <c r="Q756" s="671"/>
      <c r="R756" s="671"/>
      <c r="S756" s="671"/>
      <c r="T756" s="671"/>
      <c r="U756" s="671"/>
      <c r="V756" s="671"/>
      <c r="W756" s="671"/>
      <c r="X756" s="671"/>
      <c r="Y756" s="671"/>
      <c r="Z756" s="671"/>
    </row>
    <row r="757" spans="1:26" ht="13.5" customHeight="1">
      <c r="A757" s="671"/>
      <c r="B757" s="671"/>
      <c r="C757" s="671"/>
      <c r="D757" s="671"/>
      <c r="E757" s="671"/>
      <c r="F757" s="671"/>
      <c r="G757" s="671"/>
      <c r="H757" s="671"/>
      <c r="I757" s="671"/>
      <c r="J757" s="671"/>
      <c r="K757" s="672"/>
      <c r="L757" s="671"/>
      <c r="M757" s="671"/>
      <c r="N757" s="671"/>
      <c r="O757" s="671"/>
      <c r="P757" s="671"/>
      <c r="Q757" s="671"/>
      <c r="R757" s="671"/>
      <c r="S757" s="671"/>
      <c r="T757" s="671"/>
      <c r="U757" s="671"/>
      <c r="V757" s="671"/>
      <c r="W757" s="671"/>
      <c r="X757" s="671"/>
      <c r="Y757" s="671"/>
      <c r="Z757" s="671"/>
    </row>
    <row r="758" spans="1:26" ht="13.5" customHeight="1">
      <c r="A758" s="671"/>
      <c r="B758" s="671"/>
      <c r="C758" s="671"/>
      <c r="D758" s="671"/>
      <c r="E758" s="671"/>
      <c r="F758" s="671"/>
      <c r="G758" s="671"/>
      <c r="H758" s="671"/>
      <c r="I758" s="671"/>
      <c r="J758" s="671"/>
      <c r="K758" s="672"/>
      <c r="L758" s="671"/>
      <c r="M758" s="671"/>
      <c r="N758" s="671"/>
      <c r="O758" s="671"/>
      <c r="P758" s="671"/>
      <c r="Q758" s="671"/>
      <c r="R758" s="671"/>
      <c r="S758" s="671"/>
      <c r="T758" s="671"/>
      <c r="U758" s="671"/>
      <c r="V758" s="671"/>
      <c r="W758" s="671"/>
      <c r="X758" s="671"/>
      <c r="Y758" s="671"/>
      <c r="Z758" s="671"/>
    </row>
    <row r="759" spans="1:26" ht="13.5" customHeight="1">
      <c r="A759" s="671"/>
      <c r="B759" s="671"/>
      <c r="C759" s="671"/>
      <c r="D759" s="671"/>
      <c r="E759" s="671"/>
      <c r="F759" s="671"/>
      <c r="G759" s="671"/>
      <c r="H759" s="671"/>
      <c r="I759" s="671"/>
      <c r="J759" s="671"/>
      <c r="K759" s="672"/>
      <c r="L759" s="671"/>
      <c r="M759" s="671"/>
      <c r="N759" s="671"/>
      <c r="O759" s="671"/>
      <c r="P759" s="671"/>
      <c r="Q759" s="671"/>
      <c r="R759" s="671"/>
      <c r="S759" s="671"/>
      <c r="T759" s="671"/>
      <c r="U759" s="671"/>
      <c r="V759" s="671"/>
      <c r="W759" s="671"/>
      <c r="X759" s="671"/>
      <c r="Y759" s="671"/>
      <c r="Z759" s="671"/>
    </row>
    <row r="760" spans="1:26" ht="13.5" customHeight="1">
      <c r="A760" s="671"/>
      <c r="B760" s="671"/>
      <c r="C760" s="671"/>
      <c r="D760" s="671"/>
      <c r="E760" s="671"/>
      <c r="F760" s="671"/>
      <c r="G760" s="671"/>
      <c r="H760" s="671"/>
      <c r="I760" s="671"/>
      <c r="J760" s="671"/>
      <c r="K760" s="672"/>
      <c r="L760" s="671"/>
      <c r="M760" s="671"/>
      <c r="N760" s="671"/>
      <c r="O760" s="671"/>
      <c r="P760" s="671"/>
      <c r="Q760" s="671"/>
      <c r="R760" s="671"/>
      <c r="S760" s="671"/>
      <c r="T760" s="671"/>
      <c r="U760" s="671"/>
      <c r="V760" s="671"/>
      <c r="W760" s="671"/>
      <c r="X760" s="671"/>
      <c r="Y760" s="671"/>
      <c r="Z760" s="671"/>
    </row>
    <row r="761" spans="1:26" ht="13.5" customHeight="1">
      <c r="A761" s="671"/>
      <c r="B761" s="671"/>
      <c r="C761" s="671"/>
      <c r="D761" s="671"/>
      <c r="E761" s="671"/>
      <c r="F761" s="671"/>
      <c r="G761" s="671"/>
      <c r="H761" s="671"/>
      <c r="I761" s="671"/>
      <c r="J761" s="671"/>
      <c r="K761" s="672"/>
      <c r="L761" s="671"/>
      <c r="M761" s="671"/>
      <c r="N761" s="671"/>
      <c r="O761" s="671"/>
      <c r="P761" s="671"/>
      <c r="Q761" s="671"/>
      <c r="R761" s="671"/>
      <c r="S761" s="671"/>
      <c r="T761" s="671"/>
      <c r="U761" s="671"/>
      <c r="V761" s="671"/>
      <c r="W761" s="671"/>
      <c r="X761" s="671"/>
      <c r="Y761" s="671"/>
      <c r="Z761" s="671"/>
    </row>
    <row r="762" spans="1:26" ht="13.5" customHeight="1">
      <c r="A762" s="671"/>
      <c r="B762" s="671"/>
      <c r="C762" s="671"/>
      <c r="D762" s="671"/>
      <c r="E762" s="671"/>
      <c r="F762" s="671"/>
      <c r="G762" s="671"/>
      <c r="H762" s="671"/>
      <c r="I762" s="671"/>
      <c r="J762" s="671"/>
      <c r="K762" s="672"/>
      <c r="L762" s="671"/>
      <c r="M762" s="671"/>
      <c r="N762" s="671"/>
      <c r="O762" s="671"/>
      <c r="P762" s="671"/>
      <c r="Q762" s="671"/>
      <c r="R762" s="671"/>
      <c r="S762" s="671"/>
      <c r="T762" s="671"/>
      <c r="U762" s="671"/>
      <c r="V762" s="671"/>
      <c r="W762" s="671"/>
      <c r="X762" s="671"/>
      <c r="Y762" s="671"/>
      <c r="Z762" s="671"/>
    </row>
    <row r="763" spans="1:26" ht="13.5" customHeight="1">
      <c r="A763" s="671"/>
      <c r="B763" s="671"/>
      <c r="C763" s="671"/>
      <c r="D763" s="671"/>
      <c r="E763" s="671"/>
      <c r="F763" s="671"/>
      <c r="G763" s="671"/>
      <c r="H763" s="671"/>
      <c r="I763" s="671"/>
      <c r="J763" s="671"/>
      <c r="K763" s="672"/>
      <c r="L763" s="671"/>
      <c r="M763" s="671"/>
      <c r="N763" s="671"/>
      <c r="O763" s="671"/>
      <c r="P763" s="671"/>
      <c r="Q763" s="671"/>
      <c r="R763" s="671"/>
      <c r="S763" s="671"/>
      <c r="T763" s="671"/>
      <c r="U763" s="671"/>
      <c r="V763" s="671"/>
      <c r="W763" s="671"/>
      <c r="X763" s="671"/>
      <c r="Y763" s="671"/>
      <c r="Z763" s="671"/>
    </row>
    <row r="764" spans="1:26" ht="13.5" customHeight="1">
      <c r="A764" s="671"/>
      <c r="B764" s="671"/>
      <c r="C764" s="671"/>
      <c r="D764" s="671"/>
      <c r="E764" s="671"/>
      <c r="F764" s="671"/>
      <c r="G764" s="671"/>
      <c r="H764" s="671"/>
      <c r="I764" s="671"/>
      <c r="J764" s="671"/>
      <c r="K764" s="672"/>
      <c r="L764" s="671"/>
      <c r="M764" s="671"/>
      <c r="N764" s="671"/>
      <c r="O764" s="671"/>
      <c r="P764" s="671"/>
      <c r="Q764" s="671"/>
      <c r="R764" s="671"/>
      <c r="S764" s="671"/>
      <c r="T764" s="671"/>
      <c r="U764" s="671"/>
      <c r="V764" s="671"/>
      <c r="W764" s="671"/>
      <c r="X764" s="671"/>
      <c r="Y764" s="671"/>
      <c r="Z764" s="671"/>
    </row>
    <row r="765" spans="1:26" ht="13.5" customHeight="1">
      <c r="A765" s="671"/>
      <c r="B765" s="671"/>
      <c r="C765" s="671"/>
      <c r="D765" s="671"/>
      <c r="E765" s="671"/>
      <c r="F765" s="671"/>
      <c r="G765" s="671"/>
      <c r="H765" s="671"/>
      <c r="I765" s="671"/>
      <c r="J765" s="671"/>
      <c r="K765" s="672"/>
      <c r="L765" s="671"/>
      <c r="M765" s="671"/>
      <c r="N765" s="671"/>
      <c r="O765" s="671"/>
      <c r="P765" s="671"/>
      <c r="Q765" s="671"/>
      <c r="R765" s="671"/>
      <c r="S765" s="671"/>
      <c r="T765" s="671"/>
      <c r="U765" s="671"/>
      <c r="V765" s="671"/>
      <c r="W765" s="671"/>
      <c r="X765" s="671"/>
      <c r="Y765" s="671"/>
      <c r="Z765" s="671"/>
    </row>
    <row r="766" spans="1:26" ht="13.5" customHeight="1">
      <c r="A766" s="671"/>
      <c r="B766" s="671"/>
      <c r="C766" s="671"/>
      <c r="D766" s="671"/>
      <c r="E766" s="671"/>
      <c r="F766" s="671"/>
      <c r="G766" s="671"/>
      <c r="H766" s="671"/>
      <c r="I766" s="671"/>
      <c r="J766" s="671"/>
      <c r="K766" s="672"/>
      <c r="L766" s="671"/>
      <c r="M766" s="671"/>
      <c r="N766" s="671"/>
      <c r="O766" s="671"/>
      <c r="P766" s="671"/>
      <c r="Q766" s="671"/>
      <c r="R766" s="671"/>
      <c r="S766" s="671"/>
      <c r="T766" s="671"/>
      <c r="U766" s="671"/>
      <c r="V766" s="671"/>
      <c r="W766" s="671"/>
      <c r="X766" s="671"/>
      <c r="Y766" s="671"/>
      <c r="Z766" s="671"/>
    </row>
    <row r="767" spans="1:26" ht="13.5" customHeight="1">
      <c r="A767" s="671"/>
      <c r="B767" s="671"/>
      <c r="C767" s="671"/>
      <c r="D767" s="671"/>
      <c r="E767" s="671"/>
      <c r="F767" s="671"/>
      <c r="G767" s="671"/>
      <c r="H767" s="671"/>
      <c r="I767" s="671"/>
      <c r="J767" s="671"/>
      <c r="K767" s="672"/>
      <c r="L767" s="671"/>
      <c r="M767" s="671"/>
      <c r="N767" s="671"/>
      <c r="O767" s="671"/>
      <c r="P767" s="671"/>
      <c r="Q767" s="671"/>
      <c r="R767" s="671"/>
      <c r="S767" s="671"/>
      <c r="T767" s="671"/>
      <c r="U767" s="671"/>
      <c r="V767" s="671"/>
      <c r="W767" s="671"/>
      <c r="X767" s="671"/>
      <c r="Y767" s="671"/>
      <c r="Z767" s="671"/>
    </row>
    <row r="768" spans="1:26" ht="13.5" customHeight="1">
      <c r="A768" s="671"/>
      <c r="B768" s="671"/>
      <c r="C768" s="671"/>
      <c r="D768" s="671"/>
      <c r="E768" s="671"/>
      <c r="F768" s="671"/>
      <c r="G768" s="671"/>
      <c r="H768" s="671"/>
      <c r="I768" s="671"/>
      <c r="J768" s="671"/>
      <c r="K768" s="672"/>
      <c r="L768" s="671"/>
      <c r="M768" s="671"/>
      <c r="N768" s="671"/>
      <c r="O768" s="671"/>
      <c r="P768" s="671"/>
      <c r="Q768" s="671"/>
      <c r="R768" s="671"/>
      <c r="S768" s="671"/>
      <c r="T768" s="671"/>
      <c r="U768" s="671"/>
      <c r="V768" s="671"/>
      <c r="W768" s="671"/>
      <c r="X768" s="671"/>
      <c r="Y768" s="671"/>
      <c r="Z768" s="671"/>
    </row>
    <row r="769" spans="1:26" ht="13.5" customHeight="1">
      <c r="A769" s="671"/>
      <c r="B769" s="671"/>
      <c r="C769" s="671"/>
      <c r="D769" s="671"/>
      <c r="E769" s="671"/>
      <c r="F769" s="671"/>
      <c r="G769" s="671"/>
      <c r="H769" s="671"/>
      <c r="I769" s="671"/>
      <c r="J769" s="671"/>
      <c r="K769" s="672"/>
      <c r="L769" s="671"/>
      <c r="M769" s="671"/>
      <c r="N769" s="671"/>
      <c r="O769" s="671"/>
      <c r="P769" s="671"/>
      <c r="Q769" s="671"/>
      <c r="R769" s="671"/>
      <c r="S769" s="671"/>
      <c r="T769" s="671"/>
      <c r="U769" s="671"/>
      <c r="V769" s="671"/>
      <c r="W769" s="671"/>
      <c r="X769" s="671"/>
      <c r="Y769" s="671"/>
      <c r="Z769" s="671"/>
    </row>
    <row r="770" spans="1:26" ht="13.5" customHeight="1">
      <c r="A770" s="671"/>
      <c r="B770" s="671"/>
      <c r="C770" s="671"/>
      <c r="D770" s="671"/>
      <c r="E770" s="671"/>
      <c r="F770" s="671"/>
      <c r="G770" s="671"/>
      <c r="H770" s="671"/>
      <c r="I770" s="671"/>
      <c r="J770" s="671"/>
      <c r="K770" s="672"/>
      <c r="L770" s="671"/>
      <c r="M770" s="671"/>
      <c r="N770" s="671"/>
      <c r="O770" s="671"/>
      <c r="P770" s="671"/>
      <c r="Q770" s="671"/>
      <c r="R770" s="671"/>
      <c r="S770" s="671"/>
      <c r="T770" s="671"/>
      <c r="U770" s="671"/>
      <c r="V770" s="671"/>
      <c r="W770" s="671"/>
      <c r="X770" s="671"/>
      <c r="Y770" s="671"/>
      <c r="Z770" s="671"/>
    </row>
    <row r="771" spans="1:26" ht="13.5" customHeight="1">
      <c r="A771" s="671"/>
      <c r="B771" s="671"/>
      <c r="C771" s="671"/>
      <c r="D771" s="671"/>
      <c r="E771" s="671"/>
      <c r="F771" s="671"/>
      <c r="G771" s="671"/>
      <c r="H771" s="671"/>
      <c r="I771" s="671"/>
      <c r="J771" s="671"/>
      <c r="K771" s="672"/>
      <c r="L771" s="671"/>
      <c r="M771" s="671"/>
      <c r="N771" s="671"/>
      <c r="O771" s="671"/>
      <c r="P771" s="671"/>
      <c r="Q771" s="671"/>
      <c r="R771" s="671"/>
      <c r="S771" s="671"/>
      <c r="T771" s="671"/>
      <c r="U771" s="671"/>
      <c r="V771" s="671"/>
      <c r="W771" s="671"/>
      <c r="X771" s="671"/>
      <c r="Y771" s="671"/>
      <c r="Z771" s="671"/>
    </row>
    <row r="772" spans="1:26" ht="13.5" customHeight="1">
      <c r="A772" s="671"/>
      <c r="B772" s="671"/>
      <c r="C772" s="671"/>
      <c r="D772" s="671"/>
      <c r="E772" s="671"/>
      <c r="F772" s="671"/>
      <c r="G772" s="671"/>
      <c r="H772" s="671"/>
      <c r="I772" s="671"/>
      <c r="J772" s="671"/>
      <c r="K772" s="672"/>
      <c r="L772" s="671"/>
      <c r="M772" s="671"/>
      <c r="N772" s="671"/>
      <c r="O772" s="671"/>
      <c r="P772" s="671"/>
      <c r="Q772" s="671"/>
      <c r="R772" s="671"/>
      <c r="S772" s="671"/>
      <c r="T772" s="671"/>
      <c r="U772" s="671"/>
      <c r="V772" s="671"/>
      <c r="W772" s="671"/>
      <c r="X772" s="671"/>
      <c r="Y772" s="671"/>
      <c r="Z772" s="671"/>
    </row>
    <row r="773" spans="1:26" ht="13.5" customHeight="1">
      <c r="A773" s="671"/>
      <c r="B773" s="671"/>
      <c r="C773" s="671"/>
      <c r="D773" s="671"/>
      <c r="E773" s="671"/>
      <c r="F773" s="671"/>
      <c r="G773" s="671"/>
      <c r="H773" s="671"/>
      <c r="I773" s="671"/>
      <c r="J773" s="671"/>
      <c r="K773" s="672"/>
      <c r="L773" s="671"/>
      <c r="M773" s="671"/>
      <c r="N773" s="671"/>
      <c r="O773" s="671"/>
      <c r="P773" s="671"/>
      <c r="Q773" s="671"/>
      <c r="R773" s="671"/>
      <c r="S773" s="671"/>
      <c r="T773" s="671"/>
      <c r="U773" s="671"/>
      <c r="V773" s="671"/>
      <c r="W773" s="671"/>
      <c r="X773" s="671"/>
      <c r="Y773" s="671"/>
      <c r="Z773" s="671"/>
    </row>
    <row r="774" spans="1:26" ht="13.5" customHeight="1">
      <c r="A774" s="671"/>
      <c r="B774" s="671"/>
      <c r="C774" s="671"/>
      <c r="D774" s="671"/>
      <c r="E774" s="671"/>
      <c r="F774" s="671"/>
      <c r="G774" s="671"/>
      <c r="H774" s="671"/>
      <c r="I774" s="671"/>
      <c r="J774" s="671"/>
      <c r="K774" s="672"/>
      <c r="L774" s="671"/>
      <c r="M774" s="671"/>
      <c r="N774" s="671"/>
      <c r="O774" s="671"/>
      <c r="P774" s="671"/>
      <c r="Q774" s="671"/>
      <c r="R774" s="671"/>
      <c r="S774" s="671"/>
      <c r="T774" s="671"/>
      <c r="U774" s="671"/>
      <c r="V774" s="671"/>
      <c r="W774" s="671"/>
      <c r="X774" s="671"/>
      <c r="Y774" s="671"/>
      <c r="Z774" s="671"/>
    </row>
    <row r="775" spans="1:26" ht="13.5" customHeight="1">
      <c r="A775" s="671"/>
      <c r="B775" s="671"/>
      <c r="C775" s="671"/>
      <c r="D775" s="671"/>
      <c r="E775" s="671"/>
      <c r="F775" s="671"/>
      <c r="G775" s="671"/>
      <c r="H775" s="671"/>
      <c r="I775" s="671"/>
      <c r="J775" s="671"/>
      <c r="K775" s="672"/>
      <c r="L775" s="671"/>
      <c r="M775" s="671"/>
      <c r="N775" s="671"/>
      <c r="O775" s="671"/>
      <c r="P775" s="671"/>
      <c r="Q775" s="671"/>
      <c r="R775" s="671"/>
      <c r="S775" s="671"/>
      <c r="T775" s="671"/>
      <c r="U775" s="671"/>
      <c r="V775" s="671"/>
      <c r="W775" s="671"/>
      <c r="X775" s="671"/>
      <c r="Y775" s="671"/>
      <c r="Z775" s="671"/>
    </row>
    <row r="776" spans="1:26" ht="13.5" customHeight="1">
      <c r="A776" s="671"/>
      <c r="B776" s="671"/>
      <c r="C776" s="671"/>
      <c r="D776" s="671"/>
      <c r="E776" s="671"/>
      <c r="F776" s="671"/>
      <c r="G776" s="671"/>
      <c r="H776" s="671"/>
      <c r="I776" s="671"/>
      <c r="J776" s="671"/>
      <c r="K776" s="672"/>
      <c r="L776" s="671"/>
      <c r="M776" s="671"/>
      <c r="N776" s="671"/>
      <c r="O776" s="671"/>
      <c r="P776" s="671"/>
      <c r="Q776" s="671"/>
      <c r="R776" s="671"/>
      <c r="S776" s="671"/>
      <c r="T776" s="671"/>
      <c r="U776" s="671"/>
      <c r="V776" s="671"/>
      <c r="W776" s="671"/>
      <c r="X776" s="671"/>
      <c r="Y776" s="671"/>
      <c r="Z776" s="671"/>
    </row>
    <row r="777" spans="1:26" ht="13.5" customHeight="1">
      <c r="A777" s="671"/>
      <c r="B777" s="671"/>
      <c r="C777" s="671"/>
      <c r="D777" s="671"/>
      <c r="E777" s="671"/>
      <c r="F777" s="671"/>
      <c r="G777" s="671"/>
      <c r="H777" s="671"/>
      <c r="I777" s="671"/>
      <c r="J777" s="671"/>
      <c r="K777" s="672"/>
      <c r="L777" s="671"/>
      <c r="M777" s="671"/>
      <c r="N777" s="671"/>
      <c r="O777" s="671"/>
      <c r="P777" s="671"/>
      <c r="Q777" s="671"/>
      <c r="R777" s="671"/>
      <c r="S777" s="671"/>
      <c r="T777" s="671"/>
      <c r="U777" s="671"/>
      <c r="V777" s="671"/>
      <c r="W777" s="671"/>
      <c r="X777" s="671"/>
      <c r="Y777" s="671"/>
      <c r="Z777" s="671"/>
    </row>
    <row r="778" spans="1:26" ht="13.5" customHeight="1">
      <c r="A778" s="671"/>
      <c r="B778" s="671"/>
      <c r="C778" s="671"/>
      <c r="D778" s="671"/>
      <c r="E778" s="671"/>
      <c r="F778" s="671"/>
      <c r="G778" s="671"/>
      <c r="H778" s="671"/>
      <c r="I778" s="671"/>
      <c r="J778" s="671"/>
      <c r="K778" s="672"/>
      <c r="L778" s="671"/>
      <c r="M778" s="671"/>
      <c r="N778" s="671"/>
      <c r="O778" s="671"/>
      <c r="P778" s="671"/>
      <c r="Q778" s="671"/>
      <c r="R778" s="671"/>
      <c r="S778" s="671"/>
      <c r="T778" s="671"/>
      <c r="U778" s="671"/>
      <c r="V778" s="671"/>
      <c r="W778" s="671"/>
      <c r="X778" s="671"/>
      <c r="Y778" s="671"/>
      <c r="Z778" s="671"/>
    </row>
    <row r="779" spans="1:26" ht="13.5" customHeight="1">
      <c r="A779" s="671"/>
      <c r="B779" s="671"/>
      <c r="C779" s="671"/>
      <c r="D779" s="671"/>
      <c r="E779" s="671"/>
      <c r="F779" s="671"/>
      <c r="G779" s="671"/>
      <c r="H779" s="671"/>
      <c r="I779" s="671"/>
      <c r="J779" s="671"/>
      <c r="K779" s="672"/>
      <c r="L779" s="671"/>
      <c r="M779" s="671"/>
      <c r="N779" s="671"/>
      <c r="O779" s="671"/>
      <c r="P779" s="671"/>
      <c r="Q779" s="671"/>
      <c r="R779" s="671"/>
      <c r="S779" s="671"/>
      <c r="T779" s="671"/>
      <c r="U779" s="671"/>
      <c r="V779" s="671"/>
      <c r="W779" s="671"/>
      <c r="X779" s="671"/>
      <c r="Y779" s="671"/>
      <c r="Z779" s="671"/>
    </row>
    <row r="780" spans="1:26" ht="13.5" customHeight="1">
      <c r="A780" s="671"/>
      <c r="B780" s="671"/>
      <c r="C780" s="671"/>
      <c r="D780" s="671"/>
      <c r="E780" s="671"/>
      <c r="F780" s="671"/>
      <c r="G780" s="671"/>
      <c r="H780" s="671"/>
      <c r="I780" s="671"/>
      <c r="J780" s="671"/>
      <c r="K780" s="672"/>
      <c r="L780" s="671"/>
      <c r="M780" s="671"/>
      <c r="N780" s="671"/>
      <c r="O780" s="671"/>
      <c r="P780" s="671"/>
      <c r="Q780" s="671"/>
      <c r="R780" s="671"/>
      <c r="S780" s="671"/>
      <c r="T780" s="671"/>
      <c r="U780" s="671"/>
      <c r="V780" s="671"/>
      <c r="W780" s="671"/>
      <c r="X780" s="671"/>
      <c r="Y780" s="671"/>
      <c r="Z780" s="671"/>
    </row>
    <row r="781" spans="1:26" ht="13.5" customHeight="1">
      <c r="A781" s="671"/>
      <c r="B781" s="671"/>
      <c r="C781" s="671"/>
      <c r="D781" s="671"/>
      <c r="E781" s="671"/>
      <c r="F781" s="671"/>
      <c r="G781" s="671"/>
      <c r="H781" s="671"/>
      <c r="I781" s="671"/>
      <c r="J781" s="671"/>
      <c r="K781" s="672"/>
      <c r="L781" s="671"/>
      <c r="M781" s="671"/>
      <c r="N781" s="671"/>
      <c r="O781" s="671"/>
      <c r="P781" s="671"/>
      <c r="Q781" s="671"/>
      <c r="R781" s="671"/>
      <c r="S781" s="671"/>
      <c r="T781" s="671"/>
      <c r="U781" s="671"/>
      <c r="V781" s="671"/>
      <c r="W781" s="671"/>
      <c r="X781" s="671"/>
      <c r="Y781" s="671"/>
      <c r="Z781" s="671"/>
    </row>
    <row r="782" spans="1:26" ht="13.5" customHeight="1">
      <c r="A782" s="671"/>
      <c r="B782" s="671"/>
      <c r="C782" s="671"/>
      <c r="D782" s="671"/>
      <c r="E782" s="671"/>
      <c r="F782" s="671"/>
      <c r="G782" s="671"/>
      <c r="H782" s="671"/>
      <c r="I782" s="671"/>
      <c r="J782" s="671"/>
      <c r="K782" s="672"/>
      <c r="L782" s="671"/>
      <c r="M782" s="671"/>
      <c r="N782" s="671"/>
      <c r="O782" s="671"/>
      <c r="P782" s="671"/>
      <c r="Q782" s="671"/>
      <c r="R782" s="671"/>
      <c r="S782" s="671"/>
      <c r="T782" s="671"/>
      <c r="U782" s="671"/>
      <c r="V782" s="671"/>
      <c r="W782" s="671"/>
      <c r="X782" s="671"/>
      <c r="Y782" s="671"/>
      <c r="Z782" s="671"/>
    </row>
    <row r="783" spans="1:26" ht="13.5" customHeight="1">
      <c r="A783" s="671"/>
      <c r="B783" s="671"/>
      <c r="C783" s="671"/>
      <c r="D783" s="671"/>
      <c r="E783" s="671"/>
      <c r="F783" s="671"/>
      <c r="G783" s="671"/>
      <c r="H783" s="671"/>
      <c r="I783" s="671"/>
      <c r="J783" s="671"/>
      <c r="K783" s="672"/>
      <c r="L783" s="671"/>
      <c r="M783" s="671"/>
      <c r="N783" s="671"/>
      <c r="O783" s="671"/>
      <c r="P783" s="671"/>
      <c r="Q783" s="671"/>
      <c r="R783" s="671"/>
      <c r="S783" s="671"/>
      <c r="T783" s="671"/>
      <c r="U783" s="671"/>
      <c r="V783" s="671"/>
      <c r="W783" s="671"/>
      <c r="X783" s="671"/>
      <c r="Y783" s="671"/>
      <c r="Z783" s="671"/>
    </row>
    <row r="784" spans="1:26" ht="13.5" customHeight="1">
      <c r="A784" s="671"/>
      <c r="B784" s="671"/>
      <c r="C784" s="671"/>
      <c r="D784" s="671"/>
      <c r="E784" s="671"/>
      <c r="F784" s="671"/>
      <c r="G784" s="671"/>
      <c r="H784" s="671"/>
      <c r="I784" s="671"/>
      <c r="J784" s="671"/>
      <c r="K784" s="672"/>
      <c r="L784" s="671"/>
      <c r="M784" s="671"/>
      <c r="N784" s="671"/>
      <c r="O784" s="671"/>
      <c r="P784" s="671"/>
      <c r="Q784" s="671"/>
      <c r="R784" s="671"/>
      <c r="S784" s="671"/>
      <c r="T784" s="671"/>
      <c r="U784" s="671"/>
      <c r="V784" s="671"/>
      <c r="W784" s="671"/>
      <c r="X784" s="671"/>
      <c r="Y784" s="671"/>
      <c r="Z784" s="671"/>
    </row>
    <row r="785" spans="1:26" ht="13.5" customHeight="1">
      <c r="A785" s="671"/>
      <c r="B785" s="671"/>
      <c r="C785" s="671"/>
      <c r="D785" s="671"/>
      <c r="E785" s="671"/>
      <c r="F785" s="671"/>
      <c r="G785" s="671"/>
      <c r="H785" s="671"/>
      <c r="I785" s="671"/>
      <c r="J785" s="671"/>
      <c r="K785" s="672"/>
      <c r="L785" s="671"/>
      <c r="M785" s="671"/>
      <c r="N785" s="671"/>
      <c r="O785" s="671"/>
      <c r="P785" s="671"/>
      <c r="Q785" s="671"/>
      <c r="R785" s="671"/>
      <c r="S785" s="671"/>
      <c r="T785" s="671"/>
      <c r="U785" s="671"/>
      <c r="V785" s="671"/>
      <c r="W785" s="671"/>
      <c r="X785" s="671"/>
      <c r="Y785" s="671"/>
      <c r="Z785" s="671"/>
    </row>
    <row r="786" spans="1:26" ht="13.5" customHeight="1">
      <c r="A786" s="671"/>
      <c r="B786" s="671"/>
      <c r="C786" s="671"/>
      <c r="D786" s="671"/>
      <c r="E786" s="671"/>
      <c r="F786" s="671"/>
      <c r="G786" s="671"/>
      <c r="H786" s="671"/>
      <c r="I786" s="671"/>
      <c r="J786" s="671"/>
      <c r="K786" s="672"/>
      <c r="L786" s="671"/>
      <c r="M786" s="671"/>
      <c r="N786" s="671"/>
      <c r="O786" s="671"/>
      <c r="P786" s="671"/>
      <c r="Q786" s="671"/>
      <c r="R786" s="671"/>
      <c r="S786" s="671"/>
      <c r="T786" s="671"/>
      <c r="U786" s="671"/>
      <c r="V786" s="671"/>
      <c r="W786" s="671"/>
      <c r="X786" s="671"/>
      <c r="Y786" s="671"/>
      <c r="Z786" s="671"/>
    </row>
    <row r="787" spans="1:26" ht="13.5" customHeight="1">
      <c r="A787" s="671"/>
      <c r="B787" s="671"/>
      <c r="C787" s="671"/>
      <c r="D787" s="671"/>
      <c r="E787" s="671"/>
      <c r="F787" s="671"/>
      <c r="G787" s="671"/>
      <c r="H787" s="671"/>
      <c r="I787" s="671"/>
      <c r="J787" s="671"/>
      <c r="K787" s="672"/>
      <c r="L787" s="671"/>
      <c r="M787" s="671"/>
      <c r="N787" s="671"/>
      <c r="O787" s="671"/>
      <c r="P787" s="671"/>
      <c r="Q787" s="671"/>
      <c r="R787" s="671"/>
      <c r="S787" s="671"/>
      <c r="T787" s="671"/>
      <c r="U787" s="671"/>
      <c r="V787" s="671"/>
      <c r="W787" s="671"/>
      <c r="X787" s="671"/>
      <c r="Y787" s="671"/>
      <c r="Z787" s="671"/>
    </row>
    <row r="788" spans="1:26" ht="13.5" customHeight="1">
      <c r="A788" s="671"/>
      <c r="B788" s="671"/>
      <c r="C788" s="671"/>
      <c r="D788" s="671"/>
      <c r="E788" s="671"/>
      <c r="F788" s="671"/>
      <c r="G788" s="671"/>
      <c r="H788" s="671"/>
      <c r="I788" s="671"/>
      <c r="J788" s="671"/>
      <c r="K788" s="672"/>
      <c r="L788" s="671"/>
      <c r="M788" s="671"/>
      <c r="N788" s="671"/>
      <c r="O788" s="671"/>
      <c r="P788" s="671"/>
      <c r="Q788" s="671"/>
      <c r="R788" s="671"/>
      <c r="S788" s="671"/>
      <c r="T788" s="671"/>
      <c r="U788" s="671"/>
      <c r="V788" s="671"/>
      <c r="W788" s="671"/>
      <c r="X788" s="671"/>
      <c r="Y788" s="671"/>
      <c r="Z788" s="671"/>
    </row>
    <row r="789" spans="1:26" ht="13.5" customHeight="1">
      <c r="A789" s="671"/>
      <c r="B789" s="671"/>
      <c r="C789" s="671"/>
      <c r="D789" s="671"/>
      <c r="E789" s="671"/>
      <c r="F789" s="671"/>
      <c r="G789" s="671"/>
      <c r="H789" s="671"/>
      <c r="I789" s="671"/>
      <c r="J789" s="671"/>
      <c r="K789" s="672"/>
      <c r="L789" s="671"/>
      <c r="M789" s="671"/>
      <c r="N789" s="671"/>
      <c r="O789" s="671"/>
      <c r="P789" s="671"/>
      <c r="Q789" s="671"/>
      <c r="R789" s="671"/>
      <c r="S789" s="671"/>
      <c r="T789" s="671"/>
      <c r="U789" s="671"/>
      <c r="V789" s="671"/>
      <c r="W789" s="671"/>
      <c r="X789" s="671"/>
      <c r="Y789" s="671"/>
      <c r="Z789" s="671"/>
    </row>
    <row r="790" spans="1:26" ht="13.5" customHeight="1">
      <c r="A790" s="671"/>
      <c r="B790" s="671"/>
      <c r="C790" s="671"/>
      <c r="D790" s="671"/>
      <c r="E790" s="671"/>
      <c r="F790" s="671"/>
      <c r="G790" s="671"/>
      <c r="H790" s="671"/>
      <c r="I790" s="671"/>
      <c r="J790" s="671"/>
      <c r="K790" s="672"/>
      <c r="L790" s="671"/>
      <c r="M790" s="671"/>
      <c r="N790" s="671"/>
      <c r="O790" s="671"/>
      <c r="P790" s="671"/>
      <c r="Q790" s="671"/>
      <c r="R790" s="671"/>
      <c r="S790" s="671"/>
      <c r="T790" s="671"/>
      <c r="U790" s="671"/>
      <c r="V790" s="671"/>
      <c r="W790" s="671"/>
      <c r="X790" s="671"/>
      <c r="Y790" s="671"/>
      <c r="Z790" s="671"/>
    </row>
    <row r="791" spans="1:26" ht="13.5" customHeight="1">
      <c r="A791" s="671"/>
      <c r="B791" s="671"/>
      <c r="C791" s="671"/>
      <c r="D791" s="671"/>
      <c r="E791" s="671"/>
      <c r="F791" s="671"/>
      <c r="G791" s="671"/>
      <c r="H791" s="671"/>
      <c r="I791" s="671"/>
      <c r="J791" s="671"/>
      <c r="K791" s="672"/>
      <c r="L791" s="671"/>
      <c r="M791" s="671"/>
      <c r="N791" s="671"/>
      <c r="O791" s="671"/>
      <c r="P791" s="671"/>
      <c r="Q791" s="671"/>
      <c r="R791" s="671"/>
      <c r="S791" s="671"/>
      <c r="T791" s="671"/>
      <c r="U791" s="671"/>
      <c r="V791" s="671"/>
      <c r="W791" s="671"/>
      <c r="X791" s="671"/>
      <c r="Y791" s="671"/>
      <c r="Z791" s="671"/>
    </row>
    <row r="792" spans="1:26" ht="13.5" customHeight="1">
      <c r="A792" s="671"/>
      <c r="B792" s="671"/>
      <c r="C792" s="671"/>
      <c r="D792" s="671"/>
      <c r="E792" s="671"/>
      <c r="F792" s="671"/>
      <c r="G792" s="671"/>
      <c r="H792" s="671"/>
      <c r="I792" s="671"/>
      <c r="J792" s="671"/>
      <c r="K792" s="672"/>
      <c r="L792" s="671"/>
      <c r="M792" s="671"/>
      <c r="N792" s="671"/>
      <c r="O792" s="671"/>
      <c r="P792" s="671"/>
      <c r="Q792" s="671"/>
      <c r="R792" s="671"/>
      <c r="S792" s="671"/>
      <c r="T792" s="671"/>
      <c r="U792" s="671"/>
      <c r="V792" s="671"/>
      <c r="W792" s="671"/>
      <c r="X792" s="671"/>
      <c r="Y792" s="671"/>
      <c r="Z792" s="671"/>
    </row>
    <row r="793" spans="1:26" ht="13.5" customHeight="1">
      <c r="A793" s="671"/>
      <c r="B793" s="671"/>
      <c r="C793" s="671"/>
      <c r="D793" s="671"/>
      <c r="E793" s="671"/>
      <c r="F793" s="671"/>
      <c r="G793" s="671"/>
      <c r="H793" s="671"/>
      <c r="I793" s="671"/>
      <c r="J793" s="671"/>
      <c r="K793" s="672"/>
      <c r="L793" s="671"/>
      <c r="M793" s="671"/>
      <c r="N793" s="671"/>
      <c r="O793" s="671"/>
      <c r="P793" s="671"/>
      <c r="Q793" s="671"/>
      <c r="R793" s="671"/>
      <c r="S793" s="671"/>
      <c r="T793" s="671"/>
      <c r="U793" s="671"/>
      <c r="V793" s="671"/>
      <c r="W793" s="671"/>
      <c r="X793" s="671"/>
      <c r="Y793" s="671"/>
      <c r="Z793" s="671"/>
    </row>
    <row r="794" spans="1:26" ht="13.5" customHeight="1">
      <c r="A794" s="671"/>
      <c r="B794" s="671"/>
      <c r="C794" s="671"/>
      <c r="D794" s="671"/>
      <c r="E794" s="671"/>
      <c r="F794" s="671"/>
      <c r="G794" s="671"/>
      <c r="H794" s="671"/>
      <c r="I794" s="671"/>
      <c r="J794" s="671"/>
      <c r="K794" s="672"/>
      <c r="L794" s="671"/>
      <c r="M794" s="671"/>
      <c r="N794" s="671"/>
      <c r="O794" s="671"/>
      <c r="P794" s="671"/>
      <c r="Q794" s="671"/>
      <c r="R794" s="671"/>
      <c r="S794" s="671"/>
      <c r="T794" s="671"/>
      <c r="U794" s="671"/>
      <c r="V794" s="671"/>
      <c r="W794" s="671"/>
      <c r="X794" s="671"/>
      <c r="Y794" s="671"/>
      <c r="Z794" s="671"/>
    </row>
    <row r="795" spans="1:26" ht="13.5" customHeight="1">
      <c r="A795" s="671"/>
      <c r="B795" s="671"/>
      <c r="C795" s="671"/>
      <c r="D795" s="671"/>
      <c r="E795" s="671"/>
      <c r="F795" s="671"/>
      <c r="G795" s="671"/>
      <c r="H795" s="671"/>
      <c r="I795" s="671"/>
      <c r="J795" s="671"/>
      <c r="K795" s="672"/>
      <c r="L795" s="671"/>
      <c r="M795" s="671"/>
      <c r="N795" s="671"/>
      <c r="O795" s="671"/>
      <c r="P795" s="671"/>
      <c r="Q795" s="671"/>
      <c r="R795" s="671"/>
      <c r="S795" s="671"/>
      <c r="T795" s="671"/>
      <c r="U795" s="671"/>
      <c r="V795" s="671"/>
      <c r="W795" s="671"/>
      <c r="X795" s="671"/>
      <c r="Y795" s="671"/>
      <c r="Z795" s="671"/>
    </row>
    <row r="796" spans="1:26" ht="13.5" customHeight="1">
      <c r="A796" s="671"/>
      <c r="B796" s="671"/>
      <c r="C796" s="671"/>
      <c r="D796" s="671"/>
      <c r="E796" s="671"/>
      <c r="F796" s="671"/>
      <c r="G796" s="671"/>
      <c r="H796" s="671"/>
      <c r="I796" s="671"/>
      <c r="J796" s="671"/>
      <c r="K796" s="672"/>
      <c r="L796" s="671"/>
      <c r="M796" s="671"/>
      <c r="N796" s="671"/>
      <c r="O796" s="671"/>
      <c r="P796" s="671"/>
      <c r="Q796" s="671"/>
      <c r="R796" s="671"/>
      <c r="S796" s="671"/>
      <c r="T796" s="671"/>
      <c r="U796" s="671"/>
      <c r="V796" s="671"/>
      <c r="W796" s="671"/>
      <c r="X796" s="671"/>
      <c r="Y796" s="671"/>
      <c r="Z796" s="671"/>
    </row>
    <row r="797" spans="1:26" ht="13.5" customHeight="1">
      <c r="A797" s="671"/>
      <c r="B797" s="671"/>
      <c r="C797" s="671"/>
      <c r="D797" s="671"/>
      <c r="E797" s="671"/>
      <c r="F797" s="671"/>
      <c r="G797" s="671"/>
      <c r="H797" s="671"/>
      <c r="I797" s="671"/>
      <c r="J797" s="671"/>
      <c r="K797" s="672"/>
      <c r="L797" s="671"/>
      <c r="M797" s="671"/>
      <c r="N797" s="671"/>
      <c r="O797" s="671"/>
      <c r="P797" s="671"/>
      <c r="Q797" s="671"/>
      <c r="R797" s="671"/>
      <c r="S797" s="671"/>
      <c r="T797" s="671"/>
      <c r="U797" s="671"/>
      <c r="V797" s="671"/>
      <c r="W797" s="671"/>
      <c r="X797" s="671"/>
      <c r="Y797" s="671"/>
      <c r="Z797" s="671"/>
    </row>
    <row r="798" spans="1:26" ht="13.5" customHeight="1">
      <c r="A798" s="671"/>
      <c r="B798" s="671"/>
      <c r="C798" s="671"/>
      <c r="D798" s="671"/>
      <c r="E798" s="671"/>
      <c r="F798" s="671"/>
      <c r="G798" s="671"/>
      <c r="H798" s="671"/>
      <c r="I798" s="671"/>
      <c r="J798" s="671"/>
      <c r="K798" s="672"/>
      <c r="L798" s="671"/>
      <c r="M798" s="671"/>
      <c r="N798" s="671"/>
      <c r="O798" s="671"/>
      <c r="P798" s="671"/>
      <c r="Q798" s="671"/>
      <c r="R798" s="671"/>
      <c r="S798" s="671"/>
      <c r="T798" s="671"/>
      <c r="U798" s="671"/>
      <c r="V798" s="671"/>
      <c r="W798" s="671"/>
      <c r="X798" s="671"/>
      <c r="Y798" s="671"/>
      <c r="Z798" s="671"/>
    </row>
    <row r="799" spans="1:26" ht="13.5" customHeight="1">
      <c r="A799" s="671"/>
      <c r="B799" s="671"/>
      <c r="C799" s="671"/>
      <c r="D799" s="671"/>
      <c r="E799" s="671"/>
      <c r="F799" s="671"/>
      <c r="G799" s="671"/>
      <c r="H799" s="671"/>
      <c r="I799" s="671"/>
      <c r="J799" s="671"/>
      <c r="K799" s="672"/>
      <c r="L799" s="671"/>
      <c r="M799" s="671"/>
      <c r="N799" s="671"/>
      <c r="O799" s="671"/>
      <c r="P799" s="671"/>
      <c r="Q799" s="671"/>
      <c r="R799" s="671"/>
      <c r="S799" s="671"/>
      <c r="T799" s="671"/>
      <c r="U799" s="671"/>
      <c r="V799" s="671"/>
      <c r="W799" s="671"/>
      <c r="X799" s="671"/>
      <c r="Y799" s="671"/>
      <c r="Z799" s="671"/>
    </row>
    <row r="800" spans="1:26" ht="13.5" customHeight="1">
      <c r="A800" s="671"/>
      <c r="B800" s="671"/>
      <c r="C800" s="671"/>
      <c r="D800" s="671"/>
      <c r="E800" s="671"/>
      <c r="F800" s="671"/>
      <c r="G800" s="671"/>
      <c r="H800" s="671"/>
      <c r="I800" s="671"/>
      <c r="J800" s="671"/>
      <c r="K800" s="672"/>
      <c r="L800" s="671"/>
      <c r="M800" s="671"/>
      <c r="N800" s="671"/>
      <c r="O800" s="671"/>
      <c r="P800" s="671"/>
      <c r="Q800" s="671"/>
      <c r="R800" s="671"/>
      <c r="S800" s="671"/>
      <c r="T800" s="671"/>
      <c r="U800" s="671"/>
      <c r="V800" s="671"/>
      <c r="W800" s="671"/>
      <c r="X800" s="671"/>
      <c r="Y800" s="671"/>
      <c r="Z800" s="671"/>
    </row>
    <row r="801" spans="1:26" ht="13.5" customHeight="1">
      <c r="A801" s="671"/>
      <c r="B801" s="671"/>
      <c r="C801" s="671"/>
      <c r="D801" s="671"/>
      <c r="E801" s="671"/>
      <c r="F801" s="671"/>
      <c r="G801" s="671"/>
      <c r="H801" s="671"/>
      <c r="I801" s="671"/>
      <c r="J801" s="671"/>
      <c r="K801" s="672"/>
      <c r="L801" s="671"/>
      <c r="M801" s="671"/>
      <c r="N801" s="671"/>
      <c r="O801" s="671"/>
      <c r="P801" s="671"/>
      <c r="Q801" s="671"/>
      <c r="R801" s="671"/>
      <c r="S801" s="671"/>
      <c r="T801" s="671"/>
      <c r="U801" s="671"/>
      <c r="V801" s="671"/>
      <c r="W801" s="671"/>
      <c r="X801" s="671"/>
      <c r="Y801" s="671"/>
      <c r="Z801" s="671"/>
    </row>
    <row r="802" spans="1:26" ht="13.5" customHeight="1">
      <c r="A802" s="671"/>
      <c r="B802" s="671"/>
      <c r="C802" s="671"/>
      <c r="D802" s="671"/>
      <c r="E802" s="671"/>
      <c r="F802" s="671"/>
      <c r="G802" s="671"/>
      <c r="H802" s="671"/>
      <c r="I802" s="671"/>
      <c r="J802" s="671"/>
      <c r="K802" s="672"/>
      <c r="L802" s="671"/>
      <c r="M802" s="671"/>
      <c r="N802" s="671"/>
      <c r="O802" s="671"/>
      <c r="P802" s="671"/>
      <c r="Q802" s="671"/>
      <c r="R802" s="671"/>
      <c r="S802" s="671"/>
      <c r="T802" s="671"/>
      <c r="U802" s="671"/>
      <c r="V802" s="671"/>
      <c r="W802" s="671"/>
      <c r="X802" s="671"/>
      <c r="Y802" s="671"/>
      <c r="Z802" s="671"/>
    </row>
    <row r="803" spans="1:26" ht="13.5" customHeight="1">
      <c r="A803" s="671"/>
      <c r="B803" s="671"/>
      <c r="C803" s="671"/>
      <c r="D803" s="671"/>
      <c r="E803" s="671"/>
      <c r="F803" s="671"/>
      <c r="G803" s="671"/>
      <c r="H803" s="671"/>
      <c r="I803" s="671"/>
      <c r="J803" s="671"/>
      <c r="K803" s="672"/>
      <c r="L803" s="671"/>
      <c r="M803" s="671"/>
      <c r="N803" s="671"/>
      <c r="O803" s="671"/>
      <c r="P803" s="671"/>
      <c r="Q803" s="671"/>
      <c r="R803" s="671"/>
      <c r="S803" s="671"/>
      <c r="T803" s="671"/>
      <c r="U803" s="671"/>
      <c r="V803" s="671"/>
      <c r="W803" s="671"/>
      <c r="X803" s="671"/>
      <c r="Y803" s="671"/>
      <c r="Z803" s="671"/>
    </row>
    <row r="804" spans="1:26" ht="13.5" customHeight="1">
      <c r="A804" s="671"/>
      <c r="B804" s="671"/>
      <c r="C804" s="671"/>
      <c r="D804" s="671"/>
      <c r="E804" s="671"/>
      <c r="F804" s="671"/>
      <c r="G804" s="671"/>
      <c r="H804" s="671"/>
      <c r="I804" s="671"/>
      <c r="J804" s="671"/>
      <c r="K804" s="672"/>
      <c r="L804" s="671"/>
      <c r="M804" s="671"/>
      <c r="N804" s="671"/>
      <c r="O804" s="671"/>
      <c r="P804" s="671"/>
      <c r="Q804" s="671"/>
      <c r="R804" s="671"/>
      <c r="S804" s="671"/>
      <c r="T804" s="671"/>
      <c r="U804" s="671"/>
      <c r="V804" s="671"/>
      <c r="W804" s="671"/>
      <c r="X804" s="671"/>
      <c r="Y804" s="671"/>
      <c r="Z804" s="671"/>
    </row>
    <row r="805" spans="1:26" ht="13.5" customHeight="1">
      <c r="A805" s="671"/>
      <c r="B805" s="671"/>
      <c r="C805" s="671"/>
      <c r="D805" s="671"/>
      <c r="E805" s="671"/>
      <c r="F805" s="671"/>
      <c r="G805" s="671"/>
      <c r="H805" s="671"/>
      <c r="I805" s="671"/>
      <c r="J805" s="671"/>
      <c r="K805" s="672"/>
      <c r="L805" s="671"/>
      <c r="M805" s="671"/>
      <c r="N805" s="671"/>
      <c r="O805" s="671"/>
      <c r="P805" s="671"/>
      <c r="Q805" s="671"/>
      <c r="R805" s="671"/>
      <c r="S805" s="671"/>
      <c r="T805" s="671"/>
      <c r="U805" s="671"/>
      <c r="V805" s="671"/>
      <c r="W805" s="671"/>
      <c r="X805" s="671"/>
      <c r="Y805" s="671"/>
      <c r="Z805" s="671"/>
    </row>
    <row r="806" spans="1:26" ht="13.5" customHeight="1">
      <c r="A806" s="671"/>
      <c r="B806" s="671"/>
      <c r="C806" s="671"/>
      <c r="D806" s="671"/>
      <c r="E806" s="671"/>
      <c r="F806" s="671"/>
      <c r="G806" s="671"/>
      <c r="H806" s="671"/>
      <c r="I806" s="671"/>
      <c r="J806" s="671"/>
      <c r="K806" s="672"/>
      <c r="L806" s="671"/>
      <c r="M806" s="671"/>
      <c r="N806" s="671"/>
      <c r="O806" s="671"/>
      <c r="P806" s="671"/>
      <c r="Q806" s="671"/>
      <c r="R806" s="671"/>
      <c r="S806" s="671"/>
      <c r="T806" s="671"/>
      <c r="U806" s="671"/>
      <c r="V806" s="671"/>
      <c r="W806" s="671"/>
      <c r="X806" s="671"/>
      <c r="Y806" s="671"/>
      <c r="Z806" s="671"/>
    </row>
    <row r="807" spans="1:26" ht="13.5" customHeight="1">
      <c r="A807" s="671"/>
      <c r="B807" s="671"/>
      <c r="C807" s="671"/>
      <c r="D807" s="671"/>
      <c r="E807" s="671"/>
      <c r="F807" s="671"/>
      <c r="G807" s="671"/>
      <c r="H807" s="671"/>
      <c r="I807" s="671"/>
      <c r="J807" s="671"/>
      <c r="K807" s="672"/>
      <c r="L807" s="671"/>
      <c r="M807" s="671"/>
      <c r="N807" s="671"/>
      <c r="O807" s="671"/>
      <c r="P807" s="671"/>
      <c r="Q807" s="671"/>
      <c r="R807" s="671"/>
      <c r="S807" s="671"/>
      <c r="T807" s="671"/>
      <c r="U807" s="671"/>
      <c r="V807" s="671"/>
      <c r="W807" s="671"/>
      <c r="X807" s="671"/>
      <c r="Y807" s="671"/>
      <c r="Z807" s="671"/>
    </row>
    <row r="808" spans="1:26" ht="13.5" customHeight="1">
      <c r="A808" s="671"/>
      <c r="B808" s="671"/>
      <c r="C808" s="671"/>
      <c r="D808" s="671"/>
      <c r="E808" s="671"/>
      <c r="F808" s="671"/>
      <c r="G808" s="671"/>
      <c r="H808" s="671"/>
      <c r="I808" s="671"/>
      <c r="J808" s="671"/>
      <c r="K808" s="672"/>
      <c r="L808" s="671"/>
      <c r="M808" s="671"/>
      <c r="N808" s="671"/>
      <c r="O808" s="671"/>
      <c r="P808" s="671"/>
      <c r="Q808" s="671"/>
      <c r="R808" s="671"/>
      <c r="S808" s="671"/>
      <c r="T808" s="671"/>
      <c r="U808" s="671"/>
      <c r="V808" s="671"/>
      <c r="W808" s="671"/>
      <c r="X808" s="671"/>
      <c r="Y808" s="671"/>
      <c r="Z808" s="671"/>
    </row>
    <row r="809" spans="1:26" ht="13.5" customHeight="1">
      <c r="A809" s="671"/>
      <c r="B809" s="671"/>
      <c r="C809" s="671"/>
      <c r="D809" s="671"/>
      <c r="E809" s="671"/>
      <c r="F809" s="671"/>
      <c r="G809" s="671"/>
      <c r="H809" s="671"/>
      <c r="I809" s="671"/>
      <c r="J809" s="671"/>
      <c r="K809" s="672"/>
      <c r="L809" s="671"/>
      <c r="M809" s="671"/>
      <c r="N809" s="671"/>
      <c r="O809" s="671"/>
      <c r="P809" s="671"/>
      <c r="Q809" s="671"/>
      <c r="R809" s="671"/>
      <c r="S809" s="671"/>
      <c r="T809" s="671"/>
      <c r="U809" s="671"/>
      <c r="V809" s="671"/>
      <c r="W809" s="671"/>
      <c r="X809" s="671"/>
      <c r="Y809" s="671"/>
      <c r="Z809" s="671"/>
    </row>
    <row r="810" spans="1:26" ht="13.5" customHeight="1">
      <c r="A810" s="671"/>
      <c r="B810" s="671"/>
      <c r="C810" s="671"/>
      <c r="D810" s="671"/>
      <c r="E810" s="671"/>
      <c r="F810" s="671"/>
      <c r="G810" s="671"/>
      <c r="H810" s="671"/>
      <c r="I810" s="671"/>
      <c r="J810" s="671"/>
      <c r="K810" s="672"/>
      <c r="L810" s="671"/>
      <c r="M810" s="671"/>
      <c r="N810" s="671"/>
      <c r="O810" s="671"/>
      <c r="P810" s="671"/>
      <c r="Q810" s="671"/>
      <c r="R810" s="671"/>
      <c r="S810" s="671"/>
      <c r="T810" s="671"/>
      <c r="U810" s="671"/>
      <c r="V810" s="671"/>
      <c r="W810" s="671"/>
      <c r="X810" s="671"/>
      <c r="Y810" s="671"/>
      <c r="Z810" s="671"/>
    </row>
    <row r="811" spans="1:26" ht="13.5" customHeight="1">
      <c r="A811" s="671"/>
      <c r="B811" s="671"/>
      <c r="C811" s="671"/>
      <c r="D811" s="671"/>
      <c r="E811" s="671"/>
      <c r="F811" s="671"/>
      <c r="G811" s="671"/>
      <c r="H811" s="671"/>
      <c r="I811" s="671"/>
      <c r="J811" s="671"/>
      <c r="K811" s="672"/>
      <c r="L811" s="671"/>
      <c r="M811" s="671"/>
      <c r="N811" s="671"/>
      <c r="O811" s="671"/>
      <c r="P811" s="671"/>
      <c r="Q811" s="671"/>
      <c r="R811" s="671"/>
      <c r="S811" s="671"/>
      <c r="T811" s="671"/>
      <c r="U811" s="671"/>
      <c r="V811" s="671"/>
      <c r="W811" s="671"/>
      <c r="X811" s="671"/>
      <c r="Y811" s="671"/>
      <c r="Z811" s="671"/>
    </row>
    <row r="812" spans="1:26" ht="13.5" customHeight="1">
      <c r="A812" s="671"/>
      <c r="B812" s="671"/>
      <c r="C812" s="671"/>
      <c r="D812" s="671"/>
      <c r="E812" s="671"/>
      <c r="F812" s="671"/>
      <c r="G812" s="671"/>
      <c r="H812" s="671"/>
      <c r="I812" s="671"/>
      <c r="J812" s="671"/>
      <c r="K812" s="672"/>
      <c r="L812" s="671"/>
      <c r="M812" s="671"/>
      <c r="N812" s="671"/>
      <c r="O812" s="671"/>
      <c r="P812" s="671"/>
      <c r="Q812" s="671"/>
      <c r="R812" s="671"/>
      <c r="S812" s="671"/>
      <c r="T812" s="671"/>
      <c r="U812" s="671"/>
      <c r="V812" s="671"/>
      <c r="W812" s="671"/>
      <c r="X812" s="671"/>
      <c r="Y812" s="671"/>
      <c r="Z812" s="671"/>
    </row>
    <row r="813" spans="1:26" ht="13.5" customHeight="1">
      <c r="A813" s="671"/>
      <c r="B813" s="671"/>
      <c r="C813" s="671"/>
      <c r="D813" s="671"/>
      <c r="E813" s="671"/>
      <c r="F813" s="671"/>
      <c r="G813" s="671"/>
      <c r="H813" s="671"/>
      <c r="I813" s="671"/>
      <c r="J813" s="671"/>
      <c r="K813" s="672"/>
      <c r="L813" s="671"/>
      <c r="M813" s="671"/>
      <c r="N813" s="671"/>
      <c r="O813" s="671"/>
      <c r="P813" s="671"/>
      <c r="Q813" s="671"/>
      <c r="R813" s="671"/>
      <c r="S813" s="671"/>
      <c r="T813" s="671"/>
      <c r="U813" s="671"/>
      <c r="V813" s="671"/>
      <c r="W813" s="671"/>
      <c r="X813" s="671"/>
      <c r="Y813" s="671"/>
      <c r="Z813" s="671"/>
    </row>
    <row r="814" spans="1:26" ht="13.5" customHeight="1">
      <c r="A814" s="671"/>
      <c r="B814" s="671"/>
      <c r="C814" s="671"/>
      <c r="D814" s="671"/>
      <c r="E814" s="671"/>
      <c r="F814" s="671"/>
      <c r="G814" s="671"/>
      <c r="H814" s="671"/>
      <c r="I814" s="671"/>
      <c r="J814" s="671"/>
      <c r="K814" s="672"/>
      <c r="L814" s="671"/>
      <c r="M814" s="671"/>
      <c r="N814" s="671"/>
      <c r="O814" s="671"/>
      <c r="P814" s="671"/>
      <c r="Q814" s="671"/>
      <c r="R814" s="671"/>
      <c r="S814" s="671"/>
      <c r="T814" s="671"/>
      <c r="U814" s="671"/>
      <c r="V814" s="671"/>
      <c r="W814" s="671"/>
      <c r="X814" s="671"/>
      <c r="Y814" s="671"/>
      <c r="Z814" s="671"/>
    </row>
    <row r="815" spans="1:26" ht="13.5" customHeight="1">
      <c r="A815" s="671"/>
      <c r="B815" s="671"/>
      <c r="C815" s="671"/>
      <c r="D815" s="671"/>
      <c r="E815" s="671"/>
      <c r="F815" s="671"/>
      <c r="G815" s="671"/>
      <c r="H815" s="671"/>
      <c r="I815" s="671"/>
      <c r="J815" s="671"/>
      <c r="K815" s="672"/>
      <c r="L815" s="671"/>
      <c r="M815" s="671"/>
      <c r="N815" s="671"/>
      <c r="O815" s="671"/>
      <c r="P815" s="671"/>
      <c r="Q815" s="671"/>
      <c r="R815" s="671"/>
      <c r="S815" s="671"/>
      <c r="T815" s="671"/>
      <c r="U815" s="671"/>
      <c r="V815" s="671"/>
      <c r="W815" s="671"/>
      <c r="X815" s="671"/>
      <c r="Y815" s="671"/>
      <c r="Z815" s="671"/>
    </row>
    <row r="816" spans="1:26" ht="13.5" customHeight="1">
      <c r="A816" s="671"/>
      <c r="B816" s="671"/>
      <c r="C816" s="671"/>
      <c r="D816" s="671"/>
      <c r="E816" s="671"/>
      <c r="F816" s="671"/>
      <c r="G816" s="671"/>
      <c r="H816" s="671"/>
      <c r="I816" s="671"/>
      <c r="J816" s="671"/>
      <c r="K816" s="672"/>
      <c r="L816" s="671"/>
      <c r="M816" s="671"/>
      <c r="N816" s="671"/>
      <c r="O816" s="671"/>
      <c r="P816" s="671"/>
      <c r="Q816" s="671"/>
      <c r="R816" s="671"/>
      <c r="S816" s="671"/>
      <c r="T816" s="671"/>
      <c r="U816" s="671"/>
      <c r="V816" s="671"/>
      <c r="W816" s="671"/>
      <c r="X816" s="671"/>
      <c r="Y816" s="671"/>
      <c r="Z816" s="671"/>
    </row>
    <row r="817" spans="1:26" ht="13.5" customHeight="1">
      <c r="A817" s="671"/>
      <c r="B817" s="671"/>
      <c r="C817" s="671"/>
      <c r="D817" s="671"/>
      <c r="E817" s="671"/>
      <c r="F817" s="671"/>
      <c r="G817" s="671"/>
      <c r="H817" s="671"/>
      <c r="I817" s="671"/>
      <c r="J817" s="671"/>
      <c r="K817" s="672"/>
      <c r="L817" s="671"/>
      <c r="M817" s="671"/>
      <c r="N817" s="671"/>
      <c r="O817" s="671"/>
      <c r="P817" s="671"/>
      <c r="Q817" s="671"/>
      <c r="R817" s="671"/>
      <c r="S817" s="671"/>
      <c r="T817" s="671"/>
      <c r="U817" s="671"/>
      <c r="V817" s="671"/>
      <c r="W817" s="671"/>
      <c r="X817" s="671"/>
      <c r="Y817" s="671"/>
      <c r="Z817" s="671"/>
    </row>
    <row r="818" spans="1:26" ht="13.5" customHeight="1">
      <c r="A818" s="671"/>
      <c r="B818" s="671"/>
      <c r="C818" s="671"/>
      <c r="D818" s="671"/>
      <c r="E818" s="671"/>
      <c r="F818" s="671"/>
      <c r="G818" s="671"/>
      <c r="H818" s="671"/>
      <c r="I818" s="671"/>
      <c r="J818" s="671"/>
      <c r="K818" s="672"/>
      <c r="L818" s="671"/>
      <c r="M818" s="671"/>
      <c r="N818" s="671"/>
      <c r="O818" s="671"/>
      <c r="P818" s="671"/>
      <c r="Q818" s="671"/>
      <c r="R818" s="671"/>
      <c r="S818" s="671"/>
      <c r="T818" s="671"/>
      <c r="U818" s="671"/>
      <c r="V818" s="671"/>
      <c r="W818" s="671"/>
      <c r="X818" s="671"/>
      <c r="Y818" s="671"/>
      <c r="Z818" s="671"/>
    </row>
    <row r="819" spans="1:26" ht="13.5" customHeight="1">
      <c r="A819" s="671"/>
      <c r="B819" s="671"/>
      <c r="C819" s="671"/>
      <c r="D819" s="671"/>
      <c r="E819" s="671"/>
      <c r="F819" s="671"/>
      <c r="G819" s="671"/>
      <c r="H819" s="671"/>
      <c r="I819" s="671"/>
      <c r="J819" s="671"/>
      <c r="K819" s="672"/>
      <c r="L819" s="671"/>
      <c r="M819" s="671"/>
      <c r="N819" s="671"/>
      <c r="O819" s="671"/>
      <c r="P819" s="671"/>
      <c r="Q819" s="671"/>
      <c r="R819" s="671"/>
      <c r="S819" s="671"/>
      <c r="T819" s="671"/>
      <c r="U819" s="671"/>
      <c r="V819" s="671"/>
      <c r="W819" s="671"/>
      <c r="X819" s="671"/>
      <c r="Y819" s="671"/>
      <c r="Z819" s="671"/>
    </row>
    <row r="820" spans="1:26" ht="13.5" customHeight="1">
      <c r="A820" s="671"/>
      <c r="B820" s="671"/>
      <c r="C820" s="671"/>
      <c r="D820" s="671"/>
      <c r="E820" s="671"/>
      <c r="F820" s="671"/>
      <c r="G820" s="671"/>
      <c r="H820" s="671"/>
      <c r="I820" s="671"/>
      <c r="J820" s="671"/>
      <c r="K820" s="672"/>
      <c r="L820" s="671"/>
      <c r="M820" s="671"/>
      <c r="N820" s="671"/>
      <c r="O820" s="671"/>
      <c r="P820" s="671"/>
      <c r="Q820" s="671"/>
      <c r="R820" s="671"/>
      <c r="S820" s="671"/>
      <c r="T820" s="671"/>
      <c r="U820" s="671"/>
      <c r="V820" s="671"/>
      <c r="W820" s="671"/>
      <c r="X820" s="671"/>
      <c r="Y820" s="671"/>
      <c r="Z820" s="671"/>
    </row>
    <row r="821" spans="1:26" ht="13.5" customHeight="1">
      <c r="A821" s="671"/>
      <c r="B821" s="671"/>
      <c r="C821" s="671"/>
      <c r="D821" s="671"/>
      <c r="E821" s="671"/>
      <c r="F821" s="671"/>
      <c r="G821" s="671"/>
      <c r="H821" s="671"/>
      <c r="I821" s="671"/>
      <c r="J821" s="671"/>
      <c r="K821" s="672"/>
      <c r="L821" s="671"/>
      <c r="M821" s="671"/>
      <c r="N821" s="671"/>
      <c r="O821" s="671"/>
      <c r="P821" s="671"/>
      <c r="Q821" s="671"/>
      <c r="R821" s="671"/>
      <c r="S821" s="671"/>
      <c r="T821" s="671"/>
      <c r="U821" s="671"/>
      <c r="V821" s="671"/>
      <c r="W821" s="671"/>
      <c r="X821" s="671"/>
      <c r="Y821" s="671"/>
      <c r="Z821" s="671"/>
    </row>
    <row r="822" spans="1:26" ht="13.5" customHeight="1">
      <c r="A822" s="671"/>
      <c r="B822" s="671"/>
      <c r="C822" s="671"/>
      <c r="D822" s="671"/>
      <c r="E822" s="671"/>
      <c r="F822" s="671"/>
      <c r="G822" s="671"/>
      <c r="H822" s="671"/>
      <c r="I822" s="671"/>
      <c r="J822" s="671"/>
      <c r="K822" s="672"/>
      <c r="L822" s="671"/>
      <c r="M822" s="671"/>
      <c r="N822" s="671"/>
      <c r="O822" s="671"/>
      <c r="P822" s="671"/>
      <c r="Q822" s="671"/>
      <c r="R822" s="671"/>
      <c r="S822" s="671"/>
      <c r="T822" s="671"/>
      <c r="U822" s="671"/>
      <c r="V822" s="671"/>
      <c r="W822" s="671"/>
      <c r="X822" s="671"/>
      <c r="Y822" s="671"/>
      <c r="Z822" s="671"/>
    </row>
    <row r="823" spans="1:26" ht="13.5" customHeight="1">
      <c r="A823" s="671"/>
      <c r="B823" s="671"/>
      <c r="C823" s="671"/>
      <c r="D823" s="671"/>
      <c r="E823" s="671"/>
      <c r="F823" s="671"/>
      <c r="G823" s="671"/>
      <c r="H823" s="671"/>
      <c r="I823" s="671"/>
      <c r="J823" s="671"/>
      <c r="K823" s="672"/>
      <c r="L823" s="671"/>
      <c r="M823" s="671"/>
      <c r="N823" s="671"/>
      <c r="O823" s="671"/>
      <c r="P823" s="671"/>
      <c r="Q823" s="671"/>
      <c r="R823" s="671"/>
      <c r="S823" s="671"/>
      <c r="T823" s="671"/>
      <c r="U823" s="671"/>
      <c r="V823" s="671"/>
      <c r="W823" s="671"/>
      <c r="X823" s="671"/>
      <c r="Y823" s="671"/>
      <c r="Z823" s="671"/>
    </row>
    <row r="824" spans="1:26" ht="13.5" customHeight="1">
      <c r="A824" s="671"/>
      <c r="B824" s="671"/>
      <c r="C824" s="671"/>
      <c r="D824" s="671"/>
      <c r="E824" s="671"/>
      <c r="F824" s="671"/>
      <c r="G824" s="671"/>
      <c r="H824" s="671"/>
      <c r="I824" s="671"/>
      <c r="J824" s="671"/>
      <c r="K824" s="672"/>
      <c r="L824" s="671"/>
      <c r="M824" s="671"/>
      <c r="N824" s="671"/>
      <c r="O824" s="671"/>
      <c r="P824" s="671"/>
      <c r="Q824" s="671"/>
      <c r="R824" s="671"/>
      <c r="S824" s="671"/>
      <c r="T824" s="671"/>
      <c r="U824" s="671"/>
      <c r="V824" s="671"/>
      <c r="W824" s="671"/>
      <c r="X824" s="671"/>
      <c r="Y824" s="671"/>
      <c r="Z824" s="671"/>
    </row>
    <row r="825" spans="1:26" ht="13.5" customHeight="1">
      <c r="A825" s="671"/>
      <c r="B825" s="671"/>
      <c r="C825" s="671"/>
      <c r="D825" s="671"/>
      <c r="E825" s="671"/>
      <c r="F825" s="671"/>
      <c r="G825" s="671"/>
      <c r="H825" s="671"/>
      <c r="I825" s="671"/>
      <c r="J825" s="671"/>
      <c r="K825" s="672"/>
      <c r="L825" s="671"/>
      <c r="M825" s="671"/>
      <c r="N825" s="671"/>
      <c r="O825" s="671"/>
      <c r="P825" s="671"/>
      <c r="Q825" s="671"/>
      <c r="R825" s="671"/>
      <c r="S825" s="671"/>
      <c r="T825" s="671"/>
      <c r="U825" s="671"/>
      <c r="V825" s="671"/>
      <c r="W825" s="671"/>
      <c r="X825" s="671"/>
      <c r="Y825" s="671"/>
      <c r="Z825" s="671"/>
    </row>
    <row r="826" spans="1:26" ht="13.5" customHeight="1">
      <c r="A826" s="671"/>
      <c r="B826" s="671"/>
      <c r="C826" s="671"/>
      <c r="D826" s="671"/>
      <c r="E826" s="671"/>
      <c r="F826" s="671"/>
      <c r="G826" s="671"/>
      <c r="H826" s="671"/>
      <c r="I826" s="671"/>
      <c r="J826" s="671"/>
      <c r="K826" s="672"/>
      <c r="L826" s="671"/>
      <c r="M826" s="671"/>
      <c r="N826" s="671"/>
      <c r="O826" s="671"/>
      <c r="P826" s="671"/>
      <c r="Q826" s="671"/>
      <c r="R826" s="671"/>
      <c r="S826" s="671"/>
      <c r="T826" s="671"/>
      <c r="U826" s="671"/>
      <c r="V826" s="671"/>
      <c r="W826" s="671"/>
      <c r="X826" s="671"/>
      <c r="Y826" s="671"/>
      <c r="Z826" s="671"/>
    </row>
    <row r="827" spans="1:26" ht="13.5" customHeight="1">
      <c r="A827" s="671"/>
      <c r="B827" s="671"/>
      <c r="C827" s="671"/>
      <c r="D827" s="671"/>
      <c r="E827" s="671"/>
      <c r="F827" s="671"/>
      <c r="G827" s="671"/>
      <c r="H827" s="671"/>
      <c r="I827" s="671"/>
      <c r="J827" s="671"/>
      <c r="K827" s="672"/>
      <c r="L827" s="671"/>
      <c r="M827" s="671"/>
      <c r="N827" s="671"/>
      <c r="O827" s="671"/>
      <c r="P827" s="671"/>
      <c r="Q827" s="671"/>
      <c r="R827" s="671"/>
      <c r="S827" s="671"/>
      <c r="T827" s="671"/>
      <c r="U827" s="671"/>
      <c r="V827" s="671"/>
      <c r="W827" s="671"/>
      <c r="X827" s="671"/>
      <c r="Y827" s="671"/>
      <c r="Z827" s="671"/>
    </row>
    <row r="828" spans="1:26" ht="13.5" customHeight="1">
      <c r="A828" s="671"/>
      <c r="B828" s="671"/>
      <c r="C828" s="671"/>
      <c r="D828" s="671"/>
      <c r="E828" s="671"/>
      <c r="F828" s="671"/>
      <c r="G828" s="671"/>
      <c r="H828" s="671"/>
      <c r="I828" s="671"/>
      <c r="J828" s="671"/>
      <c r="K828" s="672"/>
      <c r="L828" s="671"/>
      <c r="M828" s="671"/>
      <c r="N828" s="671"/>
      <c r="O828" s="671"/>
      <c r="P828" s="671"/>
      <c r="Q828" s="671"/>
      <c r="R828" s="671"/>
      <c r="S828" s="671"/>
      <c r="T828" s="671"/>
      <c r="U828" s="671"/>
      <c r="V828" s="671"/>
      <c r="W828" s="671"/>
      <c r="X828" s="671"/>
      <c r="Y828" s="671"/>
      <c r="Z828" s="671"/>
    </row>
    <row r="829" spans="1:26" ht="13.5" customHeight="1">
      <c r="A829" s="671"/>
      <c r="B829" s="671"/>
      <c r="C829" s="671"/>
      <c r="D829" s="671"/>
      <c r="E829" s="671"/>
      <c r="F829" s="671"/>
      <c r="G829" s="671"/>
      <c r="H829" s="671"/>
      <c r="I829" s="671"/>
      <c r="J829" s="671"/>
      <c r="K829" s="672"/>
      <c r="L829" s="671"/>
      <c r="M829" s="671"/>
      <c r="N829" s="671"/>
      <c r="O829" s="671"/>
      <c r="P829" s="671"/>
      <c r="Q829" s="671"/>
      <c r="R829" s="671"/>
      <c r="S829" s="671"/>
      <c r="T829" s="671"/>
      <c r="U829" s="671"/>
      <c r="V829" s="671"/>
      <c r="W829" s="671"/>
      <c r="X829" s="671"/>
      <c r="Y829" s="671"/>
      <c r="Z829" s="671"/>
    </row>
    <row r="830" spans="1:26" ht="13.5" customHeight="1">
      <c r="A830" s="671"/>
      <c r="B830" s="671"/>
      <c r="C830" s="671"/>
      <c r="D830" s="671"/>
      <c r="E830" s="671"/>
      <c r="F830" s="671"/>
      <c r="G830" s="671"/>
      <c r="H830" s="671"/>
      <c r="I830" s="671"/>
      <c r="J830" s="671"/>
      <c r="K830" s="672"/>
      <c r="L830" s="671"/>
      <c r="M830" s="671"/>
      <c r="N830" s="671"/>
      <c r="O830" s="671"/>
      <c r="P830" s="671"/>
      <c r="Q830" s="671"/>
      <c r="R830" s="671"/>
      <c r="S830" s="671"/>
      <c r="T830" s="671"/>
      <c r="U830" s="671"/>
      <c r="V830" s="671"/>
      <c r="W830" s="671"/>
      <c r="X830" s="671"/>
      <c r="Y830" s="671"/>
      <c r="Z830" s="671"/>
    </row>
    <row r="831" spans="1:26" ht="13.5" customHeight="1">
      <c r="A831" s="671"/>
      <c r="B831" s="671"/>
      <c r="C831" s="671"/>
      <c r="D831" s="671"/>
      <c r="E831" s="671"/>
      <c r="F831" s="671"/>
      <c r="G831" s="671"/>
      <c r="H831" s="671"/>
      <c r="I831" s="671"/>
      <c r="J831" s="671"/>
      <c r="K831" s="672"/>
      <c r="L831" s="671"/>
      <c r="M831" s="671"/>
      <c r="N831" s="671"/>
      <c r="O831" s="671"/>
      <c r="P831" s="671"/>
      <c r="Q831" s="671"/>
      <c r="R831" s="671"/>
      <c r="S831" s="671"/>
      <c r="T831" s="671"/>
      <c r="U831" s="671"/>
      <c r="V831" s="671"/>
      <c r="W831" s="671"/>
      <c r="X831" s="671"/>
      <c r="Y831" s="671"/>
      <c r="Z831" s="671"/>
    </row>
    <row r="832" spans="1:26" ht="13.5" customHeight="1">
      <c r="A832" s="671"/>
      <c r="B832" s="671"/>
      <c r="C832" s="671"/>
      <c r="D832" s="671"/>
      <c r="E832" s="671"/>
      <c r="F832" s="671"/>
      <c r="G832" s="671"/>
      <c r="H832" s="671"/>
      <c r="I832" s="671"/>
      <c r="J832" s="671"/>
      <c r="K832" s="672"/>
      <c r="L832" s="671"/>
      <c r="M832" s="671"/>
      <c r="N832" s="671"/>
      <c r="O832" s="671"/>
      <c r="P832" s="671"/>
      <c r="Q832" s="671"/>
      <c r="R832" s="671"/>
      <c r="S832" s="671"/>
      <c r="T832" s="671"/>
      <c r="U832" s="671"/>
      <c r="V832" s="671"/>
      <c r="W832" s="671"/>
      <c r="X832" s="671"/>
      <c r="Y832" s="671"/>
      <c r="Z832" s="671"/>
    </row>
    <row r="833" spans="1:26" ht="13.5" customHeight="1">
      <c r="A833" s="671"/>
      <c r="B833" s="671"/>
      <c r="C833" s="671"/>
      <c r="D833" s="671"/>
      <c r="E833" s="671"/>
      <c r="F833" s="671"/>
      <c r="G833" s="671"/>
      <c r="H833" s="671"/>
      <c r="I833" s="671"/>
      <c r="J833" s="671"/>
      <c r="K833" s="672"/>
      <c r="L833" s="671"/>
      <c r="M833" s="671"/>
      <c r="N833" s="671"/>
      <c r="O833" s="671"/>
      <c r="P833" s="671"/>
      <c r="Q833" s="671"/>
      <c r="R833" s="671"/>
      <c r="S833" s="671"/>
      <c r="T833" s="671"/>
      <c r="U833" s="671"/>
      <c r="V833" s="671"/>
      <c r="W833" s="671"/>
      <c r="X833" s="671"/>
      <c r="Y833" s="671"/>
      <c r="Z833" s="671"/>
    </row>
    <row r="834" spans="1:26" ht="13.5" customHeight="1">
      <c r="A834" s="671"/>
      <c r="B834" s="671"/>
      <c r="C834" s="671"/>
      <c r="D834" s="671"/>
      <c r="E834" s="671"/>
      <c r="F834" s="671"/>
      <c r="G834" s="671"/>
      <c r="H834" s="671"/>
      <c r="I834" s="671"/>
      <c r="J834" s="671"/>
      <c r="K834" s="672"/>
      <c r="L834" s="671"/>
      <c r="M834" s="671"/>
      <c r="N834" s="671"/>
      <c r="O834" s="671"/>
      <c r="P834" s="671"/>
      <c r="Q834" s="671"/>
      <c r="R834" s="671"/>
      <c r="S834" s="671"/>
      <c r="T834" s="671"/>
      <c r="U834" s="671"/>
      <c r="V834" s="671"/>
      <c r="W834" s="671"/>
      <c r="X834" s="671"/>
      <c r="Y834" s="671"/>
      <c r="Z834" s="671"/>
    </row>
    <row r="835" spans="1:26" ht="13.5" customHeight="1">
      <c r="A835" s="671"/>
      <c r="B835" s="671"/>
      <c r="C835" s="671"/>
      <c r="D835" s="671"/>
      <c r="E835" s="671"/>
      <c r="F835" s="671"/>
      <c r="G835" s="671"/>
      <c r="H835" s="671"/>
      <c r="I835" s="671"/>
      <c r="J835" s="671"/>
      <c r="K835" s="672"/>
      <c r="L835" s="671"/>
      <c r="M835" s="671"/>
      <c r="N835" s="671"/>
      <c r="O835" s="671"/>
      <c r="P835" s="671"/>
      <c r="Q835" s="671"/>
      <c r="R835" s="671"/>
      <c r="S835" s="671"/>
      <c r="T835" s="671"/>
      <c r="U835" s="671"/>
      <c r="V835" s="671"/>
      <c r="W835" s="671"/>
      <c r="X835" s="671"/>
      <c r="Y835" s="671"/>
      <c r="Z835" s="671"/>
    </row>
    <row r="836" spans="1:26" ht="13.5" customHeight="1">
      <c r="A836" s="671"/>
      <c r="B836" s="671"/>
      <c r="C836" s="671"/>
      <c r="D836" s="671"/>
      <c r="E836" s="671"/>
      <c r="F836" s="671"/>
      <c r="G836" s="671"/>
      <c r="H836" s="671"/>
      <c r="I836" s="671"/>
      <c r="J836" s="671"/>
      <c r="K836" s="672"/>
      <c r="L836" s="671"/>
      <c r="M836" s="671"/>
      <c r="N836" s="671"/>
      <c r="O836" s="671"/>
      <c r="P836" s="671"/>
      <c r="Q836" s="671"/>
      <c r="R836" s="671"/>
      <c r="S836" s="671"/>
      <c r="T836" s="671"/>
      <c r="U836" s="671"/>
      <c r="V836" s="671"/>
      <c r="W836" s="671"/>
      <c r="X836" s="671"/>
      <c r="Y836" s="671"/>
      <c r="Z836" s="671"/>
    </row>
    <row r="837" spans="1:26" ht="13.5" customHeight="1">
      <c r="A837" s="671"/>
      <c r="B837" s="671"/>
      <c r="C837" s="671"/>
      <c r="D837" s="671"/>
      <c r="E837" s="671"/>
      <c r="F837" s="671"/>
      <c r="G837" s="671"/>
      <c r="H837" s="671"/>
      <c r="I837" s="671"/>
      <c r="J837" s="671"/>
      <c r="K837" s="672"/>
      <c r="L837" s="671"/>
      <c r="M837" s="671"/>
      <c r="N837" s="671"/>
      <c r="O837" s="671"/>
      <c r="P837" s="671"/>
      <c r="Q837" s="671"/>
      <c r="R837" s="671"/>
      <c r="S837" s="671"/>
      <c r="T837" s="671"/>
      <c r="U837" s="671"/>
      <c r="V837" s="671"/>
      <c r="W837" s="671"/>
      <c r="X837" s="671"/>
      <c r="Y837" s="671"/>
      <c r="Z837" s="671"/>
    </row>
    <row r="838" spans="1:26" ht="13.5" customHeight="1">
      <c r="A838" s="671"/>
      <c r="B838" s="671"/>
      <c r="C838" s="671"/>
      <c r="D838" s="671"/>
      <c r="E838" s="671"/>
      <c r="F838" s="671"/>
      <c r="G838" s="671"/>
      <c r="H838" s="671"/>
      <c r="I838" s="671"/>
      <c r="J838" s="671"/>
      <c r="K838" s="672"/>
      <c r="L838" s="671"/>
      <c r="M838" s="671"/>
      <c r="N838" s="671"/>
      <c r="O838" s="671"/>
      <c r="P838" s="671"/>
      <c r="Q838" s="671"/>
      <c r="R838" s="671"/>
      <c r="S838" s="671"/>
      <c r="T838" s="671"/>
      <c r="U838" s="671"/>
      <c r="V838" s="671"/>
      <c r="W838" s="671"/>
      <c r="X838" s="671"/>
      <c r="Y838" s="671"/>
      <c r="Z838" s="671"/>
    </row>
    <row r="839" spans="1:26" ht="13.5" customHeight="1">
      <c r="A839" s="671"/>
      <c r="B839" s="671"/>
      <c r="C839" s="671"/>
      <c r="D839" s="671"/>
      <c r="E839" s="671"/>
      <c r="F839" s="671"/>
      <c r="G839" s="671"/>
      <c r="H839" s="671"/>
      <c r="I839" s="671"/>
      <c r="J839" s="671"/>
      <c r="K839" s="672"/>
      <c r="L839" s="671"/>
      <c r="M839" s="671"/>
      <c r="N839" s="671"/>
      <c r="O839" s="671"/>
      <c r="P839" s="671"/>
      <c r="Q839" s="671"/>
      <c r="R839" s="671"/>
      <c r="S839" s="671"/>
      <c r="T839" s="671"/>
      <c r="U839" s="671"/>
      <c r="V839" s="671"/>
      <c r="W839" s="671"/>
      <c r="X839" s="671"/>
      <c r="Y839" s="671"/>
      <c r="Z839" s="671"/>
    </row>
    <row r="840" spans="1:26" ht="13.5" customHeight="1">
      <c r="A840" s="671"/>
      <c r="B840" s="671"/>
      <c r="C840" s="671"/>
      <c r="D840" s="671"/>
      <c r="E840" s="671"/>
      <c r="F840" s="671"/>
      <c r="G840" s="671"/>
      <c r="H840" s="671"/>
      <c r="I840" s="671"/>
      <c r="J840" s="671"/>
      <c r="K840" s="672"/>
      <c r="L840" s="671"/>
      <c r="M840" s="671"/>
      <c r="N840" s="671"/>
      <c r="O840" s="671"/>
      <c r="P840" s="671"/>
      <c r="Q840" s="671"/>
      <c r="R840" s="671"/>
      <c r="S840" s="671"/>
      <c r="T840" s="671"/>
      <c r="U840" s="671"/>
      <c r="V840" s="671"/>
      <c r="W840" s="671"/>
      <c r="X840" s="671"/>
      <c r="Y840" s="671"/>
      <c r="Z840" s="671"/>
    </row>
    <row r="841" spans="1:26" ht="13.5" customHeight="1">
      <c r="A841" s="671"/>
      <c r="B841" s="671"/>
      <c r="C841" s="671"/>
      <c r="D841" s="671"/>
      <c r="E841" s="671"/>
      <c r="F841" s="671"/>
      <c r="G841" s="671"/>
      <c r="H841" s="671"/>
      <c r="I841" s="671"/>
      <c r="J841" s="671"/>
      <c r="K841" s="672"/>
      <c r="L841" s="671"/>
      <c r="M841" s="671"/>
      <c r="N841" s="671"/>
      <c r="O841" s="671"/>
      <c r="P841" s="671"/>
      <c r="Q841" s="671"/>
      <c r="R841" s="671"/>
      <c r="S841" s="671"/>
      <c r="T841" s="671"/>
      <c r="U841" s="671"/>
      <c r="V841" s="671"/>
      <c r="W841" s="671"/>
      <c r="X841" s="671"/>
      <c r="Y841" s="671"/>
      <c r="Z841" s="671"/>
    </row>
    <row r="842" spans="1:26" ht="13.5" customHeight="1">
      <c r="A842" s="671"/>
      <c r="B842" s="671"/>
      <c r="C842" s="671"/>
      <c r="D842" s="671"/>
      <c r="E842" s="671"/>
      <c r="F842" s="671"/>
      <c r="G842" s="671"/>
      <c r="H842" s="671"/>
      <c r="I842" s="671"/>
      <c r="J842" s="671"/>
      <c r="K842" s="672"/>
      <c r="L842" s="671"/>
      <c r="M842" s="671"/>
      <c r="N842" s="671"/>
      <c r="O842" s="671"/>
      <c r="P842" s="671"/>
      <c r="Q842" s="671"/>
      <c r="R842" s="671"/>
      <c r="S842" s="671"/>
      <c r="T842" s="671"/>
      <c r="U842" s="671"/>
      <c r="V842" s="671"/>
      <c r="W842" s="671"/>
      <c r="X842" s="671"/>
      <c r="Y842" s="671"/>
      <c r="Z842" s="671"/>
    </row>
    <row r="843" spans="1:26" ht="13.5" customHeight="1">
      <c r="A843" s="671"/>
      <c r="B843" s="671"/>
      <c r="C843" s="671"/>
      <c r="D843" s="671"/>
      <c r="E843" s="671"/>
      <c r="F843" s="671"/>
      <c r="G843" s="671"/>
      <c r="H843" s="671"/>
      <c r="I843" s="671"/>
      <c r="J843" s="671"/>
      <c r="K843" s="672"/>
      <c r="L843" s="671"/>
      <c r="M843" s="671"/>
      <c r="N843" s="671"/>
      <c r="O843" s="671"/>
      <c r="P843" s="671"/>
      <c r="Q843" s="671"/>
      <c r="R843" s="671"/>
      <c r="S843" s="671"/>
      <c r="T843" s="671"/>
      <c r="U843" s="671"/>
      <c r="V843" s="671"/>
      <c r="W843" s="671"/>
      <c r="X843" s="671"/>
      <c r="Y843" s="671"/>
      <c r="Z843" s="671"/>
    </row>
    <row r="844" spans="1:26" ht="13.5" customHeight="1">
      <c r="A844" s="671"/>
      <c r="B844" s="671"/>
      <c r="C844" s="671"/>
      <c r="D844" s="671"/>
      <c r="E844" s="671"/>
      <c r="F844" s="671"/>
      <c r="G844" s="671"/>
      <c r="H844" s="671"/>
      <c r="I844" s="671"/>
      <c r="J844" s="671"/>
      <c r="K844" s="672"/>
      <c r="L844" s="671"/>
      <c r="M844" s="671"/>
      <c r="N844" s="671"/>
      <c r="O844" s="671"/>
      <c r="P844" s="671"/>
      <c r="Q844" s="671"/>
      <c r="R844" s="671"/>
      <c r="S844" s="671"/>
      <c r="T844" s="671"/>
      <c r="U844" s="671"/>
      <c r="V844" s="671"/>
      <c r="W844" s="671"/>
      <c r="X844" s="671"/>
      <c r="Y844" s="671"/>
      <c r="Z844" s="671"/>
    </row>
    <row r="845" spans="1:26" ht="13.5" customHeight="1">
      <c r="A845" s="671"/>
      <c r="B845" s="671"/>
      <c r="C845" s="671"/>
      <c r="D845" s="671"/>
      <c r="E845" s="671"/>
      <c r="F845" s="671"/>
      <c r="G845" s="671"/>
      <c r="H845" s="671"/>
      <c r="I845" s="671"/>
      <c r="J845" s="671"/>
      <c r="K845" s="672"/>
      <c r="L845" s="671"/>
      <c r="M845" s="671"/>
      <c r="N845" s="671"/>
      <c r="O845" s="671"/>
      <c r="P845" s="671"/>
      <c r="Q845" s="671"/>
      <c r="R845" s="671"/>
      <c r="S845" s="671"/>
      <c r="T845" s="671"/>
      <c r="U845" s="671"/>
      <c r="V845" s="671"/>
      <c r="W845" s="671"/>
      <c r="X845" s="671"/>
      <c r="Y845" s="671"/>
      <c r="Z845" s="671"/>
    </row>
    <row r="846" spans="1:26" ht="13.5" customHeight="1">
      <c r="A846" s="671"/>
      <c r="B846" s="671"/>
      <c r="C846" s="671"/>
      <c r="D846" s="671"/>
      <c r="E846" s="671"/>
      <c r="F846" s="671"/>
      <c r="G846" s="671"/>
      <c r="H846" s="671"/>
      <c r="I846" s="671"/>
      <c r="J846" s="671"/>
      <c r="K846" s="672"/>
      <c r="L846" s="671"/>
      <c r="M846" s="671"/>
      <c r="N846" s="671"/>
      <c r="O846" s="671"/>
      <c r="P846" s="671"/>
      <c r="Q846" s="671"/>
      <c r="R846" s="671"/>
      <c r="S846" s="671"/>
      <c r="T846" s="671"/>
      <c r="U846" s="671"/>
      <c r="V846" s="671"/>
      <c r="W846" s="671"/>
      <c r="X846" s="671"/>
      <c r="Y846" s="671"/>
      <c r="Z846" s="671"/>
    </row>
    <row r="847" spans="1:26" ht="13.5" customHeight="1">
      <c r="A847" s="671"/>
      <c r="B847" s="671"/>
      <c r="C847" s="671"/>
      <c r="D847" s="671"/>
      <c r="E847" s="671"/>
      <c r="F847" s="671"/>
      <c r="G847" s="671"/>
      <c r="H847" s="671"/>
      <c r="I847" s="671"/>
      <c r="J847" s="671"/>
      <c r="K847" s="672"/>
      <c r="L847" s="671"/>
      <c r="M847" s="671"/>
      <c r="N847" s="671"/>
      <c r="O847" s="671"/>
      <c r="P847" s="671"/>
      <c r="Q847" s="671"/>
      <c r="R847" s="671"/>
      <c r="S847" s="671"/>
      <c r="T847" s="671"/>
      <c r="U847" s="671"/>
      <c r="V847" s="671"/>
      <c r="W847" s="671"/>
      <c r="X847" s="671"/>
      <c r="Y847" s="671"/>
      <c r="Z847" s="671"/>
    </row>
    <row r="848" spans="1:26" ht="13.5" customHeight="1">
      <c r="A848" s="671"/>
      <c r="B848" s="671"/>
      <c r="C848" s="671"/>
      <c r="D848" s="671"/>
      <c r="E848" s="671"/>
      <c r="F848" s="671"/>
      <c r="G848" s="671"/>
      <c r="H848" s="671"/>
      <c r="I848" s="671"/>
      <c r="J848" s="671"/>
      <c r="K848" s="672"/>
      <c r="L848" s="671"/>
      <c r="M848" s="671"/>
      <c r="N848" s="671"/>
      <c r="O848" s="671"/>
      <c r="P848" s="671"/>
      <c r="Q848" s="671"/>
      <c r="R848" s="671"/>
      <c r="S848" s="671"/>
      <c r="T848" s="671"/>
      <c r="U848" s="671"/>
      <c r="V848" s="671"/>
      <c r="W848" s="671"/>
      <c r="X848" s="671"/>
      <c r="Y848" s="671"/>
      <c r="Z848" s="671"/>
    </row>
    <row r="849" spans="1:26" ht="13.5" customHeight="1">
      <c r="A849" s="671"/>
      <c r="B849" s="671"/>
      <c r="C849" s="671"/>
      <c r="D849" s="671"/>
      <c r="E849" s="671"/>
      <c r="F849" s="671"/>
      <c r="G849" s="671"/>
      <c r="H849" s="671"/>
      <c r="I849" s="671"/>
      <c r="J849" s="671"/>
      <c r="K849" s="672"/>
      <c r="L849" s="671"/>
      <c r="M849" s="671"/>
      <c r="N849" s="671"/>
      <c r="O849" s="671"/>
      <c r="P849" s="671"/>
      <c r="Q849" s="671"/>
      <c r="R849" s="671"/>
      <c r="S849" s="671"/>
      <c r="T849" s="671"/>
      <c r="U849" s="671"/>
      <c r="V849" s="671"/>
      <c r="W849" s="671"/>
      <c r="X849" s="671"/>
      <c r="Y849" s="671"/>
      <c r="Z849" s="671"/>
    </row>
    <row r="850" spans="1:26" ht="13.5" customHeight="1">
      <c r="A850" s="671"/>
      <c r="B850" s="671"/>
      <c r="C850" s="671"/>
      <c r="D850" s="671"/>
      <c r="E850" s="671"/>
      <c r="F850" s="671"/>
      <c r="G850" s="671"/>
      <c r="H850" s="671"/>
      <c r="I850" s="671"/>
      <c r="J850" s="671"/>
      <c r="K850" s="672"/>
      <c r="L850" s="671"/>
      <c r="M850" s="671"/>
      <c r="N850" s="671"/>
      <c r="O850" s="671"/>
      <c r="P850" s="671"/>
      <c r="Q850" s="671"/>
      <c r="R850" s="671"/>
      <c r="S850" s="671"/>
      <c r="T850" s="671"/>
      <c r="U850" s="671"/>
      <c r="V850" s="671"/>
      <c r="W850" s="671"/>
      <c r="X850" s="671"/>
      <c r="Y850" s="671"/>
      <c r="Z850" s="671"/>
    </row>
    <row r="851" spans="1:26" ht="13.5" customHeight="1">
      <c r="A851" s="671"/>
      <c r="B851" s="671"/>
      <c r="C851" s="671"/>
      <c r="D851" s="671"/>
      <c r="E851" s="671"/>
      <c r="F851" s="671"/>
      <c r="G851" s="671"/>
      <c r="H851" s="671"/>
      <c r="I851" s="671"/>
      <c r="J851" s="671"/>
      <c r="K851" s="672"/>
      <c r="L851" s="671"/>
      <c r="M851" s="671"/>
      <c r="N851" s="671"/>
      <c r="O851" s="671"/>
      <c r="P851" s="671"/>
      <c r="Q851" s="671"/>
      <c r="R851" s="671"/>
      <c r="S851" s="671"/>
      <c r="T851" s="671"/>
      <c r="U851" s="671"/>
      <c r="V851" s="671"/>
      <c r="W851" s="671"/>
      <c r="X851" s="671"/>
      <c r="Y851" s="671"/>
      <c r="Z851" s="671"/>
    </row>
    <row r="852" spans="1:26" ht="13.5" customHeight="1">
      <c r="A852" s="671"/>
      <c r="B852" s="671"/>
      <c r="C852" s="671"/>
      <c r="D852" s="671"/>
      <c r="E852" s="671"/>
      <c r="F852" s="671"/>
      <c r="G852" s="671"/>
      <c r="H852" s="671"/>
      <c r="I852" s="671"/>
      <c r="J852" s="671"/>
      <c r="K852" s="672"/>
      <c r="L852" s="671"/>
      <c r="M852" s="671"/>
      <c r="N852" s="671"/>
      <c r="O852" s="671"/>
      <c r="P852" s="671"/>
      <c r="Q852" s="671"/>
      <c r="R852" s="671"/>
      <c r="S852" s="671"/>
      <c r="T852" s="671"/>
      <c r="U852" s="671"/>
      <c r="V852" s="671"/>
      <c r="W852" s="671"/>
      <c r="X852" s="671"/>
      <c r="Y852" s="671"/>
      <c r="Z852" s="671"/>
    </row>
    <row r="853" spans="1:26" ht="13.5" customHeight="1">
      <c r="A853" s="671"/>
      <c r="B853" s="671"/>
      <c r="C853" s="671"/>
      <c r="D853" s="671"/>
      <c r="E853" s="671"/>
      <c r="F853" s="671"/>
      <c r="G853" s="671"/>
      <c r="H853" s="671"/>
      <c r="I853" s="671"/>
      <c r="J853" s="671"/>
      <c r="K853" s="672"/>
      <c r="L853" s="671"/>
      <c r="M853" s="671"/>
      <c r="N853" s="671"/>
      <c r="O853" s="671"/>
      <c r="P853" s="671"/>
      <c r="Q853" s="671"/>
      <c r="R853" s="671"/>
      <c r="S853" s="671"/>
      <c r="T853" s="671"/>
      <c r="U853" s="671"/>
      <c r="V853" s="671"/>
      <c r="W853" s="671"/>
      <c r="X853" s="671"/>
      <c r="Y853" s="671"/>
      <c r="Z853" s="671"/>
    </row>
    <row r="854" spans="1:26" ht="13.5" customHeight="1">
      <c r="A854" s="671"/>
      <c r="B854" s="671"/>
      <c r="C854" s="671"/>
      <c r="D854" s="671"/>
      <c r="E854" s="671"/>
      <c r="F854" s="671"/>
      <c r="G854" s="671"/>
      <c r="H854" s="671"/>
      <c r="I854" s="671"/>
      <c r="J854" s="671"/>
      <c r="K854" s="672"/>
      <c r="L854" s="671"/>
      <c r="M854" s="671"/>
      <c r="N854" s="671"/>
      <c r="O854" s="671"/>
      <c r="P854" s="671"/>
      <c r="Q854" s="671"/>
      <c r="R854" s="671"/>
      <c r="S854" s="671"/>
      <c r="T854" s="671"/>
      <c r="U854" s="671"/>
      <c r="V854" s="671"/>
      <c r="W854" s="671"/>
      <c r="X854" s="671"/>
      <c r="Y854" s="671"/>
      <c r="Z854" s="671"/>
    </row>
    <row r="855" spans="1:26" ht="13.5" customHeight="1">
      <c r="A855" s="671"/>
      <c r="B855" s="671"/>
      <c r="C855" s="671"/>
      <c r="D855" s="671"/>
      <c r="E855" s="671"/>
      <c r="F855" s="671"/>
      <c r="G855" s="671"/>
      <c r="H855" s="671"/>
      <c r="I855" s="671"/>
      <c r="J855" s="671"/>
      <c r="K855" s="672"/>
      <c r="L855" s="671"/>
      <c r="M855" s="671"/>
      <c r="N855" s="671"/>
      <c r="O855" s="671"/>
      <c r="P855" s="671"/>
      <c r="Q855" s="671"/>
      <c r="R855" s="671"/>
      <c r="S855" s="671"/>
      <c r="T855" s="671"/>
      <c r="U855" s="671"/>
      <c r="V855" s="671"/>
      <c r="W855" s="671"/>
      <c r="X855" s="671"/>
      <c r="Y855" s="671"/>
      <c r="Z855" s="671"/>
    </row>
    <row r="856" spans="1:26" ht="13.5" customHeight="1">
      <c r="A856" s="671"/>
      <c r="B856" s="671"/>
      <c r="C856" s="671"/>
      <c r="D856" s="671"/>
      <c r="E856" s="671"/>
      <c r="F856" s="671"/>
      <c r="G856" s="671"/>
      <c r="H856" s="671"/>
      <c r="I856" s="671"/>
      <c r="J856" s="671"/>
      <c r="K856" s="672"/>
      <c r="L856" s="671"/>
      <c r="M856" s="671"/>
      <c r="N856" s="671"/>
      <c r="O856" s="671"/>
      <c r="P856" s="671"/>
      <c r="Q856" s="671"/>
      <c r="R856" s="671"/>
      <c r="S856" s="671"/>
      <c r="T856" s="671"/>
      <c r="U856" s="671"/>
      <c r="V856" s="671"/>
      <c r="W856" s="671"/>
      <c r="X856" s="671"/>
      <c r="Y856" s="671"/>
      <c r="Z856" s="671"/>
    </row>
    <row r="857" spans="1:26" ht="13.5" customHeight="1">
      <c r="A857" s="671"/>
      <c r="B857" s="671"/>
      <c r="C857" s="671"/>
      <c r="D857" s="671"/>
      <c r="E857" s="671"/>
      <c r="F857" s="671"/>
      <c r="G857" s="671"/>
      <c r="H857" s="671"/>
      <c r="I857" s="671"/>
      <c r="J857" s="671"/>
      <c r="K857" s="672"/>
      <c r="L857" s="671"/>
      <c r="M857" s="671"/>
      <c r="N857" s="671"/>
      <c r="O857" s="671"/>
      <c r="P857" s="671"/>
      <c r="Q857" s="671"/>
      <c r="R857" s="671"/>
      <c r="S857" s="671"/>
      <c r="T857" s="671"/>
      <c r="U857" s="671"/>
      <c r="V857" s="671"/>
      <c r="W857" s="671"/>
      <c r="X857" s="671"/>
      <c r="Y857" s="671"/>
      <c r="Z857" s="671"/>
    </row>
    <row r="858" spans="1:26" ht="13.5" customHeight="1">
      <c r="A858" s="671"/>
      <c r="B858" s="671"/>
      <c r="C858" s="671"/>
      <c r="D858" s="671"/>
      <c r="E858" s="671"/>
      <c r="F858" s="671"/>
      <c r="G858" s="671"/>
      <c r="H858" s="671"/>
      <c r="I858" s="671"/>
      <c r="J858" s="671"/>
      <c r="K858" s="672"/>
      <c r="L858" s="671"/>
      <c r="M858" s="671"/>
      <c r="N858" s="671"/>
      <c r="O858" s="671"/>
      <c r="P858" s="671"/>
      <c r="Q858" s="671"/>
      <c r="R858" s="671"/>
      <c r="S858" s="671"/>
      <c r="T858" s="671"/>
      <c r="U858" s="671"/>
      <c r="V858" s="671"/>
      <c r="W858" s="671"/>
      <c r="X858" s="671"/>
      <c r="Y858" s="671"/>
      <c r="Z858" s="671"/>
    </row>
    <row r="859" spans="1:26" ht="13.5" customHeight="1">
      <c r="A859" s="671"/>
      <c r="B859" s="671"/>
      <c r="C859" s="671"/>
      <c r="D859" s="671"/>
      <c r="E859" s="671"/>
      <c r="F859" s="671"/>
      <c r="G859" s="671"/>
      <c r="H859" s="671"/>
      <c r="I859" s="671"/>
      <c r="J859" s="671"/>
      <c r="K859" s="672"/>
      <c r="L859" s="671"/>
      <c r="M859" s="671"/>
      <c r="N859" s="671"/>
      <c r="O859" s="671"/>
      <c r="P859" s="671"/>
      <c r="Q859" s="671"/>
      <c r="R859" s="671"/>
      <c r="S859" s="671"/>
      <c r="T859" s="671"/>
      <c r="U859" s="671"/>
      <c r="V859" s="671"/>
      <c r="W859" s="671"/>
      <c r="X859" s="671"/>
      <c r="Y859" s="671"/>
      <c r="Z859" s="671"/>
    </row>
    <row r="860" spans="1:26" ht="13.5" customHeight="1">
      <c r="A860" s="671"/>
      <c r="B860" s="671"/>
      <c r="C860" s="671"/>
      <c r="D860" s="671"/>
      <c r="E860" s="671"/>
      <c r="F860" s="671"/>
      <c r="G860" s="671"/>
      <c r="H860" s="671"/>
      <c r="I860" s="671"/>
      <c r="J860" s="671"/>
      <c r="K860" s="672"/>
      <c r="L860" s="671"/>
      <c r="M860" s="671"/>
      <c r="N860" s="671"/>
      <c r="O860" s="671"/>
      <c r="P860" s="671"/>
      <c r="Q860" s="671"/>
      <c r="R860" s="671"/>
      <c r="S860" s="671"/>
      <c r="T860" s="671"/>
      <c r="U860" s="671"/>
      <c r="V860" s="671"/>
      <c r="W860" s="671"/>
      <c r="X860" s="671"/>
      <c r="Y860" s="671"/>
      <c r="Z860" s="671"/>
    </row>
    <row r="861" spans="1:26" ht="13.5" customHeight="1">
      <c r="A861" s="671"/>
      <c r="B861" s="671"/>
      <c r="C861" s="671"/>
      <c r="D861" s="671"/>
      <c r="E861" s="671"/>
      <c r="F861" s="671"/>
      <c r="G861" s="671"/>
      <c r="H861" s="671"/>
      <c r="I861" s="671"/>
      <c r="J861" s="671"/>
      <c r="K861" s="672"/>
      <c r="L861" s="671"/>
      <c r="M861" s="671"/>
      <c r="N861" s="671"/>
      <c r="O861" s="671"/>
      <c r="P861" s="671"/>
      <c r="Q861" s="671"/>
      <c r="R861" s="671"/>
      <c r="S861" s="671"/>
      <c r="T861" s="671"/>
      <c r="U861" s="671"/>
      <c r="V861" s="671"/>
      <c r="W861" s="671"/>
      <c r="X861" s="671"/>
      <c r="Y861" s="671"/>
      <c r="Z861" s="671"/>
    </row>
    <row r="862" spans="1:26" ht="13.5" customHeight="1">
      <c r="A862" s="671"/>
      <c r="B862" s="671"/>
      <c r="C862" s="671"/>
      <c r="D862" s="671"/>
      <c r="E862" s="671"/>
      <c r="F862" s="671"/>
      <c r="G862" s="671"/>
      <c r="H862" s="671"/>
      <c r="I862" s="671"/>
      <c r="J862" s="671"/>
      <c r="K862" s="672"/>
      <c r="L862" s="671"/>
      <c r="M862" s="671"/>
      <c r="N862" s="671"/>
      <c r="O862" s="671"/>
      <c r="P862" s="671"/>
      <c r="Q862" s="671"/>
      <c r="R862" s="671"/>
      <c r="S862" s="671"/>
      <c r="T862" s="671"/>
      <c r="U862" s="671"/>
      <c r="V862" s="671"/>
      <c r="W862" s="671"/>
      <c r="X862" s="671"/>
      <c r="Y862" s="671"/>
      <c r="Z862" s="671"/>
    </row>
    <row r="863" spans="1:26" ht="13.5" customHeight="1">
      <c r="A863" s="671"/>
      <c r="B863" s="671"/>
      <c r="C863" s="671"/>
      <c r="D863" s="671"/>
      <c r="E863" s="671"/>
      <c r="F863" s="671"/>
      <c r="G863" s="671"/>
      <c r="H863" s="671"/>
      <c r="I863" s="671"/>
      <c r="J863" s="671"/>
      <c r="K863" s="672"/>
      <c r="L863" s="671"/>
      <c r="M863" s="671"/>
      <c r="N863" s="671"/>
      <c r="O863" s="671"/>
      <c r="P863" s="671"/>
      <c r="Q863" s="671"/>
      <c r="R863" s="671"/>
      <c r="S863" s="671"/>
      <c r="T863" s="671"/>
      <c r="U863" s="671"/>
      <c r="V863" s="671"/>
      <c r="W863" s="671"/>
      <c r="X863" s="671"/>
      <c r="Y863" s="671"/>
      <c r="Z863" s="671"/>
    </row>
    <row r="864" spans="1:26" ht="13.5" customHeight="1">
      <c r="A864" s="671"/>
      <c r="B864" s="671"/>
      <c r="C864" s="671"/>
      <c r="D864" s="671"/>
      <c r="E864" s="671"/>
      <c r="F864" s="671"/>
      <c r="G864" s="671"/>
      <c r="H864" s="671"/>
      <c r="I864" s="671"/>
      <c r="J864" s="671"/>
      <c r="K864" s="672"/>
      <c r="L864" s="671"/>
      <c r="M864" s="671"/>
      <c r="N864" s="671"/>
      <c r="O864" s="671"/>
      <c r="P864" s="671"/>
      <c r="Q864" s="671"/>
      <c r="R864" s="671"/>
      <c r="S864" s="671"/>
      <c r="T864" s="671"/>
      <c r="U864" s="671"/>
      <c r="V864" s="671"/>
      <c r="W864" s="671"/>
      <c r="X864" s="671"/>
      <c r="Y864" s="671"/>
      <c r="Z864" s="671"/>
    </row>
    <row r="865" spans="1:26" ht="13.5" customHeight="1">
      <c r="A865" s="671"/>
      <c r="B865" s="671"/>
      <c r="C865" s="671"/>
      <c r="D865" s="671"/>
      <c r="E865" s="671"/>
      <c r="F865" s="671"/>
      <c r="G865" s="671"/>
      <c r="H865" s="671"/>
      <c r="I865" s="671"/>
      <c r="J865" s="671"/>
      <c r="K865" s="672"/>
      <c r="L865" s="671"/>
      <c r="M865" s="671"/>
      <c r="N865" s="671"/>
      <c r="O865" s="671"/>
      <c r="P865" s="671"/>
      <c r="Q865" s="671"/>
      <c r="R865" s="671"/>
      <c r="S865" s="671"/>
      <c r="T865" s="671"/>
      <c r="U865" s="671"/>
      <c r="V865" s="671"/>
      <c r="W865" s="671"/>
      <c r="X865" s="671"/>
      <c r="Y865" s="671"/>
      <c r="Z865" s="671"/>
    </row>
    <row r="866" spans="1:26" ht="13.5" customHeight="1">
      <c r="A866" s="671"/>
      <c r="B866" s="671"/>
      <c r="C866" s="671"/>
      <c r="D866" s="671"/>
      <c r="E866" s="671"/>
      <c r="F866" s="671"/>
      <c r="G866" s="671"/>
      <c r="H866" s="671"/>
      <c r="I866" s="671"/>
      <c r="J866" s="671"/>
      <c r="K866" s="672"/>
      <c r="L866" s="671"/>
      <c r="M866" s="671"/>
      <c r="N866" s="671"/>
      <c r="O866" s="671"/>
      <c r="P866" s="671"/>
      <c r="Q866" s="671"/>
      <c r="R866" s="671"/>
      <c r="S866" s="671"/>
      <c r="T866" s="671"/>
      <c r="U866" s="671"/>
      <c r="V866" s="671"/>
      <c r="W866" s="671"/>
      <c r="X866" s="671"/>
      <c r="Y866" s="671"/>
      <c r="Z866" s="671"/>
    </row>
    <row r="867" spans="1:26" ht="13.5" customHeight="1">
      <c r="A867" s="671"/>
      <c r="B867" s="671"/>
      <c r="C867" s="671"/>
      <c r="D867" s="671"/>
      <c r="E867" s="671"/>
      <c r="F867" s="671"/>
      <c r="G867" s="671"/>
      <c r="H867" s="671"/>
      <c r="I867" s="671"/>
      <c r="J867" s="671"/>
      <c r="K867" s="672"/>
      <c r="L867" s="671"/>
      <c r="M867" s="671"/>
      <c r="N867" s="671"/>
      <c r="O867" s="671"/>
      <c r="P867" s="671"/>
      <c r="Q867" s="671"/>
      <c r="R867" s="671"/>
      <c r="S867" s="671"/>
      <c r="T867" s="671"/>
      <c r="U867" s="671"/>
      <c r="V867" s="671"/>
      <c r="W867" s="671"/>
      <c r="X867" s="671"/>
      <c r="Y867" s="671"/>
      <c r="Z867" s="671"/>
    </row>
    <row r="868" spans="1:26" ht="13.5" customHeight="1">
      <c r="A868" s="671"/>
      <c r="B868" s="671"/>
      <c r="C868" s="671"/>
      <c r="D868" s="671"/>
      <c r="E868" s="671"/>
      <c r="F868" s="671"/>
      <c r="G868" s="671"/>
      <c r="H868" s="671"/>
      <c r="I868" s="671"/>
      <c r="J868" s="671"/>
      <c r="K868" s="672"/>
      <c r="L868" s="671"/>
      <c r="M868" s="671"/>
      <c r="N868" s="671"/>
      <c r="O868" s="671"/>
      <c r="P868" s="671"/>
      <c r="Q868" s="671"/>
      <c r="R868" s="671"/>
      <c r="S868" s="671"/>
      <c r="T868" s="671"/>
      <c r="U868" s="671"/>
      <c r="V868" s="671"/>
      <c r="W868" s="671"/>
      <c r="X868" s="671"/>
      <c r="Y868" s="671"/>
      <c r="Z868" s="671"/>
    </row>
    <row r="869" spans="1:26" ht="13.5" customHeight="1">
      <c r="A869" s="671"/>
      <c r="B869" s="671"/>
      <c r="C869" s="671"/>
      <c r="D869" s="671"/>
      <c r="E869" s="671"/>
      <c r="F869" s="671"/>
      <c r="G869" s="671"/>
      <c r="H869" s="671"/>
      <c r="I869" s="671"/>
      <c r="J869" s="671"/>
      <c r="K869" s="672"/>
      <c r="L869" s="671"/>
      <c r="M869" s="671"/>
      <c r="N869" s="671"/>
      <c r="O869" s="671"/>
      <c r="P869" s="671"/>
      <c r="Q869" s="671"/>
      <c r="R869" s="671"/>
      <c r="S869" s="671"/>
      <c r="T869" s="671"/>
      <c r="U869" s="671"/>
      <c r="V869" s="671"/>
      <c r="W869" s="671"/>
      <c r="X869" s="671"/>
      <c r="Y869" s="671"/>
      <c r="Z869" s="671"/>
    </row>
    <row r="870" spans="1:26" ht="13.5" customHeight="1">
      <c r="A870" s="671"/>
      <c r="B870" s="671"/>
      <c r="C870" s="671"/>
      <c r="D870" s="671"/>
      <c r="E870" s="671"/>
      <c r="F870" s="671"/>
      <c r="G870" s="671"/>
      <c r="H870" s="671"/>
      <c r="I870" s="671"/>
      <c r="J870" s="671"/>
      <c r="K870" s="672"/>
      <c r="L870" s="671"/>
      <c r="M870" s="671"/>
      <c r="N870" s="671"/>
      <c r="O870" s="671"/>
      <c r="P870" s="671"/>
      <c r="Q870" s="671"/>
      <c r="R870" s="671"/>
      <c r="S870" s="671"/>
      <c r="T870" s="671"/>
      <c r="U870" s="671"/>
      <c r="V870" s="671"/>
      <c r="W870" s="671"/>
      <c r="X870" s="671"/>
      <c r="Y870" s="671"/>
      <c r="Z870" s="671"/>
    </row>
    <row r="871" spans="1:26" ht="13.5" customHeight="1">
      <c r="A871" s="671"/>
      <c r="B871" s="671"/>
      <c r="C871" s="671"/>
      <c r="D871" s="671"/>
      <c r="E871" s="671"/>
      <c r="F871" s="671"/>
      <c r="G871" s="671"/>
      <c r="H871" s="671"/>
      <c r="I871" s="671"/>
      <c r="J871" s="671"/>
      <c r="K871" s="672"/>
      <c r="L871" s="671"/>
      <c r="M871" s="671"/>
      <c r="N871" s="671"/>
      <c r="O871" s="671"/>
      <c r="P871" s="671"/>
      <c r="Q871" s="671"/>
      <c r="R871" s="671"/>
      <c r="S871" s="671"/>
      <c r="T871" s="671"/>
      <c r="U871" s="671"/>
      <c r="V871" s="671"/>
      <c r="W871" s="671"/>
      <c r="X871" s="671"/>
      <c r="Y871" s="671"/>
      <c r="Z871" s="671"/>
    </row>
    <row r="872" spans="1:26" ht="13.5" customHeight="1">
      <c r="A872" s="671"/>
      <c r="B872" s="671"/>
      <c r="C872" s="671"/>
      <c r="D872" s="671"/>
      <c r="E872" s="671"/>
      <c r="F872" s="671"/>
      <c r="G872" s="671"/>
      <c r="H872" s="671"/>
      <c r="I872" s="671"/>
      <c r="J872" s="671"/>
      <c r="K872" s="672"/>
      <c r="L872" s="671"/>
      <c r="M872" s="671"/>
      <c r="N872" s="671"/>
      <c r="O872" s="671"/>
      <c r="P872" s="671"/>
      <c r="Q872" s="671"/>
      <c r="R872" s="671"/>
      <c r="S872" s="671"/>
      <c r="T872" s="671"/>
      <c r="U872" s="671"/>
      <c r="V872" s="671"/>
      <c r="W872" s="671"/>
      <c r="X872" s="671"/>
      <c r="Y872" s="671"/>
      <c r="Z872" s="671"/>
    </row>
    <row r="873" spans="1:26" ht="13.5" customHeight="1">
      <c r="A873" s="671"/>
      <c r="B873" s="671"/>
      <c r="C873" s="671"/>
      <c r="D873" s="671"/>
      <c r="E873" s="671"/>
      <c r="F873" s="671"/>
      <c r="G873" s="671"/>
      <c r="H873" s="671"/>
      <c r="I873" s="671"/>
      <c r="J873" s="671"/>
      <c r="K873" s="672"/>
      <c r="L873" s="671"/>
      <c r="M873" s="671"/>
      <c r="N873" s="671"/>
      <c r="O873" s="671"/>
      <c r="P873" s="671"/>
      <c r="Q873" s="671"/>
      <c r="R873" s="671"/>
      <c r="S873" s="671"/>
      <c r="T873" s="671"/>
      <c r="U873" s="671"/>
      <c r="V873" s="671"/>
      <c r="W873" s="671"/>
      <c r="X873" s="671"/>
      <c r="Y873" s="671"/>
      <c r="Z873" s="671"/>
    </row>
    <row r="874" spans="1:26" ht="13.5" customHeight="1">
      <c r="A874" s="671"/>
      <c r="B874" s="671"/>
      <c r="C874" s="671"/>
      <c r="D874" s="671"/>
      <c r="E874" s="671"/>
      <c r="F874" s="671"/>
      <c r="G874" s="671"/>
      <c r="H874" s="671"/>
      <c r="I874" s="671"/>
      <c r="J874" s="671"/>
      <c r="K874" s="672"/>
      <c r="L874" s="671"/>
      <c r="M874" s="671"/>
      <c r="N874" s="671"/>
      <c r="O874" s="671"/>
      <c r="P874" s="671"/>
      <c r="Q874" s="671"/>
      <c r="R874" s="671"/>
      <c r="S874" s="671"/>
      <c r="T874" s="671"/>
      <c r="U874" s="671"/>
      <c r="V874" s="671"/>
      <c r="W874" s="671"/>
      <c r="X874" s="671"/>
      <c r="Y874" s="671"/>
      <c r="Z874" s="671"/>
    </row>
    <row r="875" spans="1:26" ht="13.5" customHeight="1">
      <c r="A875" s="671"/>
      <c r="B875" s="671"/>
      <c r="C875" s="671"/>
      <c r="D875" s="671"/>
      <c r="E875" s="671"/>
      <c r="F875" s="671"/>
      <c r="G875" s="671"/>
      <c r="H875" s="671"/>
      <c r="I875" s="671"/>
      <c r="J875" s="671"/>
      <c r="K875" s="672"/>
      <c r="L875" s="671"/>
      <c r="M875" s="671"/>
      <c r="N875" s="671"/>
      <c r="O875" s="671"/>
      <c r="P875" s="671"/>
      <c r="Q875" s="671"/>
      <c r="R875" s="671"/>
      <c r="S875" s="671"/>
      <c r="T875" s="671"/>
      <c r="U875" s="671"/>
      <c r="V875" s="671"/>
      <c r="W875" s="671"/>
      <c r="X875" s="671"/>
      <c r="Y875" s="671"/>
      <c r="Z875" s="671"/>
    </row>
    <row r="876" spans="1:26" ht="13.5" customHeight="1">
      <c r="A876" s="671"/>
      <c r="B876" s="671"/>
      <c r="C876" s="671"/>
      <c r="D876" s="671"/>
      <c r="E876" s="671"/>
      <c r="F876" s="671"/>
      <c r="G876" s="671"/>
      <c r="H876" s="671"/>
      <c r="I876" s="671"/>
      <c r="J876" s="671"/>
      <c r="K876" s="672"/>
      <c r="L876" s="671"/>
      <c r="M876" s="671"/>
      <c r="N876" s="671"/>
      <c r="O876" s="671"/>
      <c r="P876" s="671"/>
      <c r="Q876" s="671"/>
      <c r="R876" s="671"/>
      <c r="S876" s="671"/>
      <c r="T876" s="671"/>
      <c r="U876" s="671"/>
      <c r="V876" s="671"/>
      <c r="W876" s="671"/>
      <c r="X876" s="671"/>
      <c r="Y876" s="671"/>
      <c r="Z876" s="671"/>
    </row>
    <row r="877" spans="1:26" ht="13.5" customHeight="1">
      <c r="A877" s="671"/>
      <c r="B877" s="671"/>
      <c r="C877" s="671"/>
      <c r="D877" s="671"/>
      <c r="E877" s="671"/>
      <c r="F877" s="671"/>
      <c r="G877" s="671"/>
      <c r="H877" s="671"/>
      <c r="I877" s="671"/>
      <c r="J877" s="671"/>
      <c r="K877" s="672"/>
      <c r="L877" s="671"/>
      <c r="M877" s="671"/>
      <c r="N877" s="671"/>
      <c r="O877" s="671"/>
      <c r="P877" s="671"/>
      <c r="Q877" s="671"/>
      <c r="R877" s="671"/>
      <c r="S877" s="671"/>
      <c r="T877" s="671"/>
      <c r="U877" s="671"/>
      <c r="V877" s="671"/>
      <c r="W877" s="671"/>
      <c r="X877" s="671"/>
      <c r="Y877" s="671"/>
      <c r="Z877" s="671"/>
    </row>
    <row r="878" spans="1:26" ht="13.5" customHeight="1">
      <c r="A878" s="671"/>
      <c r="B878" s="671"/>
      <c r="C878" s="671"/>
      <c r="D878" s="671"/>
      <c r="E878" s="671"/>
      <c r="F878" s="671"/>
      <c r="G878" s="671"/>
      <c r="H878" s="671"/>
      <c r="I878" s="671"/>
      <c r="J878" s="671"/>
      <c r="K878" s="672"/>
      <c r="L878" s="671"/>
      <c r="M878" s="671"/>
      <c r="N878" s="671"/>
      <c r="O878" s="671"/>
      <c r="P878" s="671"/>
      <c r="Q878" s="671"/>
      <c r="R878" s="671"/>
      <c r="S878" s="671"/>
      <c r="T878" s="671"/>
      <c r="U878" s="671"/>
      <c r="V878" s="671"/>
      <c r="W878" s="671"/>
      <c r="X878" s="671"/>
      <c r="Y878" s="671"/>
      <c r="Z878" s="671"/>
    </row>
    <row r="879" spans="1:26" ht="13.5" customHeight="1">
      <c r="A879" s="671"/>
      <c r="B879" s="671"/>
      <c r="C879" s="671"/>
      <c r="D879" s="671"/>
      <c r="E879" s="671"/>
      <c r="F879" s="671"/>
      <c r="G879" s="671"/>
      <c r="H879" s="671"/>
      <c r="I879" s="671"/>
      <c r="J879" s="671"/>
      <c r="K879" s="672"/>
      <c r="L879" s="671"/>
      <c r="M879" s="671"/>
      <c r="N879" s="671"/>
      <c r="O879" s="671"/>
      <c r="P879" s="671"/>
      <c r="Q879" s="671"/>
      <c r="R879" s="671"/>
      <c r="S879" s="671"/>
      <c r="T879" s="671"/>
      <c r="U879" s="671"/>
      <c r="V879" s="671"/>
      <c r="W879" s="671"/>
      <c r="X879" s="671"/>
      <c r="Y879" s="671"/>
      <c r="Z879" s="671"/>
    </row>
    <row r="880" spans="1:26" ht="13.5" customHeight="1">
      <c r="A880" s="671"/>
      <c r="B880" s="671"/>
      <c r="C880" s="671"/>
      <c r="D880" s="671"/>
      <c r="E880" s="671"/>
      <c r="F880" s="671"/>
      <c r="G880" s="671"/>
      <c r="H880" s="671"/>
      <c r="I880" s="671"/>
      <c r="J880" s="671"/>
      <c r="K880" s="672"/>
      <c r="L880" s="671"/>
      <c r="M880" s="671"/>
      <c r="N880" s="671"/>
      <c r="O880" s="671"/>
      <c r="P880" s="671"/>
      <c r="Q880" s="671"/>
      <c r="R880" s="671"/>
      <c r="S880" s="671"/>
      <c r="T880" s="671"/>
      <c r="U880" s="671"/>
      <c r="V880" s="671"/>
      <c r="W880" s="671"/>
      <c r="X880" s="671"/>
      <c r="Y880" s="671"/>
      <c r="Z880" s="671"/>
    </row>
    <row r="881" spans="1:26" ht="13.5" customHeight="1">
      <c r="A881" s="671"/>
      <c r="B881" s="671"/>
      <c r="C881" s="671"/>
      <c r="D881" s="671"/>
      <c r="E881" s="671"/>
      <c r="F881" s="671"/>
      <c r="G881" s="671"/>
      <c r="H881" s="671"/>
      <c r="I881" s="671"/>
      <c r="J881" s="671"/>
      <c r="K881" s="672"/>
      <c r="L881" s="671"/>
      <c r="M881" s="671"/>
      <c r="N881" s="671"/>
      <c r="O881" s="671"/>
      <c r="P881" s="671"/>
      <c r="Q881" s="671"/>
      <c r="R881" s="671"/>
      <c r="S881" s="671"/>
      <c r="T881" s="671"/>
      <c r="U881" s="671"/>
      <c r="V881" s="671"/>
      <c r="W881" s="671"/>
      <c r="X881" s="671"/>
      <c r="Y881" s="671"/>
      <c r="Z881" s="671"/>
    </row>
    <row r="882" spans="1:26" ht="13.5" customHeight="1">
      <c r="A882" s="671"/>
      <c r="B882" s="671"/>
      <c r="C882" s="671"/>
      <c r="D882" s="671"/>
      <c r="E882" s="671"/>
      <c r="F882" s="671"/>
      <c r="G882" s="671"/>
      <c r="H882" s="671"/>
      <c r="I882" s="671"/>
      <c r="J882" s="671"/>
      <c r="K882" s="672"/>
      <c r="L882" s="671"/>
      <c r="M882" s="671"/>
      <c r="N882" s="671"/>
      <c r="O882" s="671"/>
      <c r="P882" s="671"/>
      <c r="Q882" s="671"/>
      <c r="R882" s="671"/>
      <c r="S882" s="671"/>
      <c r="T882" s="671"/>
      <c r="U882" s="671"/>
      <c r="V882" s="671"/>
      <c r="W882" s="671"/>
      <c r="X882" s="671"/>
      <c r="Y882" s="671"/>
      <c r="Z882" s="671"/>
    </row>
    <row r="883" spans="1:26" ht="13.5" customHeight="1">
      <c r="A883" s="671"/>
      <c r="B883" s="671"/>
      <c r="C883" s="671"/>
      <c r="D883" s="671"/>
      <c r="E883" s="671"/>
      <c r="F883" s="671"/>
      <c r="G883" s="671"/>
      <c r="H883" s="671"/>
      <c r="I883" s="671"/>
      <c r="J883" s="671"/>
      <c r="K883" s="672"/>
      <c r="L883" s="671"/>
      <c r="M883" s="671"/>
      <c r="N883" s="671"/>
      <c r="O883" s="671"/>
      <c r="P883" s="671"/>
      <c r="Q883" s="671"/>
      <c r="R883" s="671"/>
      <c r="S883" s="671"/>
      <c r="T883" s="671"/>
      <c r="U883" s="671"/>
      <c r="V883" s="671"/>
      <c r="W883" s="671"/>
      <c r="X883" s="671"/>
      <c r="Y883" s="671"/>
      <c r="Z883" s="671"/>
    </row>
    <row r="884" spans="1:26" ht="13.5" customHeight="1">
      <c r="A884" s="671"/>
      <c r="B884" s="671"/>
      <c r="C884" s="671"/>
      <c r="D884" s="671"/>
      <c r="E884" s="671"/>
      <c r="F884" s="671"/>
      <c r="G884" s="671"/>
      <c r="H884" s="671"/>
      <c r="I884" s="671"/>
      <c r="J884" s="671"/>
      <c r="K884" s="672"/>
      <c r="L884" s="671"/>
      <c r="M884" s="671"/>
      <c r="N884" s="671"/>
      <c r="O884" s="671"/>
      <c r="P884" s="671"/>
      <c r="Q884" s="671"/>
      <c r="R884" s="671"/>
      <c r="S884" s="671"/>
      <c r="T884" s="671"/>
      <c r="U884" s="671"/>
      <c r="V884" s="671"/>
      <c r="W884" s="671"/>
      <c r="X884" s="671"/>
      <c r="Y884" s="671"/>
      <c r="Z884" s="671"/>
    </row>
    <row r="885" spans="1:26" ht="13.5" customHeight="1">
      <c r="A885" s="671"/>
      <c r="B885" s="671"/>
      <c r="C885" s="671"/>
      <c r="D885" s="671"/>
      <c r="E885" s="671"/>
      <c r="F885" s="671"/>
      <c r="G885" s="671"/>
      <c r="H885" s="671"/>
      <c r="I885" s="671"/>
      <c r="J885" s="671"/>
      <c r="K885" s="672"/>
      <c r="L885" s="671"/>
      <c r="M885" s="671"/>
      <c r="N885" s="671"/>
      <c r="O885" s="671"/>
      <c r="P885" s="671"/>
      <c r="Q885" s="671"/>
      <c r="R885" s="671"/>
      <c r="S885" s="671"/>
      <c r="T885" s="671"/>
      <c r="U885" s="671"/>
      <c r="V885" s="671"/>
      <c r="W885" s="671"/>
      <c r="X885" s="671"/>
      <c r="Y885" s="671"/>
      <c r="Z885" s="671"/>
    </row>
    <row r="886" spans="1:26" ht="13.5" customHeight="1">
      <c r="A886" s="671"/>
      <c r="B886" s="671"/>
      <c r="C886" s="671"/>
      <c r="D886" s="671"/>
      <c r="E886" s="671"/>
      <c r="F886" s="671"/>
      <c r="G886" s="671"/>
      <c r="H886" s="671"/>
      <c r="I886" s="671"/>
      <c r="J886" s="671"/>
      <c r="K886" s="672"/>
      <c r="L886" s="671"/>
      <c r="M886" s="671"/>
      <c r="N886" s="671"/>
      <c r="O886" s="671"/>
      <c r="P886" s="671"/>
      <c r="Q886" s="671"/>
      <c r="R886" s="671"/>
      <c r="S886" s="671"/>
      <c r="T886" s="671"/>
      <c r="U886" s="671"/>
      <c r="V886" s="671"/>
      <c r="W886" s="671"/>
      <c r="X886" s="671"/>
      <c r="Y886" s="671"/>
      <c r="Z886" s="671"/>
    </row>
    <row r="887" spans="1:26" ht="13.5" customHeight="1">
      <c r="A887" s="671"/>
      <c r="B887" s="671"/>
      <c r="C887" s="671"/>
      <c r="D887" s="671"/>
      <c r="E887" s="671"/>
      <c r="F887" s="671"/>
      <c r="G887" s="671"/>
      <c r="H887" s="671"/>
      <c r="I887" s="671"/>
      <c r="J887" s="671"/>
      <c r="K887" s="672"/>
      <c r="L887" s="671"/>
      <c r="M887" s="671"/>
      <c r="N887" s="671"/>
      <c r="O887" s="671"/>
      <c r="P887" s="671"/>
      <c r="Q887" s="671"/>
      <c r="R887" s="671"/>
      <c r="S887" s="671"/>
      <c r="T887" s="671"/>
      <c r="U887" s="671"/>
      <c r="V887" s="671"/>
      <c r="W887" s="671"/>
      <c r="X887" s="671"/>
      <c r="Y887" s="671"/>
      <c r="Z887" s="671"/>
    </row>
    <row r="888" spans="1:26" ht="13.5" customHeight="1">
      <c r="A888" s="671"/>
      <c r="B888" s="671"/>
      <c r="C888" s="671"/>
      <c r="D888" s="671"/>
      <c r="E888" s="671"/>
      <c r="F888" s="671"/>
      <c r="G888" s="671"/>
      <c r="H888" s="671"/>
      <c r="I888" s="671"/>
      <c r="J888" s="671"/>
      <c r="K888" s="672"/>
      <c r="L888" s="671"/>
      <c r="M888" s="671"/>
      <c r="N888" s="671"/>
      <c r="O888" s="671"/>
      <c r="P888" s="671"/>
      <c r="Q888" s="671"/>
      <c r="R888" s="671"/>
      <c r="S888" s="671"/>
      <c r="T888" s="671"/>
      <c r="U888" s="671"/>
      <c r="V888" s="671"/>
      <c r="W888" s="671"/>
      <c r="X888" s="671"/>
      <c r="Y888" s="671"/>
      <c r="Z888" s="671"/>
    </row>
    <row r="889" spans="1:26" ht="13.5" customHeight="1">
      <c r="A889" s="671"/>
      <c r="B889" s="671"/>
      <c r="C889" s="671"/>
      <c r="D889" s="671"/>
      <c r="E889" s="671"/>
      <c r="F889" s="671"/>
      <c r="G889" s="671"/>
      <c r="H889" s="671"/>
      <c r="I889" s="671"/>
      <c r="J889" s="671"/>
      <c r="K889" s="672"/>
      <c r="L889" s="671"/>
      <c r="M889" s="671"/>
      <c r="N889" s="671"/>
      <c r="O889" s="671"/>
      <c r="P889" s="671"/>
      <c r="Q889" s="671"/>
      <c r="R889" s="671"/>
      <c r="S889" s="671"/>
      <c r="T889" s="671"/>
      <c r="U889" s="671"/>
      <c r="V889" s="671"/>
      <c r="W889" s="671"/>
      <c r="X889" s="671"/>
      <c r="Y889" s="671"/>
      <c r="Z889" s="671"/>
    </row>
    <row r="890" spans="1:26" ht="13.5" customHeight="1">
      <c r="A890" s="671"/>
      <c r="B890" s="671"/>
      <c r="C890" s="671"/>
      <c r="D890" s="671"/>
      <c r="E890" s="671"/>
      <c r="F890" s="671"/>
      <c r="G890" s="671"/>
      <c r="H890" s="671"/>
      <c r="I890" s="671"/>
      <c r="J890" s="671"/>
      <c r="K890" s="672"/>
      <c r="L890" s="671"/>
      <c r="M890" s="671"/>
      <c r="N890" s="671"/>
      <c r="O890" s="671"/>
      <c r="P890" s="671"/>
      <c r="Q890" s="671"/>
      <c r="R890" s="671"/>
      <c r="S890" s="671"/>
      <c r="T890" s="671"/>
      <c r="U890" s="671"/>
      <c r="V890" s="671"/>
      <c r="W890" s="671"/>
      <c r="X890" s="671"/>
      <c r="Y890" s="671"/>
      <c r="Z890" s="671"/>
    </row>
    <row r="891" spans="1:26" ht="13.5" customHeight="1">
      <c r="A891" s="671"/>
      <c r="B891" s="671"/>
      <c r="C891" s="671"/>
      <c r="D891" s="671"/>
      <c r="E891" s="671"/>
      <c r="F891" s="671"/>
      <c r="G891" s="671"/>
      <c r="H891" s="671"/>
      <c r="I891" s="671"/>
      <c r="J891" s="671"/>
      <c r="K891" s="672"/>
      <c r="L891" s="671"/>
      <c r="M891" s="671"/>
      <c r="N891" s="671"/>
      <c r="O891" s="671"/>
      <c r="P891" s="671"/>
      <c r="Q891" s="671"/>
      <c r="R891" s="671"/>
      <c r="S891" s="671"/>
      <c r="T891" s="671"/>
      <c r="U891" s="671"/>
      <c r="V891" s="671"/>
      <c r="W891" s="671"/>
      <c r="X891" s="671"/>
      <c r="Y891" s="671"/>
      <c r="Z891" s="671"/>
    </row>
    <row r="892" spans="1:26" ht="13.5" customHeight="1">
      <c r="A892" s="671"/>
      <c r="B892" s="671"/>
      <c r="C892" s="671"/>
      <c r="D892" s="671"/>
      <c r="E892" s="671"/>
      <c r="F892" s="671"/>
      <c r="G892" s="671"/>
      <c r="H892" s="671"/>
      <c r="I892" s="671"/>
      <c r="J892" s="671"/>
      <c r="K892" s="672"/>
      <c r="L892" s="671"/>
      <c r="M892" s="671"/>
      <c r="N892" s="671"/>
      <c r="O892" s="671"/>
      <c r="P892" s="671"/>
      <c r="Q892" s="671"/>
      <c r="R892" s="671"/>
      <c r="S892" s="671"/>
      <c r="T892" s="671"/>
      <c r="U892" s="671"/>
      <c r="V892" s="671"/>
      <c r="W892" s="671"/>
      <c r="X892" s="671"/>
      <c r="Y892" s="671"/>
      <c r="Z892" s="671"/>
    </row>
    <row r="893" spans="1:26" ht="13.5" customHeight="1">
      <c r="A893" s="671"/>
      <c r="B893" s="671"/>
      <c r="C893" s="671"/>
      <c r="D893" s="671"/>
      <c r="E893" s="671"/>
      <c r="F893" s="671"/>
      <c r="G893" s="671"/>
      <c r="H893" s="671"/>
      <c r="I893" s="671"/>
      <c r="J893" s="671"/>
      <c r="K893" s="672"/>
      <c r="L893" s="671"/>
      <c r="M893" s="671"/>
      <c r="N893" s="671"/>
      <c r="O893" s="671"/>
      <c r="P893" s="671"/>
      <c r="Q893" s="671"/>
      <c r="R893" s="671"/>
      <c r="S893" s="671"/>
      <c r="T893" s="671"/>
      <c r="U893" s="671"/>
      <c r="V893" s="671"/>
      <c r="W893" s="671"/>
      <c r="X893" s="671"/>
      <c r="Y893" s="671"/>
      <c r="Z893" s="671"/>
    </row>
    <row r="894" spans="1:26" ht="13.5" customHeight="1">
      <c r="A894" s="671"/>
      <c r="B894" s="671"/>
      <c r="C894" s="671"/>
      <c r="D894" s="671"/>
      <c r="E894" s="671"/>
      <c r="F894" s="671"/>
      <c r="G894" s="671"/>
      <c r="H894" s="671"/>
      <c r="I894" s="671"/>
      <c r="J894" s="671"/>
      <c r="K894" s="672"/>
      <c r="L894" s="671"/>
      <c r="M894" s="671"/>
      <c r="N894" s="671"/>
      <c r="O894" s="671"/>
      <c r="P894" s="671"/>
      <c r="Q894" s="671"/>
      <c r="R894" s="671"/>
      <c r="S894" s="671"/>
      <c r="T894" s="671"/>
      <c r="U894" s="671"/>
      <c r="V894" s="671"/>
      <c r="W894" s="671"/>
      <c r="X894" s="671"/>
      <c r="Y894" s="671"/>
      <c r="Z894" s="671"/>
    </row>
    <row r="895" spans="1:26" ht="13.5" customHeight="1">
      <c r="A895" s="671"/>
      <c r="B895" s="671"/>
      <c r="C895" s="671"/>
      <c r="D895" s="671"/>
      <c r="E895" s="671"/>
      <c r="F895" s="671"/>
      <c r="G895" s="671"/>
      <c r="H895" s="671"/>
      <c r="I895" s="671"/>
      <c r="J895" s="671"/>
      <c r="K895" s="672"/>
      <c r="L895" s="671"/>
      <c r="M895" s="671"/>
      <c r="N895" s="671"/>
      <c r="O895" s="671"/>
      <c r="P895" s="671"/>
      <c r="Q895" s="671"/>
      <c r="R895" s="671"/>
      <c r="S895" s="671"/>
      <c r="T895" s="671"/>
      <c r="U895" s="671"/>
      <c r="V895" s="671"/>
      <c r="W895" s="671"/>
      <c r="X895" s="671"/>
      <c r="Y895" s="671"/>
      <c r="Z895" s="671"/>
    </row>
    <row r="896" spans="1:26" ht="13.5" customHeight="1">
      <c r="A896" s="671"/>
      <c r="B896" s="671"/>
      <c r="C896" s="671"/>
      <c r="D896" s="671"/>
      <c r="E896" s="671"/>
      <c r="F896" s="671"/>
      <c r="G896" s="671"/>
      <c r="H896" s="671"/>
      <c r="I896" s="671"/>
      <c r="J896" s="671"/>
      <c r="K896" s="672"/>
      <c r="L896" s="671"/>
      <c r="M896" s="671"/>
      <c r="N896" s="671"/>
      <c r="O896" s="671"/>
      <c r="P896" s="671"/>
      <c r="Q896" s="671"/>
      <c r="R896" s="671"/>
      <c r="S896" s="671"/>
      <c r="T896" s="671"/>
      <c r="U896" s="671"/>
      <c r="V896" s="671"/>
      <c r="W896" s="671"/>
      <c r="X896" s="671"/>
      <c r="Y896" s="671"/>
      <c r="Z896" s="671"/>
    </row>
    <row r="897" spans="1:26" ht="13.5" customHeight="1">
      <c r="A897" s="671"/>
      <c r="B897" s="671"/>
      <c r="C897" s="671"/>
      <c r="D897" s="671"/>
      <c r="E897" s="671"/>
      <c r="F897" s="671"/>
      <c r="G897" s="671"/>
      <c r="H897" s="671"/>
      <c r="I897" s="671"/>
      <c r="J897" s="671"/>
      <c r="K897" s="672"/>
      <c r="L897" s="671"/>
      <c r="M897" s="671"/>
      <c r="N897" s="671"/>
      <c r="O897" s="671"/>
      <c r="P897" s="671"/>
      <c r="Q897" s="671"/>
      <c r="R897" s="671"/>
      <c r="S897" s="671"/>
      <c r="T897" s="671"/>
      <c r="U897" s="671"/>
      <c r="V897" s="671"/>
      <c r="W897" s="671"/>
      <c r="X897" s="671"/>
      <c r="Y897" s="671"/>
      <c r="Z897" s="671"/>
    </row>
    <row r="898" spans="1:26" ht="13.5" customHeight="1">
      <c r="A898" s="671"/>
      <c r="B898" s="671"/>
      <c r="C898" s="671"/>
      <c r="D898" s="671"/>
      <c r="E898" s="671"/>
      <c r="F898" s="671"/>
      <c r="G898" s="671"/>
      <c r="H898" s="671"/>
      <c r="I898" s="671"/>
      <c r="J898" s="671"/>
      <c r="K898" s="672"/>
      <c r="L898" s="671"/>
      <c r="M898" s="671"/>
      <c r="N898" s="671"/>
      <c r="O898" s="671"/>
      <c r="P898" s="671"/>
      <c r="Q898" s="671"/>
      <c r="R898" s="671"/>
      <c r="S898" s="671"/>
      <c r="T898" s="671"/>
      <c r="U898" s="671"/>
      <c r="V898" s="671"/>
      <c r="W898" s="671"/>
      <c r="X898" s="671"/>
      <c r="Y898" s="671"/>
      <c r="Z898" s="671"/>
    </row>
    <row r="899" spans="1:26" ht="13.5" customHeight="1">
      <c r="A899" s="671"/>
      <c r="B899" s="671"/>
      <c r="C899" s="671"/>
      <c r="D899" s="671"/>
      <c r="E899" s="671"/>
      <c r="F899" s="671"/>
      <c r="G899" s="671"/>
      <c r="H899" s="671"/>
      <c r="I899" s="671"/>
      <c r="J899" s="671"/>
      <c r="K899" s="672"/>
      <c r="L899" s="671"/>
      <c r="M899" s="671"/>
      <c r="N899" s="671"/>
      <c r="O899" s="671"/>
      <c r="P899" s="671"/>
      <c r="Q899" s="671"/>
      <c r="R899" s="671"/>
      <c r="S899" s="671"/>
      <c r="T899" s="671"/>
      <c r="U899" s="671"/>
      <c r="V899" s="671"/>
      <c r="W899" s="671"/>
      <c r="X899" s="671"/>
      <c r="Y899" s="671"/>
      <c r="Z899" s="671"/>
    </row>
    <row r="900" spans="1:26" ht="13.5" customHeight="1">
      <c r="A900" s="671"/>
      <c r="B900" s="671"/>
      <c r="C900" s="671"/>
      <c r="D900" s="671"/>
      <c r="E900" s="671"/>
      <c r="F900" s="671"/>
      <c r="G900" s="671"/>
      <c r="H900" s="671"/>
      <c r="I900" s="671"/>
      <c r="J900" s="671"/>
      <c r="K900" s="672"/>
      <c r="L900" s="671"/>
      <c r="M900" s="671"/>
      <c r="N900" s="671"/>
      <c r="O900" s="671"/>
      <c r="P900" s="671"/>
      <c r="Q900" s="671"/>
      <c r="R900" s="671"/>
      <c r="S900" s="671"/>
      <c r="T900" s="671"/>
      <c r="U900" s="671"/>
      <c r="V900" s="671"/>
      <c r="W900" s="671"/>
      <c r="X900" s="671"/>
      <c r="Y900" s="671"/>
      <c r="Z900" s="671"/>
    </row>
    <row r="901" spans="1:26" ht="13.5" customHeight="1">
      <c r="A901" s="671"/>
      <c r="B901" s="671"/>
      <c r="C901" s="671"/>
      <c r="D901" s="671"/>
      <c r="E901" s="671"/>
      <c r="F901" s="671"/>
      <c r="G901" s="671"/>
      <c r="H901" s="671"/>
      <c r="I901" s="671"/>
      <c r="J901" s="671"/>
      <c r="K901" s="672"/>
      <c r="L901" s="671"/>
      <c r="M901" s="671"/>
      <c r="N901" s="671"/>
      <c r="O901" s="671"/>
      <c r="P901" s="671"/>
      <c r="Q901" s="671"/>
      <c r="R901" s="671"/>
      <c r="S901" s="671"/>
      <c r="T901" s="671"/>
      <c r="U901" s="671"/>
      <c r="V901" s="671"/>
      <c r="W901" s="671"/>
      <c r="X901" s="671"/>
      <c r="Y901" s="671"/>
      <c r="Z901" s="671"/>
    </row>
    <row r="902" spans="1:26" ht="13.5" customHeight="1">
      <c r="A902" s="671"/>
      <c r="B902" s="671"/>
      <c r="C902" s="671"/>
      <c r="D902" s="671"/>
      <c r="E902" s="671"/>
      <c r="F902" s="671"/>
      <c r="G902" s="671"/>
      <c r="H902" s="671"/>
      <c r="I902" s="671"/>
      <c r="J902" s="671"/>
      <c r="K902" s="672"/>
      <c r="L902" s="671"/>
      <c r="M902" s="671"/>
      <c r="N902" s="671"/>
      <c r="O902" s="671"/>
      <c r="P902" s="671"/>
      <c r="Q902" s="671"/>
      <c r="R902" s="671"/>
      <c r="S902" s="671"/>
      <c r="T902" s="671"/>
      <c r="U902" s="671"/>
      <c r="V902" s="671"/>
      <c r="W902" s="671"/>
      <c r="X902" s="671"/>
      <c r="Y902" s="671"/>
      <c r="Z902" s="671"/>
    </row>
    <row r="903" spans="1:26" ht="13.5" customHeight="1">
      <c r="A903" s="671"/>
      <c r="B903" s="671"/>
      <c r="C903" s="671"/>
      <c r="D903" s="671"/>
      <c r="E903" s="671"/>
      <c r="F903" s="671"/>
      <c r="G903" s="671"/>
      <c r="H903" s="671"/>
      <c r="I903" s="671"/>
      <c r="J903" s="671"/>
      <c r="K903" s="672"/>
      <c r="L903" s="671"/>
      <c r="M903" s="671"/>
      <c r="N903" s="671"/>
      <c r="O903" s="671"/>
      <c r="P903" s="671"/>
      <c r="Q903" s="671"/>
      <c r="R903" s="671"/>
      <c r="S903" s="671"/>
      <c r="T903" s="671"/>
      <c r="U903" s="671"/>
      <c r="V903" s="671"/>
      <c r="W903" s="671"/>
      <c r="X903" s="671"/>
      <c r="Y903" s="671"/>
      <c r="Z903" s="671"/>
    </row>
    <row r="904" spans="1:26" ht="13.5" customHeight="1">
      <c r="A904" s="671"/>
      <c r="B904" s="671"/>
      <c r="C904" s="671"/>
      <c r="D904" s="671"/>
      <c r="E904" s="671"/>
      <c r="F904" s="671"/>
      <c r="G904" s="671"/>
      <c r="H904" s="671"/>
      <c r="I904" s="671"/>
      <c r="J904" s="671"/>
      <c r="K904" s="672"/>
      <c r="L904" s="671"/>
      <c r="M904" s="671"/>
      <c r="N904" s="671"/>
      <c r="O904" s="671"/>
      <c r="P904" s="671"/>
      <c r="Q904" s="671"/>
      <c r="R904" s="671"/>
      <c r="S904" s="671"/>
      <c r="T904" s="671"/>
      <c r="U904" s="671"/>
      <c r="V904" s="671"/>
      <c r="W904" s="671"/>
      <c r="X904" s="671"/>
      <c r="Y904" s="671"/>
      <c r="Z904" s="671"/>
    </row>
    <row r="905" spans="1:26" ht="13.5" customHeight="1">
      <c r="A905" s="671"/>
      <c r="B905" s="671"/>
      <c r="C905" s="671"/>
      <c r="D905" s="671"/>
      <c r="E905" s="671"/>
      <c r="F905" s="671"/>
      <c r="G905" s="671"/>
      <c r="H905" s="671"/>
      <c r="I905" s="671"/>
      <c r="J905" s="671"/>
      <c r="K905" s="672"/>
      <c r="L905" s="671"/>
      <c r="M905" s="671"/>
      <c r="N905" s="671"/>
      <c r="O905" s="671"/>
      <c r="P905" s="671"/>
      <c r="Q905" s="671"/>
      <c r="R905" s="671"/>
      <c r="S905" s="671"/>
      <c r="T905" s="671"/>
      <c r="U905" s="671"/>
      <c r="V905" s="671"/>
      <c r="W905" s="671"/>
      <c r="X905" s="671"/>
      <c r="Y905" s="671"/>
      <c r="Z905" s="671"/>
    </row>
    <row r="906" spans="1:26" ht="13.5" customHeight="1">
      <c r="A906" s="671"/>
      <c r="B906" s="671"/>
      <c r="C906" s="671"/>
      <c r="D906" s="671"/>
      <c r="E906" s="671"/>
      <c r="F906" s="671"/>
      <c r="G906" s="671"/>
      <c r="H906" s="671"/>
      <c r="I906" s="671"/>
      <c r="J906" s="671"/>
      <c r="K906" s="672"/>
      <c r="L906" s="671"/>
      <c r="M906" s="671"/>
      <c r="N906" s="671"/>
      <c r="O906" s="671"/>
      <c r="P906" s="671"/>
      <c r="Q906" s="671"/>
      <c r="R906" s="671"/>
      <c r="S906" s="671"/>
      <c r="T906" s="671"/>
      <c r="U906" s="671"/>
      <c r="V906" s="671"/>
      <c r="W906" s="671"/>
      <c r="X906" s="671"/>
      <c r="Y906" s="671"/>
      <c r="Z906" s="671"/>
    </row>
    <row r="907" spans="1:26" ht="13.5" customHeight="1">
      <c r="A907" s="671"/>
      <c r="B907" s="671"/>
      <c r="C907" s="671"/>
      <c r="D907" s="671"/>
      <c r="E907" s="671"/>
      <c r="F907" s="671"/>
      <c r="G907" s="671"/>
      <c r="H907" s="671"/>
      <c r="I907" s="671"/>
      <c r="J907" s="671"/>
      <c r="K907" s="672"/>
      <c r="L907" s="671"/>
      <c r="M907" s="671"/>
      <c r="N907" s="671"/>
      <c r="O907" s="671"/>
      <c r="P907" s="671"/>
      <c r="Q907" s="671"/>
      <c r="R907" s="671"/>
      <c r="S907" s="671"/>
      <c r="T907" s="671"/>
      <c r="U907" s="671"/>
      <c r="V907" s="671"/>
      <c r="W907" s="671"/>
      <c r="X907" s="671"/>
      <c r="Y907" s="671"/>
      <c r="Z907" s="671"/>
    </row>
    <row r="908" spans="1:26" ht="13.5" customHeight="1">
      <c r="A908" s="671"/>
      <c r="B908" s="671"/>
      <c r="C908" s="671"/>
      <c r="D908" s="671"/>
      <c r="E908" s="671"/>
      <c r="F908" s="671"/>
      <c r="G908" s="671"/>
      <c r="H908" s="671"/>
      <c r="I908" s="671"/>
      <c r="J908" s="671"/>
      <c r="K908" s="672"/>
      <c r="L908" s="671"/>
      <c r="M908" s="671"/>
      <c r="N908" s="671"/>
      <c r="O908" s="671"/>
      <c r="P908" s="671"/>
      <c r="Q908" s="671"/>
      <c r="R908" s="671"/>
      <c r="S908" s="671"/>
      <c r="T908" s="671"/>
      <c r="U908" s="671"/>
      <c r="V908" s="671"/>
      <c r="W908" s="671"/>
      <c r="X908" s="671"/>
      <c r="Y908" s="671"/>
      <c r="Z908" s="671"/>
    </row>
    <row r="909" spans="1:26" ht="13.5" customHeight="1">
      <c r="A909" s="671"/>
      <c r="B909" s="671"/>
      <c r="C909" s="671"/>
      <c r="D909" s="671"/>
      <c r="E909" s="671"/>
      <c r="F909" s="671"/>
      <c r="G909" s="671"/>
      <c r="H909" s="671"/>
      <c r="I909" s="671"/>
      <c r="J909" s="671"/>
      <c r="K909" s="672"/>
      <c r="L909" s="671"/>
      <c r="M909" s="671"/>
      <c r="N909" s="671"/>
      <c r="O909" s="671"/>
      <c r="P909" s="671"/>
      <c r="Q909" s="671"/>
      <c r="R909" s="671"/>
      <c r="S909" s="671"/>
      <c r="T909" s="671"/>
      <c r="U909" s="671"/>
      <c r="V909" s="671"/>
      <c r="W909" s="671"/>
      <c r="X909" s="671"/>
      <c r="Y909" s="671"/>
      <c r="Z909" s="671"/>
    </row>
    <row r="910" spans="1:26" ht="13.5" customHeight="1">
      <c r="A910" s="671"/>
      <c r="B910" s="671"/>
      <c r="C910" s="671"/>
      <c r="D910" s="671"/>
      <c r="E910" s="671"/>
      <c r="F910" s="671"/>
      <c r="G910" s="671"/>
      <c r="H910" s="671"/>
      <c r="I910" s="671"/>
      <c r="J910" s="671"/>
      <c r="K910" s="672"/>
      <c r="L910" s="671"/>
      <c r="M910" s="671"/>
      <c r="N910" s="671"/>
      <c r="O910" s="671"/>
      <c r="P910" s="671"/>
      <c r="Q910" s="671"/>
      <c r="R910" s="671"/>
      <c r="S910" s="671"/>
      <c r="T910" s="671"/>
      <c r="U910" s="671"/>
      <c r="V910" s="671"/>
      <c r="W910" s="671"/>
      <c r="X910" s="671"/>
      <c r="Y910" s="671"/>
      <c r="Z910" s="671"/>
    </row>
    <row r="911" spans="1:26" ht="13.5" customHeight="1">
      <c r="A911" s="671"/>
      <c r="B911" s="671"/>
      <c r="C911" s="671"/>
      <c r="D911" s="671"/>
      <c r="E911" s="671"/>
      <c r="F911" s="671"/>
      <c r="G911" s="671"/>
      <c r="H911" s="671"/>
      <c r="I911" s="671"/>
      <c r="J911" s="671"/>
      <c r="K911" s="672"/>
      <c r="L911" s="671"/>
      <c r="M911" s="671"/>
      <c r="N911" s="671"/>
      <c r="O911" s="671"/>
      <c r="P911" s="671"/>
      <c r="Q911" s="671"/>
      <c r="R911" s="671"/>
      <c r="S911" s="671"/>
      <c r="T911" s="671"/>
      <c r="U911" s="671"/>
      <c r="V911" s="671"/>
      <c r="W911" s="671"/>
      <c r="X911" s="671"/>
      <c r="Y911" s="671"/>
      <c r="Z911" s="671"/>
    </row>
    <row r="912" spans="1:26" ht="13.5" customHeight="1">
      <c r="A912" s="671"/>
      <c r="B912" s="671"/>
      <c r="C912" s="671"/>
      <c r="D912" s="671"/>
      <c r="E912" s="671"/>
      <c r="F912" s="671"/>
      <c r="G912" s="671"/>
      <c r="H912" s="671"/>
      <c r="I912" s="671"/>
      <c r="J912" s="671"/>
      <c r="K912" s="672"/>
      <c r="L912" s="671"/>
      <c r="M912" s="671"/>
      <c r="N912" s="671"/>
      <c r="O912" s="671"/>
      <c r="P912" s="671"/>
      <c r="Q912" s="671"/>
      <c r="R912" s="671"/>
      <c r="S912" s="671"/>
      <c r="T912" s="671"/>
      <c r="U912" s="671"/>
      <c r="V912" s="671"/>
      <c r="W912" s="671"/>
      <c r="X912" s="671"/>
      <c r="Y912" s="671"/>
      <c r="Z912" s="671"/>
    </row>
    <row r="913" spans="1:26" ht="13.5" customHeight="1">
      <c r="A913" s="671"/>
      <c r="B913" s="671"/>
      <c r="C913" s="671"/>
      <c r="D913" s="671"/>
      <c r="E913" s="671"/>
      <c r="F913" s="671"/>
      <c r="G913" s="671"/>
      <c r="H913" s="671"/>
      <c r="I913" s="671"/>
      <c r="J913" s="671"/>
      <c r="K913" s="672"/>
      <c r="L913" s="671"/>
      <c r="M913" s="671"/>
      <c r="N913" s="671"/>
      <c r="O913" s="671"/>
      <c r="P913" s="671"/>
      <c r="Q913" s="671"/>
      <c r="R913" s="671"/>
      <c r="S913" s="671"/>
      <c r="T913" s="671"/>
      <c r="U913" s="671"/>
      <c r="V913" s="671"/>
      <c r="W913" s="671"/>
      <c r="X913" s="671"/>
      <c r="Y913" s="671"/>
      <c r="Z913" s="671"/>
    </row>
    <row r="914" spans="1:26" ht="13.5" customHeight="1">
      <c r="A914" s="671"/>
      <c r="B914" s="671"/>
      <c r="C914" s="671"/>
      <c r="D914" s="671"/>
      <c r="E914" s="671"/>
      <c r="F914" s="671"/>
      <c r="G914" s="671"/>
      <c r="H914" s="671"/>
      <c r="I914" s="671"/>
      <c r="J914" s="671"/>
      <c r="K914" s="672"/>
      <c r="L914" s="671"/>
      <c r="M914" s="671"/>
      <c r="N914" s="671"/>
      <c r="O914" s="671"/>
      <c r="P914" s="671"/>
      <c r="Q914" s="671"/>
      <c r="R914" s="671"/>
      <c r="S914" s="671"/>
      <c r="T914" s="671"/>
      <c r="U914" s="671"/>
      <c r="V914" s="671"/>
      <c r="W914" s="671"/>
      <c r="X914" s="671"/>
      <c r="Y914" s="671"/>
      <c r="Z914" s="671"/>
    </row>
    <row r="915" spans="1:26" ht="13.5" customHeight="1">
      <c r="A915" s="671"/>
      <c r="B915" s="671"/>
      <c r="C915" s="671"/>
      <c r="D915" s="671"/>
      <c r="E915" s="671"/>
      <c r="F915" s="671"/>
      <c r="G915" s="671"/>
      <c r="H915" s="671"/>
      <c r="I915" s="671"/>
      <c r="J915" s="671"/>
      <c r="K915" s="672"/>
      <c r="L915" s="671"/>
      <c r="M915" s="671"/>
      <c r="N915" s="671"/>
      <c r="O915" s="671"/>
      <c r="P915" s="671"/>
      <c r="Q915" s="671"/>
      <c r="R915" s="671"/>
      <c r="S915" s="671"/>
      <c r="T915" s="671"/>
      <c r="U915" s="671"/>
      <c r="V915" s="671"/>
      <c r="W915" s="671"/>
      <c r="X915" s="671"/>
      <c r="Y915" s="671"/>
      <c r="Z915" s="671"/>
    </row>
    <row r="916" spans="1:26" ht="13.5" customHeight="1">
      <c r="A916" s="671"/>
      <c r="B916" s="671"/>
      <c r="C916" s="671"/>
      <c r="D916" s="671"/>
      <c r="E916" s="671"/>
      <c r="F916" s="671"/>
      <c r="G916" s="671"/>
      <c r="H916" s="671"/>
      <c r="I916" s="671"/>
      <c r="J916" s="671"/>
      <c r="K916" s="672"/>
      <c r="L916" s="671"/>
      <c r="M916" s="671"/>
      <c r="N916" s="671"/>
      <c r="O916" s="671"/>
      <c r="P916" s="671"/>
      <c r="Q916" s="671"/>
      <c r="R916" s="671"/>
      <c r="S916" s="671"/>
      <c r="T916" s="671"/>
      <c r="U916" s="671"/>
      <c r="V916" s="671"/>
      <c r="W916" s="671"/>
      <c r="X916" s="671"/>
      <c r="Y916" s="671"/>
      <c r="Z916" s="671"/>
    </row>
    <row r="917" spans="1:26" ht="13.5" customHeight="1">
      <c r="A917" s="671"/>
      <c r="B917" s="671"/>
      <c r="C917" s="671"/>
      <c r="D917" s="671"/>
      <c r="E917" s="671"/>
      <c r="F917" s="671"/>
      <c r="G917" s="671"/>
      <c r="H917" s="671"/>
      <c r="I917" s="671"/>
      <c r="J917" s="671"/>
      <c r="K917" s="672"/>
      <c r="L917" s="671"/>
      <c r="M917" s="671"/>
      <c r="N917" s="671"/>
      <c r="O917" s="671"/>
      <c r="P917" s="671"/>
      <c r="Q917" s="671"/>
      <c r="R917" s="671"/>
      <c r="S917" s="671"/>
      <c r="T917" s="671"/>
      <c r="U917" s="671"/>
      <c r="V917" s="671"/>
      <c r="W917" s="671"/>
      <c r="X917" s="671"/>
      <c r="Y917" s="671"/>
      <c r="Z917" s="671"/>
    </row>
    <row r="918" spans="1:26" ht="13.5" customHeight="1">
      <c r="A918" s="671"/>
      <c r="B918" s="671"/>
      <c r="C918" s="671"/>
      <c r="D918" s="671"/>
      <c r="E918" s="671"/>
      <c r="F918" s="671"/>
      <c r="G918" s="671"/>
      <c r="H918" s="671"/>
      <c r="I918" s="671"/>
      <c r="J918" s="671"/>
      <c r="K918" s="672"/>
      <c r="L918" s="671"/>
      <c r="M918" s="671"/>
      <c r="N918" s="671"/>
      <c r="O918" s="671"/>
      <c r="P918" s="671"/>
      <c r="Q918" s="671"/>
      <c r="R918" s="671"/>
      <c r="S918" s="671"/>
      <c r="T918" s="671"/>
      <c r="U918" s="671"/>
      <c r="V918" s="671"/>
      <c r="W918" s="671"/>
      <c r="X918" s="671"/>
      <c r="Y918" s="671"/>
      <c r="Z918" s="671"/>
    </row>
    <row r="919" spans="1:26" ht="13.5" customHeight="1">
      <c r="A919" s="671"/>
      <c r="B919" s="671"/>
      <c r="C919" s="671"/>
      <c r="D919" s="671"/>
      <c r="E919" s="671"/>
      <c r="F919" s="671"/>
      <c r="G919" s="671"/>
      <c r="H919" s="671"/>
      <c r="I919" s="671"/>
      <c r="J919" s="671"/>
      <c r="K919" s="672"/>
      <c r="L919" s="671"/>
      <c r="M919" s="671"/>
      <c r="N919" s="671"/>
      <c r="O919" s="671"/>
      <c r="P919" s="671"/>
      <c r="Q919" s="671"/>
      <c r="R919" s="671"/>
      <c r="S919" s="671"/>
      <c r="T919" s="671"/>
      <c r="U919" s="671"/>
      <c r="V919" s="671"/>
      <c r="W919" s="671"/>
      <c r="X919" s="671"/>
      <c r="Y919" s="671"/>
      <c r="Z919" s="671"/>
    </row>
    <row r="920" spans="1:26" ht="13.5" customHeight="1">
      <c r="A920" s="671"/>
      <c r="B920" s="671"/>
      <c r="C920" s="671"/>
      <c r="D920" s="671"/>
      <c r="E920" s="671"/>
      <c r="F920" s="671"/>
      <c r="G920" s="671"/>
      <c r="H920" s="671"/>
      <c r="I920" s="671"/>
      <c r="J920" s="671"/>
      <c r="K920" s="672"/>
      <c r="L920" s="671"/>
      <c r="M920" s="671"/>
      <c r="N920" s="671"/>
      <c r="O920" s="671"/>
      <c r="P920" s="671"/>
      <c r="Q920" s="671"/>
      <c r="R920" s="671"/>
      <c r="S920" s="671"/>
      <c r="T920" s="671"/>
      <c r="U920" s="671"/>
      <c r="V920" s="671"/>
      <c r="W920" s="671"/>
      <c r="X920" s="671"/>
      <c r="Y920" s="671"/>
      <c r="Z920" s="671"/>
    </row>
    <row r="921" spans="1:26" ht="13.5" customHeight="1">
      <c r="A921" s="671"/>
      <c r="B921" s="671"/>
      <c r="C921" s="671"/>
      <c r="D921" s="671"/>
      <c r="E921" s="671"/>
      <c r="F921" s="671"/>
      <c r="G921" s="671"/>
      <c r="H921" s="671"/>
      <c r="I921" s="671"/>
      <c r="J921" s="671"/>
      <c r="K921" s="672"/>
      <c r="L921" s="671"/>
      <c r="M921" s="671"/>
      <c r="N921" s="671"/>
      <c r="O921" s="671"/>
      <c r="P921" s="671"/>
      <c r="Q921" s="671"/>
      <c r="R921" s="671"/>
      <c r="S921" s="671"/>
      <c r="T921" s="671"/>
      <c r="U921" s="671"/>
      <c r="V921" s="671"/>
      <c r="W921" s="671"/>
      <c r="X921" s="671"/>
      <c r="Y921" s="671"/>
      <c r="Z921" s="671"/>
    </row>
    <row r="922" spans="1:26" ht="13.5" customHeight="1">
      <c r="A922" s="671"/>
      <c r="B922" s="671"/>
      <c r="C922" s="671"/>
      <c r="D922" s="671"/>
      <c r="E922" s="671"/>
      <c r="F922" s="671"/>
      <c r="G922" s="671"/>
      <c r="H922" s="671"/>
      <c r="I922" s="671"/>
      <c r="J922" s="671"/>
      <c r="K922" s="672"/>
      <c r="L922" s="671"/>
      <c r="M922" s="671"/>
      <c r="N922" s="671"/>
      <c r="O922" s="671"/>
      <c r="P922" s="671"/>
      <c r="Q922" s="671"/>
      <c r="R922" s="671"/>
      <c r="S922" s="671"/>
      <c r="T922" s="671"/>
      <c r="U922" s="671"/>
      <c r="V922" s="671"/>
      <c r="W922" s="671"/>
      <c r="X922" s="671"/>
      <c r="Y922" s="671"/>
      <c r="Z922" s="671"/>
    </row>
    <row r="923" spans="1:26" ht="13.5" customHeight="1">
      <c r="A923" s="671"/>
      <c r="B923" s="671"/>
      <c r="C923" s="671"/>
      <c r="D923" s="671"/>
      <c r="E923" s="671"/>
      <c r="F923" s="671"/>
      <c r="G923" s="671"/>
      <c r="H923" s="671"/>
      <c r="I923" s="671"/>
      <c r="J923" s="671"/>
      <c r="K923" s="672"/>
      <c r="L923" s="671"/>
      <c r="M923" s="671"/>
      <c r="N923" s="671"/>
      <c r="O923" s="671"/>
      <c r="P923" s="671"/>
      <c r="Q923" s="671"/>
      <c r="R923" s="671"/>
      <c r="S923" s="671"/>
      <c r="T923" s="671"/>
      <c r="U923" s="671"/>
      <c r="V923" s="671"/>
      <c r="W923" s="671"/>
      <c r="X923" s="671"/>
      <c r="Y923" s="671"/>
      <c r="Z923" s="671"/>
    </row>
    <row r="924" spans="1:26" ht="13.5" customHeight="1">
      <c r="A924" s="671"/>
      <c r="B924" s="671"/>
      <c r="C924" s="671"/>
      <c r="D924" s="671"/>
      <c r="E924" s="671"/>
      <c r="F924" s="671"/>
      <c r="G924" s="671"/>
      <c r="H924" s="671"/>
      <c r="I924" s="671"/>
      <c r="J924" s="671"/>
      <c r="K924" s="672"/>
      <c r="L924" s="671"/>
      <c r="M924" s="671"/>
      <c r="N924" s="671"/>
      <c r="O924" s="671"/>
      <c r="P924" s="671"/>
      <c r="Q924" s="671"/>
      <c r="R924" s="671"/>
      <c r="S924" s="671"/>
      <c r="T924" s="671"/>
      <c r="U924" s="671"/>
      <c r="V924" s="671"/>
      <c r="W924" s="671"/>
      <c r="X924" s="671"/>
      <c r="Y924" s="671"/>
      <c r="Z924" s="671"/>
    </row>
    <row r="925" spans="1:26" ht="13.5" customHeight="1">
      <c r="A925" s="671"/>
      <c r="B925" s="671"/>
      <c r="C925" s="671"/>
      <c r="D925" s="671"/>
      <c r="E925" s="671"/>
      <c r="F925" s="671"/>
      <c r="G925" s="671"/>
      <c r="H925" s="671"/>
      <c r="I925" s="671"/>
      <c r="J925" s="671"/>
      <c r="K925" s="672"/>
      <c r="L925" s="671"/>
      <c r="M925" s="671"/>
      <c r="N925" s="671"/>
      <c r="O925" s="671"/>
      <c r="P925" s="671"/>
      <c r="Q925" s="671"/>
      <c r="R925" s="671"/>
      <c r="S925" s="671"/>
      <c r="T925" s="671"/>
      <c r="U925" s="671"/>
      <c r="V925" s="671"/>
      <c r="W925" s="671"/>
      <c r="X925" s="671"/>
      <c r="Y925" s="671"/>
      <c r="Z925" s="671"/>
    </row>
    <row r="926" spans="1:26" ht="13.5" customHeight="1">
      <c r="A926" s="671"/>
      <c r="B926" s="671"/>
      <c r="C926" s="671"/>
      <c r="D926" s="671"/>
      <c r="E926" s="671"/>
      <c r="F926" s="671"/>
      <c r="G926" s="671"/>
      <c r="H926" s="671"/>
      <c r="I926" s="671"/>
      <c r="J926" s="671"/>
      <c r="K926" s="672"/>
      <c r="L926" s="671"/>
      <c r="M926" s="671"/>
      <c r="N926" s="671"/>
      <c r="O926" s="671"/>
      <c r="P926" s="671"/>
      <c r="Q926" s="671"/>
      <c r="R926" s="671"/>
      <c r="S926" s="671"/>
      <c r="T926" s="671"/>
      <c r="U926" s="671"/>
      <c r="V926" s="671"/>
      <c r="W926" s="671"/>
      <c r="X926" s="671"/>
      <c r="Y926" s="671"/>
      <c r="Z926" s="671"/>
    </row>
    <row r="927" spans="1:26" ht="13.5" customHeight="1">
      <c r="A927" s="671"/>
      <c r="B927" s="671"/>
      <c r="C927" s="671"/>
      <c r="D927" s="671"/>
      <c r="E927" s="671"/>
      <c r="F927" s="671"/>
      <c r="G927" s="671"/>
      <c r="H927" s="671"/>
      <c r="I927" s="671"/>
      <c r="J927" s="671"/>
      <c r="K927" s="672"/>
      <c r="L927" s="671"/>
      <c r="M927" s="671"/>
      <c r="N927" s="671"/>
      <c r="O927" s="671"/>
      <c r="P927" s="671"/>
      <c r="Q927" s="671"/>
      <c r="R927" s="671"/>
      <c r="S927" s="671"/>
      <c r="T927" s="671"/>
      <c r="U927" s="671"/>
      <c r="V927" s="671"/>
      <c r="W927" s="671"/>
      <c r="X927" s="671"/>
      <c r="Y927" s="671"/>
      <c r="Z927" s="671"/>
    </row>
    <row r="928" spans="1:26" ht="13.5" customHeight="1">
      <c r="A928" s="671"/>
      <c r="B928" s="671"/>
      <c r="C928" s="671"/>
      <c r="D928" s="671"/>
      <c r="E928" s="671"/>
      <c r="F928" s="671"/>
      <c r="G928" s="671"/>
      <c r="H928" s="671"/>
      <c r="I928" s="671"/>
      <c r="J928" s="671"/>
      <c r="K928" s="672"/>
      <c r="L928" s="671"/>
      <c r="M928" s="671"/>
      <c r="N928" s="671"/>
      <c r="O928" s="671"/>
      <c r="P928" s="671"/>
      <c r="Q928" s="671"/>
      <c r="R928" s="671"/>
      <c r="S928" s="671"/>
      <c r="T928" s="671"/>
      <c r="U928" s="671"/>
      <c r="V928" s="671"/>
      <c r="W928" s="671"/>
      <c r="X928" s="671"/>
      <c r="Y928" s="671"/>
      <c r="Z928" s="671"/>
    </row>
    <row r="929" spans="1:26" ht="13.5" customHeight="1">
      <c r="A929" s="671"/>
      <c r="B929" s="671"/>
      <c r="C929" s="671"/>
      <c r="D929" s="671"/>
      <c r="E929" s="671"/>
      <c r="F929" s="671"/>
      <c r="G929" s="671"/>
      <c r="H929" s="671"/>
      <c r="I929" s="671"/>
      <c r="J929" s="671"/>
      <c r="K929" s="672"/>
      <c r="L929" s="671"/>
      <c r="M929" s="671"/>
      <c r="N929" s="671"/>
      <c r="O929" s="671"/>
      <c r="P929" s="671"/>
      <c r="Q929" s="671"/>
      <c r="R929" s="671"/>
      <c r="S929" s="671"/>
      <c r="T929" s="671"/>
      <c r="U929" s="671"/>
      <c r="V929" s="671"/>
      <c r="W929" s="671"/>
      <c r="X929" s="671"/>
      <c r="Y929" s="671"/>
      <c r="Z929" s="671"/>
    </row>
    <row r="930" spans="1:26" ht="13.5" customHeight="1">
      <c r="A930" s="671"/>
      <c r="B930" s="671"/>
      <c r="C930" s="671"/>
      <c r="D930" s="671"/>
      <c r="E930" s="671"/>
      <c r="F930" s="671"/>
      <c r="G930" s="671"/>
      <c r="H930" s="671"/>
      <c r="I930" s="671"/>
      <c r="J930" s="671"/>
      <c r="K930" s="672"/>
      <c r="L930" s="671"/>
      <c r="M930" s="671"/>
      <c r="N930" s="671"/>
      <c r="O930" s="671"/>
      <c r="P930" s="671"/>
      <c r="Q930" s="671"/>
      <c r="R930" s="671"/>
      <c r="S930" s="671"/>
      <c r="T930" s="671"/>
      <c r="U930" s="671"/>
      <c r="V930" s="671"/>
      <c r="W930" s="671"/>
      <c r="X930" s="671"/>
      <c r="Y930" s="671"/>
      <c r="Z930" s="671"/>
    </row>
    <row r="931" spans="1:26" ht="13.5" customHeight="1">
      <c r="A931" s="671"/>
      <c r="B931" s="671"/>
      <c r="C931" s="671"/>
      <c r="D931" s="671"/>
      <c r="E931" s="671"/>
      <c r="F931" s="671"/>
      <c r="G931" s="671"/>
      <c r="H931" s="671"/>
      <c r="I931" s="671"/>
      <c r="J931" s="671"/>
      <c r="K931" s="672"/>
      <c r="L931" s="671"/>
      <c r="M931" s="671"/>
      <c r="N931" s="671"/>
      <c r="O931" s="671"/>
      <c r="P931" s="671"/>
      <c r="Q931" s="671"/>
      <c r="R931" s="671"/>
      <c r="S931" s="671"/>
      <c r="T931" s="671"/>
      <c r="U931" s="671"/>
      <c r="V931" s="671"/>
      <c r="W931" s="671"/>
      <c r="X931" s="671"/>
      <c r="Y931" s="671"/>
      <c r="Z931" s="671"/>
    </row>
    <row r="932" spans="1:26" ht="13.5" customHeight="1">
      <c r="A932" s="671"/>
      <c r="B932" s="671"/>
      <c r="C932" s="671"/>
      <c r="D932" s="671"/>
      <c r="E932" s="671"/>
      <c r="F932" s="671"/>
      <c r="G932" s="671"/>
      <c r="H932" s="671"/>
      <c r="I932" s="671"/>
      <c r="J932" s="671"/>
      <c r="K932" s="672"/>
      <c r="L932" s="671"/>
      <c r="M932" s="671"/>
      <c r="N932" s="671"/>
      <c r="O932" s="671"/>
      <c r="P932" s="671"/>
      <c r="Q932" s="671"/>
      <c r="R932" s="671"/>
      <c r="S932" s="671"/>
      <c r="T932" s="671"/>
      <c r="U932" s="671"/>
      <c r="V932" s="671"/>
      <c r="W932" s="671"/>
      <c r="X932" s="671"/>
      <c r="Y932" s="671"/>
      <c r="Z932" s="671"/>
    </row>
    <row r="933" spans="1:26" ht="13.5" customHeight="1">
      <c r="A933" s="671"/>
      <c r="B933" s="671"/>
      <c r="C933" s="671"/>
      <c r="D933" s="671"/>
      <c r="E933" s="671"/>
      <c r="F933" s="671"/>
      <c r="G933" s="671"/>
      <c r="H933" s="671"/>
      <c r="I933" s="671"/>
      <c r="J933" s="671"/>
      <c r="K933" s="672"/>
      <c r="L933" s="671"/>
      <c r="M933" s="671"/>
      <c r="N933" s="671"/>
      <c r="O933" s="671"/>
      <c r="P933" s="671"/>
      <c r="Q933" s="671"/>
      <c r="R933" s="671"/>
      <c r="S933" s="671"/>
      <c r="T933" s="671"/>
      <c r="U933" s="671"/>
      <c r="V933" s="671"/>
      <c r="W933" s="671"/>
      <c r="X933" s="671"/>
      <c r="Y933" s="671"/>
      <c r="Z933" s="671"/>
    </row>
    <row r="934" spans="1:26" ht="13.5" customHeight="1">
      <c r="A934" s="671"/>
      <c r="B934" s="671"/>
      <c r="C934" s="671"/>
      <c r="D934" s="671"/>
      <c r="E934" s="671"/>
      <c r="F934" s="671"/>
      <c r="G934" s="671"/>
      <c r="H934" s="671"/>
      <c r="I934" s="671"/>
      <c r="J934" s="671"/>
      <c r="K934" s="672"/>
      <c r="L934" s="671"/>
      <c r="M934" s="671"/>
      <c r="N934" s="671"/>
      <c r="O934" s="671"/>
      <c r="P934" s="671"/>
      <c r="Q934" s="671"/>
      <c r="R934" s="671"/>
      <c r="S934" s="671"/>
      <c r="T934" s="671"/>
      <c r="U934" s="671"/>
      <c r="V934" s="671"/>
      <c r="W934" s="671"/>
      <c r="X934" s="671"/>
      <c r="Y934" s="671"/>
      <c r="Z934" s="671"/>
    </row>
    <row r="935" spans="1:26" ht="13.5" customHeight="1">
      <c r="A935" s="671"/>
      <c r="B935" s="671"/>
      <c r="C935" s="671"/>
      <c r="D935" s="671"/>
      <c r="E935" s="671"/>
      <c r="F935" s="671"/>
      <c r="G935" s="671"/>
      <c r="H935" s="671"/>
      <c r="I935" s="671"/>
      <c r="J935" s="671"/>
      <c r="K935" s="672"/>
      <c r="L935" s="671"/>
      <c r="M935" s="671"/>
      <c r="N935" s="671"/>
      <c r="O935" s="671"/>
      <c r="P935" s="671"/>
      <c r="Q935" s="671"/>
      <c r="R935" s="671"/>
      <c r="S935" s="671"/>
      <c r="T935" s="671"/>
      <c r="U935" s="671"/>
      <c r="V935" s="671"/>
      <c r="W935" s="671"/>
      <c r="X935" s="671"/>
      <c r="Y935" s="671"/>
      <c r="Z935" s="671"/>
    </row>
    <row r="936" spans="1:26" ht="13.5" customHeight="1">
      <c r="A936" s="671"/>
      <c r="B936" s="671"/>
      <c r="C936" s="671"/>
      <c r="D936" s="671"/>
      <c r="E936" s="671"/>
      <c r="F936" s="671"/>
      <c r="G936" s="671"/>
      <c r="H936" s="671"/>
      <c r="I936" s="671"/>
      <c r="J936" s="671"/>
      <c r="K936" s="672"/>
      <c r="L936" s="671"/>
      <c r="M936" s="671"/>
      <c r="N936" s="671"/>
      <c r="O936" s="671"/>
      <c r="P936" s="671"/>
      <c r="Q936" s="671"/>
      <c r="R936" s="671"/>
      <c r="S936" s="671"/>
      <c r="T936" s="671"/>
      <c r="U936" s="671"/>
      <c r="V936" s="671"/>
      <c r="W936" s="671"/>
      <c r="X936" s="671"/>
      <c r="Y936" s="671"/>
      <c r="Z936" s="671"/>
    </row>
    <row r="937" spans="1:26" ht="13.5" customHeight="1">
      <c r="A937" s="671"/>
      <c r="B937" s="671"/>
      <c r="C937" s="671"/>
      <c r="D937" s="671"/>
      <c r="E937" s="671"/>
      <c r="F937" s="671"/>
      <c r="G937" s="671"/>
      <c r="H937" s="671"/>
      <c r="I937" s="671"/>
      <c r="J937" s="671"/>
      <c r="K937" s="672"/>
      <c r="L937" s="671"/>
      <c r="M937" s="671"/>
      <c r="N937" s="671"/>
      <c r="O937" s="671"/>
      <c r="P937" s="671"/>
      <c r="Q937" s="671"/>
      <c r="R937" s="671"/>
      <c r="S937" s="671"/>
      <c r="T937" s="671"/>
      <c r="U937" s="671"/>
      <c r="V937" s="671"/>
      <c r="W937" s="671"/>
      <c r="X937" s="671"/>
      <c r="Y937" s="671"/>
      <c r="Z937" s="671"/>
    </row>
    <row r="938" spans="1:26" ht="13.5" customHeight="1">
      <c r="A938" s="671"/>
      <c r="B938" s="671"/>
      <c r="C938" s="671"/>
      <c r="D938" s="671"/>
      <c r="E938" s="671"/>
      <c r="F938" s="671"/>
      <c r="G938" s="671"/>
      <c r="H938" s="671"/>
      <c r="I938" s="671"/>
      <c r="J938" s="671"/>
      <c r="K938" s="672"/>
      <c r="L938" s="671"/>
      <c r="M938" s="671"/>
      <c r="N938" s="671"/>
      <c r="O938" s="671"/>
      <c r="P938" s="671"/>
      <c r="Q938" s="671"/>
      <c r="R938" s="671"/>
      <c r="S938" s="671"/>
      <c r="T938" s="671"/>
      <c r="U938" s="671"/>
      <c r="V938" s="671"/>
      <c r="W938" s="671"/>
      <c r="X938" s="671"/>
      <c r="Y938" s="671"/>
      <c r="Z938" s="671"/>
    </row>
    <row r="939" spans="1:26" ht="13.5" customHeight="1">
      <c r="A939" s="671"/>
      <c r="B939" s="671"/>
      <c r="C939" s="671"/>
      <c r="D939" s="671"/>
      <c r="E939" s="671"/>
      <c r="F939" s="671"/>
      <c r="G939" s="671"/>
      <c r="H939" s="671"/>
      <c r="I939" s="671"/>
      <c r="J939" s="671"/>
      <c r="K939" s="672"/>
      <c r="L939" s="671"/>
      <c r="M939" s="671"/>
      <c r="N939" s="671"/>
      <c r="O939" s="671"/>
      <c r="P939" s="671"/>
      <c r="Q939" s="671"/>
      <c r="R939" s="671"/>
      <c r="S939" s="671"/>
      <c r="T939" s="671"/>
      <c r="U939" s="671"/>
      <c r="V939" s="671"/>
      <c r="W939" s="671"/>
      <c r="X939" s="671"/>
      <c r="Y939" s="671"/>
      <c r="Z939" s="671"/>
    </row>
    <row r="940" spans="1:26" ht="13.5" customHeight="1">
      <c r="A940" s="671"/>
      <c r="B940" s="671"/>
      <c r="C940" s="671"/>
      <c r="D940" s="671"/>
      <c r="E940" s="671"/>
      <c r="F940" s="671"/>
      <c r="G940" s="671"/>
      <c r="H940" s="671"/>
      <c r="I940" s="671"/>
      <c r="J940" s="671"/>
      <c r="K940" s="672"/>
      <c r="L940" s="671"/>
      <c r="M940" s="671"/>
      <c r="N940" s="671"/>
      <c r="O940" s="671"/>
      <c r="P940" s="671"/>
      <c r="Q940" s="671"/>
      <c r="R940" s="671"/>
      <c r="S940" s="671"/>
      <c r="T940" s="671"/>
      <c r="U940" s="671"/>
      <c r="V940" s="671"/>
      <c r="W940" s="671"/>
      <c r="X940" s="671"/>
      <c r="Y940" s="671"/>
      <c r="Z940" s="671"/>
    </row>
    <row r="941" spans="1:26" ht="13.5" customHeight="1">
      <c r="A941" s="671"/>
      <c r="B941" s="671"/>
      <c r="C941" s="671"/>
      <c r="D941" s="671"/>
      <c r="E941" s="671"/>
      <c r="F941" s="671"/>
      <c r="G941" s="671"/>
      <c r="H941" s="671"/>
      <c r="I941" s="671"/>
      <c r="J941" s="671"/>
      <c r="K941" s="672"/>
      <c r="L941" s="671"/>
      <c r="M941" s="671"/>
      <c r="N941" s="671"/>
      <c r="O941" s="671"/>
      <c r="P941" s="671"/>
      <c r="Q941" s="671"/>
      <c r="R941" s="671"/>
      <c r="S941" s="671"/>
      <c r="T941" s="671"/>
      <c r="U941" s="671"/>
      <c r="V941" s="671"/>
      <c r="W941" s="671"/>
      <c r="X941" s="671"/>
      <c r="Y941" s="671"/>
      <c r="Z941" s="671"/>
    </row>
    <row r="942" spans="1:26" ht="13.5" customHeight="1">
      <c r="A942" s="671"/>
      <c r="B942" s="671"/>
      <c r="C942" s="671"/>
      <c r="D942" s="671"/>
      <c r="E942" s="671"/>
      <c r="F942" s="671"/>
      <c r="G942" s="671"/>
      <c r="H942" s="671"/>
      <c r="I942" s="671"/>
      <c r="J942" s="671"/>
      <c r="K942" s="672"/>
      <c r="L942" s="671"/>
      <c r="M942" s="671"/>
      <c r="N942" s="671"/>
      <c r="O942" s="671"/>
      <c r="P942" s="671"/>
      <c r="Q942" s="671"/>
      <c r="R942" s="671"/>
      <c r="S942" s="671"/>
      <c r="T942" s="671"/>
      <c r="U942" s="671"/>
      <c r="V942" s="671"/>
      <c r="W942" s="671"/>
      <c r="X942" s="671"/>
      <c r="Y942" s="671"/>
      <c r="Z942" s="671"/>
    </row>
    <row r="943" spans="1:26" ht="13.5" customHeight="1">
      <c r="A943" s="671"/>
      <c r="B943" s="671"/>
      <c r="C943" s="671"/>
      <c r="D943" s="671"/>
      <c r="E943" s="671"/>
      <c r="F943" s="671"/>
      <c r="G943" s="671"/>
      <c r="H943" s="671"/>
      <c r="I943" s="671"/>
      <c r="J943" s="671"/>
      <c r="K943" s="672"/>
      <c r="L943" s="671"/>
      <c r="M943" s="671"/>
      <c r="N943" s="671"/>
      <c r="O943" s="671"/>
      <c r="P943" s="671"/>
      <c r="Q943" s="671"/>
      <c r="R943" s="671"/>
      <c r="S943" s="671"/>
      <c r="T943" s="671"/>
      <c r="U943" s="671"/>
      <c r="V943" s="671"/>
      <c r="W943" s="671"/>
      <c r="X943" s="671"/>
      <c r="Y943" s="671"/>
      <c r="Z943" s="671"/>
    </row>
    <row r="944" spans="1:26" ht="13.5" customHeight="1">
      <c r="A944" s="671"/>
      <c r="B944" s="671"/>
      <c r="C944" s="671"/>
      <c r="D944" s="671"/>
      <c r="E944" s="671"/>
      <c r="F944" s="671"/>
      <c r="G944" s="671"/>
      <c r="H944" s="671"/>
      <c r="I944" s="671"/>
      <c r="J944" s="671"/>
      <c r="K944" s="672"/>
      <c r="L944" s="671"/>
      <c r="M944" s="671"/>
      <c r="N944" s="671"/>
      <c r="O944" s="671"/>
      <c r="P944" s="671"/>
      <c r="Q944" s="671"/>
      <c r="R944" s="671"/>
      <c r="S944" s="671"/>
      <c r="T944" s="671"/>
      <c r="U944" s="671"/>
      <c r="V944" s="671"/>
      <c r="W944" s="671"/>
      <c r="X944" s="671"/>
      <c r="Y944" s="671"/>
      <c r="Z944" s="671"/>
    </row>
    <row r="945" spans="1:26" ht="13.5" customHeight="1">
      <c r="A945" s="671"/>
      <c r="B945" s="671"/>
      <c r="C945" s="671"/>
      <c r="D945" s="671"/>
      <c r="E945" s="671"/>
      <c r="F945" s="671"/>
      <c r="G945" s="671"/>
      <c r="H945" s="671"/>
      <c r="I945" s="671"/>
      <c r="J945" s="671"/>
      <c r="K945" s="672"/>
      <c r="L945" s="671"/>
      <c r="M945" s="671"/>
      <c r="N945" s="671"/>
      <c r="O945" s="671"/>
      <c r="P945" s="671"/>
      <c r="Q945" s="671"/>
      <c r="R945" s="671"/>
      <c r="S945" s="671"/>
      <c r="T945" s="671"/>
      <c r="U945" s="671"/>
      <c r="V945" s="671"/>
      <c r="W945" s="671"/>
      <c r="X945" s="671"/>
      <c r="Y945" s="671"/>
      <c r="Z945" s="671"/>
    </row>
    <row r="946" spans="1:26" ht="13.5" customHeight="1">
      <c r="A946" s="671"/>
      <c r="B946" s="671"/>
      <c r="C946" s="671"/>
      <c r="D946" s="671"/>
      <c r="E946" s="671"/>
      <c r="F946" s="671"/>
      <c r="G946" s="671"/>
      <c r="H946" s="671"/>
      <c r="I946" s="671"/>
      <c r="J946" s="671"/>
      <c r="K946" s="672"/>
      <c r="L946" s="671"/>
      <c r="M946" s="671"/>
      <c r="N946" s="671"/>
      <c r="O946" s="671"/>
      <c r="P946" s="671"/>
      <c r="Q946" s="671"/>
      <c r="R946" s="671"/>
      <c r="S946" s="671"/>
      <c r="T946" s="671"/>
      <c r="U946" s="671"/>
      <c r="V946" s="671"/>
      <c r="W946" s="671"/>
      <c r="X946" s="671"/>
      <c r="Y946" s="671"/>
      <c r="Z946" s="671"/>
    </row>
    <row r="947" spans="1:26" ht="13.5" customHeight="1">
      <c r="A947" s="671"/>
      <c r="B947" s="671"/>
      <c r="C947" s="671"/>
      <c r="D947" s="671"/>
      <c r="E947" s="671"/>
      <c r="F947" s="671"/>
      <c r="G947" s="671"/>
      <c r="H947" s="671"/>
      <c r="I947" s="671"/>
      <c r="J947" s="671"/>
      <c r="K947" s="672"/>
      <c r="L947" s="671"/>
      <c r="M947" s="671"/>
      <c r="N947" s="671"/>
      <c r="O947" s="671"/>
      <c r="P947" s="671"/>
      <c r="Q947" s="671"/>
      <c r="R947" s="671"/>
      <c r="S947" s="671"/>
      <c r="T947" s="671"/>
      <c r="U947" s="671"/>
      <c r="V947" s="671"/>
      <c r="W947" s="671"/>
      <c r="X947" s="671"/>
      <c r="Y947" s="671"/>
      <c r="Z947" s="671"/>
    </row>
    <row r="948" spans="1:26" ht="13.5" customHeight="1">
      <c r="A948" s="671"/>
      <c r="B948" s="671"/>
      <c r="C948" s="671"/>
      <c r="D948" s="671"/>
      <c r="E948" s="671"/>
      <c r="F948" s="671"/>
      <c r="G948" s="671"/>
      <c r="H948" s="671"/>
      <c r="I948" s="671"/>
      <c r="J948" s="671"/>
      <c r="K948" s="672"/>
      <c r="L948" s="671"/>
      <c r="M948" s="671"/>
      <c r="N948" s="671"/>
      <c r="O948" s="671"/>
      <c r="P948" s="671"/>
      <c r="Q948" s="671"/>
      <c r="R948" s="671"/>
      <c r="S948" s="671"/>
      <c r="T948" s="671"/>
      <c r="U948" s="671"/>
      <c r="V948" s="671"/>
      <c r="W948" s="671"/>
      <c r="X948" s="671"/>
      <c r="Y948" s="671"/>
      <c r="Z948" s="671"/>
    </row>
    <row r="949" spans="1:26" ht="13.5" customHeight="1">
      <c r="A949" s="671"/>
      <c r="B949" s="671"/>
      <c r="C949" s="671"/>
      <c r="D949" s="671"/>
      <c r="E949" s="671"/>
      <c r="F949" s="671"/>
      <c r="G949" s="671"/>
      <c r="H949" s="671"/>
      <c r="I949" s="671"/>
      <c r="J949" s="671"/>
      <c r="K949" s="672"/>
      <c r="L949" s="671"/>
      <c r="M949" s="671"/>
      <c r="N949" s="671"/>
      <c r="O949" s="671"/>
      <c r="P949" s="671"/>
      <c r="Q949" s="671"/>
      <c r="R949" s="671"/>
      <c r="S949" s="671"/>
      <c r="T949" s="671"/>
      <c r="U949" s="671"/>
      <c r="V949" s="671"/>
      <c r="W949" s="671"/>
      <c r="X949" s="671"/>
      <c r="Y949" s="671"/>
      <c r="Z949" s="671"/>
    </row>
    <row r="950" spans="1:26" ht="13.5" customHeight="1">
      <c r="A950" s="671"/>
      <c r="B950" s="671"/>
      <c r="C950" s="671"/>
      <c r="D950" s="671"/>
      <c r="E950" s="671"/>
      <c r="F950" s="671"/>
      <c r="G950" s="671"/>
      <c r="H950" s="671"/>
      <c r="I950" s="671"/>
      <c r="J950" s="671"/>
      <c r="K950" s="672"/>
      <c r="L950" s="671"/>
      <c r="M950" s="671"/>
      <c r="N950" s="671"/>
      <c r="O950" s="671"/>
      <c r="P950" s="671"/>
      <c r="Q950" s="671"/>
      <c r="R950" s="671"/>
      <c r="S950" s="671"/>
      <c r="T950" s="671"/>
      <c r="U950" s="671"/>
      <c r="V950" s="671"/>
      <c r="W950" s="671"/>
      <c r="X950" s="671"/>
      <c r="Y950" s="671"/>
      <c r="Z950" s="671"/>
    </row>
    <row r="951" spans="1:26" ht="13.5" customHeight="1">
      <c r="A951" s="671"/>
      <c r="B951" s="671"/>
      <c r="C951" s="671"/>
      <c r="D951" s="671"/>
      <c r="E951" s="671"/>
      <c r="F951" s="671"/>
      <c r="G951" s="671"/>
      <c r="H951" s="671"/>
      <c r="I951" s="671"/>
      <c r="J951" s="671"/>
      <c r="K951" s="672"/>
      <c r="L951" s="671"/>
      <c r="M951" s="671"/>
      <c r="N951" s="671"/>
      <c r="O951" s="671"/>
      <c r="P951" s="671"/>
      <c r="Q951" s="671"/>
      <c r="R951" s="671"/>
      <c r="S951" s="671"/>
      <c r="T951" s="671"/>
      <c r="U951" s="671"/>
      <c r="V951" s="671"/>
      <c r="W951" s="671"/>
      <c r="X951" s="671"/>
      <c r="Y951" s="671"/>
      <c r="Z951" s="671"/>
    </row>
    <row r="952" spans="1:26" ht="13.5" customHeight="1">
      <c r="A952" s="671"/>
      <c r="B952" s="671"/>
      <c r="C952" s="671"/>
      <c r="D952" s="671"/>
      <c r="E952" s="671"/>
      <c r="F952" s="671"/>
      <c r="G952" s="671"/>
      <c r="H952" s="671"/>
      <c r="I952" s="671"/>
      <c r="J952" s="671"/>
      <c r="K952" s="672"/>
      <c r="L952" s="671"/>
      <c r="M952" s="671"/>
      <c r="N952" s="671"/>
      <c r="O952" s="671"/>
      <c r="P952" s="671"/>
      <c r="Q952" s="671"/>
      <c r="R952" s="671"/>
      <c r="S952" s="671"/>
      <c r="T952" s="671"/>
      <c r="U952" s="671"/>
      <c r="V952" s="671"/>
      <c r="W952" s="671"/>
      <c r="X952" s="671"/>
      <c r="Y952" s="671"/>
      <c r="Z952" s="671"/>
    </row>
    <row r="953" spans="1:26" ht="13.5" customHeight="1">
      <c r="A953" s="671"/>
      <c r="B953" s="671"/>
      <c r="C953" s="671"/>
      <c r="D953" s="671"/>
      <c r="E953" s="671"/>
      <c r="F953" s="671"/>
      <c r="G953" s="671"/>
      <c r="H953" s="671"/>
      <c r="I953" s="671"/>
      <c r="J953" s="671"/>
      <c r="K953" s="672"/>
      <c r="L953" s="671"/>
      <c r="M953" s="671"/>
      <c r="N953" s="671"/>
      <c r="O953" s="671"/>
      <c r="P953" s="671"/>
      <c r="Q953" s="671"/>
      <c r="R953" s="671"/>
      <c r="S953" s="671"/>
      <c r="T953" s="671"/>
      <c r="U953" s="671"/>
      <c r="V953" s="671"/>
      <c r="W953" s="671"/>
      <c r="X953" s="671"/>
      <c r="Y953" s="671"/>
      <c r="Z953" s="671"/>
    </row>
    <row r="954" spans="1:26" ht="13.5" customHeight="1">
      <c r="A954" s="671"/>
      <c r="B954" s="671"/>
      <c r="C954" s="671"/>
      <c r="D954" s="671"/>
      <c r="E954" s="671"/>
      <c r="F954" s="671"/>
      <c r="G954" s="671"/>
      <c r="H954" s="671"/>
      <c r="I954" s="671"/>
      <c r="J954" s="671"/>
      <c r="K954" s="672"/>
      <c r="L954" s="671"/>
      <c r="M954" s="671"/>
      <c r="N954" s="671"/>
      <c r="O954" s="671"/>
      <c r="P954" s="671"/>
      <c r="Q954" s="671"/>
      <c r="R954" s="671"/>
      <c r="S954" s="671"/>
      <c r="T954" s="671"/>
      <c r="U954" s="671"/>
      <c r="V954" s="671"/>
      <c r="W954" s="671"/>
      <c r="X954" s="671"/>
      <c r="Y954" s="671"/>
      <c r="Z954" s="671"/>
    </row>
    <row r="955" spans="1:26" ht="13.5" customHeight="1">
      <c r="A955" s="671"/>
      <c r="B955" s="671"/>
      <c r="C955" s="671"/>
      <c r="D955" s="671"/>
      <c r="E955" s="671"/>
      <c r="F955" s="671"/>
      <c r="G955" s="671"/>
      <c r="H955" s="671"/>
      <c r="I955" s="671"/>
      <c r="J955" s="671"/>
      <c r="K955" s="672"/>
      <c r="L955" s="671"/>
      <c r="M955" s="671"/>
      <c r="N955" s="671"/>
      <c r="O955" s="671"/>
      <c r="P955" s="671"/>
      <c r="Q955" s="671"/>
      <c r="R955" s="671"/>
      <c r="S955" s="671"/>
      <c r="T955" s="671"/>
      <c r="U955" s="671"/>
      <c r="V955" s="671"/>
      <c r="W955" s="671"/>
      <c r="X955" s="671"/>
      <c r="Y955" s="671"/>
      <c r="Z955" s="671"/>
    </row>
    <row r="956" spans="1:26" ht="13.5" customHeight="1">
      <c r="A956" s="671"/>
      <c r="B956" s="671"/>
      <c r="C956" s="671"/>
      <c r="D956" s="671"/>
      <c r="E956" s="671"/>
      <c r="F956" s="671"/>
      <c r="G956" s="671"/>
      <c r="H956" s="671"/>
      <c r="I956" s="671"/>
      <c r="J956" s="671"/>
      <c r="K956" s="672"/>
      <c r="L956" s="671"/>
      <c r="M956" s="671"/>
      <c r="N956" s="671"/>
      <c r="O956" s="671"/>
      <c r="P956" s="671"/>
      <c r="Q956" s="671"/>
      <c r="R956" s="671"/>
      <c r="S956" s="671"/>
      <c r="T956" s="671"/>
      <c r="U956" s="671"/>
      <c r="V956" s="671"/>
      <c r="W956" s="671"/>
      <c r="X956" s="671"/>
      <c r="Y956" s="671"/>
      <c r="Z956" s="671"/>
    </row>
    <row r="957" spans="1:26" ht="13.5" customHeight="1">
      <c r="A957" s="671"/>
      <c r="B957" s="671"/>
      <c r="C957" s="671"/>
      <c r="D957" s="671"/>
      <c r="E957" s="671"/>
      <c r="F957" s="671"/>
      <c r="G957" s="671"/>
      <c r="H957" s="671"/>
      <c r="I957" s="671"/>
      <c r="J957" s="671"/>
      <c r="K957" s="672"/>
      <c r="L957" s="671"/>
      <c r="M957" s="671"/>
      <c r="N957" s="671"/>
      <c r="O957" s="671"/>
      <c r="P957" s="671"/>
      <c r="Q957" s="671"/>
      <c r="R957" s="671"/>
      <c r="S957" s="671"/>
      <c r="T957" s="671"/>
      <c r="U957" s="671"/>
      <c r="V957" s="671"/>
      <c r="W957" s="671"/>
      <c r="X957" s="671"/>
      <c r="Y957" s="671"/>
      <c r="Z957" s="671"/>
    </row>
    <row r="958" spans="1:26" ht="13.5" customHeight="1">
      <c r="A958" s="671"/>
      <c r="B958" s="671"/>
      <c r="C958" s="671"/>
      <c r="D958" s="671"/>
      <c r="E958" s="671"/>
      <c r="F958" s="671"/>
      <c r="G958" s="671"/>
      <c r="H958" s="671"/>
      <c r="I958" s="671"/>
      <c r="J958" s="671"/>
      <c r="K958" s="672"/>
      <c r="L958" s="671"/>
      <c r="M958" s="671"/>
      <c r="N958" s="671"/>
      <c r="O958" s="671"/>
      <c r="P958" s="671"/>
      <c r="Q958" s="671"/>
      <c r="R958" s="671"/>
      <c r="S958" s="671"/>
      <c r="T958" s="671"/>
      <c r="U958" s="671"/>
      <c r="V958" s="671"/>
      <c r="W958" s="671"/>
      <c r="X958" s="671"/>
      <c r="Y958" s="671"/>
      <c r="Z958" s="671"/>
    </row>
    <row r="959" spans="1:26" ht="13.5" customHeight="1">
      <c r="A959" s="671"/>
      <c r="B959" s="671"/>
      <c r="C959" s="671"/>
      <c r="D959" s="671"/>
      <c r="E959" s="671"/>
      <c r="F959" s="671"/>
      <c r="G959" s="671"/>
      <c r="H959" s="671"/>
      <c r="I959" s="671"/>
      <c r="J959" s="671"/>
      <c r="K959" s="672"/>
      <c r="L959" s="671"/>
      <c r="M959" s="671"/>
      <c r="N959" s="671"/>
      <c r="O959" s="671"/>
      <c r="P959" s="671"/>
      <c r="Q959" s="671"/>
      <c r="R959" s="671"/>
      <c r="S959" s="671"/>
      <c r="T959" s="671"/>
      <c r="U959" s="671"/>
      <c r="V959" s="671"/>
      <c r="W959" s="671"/>
      <c r="X959" s="671"/>
      <c r="Y959" s="671"/>
      <c r="Z959" s="671"/>
    </row>
    <row r="960" spans="1:26" ht="13.5" customHeight="1">
      <c r="A960" s="671"/>
      <c r="B960" s="671"/>
      <c r="C960" s="671"/>
      <c r="D960" s="671"/>
      <c r="E960" s="671"/>
      <c r="F960" s="671"/>
      <c r="G960" s="671"/>
      <c r="H960" s="671"/>
      <c r="I960" s="671"/>
      <c r="J960" s="671"/>
      <c r="K960" s="672"/>
      <c r="L960" s="671"/>
      <c r="M960" s="671"/>
      <c r="N960" s="671"/>
      <c r="O960" s="671"/>
      <c r="P960" s="671"/>
      <c r="Q960" s="671"/>
      <c r="R960" s="671"/>
      <c r="S960" s="671"/>
      <c r="T960" s="671"/>
      <c r="U960" s="671"/>
      <c r="V960" s="671"/>
      <c r="W960" s="671"/>
      <c r="X960" s="671"/>
      <c r="Y960" s="671"/>
      <c r="Z960" s="671"/>
    </row>
    <row r="961" spans="1:26" ht="13.5" customHeight="1">
      <c r="A961" s="671"/>
      <c r="B961" s="671"/>
      <c r="C961" s="671"/>
      <c r="D961" s="671"/>
      <c r="E961" s="671"/>
      <c r="F961" s="671"/>
      <c r="G961" s="671"/>
      <c r="H961" s="671"/>
      <c r="I961" s="671"/>
      <c r="J961" s="671"/>
      <c r="K961" s="672"/>
      <c r="L961" s="671"/>
      <c r="M961" s="671"/>
      <c r="N961" s="671"/>
      <c r="O961" s="671"/>
      <c r="P961" s="671"/>
      <c r="Q961" s="671"/>
      <c r="R961" s="671"/>
      <c r="S961" s="671"/>
      <c r="T961" s="671"/>
      <c r="U961" s="671"/>
      <c r="V961" s="671"/>
      <c r="W961" s="671"/>
      <c r="X961" s="671"/>
      <c r="Y961" s="671"/>
      <c r="Z961" s="671"/>
    </row>
    <row r="962" spans="1:26" ht="13.5" customHeight="1">
      <c r="A962" s="671"/>
      <c r="B962" s="671"/>
      <c r="C962" s="671"/>
      <c r="D962" s="671"/>
      <c r="E962" s="671"/>
      <c r="F962" s="671"/>
      <c r="G962" s="671"/>
      <c r="H962" s="671"/>
      <c r="I962" s="671"/>
      <c r="J962" s="671"/>
      <c r="K962" s="672"/>
      <c r="L962" s="671"/>
      <c r="M962" s="671"/>
      <c r="N962" s="671"/>
      <c r="O962" s="671"/>
      <c r="P962" s="671"/>
      <c r="Q962" s="671"/>
      <c r="R962" s="671"/>
      <c r="S962" s="671"/>
      <c r="T962" s="671"/>
      <c r="U962" s="671"/>
      <c r="V962" s="671"/>
      <c r="W962" s="671"/>
      <c r="X962" s="671"/>
      <c r="Y962" s="671"/>
      <c r="Z962" s="671"/>
    </row>
    <row r="963" spans="1:26" ht="13.5" customHeight="1">
      <c r="A963" s="671"/>
      <c r="B963" s="671"/>
      <c r="C963" s="671"/>
      <c r="D963" s="671"/>
      <c r="E963" s="671"/>
      <c r="F963" s="671"/>
      <c r="G963" s="671"/>
      <c r="H963" s="671"/>
      <c r="I963" s="671"/>
      <c r="J963" s="671"/>
      <c r="K963" s="672"/>
      <c r="L963" s="671"/>
      <c r="M963" s="671"/>
      <c r="N963" s="671"/>
      <c r="O963" s="671"/>
      <c r="P963" s="671"/>
      <c r="Q963" s="671"/>
      <c r="R963" s="671"/>
      <c r="S963" s="671"/>
      <c r="T963" s="671"/>
      <c r="U963" s="671"/>
      <c r="V963" s="671"/>
      <c r="W963" s="671"/>
      <c r="X963" s="671"/>
      <c r="Y963" s="671"/>
      <c r="Z963" s="671"/>
    </row>
    <row r="964" spans="1:26" ht="13.5" customHeight="1">
      <c r="A964" s="671"/>
      <c r="B964" s="671"/>
      <c r="C964" s="671"/>
      <c r="D964" s="671"/>
      <c r="E964" s="671"/>
      <c r="F964" s="671"/>
      <c r="G964" s="671"/>
      <c r="H964" s="671"/>
      <c r="I964" s="671"/>
      <c r="J964" s="671"/>
      <c r="K964" s="672"/>
      <c r="L964" s="671"/>
      <c r="M964" s="671"/>
      <c r="N964" s="671"/>
      <c r="O964" s="671"/>
      <c r="P964" s="671"/>
      <c r="Q964" s="671"/>
      <c r="R964" s="671"/>
      <c r="S964" s="671"/>
      <c r="T964" s="671"/>
      <c r="U964" s="671"/>
      <c r="V964" s="671"/>
      <c r="W964" s="671"/>
      <c r="X964" s="671"/>
      <c r="Y964" s="671"/>
      <c r="Z964" s="671"/>
    </row>
    <row r="965" spans="1:26" ht="13.5" customHeight="1">
      <c r="A965" s="671"/>
      <c r="B965" s="671"/>
      <c r="C965" s="671"/>
      <c r="D965" s="671"/>
      <c r="E965" s="671"/>
      <c r="F965" s="671"/>
      <c r="G965" s="671"/>
      <c r="H965" s="671"/>
      <c r="I965" s="671"/>
      <c r="J965" s="671"/>
      <c r="K965" s="672"/>
      <c r="L965" s="671"/>
      <c r="M965" s="671"/>
      <c r="N965" s="671"/>
      <c r="O965" s="671"/>
      <c r="P965" s="671"/>
      <c r="Q965" s="671"/>
      <c r="R965" s="671"/>
      <c r="S965" s="671"/>
      <c r="T965" s="671"/>
      <c r="U965" s="671"/>
      <c r="V965" s="671"/>
      <c r="W965" s="671"/>
      <c r="X965" s="671"/>
      <c r="Y965" s="671"/>
      <c r="Z965" s="671"/>
    </row>
    <row r="966" spans="1:26" ht="13.5" customHeight="1">
      <c r="A966" s="671"/>
      <c r="B966" s="671"/>
      <c r="C966" s="671"/>
      <c r="D966" s="671"/>
      <c r="E966" s="671"/>
      <c r="F966" s="671"/>
      <c r="G966" s="671"/>
      <c r="H966" s="671"/>
      <c r="I966" s="671"/>
      <c r="J966" s="671"/>
      <c r="K966" s="672"/>
      <c r="L966" s="671"/>
      <c r="M966" s="671"/>
      <c r="N966" s="671"/>
      <c r="O966" s="671"/>
      <c r="P966" s="671"/>
      <c r="Q966" s="671"/>
      <c r="R966" s="671"/>
      <c r="S966" s="671"/>
      <c r="T966" s="671"/>
      <c r="U966" s="671"/>
      <c r="V966" s="671"/>
      <c r="W966" s="671"/>
      <c r="X966" s="671"/>
      <c r="Y966" s="671"/>
      <c r="Z966" s="671"/>
    </row>
    <row r="967" spans="1:26" ht="13.5" customHeight="1">
      <c r="A967" s="671"/>
      <c r="B967" s="671"/>
      <c r="C967" s="671"/>
      <c r="D967" s="671"/>
      <c r="E967" s="671"/>
      <c r="F967" s="671"/>
      <c r="G967" s="671"/>
      <c r="H967" s="671"/>
      <c r="I967" s="671"/>
      <c r="J967" s="671"/>
      <c r="K967" s="672"/>
      <c r="L967" s="671"/>
      <c r="M967" s="671"/>
      <c r="N967" s="671"/>
      <c r="O967" s="671"/>
      <c r="P967" s="671"/>
      <c r="Q967" s="671"/>
      <c r="R967" s="671"/>
      <c r="S967" s="671"/>
      <c r="T967" s="671"/>
      <c r="U967" s="671"/>
      <c r="V967" s="671"/>
      <c r="W967" s="671"/>
      <c r="X967" s="671"/>
      <c r="Y967" s="671"/>
      <c r="Z967" s="671"/>
    </row>
    <row r="968" spans="1:26" ht="13.5" customHeight="1">
      <c r="A968" s="671"/>
      <c r="B968" s="671"/>
      <c r="C968" s="671"/>
      <c r="D968" s="671"/>
      <c r="E968" s="671"/>
      <c r="F968" s="671"/>
      <c r="G968" s="671"/>
      <c r="H968" s="671"/>
      <c r="I968" s="671"/>
      <c r="J968" s="671"/>
      <c r="K968" s="672"/>
      <c r="L968" s="671"/>
      <c r="M968" s="671"/>
      <c r="N968" s="671"/>
      <c r="O968" s="671"/>
      <c r="P968" s="671"/>
      <c r="Q968" s="671"/>
      <c r="R968" s="671"/>
      <c r="S968" s="671"/>
      <c r="T968" s="671"/>
      <c r="U968" s="671"/>
      <c r="V968" s="671"/>
      <c r="W968" s="671"/>
      <c r="X968" s="671"/>
      <c r="Y968" s="671"/>
      <c r="Z968" s="671"/>
    </row>
    <row r="969" spans="1:26" ht="13.5" customHeight="1">
      <c r="A969" s="671"/>
      <c r="B969" s="671"/>
      <c r="C969" s="671"/>
      <c r="D969" s="671"/>
      <c r="E969" s="671"/>
      <c r="F969" s="671"/>
      <c r="G969" s="671"/>
      <c r="H969" s="671"/>
      <c r="I969" s="671"/>
      <c r="J969" s="671"/>
      <c r="K969" s="672"/>
      <c r="L969" s="671"/>
      <c r="M969" s="671"/>
      <c r="N969" s="671"/>
      <c r="O969" s="671"/>
      <c r="P969" s="671"/>
      <c r="Q969" s="671"/>
      <c r="R969" s="671"/>
      <c r="S969" s="671"/>
      <c r="T969" s="671"/>
      <c r="U969" s="671"/>
      <c r="V969" s="671"/>
      <c r="W969" s="671"/>
      <c r="X969" s="671"/>
      <c r="Y969" s="671"/>
      <c r="Z969" s="671"/>
    </row>
    <row r="970" spans="1:26" ht="13.5" customHeight="1">
      <c r="A970" s="671"/>
      <c r="B970" s="671"/>
      <c r="C970" s="671"/>
      <c r="D970" s="671"/>
      <c r="E970" s="671"/>
      <c r="F970" s="671"/>
      <c r="G970" s="671"/>
      <c r="H970" s="671"/>
      <c r="I970" s="671"/>
      <c r="J970" s="671"/>
      <c r="K970" s="672"/>
      <c r="L970" s="671"/>
      <c r="M970" s="671"/>
      <c r="N970" s="671"/>
      <c r="O970" s="671"/>
      <c r="P970" s="671"/>
      <c r="Q970" s="671"/>
      <c r="R970" s="671"/>
      <c r="S970" s="671"/>
      <c r="T970" s="671"/>
      <c r="U970" s="671"/>
      <c r="V970" s="671"/>
      <c r="W970" s="671"/>
      <c r="X970" s="671"/>
      <c r="Y970" s="671"/>
      <c r="Z970" s="671"/>
    </row>
    <row r="971" spans="1:26" ht="13.5" customHeight="1">
      <c r="A971" s="671"/>
      <c r="B971" s="671"/>
      <c r="C971" s="671"/>
      <c r="D971" s="671"/>
      <c r="E971" s="671"/>
      <c r="F971" s="671"/>
      <c r="G971" s="671"/>
      <c r="H971" s="671"/>
      <c r="I971" s="671"/>
      <c r="J971" s="671"/>
      <c r="K971" s="672"/>
      <c r="L971" s="671"/>
      <c r="M971" s="671"/>
      <c r="N971" s="671"/>
      <c r="O971" s="671"/>
      <c r="P971" s="671"/>
      <c r="Q971" s="671"/>
      <c r="R971" s="671"/>
      <c r="S971" s="671"/>
      <c r="T971" s="671"/>
      <c r="U971" s="671"/>
      <c r="V971" s="671"/>
      <c r="W971" s="671"/>
      <c r="X971" s="671"/>
      <c r="Y971" s="671"/>
      <c r="Z971" s="671"/>
    </row>
    <row r="972" spans="1:26" ht="13.5" customHeight="1">
      <c r="A972" s="671"/>
      <c r="B972" s="671"/>
      <c r="C972" s="671"/>
      <c r="D972" s="671"/>
      <c r="E972" s="671"/>
      <c r="F972" s="671"/>
      <c r="G972" s="671"/>
      <c r="H972" s="671"/>
      <c r="I972" s="671"/>
      <c r="J972" s="671"/>
      <c r="K972" s="672"/>
      <c r="L972" s="671"/>
      <c r="M972" s="671"/>
      <c r="N972" s="671"/>
      <c r="O972" s="671"/>
      <c r="P972" s="671"/>
      <c r="Q972" s="671"/>
      <c r="R972" s="671"/>
      <c r="S972" s="671"/>
      <c r="T972" s="671"/>
      <c r="U972" s="671"/>
      <c r="V972" s="671"/>
      <c r="W972" s="671"/>
      <c r="X972" s="671"/>
      <c r="Y972" s="671"/>
      <c r="Z972" s="671"/>
    </row>
    <row r="973" spans="1:26" ht="13.5" customHeight="1">
      <c r="A973" s="671"/>
      <c r="B973" s="671"/>
      <c r="C973" s="671"/>
      <c r="D973" s="671"/>
      <c r="E973" s="671"/>
      <c r="F973" s="671"/>
      <c r="G973" s="671"/>
      <c r="H973" s="671"/>
      <c r="I973" s="671"/>
      <c r="J973" s="671"/>
      <c r="K973" s="672"/>
      <c r="L973" s="671"/>
      <c r="M973" s="671"/>
      <c r="N973" s="671"/>
      <c r="O973" s="671"/>
      <c r="P973" s="671"/>
      <c r="Q973" s="671"/>
      <c r="R973" s="671"/>
      <c r="S973" s="671"/>
      <c r="T973" s="671"/>
      <c r="U973" s="671"/>
      <c r="V973" s="671"/>
      <c r="W973" s="671"/>
      <c r="X973" s="671"/>
      <c r="Y973" s="671"/>
      <c r="Z973" s="671"/>
    </row>
    <row r="974" spans="1:26" ht="13.5" customHeight="1">
      <c r="A974" s="671"/>
      <c r="B974" s="671"/>
      <c r="C974" s="671"/>
      <c r="D974" s="671"/>
      <c r="E974" s="671"/>
      <c r="F974" s="671"/>
      <c r="G974" s="671"/>
      <c r="H974" s="671"/>
      <c r="I974" s="671"/>
      <c r="J974" s="671"/>
      <c r="K974" s="672"/>
      <c r="L974" s="671"/>
      <c r="M974" s="671"/>
      <c r="N974" s="671"/>
      <c r="O974" s="671"/>
      <c r="P974" s="671"/>
      <c r="Q974" s="671"/>
      <c r="R974" s="671"/>
      <c r="S974" s="671"/>
      <c r="T974" s="671"/>
      <c r="U974" s="671"/>
      <c r="V974" s="671"/>
      <c r="W974" s="671"/>
      <c r="X974" s="671"/>
      <c r="Y974" s="671"/>
      <c r="Z974" s="671"/>
    </row>
    <row r="975" spans="1:26" ht="13.5" customHeight="1">
      <c r="A975" s="671"/>
      <c r="B975" s="671"/>
      <c r="C975" s="671"/>
      <c r="D975" s="671"/>
      <c r="E975" s="671"/>
      <c r="F975" s="671"/>
      <c r="G975" s="671"/>
      <c r="H975" s="671"/>
      <c r="I975" s="671"/>
      <c r="J975" s="671"/>
      <c r="K975" s="672"/>
      <c r="L975" s="671"/>
      <c r="M975" s="671"/>
      <c r="N975" s="671"/>
      <c r="O975" s="671"/>
      <c r="P975" s="671"/>
      <c r="Q975" s="671"/>
      <c r="R975" s="671"/>
      <c r="S975" s="671"/>
      <c r="T975" s="671"/>
      <c r="U975" s="671"/>
      <c r="V975" s="671"/>
      <c r="W975" s="671"/>
      <c r="X975" s="671"/>
      <c r="Y975" s="671"/>
      <c r="Z975" s="671"/>
    </row>
    <row r="976" spans="1:26" ht="13.5" customHeight="1">
      <c r="A976" s="671"/>
      <c r="B976" s="671"/>
      <c r="C976" s="671"/>
      <c r="D976" s="671"/>
      <c r="E976" s="671"/>
      <c r="F976" s="671"/>
      <c r="G976" s="671"/>
      <c r="H976" s="671"/>
      <c r="I976" s="671"/>
      <c r="J976" s="671"/>
      <c r="K976" s="672"/>
      <c r="L976" s="671"/>
      <c r="M976" s="671"/>
      <c r="N976" s="671"/>
      <c r="O976" s="671"/>
      <c r="P976" s="671"/>
      <c r="Q976" s="671"/>
      <c r="R976" s="671"/>
      <c r="S976" s="671"/>
      <c r="T976" s="671"/>
      <c r="U976" s="671"/>
      <c r="V976" s="671"/>
      <c r="W976" s="671"/>
      <c r="X976" s="671"/>
      <c r="Y976" s="671"/>
      <c r="Z976" s="671"/>
    </row>
    <row r="977" spans="1:26" ht="13.5" customHeight="1">
      <c r="A977" s="671"/>
      <c r="B977" s="671"/>
      <c r="C977" s="671"/>
      <c r="D977" s="671"/>
      <c r="E977" s="671"/>
      <c r="F977" s="671"/>
      <c r="G977" s="671"/>
      <c r="H977" s="671"/>
      <c r="I977" s="671"/>
      <c r="J977" s="671"/>
      <c r="K977" s="672"/>
      <c r="L977" s="671"/>
      <c r="M977" s="671"/>
      <c r="N977" s="671"/>
      <c r="O977" s="671"/>
      <c r="P977" s="671"/>
      <c r="Q977" s="671"/>
      <c r="R977" s="671"/>
      <c r="S977" s="671"/>
      <c r="T977" s="671"/>
      <c r="U977" s="671"/>
      <c r="V977" s="671"/>
      <c r="W977" s="671"/>
      <c r="X977" s="671"/>
      <c r="Y977" s="671"/>
      <c r="Z977" s="671"/>
    </row>
    <row r="978" spans="1:26" ht="13.5" customHeight="1">
      <c r="A978" s="671"/>
      <c r="B978" s="671"/>
      <c r="C978" s="671"/>
      <c r="D978" s="671"/>
      <c r="E978" s="671"/>
      <c r="F978" s="671"/>
      <c r="G978" s="671"/>
      <c r="H978" s="671"/>
      <c r="I978" s="671"/>
      <c r="J978" s="671"/>
      <c r="K978" s="672"/>
      <c r="L978" s="671"/>
      <c r="M978" s="671"/>
      <c r="N978" s="671"/>
      <c r="O978" s="671"/>
      <c r="P978" s="671"/>
      <c r="Q978" s="671"/>
      <c r="R978" s="671"/>
      <c r="S978" s="671"/>
      <c r="T978" s="671"/>
      <c r="U978" s="671"/>
      <c r="V978" s="671"/>
      <c r="W978" s="671"/>
      <c r="X978" s="671"/>
      <c r="Y978" s="671"/>
      <c r="Z978" s="671"/>
    </row>
    <row r="979" spans="1:26" ht="13.5" customHeight="1">
      <c r="A979" s="671"/>
      <c r="B979" s="671"/>
      <c r="C979" s="671"/>
      <c r="D979" s="671"/>
      <c r="E979" s="671"/>
      <c r="F979" s="671"/>
      <c r="G979" s="671"/>
      <c r="H979" s="671"/>
      <c r="I979" s="671"/>
      <c r="J979" s="671"/>
      <c r="K979" s="672"/>
      <c r="L979" s="671"/>
      <c r="M979" s="671"/>
      <c r="N979" s="671"/>
      <c r="O979" s="671"/>
      <c r="P979" s="671"/>
      <c r="Q979" s="671"/>
      <c r="R979" s="671"/>
      <c r="S979" s="671"/>
      <c r="T979" s="671"/>
      <c r="U979" s="671"/>
      <c r="V979" s="671"/>
      <c r="W979" s="671"/>
      <c r="X979" s="671"/>
      <c r="Y979" s="671"/>
      <c r="Z979" s="671"/>
    </row>
    <row r="980" spans="1:26" ht="13.5" customHeight="1">
      <c r="A980" s="671"/>
      <c r="B980" s="671"/>
      <c r="C980" s="671"/>
      <c r="D980" s="671"/>
      <c r="E980" s="671"/>
      <c r="F980" s="671"/>
      <c r="G980" s="671"/>
      <c r="H980" s="671"/>
      <c r="I980" s="671"/>
      <c r="J980" s="671"/>
      <c r="K980" s="672"/>
      <c r="L980" s="671"/>
      <c r="M980" s="671"/>
      <c r="N980" s="671"/>
      <c r="O980" s="671"/>
      <c r="P980" s="671"/>
      <c r="Q980" s="671"/>
      <c r="R980" s="671"/>
      <c r="S980" s="671"/>
      <c r="T980" s="671"/>
      <c r="U980" s="671"/>
      <c r="V980" s="671"/>
      <c r="W980" s="671"/>
      <c r="X980" s="671"/>
      <c r="Y980" s="671"/>
      <c r="Z980" s="671"/>
    </row>
    <row r="981" spans="1:26" ht="13.5" customHeight="1">
      <c r="A981" s="671"/>
      <c r="B981" s="671"/>
      <c r="C981" s="671"/>
      <c r="D981" s="671"/>
      <c r="E981" s="671"/>
      <c r="F981" s="671"/>
      <c r="G981" s="671"/>
      <c r="H981" s="671"/>
      <c r="I981" s="671"/>
      <c r="J981" s="671"/>
      <c r="K981" s="672"/>
      <c r="L981" s="671"/>
      <c r="M981" s="671"/>
      <c r="N981" s="671"/>
      <c r="O981" s="671"/>
      <c r="P981" s="671"/>
      <c r="Q981" s="671"/>
      <c r="R981" s="671"/>
      <c r="S981" s="671"/>
      <c r="T981" s="671"/>
      <c r="U981" s="671"/>
      <c r="V981" s="671"/>
      <c r="W981" s="671"/>
      <c r="X981" s="671"/>
      <c r="Y981" s="671"/>
      <c r="Z981" s="671"/>
    </row>
    <row r="982" spans="1:26" ht="13.5" customHeight="1">
      <c r="A982" s="671"/>
      <c r="B982" s="671"/>
      <c r="C982" s="671"/>
      <c r="D982" s="671"/>
      <c r="E982" s="671"/>
      <c r="F982" s="671"/>
      <c r="G982" s="671"/>
      <c r="H982" s="671"/>
      <c r="I982" s="671"/>
      <c r="J982" s="671"/>
      <c r="K982" s="672"/>
      <c r="L982" s="671"/>
      <c r="M982" s="671"/>
      <c r="N982" s="671"/>
      <c r="O982" s="671"/>
      <c r="P982" s="671"/>
      <c r="Q982" s="671"/>
      <c r="R982" s="671"/>
      <c r="S982" s="671"/>
      <c r="T982" s="671"/>
      <c r="U982" s="671"/>
      <c r="V982" s="671"/>
      <c r="W982" s="671"/>
      <c r="X982" s="671"/>
      <c r="Y982" s="671"/>
      <c r="Z982" s="671"/>
    </row>
    <row r="983" spans="1:26" ht="13.5" customHeight="1">
      <c r="A983" s="671"/>
      <c r="B983" s="671"/>
      <c r="C983" s="671"/>
      <c r="D983" s="671"/>
      <c r="E983" s="671"/>
      <c r="F983" s="671"/>
      <c r="G983" s="671"/>
      <c r="H983" s="671"/>
      <c r="I983" s="671"/>
      <c r="J983" s="671"/>
      <c r="K983" s="672"/>
      <c r="L983" s="671"/>
      <c r="M983" s="671"/>
      <c r="N983" s="671"/>
      <c r="O983" s="671"/>
      <c r="P983" s="671"/>
      <c r="Q983" s="671"/>
      <c r="R983" s="671"/>
      <c r="S983" s="671"/>
      <c r="T983" s="671"/>
      <c r="U983" s="671"/>
      <c r="V983" s="671"/>
      <c r="W983" s="671"/>
      <c r="X983" s="671"/>
      <c r="Y983" s="671"/>
      <c r="Z983" s="671"/>
    </row>
    <row r="984" spans="1:26" ht="13.5" customHeight="1">
      <c r="A984" s="671"/>
      <c r="B984" s="671"/>
      <c r="C984" s="671"/>
      <c r="D984" s="671"/>
      <c r="E984" s="671"/>
      <c r="F984" s="671"/>
      <c r="G984" s="671"/>
      <c r="H984" s="671"/>
      <c r="I984" s="671"/>
      <c r="J984" s="671"/>
      <c r="K984" s="672"/>
      <c r="L984" s="671"/>
      <c r="M984" s="671"/>
      <c r="N984" s="671"/>
      <c r="O984" s="671"/>
      <c r="P984" s="671"/>
      <c r="Q984" s="671"/>
      <c r="R984" s="671"/>
      <c r="S984" s="671"/>
      <c r="T984" s="671"/>
      <c r="U984" s="671"/>
      <c r="V984" s="671"/>
      <c r="W984" s="671"/>
      <c r="X984" s="671"/>
      <c r="Y984" s="671"/>
      <c r="Z984" s="671"/>
    </row>
    <row r="985" spans="1:26" ht="13.5" customHeight="1">
      <c r="A985" s="671"/>
      <c r="B985" s="671"/>
      <c r="C985" s="671"/>
      <c r="D985" s="671"/>
      <c r="E985" s="671"/>
      <c r="F985" s="671"/>
      <c r="G985" s="671"/>
      <c r="H985" s="671"/>
      <c r="I985" s="671"/>
      <c r="J985" s="671"/>
      <c r="K985" s="672"/>
      <c r="L985" s="671"/>
      <c r="M985" s="671"/>
      <c r="N985" s="671"/>
      <c r="O985" s="671"/>
      <c r="P985" s="671"/>
      <c r="Q985" s="671"/>
      <c r="R985" s="671"/>
      <c r="S985" s="671"/>
      <c r="T985" s="671"/>
      <c r="U985" s="671"/>
      <c r="V985" s="671"/>
      <c r="W985" s="671"/>
      <c r="X985" s="671"/>
      <c r="Y985" s="671"/>
      <c r="Z985" s="671"/>
    </row>
    <row r="986" spans="1:26" ht="13.5" customHeight="1">
      <c r="A986" s="671"/>
      <c r="B986" s="671"/>
      <c r="C986" s="671"/>
      <c r="D986" s="671"/>
      <c r="E986" s="671"/>
      <c r="F986" s="671"/>
      <c r="G986" s="671"/>
      <c r="H986" s="671"/>
      <c r="I986" s="671"/>
      <c r="J986" s="671"/>
      <c r="K986" s="672"/>
      <c r="L986" s="671"/>
      <c r="M986" s="671"/>
      <c r="N986" s="671"/>
      <c r="O986" s="671"/>
      <c r="P986" s="671"/>
      <c r="Q986" s="671"/>
      <c r="R986" s="671"/>
      <c r="S986" s="671"/>
      <c r="T986" s="671"/>
      <c r="U986" s="671"/>
      <c r="V986" s="671"/>
      <c r="W986" s="671"/>
      <c r="X986" s="671"/>
      <c r="Y986" s="671"/>
      <c r="Z986" s="671"/>
    </row>
    <row r="987" spans="1:26" ht="13.5" customHeight="1">
      <c r="A987" s="671"/>
      <c r="B987" s="671"/>
      <c r="C987" s="671"/>
      <c r="D987" s="671"/>
      <c r="E987" s="671"/>
      <c r="F987" s="671"/>
      <c r="G987" s="671"/>
      <c r="H987" s="671"/>
      <c r="I987" s="671"/>
      <c r="J987" s="671"/>
      <c r="K987" s="672"/>
      <c r="L987" s="671"/>
      <c r="M987" s="671"/>
      <c r="N987" s="671"/>
      <c r="O987" s="671"/>
      <c r="P987" s="671"/>
      <c r="Q987" s="671"/>
      <c r="R987" s="671"/>
      <c r="S987" s="671"/>
      <c r="T987" s="671"/>
      <c r="U987" s="671"/>
      <c r="V987" s="671"/>
      <c r="W987" s="671"/>
      <c r="X987" s="671"/>
      <c r="Y987" s="671"/>
      <c r="Z987" s="671"/>
    </row>
    <row r="988" spans="1:26" ht="13.5" customHeight="1">
      <c r="A988" s="671"/>
      <c r="B988" s="671"/>
      <c r="C988" s="671"/>
      <c r="D988" s="671"/>
      <c r="E988" s="671"/>
      <c r="F988" s="671"/>
      <c r="G988" s="671"/>
      <c r="H988" s="671"/>
      <c r="I988" s="671"/>
      <c r="J988" s="671"/>
      <c r="K988" s="672"/>
      <c r="L988" s="671"/>
      <c r="M988" s="671"/>
      <c r="N988" s="671"/>
      <c r="O988" s="671"/>
      <c r="P988" s="671"/>
      <c r="Q988" s="671"/>
      <c r="R988" s="671"/>
      <c r="S988" s="671"/>
      <c r="T988" s="671"/>
      <c r="U988" s="671"/>
      <c r="V988" s="671"/>
      <c r="W988" s="671"/>
      <c r="X988" s="671"/>
      <c r="Y988" s="671"/>
      <c r="Z988" s="671"/>
    </row>
    <row r="989" spans="1:26" ht="13.5" customHeight="1">
      <c r="A989" s="671"/>
      <c r="B989" s="671"/>
      <c r="C989" s="671"/>
      <c r="D989" s="671"/>
      <c r="E989" s="671"/>
      <c r="F989" s="671"/>
      <c r="G989" s="671"/>
      <c r="H989" s="671"/>
      <c r="I989" s="671"/>
      <c r="J989" s="671"/>
      <c r="K989" s="672"/>
      <c r="L989" s="671"/>
      <c r="M989" s="671"/>
      <c r="N989" s="671"/>
      <c r="O989" s="671"/>
      <c r="P989" s="671"/>
      <c r="Q989" s="671"/>
      <c r="R989" s="671"/>
      <c r="S989" s="671"/>
      <c r="T989" s="671"/>
      <c r="U989" s="671"/>
      <c r="V989" s="671"/>
      <c r="W989" s="671"/>
      <c r="X989" s="671"/>
      <c r="Y989" s="671"/>
      <c r="Z989" s="671"/>
    </row>
    <row r="990" spans="1:26" ht="13.5" customHeight="1">
      <c r="A990" s="671"/>
      <c r="B990" s="671"/>
      <c r="C990" s="671"/>
      <c r="D990" s="671"/>
      <c r="E990" s="671"/>
      <c r="F990" s="671"/>
      <c r="G990" s="671"/>
      <c r="H990" s="671"/>
      <c r="I990" s="671"/>
      <c r="J990" s="671"/>
      <c r="K990" s="672"/>
      <c r="L990" s="671"/>
      <c r="M990" s="671"/>
      <c r="N990" s="671"/>
      <c r="O990" s="671"/>
      <c r="P990" s="671"/>
      <c r="Q990" s="671"/>
      <c r="R990" s="671"/>
      <c r="S990" s="671"/>
      <c r="T990" s="671"/>
      <c r="U990" s="671"/>
      <c r="V990" s="671"/>
      <c r="W990" s="671"/>
      <c r="X990" s="671"/>
      <c r="Y990" s="671"/>
      <c r="Z990" s="671"/>
    </row>
    <row r="991" spans="1:26" ht="13.5" customHeight="1">
      <c r="A991" s="671"/>
      <c r="B991" s="671"/>
      <c r="C991" s="671"/>
      <c r="D991" s="671"/>
      <c r="E991" s="671"/>
      <c r="F991" s="671"/>
      <c r="G991" s="671"/>
      <c r="H991" s="671"/>
      <c r="I991" s="671"/>
      <c r="J991" s="671"/>
      <c r="K991" s="672"/>
      <c r="L991" s="671"/>
      <c r="M991" s="671"/>
      <c r="N991" s="671"/>
      <c r="O991" s="671"/>
      <c r="P991" s="671"/>
      <c r="Q991" s="671"/>
      <c r="R991" s="671"/>
      <c r="S991" s="671"/>
      <c r="T991" s="671"/>
      <c r="U991" s="671"/>
      <c r="V991" s="671"/>
      <c r="W991" s="671"/>
      <c r="X991" s="671"/>
      <c r="Y991" s="671"/>
      <c r="Z991" s="671"/>
    </row>
    <row r="992" spans="1:26" ht="13.5" customHeight="1">
      <c r="A992" s="671"/>
      <c r="B992" s="671"/>
      <c r="C992" s="671"/>
      <c r="D992" s="671"/>
      <c r="E992" s="671"/>
      <c r="F992" s="671"/>
      <c r="G992" s="671"/>
      <c r="H992" s="671"/>
      <c r="I992" s="671"/>
      <c r="J992" s="671"/>
      <c r="K992" s="672"/>
      <c r="L992" s="671"/>
      <c r="M992" s="671"/>
      <c r="N992" s="671"/>
      <c r="O992" s="671"/>
      <c r="P992" s="671"/>
      <c r="Q992" s="671"/>
      <c r="R992" s="671"/>
      <c r="S992" s="671"/>
      <c r="T992" s="671"/>
      <c r="U992" s="671"/>
      <c r="V992" s="671"/>
      <c r="W992" s="671"/>
      <c r="X992" s="671"/>
      <c r="Y992" s="671"/>
      <c r="Z992" s="671"/>
    </row>
    <row r="993" spans="1:26" ht="13.5" customHeight="1">
      <c r="A993" s="671"/>
      <c r="B993" s="671"/>
      <c r="C993" s="671"/>
      <c r="D993" s="671"/>
      <c r="E993" s="671"/>
      <c r="F993" s="671"/>
      <c r="G993" s="671"/>
      <c r="H993" s="671"/>
      <c r="I993" s="671"/>
      <c r="J993" s="671"/>
      <c r="K993" s="672"/>
      <c r="L993" s="671"/>
      <c r="M993" s="671"/>
      <c r="N993" s="671"/>
      <c r="O993" s="671"/>
      <c r="P993" s="671"/>
      <c r="Q993" s="671"/>
      <c r="R993" s="671"/>
      <c r="S993" s="671"/>
      <c r="T993" s="671"/>
      <c r="U993" s="671"/>
      <c r="V993" s="671"/>
      <c r="W993" s="671"/>
      <c r="X993" s="671"/>
      <c r="Y993" s="671"/>
      <c r="Z993" s="671"/>
    </row>
    <row r="994" spans="1:26" ht="13.5" customHeight="1">
      <c r="A994" s="671"/>
      <c r="B994" s="671"/>
      <c r="C994" s="671"/>
      <c r="D994" s="671"/>
      <c r="E994" s="671"/>
      <c r="F994" s="671"/>
      <c r="G994" s="671"/>
      <c r="H994" s="671"/>
      <c r="I994" s="671"/>
      <c r="J994" s="671"/>
      <c r="K994" s="672"/>
      <c r="L994" s="671"/>
      <c r="M994" s="671"/>
      <c r="N994" s="671"/>
      <c r="O994" s="671"/>
      <c r="P994" s="671"/>
      <c r="Q994" s="671"/>
      <c r="R994" s="671"/>
      <c r="S994" s="671"/>
      <c r="T994" s="671"/>
      <c r="U994" s="671"/>
      <c r="V994" s="671"/>
      <c r="W994" s="671"/>
      <c r="X994" s="671"/>
      <c r="Y994" s="671"/>
      <c r="Z994" s="671"/>
    </row>
    <row r="995" spans="1:26" ht="13.5" customHeight="1">
      <c r="A995" s="671"/>
      <c r="B995" s="671"/>
      <c r="C995" s="671"/>
      <c r="D995" s="671"/>
      <c r="E995" s="671"/>
      <c r="F995" s="671"/>
      <c r="G995" s="671"/>
      <c r="H995" s="671"/>
      <c r="I995" s="671"/>
      <c r="J995" s="671"/>
      <c r="K995" s="672"/>
      <c r="L995" s="671"/>
      <c r="M995" s="671"/>
      <c r="N995" s="671"/>
      <c r="O995" s="671"/>
      <c r="P995" s="671"/>
      <c r="Q995" s="671"/>
      <c r="R995" s="671"/>
      <c r="S995" s="671"/>
      <c r="T995" s="671"/>
      <c r="U995" s="671"/>
      <c r="V995" s="671"/>
      <c r="W995" s="671"/>
      <c r="X995" s="671"/>
      <c r="Y995" s="671"/>
      <c r="Z995" s="671"/>
    </row>
    <row r="996" spans="1:26" ht="13.5" customHeight="1">
      <c r="A996" s="671"/>
      <c r="B996" s="671"/>
      <c r="C996" s="671"/>
      <c r="D996" s="671"/>
      <c r="E996" s="671"/>
      <c r="F996" s="671"/>
      <c r="G996" s="671"/>
      <c r="H996" s="671"/>
      <c r="I996" s="671"/>
      <c r="J996" s="671"/>
      <c r="K996" s="672"/>
      <c r="L996" s="671"/>
      <c r="M996" s="671"/>
      <c r="N996" s="671"/>
      <c r="O996" s="671"/>
      <c r="P996" s="671"/>
      <c r="Q996" s="671"/>
      <c r="R996" s="671"/>
      <c r="S996" s="671"/>
      <c r="T996" s="671"/>
      <c r="U996" s="671"/>
      <c r="V996" s="671"/>
      <c r="W996" s="671"/>
      <c r="X996" s="671"/>
      <c r="Y996" s="671"/>
      <c r="Z996" s="671"/>
    </row>
    <row r="997" spans="1:26" ht="13.5" customHeight="1">
      <c r="A997" s="671"/>
      <c r="B997" s="671"/>
      <c r="C997" s="671"/>
      <c r="D997" s="671"/>
      <c r="E997" s="671"/>
      <c r="F997" s="671"/>
      <c r="G997" s="671"/>
      <c r="H997" s="671"/>
      <c r="I997" s="671"/>
      <c r="J997" s="671"/>
      <c r="K997" s="672"/>
      <c r="L997" s="671"/>
      <c r="M997" s="671"/>
      <c r="N997" s="671"/>
      <c r="O997" s="671"/>
      <c r="P997" s="671"/>
      <c r="Q997" s="671"/>
      <c r="R997" s="671"/>
      <c r="S997" s="671"/>
      <c r="T997" s="671"/>
      <c r="U997" s="671"/>
      <c r="V997" s="671"/>
      <c r="W997" s="671"/>
      <c r="X997" s="671"/>
      <c r="Y997" s="671"/>
      <c r="Z997" s="671"/>
    </row>
    <row r="998" spans="1:26" ht="13.5" customHeight="1">
      <c r="A998" s="671"/>
      <c r="B998" s="671"/>
      <c r="C998" s="671"/>
      <c r="D998" s="671"/>
      <c r="E998" s="671"/>
      <c r="F998" s="671"/>
      <c r="G998" s="671"/>
      <c r="H998" s="671"/>
      <c r="I998" s="671"/>
      <c r="J998" s="671"/>
      <c r="K998" s="672"/>
      <c r="L998" s="671"/>
      <c r="M998" s="671"/>
      <c r="N998" s="671"/>
      <c r="O998" s="671"/>
      <c r="P998" s="671"/>
      <c r="Q998" s="671"/>
      <c r="R998" s="671"/>
      <c r="S998" s="671"/>
      <c r="T998" s="671"/>
      <c r="U998" s="671"/>
      <c r="V998" s="671"/>
      <c r="W998" s="671"/>
      <c r="X998" s="671"/>
      <c r="Y998" s="671"/>
      <c r="Z998" s="671"/>
    </row>
    <row r="999" spans="1:26" ht="13.5" customHeight="1">
      <c r="A999" s="671"/>
      <c r="B999" s="671"/>
      <c r="C999" s="671"/>
      <c r="D999" s="671"/>
      <c r="E999" s="671"/>
      <c r="F999" s="671"/>
      <c r="G999" s="671"/>
      <c r="H999" s="671"/>
      <c r="I999" s="671"/>
      <c r="J999" s="671"/>
      <c r="K999" s="672"/>
      <c r="L999" s="671"/>
      <c r="M999" s="671"/>
      <c r="N999" s="671"/>
      <c r="O999" s="671"/>
      <c r="P999" s="671"/>
      <c r="Q999" s="671"/>
      <c r="R999" s="671"/>
      <c r="S999" s="671"/>
      <c r="T999" s="671"/>
      <c r="U999" s="671"/>
      <c r="V999" s="671"/>
      <c r="W999" s="671"/>
      <c r="X999" s="671"/>
      <c r="Y999" s="671"/>
      <c r="Z999" s="671"/>
    </row>
    <row r="1000" spans="1:26" ht="13.5" customHeight="1">
      <c r="A1000" s="671"/>
      <c r="B1000" s="671"/>
      <c r="C1000" s="671"/>
      <c r="D1000" s="671"/>
      <c r="E1000" s="671"/>
      <c r="F1000" s="671"/>
      <c r="G1000" s="671"/>
      <c r="H1000" s="671"/>
      <c r="I1000" s="671"/>
      <c r="J1000" s="671"/>
      <c r="K1000" s="672"/>
      <c r="L1000" s="671"/>
      <c r="M1000" s="671"/>
      <c r="N1000" s="671"/>
      <c r="O1000" s="671"/>
      <c r="P1000" s="671"/>
      <c r="Q1000" s="671"/>
      <c r="R1000" s="671"/>
      <c r="S1000" s="671"/>
      <c r="T1000" s="671"/>
      <c r="U1000" s="671"/>
      <c r="V1000" s="671"/>
      <c r="W1000" s="671"/>
      <c r="X1000" s="671"/>
      <c r="Y1000" s="671"/>
      <c r="Z1000" s="671"/>
    </row>
  </sheetData>
  <mergeCells count="3">
    <mergeCell ref="A1:I1"/>
    <mergeCell ref="A5:B5"/>
    <mergeCell ref="A21:I24"/>
  </mergeCells>
  <printOptions horizontalCentered="1"/>
  <pageMargins left="0.45" right="0.45" top="0.5" bottom="0.2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1000"/>
  <sheetViews>
    <sheetView showGridLines="0" topLeftCell="A30" workbookViewId="0">
      <selection activeCell="BD66" sqref="BD66"/>
    </sheetView>
  </sheetViews>
  <sheetFormatPr defaultColWidth="14.44140625" defaultRowHeight="15" customHeight="1"/>
  <cols>
    <col min="1" max="1" width="1.44140625" customWidth="1"/>
    <col min="2" max="2" width="0.77734375" customWidth="1"/>
    <col min="3" max="18" width="2.44140625" customWidth="1"/>
    <col min="19" max="19" width="4" customWidth="1"/>
    <col min="20" max="39" width="2.77734375" customWidth="1"/>
    <col min="40" max="40" width="1.44140625" customWidth="1"/>
    <col min="41" max="55" width="2.44140625" hidden="1" customWidth="1"/>
  </cols>
  <sheetData>
    <row r="1" spans="1:55" ht="12.75" customHeight="1">
      <c r="A1" s="962" t="s">
        <v>2352</v>
      </c>
      <c r="B1" s="883"/>
      <c r="C1" s="883"/>
      <c r="D1" s="883"/>
      <c r="E1" s="883"/>
      <c r="F1" s="883"/>
      <c r="G1" s="883"/>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c r="AM1" s="883"/>
      <c r="AN1" s="963"/>
      <c r="AO1" s="4"/>
      <c r="AP1" s="4"/>
      <c r="AQ1" s="4"/>
      <c r="AR1" s="4"/>
      <c r="AS1" s="4"/>
      <c r="AT1" s="4"/>
      <c r="AU1" s="4"/>
      <c r="AV1" s="4"/>
      <c r="AW1" s="4"/>
      <c r="AX1" s="4"/>
      <c r="AY1" s="4"/>
      <c r="AZ1" s="4"/>
      <c r="BA1" s="4"/>
      <c r="BB1" s="4"/>
      <c r="BC1" s="4"/>
    </row>
    <row r="2" spans="1:55" ht="13.2">
      <c r="A2" s="964"/>
      <c r="B2" s="862"/>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965"/>
      <c r="AO2" s="4"/>
      <c r="AP2" s="4"/>
      <c r="AQ2" s="4"/>
      <c r="AR2" s="4"/>
      <c r="AS2" s="4"/>
      <c r="AT2" s="4"/>
      <c r="AU2" s="4"/>
      <c r="AV2" s="4"/>
      <c r="AW2" s="4"/>
      <c r="AX2" s="4"/>
      <c r="AY2" s="4"/>
      <c r="AZ2" s="4"/>
      <c r="BA2" s="4"/>
      <c r="BB2" s="4"/>
      <c r="BC2" s="4"/>
    </row>
    <row r="3" spans="1:55" ht="13.2">
      <c r="A3" s="4" t="str">
        <f>+A1</f>
        <v>V. BASIS AND CREDITS : 4% FEDERAL AND STATE CREDIT</v>
      </c>
      <c r="B3" s="4"/>
      <c r="C3" s="700"/>
      <c r="D3" s="700"/>
      <c r="E3" s="700"/>
      <c r="F3" s="700"/>
      <c r="G3" s="700"/>
      <c r="H3" s="700"/>
      <c r="I3" s="700"/>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4"/>
      <c r="AP3" s="4"/>
      <c r="AQ3" s="4"/>
      <c r="AR3" s="4"/>
      <c r="AS3" s="4"/>
      <c r="AT3" s="4"/>
      <c r="AU3" s="4"/>
      <c r="AV3" s="4"/>
      <c r="AW3" s="4"/>
      <c r="AX3" s="4"/>
      <c r="AY3" s="4"/>
      <c r="AZ3" s="4"/>
      <c r="BA3" s="4"/>
      <c r="BB3" s="4"/>
      <c r="BC3" s="4"/>
    </row>
    <row r="4" spans="1:55" ht="13.2">
      <c r="A4" s="3"/>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row>
    <row r="5" spans="1:55" ht="13.2">
      <c r="A5" s="3" t="s">
        <v>889</v>
      </c>
      <c r="B5" s="4"/>
      <c r="C5" s="3" t="s">
        <v>269</v>
      </c>
      <c r="D5" s="4"/>
      <c r="E5" s="4"/>
      <c r="F5" s="3"/>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ht="13.2">
      <c r="A6" s="3"/>
      <c r="B6" s="4"/>
      <c r="C6" s="4" t="s">
        <v>2353</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row>
    <row r="7" spans="1:55" ht="12.75" customHeight="1">
      <c r="A7" s="4"/>
      <c r="B7" s="126"/>
      <c r="C7" s="95"/>
      <c r="D7" s="95"/>
      <c r="E7" s="95"/>
      <c r="F7" s="95"/>
      <c r="G7" s="95"/>
      <c r="H7" s="95"/>
      <c r="I7" s="95"/>
      <c r="J7" s="95"/>
      <c r="K7" s="95"/>
      <c r="L7" s="95"/>
      <c r="M7" s="95"/>
      <c r="N7" s="95"/>
      <c r="O7" s="95"/>
      <c r="P7" s="95"/>
      <c r="Q7" s="95"/>
      <c r="R7" s="95"/>
      <c r="S7" s="95"/>
      <c r="T7" s="913" t="str">
        <f>IF(T25=100%,'Sources and Basis Breakdown'!G2,'Sources and Basis Breakdown'!F2)</f>
        <v>30% PVC for New Const/
Rehabilitation
DDA/QCT
Building(s)</v>
      </c>
      <c r="U7" s="883"/>
      <c r="V7" s="883"/>
      <c r="W7" s="883"/>
      <c r="X7" s="884"/>
      <c r="Y7" s="913" t="str">
        <f>IF(T25=100%," ",'Sources and Basis Breakdown'!G2)</f>
        <v>30% PVC for New Const/
Rehabilitation
NON-DDA/
NON-QCT Building(s)</v>
      </c>
      <c r="Z7" s="883"/>
      <c r="AA7" s="883"/>
      <c r="AB7" s="883"/>
      <c r="AC7" s="884"/>
      <c r="AD7" s="913" t="str">
        <f>IF(T25=100%, 'Sources and Basis Breakdown'!J2,'Sources and Basis Breakdown'!I2)</f>
        <v>30% PVC for Acquisition
DDA/QCT Building(s)</v>
      </c>
      <c r="AE7" s="883"/>
      <c r="AF7" s="883"/>
      <c r="AG7" s="883"/>
      <c r="AH7" s="884"/>
      <c r="AI7" s="913" t="str">
        <f>IF(T25=100%," ",'Sources and Basis Breakdown'!J2)</f>
        <v>30% PVC for Acquisition
NON-DDA/
NON-QCT Building(s)</v>
      </c>
      <c r="AJ7" s="883"/>
      <c r="AK7" s="883"/>
      <c r="AL7" s="883"/>
      <c r="AM7" s="884"/>
      <c r="AN7" s="4"/>
      <c r="AO7" s="4"/>
      <c r="AP7" s="4"/>
      <c r="AQ7" s="4"/>
      <c r="AR7" s="4"/>
      <c r="AS7" s="4"/>
      <c r="AT7" s="4"/>
      <c r="AU7" s="4"/>
      <c r="AV7" s="4"/>
      <c r="AW7" s="4"/>
      <c r="AX7" s="4"/>
      <c r="AY7" s="4"/>
      <c r="AZ7" s="4"/>
      <c r="BA7" s="4"/>
      <c r="BB7" s="4"/>
      <c r="BC7" s="4"/>
    </row>
    <row r="8" spans="1:55" ht="12.75" customHeight="1">
      <c r="A8" s="4"/>
      <c r="B8" s="127"/>
      <c r="C8" s="4"/>
      <c r="D8" s="4"/>
      <c r="E8" s="4"/>
      <c r="F8" s="4"/>
      <c r="G8" s="4"/>
      <c r="H8" s="4"/>
      <c r="I8" s="4"/>
      <c r="J8" s="4"/>
      <c r="K8" s="4"/>
      <c r="L8" s="4"/>
      <c r="M8" s="4"/>
      <c r="N8" s="4"/>
      <c r="O8" s="4"/>
      <c r="P8" s="4"/>
      <c r="Q8" s="4"/>
      <c r="R8" s="4"/>
      <c r="S8" s="4"/>
      <c r="T8" s="911"/>
      <c r="U8" s="832"/>
      <c r="V8" s="832"/>
      <c r="W8" s="832"/>
      <c r="X8" s="912"/>
      <c r="Y8" s="911"/>
      <c r="Z8" s="832"/>
      <c r="AA8" s="832"/>
      <c r="AB8" s="832"/>
      <c r="AC8" s="912"/>
      <c r="AD8" s="911"/>
      <c r="AE8" s="832"/>
      <c r="AF8" s="832"/>
      <c r="AG8" s="832"/>
      <c r="AH8" s="912"/>
      <c r="AI8" s="911"/>
      <c r="AJ8" s="832"/>
      <c r="AK8" s="832"/>
      <c r="AL8" s="832"/>
      <c r="AM8" s="912"/>
      <c r="AN8" s="4"/>
      <c r="AO8" s="4"/>
      <c r="AP8" s="4"/>
      <c r="AQ8" s="4"/>
      <c r="AR8" s="4"/>
      <c r="AS8" s="4"/>
      <c r="AT8" s="4"/>
      <c r="AU8" s="4"/>
      <c r="AV8" s="4"/>
      <c r="AW8" s="4"/>
      <c r="AX8" s="4"/>
      <c r="AY8" s="4"/>
      <c r="AZ8" s="4"/>
      <c r="BA8" s="4"/>
      <c r="BB8" s="4"/>
      <c r="BC8" s="4"/>
    </row>
    <row r="9" spans="1:55" ht="13.2">
      <c r="A9" s="4"/>
      <c r="B9" s="127"/>
      <c r="C9" s="4"/>
      <c r="D9" s="4"/>
      <c r="E9" s="4"/>
      <c r="F9" s="4"/>
      <c r="G9" s="4"/>
      <c r="H9" s="4"/>
      <c r="I9" s="4"/>
      <c r="J9" s="4"/>
      <c r="K9" s="4"/>
      <c r="L9" s="4"/>
      <c r="M9" s="4"/>
      <c r="N9" s="4"/>
      <c r="O9" s="4"/>
      <c r="P9" s="4"/>
      <c r="Q9" s="4"/>
      <c r="R9" s="4"/>
      <c r="S9" s="4"/>
      <c r="T9" s="911"/>
      <c r="U9" s="832"/>
      <c r="V9" s="832"/>
      <c r="W9" s="832"/>
      <c r="X9" s="912"/>
      <c r="Y9" s="911"/>
      <c r="Z9" s="832"/>
      <c r="AA9" s="832"/>
      <c r="AB9" s="832"/>
      <c r="AC9" s="912"/>
      <c r="AD9" s="911"/>
      <c r="AE9" s="832"/>
      <c r="AF9" s="832"/>
      <c r="AG9" s="832"/>
      <c r="AH9" s="912"/>
      <c r="AI9" s="911"/>
      <c r="AJ9" s="832"/>
      <c r="AK9" s="832"/>
      <c r="AL9" s="832"/>
      <c r="AM9" s="912"/>
      <c r="AN9" s="4"/>
      <c r="AO9" s="4"/>
      <c r="AP9" s="4"/>
      <c r="AQ9" s="4"/>
      <c r="AR9" s="4"/>
      <c r="AS9" s="4"/>
      <c r="AT9" s="4"/>
      <c r="AU9" s="4"/>
      <c r="AV9" s="4"/>
      <c r="AW9" s="4"/>
      <c r="AX9" s="4"/>
      <c r="AY9" s="4"/>
      <c r="AZ9" s="4"/>
      <c r="BA9" s="4"/>
      <c r="BB9" s="4"/>
      <c r="BC9" s="4"/>
    </row>
    <row r="10" spans="1:55" ht="44.25" customHeight="1">
      <c r="A10" s="4"/>
      <c r="B10" s="128"/>
      <c r="C10" s="88"/>
      <c r="D10" s="88"/>
      <c r="E10" s="88"/>
      <c r="F10" s="88"/>
      <c r="G10" s="88"/>
      <c r="H10" s="88"/>
      <c r="I10" s="88"/>
      <c r="J10" s="88"/>
      <c r="K10" s="88"/>
      <c r="L10" s="88"/>
      <c r="M10" s="88"/>
      <c r="N10" s="88"/>
      <c r="O10" s="88"/>
      <c r="P10" s="88"/>
      <c r="Q10" s="88"/>
      <c r="R10" s="88"/>
      <c r="S10" s="88"/>
      <c r="T10" s="914"/>
      <c r="U10" s="893"/>
      <c r="V10" s="893"/>
      <c r="W10" s="893"/>
      <c r="X10" s="915"/>
      <c r="Y10" s="914"/>
      <c r="Z10" s="893"/>
      <c r="AA10" s="893"/>
      <c r="AB10" s="893"/>
      <c r="AC10" s="915"/>
      <c r="AD10" s="914"/>
      <c r="AE10" s="893"/>
      <c r="AF10" s="893"/>
      <c r="AG10" s="893"/>
      <c r="AH10" s="915"/>
      <c r="AI10" s="914"/>
      <c r="AJ10" s="893"/>
      <c r="AK10" s="893"/>
      <c r="AL10" s="893"/>
      <c r="AM10" s="915"/>
      <c r="AN10" s="4"/>
      <c r="AO10" s="4"/>
      <c r="AP10" s="4"/>
      <c r="AQ10" s="4"/>
      <c r="AR10" s="4"/>
      <c r="AS10" s="4"/>
      <c r="AT10" s="4"/>
      <c r="AU10" s="4"/>
      <c r="AV10" s="4"/>
      <c r="AW10" s="4"/>
      <c r="AX10" s="4"/>
      <c r="AY10" s="4"/>
      <c r="AZ10" s="4"/>
      <c r="BA10" s="4"/>
      <c r="BB10" s="4"/>
      <c r="BC10" s="4"/>
    </row>
    <row r="11" spans="1:55" ht="13.2">
      <c r="A11" s="4"/>
      <c r="B11" s="904" t="s">
        <v>1777</v>
      </c>
      <c r="C11" s="849"/>
      <c r="D11" s="849"/>
      <c r="E11" s="849"/>
      <c r="F11" s="849"/>
      <c r="G11" s="849"/>
      <c r="H11" s="849"/>
      <c r="I11" s="849"/>
      <c r="J11" s="849"/>
      <c r="K11" s="849"/>
      <c r="L11" s="849"/>
      <c r="M11" s="849"/>
      <c r="N11" s="849"/>
      <c r="O11" s="849"/>
      <c r="P11" s="849"/>
      <c r="Q11" s="849"/>
      <c r="R11" s="849"/>
      <c r="S11" s="881"/>
      <c r="T11" s="1378">
        <f>IF('Sources and Basis Breakdown'!F107=0,'Sources and Basis Breakdown'!E107,'Sources and Basis Breakdown'!F107)</f>
        <v>28974870.610606983</v>
      </c>
      <c r="U11" s="883"/>
      <c r="V11" s="883"/>
      <c r="W11" s="883"/>
      <c r="X11" s="884"/>
      <c r="Y11" s="1378">
        <f>IF(Y7=" ",0,IF('Sources and Basis Breakdown'!G107+'Sources and Basis Breakdown'!F107='Sources and Basis Breakdown'!E107,'Sources and Basis Breakdown'!G107,0))</f>
        <v>0</v>
      </c>
      <c r="Z11" s="883"/>
      <c r="AA11" s="883"/>
      <c r="AB11" s="883"/>
      <c r="AC11" s="884"/>
      <c r="AD11" s="1379">
        <f>IF('Sources and Basis Breakdown'!I107=0,'Sources and Basis Breakdown'!H107,'Sources and Basis Breakdown'!I107)</f>
        <v>0</v>
      </c>
      <c r="AE11" s="883"/>
      <c r="AF11" s="883"/>
      <c r="AG11" s="883"/>
      <c r="AH11" s="884"/>
      <c r="AI11" s="1379">
        <f>IF(Y7=" ",0,IF('Sources and Basis Breakdown'!I107+'Sources and Basis Breakdown'!J107='Sources and Basis Breakdown'!H107,'Sources and Basis Breakdown'!J107,0))</f>
        <v>0</v>
      </c>
      <c r="AJ11" s="883"/>
      <c r="AK11" s="883"/>
      <c r="AL11" s="883"/>
      <c r="AM11" s="884"/>
      <c r="AN11" s="4"/>
      <c r="AO11" s="4"/>
      <c r="AP11" s="4"/>
      <c r="AQ11" s="4"/>
      <c r="AR11" s="4"/>
      <c r="AS11" s="4"/>
      <c r="AT11" s="4"/>
      <c r="AU11" s="4"/>
      <c r="AV11" s="4"/>
      <c r="AW11" s="4"/>
      <c r="AX11" s="4"/>
      <c r="AY11" s="4"/>
      <c r="AZ11" s="4"/>
      <c r="BA11" s="4"/>
      <c r="BB11" s="4"/>
      <c r="BC11" s="4"/>
    </row>
    <row r="12" spans="1:55" ht="13.2">
      <c r="A12" s="4"/>
      <c r="B12" s="1324" t="s">
        <v>2354</v>
      </c>
      <c r="C12" s="849"/>
      <c r="D12" s="849"/>
      <c r="E12" s="849"/>
      <c r="F12" s="849"/>
      <c r="G12" s="849"/>
      <c r="H12" s="849"/>
      <c r="I12" s="849"/>
      <c r="J12" s="849"/>
      <c r="K12" s="849"/>
      <c r="L12" s="849"/>
      <c r="M12" s="849"/>
      <c r="N12" s="849"/>
      <c r="O12" s="849"/>
      <c r="P12" s="849"/>
      <c r="Q12" s="849"/>
      <c r="R12" s="849"/>
      <c r="S12" s="881"/>
      <c r="T12" s="1377"/>
      <c r="U12" s="849"/>
      <c r="V12" s="849"/>
      <c r="W12" s="849"/>
      <c r="X12" s="881"/>
      <c r="Y12" s="1377"/>
      <c r="Z12" s="849"/>
      <c r="AA12" s="849"/>
      <c r="AB12" s="849"/>
      <c r="AC12" s="881"/>
      <c r="AD12" s="1377"/>
      <c r="AE12" s="849"/>
      <c r="AF12" s="849"/>
      <c r="AG12" s="849"/>
      <c r="AH12" s="881"/>
      <c r="AI12" s="1377"/>
      <c r="AJ12" s="849"/>
      <c r="AK12" s="849"/>
      <c r="AL12" s="849"/>
      <c r="AM12" s="881"/>
      <c r="AN12" s="4"/>
      <c r="AO12" s="4"/>
      <c r="AP12" s="4"/>
      <c r="AQ12" s="4"/>
      <c r="AR12" s="4"/>
      <c r="AS12" s="4"/>
      <c r="AT12" s="4"/>
      <c r="AU12" s="4"/>
      <c r="AV12" s="4"/>
      <c r="AW12" s="4"/>
      <c r="AX12" s="4"/>
      <c r="AY12" s="4"/>
      <c r="AZ12" s="4"/>
      <c r="BA12" s="4"/>
      <c r="BB12" s="4"/>
      <c r="BC12" s="4"/>
    </row>
    <row r="13" spans="1:55" ht="13.2">
      <c r="A13" s="4"/>
      <c r="B13" s="129"/>
      <c r="C13" s="1371" t="s">
        <v>2355</v>
      </c>
      <c r="D13" s="849"/>
      <c r="E13" s="849"/>
      <c r="F13" s="849"/>
      <c r="G13" s="849"/>
      <c r="H13" s="849"/>
      <c r="I13" s="849"/>
      <c r="J13" s="849"/>
      <c r="K13" s="849"/>
      <c r="L13" s="849"/>
      <c r="M13" s="849"/>
      <c r="N13" s="849"/>
      <c r="O13" s="849"/>
      <c r="P13" s="849"/>
      <c r="Q13" s="849"/>
      <c r="R13" s="849"/>
      <c r="S13" s="881"/>
      <c r="T13" s="1352"/>
      <c r="U13" s="895"/>
      <c r="V13" s="895"/>
      <c r="W13" s="895"/>
      <c r="X13" s="940"/>
      <c r="Y13" s="1352"/>
      <c r="Z13" s="895"/>
      <c r="AA13" s="895"/>
      <c r="AB13" s="895"/>
      <c r="AC13" s="940"/>
      <c r="AD13" s="1380"/>
      <c r="AE13" s="895"/>
      <c r="AF13" s="895"/>
      <c r="AG13" s="895"/>
      <c r="AH13" s="940"/>
      <c r="AI13" s="1380"/>
      <c r="AJ13" s="895"/>
      <c r="AK13" s="895"/>
      <c r="AL13" s="895"/>
      <c r="AM13" s="940"/>
      <c r="AN13" s="4"/>
      <c r="AO13" s="4"/>
      <c r="AP13" s="4"/>
      <c r="AQ13" s="4"/>
      <c r="AR13" s="4"/>
      <c r="AS13" s="4"/>
      <c r="AT13" s="4"/>
      <c r="AU13" s="4"/>
      <c r="AV13" s="4"/>
      <c r="AW13" s="4"/>
      <c r="AX13" s="4"/>
      <c r="AY13" s="4"/>
      <c r="AZ13" s="4"/>
      <c r="BA13" s="4"/>
      <c r="BB13" s="4"/>
      <c r="BC13" s="4"/>
    </row>
    <row r="14" spans="1:55" ht="13.2">
      <c r="A14" s="4"/>
      <c r="B14" s="129"/>
      <c r="C14" s="1371" t="s">
        <v>2356</v>
      </c>
      <c r="D14" s="849"/>
      <c r="E14" s="849"/>
      <c r="F14" s="849"/>
      <c r="G14" s="849"/>
      <c r="H14" s="849"/>
      <c r="I14" s="849"/>
      <c r="J14" s="849"/>
      <c r="K14" s="849"/>
      <c r="L14" s="849"/>
      <c r="M14" s="849"/>
      <c r="N14" s="849"/>
      <c r="O14" s="849"/>
      <c r="P14" s="849"/>
      <c r="Q14" s="849"/>
      <c r="R14" s="849"/>
      <c r="S14" s="881"/>
      <c r="T14" s="1265"/>
      <c r="U14" s="849"/>
      <c r="V14" s="849"/>
      <c r="W14" s="849"/>
      <c r="X14" s="881"/>
      <c r="Y14" s="1265"/>
      <c r="Z14" s="849"/>
      <c r="AA14" s="849"/>
      <c r="AB14" s="849"/>
      <c r="AC14" s="881"/>
      <c r="AD14" s="888"/>
      <c r="AE14" s="849"/>
      <c r="AF14" s="849"/>
      <c r="AG14" s="849"/>
      <c r="AH14" s="881"/>
      <c r="AI14" s="888"/>
      <c r="AJ14" s="849"/>
      <c r="AK14" s="849"/>
      <c r="AL14" s="849"/>
      <c r="AM14" s="881"/>
      <c r="AN14" s="4"/>
      <c r="AO14" s="4"/>
      <c r="AP14" s="4"/>
      <c r="AQ14" s="4"/>
      <c r="AR14" s="4"/>
      <c r="AS14" s="4"/>
      <c r="AT14" s="4"/>
      <c r="AU14" s="4"/>
      <c r="AV14" s="4"/>
      <c r="AW14" s="4"/>
      <c r="AX14" s="4"/>
      <c r="AY14" s="4"/>
      <c r="AZ14" s="4"/>
      <c r="BA14" s="4"/>
      <c r="BB14" s="4"/>
      <c r="BC14" s="4"/>
    </row>
    <row r="15" spans="1:55" ht="13.2">
      <c r="A15" s="4"/>
      <c r="B15" s="129"/>
      <c r="C15" s="1371" t="s">
        <v>2357</v>
      </c>
      <c r="D15" s="849"/>
      <c r="E15" s="849"/>
      <c r="F15" s="849"/>
      <c r="G15" s="849"/>
      <c r="H15" s="849"/>
      <c r="I15" s="849"/>
      <c r="J15" s="849"/>
      <c r="K15" s="849"/>
      <c r="L15" s="849"/>
      <c r="M15" s="849"/>
      <c r="N15" s="849"/>
      <c r="O15" s="849"/>
      <c r="P15" s="849"/>
      <c r="Q15" s="849"/>
      <c r="R15" s="849"/>
      <c r="S15" s="881"/>
      <c r="T15" s="1265"/>
      <c r="U15" s="849"/>
      <c r="V15" s="849"/>
      <c r="W15" s="849"/>
      <c r="X15" s="881"/>
      <c r="Y15" s="1265"/>
      <c r="Z15" s="849"/>
      <c r="AA15" s="849"/>
      <c r="AB15" s="849"/>
      <c r="AC15" s="881"/>
      <c r="AD15" s="888"/>
      <c r="AE15" s="849"/>
      <c r="AF15" s="849"/>
      <c r="AG15" s="849"/>
      <c r="AH15" s="881"/>
      <c r="AI15" s="888"/>
      <c r="AJ15" s="849"/>
      <c r="AK15" s="849"/>
      <c r="AL15" s="849"/>
      <c r="AM15" s="881"/>
      <c r="AN15" s="4"/>
      <c r="AO15" s="4"/>
      <c r="AP15" s="4"/>
      <c r="AQ15" s="4"/>
      <c r="AR15" s="4"/>
      <c r="AS15" s="4"/>
      <c r="AT15" s="4"/>
      <c r="AU15" s="4"/>
      <c r="AV15" s="4"/>
      <c r="AW15" s="4"/>
      <c r="AX15" s="4"/>
      <c r="AY15" s="4"/>
      <c r="AZ15" s="4"/>
      <c r="BA15" s="4"/>
      <c r="BB15" s="4"/>
      <c r="BC15" s="4"/>
    </row>
    <row r="16" spans="1:55" ht="13.2">
      <c r="A16" s="4"/>
      <c r="B16" s="129"/>
      <c r="C16" s="1371" t="s">
        <v>2358</v>
      </c>
      <c r="D16" s="849"/>
      <c r="E16" s="849"/>
      <c r="F16" s="849"/>
      <c r="G16" s="849"/>
      <c r="H16" s="849"/>
      <c r="I16" s="849"/>
      <c r="J16" s="849"/>
      <c r="K16" s="849"/>
      <c r="L16" s="849"/>
      <c r="M16" s="849"/>
      <c r="N16" s="849"/>
      <c r="O16" s="849"/>
      <c r="P16" s="849"/>
      <c r="Q16" s="849"/>
      <c r="R16" s="849"/>
      <c r="S16" s="881"/>
      <c r="T16" s="1265"/>
      <c r="U16" s="849"/>
      <c r="V16" s="849"/>
      <c r="W16" s="849"/>
      <c r="X16" s="881"/>
      <c r="Y16" s="1265"/>
      <c r="Z16" s="849"/>
      <c r="AA16" s="849"/>
      <c r="AB16" s="849"/>
      <c r="AC16" s="881"/>
      <c r="AD16" s="888"/>
      <c r="AE16" s="849"/>
      <c r="AF16" s="849"/>
      <c r="AG16" s="849"/>
      <c r="AH16" s="881"/>
      <c r="AI16" s="888"/>
      <c r="AJ16" s="849"/>
      <c r="AK16" s="849"/>
      <c r="AL16" s="849"/>
      <c r="AM16" s="881"/>
      <c r="AN16" s="4"/>
      <c r="AO16" s="4"/>
      <c r="AP16" s="4"/>
      <c r="AQ16" s="4"/>
      <c r="AR16" s="4"/>
      <c r="AS16" s="4"/>
      <c r="AT16" s="4"/>
      <c r="AU16" s="4"/>
      <c r="AV16" s="4"/>
      <c r="AW16" s="4"/>
      <c r="AX16" s="4"/>
      <c r="AY16" s="4"/>
      <c r="AZ16" s="4"/>
      <c r="BA16" s="4"/>
      <c r="BB16" s="4"/>
      <c r="BC16" s="4"/>
    </row>
    <row r="17" spans="1:55" ht="13.2">
      <c r="A17" s="4"/>
      <c r="B17" s="129"/>
      <c r="C17" s="1371" t="s">
        <v>2359</v>
      </c>
      <c r="D17" s="849"/>
      <c r="E17" s="849"/>
      <c r="F17" s="849"/>
      <c r="G17" s="849"/>
      <c r="H17" s="849"/>
      <c r="I17" s="849"/>
      <c r="J17" s="849"/>
      <c r="K17" s="849"/>
      <c r="L17" s="849"/>
      <c r="M17" s="849"/>
      <c r="N17" s="849"/>
      <c r="O17" s="849"/>
      <c r="P17" s="849"/>
      <c r="Q17" s="849"/>
      <c r="R17" s="849"/>
      <c r="S17" s="881"/>
      <c r="T17" s="1265"/>
      <c r="U17" s="849"/>
      <c r="V17" s="849"/>
      <c r="W17" s="849"/>
      <c r="X17" s="881"/>
      <c r="Y17" s="1265"/>
      <c r="Z17" s="849"/>
      <c r="AA17" s="849"/>
      <c r="AB17" s="849"/>
      <c r="AC17" s="881"/>
      <c r="AD17" s="888"/>
      <c r="AE17" s="849"/>
      <c r="AF17" s="849"/>
      <c r="AG17" s="849"/>
      <c r="AH17" s="881"/>
      <c r="AI17" s="888"/>
      <c r="AJ17" s="849"/>
      <c r="AK17" s="849"/>
      <c r="AL17" s="849"/>
      <c r="AM17" s="881"/>
      <c r="AN17" s="4"/>
      <c r="AO17" s="4"/>
      <c r="AP17" s="4"/>
      <c r="AQ17" s="4"/>
      <c r="AR17" s="4"/>
      <c r="AS17" s="4"/>
      <c r="AT17" s="4"/>
      <c r="AU17" s="4"/>
      <c r="AV17" s="4"/>
      <c r="AW17" s="4"/>
      <c r="AX17" s="4"/>
      <c r="AY17" s="4"/>
      <c r="AZ17" s="4"/>
      <c r="BA17" s="4"/>
      <c r="BB17" s="4"/>
      <c r="BC17" s="4"/>
    </row>
    <row r="18" spans="1:55" ht="13.2">
      <c r="A18" s="4"/>
      <c r="B18" s="701"/>
      <c r="C18" s="1376" t="s">
        <v>2360</v>
      </c>
      <c r="D18" s="849"/>
      <c r="E18" s="849"/>
      <c r="F18" s="849"/>
      <c r="G18" s="849"/>
      <c r="H18" s="849"/>
      <c r="I18" s="849"/>
      <c r="J18" s="849"/>
      <c r="K18" s="849"/>
      <c r="L18" s="849"/>
      <c r="M18" s="849"/>
      <c r="N18" s="849"/>
      <c r="O18" s="849"/>
      <c r="P18" s="849"/>
      <c r="Q18" s="849"/>
      <c r="R18" s="849"/>
      <c r="S18" s="881"/>
      <c r="T18" s="1265"/>
      <c r="U18" s="849"/>
      <c r="V18" s="849"/>
      <c r="W18" s="849"/>
      <c r="X18" s="881"/>
      <c r="Y18" s="1265"/>
      <c r="Z18" s="849"/>
      <c r="AA18" s="849"/>
      <c r="AB18" s="849"/>
      <c r="AC18" s="881"/>
      <c r="AD18" s="888"/>
      <c r="AE18" s="849"/>
      <c r="AF18" s="849"/>
      <c r="AG18" s="849"/>
      <c r="AH18" s="881"/>
      <c r="AI18" s="888"/>
      <c r="AJ18" s="849"/>
      <c r="AK18" s="849"/>
      <c r="AL18" s="849"/>
      <c r="AM18" s="881"/>
      <c r="AN18" s="4"/>
      <c r="AO18" s="4"/>
      <c r="AP18" s="4"/>
      <c r="AQ18" s="4"/>
      <c r="AR18" s="4"/>
      <c r="AS18" s="4"/>
      <c r="AT18" s="4"/>
      <c r="AU18" s="4"/>
      <c r="AV18" s="4"/>
      <c r="AW18" s="4"/>
      <c r="AX18" s="4"/>
      <c r="AY18" s="4"/>
      <c r="AZ18" s="4"/>
      <c r="BA18" s="4"/>
      <c r="BB18" s="4"/>
      <c r="BC18" s="4"/>
    </row>
    <row r="19" spans="1:55" ht="13.2">
      <c r="A19" s="4"/>
      <c r="B19" s="701"/>
      <c r="C19" s="1376" t="s">
        <v>2360</v>
      </c>
      <c r="D19" s="849"/>
      <c r="E19" s="849"/>
      <c r="F19" s="849"/>
      <c r="G19" s="849"/>
      <c r="H19" s="849"/>
      <c r="I19" s="849"/>
      <c r="J19" s="849"/>
      <c r="K19" s="849"/>
      <c r="L19" s="849"/>
      <c r="M19" s="849"/>
      <c r="N19" s="849"/>
      <c r="O19" s="849"/>
      <c r="P19" s="849"/>
      <c r="Q19" s="849"/>
      <c r="R19" s="849"/>
      <c r="S19" s="881"/>
      <c r="T19" s="1265"/>
      <c r="U19" s="849"/>
      <c r="V19" s="849"/>
      <c r="W19" s="849"/>
      <c r="X19" s="881"/>
      <c r="Y19" s="1265"/>
      <c r="Z19" s="849"/>
      <c r="AA19" s="849"/>
      <c r="AB19" s="849"/>
      <c r="AC19" s="881"/>
      <c r="AD19" s="888"/>
      <c r="AE19" s="849"/>
      <c r="AF19" s="849"/>
      <c r="AG19" s="849"/>
      <c r="AH19" s="881"/>
      <c r="AI19" s="888"/>
      <c r="AJ19" s="849"/>
      <c r="AK19" s="849"/>
      <c r="AL19" s="849"/>
      <c r="AM19" s="881"/>
      <c r="AN19" s="4"/>
      <c r="AO19" s="4"/>
      <c r="AP19" s="4"/>
      <c r="AQ19" s="4"/>
      <c r="AR19" s="4"/>
      <c r="AS19" s="4"/>
      <c r="AT19" s="4"/>
      <c r="AU19" s="4"/>
      <c r="AV19" s="4"/>
      <c r="AW19" s="4"/>
      <c r="AX19" s="4"/>
      <c r="AY19" s="4"/>
      <c r="AZ19" s="4"/>
      <c r="BA19" s="4"/>
      <c r="BB19" s="4"/>
      <c r="BC19" s="4"/>
    </row>
    <row r="20" spans="1:55" ht="13.2">
      <c r="A20" s="4"/>
      <c r="B20" s="904" t="s">
        <v>2361</v>
      </c>
      <c r="C20" s="849"/>
      <c r="D20" s="849"/>
      <c r="E20" s="849"/>
      <c r="F20" s="849"/>
      <c r="G20" s="849"/>
      <c r="H20" s="849"/>
      <c r="I20" s="849"/>
      <c r="J20" s="849"/>
      <c r="K20" s="849"/>
      <c r="L20" s="849"/>
      <c r="M20" s="849"/>
      <c r="N20" s="849"/>
      <c r="O20" s="849"/>
      <c r="P20" s="849"/>
      <c r="Q20" s="849"/>
      <c r="R20" s="849"/>
      <c r="S20" s="881"/>
      <c r="T20" s="1072">
        <f>SUM(T13:X19)</f>
        <v>0</v>
      </c>
      <c r="U20" s="849"/>
      <c r="V20" s="849"/>
      <c r="W20" s="849"/>
      <c r="X20" s="881"/>
      <c r="Y20" s="1072">
        <f>SUM(Y13:AC19)</f>
        <v>0</v>
      </c>
      <c r="Z20" s="849"/>
      <c r="AA20" s="849"/>
      <c r="AB20" s="849"/>
      <c r="AC20" s="881"/>
      <c r="AD20" s="889">
        <f>SUM(AD13:AH19)</f>
        <v>0</v>
      </c>
      <c r="AE20" s="849"/>
      <c r="AF20" s="849"/>
      <c r="AG20" s="849"/>
      <c r="AH20" s="881"/>
      <c r="AI20" s="889">
        <f>SUM(AI13:AM19)</f>
        <v>0</v>
      </c>
      <c r="AJ20" s="849"/>
      <c r="AK20" s="849"/>
      <c r="AL20" s="849"/>
      <c r="AM20" s="881"/>
      <c r="AN20" s="4"/>
      <c r="AO20" s="4"/>
      <c r="AP20" s="4"/>
      <c r="AQ20" s="4"/>
      <c r="AR20" s="4"/>
      <c r="AS20" s="4"/>
      <c r="AT20" s="4"/>
      <c r="AU20" s="4"/>
      <c r="AV20" s="4"/>
      <c r="AW20" s="4"/>
      <c r="AX20" s="4"/>
      <c r="AY20" s="4"/>
      <c r="AZ20" s="4"/>
      <c r="BA20" s="4"/>
      <c r="BB20" s="4"/>
      <c r="BC20" s="4"/>
    </row>
    <row r="21" spans="1:55" ht="15.75" customHeight="1">
      <c r="A21" s="4"/>
      <c r="B21" s="904" t="s">
        <v>2362</v>
      </c>
      <c r="C21" s="849"/>
      <c r="D21" s="849"/>
      <c r="E21" s="849"/>
      <c r="F21" s="849"/>
      <c r="G21" s="849"/>
      <c r="H21" s="849"/>
      <c r="I21" s="849"/>
      <c r="J21" s="849"/>
      <c r="K21" s="849"/>
      <c r="L21" s="849"/>
      <c r="M21" s="849"/>
      <c r="N21" s="849"/>
      <c r="O21" s="849"/>
      <c r="P21" s="849"/>
      <c r="Q21" s="849"/>
      <c r="R21" s="849"/>
      <c r="S21" s="881"/>
      <c r="T21" s="1265"/>
      <c r="U21" s="849"/>
      <c r="V21" s="849"/>
      <c r="W21" s="849"/>
      <c r="X21" s="881"/>
      <c r="Y21" s="1265"/>
      <c r="Z21" s="849"/>
      <c r="AA21" s="849"/>
      <c r="AB21" s="849"/>
      <c r="AC21" s="881"/>
      <c r="AD21" s="1377"/>
      <c r="AE21" s="849"/>
      <c r="AF21" s="849"/>
      <c r="AG21" s="849"/>
      <c r="AH21" s="881"/>
      <c r="AI21" s="1377"/>
      <c r="AJ21" s="849"/>
      <c r="AK21" s="849"/>
      <c r="AL21" s="849"/>
      <c r="AM21" s="881"/>
      <c r="AN21" s="4"/>
      <c r="AO21" s="4"/>
      <c r="AP21" s="4"/>
      <c r="AQ21" s="4"/>
      <c r="AR21" s="4"/>
      <c r="AS21" s="4"/>
      <c r="AT21" s="4"/>
      <c r="AU21" s="4"/>
      <c r="AV21" s="4"/>
      <c r="AW21" s="4"/>
      <c r="AX21" s="4"/>
      <c r="AY21" s="4"/>
      <c r="AZ21" s="4"/>
      <c r="BA21" s="4"/>
      <c r="BB21" s="4"/>
      <c r="BC21" s="4"/>
    </row>
    <row r="22" spans="1:55" ht="15.75" customHeight="1">
      <c r="A22" s="4"/>
      <c r="B22" s="904" t="s">
        <v>2363</v>
      </c>
      <c r="C22" s="849"/>
      <c r="D22" s="849"/>
      <c r="E22" s="849"/>
      <c r="F22" s="849"/>
      <c r="G22" s="849"/>
      <c r="H22" s="849"/>
      <c r="I22" s="849"/>
      <c r="J22" s="849"/>
      <c r="K22" s="849"/>
      <c r="L22" s="849"/>
      <c r="M22" s="849"/>
      <c r="N22" s="849"/>
      <c r="O22" s="849"/>
      <c r="P22" s="849"/>
      <c r="Q22" s="849"/>
      <c r="R22" s="849"/>
      <c r="S22" s="881"/>
      <c r="T22" s="1374">
        <f>(T20+T21)*-1</f>
        <v>0</v>
      </c>
      <c r="U22" s="849"/>
      <c r="V22" s="849"/>
      <c r="W22" s="849"/>
      <c r="X22" s="881"/>
      <c r="Y22" s="1374">
        <f>(Y20+Y21)*-1</f>
        <v>0</v>
      </c>
      <c r="Z22" s="849"/>
      <c r="AA22" s="849"/>
      <c r="AB22" s="849"/>
      <c r="AC22" s="881"/>
      <c r="AD22" s="1375">
        <f>(AD20)*-1</f>
        <v>0</v>
      </c>
      <c r="AE22" s="849"/>
      <c r="AF22" s="849"/>
      <c r="AG22" s="849"/>
      <c r="AH22" s="881"/>
      <c r="AI22" s="1375">
        <f>(AI20)*-1</f>
        <v>0</v>
      </c>
      <c r="AJ22" s="849"/>
      <c r="AK22" s="849"/>
      <c r="AL22" s="849"/>
      <c r="AM22" s="881"/>
      <c r="AN22" s="4"/>
      <c r="AO22" s="4"/>
      <c r="AP22" s="4"/>
      <c r="AQ22" s="4"/>
      <c r="AR22" s="4"/>
      <c r="AS22" s="4"/>
      <c r="AT22" s="4"/>
      <c r="AU22" s="4"/>
      <c r="AV22" s="4"/>
      <c r="AW22" s="4"/>
      <c r="AX22" s="4"/>
      <c r="AY22" s="4"/>
      <c r="AZ22" s="4"/>
      <c r="BA22" s="4"/>
      <c r="BB22" s="4"/>
      <c r="BC22" s="4"/>
    </row>
    <row r="23" spans="1:55" ht="15.75" customHeight="1">
      <c r="A23" s="4"/>
      <c r="B23" s="904" t="s">
        <v>2364</v>
      </c>
      <c r="C23" s="849"/>
      <c r="D23" s="849"/>
      <c r="E23" s="849"/>
      <c r="F23" s="849"/>
      <c r="G23" s="849"/>
      <c r="H23" s="849"/>
      <c r="I23" s="849"/>
      <c r="J23" s="849"/>
      <c r="K23" s="849"/>
      <c r="L23" s="849"/>
      <c r="M23" s="849"/>
      <c r="N23" s="849"/>
      <c r="O23" s="849"/>
      <c r="P23" s="849"/>
      <c r="Q23" s="849"/>
      <c r="R23" s="849"/>
      <c r="S23" s="881"/>
      <c r="T23" s="1072">
        <f>T11+T22</f>
        <v>28974870.610606983</v>
      </c>
      <c r="U23" s="849"/>
      <c r="V23" s="849"/>
      <c r="W23" s="849"/>
      <c r="X23" s="881"/>
      <c r="Y23" s="1072">
        <f>Y11+Y22</f>
        <v>0</v>
      </c>
      <c r="Z23" s="849"/>
      <c r="AA23" s="849"/>
      <c r="AB23" s="849"/>
      <c r="AC23" s="881"/>
      <c r="AD23" s="1072">
        <f>AD11+AD22</f>
        <v>0</v>
      </c>
      <c r="AE23" s="849"/>
      <c r="AF23" s="849"/>
      <c r="AG23" s="849"/>
      <c r="AH23" s="881"/>
      <c r="AI23" s="1072">
        <f>AI11+AI22</f>
        <v>0</v>
      </c>
      <c r="AJ23" s="849"/>
      <c r="AK23" s="849"/>
      <c r="AL23" s="849"/>
      <c r="AM23" s="881"/>
      <c r="AN23" s="4"/>
      <c r="AO23" s="4"/>
      <c r="AP23" s="4"/>
      <c r="AQ23" s="4"/>
      <c r="AR23" s="4"/>
      <c r="AS23" s="4"/>
      <c r="AT23" s="4"/>
      <c r="AU23" s="4"/>
      <c r="AV23" s="4"/>
      <c r="AW23" s="4"/>
      <c r="AX23" s="4"/>
      <c r="AY23" s="4"/>
      <c r="AZ23" s="4"/>
      <c r="BA23" s="4"/>
      <c r="BB23" s="4"/>
      <c r="BC23" s="4"/>
    </row>
    <row r="24" spans="1:55" ht="15.75" customHeight="1">
      <c r="A24" s="4"/>
      <c r="B24" s="904" t="s">
        <v>2365</v>
      </c>
      <c r="C24" s="849"/>
      <c r="D24" s="849"/>
      <c r="E24" s="849"/>
      <c r="F24" s="849"/>
      <c r="G24" s="849"/>
      <c r="H24" s="849"/>
      <c r="I24" s="849"/>
      <c r="J24" s="849"/>
      <c r="K24" s="849"/>
      <c r="L24" s="849"/>
      <c r="M24" s="849"/>
      <c r="N24" s="849"/>
      <c r="O24" s="849"/>
      <c r="P24" s="849"/>
      <c r="Q24" s="849"/>
      <c r="R24" s="849"/>
      <c r="S24" s="881"/>
      <c r="T24" s="889">
        <f>Application!AJ1032</f>
        <v>59999150</v>
      </c>
      <c r="U24" s="849"/>
      <c r="V24" s="849"/>
      <c r="W24" s="849"/>
      <c r="X24" s="849"/>
      <c r="Y24" s="849"/>
      <c r="Z24" s="849"/>
      <c r="AA24" s="849"/>
      <c r="AB24" s="849"/>
      <c r="AC24" s="849"/>
      <c r="AD24" s="849"/>
      <c r="AE24" s="849"/>
      <c r="AF24" s="849"/>
      <c r="AG24" s="849"/>
      <c r="AH24" s="849"/>
      <c r="AI24" s="849"/>
      <c r="AJ24" s="849"/>
      <c r="AK24" s="849"/>
      <c r="AL24" s="849"/>
      <c r="AM24" s="881"/>
      <c r="AN24" s="4"/>
      <c r="AO24" s="4"/>
      <c r="AP24" s="4"/>
      <c r="AQ24" s="4"/>
      <c r="AR24" s="4"/>
      <c r="AS24" s="4"/>
      <c r="AT24" s="4"/>
      <c r="AU24" s="4"/>
      <c r="AV24" s="4"/>
      <c r="AW24" s="4"/>
      <c r="AX24" s="4"/>
      <c r="AY24" s="4"/>
      <c r="AZ24" s="4"/>
      <c r="BA24" s="4"/>
      <c r="BB24" s="4"/>
      <c r="BC24" s="4"/>
    </row>
    <row r="25" spans="1:55" ht="15.75" customHeight="1">
      <c r="A25" s="4"/>
      <c r="B25" s="1373" t="s">
        <v>2366</v>
      </c>
      <c r="C25" s="849"/>
      <c r="D25" s="849"/>
      <c r="E25" s="849"/>
      <c r="F25" s="849"/>
      <c r="G25" s="849"/>
      <c r="H25" s="849"/>
      <c r="I25" s="849"/>
      <c r="J25" s="849"/>
      <c r="K25" s="849"/>
      <c r="L25" s="849"/>
      <c r="M25" s="849"/>
      <c r="N25" s="849"/>
      <c r="O25" s="849"/>
      <c r="P25" s="849"/>
      <c r="Q25" s="849"/>
      <c r="R25" s="849"/>
      <c r="S25" s="881"/>
      <c r="T25" s="1372">
        <f>IF(OR(Application!T195="yes",Application!T194="yes"),1.3,1)</f>
        <v>1.3</v>
      </c>
      <c r="U25" s="893"/>
      <c r="V25" s="893"/>
      <c r="W25" s="893"/>
      <c r="X25" s="893"/>
      <c r="Y25" s="1372">
        <v>1</v>
      </c>
      <c r="Z25" s="893"/>
      <c r="AA25" s="893"/>
      <c r="AB25" s="893"/>
      <c r="AC25" s="893"/>
      <c r="AD25" s="1372">
        <v>1</v>
      </c>
      <c r="AE25" s="893"/>
      <c r="AF25" s="893"/>
      <c r="AG25" s="893"/>
      <c r="AH25" s="915"/>
      <c r="AI25" s="1372">
        <v>1</v>
      </c>
      <c r="AJ25" s="893"/>
      <c r="AK25" s="893"/>
      <c r="AL25" s="893"/>
      <c r="AM25" s="915"/>
      <c r="AN25" s="4"/>
      <c r="AO25" s="4"/>
      <c r="AP25" s="4"/>
      <c r="AQ25" s="4"/>
      <c r="AR25" s="4"/>
      <c r="AS25" s="4"/>
      <c r="AT25" s="4"/>
      <c r="AU25" s="4"/>
      <c r="AV25" s="4"/>
      <c r="AW25" s="4"/>
      <c r="AX25" s="4"/>
      <c r="AY25" s="4"/>
      <c r="AZ25" s="4"/>
      <c r="BA25" s="4"/>
      <c r="BB25" s="4"/>
      <c r="BC25" s="4"/>
    </row>
    <row r="26" spans="1:55" ht="15.75" customHeight="1">
      <c r="A26" s="4"/>
      <c r="B26" s="904" t="s">
        <v>2367</v>
      </c>
      <c r="C26" s="849"/>
      <c r="D26" s="849"/>
      <c r="E26" s="849"/>
      <c r="F26" s="849"/>
      <c r="G26" s="849"/>
      <c r="H26" s="849"/>
      <c r="I26" s="849"/>
      <c r="J26" s="849"/>
      <c r="K26" s="849"/>
      <c r="L26" s="849"/>
      <c r="M26" s="849"/>
      <c r="N26" s="849"/>
      <c r="O26" s="849"/>
      <c r="P26" s="849"/>
      <c r="Q26" s="849"/>
      <c r="R26" s="849"/>
      <c r="S26" s="881"/>
      <c r="T26" s="1072">
        <f>T23*T25</f>
        <v>37667331.793789081</v>
      </c>
      <c r="U26" s="849"/>
      <c r="V26" s="849"/>
      <c r="W26" s="849"/>
      <c r="X26" s="881"/>
      <c r="Y26" s="1072">
        <f>Y23*Y25</f>
        <v>0</v>
      </c>
      <c r="Z26" s="849"/>
      <c r="AA26" s="849"/>
      <c r="AB26" s="849"/>
      <c r="AC26" s="881"/>
      <c r="AD26" s="1072">
        <f>AD23*AD25</f>
        <v>0</v>
      </c>
      <c r="AE26" s="849"/>
      <c r="AF26" s="849"/>
      <c r="AG26" s="849"/>
      <c r="AH26" s="881"/>
      <c r="AI26" s="1072">
        <f>AI23*AI25</f>
        <v>0</v>
      </c>
      <c r="AJ26" s="849"/>
      <c r="AK26" s="849"/>
      <c r="AL26" s="849"/>
      <c r="AM26" s="881"/>
      <c r="AN26" s="4"/>
      <c r="AO26" s="4"/>
      <c r="AP26" s="4"/>
      <c r="AQ26" s="4"/>
      <c r="AR26" s="4"/>
      <c r="AS26" s="4"/>
      <c r="AT26" s="4"/>
      <c r="AU26" s="4"/>
      <c r="AV26" s="4"/>
      <c r="AW26" s="4"/>
      <c r="AX26" s="4"/>
      <c r="AY26" s="4"/>
      <c r="AZ26" s="4"/>
      <c r="BA26" s="4"/>
      <c r="BB26" s="4"/>
      <c r="BC26" s="4"/>
    </row>
    <row r="27" spans="1:55" ht="15.75" customHeight="1">
      <c r="A27" s="74"/>
      <c r="B27" s="1363" t="s">
        <v>2368</v>
      </c>
      <c r="C27" s="849"/>
      <c r="D27" s="849"/>
      <c r="E27" s="849"/>
      <c r="F27" s="849"/>
      <c r="G27" s="849"/>
      <c r="H27" s="849"/>
      <c r="I27" s="849"/>
      <c r="J27" s="849"/>
      <c r="K27" s="849"/>
      <c r="L27" s="849"/>
      <c r="M27" s="849"/>
      <c r="N27" s="849"/>
      <c r="O27" s="849"/>
      <c r="P27" s="849"/>
      <c r="Q27" s="849"/>
      <c r="R27" s="849"/>
      <c r="S27" s="881"/>
      <c r="T27" s="1263">
        <f>Application!$AG$444</f>
        <v>1</v>
      </c>
      <c r="U27" s="849"/>
      <c r="V27" s="849"/>
      <c r="W27" s="849"/>
      <c r="X27" s="881"/>
      <c r="Y27" s="1263">
        <f>Application!$AG$444</f>
        <v>1</v>
      </c>
      <c r="Z27" s="849"/>
      <c r="AA27" s="849"/>
      <c r="AB27" s="849"/>
      <c r="AC27" s="881"/>
      <c r="AD27" s="1263">
        <f>Application!$AG$444</f>
        <v>1</v>
      </c>
      <c r="AE27" s="849"/>
      <c r="AF27" s="849"/>
      <c r="AG27" s="849"/>
      <c r="AH27" s="881"/>
      <c r="AI27" s="1263">
        <f>Application!$AG$444</f>
        <v>1</v>
      </c>
      <c r="AJ27" s="849"/>
      <c r="AK27" s="849"/>
      <c r="AL27" s="849"/>
      <c r="AM27" s="881"/>
      <c r="AN27" s="4"/>
      <c r="AO27" s="4"/>
      <c r="AP27" s="4"/>
      <c r="AQ27" s="4"/>
      <c r="AR27" s="4"/>
      <c r="AS27" s="4"/>
      <c r="AT27" s="4"/>
      <c r="AU27" s="4"/>
      <c r="AV27" s="4"/>
      <c r="AW27" s="4"/>
      <c r="AX27" s="4"/>
      <c r="AY27" s="4"/>
      <c r="AZ27" s="4"/>
      <c r="BA27" s="4"/>
      <c r="BB27" s="4"/>
      <c r="BC27" s="4"/>
    </row>
    <row r="28" spans="1:55" ht="12.75" customHeight="1">
      <c r="A28" s="3"/>
      <c r="B28" s="904" t="s">
        <v>2369</v>
      </c>
      <c r="C28" s="849"/>
      <c r="D28" s="849"/>
      <c r="E28" s="849"/>
      <c r="F28" s="849"/>
      <c r="G28" s="849"/>
      <c r="H28" s="849"/>
      <c r="I28" s="849"/>
      <c r="J28" s="849"/>
      <c r="K28" s="849"/>
      <c r="L28" s="849"/>
      <c r="M28" s="849"/>
      <c r="N28" s="849"/>
      <c r="O28" s="849"/>
      <c r="P28" s="849"/>
      <c r="Q28" s="849"/>
      <c r="R28" s="849"/>
      <c r="S28" s="881"/>
      <c r="T28" s="1072">
        <f>IF(ISERROR((T26*T27)),0,(T26*T27))</f>
        <v>37667331.793789081</v>
      </c>
      <c r="U28" s="849"/>
      <c r="V28" s="849"/>
      <c r="W28" s="849"/>
      <c r="X28" s="881"/>
      <c r="Y28" s="1072">
        <f>IF(ISERROR((Y26*Y27)),0,(Y26*Y27))</f>
        <v>0</v>
      </c>
      <c r="Z28" s="849"/>
      <c r="AA28" s="849"/>
      <c r="AB28" s="849"/>
      <c r="AC28" s="881"/>
      <c r="AD28" s="1072">
        <f>IF(ISERROR((AD26*AD27)),0,(AD26*AD27))</f>
        <v>0</v>
      </c>
      <c r="AE28" s="849"/>
      <c r="AF28" s="849"/>
      <c r="AG28" s="849"/>
      <c r="AH28" s="881"/>
      <c r="AI28" s="1072">
        <f>IF(ISERROR((AI26*AI27)),0,(AI26*AI27))</f>
        <v>0</v>
      </c>
      <c r="AJ28" s="849"/>
      <c r="AK28" s="849"/>
      <c r="AL28" s="849"/>
      <c r="AM28" s="881"/>
      <c r="AN28" s="4"/>
      <c r="AO28" s="4"/>
      <c r="AP28" s="4"/>
      <c r="AQ28" s="4"/>
      <c r="AR28" s="4"/>
      <c r="AS28" s="4"/>
      <c r="AT28" s="4"/>
      <c r="AU28" s="4"/>
      <c r="AV28" s="4"/>
      <c r="AW28" s="4"/>
      <c r="AX28" s="4"/>
      <c r="AY28" s="4"/>
      <c r="AZ28" s="4"/>
      <c r="BA28" s="4"/>
      <c r="BB28" s="4"/>
      <c r="BC28" s="4"/>
    </row>
    <row r="29" spans="1:55" ht="15.75" customHeight="1">
      <c r="A29" s="4"/>
      <c r="B29" s="904" t="s">
        <v>2370</v>
      </c>
      <c r="C29" s="849"/>
      <c r="D29" s="849"/>
      <c r="E29" s="849"/>
      <c r="F29" s="849"/>
      <c r="G29" s="849"/>
      <c r="H29" s="849"/>
      <c r="I29" s="849"/>
      <c r="J29" s="849"/>
      <c r="K29" s="849"/>
      <c r="L29" s="849"/>
      <c r="M29" s="849"/>
      <c r="N29" s="849"/>
      <c r="O29" s="849"/>
      <c r="P29" s="849"/>
      <c r="Q29" s="849"/>
      <c r="R29" s="849"/>
      <c r="S29" s="881"/>
      <c r="T29" s="889">
        <f>T28+Y28+AD28+AI28</f>
        <v>37667331.793789081</v>
      </c>
      <c r="U29" s="849"/>
      <c r="V29" s="849"/>
      <c r="W29" s="849"/>
      <c r="X29" s="849"/>
      <c r="Y29" s="849"/>
      <c r="Z29" s="849"/>
      <c r="AA29" s="849"/>
      <c r="AB29" s="849"/>
      <c r="AC29" s="849"/>
      <c r="AD29" s="849"/>
      <c r="AE29" s="849"/>
      <c r="AF29" s="849"/>
      <c r="AG29" s="849"/>
      <c r="AH29" s="849"/>
      <c r="AI29" s="849"/>
      <c r="AJ29" s="849"/>
      <c r="AK29" s="849"/>
      <c r="AL29" s="849"/>
      <c r="AM29" s="881"/>
      <c r="AN29" s="4"/>
      <c r="AO29" s="4"/>
      <c r="AP29" s="4"/>
      <c r="AQ29" s="4"/>
      <c r="AR29" s="4"/>
      <c r="AS29" s="4"/>
      <c r="AT29" s="4"/>
      <c r="AU29" s="4"/>
      <c r="AV29" s="4"/>
      <c r="AW29" s="4"/>
      <c r="AX29" s="4"/>
      <c r="AY29" s="4"/>
      <c r="AZ29" s="4"/>
      <c r="BA29" s="4"/>
      <c r="BB29" s="4"/>
      <c r="BC29" s="4"/>
    </row>
    <row r="30" spans="1:55" ht="12.75" customHeight="1">
      <c r="A30" s="4"/>
      <c r="B30" s="1365" t="s">
        <v>2371</v>
      </c>
      <c r="C30" s="832"/>
      <c r="D30" s="832"/>
      <c r="E30" s="832"/>
      <c r="F30" s="832"/>
      <c r="G30" s="832"/>
      <c r="H30" s="832"/>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4"/>
      <c r="AO30" s="4"/>
      <c r="AP30" s="4"/>
      <c r="AQ30" s="4"/>
      <c r="AR30" s="4"/>
      <c r="AS30" s="4"/>
      <c r="AT30" s="4"/>
      <c r="AU30" s="4"/>
      <c r="AV30" s="4"/>
      <c r="AW30" s="4"/>
      <c r="AX30" s="4"/>
      <c r="AY30" s="4"/>
      <c r="AZ30" s="4"/>
      <c r="BA30" s="4"/>
      <c r="BB30" s="4"/>
      <c r="BC30" s="4"/>
    </row>
    <row r="31" spans="1:55" ht="12.75" customHeight="1">
      <c r="A31" s="4"/>
      <c r="B31" s="1365" t="s">
        <v>2372</v>
      </c>
      <c r="C31" s="832"/>
      <c r="D31" s="832"/>
      <c r="E31" s="832"/>
      <c r="F31" s="832"/>
      <c r="G31" s="832"/>
      <c r="H31" s="832"/>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104"/>
      <c r="AO31" s="4"/>
      <c r="AP31" s="4"/>
      <c r="AQ31" s="4"/>
      <c r="AR31" s="4"/>
      <c r="AS31" s="4"/>
      <c r="AT31" s="4"/>
      <c r="AU31" s="4"/>
      <c r="AV31" s="4"/>
      <c r="AW31" s="4"/>
      <c r="AX31" s="4"/>
      <c r="AY31" s="4"/>
      <c r="AZ31" s="4"/>
      <c r="BA31" s="4"/>
      <c r="BB31" s="4"/>
      <c r="BC31" s="4"/>
    </row>
    <row r="32" spans="1:55" ht="15.75" customHeight="1">
      <c r="A32" s="4"/>
      <c r="B32" s="702"/>
      <c r="C32" s="72" t="s">
        <v>2373</v>
      </c>
      <c r="D32" s="702"/>
      <c r="E32" s="702"/>
      <c r="F32" s="702"/>
      <c r="G32" s="702"/>
      <c r="H32" s="702"/>
      <c r="I32" s="702"/>
      <c r="J32" s="702"/>
      <c r="K32" s="702"/>
      <c r="L32" s="702"/>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4"/>
      <c r="AO32" s="4"/>
      <c r="AP32" s="4"/>
      <c r="AQ32" s="4"/>
      <c r="AR32" s="4"/>
      <c r="AS32" s="4"/>
      <c r="AT32" s="4"/>
      <c r="AU32" s="4"/>
      <c r="AV32" s="4"/>
      <c r="AW32" s="4"/>
      <c r="AX32" s="4"/>
      <c r="AY32" s="4"/>
      <c r="AZ32" s="4"/>
      <c r="BA32" s="4"/>
      <c r="BB32" s="4"/>
      <c r="BC32" s="4"/>
    </row>
    <row r="33" spans="1:55"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row>
    <row r="34" spans="1:55" ht="15.75" customHeight="1">
      <c r="A34" s="3" t="s">
        <v>925</v>
      </c>
      <c r="B34" s="4"/>
      <c r="C34" s="3" t="s">
        <v>278</v>
      </c>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row>
    <row r="35" spans="1:55" ht="12.75" customHeight="1">
      <c r="A35" s="4"/>
      <c r="B35" s="126"/>
      <c r="C35" s="95"/>
      <c r="D35" s="95"/>
      <c r="E35" s="95"/>
      <c r="F35" s="95"/>
      <c r="G35" s="95"/>
      <c r="H35" s="95"/>
      <c r="I35" s="95"/>
      <c r="J35" s="95"/>
      <c r="K35" s="95"/>
      <c r="L35" s="95"/>
      <c r="M35" s="95"/>
      <c r="N35" s="95"/>
      <c r="O35" s="95"/>
      <c r="P35" s="95"/>
      <c r="Q35" s="95"/>
      <c r="R35" s="95"/>
      <c r="S35" s="95"/>
      <c r="T35" s="95"/>
      <c r="U35" s="95"/>
      <c r="V35" s="95"/>
      <c r="W35" s="95"/>
      <c r="X35" s="96"/>
      <c r="Y35" s="913" t="s">
        <v>2374</v>
      </c>
      <c r="Z35" s="883"/>
      <c r="AA35" s="883"/>
      <c r="AB35" s="883"/>
      <c r="AC35" s="884"/>
      <c r="AD35" s="910" t="s">
        <v>2375</v>
      </c>
      <c r="AE35" s="883"/>
      <c r="AF35" s="883"/>
      <c r="AG35" s="883"/>
      <c r="AH35" s="884"/>
      <c r="AI35" s="4"/>
      <c r="AJ35" s="4"/>
      <c r="AK35" s="4"/>
      <c r="AL35" s="4"/>
      <c r="AM35" s="4"/>
      <c r="AN35" s="4"/>
      <c r="AO35" s="4"/>
      <c r="AP35" s="4"/>
      <c r="AQ35" s="4"/>
      <c r="AR35" s="4"/>
      <c r="AS35" s="4"/>
      <c r="AT35" s="4"/>
      <c r="AU35" s="4"/>
      <c r="AV35" s="4"/>
      <c r="AW35" s="4"/>
      <c r="AX35" s="4"/>
      <c r="AY35" s="4"/>
      <c r="AZ35" s="4"/>
      <c r="BA35" s="4"/>
      <c r="BB35" s="4"/>
      <c r="BC35" s="4"/>
    </row>
    <row r="36" spans="1:55" ht="12.75" customHeight="1">
      <c r="A36" s="4"/>
      <c r="B36" s="127"/>
      <c r="C36" s="4"/>
      <c r="D36" s="4"/>
      <c r="E36" s="4"/>
      <c r="F36" s="4"/>
      <c r="G36" s="4"/>
      <c r="H36" s="4"/>
      <c r="I36" s="4"/>
      <c r="J36" s="4"/>
      <c r="K36" s="4"/>
      <c r="L36" s="4"/>
      <c r="M36" s="4"/>
      <c r="N36" s="4"/>
      <c r="O36" s="4"/>
      <c r="P36" s="4"/>
      <c r="Q36" s="4"/>
      <c r="R36" s="4"/>
      <c r="S36" s="4"/>
      <c r="T36" s="4"/>
      <c r="U36" s="4"/>
      <c r="V36" s="4"/>
      <c r="W36" s="4"/>
      <c r="X36" s="98"/>
      <c r="Y36" s="911"/>
      <c r="Z36" s="832"/>
      <c r="AA36" s="832"/>
      <c r="AB36" s="832"/>
      <c r="AC36" s="912"/>
      <c r="AD36" s="911"/>
      <c r="AE36" s="832"/>
      <c r="AF36" s="832"/>
      <c r="AG36" s="832"/>
      <c r="AH36" s="912"/>
      <c r="AI36" s="4"/>
      <c r="AJ36" s="4"/>
      <c r="AK36" s="4"/>
      <c r="AL36" s="4"/>
      <c r="AM36" s="4"/>
      <c r="AN36" s="4"/>
      <c r="AO36" s="4"/>
      <c r="AP36" s="4"/>
      <c r="AQ36" s="4"/>
      <c r="AR36" s="4"/>
      <c r="AS36" s="4"/>
      <c r="AT36" s="4"/>
      <c r="AU36" s="4"/>
      <c r="AV36" s="4"/>
      <c r="AW36" s="4"/>
      <c r="AX36" s="4"/>
      <c r="AY36" s="4"/>
      <c r="AZ36" s="4"/>
      <c r="BA36" s="4"/>
      <c r="BB36" s="4"/>
      <c r="BC36" s="4"/>
    </row>
    <row r="37" spans="1:55" ht="15.75" customHeight="1">
      <c r="A37" s="4"/>
      <c r="B37" s="128"/>
      <c r="C37" s="88"/>
      <c r="D37" s="88"/>
      <c r="E37" s="88"/>
      <c r="F37" s="88"/>
      <c r="G37" s="88"/>
      <c r="H37" s="88"/>
      <c r="I37" s="88"/>
      <c r="J37" s="88"/>
      <c r="K37" s="88"/>
      <c r="L37" s="88"/>
      <c r="M37" s="88"/>
      <c r="N37" s="88"/>
      <c r="O37" s="88"/>
      <c r="P37" s="88"/>
      <c r="Q37" s="88"/>
      <c r="R37" s="88"/>
      <c r="S37" s="88"/>
      <c r="T37" s="88"/>
      <c r="U37" s="88"/>
      <c r="V37" s="88"/>
      <c r="W37" s="88"/>
      <c r="X37" s="100"/>
      <c r="Y37" s="914"/>
      <c r="Z37" s="893"/>
      <c r="AA37" s="893"/>
      <c r="AB37" s="893"/>
      <c r="AC37" s="915"/>
      <c r="AD37" s="914"/>
      <c r="AE37" s="893"/>
      <c r="AF37" s="893"/>
      <c r="AG37" s="893"/>
      <c r="AH37" s="915"/>
      <c r="AI37" s="4"/>
      <c r="AJ37" s="4"/>
      <c r="AK37" s="4"/>
      <c r="AL37" s="4"/>
      <c r="AM37" s="4"/>
      <c r="AN37" s="4"/>
      <c r="AO37" s="4"/>
      <c r="AP37" s="4"/>
      <c r="AQ37" s="4"/>
      <c r="AR37" s="4"/>
      <c r="AS37" s="4"/>
      <c r="AT37" s="4"/>
      <c r="AU37" s="4"/>
      <c r="AV37" s="4"/>
      <c r="AW37" s="4"/>
      <c r="AX37" s="4"/>
      <c r="AY37" s="4"/>
      <c r="AZ37" s="4"/>
      <c r="BA37" s="4"/>
      <c r="BB37" s="4"/>
      <c r="BC37" s="4"/>
    </row>
    <row r="38" spans="1:55" ht="12.75" customHeight="1">
      <c r="A38" s="3"/>
      <c r="B38" s="904" t="s">
        <v>2369</v>
      </c>
      <c r="C38" s="849"/>
      <c r="D38" s="849"/>
      <c r="E38" s="849"/>
      <c r="F38" s="849"/>
      <c r="G38" s="849"/>
      <c r="H38" s="849"/>
      <c r="I38" s="849"/>
      <c r="J38" s="849"/>
      <c r="K38" s="849"/>
      <c r="L38" s="849"/>
      <c r="M38" s="849"/>
      <c r="N38" s="849"/>
      <c r="O38" s="849"/>
      <c r="P38" s="849"/>
      <c r="Q38" s="849"/>
      <c r="R38" s="849"/>
      <c r="S38" s="849"/>
      <c r="T38" s="849"/>
      <c r="U38" s="849"/>
      <c r="V38" s="849"/>
      <c r="W38" s="849"/>
      <c r="X38" s="881"/>
      <c r="Y38" s="889">
        <f>IF(T24&gt;=(T23+Y23+AD23+AI23),T28+Y28,0)</f>
        <v>37667331.793789081</v>
      </c>
      <c r="Z38" s="849"/>
      <c r="AA38" s="849"/>
      <c r="AB38" s="849"/>
      <c r="AC38" s="881"/>
      <c r="AD38" s="889">
        <f>IF(T24&gt;=(T23+Y23+AD23+AI23),AD28+AI28,0)</f>
        <v>0</v>
      </c>
      <c r="AE38" s="849"/>
      <c r="AF38" s="849"/>
      <c r="AG38" s="849"/>
      <c r="AH38" s="881"/>
      <c r="AI38" s="4"/>
      <c r="AJ38" s="4"/>
      <c r="AK38" s="4"/>
      <c r="AL38" s="4"/>
      <c r="AM38" s="4"/>
      <c r="AN38" s="4"/>
      <c r="AO38" s="4"/>
      <c r="AP38" s="4"/>
      <c r="AQ38" s="4"/>
      <c r="AR38" s="4"/>
      <c r="AS38" s="4"/>
      <c r="AT38" s="4"/>
      <c r="AU38" s="4"/>
      <c r="AV38" s="4"/>
      <c r="AW38" s="4"/>
      <c r="AX38" s="4"/>
      <c r="AY38" s="4"/>
      <c r="AZ38" s="4"/>
      <c r="BA38" s="4"/>
      <c r="BB38" s="4"/>
      <c r="BC38" s="4"/>
    </row>
    <row r="39" spans="1:55" ht="15.75" customHeight="1">
      <c r="A39" s="4"/>
      <c r="B39" s="904" t="s">
        <v>2376</v>
      </c>
      <c r="C39" s="849"/>
      <c r="D39" s="849"/>
      <c r="E39" s="849"/>
      <c r="F39" s="849"/>
      <c r="G39" s="849"/>
      <c r="H39" s="849"/>
      <c r="I39" s="849"/>
      <c r="J39" s="849"/>
      <c r="K39" s="849"/>
      <c r="L39" s="849"/>
      <c r="M39" s="849"/>
      <c r="N39" s="849"/>
      <c r="O39" s="849"/>
      <c r="P39" s="849"/>
      <c r="Q39" s="849"/>
      <c r="R39" s="849"/>
      <c r="S39" s="849"/>
      <c r="T39" s="849"/>
      <c r="U39" s="849"/>
      <c r="V39" s="849"/>
      <c r="W39" s="849"/>
      <c r="X39" s="881"/>
      <c r="Y39" s="1364">
        <v>0.04</v>
      </c>
      <c r="Z39" s="849"/>
      <c r="AA39" s="849"/>
      <c r="AB39" s="849"/>
      <c r="AC39" s="881"/>
      <c r="AD39" s="1364">
        <v>0.04</v>
      </c>
      <c r="AE39" s="849"/>
      <c r="AF39" s="849"/>
      <c r="AG39" s="849"/>
      <c r="AH39" s="881"/>
      <c r="AI39" s="4"/>
      <c r="AJ39" s="4"/>
      <c r="AK39" s="4"/>
      <c r="AL39" s="4"/>
      <c r="AM39" s="4"/>
      <c r="AN39" s="4"/>
      <c r="AO39" s="4"/>
      <c r="AP39" s="4"/>
      <c r="AQ39" s="4"/>
      <c r="AR39" s="4"/>
      <c r="AS39" s="4"/>
      <c r="AT39" s="4"/>
      <c r="AU39" s="4"/>
      <c r="AV39" s="4"/>
      <c r="AW39" s="4"/>
      <c r="AX39" s="4"/>
      <c r="AY39" s="4"/>
      <c r="AZ39" s="4"/>
      <c r="BA39" s="4"/>
      <c r="BB39" s="4"/>
      <c r="BC39" s="4"/>
    </row>
    <row r="40" spans="1:55" ht="12.75" customHeight="1">
      <c r="A40" s="3"/>
      <c r="B40" s="904" t="s">
        <v>2377</v>
      </c>
      <c r="C40" s="849"/>
      <c r="D40" s="849"/>
      <c r="E40" s="849"/>
      <c r="F40" s="849"/>
      <c r="G40" s="849"/>
      <c r="H40" s="849"/>
      <c r="I40" s="849"/>
      <c r="J40" s="849"/>
      <c r="K40" s="849"/>
      <c r="L40" s="849"/>
      <c r="M40" s="849"/>
      <c r="N40" s="849"/>
      <c r="O40" s="849"/>
      <c r="P40" s="849"/>
      <c r="Q40" s="849"/>
      <c r="R40" s="849"/>
      <c r="S40" s="849"/>
      <c r="T40" s="849"/>
      <c r="U40" s="849"/>
      <c r="V40" s="849"/>
      <c r="W40" s="849"/>
      <c r="X40" s="881"/>
      <c r="Y40" s="889">
        <f>ROUND(Y38*Y39,0)</f>
        <v>1506693</v>
      </c>
      <c r="Z40" s="849"/>
      <c r="AA40" s="849"/>
      <c r="AB40" s="849"/>
      <c r="AC40" s="881"/>
      <c r="AD40" s="1072">
        <f>ROUND(AD38*AD39,0)</f>
        <v>0</v>
      </c>
      <c r="AE40" s="849"/>
      <c r="AF40" s="849"/>
      <c r="AG40" s="849"/>
      <c r="AH40" s="881"/>
      <c r="AI40" s="4"/>
      <c r="AJ40" s="4"/>
      <c r="AK40" s="4"/>
      <c r="AL40" s="4"/>
      <c r="AM40" s="4"/>
      <c r="AN40" s="4"/>
      <c r="AO40" s="4"/>
      <c r="AP40" s="4"/>
      <c r="AQ40" s="4"/>
      <c r="AR40" s="4"/>
      <c r="AS40" s="4"/>
      <c r="AT40" s="4"/>
      <c r="AU40" s="4"/>
      <c r="AV40" s="4"/>
      <c r="AW40" s="4"/>
      <c r="AX40" s="4"/>
      <c r="AY40" s="4"/>
      <c r="AZ40" s="4"/>
      <c r="BA40" s="4"/>
      <c r="BB40" s="4"/>
      <c r="BC40" s="4"/>
    </row>
    <row r="41" spans="1:55" ht="15.75" customHeight="1">
      <c r="A41" s="4"/>
      <c r="B41" s="904" t="s">
        <v>2378</v>
      </c>
      <c r="C41" s="849"/>
      <c r="D41" s="849"/>
      <c r="E41" s="849"/>
      <c r="F41" s="849"/>
      <c r="G41" s="849"/>
      <c r="H41" s="849"/>
      <c r="I41" s="849"/>
      <c r="J41" s="849"/>
      <c r="K41" s="849"/>
      <c r="L41" s="849"/>
      <c r="M41" s="849"/>
      <c r="N41" s="849"/>
      <c r="O41" s="849"/>
      <c r="P41" s="849"/>
      <c r="Q41" s="849"/>
      <c r="R41" s="849"/>
      <c r="S41" s="849"/>
      <c r="T41" s="849"/>
      <c r="U41" s="849"/>
      <c r="V41" s="849"/>
      <c r="W41" s="849"/>
      <c r="X41" s="881"/>
      <c r="Y41" s="889">
        <f>Y40+AD40</f>
        <v>1506693</v>
      </c>
      <c r="Z41" s="849"/>
      <c r="AA41" s="849"/>
      <c r="AB41" s="849"/>
      <c r="AC41" s="849"/>
      <c r="AD41" s="849"/>
      <c r="AE41" s="849"/>
      <c r="AF41" s="849"/>
      <c r="AG41" s="849"/>
      <c r="AH41" s="881"/>
      <c r="AI41" s="4"/>
      <c r="AJ41" s="4"/>
      <c r="AK41" s="4"/>
      <c r="AL41" s="4"/>
      <c r="AM41" s="4"/>
      <c r="AN41" s="4"/>
      <c r="AO41" s="4"/>
      <c r="AP41" s="4"/>
      <c r="AQ41" s="4"/>
      <c r="AR41" s="4"/>
      <c r="AS41" s="4"/>
      <c r="AT41" s="4"/>
      <c r="AU41" s="4"/>
      <c r="AV41" s="4"/>
      <c r="AW41" s="4"/>
      <c r="AX41" s="4"/>
      <c r="AY41" s="4"/>
      <c r="AZ41" s="4"/>
      <c r="BA41" s="4"/>
      <c r="BB41" s="4"/>
      <c r="BC41" s="4"/>
    </row>
    <row r="42" spans="1:55" ht="12.75" customHeight="1">
      <c r="A42" s="3"/>
      <c r="B42" s="703"/>
      <c r="C42" s="703"/>
      <c r="D42" s="703"/>
      <c r="E42" s="703"/>
      <c r="F42" s="703"/>
      <c r="G42" s="703"/>
      <c r="H42" s="703"/>
      <c r="I42" s="703"/>
      <c r="J42" s="703"/>
      <c r="K42" s="703"/>
      <c r="L42" s="703"/>
      <c r="M42" s="703"/>
      <c r="N42" s="703"/>
      <c r="O42" s="703"/>
      <c r="P42" s="703"/>
      <c r="Q42" s="703"/>
      <c r="R42" s="703"/>
      <c r="S42" s="703"/>
      <c r="T42" s="703"/>
      <c r="U42" s="703"/>
      <c r="V42" s="703"/>
      <c r="W42" s="703"/>
      <c r="X42" s="703"/>
      <c r="Y42" s="703"/>
      <c r="Z42" s="703"/>
      <c r="AA42" s="703"/>
      <c r="AB42" s="703"/>
      <c r="AC42" s="703"/>
      <c r="AD42" s="703"/>
      <c r="AE42" s="703"/>
      <c r="AF42" s="703"/>
      <c r="AG42" s="703"/>
      <c r="AH42" s="703"/>
      <c r="AI42" s="4"/>
      <c r="AJ42" s="4"/>
      <c r="AK42" s="4"/>
      <c r="AL42" s="4"/>
      <c r="AM42" s="4"/>
      <c r="AN42" s="4"/>
      <c r="AO42" s="4"/>
      <c r="AP42" s="4"/>
      <c r="AQ42" s="4"/>
      <c r="AR42" s="4"/>
      <c r="AS42" s="4"/>
      <c r="AT42" s="4"/>
      <c r="AU42" s="4"/>
      <c r="AV42" s="4"/>
      <c r="AW42" s="4"/>
      <c r="AX42" s="4"/>
      <c r="AY42" s="4"/>
      <c r="AZ42" s="4"/>
      <c r="BA42" s="4"/>
      <c r="BB42" s="4"/>
      <c r="BC42" s="4"/>
    </row>
    <row r="43" spans="1:55" ht="15.75" customHeight="1">
      <c r="A43" s="4"/>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4"/>
      <c r="AJ43" s="4"/>
      <c r="AK43" s="4"/>
      <c r="AL43" s="4"/>
      <c r="AM43" s="4"/>
      <c r="AN43" s="4"/>
      <c r="AO43" s="4"/>
      <c r="AP43" s="4"/>
      <c r="AQ43" s="4"/>
      <c r="AR43" s="4"/>
      <c r="AS43" s="4"/>
      <c r="AT43" s="4"/>
      <c r="AU43" s="4"/>
      <c r="AV43" s="4"/>
      <c r="AW43" s="4"/>
      <c r="AX43" s="4"/>
      <c r="AY43" s="4"/>
      <c r="AZ43" s="4"/>
      <c r="BA43" s="4"/>
      <c r="BB43" s="4"/>
      <c r="BC43" s="4"/>
    </row>
    <row r="44" spans="1:55" ht="15.75" customHeight="1">
      <c r="A44" s="1361" t="s">
        <v>2379</v>
      </c>
      <c r="B44" s="862"/>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row>
    <row r="45" spans="1:5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row>
    <row r="46" spans="1:55" ht="15.75" customHeight="1">
      <c r="A46" s="3" t="s">
        <v>1003</v>
      </c>
      <c r="B46" s="4"/>
      <c r="C46" s="3" t="s">
        <v>281</v>
      </c>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row>
    <row r="47" spans="1:55" ht="15.75" customHeight="1">
      <c r="A47" s="4"/>
      <c r="B47" s="4"/>
      <c r="C47" s="4"/>
      <c r="D47" s="3" t="s">
        <v>2380</v>
      </c>
      <c r="E47" s="4"/>
      <c r="F47" s="4"/>
      <c r="G47" s="4"/>
      <c r="H47" s="4"/>
      <c r="I47" s="4"/>
      <c r="J47" s="4"/>
      <c r="K47" s="4"/>
      <c r="L47" s="4"/>
      <c r="M47" s="4"/>
      <c r="N47" s="4"/>
      <c r="O47" s="4"/>
      <c r="P47" s="4"/>
      <c r="Q47" s="4"/>
      <c r="R47" s="4"/>
      <c r="S47" s="4"/>
      <c r="T47" s="4"/>
      <c r="U47" s="4"/>
      <c r="V47" s="4"/>
      <c r="W47" s="4"/>
      <c r="X47" s="4"/>
      <c r="Y47" s="4"/>
      <c r="Z47" s="4"/>
      <c r="AA47" s="4"/>
      <c r="AB47" s="905">
        <f>'Sources and Uses Budget'!B105-'Sources and Uses Budget'!B15</f>
        <v>31111001.068617318</v>
      </c>
      <c r="AC47" s="849"/>
      <c r="AD47" s="849"/>
      <c r="AE47" s="849"/>
      <c r="AF47" s="881"/>
      <c r="AG47" s="4"/>
      <c r="AH47" s="4"/>
      <c r="AI47" s="4"/>
      <c r="AJ47" s="4"/>
      <c r="AK47" s="4"/>
      <c r="AL47" s="4"/>
      <c r="AM47" s="4"/>
      <c r="AN47" s="4"/>
      <c r="AO47" s="4"/>
      <c r="AP47" s="4"/>
      <c r="AQ47" s="4"/>
      <c r="AR47" s="4"/>
      <c r="AS47" s="4"/>
      <c r="AT47" s="4"/>
      <c r="AU47" s="4"/>
      <c r="AV47" s="4"/>
      <c r="AW47" s="4"/>
      <c r="AX47" s="4"/>
      <c r="AY47" s="4"/>
      <c r="AZ47" s="4"/>
      <c r="BA47" s="4"/>
      <c r="BB47" s="4"/>
      <c r="BC47" s="4"/>
    </row>
    <row r="48" spans="1:55" ht="12.75" customHeight="1">
      <c r="A48" s="4"/>
      <c r="B48" s="4"/>
      <c r="C48" s="4"/>
      <c r="D48" s="3" t="s">
        <v>174</v>
      </c>
      <c r="E48" s="4"/>
      <c r="F48" s="4"/>
      <c r="G48" s="4"/>
      <c r="H48" s="4"/>
      <c r="I48" s="4"/>
      <c r="J48" s="4"/>
      <c r="K48" s="4"/>
      <c r="L48" s="4"/>
      <c r="M48" s="4"/>
      <c r="N48" s="4"/>
      <c r="O48" s="4"/>
      <c r="P48" s="4"/>
      <c r="Q48" s="4"/>
      <c r="R48" s="4"/>
      <c r="S48" s="4"/>
      <c r="T48" s="4"/>
      <c r="U48" s="4"/>
      <c r="V48" s="4"/>
      <c r="W48" s="4"/>
      <c r="X48" s="4"/>
      <c r="Y48" s="4"/>
      <c r="Z48" s="4"/>
      <c r="AA48" s="4"/>
      <c r="AB48" s="905">
        <f>Application!AO649-MIN('Sources and Uses Budget'!B15,Application!AG394)</f>
        <v>18190436.936172508</v>
      </c>
      <c r="AC48" s="849"/>
      <c r="AD48" s="849"/>
      <c r="AE48" s="849"/>
      <c r="AF48" s="881"/>
      <c r="AG48" s="4"/>
      <c r="AH48" s="4"/>
      <c r="AI48" s="4"/>
      <c r="AJ48" s="4"/>
      <c r="AK48" s="4"/>
      <c r="AL48" s="4"/>
      <c r="AM48" s="4"/>
      <c r="AN48" s="4"/>
      <c r="AO48" s="4"/>
      <c r="AP48" s="4"/>
      <c r="AQ48" s="4"/>
      <c r="AR48" s="4"/>
      <c r="AS48" s="4"/>
      <c r="AT48" s="4"/>
      <c r="AU48" s="4"/>
      <c r="AV48" s="4"/>
      <c r="AW48" s="4"/>
      <c r="AX48" s="4"/>
      <c r="AY48" s="4"/>
      <c r="AZ48" s="4"/>
      <c r="BA48" s="4"/>
      <c r="BB48" s="4"/>
      <c r="BC48" s="4"/>
    </row>
    <row r="49" spans="1:55" ht="15.75" customHeight="1">
      <c r="A49" s="4"/>
      <c r="B49" s="4"/>
      <c r="C49" s="4"/>
      <c r="D49" s="3" t="s">
        <v>2381</v>
      </c>
      <c r="E49" s="4"/>
      <c r="F49" s="4"/>
      <c r="G49" s="4"/>
      <c r="H49" s="4"/>
      <c r="I49" s="4"/>
      <c r="J49" s="4"/>
      <c r="K49" s="4"/>
      <c r="L49" s="4"/>
      <c r="M49" s="4"/>
      <c r="N49" s="4"/>
      <c r="O49" s="4"/>
      <c r="P49" s="4"/>
      <c r="Q49" s="4"/>
      <c r="R49" s="4"/>
      <c r="S49" s="4"/>
      <c r="T49" s="4"/>
      <c r="U49" s="4"/>
      <c r="V49" s="4"/>
      <c r="W49" s="4"/>
      <c r="X49" s="4"/>
      <c r="Y49" s="4"/>
      <c r="Z49" s="4"/>
      <c r="AA49" s="4"/>
      <c r="AB49" s="905">
        <f>AB47-AB48</f>
        <v>12920564.13244481</v>
      </c>
      <c r="AC49" s="849"/>
      <c r="AD49" s="849"/>
      <c r="AE49" s="849"/>
      <c r="AF49" s="881"/>
      <c r="AG49" s="4"/>
      <c r="AH49" s="4"/>
      <c r="AI49" s="4"/>
      <c r="AJ49" s="4"/>
      <c r="AK49" s="4"/>
      <c r="AL49" s="4"/>
      <c r="AM49" s="4"/>
      <c r="AN49" s="4"/>
      <c r="AO49" s="4"/>
      <c r="AP49" s="4"/>
      <c r="AQ49" s="4"/>
      <c r="AR49" s="4"/>
      <c r="AS49" s="4"/>
      <c r="AT49" s="4"/>
      <c r="AU49" s="4"/>
      <c r="AV49" s="4"/>
      <c r="AW49" s="4"/>
      <c r="AX49" s="4"/>
      <c r="AY49" s="4"/>
      <c r="AZ49" s="4"/>
      <c r="BA49" s="4"/>
      <c r="BB49" s="4"/>
      <c r="BC49" s="4"/>
    </row>
    <row r="50" spans="1:55" ht="15.75" customHeight="1">
      <c r="A50" s="4"/>
      <c r="B50" s="4"/>
      <c r="C50" s="4"/>
      <c r="D50" s="3" t="s">
        <v>2382</v>
      </c>
      <c r="E50" s="4"/>
      <c r="F50" s="4"/>
      <c r="G50" s="4"/>
      <c r="H50" s="4"/>
      <c r="I50" s="4"/>
      <c r="J50" s="4"/>
      <c r="K50" s="4"/>
      <c r="L50" s="4"/>
      <c r="M50" s="4"/>
      <c r="N50" s="4"/>
      <c r="O50" s="4"/>
      <c r="P50" s="4"/>
      <c r="Q50" s="4"/>
      <c r="R50" s="4"/>
      <c r="S50" s="4"/>
      <c r="T50" s="4"/>
      <c r="U50" s="4"/>
      <c r="V50" s="4"/>
      <c r="W50" s="4"/>
      <c r="X50" s="4"/>
      <c r="Y50" s="4"/>
      <c r="Z50" s="4"/>
      <c r="AA50" s="19"/>
      <c r="AB50" s="1362">
        <f>[1]budgets!$I$122+0.0000003</f>
        <v>0.85754472358559009</v>
      </c>
      <c r="AC50" s="849"/>
      <c r="AD50" s="849"/>
      <c r="AE50" s="849"/>
      <c r="AF50" s="881"/>
      <c r="AG50" s="4"/>
      <c r="AH50" s="4"/>
      <c r="AI50" s="4"/>
      <c r="AJ50" s="4"/>
      <c r="AK50" s="4"/>
      <c r="AL50" s="4"/>
      <c r="AM50" s="4"/>
      <c r="AN50" s="4"/>
      <c r="AO50" s="4"/>
      <c r="AP50" s="4"/>
      <c r="AQ50" s="4"/>
      <c r="AR50" s="4"/>
      <c r="AS50" s="4"/>
      <c r="AT50" s="4"/>
      <c r="AU50" s="4"/>
      <c r="AV50" s="4"/>
      <c r="AW50" s="4"/>
      <c r="AX50" s="4"/>
      <c r="AY50" s="4"/>
      <c r="AZ50" s="4"/>
      <c r="BA50" s="4"/>
      <c r="BB50" s="4"/>
      <c r="BC50" s="4"/>
    </row>
    <row r="51" spans="1:55" ht="15" customHeight="1">
      <c r="A51" s="4"/>
      <c r="B51" s="4"/>
      <c r="C51" s="4"/>
      <c r="D51" s="4"/>
      <c r="E51" s="1360" t="s">
        <v>2383</v>
      </c>
      <c r="F51" s="832"/>
      <c r="G51" s="832"/>
      <c r="H51" s="832"/>
      <c r="I51" s="832"/>
      <c r="J51" s="832"/>
      <c r="K51" s="832"/>
      <c r="L51" s="832"/>
      <c r="M51" s="832"/>
      <c r="N51" s="832"/>
      <c r="O51" s="832"/>
      <c r="P51" s="832"/>
      <c r="Q51" s="832"/>
      <c r="R51" s="832"/>
      <c r="S51" s="832"/>
      <c r="T51" s="832"/>
      <c r="U51" s="832"/>
      <c r="V51" s="832"/>
      <c r="W51" s="832"/>
      <c r="X51" s="832"/>
      <c r="Y51" s="832"/>
      <c r="Z51" s="832"/>
      <c r="AA51" s="14"/>
      <c r="AB51" s="14"/>
      <c r="AC51" s="14"/>
      <c r="AD51" s="14"/>
      <c r="AE51" s="14"/>
      <c r="AF51" s="14"/>
      <c r="AG51" s="4"/>
      <c r="AH51" s="4"/>
      <c r="AI51" s="4"/>
      <c r="AJ51" s="4"/>
      <c r="AK51" s="4"/>
      <c r="AL51" s="4"/>
      <c r="AM51" s="4"/>
      <c r="AN51" s="4"/>
      <c r="AO51" s="41"/>
      <c r="AP51" s="41"/>
      <c r="AQ51" s="41"/>
      <c r="AR51" s="41"/>
      <c r="AS51" s="41"/>
      <c r="AT51" s="41"/>
      <c r="AU51" s="41"/>
      <c r="AV51" s="41"/>
      <c r="AW51" s="41"/>
      <c r="AX51" s="41"/>
      <c r="AY51" s="41"/>
      <c r="AZ51" s="41"/>
      <c r="BA51" s="41"/>
      <c r="BB51" s="41"/>
      <c r="BC51" s="41"/>
    </row>
    <row r="52" spans="1:55" ht="12" customHeight="1">
      <c r="A52" s="4"/>
      <c r="B52" s="4"/>
      <c r="C52" s="4"/>
      <c r="D52" s="4"/>
      <c r="E52" s="832"/>
      <c r="F52" s="832"/>
      <c r="G52" s="832"/>
      <c r="H52" s="832"/>
      <c r="I52" s="832"/>
      <c r="J52" s="832"/>
      <c r="K52" s="832"/>
      <c r="L52" s="832"/>
      <c r="M52" s="832"/>
      <c r="N52" s="832"/>
      <c r="O52" s="832"/>
      <c r="P52" s="832"/>
      <c r="Q52" s="832"/>
      <c r="R52" s="832"/>
      <c r="S52" s="832"/>
      <c r="T52" s="832"/>
      <c r="U52" s="832"/>
      <c r="V52" s="832"/>
      <c r="W52" s="832"/>
      <c r="X52" s="832"/>
      <c r="Y52" s="832"/>
      <c r="Z52" s="832"/>
      <c r="AA52" s="704"/>
      <c r="AB52" s="704"/>
      <c r="AC52" s="704"/>
      <c r="AD52" s="704"/>
      <c r="AE52" s="704"/>
      <c r="AF52" s="704"/>
      <c r="AG52" s="460"/>
      <c r="AH52" s="4"/>
      <c r="AI52" s="4"/>
      <c r="AJ52" s="4"/>
      <c r="AK52" s="4"/>
      <c r="AL52" s="4"/>
      <c r="AM52" s="4"/>
      <c r="AN52" s="4"/>
      <c r="AO52" s="41"/>
      <c r="AP52" s="41"/>
      <c r="AQ52" s="41"/>
      <c r="AR52" s="41"/>
      <c r="AS52" s="41"/>
      <c r="AT52" s="41"/>
      <c r="AU52" s="41"/>
      <c r="AV52" s="41"/>
      <c r="AW52" s="41"/>
      <c r="AX52" s="41"/>
      <c r="AY52" s="41"/>
      <c r="AZ52" s="41"/>
      <c r="BA52" s="41"/>
      <c r="BB52" s="41"/>
      <c r="BC52" s="41"/>
    </row>
    <row r="53" spans="1:55" ht="12" customHeight="1">
      <c r="A53" s="4"/>
      <c r="B53" s="4"/>
      <c r="C53" s="4"/>
      <c r="D53" s="4"/>
      <c r="E53" s="14"/>
      <c r="F53" s="14"/>
      <c r="G53" s="14"/>
      <c r="H53" s="14"/>
      <c r="I53" s="14"/>
      <c r="J53" s="14"/>
      <c r="K53" s="14"/>
      <c r="L53" s="14"/>
      <c r="M53" s="14"/>
      <c r="N53" s="14"/>
      <c r="O53" s="14"/>
      <c r="P53" s="14"/>
      <c r="Q53" s="14"/>
      <c r="R53" s="14"/>
      <c r="S53" s="14"/>
      <c r="T53" s="14"/>
      <c r="U53" s="14"/>
      <c r="V53" s="14"/>
      <c r="W53" s="14"/>
      <c r="X53" s="14"/>
      <c r="Y53" s="14"/>
      <c r="Z53" s="1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row>
    <row r="54" spans="1:55" ht="15" customHeight="1">
      <c r="A54" s="4"/>
      <c r="B54" s="4"/>
      <c r="C54" s="4"/>
      <c r="D54" s="3" t="s">
        <v>2384</v>
      </c>
      <c r="E54" s="4"/>
      <c r="F54" s="4"/>
      <c r="G54" s="4"/>
      <c r="H54" s="4"/>
      <c r="I54" s="4"/>
      <c r="J54" s="4"/>
      <c r="K54" s="4"/>
      <c r="L54" s="4"/>
      <c r="M54" s="4"/>
      <c r="N54" s="4"/>
      <c r="O54" s="4"/>
      <c r="P54" s="4"/>
      <c r="Q54" s="4"/>
      <c r="R54" s="4"/>
      <c r="S54" s="4"/>
      <c r="T54" s="4"/>
      <c r="U54" s="4"/>
      <c r="V54" s="4"/>
      <c r="W54" s="4"/>
      <c r="X54" s="4"/>
      <c r="Y54" s="4"/>
      <c r="Z54" s="4"/>
      <c r="AA54" s="4"/>
      <c r="AB54" s="905">
        <f>ROUND(IF(ISERROR((AB49/AB50)),0,(AB49/AB50)),0)</f>
        <v>15066927</v>
      </c>
      <c r="AC54" s="849"/>
      <c r="AD54" s="849"/>
      <c r="AE54" s="849"/>
      <c r="AF54" s="881"/>
      <c r="AG54" s="4"/>
      <c r="AH54" s="4"/>
      <c r="AI54" s="4"/>
      <c r="AJ54" s="4"/>
      <c r="AK54" s="4"/>
      <c r="AL54" s="4"/>
      <c r="AM54" s="4"/>
      <c r="AN54" s="4"/>
      <c r="AO54" s="4"/>
      <c r="AP54" s="4"/>
      <c r="AQ54" s="4"/>
      <c r="AR54" s="4"/>
      <c r="AS54" s="4"/>
      <c r="AT54" s="4"/>
      <c r="AU54" s="4"/>
      <c r="AV54" s="4"/>
      <c r="AW54" s="4"/>
      <c r="AX54" s="4"/>
      <c r="AY54" s="4"/>
      <c r="AZ54" s="4"/>
      <c r="BA54" s="4"/>
      <c r="BB54" s="4"/>
      <c r="BC54" s="4"/>
    </row>
    <row r="55" spans="1:55" ht="12.75" customHeight="1">
      <c r="A55" s="4"/>
      <c r="B55" s="4"/>
      <c r="C55" s="4"/>
      <c r="D55" s="3" t="s">
        <v>2385</v>
      </c>
      <c r="E55" s="4"/>
      <c r="F55" s="4"/>
      <c r="G55" s="4"/>
      <c r="H55" s="4"/>
      <c r="I55" s="4"/>
      <c r="J55" s="4"/>
      <c r="K55" s="4"/>
      <c r="L55" s="4"/>
      <c r="M55" s="4"/>
      <c r="N55" s="4"/>
      <c r="O55" s="4"/>
      <c r="P55" s="4"/>
      <c r="Q55" s="4"/>
      <c r="R55" s="4"/>
      <c r="S55" s="4"/>
      <c r="T55" s="4"/>
      <c r="U55" s="4"/>
      <c r="V55" s="4"/>
      <c r="W55" s="4"/>
      <c r="X55" s="4"/>
      <c r="Y55" s="4"/>
      <c r="Z55" s="4"/>
      <c r="AA55" s="4"/>
      <c r="AB55" s="905">
        <f>(AB54/10)</f>
        <v>1506692.7</v>
      </c>
      <c r="AC55" s="849"/>
      <c r="AD55" s="849"/>
      <c r="AE55" s="849"/>
      <c r="AF55" s="881"/>
      <c r="AG55" s="4"/>
      <c r="AH55" s="4"/>
      <c r="AI55" s="4"/>
      <c r="AJ55" s="4"/>
      <c r="AK55" s="4"/>
      <c r="AL55" s="4"/>
      <c r="AM55" s="4"/>
      <c r="AN55" s="4"/>
      <c r="AO55" s="4"/>
      <c r="AP55" s="4"/>
      <c r="AQ55" s="4"/>
      <c r="AR55" s="4"/>
      <c r="AS55" s="4"/>
      <c r="AT55" s="4"/>
      <c r="AU55" s="4"/>
      <c r="AV55" s="4"/>
      <c r="AW55" s="4"/>
      <c r="AX55" s="4"/>
      <c r="AY55" s="4"/>
      <c r="AZ55" s="4"/>
      <c r="BA55" s="4"/>
      <c r="BB55" s="4"/>
      <c r="BC55" s="4"/>
    </row>
    <row r="56" spans="1:55" ht="15.75" customHeight="1">
      <c r="A56" s="4"/>
      <c r="B56" s="4"/>
      <c r="C56" s="4"/>
      <c r="D56" s="3" t="s">
        <v>2386</v>
      </c>
      <c r="E56" s="4"/>
      <c r="F56" s="4"/>
      <c r="G56" s="4"/>
      <c r="H56" s="4"/>
      <c r="I56" s="4"/>
      <c r="J56" s="4"/>
      <c r="K56" s="4"/>
      <c r="L56" s="4"/>
      <c r="M56" s="4"/>
      <c r="N56" s="4"/>
      <c r="O56" s="4"/>
      <c r="P56" s="4"/>
      <c r="Q56" s="4"/>
      <c r="R56" s="4"/>
      <c r="S56" s="4"/>
      <c r="T56" s="4"/>
      <c r="U56" s="4"/>
      <c r="V56" s="4"/>
      <c r="W56" s="4"/>
      <c r="X56" s="4"/>
      <c r="Y56" s="4"/>
      <c r="Z56" s="4"/>
      <c r="AA56" s="4"/>
      <c r="AB56" s="905">
        <f>(IF((Y41&lt;AB55),Y41,AB55))</f>
        <v>1506692.7</v>
      </c>
      <c r="AC56" s="849"/>
      <c r="AD56" s="849"/>
      <c r="AE56" s="849"/>
      <c r="AF56" s="881"/>
      <c r="AG56" s="4"/>
      <c r="AH56" s="4"/>
      <c r="AI56" s="4"/>
      <c r="AJ56" s="4"/>
      <c r="AK56" s="4"/>
      <c r="AL56" s="4"/>
      <c r="AM56" s="4"/>
      <c r="AN56" s="4"/>
      <c r="AO56" s="4"/>
      <c r="AP56" s="4"/>
      <c r="AQ56" s="4"/>
      <c r="AR56" s="4"/>
      <c r="AS56" s="4"/>
      <c r="AT56" s="4"/>
      <c r="AU56" s="4"/>
      <c r="AV56" s="4"/>
      <c r="AW56" s="4"/>
      <c r="AX56" s="4"/>
      <c r="AY56" s="4"/>
      <c r="AZ56" s="4"/>
      <c r="BA56" s="4"/>
      <c r="BB56" s="4"/>
      <c r="BC56" s="4"/>
    </row>
    <row r="57" spans="1:55" ht="15.75" customHeight="1">
      <c r="A57" s="4"/>
      <c r="B57" s="4"/>
      <c r="C57" s="4"/>
      <c r="D57" s="3" t="s">
        <v>2387</v>
      </c>
      <c r="E57" s="4"/>
      <c r="F57" s="4"/>
      <c r="G57" s="4"/>
      <c r="H57" s="4"/>
      <c r="I57" s="4"/>
      <c r="J57" s="4"/>
      <c r="K57" s="4"/>
      <c r="L57" s="4"/>
      <c r="M57" s="4"/>
      <c r="N57" s="4"/>
      <c r="O57" s="4"/>
      <c r="P57" s="4"/>
      <c r="Q57" s="4"/>
      <c r="R57" s="4"/>
      <c r="S57" s="4"/>
      <c r="T57" s="4"/>
      <c r="U57" s="4"/>
      <c r="V57" s="4"/>
      <c r="W57" s="4"/>
      <c r="X57" s="4"/>
      <c r="Y57" s="4"/>
      <c r="Z57" s="4"/>
      <c r="AA57" s="4"/>
      <c r="AB57" s="905">
        <f>ROUND((10*AB56*AB50),0)</f>
        <v>12920564</v>
      </c>
      <c r="AC57" s="849"/>
      <c r="AD57" s="849"/>
      <c r="AE57" s="849"/>
      <c r="AF57" s="881"/>
      <c r="AG57" s="4"/>
      <c r="AH57" s="4"/>
      <c r="AI57" s="4"/>
      <c r="AJ57" s="4"/>
      <c r="AK57" s="4"/>
      <c r="AL57" s="4"/>
      <c r="AM57" s="4"/>
      <c r="AN57" s="4"/>
      <c r="AO57" s="4"/>
      <c r="AP57" s="4"/>
      <c r="AQ57" s="4"/>
      <c r="AR57" s="4"/>
      <c r="AS57" s="4"/>
      <c r="AT57" s="4"/>
      <c r="AU57" s="4"/>
      <c r="AV57" s="4"/>
      <c r="AW57" s="4"/>
      <c r="AX57" s="4"/>
      <c r="AY57" s="4"/>
      <c r="AZ57" s="4"/>
      <c r="BA57" s="4"/>
      <c r="BB57" s="4"/>
      <c r="BC57" s="4"/>
    </row>
    <row r="58" spans="1:55" ht="15.75" customHeight="1">
      <c r="A58" s="4"/>
      <c r="B58" s="4"/>
      <c r="C58" s="4"/>
      <c r="D58" s="3"/>
      <c r="E58" s="4"/>
      <c r="F58" s="4"/>
      <c r="G58" s="4"/>
      <c r="H58" s="4"/>
      <c r="I58" s="4"/>
      <c r="J58" s="4"/>
      <c r="K58" s="4"/>
      <c r="L58" s="4"/>
      <c r="M58" s="4"/>
      <c r="N58" s="4"/>
      <c r="O58" s="4"/>
      <c r="P58" s="4"/>
      <c r="Q58" s="4"/>
      <c r="R58" s="4"/>
      <c r="S58" s="4"/>
      <c r="T58" s="4"/>
      <c r="U58" s="4"/>
      <c r="V58" s="4"/>
      <c r="W58" s="4"/>
      <c r="X58" s="4"/>
      <c r="Y58" s="4"/>
      <c r="Z58" s="4"/>
      <c r="AA58" s="4"/>
      <c r="AB58" s="106"/>
      <c r="AC58" s="106"/>
      <c r="AD58" s="106"/>
      <c r="AE58" s="106"/>
      <c r="AF58" s="106"/>
      <c r="AG58" s="4"/>
      <c r="AH58" s="4"/>
      <c r="AI58" s="4"/>
      <c r="AJ58" s="4"/>
      <c r="AK58" s="4"/>
      <c r="AL58" s="4"/>
      <c r="AM58" s="4"/>
      <c r="AN58" s="4"/>
      <c r="AO58" s="4"/>
      <c r="AP58" s="4"/>
      <c r="AQ58" s="4"/>
      <c r="AR58" s="4"/>
      <c r="AS58" s="4"/>
      <c r="AT58" s="4"/>
      <c r="AU58" s="4"/>
      <c r="AV58" s="4"/>
      <c r="AW58" s="4"/>
      <c r="AX58" s="4"/>
      <c r="AY58" s="4"/>
      <c r="AZ58" s="4"/>
      <c r="BA58" s="4"/>
      <c r="BB58" s="4"/>
      <c r="BC58" s="4"/>
    </row>
    <row r="59" spans="1:55" ht="12.75" customHeight="1">
      <c r="A59" s="4"/>
      <c r="B59" s="4"/>
      <c r="C59" s="4"/>
      <c r="D59" s="3" t="s">
        <v>2388</v>
      </c>
      <c r="E59" s="4"/>
      <c r="F59" s="4"/>
      <c r="G59" s="4"/>
      <c r="H59" s="4"/>
      <c r="I59" s="4"/>
      <c r="J59" s="4"/>
      <c r="K59" s="4"/>
      <c r="L59" s="4"/>
      <c r="M59" s="4"/>
      <c r="N59" s="4"/>
      <c r="O59" s="4"/>
      <c r="P59" s="4"/>
      <c r="Q59" s="4"/>
      <c r="R59" s="4"/>
      <c r="S59" s="4"/>
      <c r="T59" s="4"/>
      <c r="U59" s="4"/>
      <c r="V59" s="4"/>
      <c r="W59" s="4"/>
      <c r="X59" s="4"/>
      <c r="Y59" s="4"/>
      <c r="Z59" s="4"/>
      <c r="AA59" s="4"/>
      <c r="AB59" s="905">
        <f>AB49-AB57</f>
        <v>0.13244481012225151</v>
      </c>
      <c r="AC59" s="849"/>
      <c r="AD59" s="849"/>
      <c r="AE59" s="849"/>
      <c r="AF59" s="881"/>
      <c r="AG59" s="4"/>
      <c r="AH59" s="4"/>
      <c r="AI59" s="4"/>
      <c r="AJ59" s="4"/>
      <c r="AK59" s="4"/>
      <c r="AL59" s="4"/>
      <c r="AM59" s="4"/>
      <c r="AN59" s="4"/>
      <c r="AO59" s="4"/>
      <c r="AP59" s="4"/>
      <c r="AQ59" s="4"/>
      <c r="AR59" s="4"/>
      <c r="AS59" s="4"/>
      <c r="AT59" s="4"/>
      <c r="AU59" s="4"/>
      <c r="AV59" s="4"/>
      <c r="AW59" s="4"/>
      <c r="AX59" s="4"/>
      <c r="AY59" s="4"/>
      <c r="AZ59" s="4"/>
      <c r="BA59" s="4"/>
      <c r="BB59" s="4"/>
      <c r="BC59" s="4"/>
    </row>
    <row r="60" spans="1:55" ht="12.75" customHeight="1">
      <c r="A60" s="4"/>
      <c r="B60" s="4"/>
      <c r="C60" s="4"/>
      <c r="D60" s="3"/>
      <c r="E60" s="4"/>
      <c r="F60" s="4"/>
      <c r="G60" s="4"/>
      <c r="H60" s="4"/>
      <c r="I60" s="4"/>
      <c r="J60" s="4"/>
      <c r="K60" s="4"/>
      <c r="L60" s="4"/>
      <c r="M60" s="4"/>
      <c r="N60" s="4"/>
      <c r="O60" s="4"/>
      <c r="P60" s="4"/>
      <c r="Q60" s="4"/>
      <c r="R60" s="4"/>
      <c r="S60" s="4"/>
      <c r="T60" s="4"/>
      <c r="U60" s="4"/>
      <c r="V60" s="4"/>
      <c r="W60" s="4"/>
      <c r="X60" s="4"/>
      <c r="Y60" s="4"/>
      <c r="Z60" s="4"/>
      <c r="AA60" s="4"/>
      <c r="AB60" s="106"/>
      <c r="AC60" s="106"/>
      <c r="AD60" s="106"/>
      <c r="AE60" s="106"/>
      <c r="AF60" s="106"/>
      <c r="AG60" s="4"/>
      <c r="AH60" s="4"/>
      <c r="AI60" s="4"/>
      <c r="AJ60" s="4"/>
      <c r="AK60" s="4"/>
      <c r="AL60" s="4"/>
      <c r="AM60" s="4"/>
      <c r="AN60" s="4"/>
      <c r="AO60" s="4"/>
      <c r="AP60" s="4"/>
      <c r="AQ60" s="4"/>
      <c r="AR60" s="4"/>
      <c r="AS60" s="4"/>
      <c r="AT60" s="4"/>
      <c r="AU60" s="4"/>
      <c r="AV60" s="4"/>
      <c r="AW60" s="4"/>
      <c r="AX60" s="4"/>
      <c r="AY60" s="4"/>
      <c r="AZ60" s="4"/>
      <c r="BA60" s="4"/>
      <c r="BB60" s="4"/>
      <c r="BC60" s="4"/>
    </row>
    <row r="61" spans="1:55" ht="15.75" customHeight="1">
      <c r="A61" s="1361" t="str">
        <f>IF(Application!AP204="yes","Farmworker State Credit", "State Credit" )</f>
        <v>State Credit</v>
      </c>
      <c r="B61" s="862"/>
      <c r="C61" s="862"/>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row>
    <row r="62" spans="1:55"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row>
    <row r="63" spans="1:55" ht="15.75" customHeight="1">
      <c r="A63" s="3" t="s">
        <v>1022</v>
      </c>
      <c r="B63" s="4"/>
      <c r="C63" s="3" t="s">
        <v>2389</v>
      </c>
      <c r="D63" s="4"/>
      <c r="E63" s="4"/>
      <c r="F63" s="4"/>
      <c r="G63" s="4"/>
      <c r="H63" s="4"/>
      <c r="I63" s="4"/>
      <c r="J63" s="4"/>
      <c r="K63" s="4"/>
      <c r="L63" s="4"/>
      <c r="M63" s="4"/>
      <c r="N63" s="4"/>
      <c r="O63" s="4"/>
      <c r="P63" s="4"/>
      <c r="Q63" s="4"/>
      <c r="R63" s="4"/>
      <c r="S63" s="4"/>
      <c r="T63" s="4"/>
      <c r="U63" s="4"/>
      <c r="V63" s="4"/>
      <c r="W63" s="4"/>
      <c r="X63" s="4"/>
      <c r="Y63" s="969" t="s">
        <v>2390</v>
      </c>
      <c r="Z63" s="893"/>
      <c r="AA63" s="893"/>
      <c r="AB63" s="893"/>
      <c r="AC63" s="893"/>
      <c r="AD63" s="969" t="s">
        <v>2375</v>
      </c>
      <c r="AE63" s="893"/>
      <c r="AF63" s="893"/>
      <c r="AG63" s="893"/>
      <c r="AH63" s="893"/>
      <c r="AI63" s="4"/>
      <c r="AJ63" s="4"/>
      <c r="AK63" s="4"/>
      <c r="AL63" s="4"/>
      <c r="AM63" s="4"/>
      <c r="AN63" s="4"/>
      <c r="AO63" s="4"/>
      <c r="AP63" s="4"/>
      <c r="AQ63" s="4"/>
      <c r="AR63" s="4"/>
      <c r="AS63" s="4"/>
      <c r="AT63" s="4"/>
      <c r="AU63" s="4"/>
      <c r="AV63" s="4"/>
      <c r="AW63" s="4"/>
      <c r="AX63" s="4"/>
      <c r="AY63" s="4"/>
      <c r="AZ63" s="4"/>
      <c r="BA63" s="4"/>
      <c r="BB63" s="4"/>
      <c r="BC63" s="4"/>
    </row>
    <row r="64" spans="1:55" ht="15.75" customHeight="1">
      <c r="A64" s="4"/>
      <c r="B64" s="4"/>
      <c r="C64" s="3"/>
      <c r="D64" s="53" t="s">
        <v>2391</v>
      </c>
      <c r="E64" s="220"/>
      <c r="F64" s="220"/>
      <c r="G64" s="220"/>
      <c r="H64" s="220"/>
      <c r="I64" s="220"/>
      <c r="J64" s="220"/>
      <c r="K64" s="220"/>
      <c r="L64" s="220"/>
      <c r="M64" s="220"/>
      <c r="N64" s="220"/>
      <c r="O64" s="220"/>
      <c r="P64" s="220"/>
      <c r="Q64" s="220"/>
      <c r="R64" s="220"/>
      <c r="S64" s="220"/>
      <c r="T64" s="220"/>
      <c r="U64" s="220"/>
      <c r="V64" s="220"/>
      <c r="W64" s="220"/>
      <c r="X64" s="220"/>
      <c r="Y64" s="889">
        <f>IF(Application!Z204="(select)",0,((T23*T27)+Y28))</f>
        <v>28974870.610606983</v>
      </c>
      <c r="Z64" s="849"/>
      <c r="AA64" s="849"/>
      <c r="AB64" s="849"/>
      <c r="AC64" s="881"/>
      <c r="AD64" s="889">
        <f>IF(AND(Application!AP204="yes",Application!M357="yes"),AD28+AI28,0)</f>
        <v>0</v>
      </c>
      <c r="AE64" s="849"/>
      <c r="AF64" s="849"/>
      <c r="AG64" s="849"/>
      <c r="AH64" s="881"/>
      <c r="AI64" s="4"/>
      <c r="AJ64" s="4"/>
      <c r="AK64" s="4"/>
      <c r="AL64" s="4"/>
      <c r="AM64" s="4"/>
      <c r="AN64" s="4"/>
      <c r="AO64" s="4"/>
      <c r="AP64" s="4"/>
      <c r="AQ64" s="4"/>
      <c r="AR64" s="4"/>
      <c r="AS64" s="4"/>
      <c r="AT64" s="4"/>
      <c r="AU64" s="4"/>
      <c r="AV64" s="4"/>
      <c r="AW64" s="4"/>
      <c r="AX64" s="4"/>
      <c r="AY64" s="4"/>
      <c r="AZ64" s="4"/>
      <c r="BA64" s="4"/>
      <c r="BB64" s="4"/>
      <c r="BC64" s="4"/>
    </row>
    <row r="65" spans="1:55" ht="15" customHeight="1">
      <c r="A65" s="4"/>
      <c r="B65" s="4"/>
      <c r="C65" s="3"/>
      <c r="D65" s="4"/>
      <c r="E65" s="310" t="s">
        <v>2392</v>
      </c>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09"/>
      <c r="AK65" s="4"/>
      <c r="AL65" s="4"/>
      <c r="AM65" s="4"/>
      <c r="AN65" s="4"/>
      <c r="AO65" s="4"/>
      <c r="AP65" s="4"/>
      <c r="AQ65" s="4"/>
      <c r="AR65" s="4"/>
      <c r="AS65" s="4"/>
      <c r="AT65" s="4"/>
      <c r="AU65" s="4"/>
      <c r="AV65" s="4"/>
      <c r="AW65" s="4"/>
      <c r="AX65" s="4"/>
      <c r="AY65" s="4"/>
      <c r="AZ65" s="4"/>
      <c r="BA65" s="4"/>
      <c r="BB65" s="4"/>
      <c r="BC65" s="4"/>
    </row>
    <row r="66" spans="1:55" ht="15" customHeight="1">
      <c r="A66" s="4"/>
      <c r="B66" s="4"/>
      <c r="C66" s="3"/>
      <c r="D66" s="4"/>
      <c r="E66" s="310" t="s">
        <v>2393</v>
      </c>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09"/>
      <c r="AK66" s="4"/>
      <c r="AL66" s="4"/>
      <c r="AM66" s="4"/>
      <c r="AN66" s="4"/>
      <c r="AO66" s="4"/>
      <c r="AP66" s="4"/>
      <c r="AQ66" s="4"/>
      <c r="AR66" s="4"/>
      <c r="AS66" s="4"/>
      <c r="AT66" s="4"/>
      <c r="AU66" s="4"/>
      <c r="AV66" s="4"/>
      <c r="AW66" s="4"/>
      <c r="AX66" s="4"/>
      <c r="AY66" s="4"/>
      <c r="AZ66" s="4"/>
      <c r="BA66" s="4"/>
      <c r="BB66" s="4"/>
      <c r="BC66" s="4"/>
    </row>
    <row r="67" spans="1:55" ht="15.75" customHeight="1">
      <c r="A67" s="4"/>
      <c r="B67" s="4"/>
      <c r="C67" s="3"/>
      <c r="D67" s="3" t="s">
        <v>2394</v>
      </c>
      <c r="E67" s="418"/>
      <c r="F67" s="418"/>
      <c r="G67" s="418"/>
      <c r="H67" s="418"/>
      <c r="I67" s="418"/>
      <c r="J67" s="418"/>
      <c r="K67" s="418"/>
      <c r="L67" s="418"/>
      <c r="M67" s="418"/>
      <c r="N67" s="418"/>
      <c r="O67" s="418"/>
      <c r="P67" s="418"/>
      <c r="Q67" s="418"/>
      <c r="R67" s="418"/>
      <c r="S67" s="418"/>
      <c r="T67" s="418"/>
      <c r="U67" s="418"/>
      <c r="V67" s="418"/>
      <c r="W67" s="418"/>
      <c r="X67" s="418"/>
      <c r="Y67" s="1368">
        <f>IF(Application!AP204="yes",0.75,IF(Application!Z203="15% set-aside",0.13,IF(Application!Z203="15% set-aside with qualifying low value rehab",0.95,0.3)))</f>
        <v>0.3</v>
      </c>
      <c r="Z67" s="883"/>
      <c r="AA67" s="883"/>
      <c r="AB67" s="883"/>
      <c r="AC67" s="884"/>
      <c r="AD67" s="1368">
        <f>IF(Application!AP204="yes",0.75,IF(Application!Z203="15% set-aside with qualifying low value rehab", 0.95,0.13))</f>
        <v>0.13</v>
      </c>
      <c r="AE67" s="883"/>
      <c r="AF67" s="883"/>
      <c r="AG67" s="883"/>
      <c r="AH67" s="884"/>
      <c r="AI67" s="4"/>
      <c r="AJ67" s="4"/>
      <c r="AK67" s="4"/>
      <c r="AL67" s="4"/>
      <c r="AM67" s="4"/>
      <c r="AN67" s="4"/>
      <c r="AO67" s="4"/>
      <c r="AP67" s="4"/>
      <c r="AQ67" s="4"/>
      <c r="AR67" s="4"/>
      <c r="AS67" s="4"/>
      <c r="AT67" s="4"/>
      <c r="AU67" s="4"/>
      <c r="AV67" s="4"/>
      <c r="AW67" s="4"/>
      <c r="AX67" s="4"/>
      <c r="AY67" s="4"/>
      <c r="AZ67" s="4"/>
      <c r="BA67" s="4"/>
      <c r="BB67" s="4"/>
      <c r="BC67" s="4"/>
    </row>
    <row r="68" spans="1:55" ht="15.75" customHeight="1">
      <c r="A68" s="4"/>
      <c r="B68" s="4"/>
      <c r="C68" s="3"/>
      <c r="D68" s="3" t="s">
        <v>2395</v>
      </c>
      <c r="E68" s="4"/>
      <c r="F68" s="4"/>
      <c r="G68" s="4"/>
      <c r="H68" s="4"/>
      <c r="I68" s="4"/>
      <c r="J68" s="4"/>
      <c r="K68" s="4"/>
      <c r="L68" s="4"/>
      <c r="M68" s="4"/>
      <c r="N68" s="4"/>
      <c r="O68" s="4"/>
      <c r="P68" s="4"/>
      <c r="Q68" s="4"/>
      <c r="R68" s="4"/>
      <c r="S68" s="4"/>
      <c r="T68" s="4"/>
      <c r="U68" s="4"/>
      <c r="V68" s="4"/>
      <c r="W68" s="4"/>
      <c r="X68" s="4"/>
      <c r="Y68" s="889">
        <f>ROUND(Y64*Y67,0)</f>
        <v>8692461</v>
      </c>
      <c r="Z68" s="849"/>
      <c r="AA68" s="849"/>
      <c r="AB68" s="849"/>
      <c r="AC68" s="881"/>
      <c r="AD68" s="889" t="str">
        <f>IF(Application!D210="At-Risk",AD64*AD67,"$0")</f>
        <v>$0</v>
      </c>
      <c r="AE68" s="849"/>
      <c r="AF68" s="849"/>
      <c r="AG68" s="849"/>
      <c r="AH68" s="881"/>
      <c r="AI68" s="4"/>
      <c r="AJ68" s="4"/>
      <c r="AK68" s="4"/>
      <c r="AL68" s="4"/>
      <c r="AM68" s="4"/>
      <c r="AN68" s="4"/>
      <c r="AO68" s="4"/>
      <c r="AP68" s="4"/>
      <c r="AQ68" s="4"/>
      <c r="AR68" s="4"/>
      <c r="AS68" s="4"/>
      <c r="AT68" s="4"/>
      <c r="AU68" s="4"/>
      <c r="AV68" s="4"/>
      <c r="AW68" s="4"/>
      <c r="AX68" s="4"/>
      <c r="AY68" s="4"/>
      <c r="AZ68" s="4"/>
      <c r="BA68" s="4"/>
      <c r="BB68" s="4"/>
      <c r="BC68" s="4"/>
    </row>
    <row r="69" spans="1:55" ht="15.75" customHeight="1">
      <c r="A69" s="4"/>
      <c r="B69" s="4"/>
      <c r="C69" s="3"/>
      <c r="D69" s="4"/>
      <c r="E69" s="3"/>
      <c r="F69" s="4"/>
      <c r="G69" s="4"/>
      <c r="H69" s="4"/>
      <c r="I69" s="4"/>
      <c r="J69" s="4"/>
      <c r="K69" s="4"/>
      <c r="L69" s="4"/>
      <c r="M69" s="4"/>
      <c r="N69" s="4"/>
      <c r="O69" s="4"/>
      <c r="P69" s="4"/>
      <c r="Q69" s="4"/>
      <c r="R69" s="4"/>
      <c r="S69" s="4"/>
      <c r="T69" s="4"/>
      <c r="U69" s="4"/>
      <c r="V69" s="4"/>
      <c r="W69" s="4"/>
      <c r="X69" s="4"/>
      <c r="Y69" s="4"/>
      <c r="Z69" s="4"/>
      <c r="AA69" s="4"/>
      <c r="AB69" s="203"/>
      <c r="AC69" s="203"/>
      <c r="AD69" s="203"/>
      <c r="AE69" s="203"/>
      <c r="AF69" s="203"/>
      <c r="AG69" s="4"/>
      <c r="AH69" s="4"/>
      <c r="AI69" s="4"/>
      <c r="AJ69" s="4"/>
      <c r="AK69" s="4"/>
      <c r="AL69" s="4"/>
      <c r="AM69" s="4"/>
      <c r="AN69" s="4"/>
      <c r="AO69" s="4"/>
      <c r="AP69" s="4"/>
      <c r="AQ69" s="4"/>
      <c r="AR69" s="4"/>
      <c r="AS69" s="4"/>
      <c r="AT69" s="4"/>
      <c r="AU69" s="4"/>
      <c r="AV69" s="4"/>
      <c r="AW69" s="4"/>
      <c r="AX69" s="4"/>
      <c r="AY69" s="4"/>
      <c r="AZ69" s="4"/>
      <c r="BA69" s="4"/>
      <c r="BB69" s="4"/>
      <c r="BC69" s="4"/>
    </row>
    <row r="70" spans="1:55" ht="15.75" customHeight="1">
      <c r="A70" s="3" t="s">
        <v>1034</v>
      </c>
      <c r="B70" s="4"/>
      <c r="C70" s="3" t="s">
        <v>287</v>
      </c>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row>
    <row r="71" spans="1:55" ht="15.75" customHeight="1">
      <c r="A71" s="3"/>
      <c r="B71" s="4"/>
      <c r="C71" s="3"/>
      <c r="D71" s="3" t="s">
        <v>2396</v>
      </c>
      <c r="E71" s="4"/>
      <c r="F71" s="4"/>
      <c r="G71" s="4"/>
      <c r="H71" s="4"/>
      <c r="I71" s="4"/>
      <c r="J71" s="4"/>
      <c r="K71" s="4"/>
      <c r="L71" s="4"/>
      <c r="M71" s="4"/>
      <c r="N71" s="4"/>
      <c r="O71" s="4"/>
      <c r="P71" s="4"/>
      <c r="Q71" s="4"/>
      <c r="R71" s="4"/>
      <c r="S71" s="4"/>
      <c r="T71" s="4"/>
      <c r="U71" s="4"/>
      <c r="V71" s="4"/>
      <c r="W71" s="4"/>
      <c r="X71" s="4"/>
      <c r="Y71" s="4"/>
      <c r="Z71" s="4"/>
      <c r="AA71" s="4"/>
      <c r="AB71" s="1362"/>
      <c r="AC71" s="849"/>
      <c r="AD71" s="849"/>
      <c r="AE71" s="849"/>
      <c r="AF71" s="881"/>
      <c r="AG71" s="4"/>
      <c r="AH71" s="4"/>
      <c r="AI71" s="4"/>
      <c r="AJ71" s="4"/>
      <c r="AK71" s="4"/>
      <c r="AL71" s="4"/>
      <c r="AM71" s="4"/>
      <c r="AN71" s="4"/>
      <c r="AO71" s="4"/>
      <c r="AP71" s="4"/>
      <c r="AQ71" s="4"/>
      <c r="AR71" s="4"/>
      <c r="AS71" s="4"/>
      <c r="AT71" s="4"/>
      <c r="AU71" s="4"/>
      <c r="AV71" s="4"/>
      <c r="AW71" s="4"/>
      <c r="AX71" s="4"/>
      <c r="AY71" s="4"/>
      <c r="AZ71" s="4"/>
      <c r="BA71" s="4"/>
      <c r="BB71" s="4"/>
      <c r="BC71" s="4"/>
    </row>
    <row r="72" spans="1:55" ht="12.75" customHeight="1">
      <c r="A72" s="3"/>
      <c r="B72" s="4"/>
      <c r="C72" s="3"/>
      <c r="D72" s="3"/>
      <c r="E72" s="1370" t="s">
        <v>2397</v>
      </c>
      <c r="F72" s="832"/>
      <c r="G72" s="832"/>
      <c r="H72" s="832"/>
      <c r="I72" s="832"/>
      <c r="J72" s="832"/>
      <c r="K72" s="832"/>
      <c r="L72" s="832"/>
      <c r="M72" s="832"/>
      <c r="N72" s="832"/>
      <c r="O72" s="832"/>
      <c r="P72" s="832"/>
      <c r="Q72" s="832"/>
      <c r="R72" s="832"/>
      <c r="S72" s="832"/>
      <c r="T72" s="832"/>
      <c r="U72" s="832"/>
      <c r="V72" s="832"/>
      <c r="W72" s="832"/>
      <c r="X72" s="832"/>
      <c r="Y72" s="832"/>
      <c r="Z72" s="832"/>
      <c r="AA72" s="832"/>
      <c r="AB72" s="706"/>
      <c r="AC72" s="706"/>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row>
    <row r="73" spans="1:55" ht="12.75" customHeight="1">
      <c r="A73" s="3"/>
      <c r="B73" s="4"/>
      <c r="C73" s="3"/>
      <c r="D73" s="3"/>
      <c r="E73" s="832"/>
      <c r="F73" s="832"/>
      <c r="G73" s="832"/>
      <c r="H73" s="832"/>
      <c r="I73" s="832"/>
      <c r="J73" s="832"/>
      <c r="K73" s="832"/>
      <c r="L73" s="832"/>
      <c r="M73" s="832"/>
      <c r="N73" s="832"/>
      <c r="O73" s="832"/>
      <c r="P73" s="832"/>
      <c r="Q73" s="832"/>
      <c r="R73" s="832"/>
      <c r="S73" s="832"/>
      <c r="T73" s="832"/>
      <c r="U73" s="832"/>
      <c r="V73" s="832"/>
      <c r="W73" s="832"/>
      <c r="X73" s="832"/>
      <c r="Y73" s="832"/>
      <c r="Z73" s="832"/>
      <c r="AA73" s="832"/>
      <c r="AB73" s="706"/>
      <c r="AC73" s="706"/>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row>
    <row r="74" spans="1:55" ht="12" customHeight="1">
      <c r="A74" s="3"/>
      <c r="B74" s="4"/>
      <c r="C74" s="3"/>
      <c r="D74" s="3"/>
      <c r="E74" s="832"/>
      <c r="F74" s="832"/>
      <c r="G74" s="832"/>
      <c r="H74" s="832"/>
      <c r="I74" s="832"/>
      <c r="J74" s="832"/>
      <c r="K74" s="832"/>
      <c r="L74" s="832"/>
      <c r="M74" s="832"/>
      <c r="N74" s="832"/>
      <c r="O74" s="832"/>
      <c r="P74" s="832"/>
      <c r="Q74" s="832"/>
      <c r="R74" s="832"/>
      <c r="S74" s="832"/>
      <c r="T74" s="832"/>
      <c r="U74" s="832"/>
      <c r="V74" s="832"/>
      <c r="W74" s="832"/>
      <c r="X74" s="832"/>
      <c r="Y74" s="832"/>
      <c r="Z74" s="832"/>
      <c r="AA74" s="832"/>
      <c r="AB74" s="706"/>
      <c r="AC74" s="706"/>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row>
    <row r="75" spans="1:55" ht="12" customHeight="1">
      <c r="A75" s="3"/>
      <c r="B75" s="4"/>
      <c r="C75" s="3"/>
      <c r="D75" s="3"/>
      <c r="E75" s="705"/>
      <c r="F75" s="705"/>
      <c r="G75" s="705"/>
      <c r="H75" s="705"/>
      <c r="I75" s="705"/>
      <c r="J75" s="705"/>
      <c r="K75" s="705"/>
      <c r="L75" s="705"/>
      <c r="M75" s="705"/>
      <c r="N75" s="705"/>
      <c r="O75" s="705"/>
      <c r="P75" s="705"/>
      <c r="Q75" s="705"/>
      <c r="R75" s="705"/>
      <c r="S75" s="705"/>
      <c r="T75" s="705"/>
      <c r="U75" s="705"/>
      <c r="V75" s="705"/>
      <c r="W75" s="705"/>
      <c r="X75" s="705"/>
      <c r="Y75" s="705"/>
      <c r="Z75" s="705"/>
      <c r="AA75" s="309"/>
      <c r="AB75" s="309"/>
      <c r="AC75" s="309"/>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row>
    <row r="76" spans="1:55" ht="12" customHeight="1">
      <c r="A76" s="4"/>
      <c r="B76" s="4"/>
      <c r="C76" s="3"/>
      <c r="D76" s="3" t="s">
        <v>2398</v>
      </c>
      <c r="E76" s="4"/>
      <c r="F76" s="4"/>
      <c r="G76" s="4"/>
      <c r="H76" s="4"/>
      <c r="I76" s="4"/>
      <c r="J76" s="4"/>
      <c r="K76" s="4"/>
      <c r="L76" s="4"/>
      <c r="M76" s="4"/>
      <c r="N76" s="4"/>
      <c r="O76" s="4"/>
      <c r="P76" s="4"/>
      <c r="Q76" s="4"/>
      <c r="R76" s="4"/>
      <c r="S76" s="4"/>
      <c r="T76" s="4"/>
      <c r="U76" s="4"/>
      <c r="V76" s="4"/>
      <c r="W76" s="4"/>
      <c r="X76" s="4"/>
      <c r="Y76" s="4"/>
      <c r="Z76" s="4"/>
      <c r="AA76" s="4"/>
      <c r="AB76" s="979">
        <f>ROUND(IF(ISERROR((AB59/AB71)),0,(AB59/AB71)),0)</f>
        <v>0</v>
      </c>
      <c r="AC76" s="849"/>
      <c r="AD76" s="849"/>
      <c r="AE76" s="849"/>
      <c r="AF76" s="881"/>
      <c r="AG76" s="4"/>
      <c r="AH76" s="4"/>
      <c r="AI76" s="4"/>
      <c r="AJ76" s="4"/>
      <c r="AK76" s="4"/>
      <c r="AL76" s="4"/>
      <c r="AM76" s="4"/>
      <c r="AN76" s="4"/>
      <c r="AO76" s="4"/>
      <c r="AP76" s="4"/>
      <c r="AQ76" s="4"/>
      <c r="AR76" s="4"/>
      <c r="AS76" s="4"/>
      <c r="AT76" s="4"/>
      <c r="AU76" s="4"/>
      <c r="AV76" s="4"/>
      <c r="AW76" s="4"/>
      <c r="AX76" s="4"/>
      <c r="AY76" s="4"/>
      <c r="AZ76" s="4"/>
      <c r="BA76" s="4"/>
      <c r="BB76" s="4"/>
      <c r="BC76" s="4"/>
    </row>
    <row r="77" spans="1:55" ht="12.75" customHeight="1">
      <c r="A77" s="4"/>
      <c r="B77" s="4"/>
      <c r="C77" s="3"/>
      <c r="D77" s="3" t="s">
        <v>2399</v>
      </c>
      <c r="E77" s="4"/>
      <c r="F77" s="4"/>
      <c r="G77" s="4"/>
      <c r="H77" s="4"/>
      <c r="I77" s="4"/>
      <c r="J77" s="4"/>
      <c r="K77" s="4"/>
      <c r="L77" s="4"/>
      <c r="M77" s="4"/>
      <c r="N77" s="4"/>
      <c r="O77" s="4"/>
      <c r="P77" s="4"/>
      <c r="Q77" s="4"/>
      <c r="R77" s="4"/>
      <c r="S77" s="4"/>
      <c r="T77" s="4"/>
      <c r="U77" s="4"/>
      <c r="V77" s="4"/>
      <c r="W77" s="4"/>
      <c r="X77" s="4"/>
      <c r="Y77" s="4"/>
      <c r="Z77" s="4"/>
      <c r="AA77" s="4"/>
      <c r="AB77" s="979">
        <f>IF((Y68+AD68&lt;AB76),Y68+AD68,AB76)</f>
        <v>0</v>
      </c>
      <c r="AC77" s="849"/>
      <c r="AD77" s="849"/>
      <c r="AE77" s="849"/>
      <c r="AF77" s="881"/>
      <c r="AG77" s="4"/>
      <c r="AH77" s="4"/>
      <c r="AI77" s="4"/>
      <c r="AJ77" s="4"/>
      <c r="AK77" s="4"/>
      <c r="AL77" s="4"/>
      <c r="AM77" s="4"/>
      <c r="AN77" s="4"/>
      <c r="AO77" s="4"/>
      <c r="AP77" s="4"/>
      <c r="AQ77" s="4"/>
      <c r="AR77" s="4"/>
      <c r="AS77" s="4"/>
      <c r="AT77" s="4"/>
      <c r="AU77" s="4"/>
      <c r="AV77" s="4"/>
      <c r="AW77" s="4"/>
      <c r="AX77" s="4"/>
      <c r="AY77" s="4"/>
      <c r="AZ77" s="4"/>
      <c r="BA77" s="4"/>
      <c r="BB77" s="4"/>
      <c r="BC77" s="4"/>
    </row>
    <row r="78" spans="1:55" ht="12.75" customHeight="1">
      <c r="A78" s="4"/>
      <c r="B78" s="4"/>
      <c r="C78" s="3"/>
      <c r="D78" s="3" t="s">
        <v>2400</v>
      </c>
      <c r="E78" s="4"/>
      <c r="F78" s="4"/>
      <c r="G78" s="4"/>
      <c r="H78" s="4"/>
      <c r="I78" s="4"/>
      <c r="J78" s="4"/>
      <c r="K78" s="4"/>
      <c r="L78" s="4"/>
      <c r="M78" s="4"/>
      <c r="N78" s="4"/>
      <c r="O78" s="4"/>
      <c r="P78" s="4"/>
      <c r="Q78" s="4"/>
      <c r="R78" s="4"/>
      <c r="S78" s="4"/>
      <c r="T78" s="4"/>
      <c r="U78" s="4"/>
      <c r="V78" s="4"/>
      <c r="W78" s="4"/>
      <c r="X78" s="4"/>
      <c r="Y78" s="4"/>
      <c r="Z78" s="4"/>
      <c r="AA78" s="4"/>
      <c r="AB78" s="1369">
        <f>AB77*AB71</f>
        <v>0</v>
      </c>
      <c r="AC78" s="849"/>
      <c r="AD78" s="849"/>
      <c r="AE78" s="849"/>
      <c r="AF78" s="881"/>
      <c r="AG78" s="4"/>
      <c r="AH78" s="4"/>
      <c r="AI78" s="4"/>
      <c r="AJ78" s="4"/>
      <c r="AK78" s="4"/>
      <c r="AL78" s="4"/>
      <c r="AM78" s="4"/>
      <c r="AN78" s="4"/>
      <c r="AO78" s="4"/>
      <c r="AP78" s="4"/>
      <c r="AQ78" s="4"/>
      <c r="AR78" s="4"/>
      <c r="AS78" s="4"/>
      <c r="AT78" s="4"/>
      <c r="AU78" s="4"/>
      <c r="AV78" s="4"/>
      <c r="AW78" s="4"/>
      <c r="AX78" s="4"/>
      <c r="AY78" s="4"/>
      <c r="AZ78" s="4"/>
      <c r="BA78" s="4"/>
      <c r="BB78" s="4"/>
      <c r="BC78" s="4"/>
    </row>
    <row r="79" spans="1:55" ht="12.75" customHeight="1">
      <c r="A79" s="4"/>
      <c r="B79" s="4"/>
      <c r="C79" s="3"/>
      <c r="D79" s="3"/>
      <c r="E79" s="4"/>
      <c r="F79" s="4"/>
      <c r="G79" s="4"/>
      <c r="H79" s="4"/>
      <c r="I79" s="4"/>
      <c r="J79" s="4"/>
      <c r="K79" s="4"/>
      <c r="L79" s="4"/>
      <c r="M79" s="4"/>
      <c r="N79" s="4"/>
      <c r="O79" s="4"/>
      <c r="P79" s="4"/>
      <c r="Q79" s="4"/>
      <c r="R79" s="4"/>
      <c r="S79" s="4"/>
      <c r="T79" s="4"/>
      <c r="U79" s="4"/>
      <c r="V79" s="4"/>
      <c r="W79" s="4"/>
      <c r="X79" s="4"/>
      <c r="Y79" s="4"/>
      <c r="Z79" s="4"/>
      <c r="AA79" s="4"/>
      <c r="AB79" s="707"/>
      <c r="AC79" s="707"/>
      <c r="AD79" s="707"/>
      <c r="AE79" s="707"/>
      <c r="AF79" s="707"/>
      <c r="AG79" s="4"/>
      <c r="AH79" s="4"/>
      <c r="AI79" s="4"/>
      <c r="AJ79" s="4"/>
      <c r="AK79" s="4"/>
      <c r="AL79" s="4"/>
      <c r="AM79" s="4"/>
      <c r="AN79" s="4"/>
      <c r="AO79" s="4"/>
      <c r="AP79" s="4"/>
      <c r="AQ79" s="4"/>
      <c r="AR79" s="4"/>
      <c r="AS79" s="4"/>
      <c r="AT79" s="4"/>
      <c r="AU79" s="4"/>
      <c r="AV79" s="4"/>
      <c r="AW79" s="4"/>
      <c r="AX79" s="4"/>
      <c r="AY79" s="4"/>
      <c r="AZ79" s="4"/>
      <c r="BA79" s="4"/>
      <c r="BB79" s="4"/>
      <c r="BC79" s="4"/>
    </row>
    <row r="80" spans="1:55" ht="12.75" customHeight="1">
      <c r="A80" s="4"/>
      <c r="B80" s="4"/>
      <c r="C80" s="4"/>
      <c r="D80" s="3" t="s">
        <v>2388</v>
      </c>
      <c r="E80" s="4"/>
      <c r="F80" s="4"/>
      <c r="G80" s="4"/>
      <c r="H80" s="4"/>
      <c r="I80" s="4"/>
      <c r="J80" s="4"/>
      <c r="K80" s="4"/>
      <c r="L80" s="4"/>
      <c r="M80" s="4"/>
      <c r="N80" s="4"/>
      <c r="O80" s="4"/>
      <c r="P80" s="4"/>
      <c r="Q80" s="4"/>
      <c r="R80" s="4"/>
      <c r="S80" s="4"/>
      <c r="T80" s="4"/>
      <c r="U80" s="4"/>
      <c r="V80" s="4"/>
      <c r="W80" s="4"/>
      <c r="X80" s="4"/>
      <c r="Y80" s="4"/>
      <c r="Z80" s="4"/>
      <c r="AA80" s="4"/>
      <c r="AB80" s="905">
        <f>AB49-(AB57+AB78)</f>
        <v>0.13244481012225151</v>
      </c>
      <c r="AC80" s="849"/>
      <c r="AD80" s="849"/>
      <c r="AE80" s="849"/>
      <c r="AF80" s="881"/>
      <c r="AG80" s="4"/>
      <c r="AH80" s="4"/>
      <c r="AI80" s="4"/>
      <c r="AJ80" s="4"/>
      <c r="AK80" s="4"/>
      <c r="AL80" s="4"/>
      <c r="AM80" s="4"/>
      <c r="AN80" s="4"/>
      <c r="AO80" s="4"/>
      <c r="AP80" s="4"/>
      <c r="AQ80" s="4"/>
      <c r="AR80" s="4"/>
      <c r="AS80" s="4"/>
      <c r="AT80" s="4"/>
      <c r="AU80" s="4"/>
      <c r="AV80" s="4"/>
      <c r="AW80" s="4"/>
      <c r="AX80" s="4"/>
      <c r="AY80" s="4"/>
      <c r="AZ80" s="4"/>
      <c r="BA80" s="4"/>
      <c r="BB80" s="4"/>
      <c r="BC80" s="4"/>
    </row>
    <row r="81" spans="1:55" ht="12.75" customHeight="1">
      <c r="A81" s="4"/>
      <c r="B81" s="4"/>
      <c r="C81" s="4"/>
      <c r="D81" s="4"/>
      <c r="E81" s="4"/>
      <c r="F81" s="708"/>
      <c r="G81" s="4"/>
      <c r="H81" s="4"/>
      <c r="I81" s="4"/>
      <c r="J81" s="708" t="str">
        <f>IF(AB80&gt;0,"FUNDING GAP MUST NOT EXCEED ZERO","")</f>
        <v>FUNDING GAP MUST NOT EXCEED ZERO</v>
      </c>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row>
    <row r="82" spans="1:55" ht="12.75" customHeight="1">
      <c r="A82" s="4"/>
      <c r="B82" s="4"/>
      <c r="C82" s="4"/>
      <c r="D82" s="709"/>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row>
    <row r="83" spans="1:55" ht="15.75" customHeight="1">
      <c r="A83" s="1361"/>
      <c r="B83" s="862"/>
      <c r="C83" s="862"/>
      <c r="D83" s="862"/>
      <c r="E83" s="862"/>
      <c r="F83" s="862"/>
      <c r="G83" s="862"/>
      <c r="H83" s="862"/>
      <c r="I83" s="862"/>
      <c r="J83" s="862"/>
      <c r="K83" s="862"/>
      <c r="L83" s="862"/>
      <c r="M83" s="862"/>
      <c r="N83" s="862"/>
      <c r="O83" s="862"/>
      <c r="P83" s="862"/>
      <c r="Q83" s="862"/>
      <c r="R83" s="862"/>
      <c r="S83" s="862"/>
      <c r="T83" s="862"/>
      <c r="U83" s="862"/>
      <c r="V83" s="862"/>
      <c r="W83" s="862"/>
      <c r="X83" s="862"/>
      <c r="Y83" s="862"/>
      <c r="Z83" s="862"/>
      <c r="AA83" s="862"/>
      <c r="AB83" s="862"/>
      <c r="AC83" s="862"/>
      <c r="AD83" s="862"/>
      <c r="AE83" s="862"/>
      <c r="AF83" s="862"/>
      <c r="AG83" s="862"/>
      <c r="AH83" s="862"/>
      <c r="AI83" s="862"/>
      <c r="AJ83" s="862"/>
      <c r="AK83" s="862"/>
      <c r="AL83" s="862"/>
      <c r="AM83" s="862"/>
      <c r="AN83" s="862"/>
      <c r="AO83" s="862"/>
      <c r="AP83" s="862"/>
      <c r="AQ83" s="862"/>
      <c r="AR83" s="862"/>
      <c r="AS83" s="862"/>
      <c r="AT83" s="862"/>
      <c r="AU83" s="862"/>
      <c r="AV83" s="862"/>
      <c r="AW83" s="862"/>
      <c r="AX83" s="862"/>
      <c r="AY83" s="862"/>
      <c r="AZ83" s="862"/>
      <c r="BA83" s="862"/>
      <c r="BB83" s="862"/>
      <c r="BC83" s="862"/>
    </row>
    <row r="84" spans="1:55"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row>
    <row r="85" spans="1:55" ht="15.75" customHeight="1">
      <c r="A85" s="3"/>
      <c r="B85" s="4"/>
      <c r="C85" s="3"/>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row>
    <row r="86" spans="1:55" ht="15.75" customHeight="1">
      <c r="A86" s="4"/>
      <c r="B86" s="4"/>
      <c r="C86" s="4"/>
      <c r="D86" s="3"/>
      <c r="E86" s="4"/>
      <c r="F86" s="4"/>
      <c r="G86" s="4"/>
      <c r="H86" s="4"/>
      <c r="I86" s="4"/>
      <c r="J86" s="4"/>
      <c r="K86" s="4"/>
      <c r="L86" s="4"/>
      <c r="M86" s="4"/>
      <c r="N86" s="4"/>
      <c r="O86" s="4"/>
      <c r="P86" s="4"/>
      <c r="Q86" s="4"/>
      <c r="R86" s="4"/>
      <c r="S86" s="4"/>
      <c r="T86" s="4"/>
      <c r="U86" s="4"/>
      <c r="V86" s="4"/>
      <c r="W86" s="4"/>
      <c r="X86" s="4"/>
      <c r="Y86" s="4"/>
      <c r="Z86" s="4"/>
      <c r="AA86" s="4"/>
      <c r="AB86" s="1366"/>
      <c r="AC86" s="832"/>
      <c r="AD86" s="832"/>
      <c r="AE86" s="832"/>
      <c r="AF86" s="832"/>
      <c r="AG86" s="4"/>
      <c r="AH86" s="4"/>
      <c r="AI86" s="4"/>
      <c r="AJ86" s="4"/>
      <c r="AK86" s="4"/>
      <c r="AL86" s="4"/>
      <c r="AM86" s="4"/>
      <c r="AN86" s="4"/>
      <c r="AO86" s="4"/>
      <c r="AP86" s="4"/>
      <c r="AQ86" s="4"/>
      <c r="AR86" s="4"/>
      <c r="AS86" s="4"/>
      <c r="AT86" s="4"/>
      <c r="AU86" s="4"/>
      <c r="AV86" s="4"/>
      <c r="AW86" s="4"/>
      <c r="AX86" s="4"/>
      <c r="AY86" s="4"/>
      <c r="AZ86" s="4"/>
      <c r="BA86" s="4"/>
      <c r="BB86" s="4"/>
      <c r="BC86" s="4"/>
    </row>
    <row r="87" spans="1:55" ht="15.75" customHeight="1">
      <c r="A87" s="4"/>
      <c r="B87" s="4"/>
      <c r="C87" s="4"/>
      <c r="D87" s="3"/>
      <c r="E87" s="4"/>
      <c r="F87" s="4"/>
      <c r="G87" s="4"/>
      <c r="H87" s="4"/>
      <c r="I87" s="4"/>
      <c r="J87" s="4"/>
      <c r="K87" s="4"/>
      <c r="L87" s="4"/>
      <c r="M87" s="4"/>
      <c r="N87" s="4"/>
      <c r="O87" s="4"/>
      <c r="P87" s="4"/>
      <c r="Q87" s="4"/>
      <c r="R87" s="4"/>
      <c r="S87" s="4"/>
      <c r="T87" s="4"/>
      <c r="U87" s="4"/>
      <c r="V87" s="4"/>
      <c r="W87" s="4"/>
      <c r="X87" s="4"/>
      <c r="Y87" s="4"/>
      <c r="Z87" s="4"/>
      <c r="AA87" s="4"/>
      <c r="AB87" s="1367"/>
      <c r="AC87" s="832"/>
      <c r="AD87" s="832"/>
      <c r="AE87" s="832"/>
      <c r="AF87" s="832"/>
      <c r="AG87" s="4"/>
      <c r="AH87" s="4"/>
      <c r="AI87" s="4"/>
      <c r="AJ87" s="4"/>
      <c r="AK87" s="4"/>
      <c r="AL87" s="4"/>
      <c r="AM87" s="4"/>
      <c r="AN87" s="4"/>
      <c r="AO87" s="710"/>
      <c r="AP87" s="710"/>
      <c r="AQ87" s="710"/>
      <c r="AR87" s="710"/>
      <c r="AS87" s="710"/>
      <c r="AT87" s="710"/>
      <c r="AU87" s="710"/>
      <c r="AV87" s="710"/>
      <c r="AW87" s="710"/>
      <c r="AX87" s="710"/>
      <c r="AY87" s="710"/>
      <c r="AZ87" s="710"/>
      <c r="BA87" s="710"/>
      <c r="BB87" s="710"/>
      <c r="BC87" s="710"/>
    </row>
    <row r="88" spans="1:55"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row>
    <row r="89" spans="1:55" ht="15.75" hidden="1"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row>
    <row r="90" spans="1:55" ht="15.75" hidden="1"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row>
    <row r="91" spans="1:55" ht="15.75" hidden="1"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row>
    <row r="92" spans="1:55" ht="15.75" hidden="1"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row>
    <row r="93" spans="1:55" ht="15.75" hidden="1"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row>
    <row r="94" spans="1:55" ht="12.75" hidden="1"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row>
    <row r="95" spans="1:5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row>
    <row r="96" spans="1:55"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row>
    <row r="97" spans="1:55"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row>
    <row r="98" spans="1:55"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row>
    <row r="99" spans="1:55"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row>
    <row r="100" spans="1:55"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row>
    <row r="101" spans="1:55"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row>
    <row r="102" spans="1:55"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row>
    <row r="103" spans="1:55"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row>
    <row r="104" spans="1:55"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row>
    <row r="105" spans="1:5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row>
    <row r="106" spans="1:55"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row>
    <row r="107" spans="1:55"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row>
    <row r="108" spans="1:55"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row>
    <row r="109" spans="1:55"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row>
    <row r="110" spans="1:55"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row>
    <row r="111" spans="1:55"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row>
    <row r="112" spans="1:55"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row>
    <row r="113" spans="1:55"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row>
    <row r="114" spans="1:55"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row>
    <row r="115" spans="1:5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row>
    <row r="116" spans="1:55"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row>
    <row r="117" spans="1:55"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row>
    <row r="118" spans="1:55"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row>
    <row r="119" spans="1:55"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row>
    <row r="120" spans="1:55"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row>
    <row r="121" spans="1:55"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row>
    <row r="122" spans="1:55"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row>
    <row r="123" spans="1:55"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row>
    <row r="124" spans="1:55"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row>
    <row r="125" spans="1:5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row>
    <row r="126" spans="1:55"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row>
    <row r="127" spans="1:55"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row>
    <row r="128" spans="1:55"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row>
    <row r="129" spans="1:55"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row>
    <row r="130" spans="1:55"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row>
    <row r="131" spans="1:55"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row>
    <row r="132" spans="1:55"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row>
    <row r="133" spans="1:55"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row>
    <row r="134" spans="1:55"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row>
    <row r="135" spans="1:5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row>
    <row r="136" spans="1:55"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row>
    <row r="137" spans="1:55"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row>
    <row r="138" spans="1:55"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row>
    <row r="139" spans="1:55"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row>
    <row r="140" spans="1:55"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row>
    <row r="141" spans="1:55"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row>
    <row r="142" spans="1:55"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row>
    <row r="143" spans="1:55"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row>
    <row r="144" spans="1:55"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row>
    <row r="145" spans="1:5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row>
    <row r="146" spans="1:55"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row>
    <row r="147" spans="1:55"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row>
    <row r="148" spans="1:55"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row>
    <row r="149" spans="1:55"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row>
    <row r="150" spans="1:55"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row>
    <row r="151" spans="1:55"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row>
    <row r="152" spans="1:55"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row>
    <row r="153" spans="1:55"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row>
    <row r="154" spans="1:55"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row>
    <row r="155" spans="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row>
    <row r="156" spans="1:55"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row>
    <row r="157" spans="1:55"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row>
    <row r="158" spans="1:55"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row>
    <row r="159" spans="1:55"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row>
    <row r="160" spans="1:55"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row>
    <row r="161" spans="1:55"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row>
    <row r="162" spans="1:55"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row>
    <row r="163" spans="1:55"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row>
    <row r="164" spans="1:55"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row>
    <row r="165" spans="1:5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row>
    <row r="166" spans="1:55"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row>
    <row r="167" spans="1:55"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row>
    <row r="168" spans="1:55"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row>
    <row r="169" spans="1:55"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row>
    <row r="170" spans="1:55"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row>
    <row r="171" spans="1:55"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row>
    <row r="172" spans="1:55"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row>
    <row r="173" spans="1:55"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row>
    <row r="174" spans="1:55"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row>
    <row r="175" spans="1:5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row>
    <row r="176" spans="1:55"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row>
    <row r="177" spans="1:55"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row>
    <row r="178" spans="1:55"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row>
    <row r="179" spans="1:55"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row>
    <row r="180" spans="1:55"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row>
    <row r="181" spans="1:55"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row>
    <row r="182" spans="1:55"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row>
    <row r="183" spans="1:55"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row>
    <row r="184" spans="1:55"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row>
    <row r="185" spans="1:5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row>
    <row r="186" spans="1:55"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row>
    <row r="187" spans="1:55"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row>
    <row r="188" spans="1:55"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row>
    <row r="189" spans="1:55"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row>
    <row r="190" spans="1:55"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row>
    <row r="191" spans="1:55"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row>
    <row r="192" spans="1:55"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row>
    <row r="193" spans="1:55"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row>
    <row r="194" spans="1:55"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row>
    <row r="195" spans="1:5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row>
    <row r="196" spans="1:55"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row>
    <row r="197" spans="1:55"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row>
    <row r="198" spans="1:55"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row>
    <row r="199" spans="1:55"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row>
    <row r="200" spans="1:55"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row>
    <row r="201" spans="1:55"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row>
    <row r="202" spans="1:55"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row>
    <row r="203" spans="1:55"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row>
    <row r="204" spans="1:55"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row>
    <row r="205" spans="1:5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row>
    <row r="206" spans="1:55"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row>
    <row r="207" spans="1:55"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row>
    <row r="208" spans="1:55"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row>
    <row r="209" spans="1:55"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row>
    <row r="210" spans="1:55"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row>
    <row r="211" spans="1:55"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row>
    <row r="212" spans="1:55"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row>
    <row r="213" spans="1:55"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row>
    <row r="214" spans="1:55"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row>
    <row r="215" spans="1:5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row>
    <row r="216" spans="1:55"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row>
    <row r="217" spans="1:55"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row>
    <row r="218" spans="1:55"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row>
    <row r="219" spans="1:55"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row>
    <row r="220" spans="1:55"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row>
    <row r="221" spans="1:55"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row>
    <row r="222" spans="1:55"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row>
    <row r="223" spans="1:55"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row>
    <row r="224" spans="1:55"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row>
    <row r="225" spans="1:5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row>
    <row r="226" spans="1:55"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row>
    <row r="227" spans="1:55"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row>
    <row r="228" spans="1:55"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row>
    <row r="229" spans="1:55"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row>
    <row r="230" spans="1:55"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55"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55"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55"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55"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5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55"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55"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55"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55"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55"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55"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55"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5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55"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55"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55"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55"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55"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55"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55"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55"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55"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5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55"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55"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55"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55"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55"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55"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55"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55"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55"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5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55"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55"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55"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55"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55"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55"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55"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55"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55"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5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55"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55"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55"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55"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55"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55"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55"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55"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55"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5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55"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55"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55"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55"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55"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55"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55"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55"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55"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5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55"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55"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55"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55"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55"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55"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55"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55"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55"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5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55"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55"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55"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55"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55"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55"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55"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55"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55"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5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55"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55"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55"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55"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55"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55"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55"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55"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55"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55"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55"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55"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55"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55"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55"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55"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55"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55"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5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55"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55"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55"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55"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55"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55"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55"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55"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55"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5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55"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55"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55"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55"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55"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55"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55"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55"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55"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5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55"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55"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55"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55"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55"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55"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55"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55"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55"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5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55"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55"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55"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55"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55"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55"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55"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55"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55"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5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55"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55"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55"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55"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55"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55"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55"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55"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55"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5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55"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55"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55"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55"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55"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55"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55"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55"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55"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5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55"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55"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55"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55"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55"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55"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55"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55"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55"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5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55"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55"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55"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55"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55"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55"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55"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55"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55"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5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55"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55"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55"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55"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55"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55"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55"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55"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55"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55"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55"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55"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55"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55"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55"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55"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55"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55"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5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55"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55"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55"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55"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55"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55"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55"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55"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55"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5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55"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55"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55"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55"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55"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55"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55"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55"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55"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5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55"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55"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55"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55"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55"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55"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55"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55"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55"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5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55"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55"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55"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55"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55"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55"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55"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55"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55"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5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55"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55"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55"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55"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55"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55"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55"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55"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55"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5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55"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55"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55"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55"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55"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55"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55"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55"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55"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5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55"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55"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55"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55"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55"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55"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55"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55"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55"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5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55"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55"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55"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55"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55"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55"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55"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55"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55"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5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55"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55"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55"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55"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55"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55"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55"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55"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55"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55"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55"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55"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55"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55"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55"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55"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55"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55"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5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55"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55"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55"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55"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55"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55"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55"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55"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55"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5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55"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55"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55"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55"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55"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55"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55"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55"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55"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row r="585" spans="1:5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row>
    <row r="586" spans="1:55"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row>
    <row r="587" spans="1:55"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row>
    <row r="588" spans="1:55"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row>
    <row r="589" spans="1:55"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row>
    <row r="590" spans="1:55"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row>
    <row r="591" spans="1:55"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row>
    <row r="592" spans="1:55"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row>
    <row r="593" spans="1:55"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row>
    <row r="594" spans="1:55"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row>
    <row r="595" spans="1:5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row>
    <row r="596" spans="1:55"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row>
    <row r="597" spans="1:55"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row>
    <row r="598" spans="1:55"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row>
    <row r="599" spans="1:55"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row>
    <row r="600" spans="1:55"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row>
    <row r="601" spans="1:55"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row>
    <row r="602" spans="1:55"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row>
    <row r="603" spans="1:55"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row>
    <row r="604" spans="1:55"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row>
    <row r="605" spans="1:5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row>
    <row r="606" spans="1:55"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row>
    <row r="607" spans="1:55"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row>
    <row r="608" spans="1:55"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row>
    <row r="609" spans="1:55"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row>
    <row r="610" spans="1:55"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row>
    <row r="611" spans="1:55"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row>
    <row r="612" spans="1:55"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row>
    <row r="613" spans="1:55"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row>
    <row r="614" spans="1:55"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row>
    <row r="615" spans="1:5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row>
    <row r="616" spans="1:55"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row>
    <row r="617" spans="1:55"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row>
    <row r="618" spans="1:55"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row>
    <row r="619" spans="1:55"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row>
    <row r="620" spans="1:55"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row>
    <row r="621" spans="1:55"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row>
    <row r="622" spans="1:55"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row>
    <row r="623" spans="1:55"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row>
    <row r="624" spans="1:55"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row>
    <row r="625" spans="1:5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row>
    <row r="626" spans="1:55"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row>
    <row r="627" spans="1:55"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row>
    <row r="628" spans="1:55"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row>
    <row r="629" spans="1:55"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row>
    <row r="630" spans="1:55"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row>
    <row r="631" spans="1:55"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row>
    <row r="632" spans="1:55"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row>
    <row r="633" spans="1:55"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row>
    <row r="634" spans="1:55"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row>
    <row r="635" spans="1:5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row>
    <row r="636" spans="1:55"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row>
    <row r="637" spans="1:55"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row>
    <row r="638" spans="1:55"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row>
    <row r="639" spans="1:55"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row>
    <row r="640" spans="1:55"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row>
    <row r="641" spans="1:55"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row>
    <row r="642" spans="1:55"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row>
    <row r="643" spans="1:55"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row>
    <row r="644" spans="1:55"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row>
    <row r="645" spans="1:5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row>
    <row r="646" spans="1:55"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row>
    <row r="647" spans="1:55"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row>
    <row r="648" spans="1:55"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row>
    <row r="649" spans="1:55"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row>
    <row r="650" spans="1:55"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row>
    <row r="651" spans="1:55"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row>
    <row r="652" spans="1:55"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row>
    <row r="653" spans="1:55"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row>
    <row r="654" spans="1:55"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row>
    <row r="655" spans="1: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row>
    <row r="656" spans="1:55"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row>
    <row r="657" spans="1:55"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row>
    <row r="658" spans="1:55"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row>
    <row r="659" spans="1:55"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row>
    <row r="660" spans="1:55"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row>
    <row r="661" spans="1:55"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row>
    <row r="662" spans="1:55"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row>
    <row r="663" spans="1:55"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row>
    <row r="664" spans="1:55"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row>
    <row r="665" spans="1:5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row>
    <row r="666" spans="1:55"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row>
    <row r="667" spans="1:55"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row>
    <row r="668" spans="1:55"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row>
    <row r="669" spans="1:55"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row>
    <row r="670" spans="1:55"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row>
    <row r="671" spans="1:55"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row>
    <row r="672" spans="1:55"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row>
    <row r="673" spans="1:55"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row>
    <row r="674" spans="1:55"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row>
    <row r="675" spans="1:5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row>
    <row r="676" spans="1:55"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row>
    <row r="677" spans="1:55"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row>
    <row r="678" spans="1:55"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row>
    <row r="679" spans="1:55"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row>
    <row r="680" spans="1:55"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row>
    <row r="681" spans="1:55"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row>
    <row r="682" spans="1:55"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row>
    <row r="683" spans="1:55"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row>
    <row r="684" spans="1:55"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row>
    <row r="685" spans="1:5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row>
    <row r="686" spans="1:55"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row>
    <row r="687" spans="1:55"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row>
    <row r="688" spans="1:55"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row>
    <row r="689" spans="1:55"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row>
    <row r="690" spans="1:55"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row>
    <row r="691" spans="1:55"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row>
    <row r="692" spans="1:55"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row>
    <row r="693" spans="1:55"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row>
    <row r="694" spans="1:55"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row>
    <row r="695" spans="1:5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row>
    <row r="696" spans="1:55"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row>
    <row r="697" spans="1:55"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row>
    <row r="698" spans="1:55"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row>
    <row r="699" spans="1:55"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row>
    <row r="700" spans="1:55"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row>
    <row r="701" spans="1:55"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row>
    <row r="702" spans="1:55"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row>
    <row r="703" spans="1:55"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row>
    <row r="704" spans="1:55"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row>
    <row r="705" spans="1:5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row>
    <row r="706" spans="1:55"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row>
    <row r="707" spans="1:55"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row>
    <row r="708" spans="1:55"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row>
    <row r="709" spans="1:55"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row>
    <row r="710" spans="1:55"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row>
    <row r="711" spans="1:55"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row>
    <row r="712" spans="1:55"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row>
    <row r="713" spans="1:55"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row>
    <row r="714" spans="1:55"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row>
    <row r="715" spans="1:5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row>
    <row r="716" spans="1:55"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row>
    <row r="717" spans="1:55"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row>
    <row r="718" spans="1:55"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row>
    <row r="719" spans="1:55"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row>
    <row r="720" spans="1:55"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row>
    <row r="721" spans="1:55"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row>
    <row r="722" spans="1:55"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row>
    <row r="723" spans="1:55"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row>
    <row r="724" spans="1:55"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row>
    <row r="725" spans="1:5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row>
    <row r="726" spans="1:55"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row>
    <row r="727" spans="1:55"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row>
    <row r="728" spans="1:55"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row>
    <row r="729" spans="1:55"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row>
    <row r="730" spans="1:55"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row>
    <row r="731" spans="1:55"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row>
    <row r="732" spans="1:55"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row>
    <row r="733" spans="1:55"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row>
    <row r="734" spans="1:55"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row>
    <row r="735" spans="1:5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row>
    <row r="736" spans="1:55"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row>
    <row r="737" spans="1:55"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row>
    <row r="738" spans="1:55"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row>
    <row r="739" spans="1:55"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row>
    <row r="740" spans="1:55"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row>
    <row r="741" spans="1:55"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row>
    <row r="742" spans="1:55"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row>
    <row r="743" spans="1:55"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row>
    <row r="744" spans="1:55"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row>
    <row r="745" spans="1:5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row>
    <row r="746" spans="1:55"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row>
    <row r="747" spans="1:55"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row>
    <row r="748" spans="1:55"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row>
    <row r="749" spans="1:55"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row>
    <row r="750" spans="1:55"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row>
    <row r="751" spans="1:55"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row>
    <row r="752" spans="1:55"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row>
    <row r="753" spans="1:55"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row>
    <row r="754" spans="1:55"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row>
    <row r="755" spans="1: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row>
    <row r="756" spans="1:55"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row>
    <row r="757" spans="1:55"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row>
    <row r="758" spans="1:55"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row>
    <row r="759" spans="1:55"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row>
    <row r="760" spans="1:55"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row>
    <row r="761" spans="1:55"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row>
    <row r="762" spans="1:55"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row>
    <row r="763" spans="1:55"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row>
    <row r="764" spans="1:55"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row>
    <row r="765" spans="1:5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row>
    <row r="766" spans="1:55"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row>
    <row r="767" spans="1:55"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row>
    <row r="768" spans="1:55"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row>
    <row r="769" spans="1:55"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row>
    <row r="770" spans="1:55"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row>
    <row r="771" spans="1:55"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row>
    <row r="772" spans="1:55"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row>
    <row r="773" spans="1:55"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row>
    <row r="774" spans="1:55"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row>
    <row r="775" spans="1:5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row>
    <row r="776" spans="1:55"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row>
    <row r="777" spans="1:55"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row>
    <row r="778" spans="1:55"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row>
    <row r="779" spans="1:55"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row>
    <row r="780" spans="1:55"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row>
    <row r="781" spans="1:55"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row>
    <row r="782" spans="1:55"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row>
    <row r="783" spans="1:55"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row>
    <row r="784" spans="1:55"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row>
    <row r="785" spans="1:5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row>
    <row r="786" spans="1:55"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row>
    <row r="787" spans="1:55"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row>
    <row r="788" spans="1:55"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row>
    <row r="789" spans="1:55"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row>
    <row r="790" spans="1:55"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row>
    <row r="791" spans="1:55"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row>
    <row r="792" spans="1:55"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row>
    <row r="793" spans="1:55"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row>
    <row r="794" spans="1:55"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row>
    <row r="795" spans="1:5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row>
    <row r="796" spans="1:55"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row>
    <row r="797" spans="1:55"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row>
    <row r="798" spans="1:55"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row>
    <row r="799" spans="1:55"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row>
    <row r="800" spans="1:55"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row>
    <row r="801" spans="1:55"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row>
    <row r="802" spans="1:55"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row>
    <row r="803" spans="1:55"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row>
    <row r="804" spans="1:55"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row>
    <row r="805" spans="1:5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row>
    <row r="806" spans="1:55"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row>
    <row r="807" spans="1:55"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row>
    <row r="808" spans="1:55"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row>
    <row r="809" spans="1:55"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row>
    <row r="810" spans="1:55"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row>
    <row r="811" spans="1:55"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row>
    <row r="812" spans="1:55"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row>
    <row r="813" spans="1:55"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row>
    <row r="814" spans="1:55"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row>
    <row r="815" spans="1:5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row>
    <row r="816" spans="1:55"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row>
    <row r="817" spans="1:55"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row>
    <row r="818" spans="1:55"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row>
    <row r="819" spans="1:55"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row>
    <row r="820" spans="1:55"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row>
    <row r="821" spans="1:55"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row>
    <row r="822" spans="1:55"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row>
    <row r="823" spans="1:55"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row>
    <row r="824" spans="1:55"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row>
    <row r="825" spans="1:5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row>
    <row r="826" spans="1:55"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row>
    <row r="827" spans="1:55"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row>
    <row r="828" spans="1:55"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row>
    <row r="829" spans="1:55"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row>
    <row r="830" spans="1:55"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row>
    <row r="831" spans="1:55"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row>
    <row r="832" spans="1:55"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row>
    <row r="833" spans="1:55"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row>
    <row r="834" spans="1:55"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row>
    <row r="835" spans="1:5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row>
    <row r="836" spans="1:55"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row>
    <row r="837" spans="1:55"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row>
    <row r="838" spans="1:55"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row>
    <row r="839" spans="1:55"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row>
    <row r="840" spans="1:55"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row>
    <row r="841" spans="1:55"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row>
    <row r="842" spans="1:55"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row>
    <row r="843" spans="1:55"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row>
    <row r="844" spans="1:55"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row>
    <row r="845" spans="1:5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row>
    <row r="846" spans="1:55"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row>
    <row r="847" spans="1:55"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row>
    <row r="848" spans="1:55"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row>
    <row r="849" spans="1:55"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row>
    <row r="850" spans="1:55"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row>
    <row r="851" spans="1:55"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row>
    <row r="852" spans="1:55"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row>
    <row r="853" spans="1:55"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row>
    <row r="854" spans="1:55"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row>
    <row r="855" spans="1: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row>
    <row r="856" spans="1:55"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row>
    <row r="857" spans="1:55"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row>
    <row r="858" spans="1:55"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row>
    <row r="859" spans="1:55"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row>
    <row r="860" spans="1:55"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row>
    <row r="861" spans="1:55"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row>
    <row r="862" spans="1:55"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row>
    <row r="863" spans="1:55"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row>
    <row r="864" spans="1:55"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row>
    <row r="865" spans="1:5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row>
    <row r="866" spans="1:55"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row>
    <row r="867" spans="1:55"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row>
    <row r="868" spans="1:55"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row>
    <row r="869" spans="1:55"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row>
    <row r="870" spans="1:55"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row>
    <row r="871" spans="1:55"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row>
    <row r="872" spans="1:55"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row>
    <row r="873" spans="1:55"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row>
    <row r="874" spans="1:55"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row>
    <row r="875" spans="1:5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row>
    <row r="876" spans="1:55"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row>
    <row r="877" spans="1:55"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row>
    <row r="878" spans="1:55"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row>
    <row r="879" spans="1:55"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row>
    <row r="880" spans="1:55"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row>
    <row r="881" spans="1:55"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row>
    <row r="882" spans="1:55"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row>
    <row r="883" spans="1:55"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row>
    <row r="884" spans="1:55"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row>
    <row r="885" spans="1:5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row>
    <row r="886" spans="1:55"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row>
    <row r="887" spans="1:55"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row>
    <row r="888" spans="1:55"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row>
    <row r="889" spans="1:55"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row>
    <row r="890" spans="1:55"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row>
    <row r="891" spans="1:55"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row>
    <row r="892" spans="1:55"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row>
    <row r="893" spans="1:55"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row>
    <row r="894" spans="1:55"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row>
    <row r="895" spans="1:5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row>
    <row r="896" spans="1:55"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row>
    <row r="897" spans="1:55"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row>
    <row r="898" spans="1:55"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row>
    <row r="899" spans="1:55"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row>
    <row r="900" spans="1:55"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row>
    <row r="901" spans="1:55"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row>
    <row r="902" spans="1:55"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row>
    <row r="903" spans="1:55"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row>
    <row r="904" spans="1:55"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row>
    <row r="905" spans="1:5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row>
    <row r="906" spans="1:55"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row>
    <row r="907" spans="1:55"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row>
    <row r="908" spans="1:55"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row>
    <row r="909" spans="1:55"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row>
    <row r="910" spans="1:55"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row>
    <row r="911" spans="1:55"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row>
    <row r="912" spans="1:55"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row>
    <row r="913" spans="1:55"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row>
    <row r="914" spans="1:55"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row>
    <row r="915" spans="1:5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row>
    <row r="916" spans="1:55"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row>
    <row r="917" spans="1:55"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row>
    <row r="918" spans="1:55"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row>
    <row r="919" spans="1:55"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row>
    <row r="920" spans="1:55"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row>
    <row r="921" spans="1:55"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row>
    <row r="922" spans="1:55"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row>
    <row r="923" spans="1:55"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row>
    <row r="924" spans="1:55"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row>
    <row r="925" spans="1:5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row>
    <row r="926" spans="1:55"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row>
    <row r="927" spans="1:55"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row>
    <row r="928" spans="1:55"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row>
    <row r="929" spans="1:55"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row>
    <row r="930" spans="1:55"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row>
    <row r="931" spans="1:55"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row>
    <row r="932" spans="1:55"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row>
    <row r="933" spans="1:55"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row>
    <row r="934" spans="1:55"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row>
    <row r="935" spans="1:5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row>
    <row r="936" spans="1:55"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row>
    <row r="937" spans="1:55"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row>
    <row r="938" spans="1:55"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row>
    <row r="939" spans="1:55"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row>
    <row r="940" spans="1:55"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row>
    <row r="941" spans="1:55"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row>
    <row r="942" spans="1:55"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row>
    <row r="943" spans="1:55"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row>
    <row r="944" spans="1:55"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row>
    <row r="945" spans="1:5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row>
    <row r="946" spans="1:55"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row>
    <row r="947" spans="1:55"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row>
    <row r="948" spans="1:55"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row>
    <row r="949" spans="1:55"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row>
    <row r="950" spans="1:55"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row>
    <row r="951" spans="1:55"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row>
    <row r="952" spans="1:55"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row>
    <row r="953" spans="1:55"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row>
    <row r="954" spans="1:55"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row>
    <row r="955" spans="1: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row>
    <row r="956" spans="1:55"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row>
    <row r="957" spans="1:55"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row>
    <row r="958" spans="1:55"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row>
    <row r="959" spans="1:55"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row>
    <row r="960" spans="1:55"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row>
    <row r="961" spans="1:55"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row>
    <row r="962" spans="1:55"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row>
    <row r="963" spans="1:55"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row>
    <row r="964" spans="1:55"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row>
    <row r="965" spans="1:5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row>
    <row r="966" spans="1:55"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row>
    <row r="967" spans="1:55"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row>
    <row r="968" spans="1:55"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row>
    <row r="969" spans="1:55"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row>
    <row r="970" spans="1:55"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row>
    <row r="971" spans="1:55"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row>
    <row r="972" spans="1:55"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row>
    <row r="973" spans="1:55"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row>
    <row r="974" spans="1:55"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row>
    <row r="975" spans="1:5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row>
    <row r="976" spans="1:55"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row>
    <row r="977" spans="1:55"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row>
    <row r="978" spans="1:55"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row>
    <row r="979" spans="1:55"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row>
    <row r="980" spans="1:55"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row>
    <row r="981" spans="1:55"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row>
    <row r="982" spans="1:55"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row>
    <row r="983" spans="1:55"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row>
    <row r="984" spans="1:55"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row>
    <row r="985" spans="1:5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row>
    <row r="986" spans="1:55"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row>
    <row r="987" spans="1:55"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row>
    <row r="988" spans="1:55"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row>
    <row r="989" spans="1:55"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row>
    <row r="990" spans="1:55"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row>
    <row r="991" spans="1:55"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row>
    <row r="992" spans="1:55"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row>
    <row r="993" spans="1:55"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row>
    <row r="994" spans="1:55"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row>
    <row r="995" spans="1:5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row>
    <row r="996" spans="1:55"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row>
    <row r="997" spans="1:55"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row>
    <row r="998" spans="1:55"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row>
    <row r="999" spans="1:55"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row>
    <row r="1000" spans="1:55"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row>
  </sheetData>
  <mergeCells count="138">
    <mergeCell ref="A1:AN2"/>
    <mergeCell ref="T7:X10"/>
    <mergeCell ref="Y7:AC10"/>
    <mergeCell ref="AD7:AH10"/>
    <mergeCell ref="AI7:AM10"/>
    <mergeCell ref="T11:X11"/>
    <mergeCell ref="AI11:AM11"/>
    <mergeCell ref="B11:S11"/>
    <mergeCell ref="B12:S12"/>
    <mergeCell ref="T12:X12"/>
    <mergeCell ref="Y12:AC12"/>
    <mergeCell ref="AD12:AH12"/>
    <mergeCell ref="AI12:AM12"/>
    <mergeCell ref="C13:S13"/>
    <mergeCell ref="Y11:AC11"/>
    <mergeCell ref="AD11:AH11"/>
    <mergeCell ref="C18:S18"/>
    <mergeCell ref="T18:X18"/>
    <mergeCell ref="Y18:AC18"/>
    <mergeCell ref="AD18:AH18"/>
    <mergeCell ref="AI18:AM18"/>
    <mergeCell ref="T13:X13"/>
    <mergeCell ref="Y13:AC13"/>
    <mergeCell ref="AD13:AH13"/>
    <mergeCell ref="AI13:AM13"/>
    <mergeCell ref="C14:S14"/>
    <mergeCell ref="T14:X14"/>
    <mergeCell ref="Y14:AC14"/>
    <mergeCell ref="AD14:AH14"/>
    <mergeCell ref="AI14:AM14"/>
    <mergeCell ref="T15:X15"/>
    <mergeCell ref="AI15:AM15"/>
    <mergeCell ref="AD17:AH17"/>
    <mergeCell ref="AI17:AM17"/>
    <mergeCell ref="C15:S15"/>
    <mergeCell ref="C16:S16"/>
    <mergeCell ref="T16:X16"/>
    <mergeCell ref="T19:X19"/>
    <mergeCell ref="AI19:AM19"/>
    <mergeCell ref="C19:S19"/>
    <mergeCell ref="B20:S20"/>
    <mergeCell ref="T20:X20"/>
    <mergeCell ref="Y20:AC20"/>
    <mergeCell ref="AD20:AH20"/>
    <mergeCell ref="AI20:AM20"/>
    <mergeCell ref="B21:S21"/>
    <mergeCell ref="Y19:AC19"/>
    <mergeCell ref="AD19:AH19"/>
    <mergeCell ref="T21:X21"/>
    <mergeCell ref="Y21:AC21"/>
    <mergeCell ref="AD21:AH21"/>
    <mergeCell ref="AI21:AM21"/>
    <mergeCell ref="Y23:AC23"/>
    <mergeCell ref="AD23:AH23"/>
    <mergeCell ref="B22:S22"/>
    <mergeCell ref="T22:X22"/>
    <mergeCell ref="Y22:AC22"/>
    <mergeCell ref="AD22:AH22"/>
    <mergeCell ref="AI22:AM22"/>
    <mergeCell ref="T23:X23"/>
    <mergeCell ref="AI23:AM23"/>
    <mergeCell ref="B23:S23"/>
    <mergeCell ref="AD63:AH63"/>
    <mergeCell ref="AB80:AF80"/>
    <mergeCell ref="Y16:AC16"/>
    <mergeCell ref="AD16:AH16"/>
    <mergeCell ref="AI16:AM16"/>
    <mergeCell ref="C17:S17"/>
    <mergeCell ref="Y15:AC15"/>
    <mergeCell ref="AD15:AH15"/>
    <mergeCell ref="T17:X17"/>
    <mergeCell ref="Y17:AC17"/>
    <mergeCell ref="Y63:AC63"/>
    <mergeCell ref="B24:S24"/>
    <mergeCell ref="T24:AM24"/>
    <mergeCell ref="T25:X25"/>
    <mergeCell ref="Y25:AC25"/>
    <mergeCell ref="AD25:AH25"/>
    <mergeCell ref="AI25:AM25"/>
    <mergeCell ref="B25:S25"/>
    <mergeCell ref="B26:S26"/>
    <mergeCell ref="T26:X26"/>
    <mergeCell ref="Y26:AC26"/>
    <mergeCell ref="AD26:AH26"/>
    <mergeCell ref="AI26:AM26"/>
    <mergeCell ref="B30:AM30"/>
    <mergeCell ref="AB86:AF86"/>
    <mergeCell ref="AB87:AF87"/>
    <mergeCell ref="AD64:AH64"/>
    <mergeCell ref="AD67:AH67"/>
    <mergeCell ref="AD68:AH68"/>
    <mergeCell ref="AB71:AF71"/>
    <mergeCell ref="AB76:AF76"/>
    <mergeCell ref="AB77:AF77"/>
    <mergeCell ref="AB78:AF78"/>
    <mergeCell ref="Y64:AC64"/>
    <mergeCell ref="Y67:AC67"/>
    <mergeCell ref="Y68:AC68"/>
    <mergeCell ref="E72:AA74"/>
    <mergeCell ref="A83:BC83"/>
    <mergeCell ref="B27:S27"/>
    <mergeCell ref="B28:S28"/>
    <mergeCell ref="T28:X28"/>
    <mergeCell ref="Y28:AC28"/>
    <mergeCell ref="AD28:AH28"/>
    <mergeCell ref="AI28:AM28"/>
    <mergeCell ref="B29:S29"/>
    <mergeCell ref="T29:AM29"/>
    <mergeCell ref="AB47:AF47"/>
    <mergeCell ref="Y38:AC38"/>
    <mergeCell ref="AD38:AH38"/>
    <mergeCell ref="Y39:AC39"/>
    <mergeCell ref="AD39:AH39"/>
    <mergeCell ref="AD27:AH27"/>
    <mergeCell ref="AI27:AM27"/>
    <mergeCell ref="Y35:AC37"/>
    <mergeCell ref="AD35:AH37"/>
    <mergeCell ref="T27:X27"/>
    <mergeCell ref="Y27:AC27"/>
    <mergeCell ref="B31:AM31"/>
    <mergeCell ref="B38:X38"/>
    <mergeCell ref="AB48:AF48"/>
    <mergeCell ref="AB49:AF49"/>
    <mergeCell ref="E51:Z52"/>
    <mergeCell ref="A61:BC61"/>
    <mergeCell ref="B39:X39"/>
    <mergeCell ref="B40:X40"/>
    <mergeCell ref="Y40:AC40"/>
    <mergeCell ref="AD40:AH40"/>
    <mergeCell ref="B41:X41"/>
    <mergeCell ref="Y41:AH41"/>
    <mergeCell ref="A44:BC44"/>
    <mergeCell ref="AB50:AF50"/>
    <mergeCell ref="AB54:AF54"/>
    <mergeCell ref="AB55:AF55"/>
    <mergeCell ref="AB56:AF56"/>
    <mergeCell ref="AB57:AF57"/>
    <mergeCell ref="AB59:AF59"/>
  </mergeCells>
  <conditionalFormatting sqref="AB80:AF80 AB59:AF60">
    <cfRule type="cellIs" dxfId="1" priority="1" stopIfTrue="1" operator="greaterThan">
      <formula>0</formula>
    </cfRule>
  </conditionalFormatting>
  <dataValidations count="3">
    <dataValidation type="decimal" allowBlank="1" showInputMessage="1" showErrorMessage="1" prompt="State Tax Credit Factor - State Farmworker Tax Credit Factor must be within stated range." sqref="AB71" xr:uid="{00000000-0002-0000-0A00-000000000000}">
      <formula1>0.7</formula1>
      <formula2>1.25</formula2>
    </dataValidation>
    <dataValidation type="decimal" allowBlank="1" showInputMessage="1" showErrorMessage="1" prompt="Federal Tax Credit Factor - Federal Tax Credit Factor must be within stated range." sqref="AB50" xr:uid="{00000000-0002-0000-0A00-000001000000}">
      <formula1>0.8</formula1>
      <formula2>1.5</formula2>
    </dataValidation>
    <dataValidation type="decimal" operator="greaterThanOrEqual" allowBlank="1" showErrorMessage="1" sqref="T13:T19 Y13:Y19 AD13:AD19 AI13:AI19 T21 Y21 AD21 AI21" xr:uid="{00000000-0002-0000-0A00-000002000000}">
      <formula1>0</formula1>
    </dataValidation>
  </dataValidations>
  <pageMargins left="0.5" right="0.5" top="1" bottom="1" header="0" footer="0"/>
  <pageSetup orientation="portrait"/>
  <headerFooter>
    <oddFooter>&amp;C&amp;P&amp;R&amp;A</oddFooter>
  </headerFooter>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000"/>
  <sheetViews>
    <sheetView showGridLines="0" topLeftCell="A16" workbookViewId="0">
      <selection activeCell="E31" sqref="E31"/>
    </sheetView>
  </sheetViews>
  <sheetFormatPr defaultColWidth="14.44140625" defaultRowHeight="15" customHeight="1"/>
  <cols>
    <col min="1" max="2" width="2.44140625" customWidth="1"/>
    <col min="3" max="3" width="3.77734375" customWidth="1"/>
    <col min="4" max="4" width="15.44140625" customWidth="1"/>
    <col min="5" max="5" width="32.44140625" customWidth="1"/>
    <col min="6" max="8" width="15.44140625" customWidth="1"/>
    <col min="9" max="9" width="40.44140625" customWidth="1"/>
    <col min="10" max="10" width="30.44140625" customWidth="1"/>
    <col min="11" max="13" width="2.44140625" customWidth="1"/>
    <col min="14" max="14" width="29.77734375" customWidth="1"/>
    <col min="15" max="24" width="2.44140625" customWidth="1"/>
    <col min="25" max="30" width="9" customWidth="1"/>
  </cols>
  <sheetData>
    <row r="1" spans="1:30" ht="13.5" customHeight="1">
      <c r="A1" s="1383" t="s">
        <v>2401</v>
      </c>
      <c r="B1" s="840"/>
      <c r="C1" s="840"/>
      <c r="D1" s="840"/>
      <c r="E1" s="840"/>
      <c r="F1" s="840"/>
      <c r="G1" s="840"/>
      <c r="H1" s="840"/>
      <c r="I1" s="840"/>
      <c r="J1" s="840"/>
      <c r="K1" s="841"/>
      <c r="L1" s="711"/>
      <c r="M1" s="711"/>
      <c r="N1" s="711"/>
      <c r="O1" s="711"/>
      <c r="P1" s="711"/>
      <c r="Q1" s="711"/>
      <c r="R1" s="711"/>
      <c r="S1" s="711"/>
      <c r="T1" s="711"/>
      <c r="U1" s="711"/>
      <c r="V1" s="711"/>
      <c r="W1" s="711"/>
      <c r="X1" s="711"/>
      <c r="Y1" s="711"/>
      <c r="Z1" s="711"/>
      <c r="AA1" s="711"/>
      <c r="AB1" s="711"/>
      <c r="AC1" s="711"/>
      <c r="AD1" s="711"/>
    </row>
    <row r="2" spans="1:30" ht="13.5" customHeight="1">
      <c r="A2" s="842"/>
      <c r="B2" s="843"/>
      <c r="C2" s="843"/>
      <c r="D2" s="843"/>
      <c r="E2" s="843"/>
      <c r="F2" s="843"/>
      <c r="G2" s="843"/>
      <c r="H2" s="843"/>
      <c r="I2" s="843"/>
      <c r="J2" s="843"/>
      <c r="K2" s="844"/>
      <c r="L2" s="711"/>
      <c r="M2" s="711"/>
      <c r="N2" s="711"/>
      <c r="O2" s="711"/>
      <c r="P2" s="711"/>
      <c r="Q2" s="711"/>
      <c r="R2" s="711"/>
      <c r="S2" s="711"/>
      <c r="T2" s="711"/>
      <c r="U2" s="711"/>
      <c r="V2" s="711"/>
      <c r="W2" s="711"/>
      <c r="X2" s="711"/>
      <c r="Y2" s="711"/>
      <c r="Z2" s="711"/>
      <c r="AA2" s="711"/>
      <c r="AB2" s="711"/>
      <c r="AC2" s="711"/>
      <c r="AD2" s="711"/>
    </row>
    <row r="3" spans="1:30" ht="13.5" customHeight="1">
      <c r="A3" s="671"/>
      <c r="B3" s="671"/>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row>
    <row r="4" spans="1:30" ht="13.5" customHeight="1">
      <c r="A4" s="671"/>
      <c r="B4" s="671"/>
      <c r="C4" s="1384" t="s">
        <v>2402</v>
      </c>
      <c r="D4" s="832"/>
      <c r="E4" s="832"/>
      <c r="F4" s="832"/>
      <c r="G4" s="832"/>
      <c r="H4" s="832"/>
      <c r="I4" s="832"/>
      <c r="J4" s="832"/>
      <c r="K4" s="671"/>
      <c r="L4" s="671"/>
      <c r="M4" s="671"/>
      <c r="N4" s="671"/>
      <c r="O4" s="671"/>
      <c r="P4" s="671"/>
      <c r="Q4" s="671"/>
      <c r="R4" s="671"/>
      <c r="S4" s="671"/>
      <c r="T4" s="671"/>
      <c r="U4" s="671"/>
      <c r="V4" s="671"/>
      <c r="W4" s="671"/>
      <c r="X4" s="671"/>
      <c r="Y4" s="671"/>
      <c r="Z4" s="671"/>
      <c r="AA4" s="671"/>
      <c r="AB4" s="671"/>
      <c r="AC4" s="671"/>
      <c r="AD4" s="671"/>
    </row>
    <row r="5" spans="1:30" ht="13.5" customHeight="1">
      <c r="A5" s="671"/>
      <c r="B5" s="671"/>
      <c r="C5" s="832"/>
      <c r="D5" s="832"/>
      <c r="E5" s="832"/>
      <c r="F5" s="832"/>
      <c r="G5" s="832"/>
      <c r="H5" s="832"/>
      <c r="I5" s="832"/>
      <c r="J5" s="832"/>
      <c r="K5" s="671"/>
      <c r="L5" s="671"/>
      <c r="M5" s="671"/>
      <c r="N5" s="671"/>
      <c r="O5" s="671"/>
      <c r="P5" s="671"/>
      <c r="Q5" s="671"/>
      <c r="R5" s="671"/>
      <c r="S5" s="671"/>
      <c r="T5" s="671"/>
      <c r="U5" s="671"/>
      <c r="V5" s="671"/>
      <c r="W5" s="671"/>
      <c r="X5" s="671"/>
      <c r="Y5" s="671"/>
      <c r="Z5" s="671"/>
      <c r="AA5" s="671"/>
      <c r="AB5" s="671"/>
      <c r="AC5" s="671"/>
      <c r="AD5" s="671"/>
    </row>
    <row r="6" spans="1:30" ht="13.5" customHeight="1">
      <c r="A6" s="671"/>
      <c r="B6" s="671"/>
      <c r="C6" s="712"/>
      <c r="D6" s="712"/>
      <c r="E6" s="712"/>
      <c r="F6" s="712"/>
      <c r="G6" s="712"/>
      <c r="H6" s="712"/>
      <c r="I6" s="712"/>
      <c r="J6" s="712"/>
      <c r="K6" s="671"/>
      <c r="L6" s="671"/>
      <c r="M6" s="671"/>
      <c r="N6" s="671"/>
      <c r="O6" s="671"/>
      <c r="P6" s="671"/>
      <c r="Q6" s="671"/>
      <c r="R6" s="671"/>
      <c r="S6" s="671"/>
      <c r="T6" s="671"/>
      <c r="U6" s="671"/>
      <c r="V6" s="671"/>
      <c r="W6" s="671"/>
      <c r="X6" s="671"/>
      <c r="Y6" s="671"/>
      <c r="Z6" s="671"/>
      <c r="AA6" s="671"/>
      <c r="AB6" s="671"/>
      <c r="AC6" s="671"/>
      <c r="AD6" s="671"/>
    </row>
    <row r="7" spans="1:30" ht="13.5" customHeight="1">
      <c r="A7" s="671"/>
      <c r="B7" s="671"/>
      <c r="C7" s="713" t="s">
        <v>2403</v>
      </c>
      <c r="D7" s="712"/>
      <c r="E7" s="1385" t="str">
        <f>Application!H16</f>
        <v>UPH Porterville, LP</v>
      </c>
      <c r="F7" s="893"/>
      <c r="G7" s="893"/>
      <c r="H7" s="712"/>
      <c r="I7" s="713" t="s">
        <v>2404</v>
      </c>
      <c r="J7" s="715">
        <f>Application!AG437+Application!AG439</f>
        <v>78</v>
      </c>
      <c r="K7" s="671"/>
      <c r="L7" s="671"/>
      <c r="M7" s="671"/>
      <c r="N7" s="671"/>
      <c r="O7" s="671"/>
      <c r="P7" s="671"/>
      <c r="Q7" s="671"/>
      <c r="R7" s="671"/>
      <c r="S7" s="671"/>
      <c r="T7" s="671"/>
      <c r="U7" s="671"/>
      <c r="V7" s="671"/>
      <c r="W7" s="671"/>
      <c r="X7" s="671"/>
      <c r="Y7" s="671"/>
      <c r="Z7" s="671"/>
      <c r="AA7" s="671"/>
      <c r="AB7" s="671"/>
      <c r="AC7" s="671"/>
      <c r="AD7" s="671"/>
    </row>
    <row r="8" spans="1:30" ht="13.5" customHeight="1">
      <c r="A8" s="671"/>
      <c r="B8" s="671"/>
      <c r="C8" s="713" t="s">
        <v>2405</v>
      </c>
      <c r="D8" s="712"/>
      <c r="E8" s="1385" t="str">
        <f>Application!H18</f>
        <v>Finca Serena</v>
      </c>
      <c r="F8" s="893"/>
      <c r="G8" s="893"/>
      <c r="H8" s="712"/>
      <c r="I8" s="713" t="s">
        <v>2406</v>
      </c>
      <c r="J8" s="714">
        <f>Application!CS663</f>
        <v>129</v>
      </c>
      <c r="K8" s="671"/>
      <c r="L8" s="671"/>
      <c r="M8" s="671"/>
      <c r="N8" s="671"/>
      <c r="O8" s="671"/>
      <c r="P8" s="671"/>
      <c r="Q8" s="671"/>
      <c r="R8" s="671"/>
      <c r="S8" s="671"/>
      <c r="T8" s="671"/>
      <c r="U8" s="671"/>
      <c r="V8" s="671"/>
      <c r="W8" s="671"/>
      <c r="X8" s="671"/>
      <c r="Y8" s="671"/>
      <c r="Z8" s="671"/>
      <c r="AA8" s="671"/>
      <c r="AB8" s="671"/>
      <c r="AC8" s="671"/>
      <c r="AD8" s="671"/>
    </row>
    <row r="9" spans="1:30" ht="14.25" customHeight="1">
      <c r="A9" s="671"/>
      <c r="B9" s="671"/>
      <c r="C9" s="713" t="s">
        <v>2407</v>
      </c>
      <c r="D9" s="712"/>
      <c r="E9" s="1386" t="str">
        <f>Application!D210</f>
        <v>Special Needs</v>
      </c>
      <c r="F9" s="849"/>
      <c r="G9" s="849"/>
      <c r="H9" s="712"/>
      <c r="I9" s="713" t="s">
        <v>2408</v>
      </c>
      <c r="J9" s="716">
        <v>46</v>
      </c>
      <c r="K9" s="671"/>
      <c r="L9" s="671"/>
      <c r="M9" s="671"/>
      <c r="N9" s="691"/>
      <c r="O9" s="671"/>
      <c r="P9" s="671"/>
      <c r="Q9" s="671"/>
      <c r="R9" s="671"/>
      <c r="S9" s="671"/>
      <c r="T9" s="671"/>
      <c r="U9" s="671"/>
      <c r="V9" s="671"/>
      <c r="W9" s="671"/>
      <c r="X9" s="671"/>
      <c r="Y9" s="671"/>
      <c r="Z9" s="671"/>
      <c r="AA9" s="671"/>
      <c r="AB9" s="671"/>
      <c r="AC9" s="671"/>
      <c r="AD9" s="671"/>
    </row>
    <row r="10" spans="1:30" ht="26.25" customHeight="1">
      <c r="A10" s="671"/>
      <c r="B10" s="671"/>
      <c r="C10" s="1384" t="s">
        <v>2409</v>
      </c>
      <c r="D10" s="832"/>
      <c r="E10" s="1387" t="str">
        <f>Application!D213</f>
        <v>Large Family</v>
      </c>
      <c r="F10" s="849"/>
      <c r="G10" s="849"/>
      <c r="H10" s="712"/>
      <c r="I10" s="691" t="s">
        <v>2410</v>
      </c>
      <c r="J10" s="717">
        <f>IF(J9&gt;0,J8-J9,J8)</f>
        <v>83</v>
      </c>
      <c r="K10" s="671"/>
      <c r="L10" s="671"/>
      <c r="M10" s="671"/>
      <c r="N10" s="691"/>
      <c r="O10" s="671"/>
      <c r="P10" s="671"/>
      <c r="Q10" s="671"/>
      <c r="R10" s="671"/>
      <c r="S10" s="671"/>
      <c r="T10" s="671"/>
      <c r="U10" s="671"/>
      <c r="V10" s="671"/>
      <c r="W10" s="671"/>
      <c r="X10" s="671"/>
      <c r="Y10" s="671"/>
      <c r="Z10" s="671"/>
      <c r="AA10" s="671"/>
      <c r="AB10" s="671"/>
      <c r="AC10" s="671"/>
      <c r="AD10" s="671"/>
    </row>
    <row r="11" spans="1:30" ht="13.5" customHeight="1">
      <c r="A11" s="671"/>
      <c r="B11" s="671"/>
      <c r="C11" s="718"/>
      <c r="D11" s="671"/>
      <c r="E11" s="671"/>
      <c r="F11" s="671"/>
      <c r="G11" s="671"/>
      <c r="H11" s="671"/>
      <c r="I11" s="671"/>
      <c r="J11" s="671"/>
      <c r="K11" s="671"/>
      <c r="L11" s="671"/>
      <c r="M11" s="671"/>
      <c r="N11" s="691"/>
      <c r="O11" s="671"/>
      <c r="P11" s="671"/>
      <c r="Q11" s="671"/>
      <c r="R11" s="671"/>
      <c r="S11" s="671"/>
      <c r="T11" s="671"/>
      <c r="U11" s="671"/>
      <c r="V11" s="671"/>
      <c r="W11" s="671"/>
      <c r="X11" s="671"/>
      <c r="Y11" s="671"/>
      <c r="Z11" s="671"/>
      <c r="AA11" s="671"/>
      <c r="AB11" s="671"/>
      <c r="AC11" s="671"/>
      <c r="AD11" s="671"/>
    </row>
    <row r="12" spans="1:30" ht="15" customHeight="1">
      <c r="A12" s="671"/>
      <c r="B12" s="671"/>
      <c r="C12" s="1388" t="s">
        <v>2411</v>
      </c>
      <c r="D12" s="883"/>
      <c r="E12" s="884"/>
      <c r="F12" s="1381" t="s">
        <v>2412</v>
      </c>
      <c r="G12" s="1381" t="s">
        <v>2413</v>
      </c>
      <c r="H12" s="1381" t="s">
        <v>2414</v>
      </c>
      <c r="I12" s="1381" t="s">
        <v>2415</v>
      </c>
      <c r="J12" s="1381" t="s">
        <v>2416</v>
      </c>
      <c r="K12" s="671"/>
      <c r="L12" s="671"/>
      <c r="M12" s="671"/>
      <c r="N12" s="691"/>
      <c r="O12" s="671"/>
      <c r="P12" s="671"/>
      <c r="Q12" s="671"/>
      <c r="R12" s="671"/>
      <c r="S12" s="671"/>
      <c r="T12" s="671"/>
      <c r="U12" s="671"/>
      <c r="V12" s="671"/>
      <c r="W12" s="671"/>
      <c r="X12" s="671"/>
      <c r="Y12" s="671"/>
      <c r="Z12" s="671"/>
      <c r="AA12" s="671"/>
      <c r="AB12" s="671"/>
      <c r="AC12" s="671"/>
      <c r="AD12" s="671"/>
    </row>
    <row r="13" spans="1:30" ht="68.25" customHeight="1">
      <c r="A13" s="671"/>
      <c r="B13" s="671"/>
      <c r="C13" s="914"/>
      <c r="D13" s="893"/>
      <c r="E13" s="915"/>
      <c r="F13" s="1382"/>
      <c r="G13" s="1382"/>
      <c r="H13" s="1382"/>
      <c r="I13" s="1382"/>
      <c r="J13" s="1382"/>
      <c r="K13" s="671"/>
      <c r="L13" s="671"/>
      <c r="M13" s="671"/>
      <c r="N13" s="671"/>
      <c r="O13" s="671"/>
      <c r="P13" s="671"/>
      <c r="Q13" s="671"/>
      <c r="R13" s="671"/>
      <c r="S13" s="671"/>
      <c r="T13" s="671"/>
      <c r="U13" s="671"/>
      <c r="V13" s="671"/>
      <c r="W13" s="671"/>
      <c r="X13" s="671"/>
      <c r="Y13" s="671"/>
      <c r="Z13" s="671"/>
      <c r="AA13" s="671"/>
      <c r="AB13" s="671"/>
      <c r="AC13" s="671"/>
      <c r="AD13" s="671"/>
    </row>
    <row r="14" spans="1:30" ht="15" customHeight="1">
      <c r="A14" s="671"/>
      <c r="B14" s="671"/>
      <c r="C14" s="719" t="s">
        <v>2417</v>
      </c>
      <c r="D14" s="720"/>
      <c r="E14" s="720"/>
      <c r="F14" s="721"/>
      <c r="G14" s="721"/>
      <c r="H14" s="722"/>
      <c r="I14" s="722"/>
      <c r="J14" s="722"/>
      <c r="K14" s="671"/>
      <c r="L14" s="671"/>
      <c r="M14" s="671"/>
      <c r="N14" s="671"/>
      <c r="O14" s="671"/>
      <c r="P14" s="671"/>
      <c r="Q14" s="671"/>
      <c r="R14" s="671"/>
      <c r="S14" s="671"/>
      <c r="T14" s="671"/>
      <c r="U14" s="671"/>
      <c r="V14" s="671"/>
      <c r="W14" s="671"/>
      <c r="X14" s="671"/>
      <c r="Y14" s="671"/>
      <c r="Z14" s="671"/>
      <c r="AA14" s="671"/>
      <c r="AB14" s="671"/>
      <c r="AC14" s="671"/>
      <c r="AD14" s="671"/>
    </row>
    <row r="15" spans="1:30" ht="13.5" customHeight="1">
      <c r="A15" s="671"/>
      <c r="B15" s="671"/>
      <c r="C15" s="723" t="s">
        <v>2418</v>
      </c>
      <c r="D15" s="671" t="s">
        <v>2419</v>
      </c>
      <c r="E15" s="671"/>
      <c r="F15" s="724"/>
      <c r="G15" s="725"/>
      <c r="H15" s="726"/>
      <c r="I15" s="726"/>
      <c r="J15" s="726"/>
      <c r="K15" s="671"/>
      <c r="L15" s="671"/>
      <c r="M15" s="671"/>
      <c r="N15" s="671"/>
      <c r="O15" s="671"/>
      <c r="P15" s="671"/>
      <c r="Q15" s="671"/>
      <c r="R15" s="671"/>
      <c r="S15" s="671"/>
      <c r="T15" s="671"/>
      <c r="U15" s="671"/>
      <c r="V15" s="671"/>
      <c r="W15" s="671"/>
      <c r="X15" s="671"/>
      <c r="Y15" s="671"/>
      <c r="Z15" s="671"/>
      <c r="AA15" s="671"/>
      <c r="AB15" s="671"/>
      <c r="AC15" s="671"/>
      <c r="AD15" s="671"/>
    </row>
    <row r="16" spans="1:30" ht="13.5" customHeight="1">
      <c r="A16" s="671"/>
      <c r="B16" s="671"/>
      <c r="C16" s="723" t="s">
        <v>2420</v>
      </c>
      <c r="D16" s="671" t="s">
        <v>2421</v>
      </c>
      <c r="E16" s="671"/>
      <c r="F16" s="724"/>
      <c r="G16" s="727"/>
      <c r="H16" s="726"/>
      <c r="I16" s="726"/>
      <c r="J16" s="726"/>
      <c r="K16" s="671"/>
      <c r="L16" s="671"/>
      <c r="M16" s="671"/>
      <c r="N16" s="671"/>
      <c r="O16" s="671"/>
      <c r="P16" s="671"/>
      <c r="Q16" s="671"/>
      <c r="R16" s="671"/>
      <c r="S16" s="671"/>
      <c r="T16" s="671"/>
      <c r="U16" s="671"/>
      <c r="V16" s="671"/>
      <c r="W16" s="671"/>
      <c r="X16" s="671"/>
      <c r="Y16" s="671"/>
      <c r="Z16" s="671"/>
      <c r="AA16" s="671"/>
      <c r="AB16" s="671"/>
      <c r="AC16" s="671"/>
      <c r="AD16" s="671"/>
    </row>
    <row r="17" spans="1:30" ht="13.5" customHeight="1">
      <c r="A17" s="671"/>
      <c r="B17" s="671"/>
      <c r="C17" s="723" t="s">
        <v>2292</v>
      </c>
      <c r="D17" s="671" t="s">
        <v>2422</v>
      </c>
      <c r="E17" s="671"/>
      <c r="F17" s="724"/>
      <c r="G17" s="727"/>
      <c r="H17" s="726"/>
      <c r="I17" s="726"/>
      <c r="J17" s="726"/>
      <c r="K17" s="671"/>
      <c r="L17" s="671"/>
      <c r="M17" s="671"/>
      <c r="N17" s="671"/>
      <c r="O17" s="671"/>
      <c r="P17" s="671"/>
      <c r="Q17" s="671"/>
      <c r="R17" s="671"/>
      <c r="S17" s="671"/>
      <c r="T17" s="671"/>
      <c r="U17" s="671"/>
      <c r="V17" s="671"/>
      <c r="W17" s="671"/>
      <c r="X17" s="671"/>
      <c r="Y17" s="671"/>
      <c r="Z17" s="671"/>
      <c r="AA17" s="671"/>
      <c r="AB17" s="671"/>
      <c r="AC17" s="671"/>
      <c r="AD17" s="671"/>
    </row>
    <row r="18" spans="1:30" ht="13.5" customHeight="1">
      <c r="A18" s="671"/>
      <c r="B18" s="671"/>
      <c r="C18" s="723" t="s">
        <v>2423</v>
      </c>
      <c r="D18" s="671" t="s">
        <v>2424</v>
      </c>
      <c r="E18" s="671"/>
      <c r="F18" s="724"/>
      <c r="G18" s="727"/>
      <c r="H18" s="726"/>
      <c r="I18" s="726"/>
      <c r="J18" s="726"/>
      <c r="K18" s="671"/>
      <c r="L18" s="671"/>
      <c r="M18" s="671"/>
      <c r="N18" s="671"/>
      <c r="O18" s="671"/>
      <c r="P18" s="671"/>
      <c r="Q18" s="671"/>
      <c r="R18" s="671"/>
      <c r="S18" s="671"/>
      <c r="T18" s="671"/>
      <c r="U18" s="671"/>
      <c r="V18" s="671"/>
      <c r="W18" s="671"/>
      <c r="X18" s="671"/>
      <c r="Y18" s="671"/>
      <c r="Z18" s="671"/>
      <c r="AA18" s="671"/>
      <c r="AB18" s="671"/>
      <c r="AC18" s="671"/>
      <c r="AD18" s="671"/>
    </row>
    <row r="19" spans="1:30" ht="13.5" customHeight="1">
      <c r="A19" s="671"/>
      <c r="B19" s="671"/>
      <c r="C19" s="723" t="s">
        <v>2425</v>
      </c>
      <c r="D19" s="671" t="s">
        <v>2426</v>
      </c>
      <c r="E19" s="671"/>
      <c r="F19" s="724"/>
      <c r="G19" s="727"/>
      <c r="H19" s="726"/>
      <c r="I19" s="726"/>
      <c r="J19" s="726"/>
      <c r="K19" s="671"/>
      <c r="L19" s="671"/>
      <c r="M19" s="671"/>
      <c r="N19" s="671"/>
      <c r="O19" s="671"/>
      <c r="P19" s="671"/>
      <c r="Q19" s="671"/>
      <c r="R19" s="671"/>
      <c r="S19" s="671"/>
      <c r="T19" s="671"/>
      <c r="U19" s="671"/>
      <c r="V19" s="671"/>
      <c r="W19" s="671"/>
      <c r="X19" s="671"/>
      <c r="Y19" s="671"/>
      <c r="Z19" s="671"/>
      <c r="AA19" s="671"/>
      <c r="AB19" s="671"/>
      <c r="AC19" s="671"/>
      <c r="AD19" s="671"/>
    </row>
    <row r="20" spans="1:30" ht="13.5" customHeight="1">
      <c r="A20" s="671"/>
      <c r="B20" s="671"/>
      <c r="C20" s="723" t="s">
        <v>2427</v>
      </c>
      <c r="D20" s="671" t="s">
        <v>2428</v>
      </c>
      <c r="E20" s="728"/>
      <c r="F20" s="729"/>
      <c r="G20" s="727"/>
      <c r="H20" s="726"/>
      <c r="I20" s="726"/>
      <c r="J20" s="726"/>
      <c r="K20" s="671"/>
      <c r="L20" s="671"/>
      <c r="M20" s="671"/>
      <c r="N20" s="671"/>
      <c r="O20" s="671"/>
      <c r="P20" s="671"/>
      <c r="Q20" s="671"/>
      <c r="R20" s="671"/>
      <c r="S20" s="671"/>
      <c r="T20" s="671"/>
      <c r="U20" s="671"/>
      <c r="V20" s="671"/>
      <c r="W20" s="671"/>
      <c r="X20" s="671"/>
      <c r="Y20" s="671"/>
      <c r="Z20" s="671"/>
      <c r="AA20" s="671"/>
      <c r="AB20" s="671"/>
      <c r="AC20" s="671"/>
      <c r="AD20" s="671"/>
    </row>
    <row r="21" spans="1:30" ht="13.5" customHeight="1">
      <c r="A21" s="671"/>
      <c r="B21" s="671"/>
      <c r="C21" s="730"/>
      <c r="D21" s="718"/>
      <c r="E21" s="731"/>
      <c r="F21" s="729"/>
      <c r="G21" s="727"/>
      <c r="H21" s="726"/>
      <c r="I21" s="726"/>
      <c r="J21" s="726"/>
      <c r="K21" s="671"/>
      <c r="L21" s="671"/>
      <c r="M21" s="671"/>
      <c r="N21" s="671"/>
      <c r="O21" s="671"/>
      <c r="P21" s="671"/>
      <c r="Q21" s="671"/>
      <c r="R21" s="671"/>
      <c r="S21" s="671"/>
      <c r="T21" s="671"/>
      <c r="U21" s="671"/>
      <c r="V21" s="671"/>
      <c r="W21" s="671"/>
      <c r="X21" s="671"/>
      <c r="Y21" s="671"/>
      <c r="Z21" s="671"/>
      <c r="AA21" s="671"/>
      <c r="AB21" s="671"/>
      <c r="AC21" s="671"/>
      <c r="AD21" s="671"/>
    </row>
    <row r="22" spans="1:30" ht="13.5" customHeight="1">
      <c r="A22" s="671"/>
      <c r="B22" s="671"/>
      <c r="C22" s="732" t="s">
        <v>2429</v>
      </c>
      <c r="D22" s="733"/>
      <c r="E22" s="733"/>
      <c r="F22" s="734"/>
      <c r="G22" s="735"/>
      <c r="H22" s="736"/>
      <c r="I22" s="736"/>
      <c r="J22" s="736"/>
      <c r="K22" s="671"/>
      <c r="L22" s="671"/>
      <c r="M22" s="671"/>
      <c r="N22" s="671"/>
      <c r="O22" s="671"/>
      <c r="P22" s="671"/>
      <c r="Q22" s="671"/>
      <c r="R22" s="671"/>
      <c r="S22" s="671"/>
      <c r="T22" s="671"/>
      <c r="U22" s="671"/>
      <c r="V22" s="671"/>
      <c r="W22" s="671"/>
      <c r="X22" s="671"/>
      <c r="Y22" s="671"/>
      <c r="Z22" s="671"/>
      <c r="AA22" s="671"/>
      <c r="AB22" s="671"/>
      <c r="AC22" s="671"/>
      <c r="AD22" s="671"/>
    </row>
    <row r="23" spans="1:30" ht="13.5" customHeight="1">
      <c r="A23" s="671"/>
      <c r="B23" s="671"/>
      <c r="C23" s="723" t="s">
        <v>2430</v>
      </c>
      <c r="D23" s="671" t="s">
        <v>2431</v>
      </c>
      <c r="E23" s="671"/>
      <c r="F23" s="724" t="s">
        <v>2592</v>
      </c>
      <c r="G23" s="727">
        <v>30000</v>
      </c>
      <c r="H23" s="726" t="s">
        <v>2593</v>
      </c>
      <c r="I23" s="726" t="s">
        <v>2591</v>
      </c>
      <c r="J23" s="726" t="s">
        <v>2583</v>
      </c>
      <c r="K23" s="671"/>
      <c r="L23" s="671"/>
      <c r="M23" s="671"/>
      <c r="N23" s="671"/>
      <c r="O23" s="671"/>
      <c r="P23" s="671"/>
      <c r="Q23" s="671"/>
      <c r="R23" s="671"/>
      <c r="S23" s="671"/>
      <c r="T23" s="671"/>
      <c r="U23" s="671"/>
      <c r="V23" s="671"/>
      <c r="W23" s="671"/>
      <c r="X23" s="671"/>
      <c r="Y23" s="671"/>
      <c r="Z23" s="671"/>
      <c r="AA23" s="671"/>
      <c r="AB23" s="671"/>
      <c r="AC23" s="671"/>
      <c r="AD23" s="671"/>
    </row>
    <row r="24" spans="1:30" ht="13.5" customHeight="1">
      <c r="A24" s="671"/>
      <c r="B24" s="671"/>
      <c r="C24" s="723" t="s">
        <v>2432</v>
      </c>
      <c r="D24" s="671" t="s">
        <v>2433</v>
      </c>
      <c r="E24" s="671"/>
      <c r="F24" s="724" t="s">
        <v>2588</v>
      </c>
      <c r="G24" s="727">
        <v>45000</v>
      </c>
      <c r="H24" s="726" t="s">
        <v>2593</v>
      </c>
      <c r="I24" s="726" t="s">
        <v>2591</v>
      </c>
      <c r="J24" s="726" t="s">
        <v>2583</v>
      </c>
      <c r="K24" s="671"/>
      <c r="L24" s="671"/>
      <c r="M24" s="671"/>
      <c r="N24" s="671"/>
      <c r="O24" s="671"/>
      <c r="P24" s="671"/>
      <c r="Q24" s="671"/>
      <c r="R24" s="671"/>
      <c r="S24" s="671"/>
      <c r="T24" s="671"/>
      <c r="U24" s="671"/>
      <c r="V24" s="671"/>
      <c r="W24" s="671"/>
      <c r="X24" s="671"/>
      <c r="Y24" s="671"/>
      <c r="Z24" s="671"/>
      <c r="AA24" s="671"/>
      <c r="AB24" s="671"/>
      <c r="AC24" s="671"/>
      <c r="AD24" s="671"/>
    </row>
    <row r="25" spans="1:30" ht="13.5" customHeight="1">
      <c r="A25" s="671"/>
      <c r="B25" s="671"/>
      <c r="C25" s="723" t="s">
        <v>2434</v>
      </c>
      <c r="D25" s="671" t="s">
        <v>2422</v>
      </c>
      <c r="E25" s="671"/>
      <c r="F25" s="724" t="s">
        <v>2588</v>
      </c>
      <c r="G25" s="727">
        <v>45000</v>
      </c>
      <c r="H25" s="726" t="s">
        <v>2593</v>
      </c>
      <c r="I25" s="726" t="s">
        <v>2591</v>
      </c>
      <c r="J25" s="726" t="s">
        <v>2583</v>
      </c>
      <c r="K25" s="671"/>
      <c r="L25" s="671"/>
      <c r="M25" s="671"/>
      <c r="N25" s="671"/>
      <c r="O25" s="671"/>
      <c r="P25" s="671"/>
      <c r="Q25" s="671"/>
      <c r="R25" s="671"/>
      <c r="S25" s="671"/>
      <c r="T25" s="671"/>
      <c r="U25" s="671"/>
      <c r="V25" s="671"/>
      <c r="W25" s="671"/>
      <c r="X25" s="671"/>
      <c r="Y25" s="671"/>
      <c r="Z25" s="671"/>
      <c r="AA25" s="671"/>
      <c r="AB25" s="671"/>
      <c r="AC25" s="671"/>
      <c r="AD25" s="671"/>
    </row>
    <row r="26" spans="1:30" ht="13.5" customHeight="1">
      <c r="A26" s="671"/>
      <c r="B26" s="671"/>
      <c r="C26" s="723" t="s">
        <v>2435</v>
      </c>
      <c r="D26" s="671" t="s">
        <v>2436</v>
      </c>
      <c r="E26" s="671"/>
      <c r="F26" s="724" t="s">
        <v>2592</v>
      </c>
      <c r="G26" s="727">
        <v>30000</v>
      </c>
      <c r="H26" s="726" t="s">
        <v>2593</v>
      </c>
      <c r="I26" s="726" t="s">
        <v>2591</v>
      </c>
      <c r="J26" s="726" t="s">
        <v>2583</v>
      </c>
      <c r="K26" s="671"/>
      <c r="L26" s="671"/>
      <c r="M26" s="671"/>
      <c r="N26" s="671"/>
      <c r="O26" s="671"/>
      <c r="P26" s="671"/>
      <c r="Q26" s="671"/>
      <c r="R26" s="671"/>
      <c r="S26" s="671"/>
      <c r="T26" s="671"/>
      <c r="U26" s="671"/>
      <c r="V26" s="671"/>
      <c r="W26" s="671"/>
      <c r="X26" s="671"/>
      <c r="Y26" s="671"/>
      <c r="Z26" s="671"/>
      <c r="AA26" s="671"/>
      <c r="AB26" s="671"/>
      <c r="AC26" s="671"/>
      <c r="AD26" s="671"/>
    </row>
    <row r="27" spans="1:30" ht="13.5" customHeight="1">
      <c r="A27" s="671"/>
      <c r="B27" s="671"/>
      <c r="C27" s="723" t="s">
        <v>2437</v>
      </c>
      <c r="D27" s="671" t="s">
        <v>2426</v>
      </c>
      <c r="E27" s="671"/>
      <c r="F27" s="724"/>
      <c r="G27" s="727"/>
      <c r="H27" s="726"/>
      <c r="I27" s="726"/>
      <c r="J27" s="726"/>
      <c r="K27" s="671"/>
      <c r="L27" s="671"/>
      <c r="M27" s="671"/>
      <c r="N27" s="671"/>
      <c r="O27" s="671"/>
      <c r="P27" s="671"/>
      <c r="Q27" s="671"/>
      <c r="R27" s="671"/>
      <c r="S27" s="671"/>
      <c r="T27" s="671"/>
      <c r="U27" s="671"/>
      <c r="V27" s="671"/>
      <c r="W27" s="671"/>
      <c r="X27" s="671"/>
      <c r="Y27" s="671"/>
      <c r="Z27" s="671"/>
      <c r="AA27" s="671"/>
      <c r="AB27" s="671"/>
      <c r="AC27" s="671"/>
      <c r="AD27" s="671"/>
    </row>
    <row r="28" spans="1:30" ht="13.5" customHeight="1">
      <c r="A28" s="671"/>
      <c r="B28" s="671"/>
      <c r="C28" s="723" t="s">
        <v>2438</v>
      </c>
      <c r="D28" s="671" t="s">
        <v>2428</v>
      </c>
      <c r="E28" s="671"/>
      <c r="F28" s="724"/>
      <c r="G28" s="727"/>
      <c r="H28" s="726"/>
      <c r="I28" s="726"/>
      <c r="J28" s="726"/>
      <c r="K28" s="671"/>
      <c r="L28" s="671"/>
      <c r="M28" s="671"/>
      <c r="N28" s="671"/>
      <c r="O28" s="671"/>
      <c r="P28" s="671"/>
      <c r="Q28" s="671"/>
      <c r="R28" s="671"/>
      <c r="S28" s="671"/>
      <c r="T28" s="671"/>
      <c r="U28" s="671"/>
      <c r="V28" s="671"/>
      <c r="W28" s="671"/>
      <c r="X28" s="671"/>
      <c r="Y28" s="671"/>
      <c r="Z28" s="671"/>
      <c r="AA28" s="671"/>
      <c r="AB28" s="671"/>
      <c r="AC28" s="671"/>
      <c r="AD28" s="671"/>
    </row>
    <row r="29" spans="1:30" ht="13.5" customHeight="1">
      <c r="A29" s="671"/>
      <c r="B29" s="671"/>
      <c r="C29" s="737"/>
      <c r="D29" s="718"/>
      <c r="E29" s="718"/>
      <c r="F29" s="724"/>
      <c r="G29" s="727"/>
      <c r="H29" s="726"/>
      <c r="I29" s="726"/>
      <c r="J29" s="726"/>
      <c r="K29" s="671"/>
      <c r="L29" s="671"/>
      <c r="M29" s="671"/>
      <c r="N29" s="671"/>
      <c r="O29" s="671"/>
      <c r="P29" s="671"/>
      <c r="Q29" s="671"/>
      <c r="R29" s="671"/>
      <c r="S29" s="671"/>
      <c r="T29" s="671"/>
      <c r="U29" s="671"/>
      <c r="V29" s="671"/>
      <c r="W29" s="671"/>
      <c r="X29" s="671"/>
      <c r="Y29" s="671"/>
      <c r="Z29" s="671"/>
      <c r="AA29" s="671"/>
      <c r="AB29" s="671"/>
      <c r="AC29" s="671"/>
      <c r="AD29" s="671"/>
    </row>
    <row r="30" spans="1:30" ht="13.5" customHeight="1">
      <c r="A30" s="671"/>
      <c r="B30" s="671"/>
      <c r="C30" s="738" t="s">
        <v>2439</v>
      </c>
      <c r="D30" s="733"/>
      <c r="E30" s="733"/>
      <c r="F30" s="734"/>
      <c r="G30" s="735"/>
      <c r="H30" s="736"/>
      <c r="I30" s="736"/>
      <c r="J30" s="736"/>
      <c r="K30" s="671"/>
      <c r="L30" s="671"/>
      <c r="M30" s="671"/>
      <c r="N30" s="671"/>
      <c r="O30" s="671"/>
      <c r="P30" s="671"/>
      <c r="Q30" s="671"/>
      <c r="R30" s="671"/>
      <c r="S30" s="671"/>
      <c r="T30" s="671"/>
      <c r="U30" s="671"/>
      <c r="V30" s="671"/>
      <c r="W30" s="671"/>
      <c r="X30" s="671"/>
      <c r="Y30" s="671"/>
      <c r="Z30" s="671"/>
      <c r="AA30" s="671"/>
      <c r="AB30" s="671"/>
      <c r="AC30" s="671"/>
      <c r="AD30" s="671"/>
    </row>
    <row r="31" spans="1:30" ht="13.5" customHeight="1">
      <c r="A31" s="671"/>
      <c r="B31" s="671"/>
      <c r="C31" s="723"/>
      <c r="D31" s="739" t="s">
        <v>2669</v>
      </c>
      <c r="E31" s="739"/>
      <c r="F31" s="724" t="s">
        <v>2588</v>
      </c>
      <c r="G31" s="727">
        <v>15000</v>
      </c>
      <c r="H31" s="726" t="s">
        <v>2590</v>
      </c>
      <c r="I31" s="726" t="s">
        <v>2587</v>
      </c>
      <c r="J31" s="726" t="s">
        <v>2589</v>
      </c>
      <c r="K31" s="671"/>
      <c r="L31" s="671"/>
      <c r="M31" s="671"/>
      <c r="N31" s="671"/>
      <c r="O31" s="671"/>
      <c r="P31" s="671"/>
      <c r="Q31" s="671"/>
      <c r="R31" s="671"/>
      <c r="S31" s="671"/>
      <c r="T31" s="671"/>
      <c r="U31" s="671"/>
      <c r="V31" s="671"/>
      <c r="W31" s="671"/>
      <c r="X31" s="671"/>
      <c r="Y31" s="671"/>
      <c r="Z31" s="671"/>
      <c r="AA31" s="671"/>
      <c r="AB31" s="671"/>
      <c r="AC31" s="671"/>
      <c r="AD31" s="671"/>
    </row>
    <row r="32" spans="1:30" ht="13.5" customHeight="1">
      <c r="A32" s="671"/>
      <c r="B32" s="671"/>
      <c r="C32" s="723"/>
      <c r="D32" s="739"/>
      <c r="E32" s="739"/>
      <c r="F32" s="724"/>
      <c r="G32" s="727"/>
      <c r="H32" s="726"/>
      <c r="I32" s="726"/>
      <c r="J32" s="726"/>
      <c r="K32" s="671"/>
      <c r="L32" s="671"/>
      <c r="M32" s="671"/>
      <c r="N32" s="671"/>
      <c r="O32" s="671"/>
      <c r="P32" s="671"/>
      <c r="Q32" s="671"/>
      <c r="R32" s="671"/>
      <c r="S32" s="671"/>
      <c r="T32" s="671"/>
      <c r="U32" s="671"/>
      <c r="V32" s="671"/>
      <c r="W32" s="671"/>
      <c r="X32" s="671"/>
      <c r="Y32" s="671"/>
      <c r="Z32" s="671"/>
      <c r="AA32" s="671"/>
      <c r="AB32" s="671"/>
      <c r="AC32" s="671"/>
      <c r="AD32" s="671"/>
    </row>
    <row r="33" spans="1:30" ht="13.5" customHeight="1">
      <c r="A33" s="671"/>
      <c r="B33" s="671"/>
      <c r="C33" s="723"/>
      <c r="D33" s="740"/>
      <c r="E33" s="739"/>
      <c r="F33" s="724"/>
      <c r="G33" s="727"/>
      <c r="H33" s="726"/>
      <c r="I33" s="726"/>
      <c r="J33" s="726"/>
      <c r="K33" s="671"/>
      <c r="L33" s="671"/>
      <c r="M33" s="671"/>
      <c r="N33" s="671"/>
      <c r="O33" s="671"/>
      <c r="P33" s="671"/>
      <c r="Q33" s="671"/>
      <c r="R33" s="671"/>
      <c r="S33" s="671"/>
      <c r="T33" s="671"/>
      <c r="U33" s="671"/>
      <c r="V33" s="671"/>
      <c r="W33" s="671"/>
      <c r="X33" s="671"/>
      <c r="Y33" s="671"/>
      <c r="Z33" s="671"/>
      <c r="AA33" s="671"/>
      <c r="AB33" s="671"/>
      <c r="AC33" s="671"/>
      <c r="AD33" s="671"/>
    </row>
    <row r="34" spans="1:30" ht="13.5" customHeight="1">
      <c r="A34" s="671"/>
      <c r="B34" s="671"/>
      <c r="C34" s="723"/>
      <c r="D34" s="671"/>
      <c r="E34" s="671"/>
      <c r="F34" s="741"/>
      <c r="G34" s="741"/>
      <c r="H34" s="741"/>
      <c r="I34" s="741"/>
      <c r="J34" s="741"/>
      <c r="K34" s="671"/>
      <c r="L34" s="671"/>
      <c r="M34" s="671"/>
      <c r="N34" s="671"/>
      <c r="O34" s="671"/>
      <c r="P34" s="671"/>
      <c r="Q34" s="671"/>
      <c r="R34" s="671"/>
      <c r="S34" s="671"/>
      <c r="T34" s="671"/>
      <c r="U34" s="671"/>
      <c r="V34" s="671"/>
      <c r="W34" s="671"/>
      <c r="X34" s="671"/>
      <c r="Y34" s="671"/>
      <c r="Z34" s="671"/>
      <c r="AA34" s="671"/>
      <c r="AB34" s="671"/>
      <c r="AC34" s="671"/>
      <c r="AD34" s="671"/>
    </row>
    <row r="35" spans="1:30" ht="13.5" customHeight="1">
      <c r="A35" s="671"/>
      <c r="B35" s="671"/>
      <c r="C35" s="742" t="s">
        <v>1386</v>
      </c>
      <c r="D35" s="743"/>
      <c r="E35" s="743"/>
      <c r="F35" s="744"/>
      <c r="G35" s="745">
        <f>SUM(G15:G33)</f>
        <v>165000</v>
      </c>
      <c r="H35" s="746"/>
      <c r="I35" s="746"/>
      <c r="J35" s="746"/>
      <c r="K35" s="671"/>
      <c r="L35" s="671"/>
      <c r="M35" s="671"/>
      <c r="N35" s="671"/>
      <c r="O35" s="671"/>
      <c r="P35" s="671"/>
      <c r="Q35" s="671"/>
      <c r="R35" s="671"/>
      <c r="S35" s="671"/>
      <c r="T35" s="671"/>
      <c r="U35" s="671"/>
      <c r="V35" s="671"/>
      <c r="W35" s="671"/>
      <c r="X35" s="671"/>
      <c r="Y35" s="671"/>
      <c r="Z35" s="671"/>
      <c r="AA35" s="671"/>
      <c r="AB35" s="671"/>
      <c r="AC35" s="671"/>
      <c r="AD35" s="671"/>
    </row>
    <row r="36" spans="1:30" ht="13.5" customHeight="1">
      <c r="A36" s="671"/>
      <c r="B36" s="671"/>
      <c r="C36" s="671"/>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1"/>
      <c r="AC36" s="671"/>
      <c r="AD36" s="671"/>
    </row>
    <row r="37" spans="1:30" ht="13.5" customHeight="1">
      <c r="A37" s="671"/>
      <c r="B37" s="671"/>
      <c r="C37" s="747" t="s">
        <v>2440</v>
      </c>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1"/>
      <c r="AC37" s="671"/>
      <c r="AD37" s="671"/>
    </row>
    <row r="38" spans="1:30" ht="17.25" customHeight="1">
      <c r="A38" s="671"/>
      <c r="B38" s="671"/>
      <c r="C38" s="747" t="s">
        <v>2441</v>
      </c>
      <c r="D38" s="671"/>
      <c r="E38" s="671"/>
      <c r="F38" s="671"/>
      <c r="G38" s="671"/>
      <c r="H38" s="671"/>
      <c r="I38" s="671"/>
      <c r="J38" s="671"/>
      <c r="K38" s="671"/>
      <c r="L38" s="671"/>
      <c r="M38" s="671"/>
      <c r="N38" s="671"/>
      <c r="O38" s="671"/>
      <c r="P38" s="671"/>
      <c r="Q38" s="671"/>
      <c r="R38" s="671"/>
      <c r="S38" s="671"/>
      <c r="T38" s="671"/>
      <c r="U38" s="671"/>
      <c r="V38" s="671"/>
      <c r="W38" s="671"/>
      <c r="X38" s="671"/>
      <c r="Y38" s="671"/>
      <c r="Z38" s="671"/>
      <c r="AA38" s="671"/>
      <c r="AB38" s="671"/>
      <c r="AC38" s="671"/>
      <c r="AD38" s="671"/>
    </row>
    <row r="39" spans="1:30" ht="13.5" customHeight="1">
      <c r="A39" s="671"/>
      <c r="B39" s="671"/>
      <c r="C39" s="671" t="s">
        <v>2442</v>
      </c>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row>
    <row r="40" spans="1:30" ht="13.5" customHeight="1">
      <c r="A40" s="671"/>
      <c r="B40" s="671"/>
      <c r="C40" s="671"/>
      <c r="D40" s="671"/>
      <c r="E40" s="671"/>
      <c r="F40" s="671"/>
      <c r="G40" s="671"/>
      <c r="H40" s="671"/>
      <c r="I40" s="671"/>
      <c r="J40" s="671"/>
      <c r="K40" s="671"/>
      <c r="L40" s="671"/>
      <c r="M40" s="671"/>
      <c r="N40" s="671"/>
      <c r="O40" s="671"/>
      <c r="P40" s="671"/>
      <c r="Q40" s="671"/>
      <c r="R40" s="671"/>
      <c r="S40" s="671"/>
      <c r="T40" s="671"/>
      <c r="U40" s="671"/>
      <c r="V40" s="671"/>
      <c r="W40" s="671"/>
      <c r="X40" s="671"/>
      <c r="Y40" s="671"/>
      <c r="Z40" s="671"/>
      <c r="AA40" s="671"/>
      <c r="AB40" s="671"/>
      <c r="AC40" s="671"/>
      <c r="AD40" s="671"/>
    </row>
    <row r="41" spans="1:30" ht="13.5" customHeight="1">
      <c r="A41" s="671"/>
      <c r="B41" s="671"/>
      <c r="C41" s="671"/>
      <c r="D41" s="671"/>
      <c r="E41" s="671"/>
      <c r="F41" s="671"/>
      <c r="G41" s="671"/>
      <c r="H41" s="671"/>
      <c r="I41" s="671"/>
      <c r="J41" s="671"/>
      <c r="K41" s="671"/>
      <c r="L41" s="671"/>
      <c r="M41" s="671"/>
      <c r="N41" s="671"/>
      <c r="O41" s="671"/>
      <c r="P41" s="671"/>
      <c r="Q41" s="671"/>
      <c r="R41" s="671"/>
      <c r="S41" s="671"/>
      <c r="T41" s="671"/>
      <c r="U41" s="671"/>
      <c r="V41" s="671"/>
      <c r="W41" s="671"/>
      <c r="X41" s="671"/>
      <c r="Y41" s="671"/>
      <c r="Z41" s="671"/>
      <c r="AA41" s="671"/>
      <c r="AB41" s="671"/>
      <c r="AC41" s="671"/>
      <c r="AD41" s="671"/>
    </row>
    <row r="42" spans="1:30" ht="13.5" hidden="1" customHeight="1">
      <c r="A42" s="671"/>
      <c r="B42" s="671"/>
      <c r="C42" s="671"/>
      <c r="D42" s="671"/>
      <c r="E42" s="67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1"/>
      <c r="AD42" s="671"/>
    </row>
    <row r="43" spans="1:30" ht="13.5" hidden="1" customHeight="1">
      <c r="A43" s="671"/>
      <c r="B43" s="671"/>
      <c r="C43" s="671"/>
      <c r="D43" s="671"/>
      <c r="E43" s="671"/>
      <c r="F43" s="671"/>
      <c r="G43" s="671"/>
      <c r="H43" s="671"/>
      <c r="I43" s="671"/>
      <c r="J43" s="671"/>
      <c r="K43" s="671"/>
      <c r="L43" s="671"/>
      <c r="M43" s="671"/>
      <c r="N43" s="671"/>
      <c r="O43" s="671"/>
      <c r="P43" s="671"/>
      <c r="Q43" s="671"/>
      <c r="R43" s="671"/>
      <c r="S43" s="671"/>
      <c r="T43" s="671"/>
      <c r="U43" s="671"/>
      <c r="V43" s="671"/>
      <c r="W43" s="671"/>
      <c r="X43" s="671"/>
      <c r="Y43" s="671"/>
      <c r="Z43" s="671"/>
      <c r="AA43" s="671"/>
      <c r="AB43" s="671"/>
      <c r="AC43" s="671"/>
      <c r="AD43" s="671"/>
    </row>
    <row r="44" spans="1:30" ht="13.5" hidden="1" customHeight="1">
      <c r="A44" s="671"/>
      <c r="B44" s="671"/>
      <c r="C44" s="671"/>
      <c r="D44" s="671"/>
      <c r="E44" s="671"/>
      <c r="F44" s="671"/>
      <c r="G44" s="671"/>
      <c r="H44" s="671"/>
      <c r="I44" s="671"/>
      <c r="J44" s="671"/>
      <c r="K44" s="671"/>
      <c r="L44" s="671"/>
      <c r="M44" s="671"/>
      <c r="N44" s="671"/>
      <c r="O44" s="671"/>
      <c r="P44" s="671"/>
      <c r="Q44" s="671"/>
      <c r="R44" s="671"/>
      <c r="S44" s="671"/>
      <c r="T44" s="671"/>
      <c r="U44" s="671"/>
      <c r="V44" s="671"/>
      <c r="W44" s="671"/>
      <c r="X44" s="671"/>
      <c r="Y44" s="671"/>
      <c r="Z44" s="671"/>
      <c r="AA44" s="671"/>
      <c r="AB44" s="671"/>
      <c r="AC44" s="671"/>
      <c r="AD44" s="671"/>
    </row>
    <row r="45" spans="1:30" ht="13.5" hidden="1" customHeight="1">
      <c r="A45" s="671"/>
      <c r="B45" s="671"/>
      <c r="C45" s="671"/>
      <c r="D45" s="671"/>
      <c r="E45" s="67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row>
    <row r="46" spans="1:30" ht="13.5" hidden="1" customHeight="1">
      <c r="A46" s="671"/>
      <c r="B46" s="671"/>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row>
    <row r="47" spans="1:30" ht="13.5" hidden="1" customHeight="1">
      <c r="A47" s="671"/>
      <c r="B47" s="671"/>
      <c r="C47" s="671"/>
      <c r="D47" s="671"/>
      <c r="E47" s="671"/>
      <c r="F47" s="671"/>
      <c r="G47" s="671"/>
      <c r="H47" s="671"/>
      <c r="I47" s="671"/>
      <c r="J47" s="671"/>
      <c r="K47" s="671"/>
      <c r="L47" s="671"/>
      <c r="M47" s="671"/>
      <c r="N47" s="671"/>
      <c r="O47" s="671"/>
      <c r="P47" s="671"/>
      <c r="Q47" s="671"/>
      <c r="R47" s="671"/>
      <c r="S47" s="671"/>
      <c r="T47" s="671"/>
      <c r="U47" s="671"/>
      <c r="V47" s="671"/>
      <c r="W47" s="671"/>
      <c r="X47" s="671"/>
      <c r="Y47" s="671"/>
      <c r="Z47" s="671"/>
      <c r="AA47" s="671"/>
      <c r="AB47" s="671"/>
      <c r="AC47" s="671"/>
      <c r="AD47" s="671"/>
    </row>
    <row r="48" spans="1:30" ht="13.5" hidden="1" customHeight="1">
      <c r="A48" s="671"/>
      <c r="B48" s="671"/>
      <c r="C48" s="671"/>
      <c r="D48" s="671"/>
      <c r="E48" s="671"/>
      <c r="F48" s="671"/>
      <c r="G48" s="671"/>
      <c r="H48" s="671"/>
      <c r="I48" s="671"/>
      <c r="J48" s="671"/>
      <c r="K48" s="671"/>
      <c r="L48" s="671"/>
      <c r="M48" s="671"/>
      <c r="N48" s="671"/>
      <c r="O48" s="671"/>
      <c r="P48" s="671"/>
      <c r="Q48" s="671"/>
      <c r="R48" s="671"/>
      <c r="S48" s="671"/>
      <c r="T48" s="671"/>
      <c r="U48" s="671"/>
      <c r="V48" s="671"/>
      <c r="W48" s="671"/>
      <c r="X48" s="671"/>
      <c r="Y48" s="671"/>
      <c r="Z48" s="671"/>
      <c r="AA48" s="671"/>
      <c r="AB48" s="671"/>
      <c r="AC48" s="671"/>
      <c r="AD48" s="671"/>
    </row>
    <row r="49" spans="1:30" ht="13.5" hidden="1" customHeight="1">
      <c r="A49" s="671"/>
      <c r="B49" s="671"/>
      <c r="C49" s="671"/>
      <c r="D49" s="671"/>
      <c r="E49" s="671"/>
      <c r="F49" s="671"/>
      <c r="G49" s="671"/>
      <c r="H49" s="671"/>
      <c r="I49" s="671"/>
      <c r="J49" s="671"/>
      <c r="K49" s="671"/>
      <c r="L49" s="671"/>
      <c r="M49" s="671"/>
      <c r="N49" s="671"/>
      <c r="O49" s="671"/>
      <c r="P49" s="671"/>
      <c r="Q49" s="671"/>
      <c r="R49" s="671"/>
      <c r="S49" s="671"/>
      <c r="T49" s="671"/>
      <c r="U49" s="671"/>
      <c r="V49" s="671"/>
      <c r="W49" s="671"/>
      <c r="X49" s="671"/>
      <c r="Y49" s="671"/>
      <c r="Z49" s="671"/>
      <c r="AA49" s="671"/>
      <c r="AB49" s="671"/>
      <c r="AC49" s="671"/>
      <c r="AD49" s="671"/>
    </row>
    <row r="50" spans="1:30" ht="13.5" hidden="1" customHeight="1">
      <c r="A50" s="671"/>
      <c r="B50" s="671"/>
      <c r="C50" s="671"/>
      <c r="D50" s="671"/>
      <c r="E50" s="671"/>
      <c r="F50" s="671"/>
      <c r="G50" s="671"/>
      <c r="H50" s="671"/>
      <c r="I50" s="671"/>
      <c r="J50" s="671"/>
      <c r="K50" s="671"/>
      <c r="L50" s="671"/>
      <c r="M50" s="671"/>
      <c r="N50" s="671"/>
      <c r="O50" s="671"/>
      <c r="P50" s="671"/>
      <c r="Q50" s="671"/>
      <c r="R50" s="671"/>
      <c r="S50" s="671"/>
      <c r="T50" s="671"/>
      <c r="U50" s="671"/>
      <c r="V50" s="671"/>
      <c r="W50" s="671"/>
      <c r="X50" s="671"/>
      <c r="Y50" s="671"/>
      <c r="Z50" s="671"/>
      <c r="AA50" s="671"/>
      <c r="AB50" s="671"/>
      <c r="AC50" s="671"/>
      <c r="AD50" s="671"/>
    </row>
    <row r="51" spans="1:30" ht="13.5" hidden="1" customHeight="1">
      <c r="A51" s="671"/>
      <c r="B51" s="671"/>
      <c r="C51" s="671"/>
      <c r="D51" s="671"/>
      <c r="E51" s="671"/>
      <c r="F51" s="671"/>
      <c r="G51" s="671"/>
      <c r="H51" s="671"/>
      <c r="I51" s="671"/>
      <c r="J51" s="671"/>
      <c r="K51" s="671"/>
      <c r="L51" s="671"/>
      <c r="M51" s="671"/>
      <c r="N51" s="671"/>
      <c r="O51" s="671"/>
      <c r="P51" s="671"/>
      <c r="Q51" s="671"/>
      <c r="R51" s="671"/>
      <c r="S51" s="671"/>
      <c r="T51" s="671"/>
      <c r="U51" s="671"/>
      <c r="V51" s="671"/>
      <c r="W51" s="671"/>
      <c r="X51" s="671"/>
      <c r="Y51" s="671"/>
      <c r="Z51" s="671"/>
      <c r="AA51" s="671"/>
      <c r="AB51" s="671"/>
      <c r="AC51" s="671"/>
      <c r="AD51" s="671"/>
    </row>
    <row r="52" spans="1:30" ht="13.5" hidden="1" customHeight="1">
      <c r="A52" s="671"/>
      <c r="B52" s="671"/>
      <c r="C52" s="671"/>
      <c r="D52" s="671"/>
      <c r="E52" s="671"/>
      <c r="F52" s="671"/>
      <c r="G52" s="671"/>
      <c r="H52" s="671"/>
      <c r="I52" s="671"/>
      <c r="J52" s="671"/>
      <c r="K52" s="671"/>
      <c r="L52" s="671"/>
      <c r="M52" s="671"/>
      <c r="N52" s="671"/>
      <c r="O52" s="671"/>
      <c r="P52" s="671"/>
      <c r="Q52" s="671"/>
      <c r="R52" s="671"/>
      <c r="S52" s="671"/>
      <c r="T52" s="671"/>
      <c r="U52" s="671"/>
      <c r="V52" s="671"/>
      <c r="W52" s="671"/>
      <c r="X52" s="671"/>
      <c r="Y52" s="671"/>
      <c r="Z52" s="671"/>
      <c r="AA52" s="671"/>
      <c r="AB52" s="671"/>
      <c r="AC52" s="671"/>
      <c r="AD52" s="671"/>
    </row>
    <row r="53" spans="1:30" ht="13.5" hidden="1" customHeight="1">
      <c r="A53" s="671"/>
      <c r="B53" s="671"/>
      <c r="C53" s="671"/>
      <c r="D53" s="671"/>
      <c r="E53" s="671"/>
      <c r="F53" s="671"/>
      <c r="G53" s="671"/>
      <c r="H53" s="671"/>
      <c r="I53" s="671"/>
      <c r="J53" s="671"/>
      <c r="K53" s="671"/>
      <c r="L53" s="671"/>
      <c r="M53" s="671"/>
      <c r="N53" s="671"/>
      <c r="O53" s="671"/>
      <c r="P53" s="671"/>
      <c r="Q53" s="671"/>
      <c r="R53" s="671"/>
      <c r="S53" s="671"/>
      <c r="T53" s="671"/>
      <c r="U53" s="671"/>
      <c r="V53" s="671"/>
      <c r="W53" s="671"/>
      <c r="X53" s="671"/>
      <c r="Y53" s="671"/>
      <c r="Z53" s="671"/>
      <c r="AA53" s="671"/>
      <c r="AB53" s="671"/>
      <c r="AC53" s="671"/>
      <c r="AD53" s="671"/>
    </row>
    <row r="54" spans="1:30" ht="13.5" customHeight="1">
      <c r="A54" s="671"/>
      <c r="B54" s="671"/>
      <c r="C54" s="671"/>
      <c r="D54" s="671"/>
      <c r="E54" s="67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row>
    <row r="55" spans="1:30" ht="13.5" customHeight="1">
      <c r="A55" s="671"/>
      <c r="B55" s="671"/>
      <c r="C55" s="671"/>
      <c r="D55" s="671"/>
      <c r="E55" s="671"/>
      <c r="F55" s="671"/>
      <c r="G55" s="671"/>
      <c r="H55" s="671"/>
      <c r="I55" s="671"/>
      <c r="J55" s="671"/>
      <c r="K55" s="671"/>
      <c r="L55" s="671"/>
      <c r="M55" s="671"/>
      <c r="N55" s="671"/>
      <c r="O55" s="671"/>
      <c r="P55" s="671"/>
      <c r="Q55" s="671"/>
      <c r="R55" s="671"/>
      <c r="S55" s="671"/>
      <c r="T55" s="671"/>
      <c r="U55" s="671"/>
      <c r="V55" s="671"/>
      <c r="W55" s="671"/>
      <c r="X55" s="671"/>
      <c r="Y55" s="671"/>
      <c r="Z55" s="671"/>
      <c r="AA55" s="671"/>
      <c r="AB55" s="671"/>
      <c r="AC55" s="671"/>
      <c r="AD55" s="671"/>
    </row>
    <row r="56" spans="1:30" ht="13.5" customHeight="1">
      <c r="A56" s="671"/>
      <c r="B56" s="671"/>
      <c r="C56" s="671"/>
      <c r="D56" s="671"/>
      <c r="E56" s="671"/>
      <c r="F56" s="671"/>
      <c r="G56" s="671"/>
      <c r="H56" s="671"/>
      <c r="I56" s="671"/>
      <c r="J56" s="671"/>
      <c r="K56" s="671"/>
      <c r="L56" s="671"/>
      <c r="M56" s="671"/>
      <c r="N56" s="671"/>
      <c r="O56" s="671"/>
      <c r="P56" s="671"/>
      <c r="Q56" s="671"/>
      <c r="R56" s="671"/>
      <c r="S56" s="671"/>
      <c r="T56" s="671"/>
      <c r="U56" s="671"/>
      <c r="V56" s="671"/>
      <c r="W56" s="671"/>
      <c r="X56" s="671"/>
      <c r="Y56" s="671"/>
      <c r="Z56" s="671"/>
      <c r="AA56" s="671"/>
      <c r="AB56" s="671"/>
      <c r="AC56" s="671"/>
      <c r="AD56" s="671"/>
    </row>
    <row r="57" spans="1:30" ht="13.5" customHeight="1">
      <c r="A57" s="671"/>
      <c r="B57" s="671"/>
      <c r="C57" s="671"/>
      <c r="D57" s="671"/>
      <c r="E57" s="671"/>
      <c r="F57" s="671"/>
      <c r="G57" s="671"/>
      <c r="H57" s="671"/>
      <c r="I57" s="671"/>
      <c r="J57" s="671"/>
      <c r="K57" s="671"/>
      <c r="L57" s="671"/>
      <c r="M57" s="671"/>
      <c r="N57" s="671"/>
      <c r="O57" s="671"/>
      <c r="P57" s="671"/>
      <c r="Q57" s="671"/>
      <c r="R57" s="671"/>
      <c r="S57" s="671"/>
      <c r="T57" s="671"/>
      <c r="U57" s="671"/>
      <c r="V57" s="671"/>
      <c r="W57" s="671"/>
      <c r="X57" s="671"/>
      <c r="Y57" s="671"/>
      <c r="Z57" s="671"/>
      <c r="AA57" s="671"/>
      <c r="AB57" s="671"/>
      <c r="AC57" s="671"/>
      <c r="AD57" s="671"/>
    </row>
    <row r="58" spans="1:30" ht="13.5" customHeight="1">
      <c r="A58" s="671"/>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row>
    <row r="59" spans="1:30" ht="13.5" customHeight="1">
      <c r="A59" s="671"/>
      <c r="B59" s="671"/>
      <c r="C59" s="671"/>
      <c r="D59" s="671"/>
      <c r="E59" s="671"/>
      <c r="F59" s="671"/>
      <c r="G59" s="671"/>
      <c r="H59" s="671"/>
      <c r="I59" s="671"/>
      <c r="J59" s="671"/>
      <c r="K59" s="671"/>
      <c r="L59" s="671"/>
      <c r="M59" s="671"/>
      <c r="N59" s="671"/>
      <c r="O59" s="671"/>
      <c r="P59" s="671"/>
      <c r="Q59" s="671"/>
      <c r="R59" s="671"/>
      <c r="S59" s="671"/>
      <c r="T59" s="671"/>
      <c r="U59" s="671"/>
      <c r="V59" s="671"/>
      <c r="W59" s="671"/>
      <c r="X59" s="671"/>
      <c r="Y59" s="671"/>
      <c r="Z59" s="671"/>
      <c r="AA59" s="671"/>
      <c r="AB59" s="671"/>
      <c r="AC59" s="671"/>
      <c r="AD59" s="671"/>
    </row>
    <row r="60" spans="1:30" ht="13.5" customHeight="1">
      <c r="A60" s="671"/>
      <c r="B60" s="671"/>
      <c r="C60" s="671"/>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row>
    <row r="61" spans="1:30" ht="13.5" customHeight="1">
      <c r="A61" s="671"/>
      <c r="B61" s="671"/>
      <c r="C61" s="671"/>
      <c r="D61" s="671"/>
      <c r="E61" s="671"/>
      <c r="F61" s="671"/>
      <c r="G61" s="671"/>
      <c r="H61" s="671"/>
      <c r="I61" s="671"/>
      <c r="J61" s="671"/>
      <c r="K61" s="671"/>
      <c r="L61" s="671"/>
      <c r="M61" s="671"/>
      <c r="N61" s="671"/>
      <c r="O61" s="671"/>
      <c r="P61" s="671"/>
      <c r="Q61" s="671"/>
      <c r="R61" s="671"/>
      <c r="S61" s="671"/>
      <c r="T61" s="671"/>
      <c r="U61" s="671"/>
      <c r="V61" s="671"/>
      <c r="W61" s="671"/>
      <c r="X61" s="671"/>
      <c r="Y61" s="671"/>
      <c r="Z61" s="671"/>
      <c r="AA61" s="671"/>
      <c r="AB61" s="671"/>
      <c r="AC61" s="671"/>
      <c r="AD61" s="671"/>
    </row>
    <row r="62" spans="1:30" ht="13.5" customHeight="1">
      <c r="A62" s="671"/>
      <c r="B62" s="671"/>
      <c r="C62" s="671"/>
      <c r="D62" s="671"/>
      <c r="E62" s="671"/>
      <c r="F62" s="671"/>
      <c r="G62" s="671"/>
      <c r="H62" s="671"/>
      <c r="I62" s="671"/>
      <c r="J62" s="671"/>
      <c r="K62" s="671"/>
      <c r="L62" s="671"/>
      <c r="M62" s="671"/>
      <c r="N62" s="671"/>
      <c r="O62" s="671"/>
      <c r="P62" s="671"/>
      <c r="Q62" s="671"/>
      <c r="R62" s="671"/>
      <c r="S62" s="671"/>
      <c r="T62" s="671"/>
      <c r="U62" s="671"/>
      <c r="V62" s="671"/>
      <c r="W62" s="671"/>
      <c r="X62" s="671"/>
      <c r="Y62" s="671"/>
      <c r="Z62" s="671"/>
      <c r="AA62" s="671"/>
      <c r="AB62" s="671"/>
      <c r="AC62" s="671"/>
      <c r="AD62" s="671"/>
    </row>
    <row r="63" spans="1:30" ht="13.5" customHeight="1">
      <c r="A63" s="671"/>
      <c r="B63" s="671"/>
      <c r="C63" s="671"/>
      <c r="D63" s="671"/>
      <c r="E63" s="671"/>
      <c r="F63" s="671"/>
      <c r="G63" s="671"/>
      <c r="H63" s="671"/>
      <c r="I63" s="671"/>
      <c r="J63" s="671"/>
      <c r="K63" s="671"/>
      <c r="L63" s="671"/>
      <c r="M63" s="671"/>
      <c r="N63" s="671"/>
      <c r="O63" s="671"/>
      <c r="P63" s="671"/>
      <c r="Q63" s="671"/>
      <c r="R63" s="671"/>
      <c r="S63" s="671"/>
      <c r="T63" s="671"/>
      <c r="U63" s="671"/>
      <c r="V63" s="671"/>
      <c r="W63" s="671"/>
      <c r="X63" s="671"/>
      <c r="Y63" s="671"/>
      <c r="Z63" s="671"/>
      <c r="AA63" s="671"/>
      <c r="AB63" s="671"/>
      <c r="AC63" s="671"/>
      <c r="AD63" s="671"/>
    </row>
    <row r="64" spans="1:30" ht="13.5" customHeight="1">
      <c r="A64" s="671"/>
      <c r="B64" s="671"/>
      <c r="C64" s="671"/>
      <c r="D64" s="671"/>
      <c r="E64" s="671"/>
      <c r="F64" s="671"/>
      <c r="G64" s="671"/>
      <c r="H64" s="671"/>
      <c r="I64" s="671"/>
      <c r="J64" s="671"/>
      <c r="K64" s="671"/>
      <c r="L64" s="671"/>
      <c r="M64" s="671"/>
      <c r="N64" s="671"/>
      <c r="O64" s="671"/>
      <c r="P64" s="671"/>
      <c r="Q64" s="671"/>
      <c r="R64" s="671"/>
      <c r="S64" s="671"/>
      <c r="T64" s="671"/>
      <c r="U64" s="671"/>
      <c r="V64" s="671"/>
      <c r="W64" s="671"/>
      <c r="X64" s="671"/>
      <c r="Y64" s="671"/>
      <c r="Z64" s="671"/>
      <c r="AA64" s="671"/>
      <c r="AB64" s="671"/>
      <c r="AC64" s="671"/>
      <c r="AD64" s="671"/>
    </row>
    <row r="65" spans="1:30" ht="13.5" customHeight="1">
      <c r="A65" s="671"/>
      <c r="B65" s="671"/>
      <c r="C65" s="671"/>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row>
    <row r="66" spans="1:30" ht="13.5" customHeight="1">
      <c r="A66" s="671"/>
      <c r="B66" s="671"/>
      <c r="C66" s="671"/>
      <c r="D66" s="671"/>
      <c r="E66" s="671"/>
      <c r="F66" s="671"/>
      <c r="G66" s="671"/>
      <c r="H66" s="671"/>
      <c r="I66" s="671"/>
      <c r="J66" s="671"/>
      <c r="K66" s="671"/>
      <c r="L66" s="671"/>
      <c r="M66" s="671"/>
      <c r="N66" s="671"/>
      <c r="O66" s="671"/>
      <c r="P66" s="671"/>
      <c r="Q66" s="671"/>
      <c r="R66" s="671"/>
      <c r="S66" s="671"/>
      <c r="T66" s="671"/>
      <c r="U66" s="671"/>
      <c r="V66" s="671"/>
      <c r="W66" s="671"/>
      <c r="X66" s="671"/>
      <c r="Y66" s="671"/>
      <c r="Z66" s="671"/>
      <c r="AA66" s="671"/>
      <c r="AB66" s="671"/>
      <c r="AC66" s="671"/>
      <c r="AD66" s="671"/>
    </row>
    <row r="67" spans="1:30" ht="13.5" customHeight="1">
      <c r="A67" s="671"/>
      <c r="B67" s="671"/>
      <c r="C67" s="671"/>
      <c r="D67" s="671"/>
      <c r="E67" s="671"/>
      <c r="F67" s="671"/>
      <c r="G67" s="671"/>
      <c r="H67" s="671"/>
      <c r="I67" s="671"/>
      <c r="J67" s="671"/>
      <c r="K67" s="671"/>
      <c r="L67" s="671"/>
      <c r="M67" s="671"/>
      <c r="N67" s="671"/>
      <c r="O67" s="671"/>
      <c r="P67" s="671"/>
      <c r="Q67" s="671"/>
      <c r="R67" s="671"/>
      <c r="S67" s="671"/>
      <c r="T67" s="671"/>
      <c r="U67" s="671"/>
      <c r="V67" s="671"/>
      <c r="W67" s="671"/>
      <c r="X67" s="671"/>
      <c r="Y67" s="671"/>
      <c r="Z67" s="671"/>
      <c r="AA67" s="671"/>
      <c r="AB67" s="671"/>
      <c r="AC67" s="671"/>
      <c r="AD67" s="671"/>
    </row>
    <row r="68" spans="1:30" ht="13.5" customHeight="1">
      <c r="A68" s="671"/>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row>
    <row r="69" spans="1:30" ht="13.5" customHeight="1">
      <c r="A69" s="671"/>
      <c r="B69" s="671"/>
      <c r="C69" s="671"/>
      <c r="D69" s="671"/>
      <c r="E69" s="671"/>
      <c r="F69" s="671"/>
      <c r="G69" s="671"/>
      <c r="H69" s="671"/>
      <c r="I69" s="671"/>
      <c r="J69" s="671"/>
      <c r="K69" s="671"/>
      <c r="L69" s="671"/>
      <c r="M69" s="671"/>
      <c r="N69" s="671"/>
      <c r="O69" s="671"/>
      <c r="P69" s="671"/>
      <c r="Q69" s="671"/>
      <c r="R69" s="671"/>
      <c r="S69" s="671"/>
      <c r="T69" s="671"/>
      <c r="U69" s="671"/>
      <c r="V69" s="671"/>
      <c r="W69" s="671"/>
      <c r="X69" s="671"/>
      <c r="Y69" s="671"/>
      <c r="Z69" s="671"/>
      <c r="AA69" s="671"/>
      <c r="AB69" s="671"/>
      <c r="AC69" s="671"/>
      <c r="AD69" s="671"/>
    </row>
    <row r="70" spans="1:30" ht="13.5" customHeight="1">
      <c r="A70" s="671"/>
      <c r="B70" s="671"/>
      <c r="C70" s="671"/>
      <c r="D70" s="671"/>
      <c r="E70" s="671"/>
      <c r="F70" s="671"/>
      <c r="G70" s="671"/>
      <c r="H70" s="671"/>
      <c r="I70" s="671"/>
      <c r="J70" s="671"/>
      <c r="K70" s="671"/>
      <c r="L70" s="671"/>
      <c r="M70" s="671"/>
      <c r="N70" s="671"/>
      <c r="O70" s="671"/>
      <c r="P70" s="671"/>
      <c r="Q70" s="671"/>
      <c r="R70" s="671"/>
      <c r="S70" s="671"/>
      <c r="T70" s="671"/>
      <c r="U70" s="671"/>
      <c r="V70" s="671"/>
      <c r="W70" s="671"/>
      <c r="X70" s="671"/>
      <c r="Y70" s="671"/>
      <c r="Z70" s="671"/>
      <c r="AA70" s="671"/>
      <c r="AB70" s="671"/>
      <c r="AC70" s="671"/>
      <c r="AD70" s="671"/>
    </row>
    <row r="71" spans="1:30" ht="13.5" customHeight="1">
      <c r="A71" s="671"/>
      <c r="B71" s="671"/>
      <c r="C71" s="671"/>
      <c r="D71" s="671"/>
      <c r="E71" s="671"/>
      <c r="F71" s="671"/>
      <c r="G71" s="671"/>
      <c r="H71" s="671"/>
      <c r="I71" s="671"/>
      <c r="J71" s="671"/>
      <c r="K71" s="671"/>
      <c r="L71" s="671"/>
      <c r="M71" s="671"/>
      <c r="N71" s="671"/>
      <c r="O71" s="671"/>
      <c r="P71" s="671"/>
      <c r="Q71" s="671"/>
      <c r="R71" s="671"/>
      <c r="S71" s="671"/>
      <c r="T71" s="671"/>
      <c r="U71" s="671"/>
      <c r="V71" s="671"/>
      <c r="W71" s="671"/>
      <c r="X71" s="671"/>
      <c r="Y71" s="671"/>
      <c r="Z71" s="671"/>
      <c r="AA71" s="671"/>
      <c r="AB71" s="671"/>
      <c r="AC71" s="671"/>
      <c r="AD71" s="671"/>
    </row>
    <row r="72" spans="1:30" ht="13.5" customHeight="1">
      <c r="A72" s="671"/>
      <c r="B72" s="671"/>
      <c r="C72" s="671"/>
      <c r="D72" s="671"/>
      <c r="E72" s="671"/>
      <c r="F72" s="671"/>
      <c r="G72" s="671"/>
      <c r="H72" s="671"/>
      <c r="I72" s="671"/>
      <c r="J72" s="671"/>
      <c r="K72" s="671"/>
      <c r="L72" s="671"/>
      <c r="M72" s="671"/>
      <c r="N72" s="671"/>
      <c r="O72" s="671"/>
      <c r="P72" s="671"/>
      <c r="Q72" s="671"/>
      <c r="R72" s="671"/>
      <c r="S72" s="671"/>
      <c r="T72" s="671"/>
      <c r="U72" s="671"/>
      <c r="V72" s="671"/>
      <c r="W72" s="671"/>
      <c r="X72" s="671"/>
      <c r="Y72" s="671"/>
      <c r="Z72" s="671"/>
      <c r="AA72" s="671"/>
      <c r="AB72" s="671"/>
      <c r="AC72" s="671"/>
      <c r="AD72" s="671"/>
    </row>
    <row r="73" spans="1:30" ht="13.5" customHeight="1">
      <c r="A73" s="671"/>
      <c r="B73" s="671"/>
      <c r="C73" s="671"/>
      <c r="D73" s="671"/>
      <c r="E73" s="671"/>
      <c r="F73" s="671"/>
      <c r="G73" s="671"/>
      <c r="H73" s="671"/>
      <c r="I73" s="671"/>
      <c r="J73" s="671"/>
      <c r="K73" s="671"/>
      <c r="L73" s="671"/>
      <c r="M73" s="671"/>
      <c r="N73" s="671"/>
      <c r="O73" s="671"/>
      <c r="P73" s="671"/>
      <c r="Q73" s="671"/>
      <c r="R73" s="671"/>
      <c r="S73" s="671"/>
      <c r="T73" s="671"/>
      <c r="U73" s="671"/>
      <c r="V73" s="671"/>
      <c r="W73" s="671"/>
      <c r="X73" s="671"/>
      <c r="Y73" s="671"/>
      <c r="Z73" s="671"/>
      <c r="AA73" s="671"/>
      <c r="AB73" s="671"/>
      <c r="AC73" s="671"/>
      <c r="AD73" s="671"/>
    </row>
    <row r="74" spans="1:30" ht="13.5" customHeight="1">
      <c r="A74" s="671"/>
      <c r="B74" s="671"/>
      <c r="C74" s="671"/>
      <c r="D74" s="671"/>
      <c r="E74" s="671"/>
      <c r="F74" s="671"/>
      <c r="G74" s="671"/>
      <c r="H74" s="671"/>
      <c r="I74" s="671"/>
      <c r="J74" s="671"/>
      <c r="K74" s="671"/>
      <c r="L74" s="671"/>
      <c r="M74" s="671"/>
      <c r="N74" s="671"/>
      <c r="O74" s="671"/>
      <c r="P74" s="671"/>
      <c r="Q74" s="671"/>
      <c r="R74" s="671"/>
      <c r="S74" s="671"/>
      <c r="T74" s="671"/>
      <c r="U74" s="671"/>
      <c r="V74" s="671"/>
      <c r="W74" s="671"/>
      <c r="X74" s="671"/>
      <c r="Y74" s="671"/>
      <c r="Z74" s="671"/>
      <c r="AA74" s="671"/>
      <c r="AB74" s="671"/>
      <c r="AC74" s="671"/>
      <c r="AD74" s="671"/>
    </row>
    <row r="75" spans="1:30" ht="13.5" customHeight="1">
      <c r="A75" s="671"/>
      <c r="B75" s="671"/>
      <c r="C75" s="671"/>
      <c r="D75" s="671"/>
      <c r="E75" s="671"/>
      <c r="F75" s="671"/>
      <c r="G75" s="671"/>
      <c r="H75" s="671"/>
      <c r="I75" s="671"/>
      <c r="J75" s="671"/>
      <c r="K75" s="671"/>
      <c r="L75" s="671"/>
      <c r="M75" s="671"/>
      <c r="N75" s="671"/>
      <c r="O75" s="671"/>
      <c r="P75" s="671"/>
      <c r="Q75" s="671"/>
      <c r="R75" s="671"/>
      <c r="S75" s="671"/>
      <c r="T75" s="671"/>
      <c r="U75" s="671"/>
      <c r="V75" s="671"/>
      <c r="W75" s="671"/>
      <c r="X75" s="671"/>
      <c r="Y75" s="671"/>
      <c r="Z75" s="671"/>
      <c r="AA75" s="671"/>
      <c r="AB75" s="671"/>
      <c r="AC75" s="671"/>
      <c r="AD75" s="671"/>
    </row>
    <row r="76" spans="1:30" ht="13.5" customHeight="1">
      <c r="A76" s="671"/>
      <c r="B76" s="671"/>
      <c r="C76" s="671"/>
      <c r="D76" s="671"/>
      <c r="E76" s="671"/>
      <c r="F76" s="671"/>
      <c r="G76" s="671"/>
      <c r="H76" s="671"/>
      <c r="I76" s="671"/>
      <c r="J76" s="671"/>
      <c r="K76" s="671"/>
      <c r="L76" s="671"/>
      <c r="M76" s="671"/>
      <c r="N76" s="671"/>
      <c r="O76" s="671"/>
      <c r="P76" s="671"/>
      <c r="Q76" s="671"/>
      <c r="R76" s="671"/>
      <c r="S76" s="671"/>
      <c r="T76" s="671"/>
      <c r="U76" s="671"/>
      <c r="V76" s="671"/>
      <c r="W76" s="671"/>
      <c r="X76" s="671"/>
      <c r="Y76" s="671"/>
      <c r="Z76" s="671"/>
      <c r="AA76" s="671"/>
      <c r="AB76" s="671"/>
      <c r="AC76" s="671"/>
      <c r="AD76" s="671"/>
    </row>
    <row r="77" spans="1:30" ht="13.5" customHeight="1">
      <c r="A77" s="671"/>
      <c r="B77" s="671"/>
      <c r="C77" s="671"/>
      <c r="D77" s="671"/>
      <c r="E77" s="671"/>
      <c r="F77" s="671"/>
      <c r="G77" s="671"/>
      <c r="H77" s="671"/>
      <c r="I77" s="671"/>
      <c r="J77" s="671"/>
      <c r="K77" s="671"/>
      <c r="L77" s="671"/>
      <c r="M77" s="671"/>
      <c r="N77" s="671"/>
      <c r="O77" s="671"/>
      <c r="P77" s="671"/>
      <c r="Q77" s="671"/>
      <c r="R77" s="671"/>
      <c r="S77" s="671"/>
      <c r="T77" s="671"/>
      <c r="U77" s="671"/>
      <c r="V77" s="671"/>
      <c r="W77" s="671"/>
      <c r="X77" s="671"/>
      <c r="Y77" s="671"/>
      <c r="Z77" s="671"/>
      <c r="AA77" s="671"/>
      <c r="AB77" s="671"/>
      <c r="AC77" s="671"/>
      <c r="AD77" s="671"/>
    </row>
    <row r="78" spans="1:30" ht="13.5" customHeight="1">
      <c r="A78" s="671"/>
      <c r="B78" s="671"/>
      <c r="C78" s="671"/>
      <c r="D78" s="671"/>
      <c r="E78" s="671"/>
      <c r="F78" s="671"/>
      <c r="G78" s="671"/>
      <c r="H78" s="671"/>
      <c r="I78" s="671"/>
      <c r="J78" s="671"/>
      <c r="K78" s="671"/>
      <c r="L78" s="671"/>
      <c r="M78" s="671"/>
      <c r="N78" s="671"/>
      <c r="O78" s="671"/>
      <c r="P78" s="671"/>
      <c r="Q78" s="671"/>
      <c r="R78" s="671"/>
      <c r="S78" s="671"/>
      <c r="T78" s="671"/>
      <c r="U78" s="671"/>
      <c r="V78" s="671"/>
      <c r="W78" s="671"/>
      <c r="X78" s="671"/>
      <c r="Y78" s="671"/>
      <c r="Z78" s="671"/>
      <c r="AA78" s="671"/>
      <c r="AB78" s="671"/>
      <c r="AC78" s="671"/>
      <c r="AD78" s="671"/>
    </row>
    <row r="79" spans="1:30" ht="13.5" customHeight="1">
      <c r="A79" s="671"/>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row>
    <row r="80" spans="1:30" ht="13.5" customHeight="1">
      <c r="A80" s="671"/>
      <c r="B80" s="671"/>
      <c r="C80" s="671"/>
      <c r="D80" s="671"/>
      <c r="E80" s="671"/>
      <c r="F80" s="671"/>
      <c r="G80" s="671"/>
      <c r="H80" s="671"/>
      <c r="I80" s="671"/>
      <c r="J80" s="671"/>
      <c r="K80" s="671"/>
      <c r="L80" s="671"/>
      <c r="M80" s="671"/>
      <c r="N80" s="671"/>
      <c r="O80" s="671"/>
      <c r="P80" s="671"/>
      <c r="Q80" s="671"/>
      <c r="R80" s="671"/>
      <c r="S80" s="671"/>
      <c r="T80" s="671"/>
      <c r="U80" s="671"/>
      <c r="V80" s="671"/>
      <c r="W80" s="671"/>
      <c r="X80" s="671"/>
      <c r="Y80" s="671"/>
      <c r="Z80" s="671"/>
      <c r="AA80" s="671"/>
      <c r="AB80" s="671"/>
      <c r="AC80" s="671"/>
      <c r="AD80" s="671"/>
    </row>
    <row r="81" spans="1:30" ht="13.5" customHeight="1">
      <c r="A81" s="671"/>
      <c r="B81" s="671"/>
      <c r="C81" s="671"/>
      <c r="D81" s="671"/>
      <c r="E81" s="671"/>
      <c r="F81" s="671"/>
      <c r="G81" s="671"/>
      <c r="H81" s="671"/>
      <c r="I81" s="671"/>
      <c r="J81" s="671"/>
      <c r="K81" s="671"/>
      <c r="L81" s="671"/>
      <c r="M81" s="671"/>
      <c r="N81" s="671"/>
      <c r="O81" s="671"/>
      <c r="P81" s="671"/>
      <c r="Q81" s="671"/>
      <c r="R81" s="671"/>
      <c r="S81" s="671"/>
      <c r="T81" s="671"/>
      <c r="U81" s="671"/>
      <c r="V81" s="671"/>
      <c r="W81" s="671"/>
      <c r="X81" s="671"/>
      <c r="Y81" s="671"/>
      <c r="Z81" s="671"/>
      <c r="AA81" s="671"/>
      <c r="AB81" s="671"/>
      <c r="AC81" s="671"/>
      <c r="AD81" s="671"/>
    </row>
    <row r="82" spans="1:30" ht="13.5" customHeight="1">
      <c r="A82" s="671"/>
      <c r="B82" s="671"/>
      <c r="C82" s="671"/>
      <c r="D82" s="671"/>
      <c r="E82" s="671"/>
      <c r="F82" s="671"/>
      <c r="G82" s="671"/>
      <c r="H82" s="671"/>
      <c r="I82" s="671"/>
      <c r="J82" s="671"/>
      <c r="K82" s="671"/>
      <c r="L82" s="671"/>
      <c r="M82" s="671"/>
      <c r="N82" s="671"/>
      <c r="O82" s="671"/>
      <c r="P82" s="671"/>
      <c r="Q82" s="671"/>
      <c r="R82" s="671"/>
      <c r="S82" s="671"/>
      <c r="T82" s="671"/>
      <c r="U82" s="671"/>
      <c r="V82" s="671"/>
      <c r="W82" s="671"/>
      <c r="X82" s="671"/>
      <c r="Y82" s="671"/>
      <c r="Z82" s="671"/>
      <c r="AA82" s="671"/>
      <c r="AB82" s="671"/>
      <c r="AC82" s="671"/>
      <c r="AD82" s="671"/>
    </row>
    <row r="83" spans="1:30" ht="13.5" customHeight="1">
      <c r="A83" s="671"/>
      <c r="B83" s="671"/>
      <c r="C83" s="671"/>
      <c r="D83" s="671"/>
      <c r="E83" s="671"/>
      <c r="F83" s="671"/>
      <c r="G83" s="671"/>
      <c r="H83" s="671"/>
      <c r="I83" s="671"/>
      <c r="J83" s="671"/>
      <c r="K83" s="671"/>
      <c r="L83" s="671"/>
      <c r="M83" s="671"/>
      <c r="N83" s="671"/>
      <c r="O83" s="671"/>
      <c r="P83" s="671"/>
      <c r="Q83" s="671"/>
      <c r="R83" s="671"/>
      <c r="S83" s="671"/>
      <c r="T83" s="671"/>
      <c r="U83" s="671"/>
      <c r="V83" s="671"/>
      <c r="W83" s="671"/>
      <c r="X83" s="671"/>
      <c r="Y83" s="671"/>
      <c r="Z83" s="671"/>
      <c r="AA83" s="671"/>
      <c r="AB83" s="671"/>
      <c r="AC83" s="671"/>
      <c r="AD83" s="671"/>
    </row>
    <row r="84" spans="1:30" ht="13.5" customHeight="1">
      <c r="A84" s="671"/>
      <c r="B84" s="671"/>
      <c r="C84" s="671"/>
      <c r="D84" s="671"/>
      <c r="E84" s="671"/>
      <c r="F84" s="671"/>
      <c r="G84" s="671"/>
      <c r="H84" s="671"/>
      <c r="I84" s="671"/>
      <c r="J84" s="671"/>
      <c r="K84" s="671"/>
      <c r="L84" s="671"/>
      <c r="M84" s="671"/>
      <c r="N84" s="671"/>
      <c r="O84" s="671"/>
      <c r="P84" s="671"/>
      <c r="Q84" s="671"/>
      <c r="R84" s="671"/>
      <c r="S84" s="671"/>
      <c r="T84" s="671"/>
      <c r="U84" s="671"/>
      <c r="V84" s="671"/>
      <c r="W84" s="671"/>
      <c r="X84" s="671"/>
      <c r="Y84" s="671"/>
      <c r="Z84" s="671"/>
      <c r="AA84" s="671"/>
      <c r="AB84" s="671"/>
      <c r="AC84" s="671"/>
      <c r="AD84" s="671"/>
    </row>
    <row r="85" spans="1:30" ht="13.5" customHeight="1">
      <c r="A85" s="671"/>
      <c r="B85" s="671"/>
      <c r="C85" s="671"/>
      <c r="D85" s="671"/>
      <c r="E85" s="671"/>
      <c r="F85" s="671"/>
      <c r="G85" s="671"/>
      <c r="H85" s="671"/>
      <c r="I85" s="671"/>
      <c r="J85" s="671"/>
      <c r="K85" s="671"/>
      <c r="L85" s="671"/>
      <c r="M85" s="671"/>
      <c r="N85" s="671"/>
      <c r="O85" s="671"/>
      <c r="P85" s="671"/>
      <c r="Q85" s="671"/>
      <c r="R85" s="671"/>
      <c r="S85" s="671"/>
      <c r="T85" s="671"/>
      <c r="U85" s="671"/>
      <c r="V85" s="671"/>
      <c r="W85" s="671"/>
      <c r="X85" s="671"/>
      <c r="Y85" s="671"/>
      <c r="Z85" s="671"/>
      <c r="AA85" s="671"/>
      <c r="AB85" s="671"/>
      <c r="AC85" s="671"/>
      <c r="AD85" s="671"/>
    </row>
    <row r="86" spans="1:30" ht="13.5" customHeight="1">
      <c r="A86" s="671"/>
      <c r="B86" s="671"/>
      <c r="C86" s="671"/>
      <c r="D86" s="671"/>
      <c r="E86" s="671"/>
      <c r="F86" s="671"/>
      <c r="G86" s="671"/>
      <c r="H86" s="671"/>
      <c r="I86" s="671"/>
      <c r="J86" s="671"/>
      <c r="K86" s="671"/>
      <c r="L86" s="671"/>
      <c r="M86" s="671"/>
      <c r="N86" s="671"/>
      <c r="O86" s="671"/>
      <c r="P86" s="671"/>
      <c r="Q86" s="671"/>
      <c r="R86" s="671"/>
      <c r="S86" s="671"/>
      <c r="T86" s="671"/>
      <c r="U86" s="671"/>
      <c r="V86" s="671"/>
      <c r="W86" s="671"/>
      <c r="X86" s="671"/>
      <c r="Y86" s="671"/>
      <c r="Z86" s="671"/>
      <c r="AA86" s="671"/>
      <c r="AB86" s="671"/>
      <c r="AC86" s="671"/>
      <c r="AD86" s="671"/>
    </row>
    <row r="87" spans="1:30" ht="13.5" customHeight="1">
      <c r="A87" s="671"/>
      <c r="B87" s="671"/>
      <c r="C87" s="671"/>
      <c r="D87" s="671"/>
      <c r="E87" s="671"/>
      <c r="F87" s="671"/>
      <c r="G87" s="671"/>
      <c r="H87" s="671"/>
      <c r="I87" s="671"/>
      <c r="J87" s="671"/>
      <c r="K87" s="671"/>
      <c r="L87" s="671"/>
      <c r="M87" s="671"/>
      <c r="N87" s="671"/>
      <c r="O87" s="671"/>
      <c r="P87" s="671"/>
      <c r="Q87" s="671"/>
      <c r="R87" s="671"/>
      <c r="S87" s="671"/>
      <c r="T87" s="671"/>
      <c r="U87" s="671"/>
      <c r="V87" s="671"/>
      <c r="W87" s="671"/>
      <c r="X87" s="671"/>
      <c r="Y87" s="671"/>
      <c r="Z87" s="671"/>
      <c r="AA87" s="671"/>
      <c r="AB87" s="671"/>
      <c r="AC87" s="671"/>
      <c r="AD87" s="671"/>
    </row>
    <row r="88" spans="1:30" ht="13.5" customHeight="1">
      <c r="A88" s="671"/>
      <c r="B88" s="671"/>
      <c r="C88" s="671"/>
      <c r="D88" s="671"/>
      <c r="E88" s="671"/>
      <c r="F88" s="671"/>
      <c r="G88" s="671"/>
      <c r="H88" s="671"/>
      <c r="I88" s="671"/>
      <c r="J88" s="671"/>
      <c r="K88" s="671"/>
      <c r="L88" s="671"/>
      <c r="M88" s="671"/>
      <c r="N88" s="671"/>
      <c r="O88" s="671"/>
      <c r="P88" s="671"/>
      <c r="Q88" s="671"/>
      <c r="R88" s="671"/>
      <c r="S88" s="671"/>
      <c r="T88" s="671"/>
      <c r="U88" s="671"/>
      <c r="V88" s="671"/>
      <c r="W88" s="671"/>
      <c r="X88" s="671"/>
      <c r="Y88" s="671"/>
      <c r="Z88" s="671"/>
      <c r="AA88" s="671"/>
      <c r="AB88" s="671"/>
      <c r="AC88" s="671"/>
      <c r="AD88" s="671"/>
    </row>
    <row r="89" spans="1:30" ht="13.5" customHeight="1">
      <c r="A89" s="671"/>
      <c r="B89" s="671"/>
      <c r="C89" s="671"/>
      <c r="D89" s="671"/>
      <c r="E89" s="671"/>
      <c r="F89" s="671"/>
      <c r="G89" s="671"/>
      <c r="H89" s="671"/>
      <c r="I89" s="671"/>
      <c r="J89" s="671"/>
      <c r="K89" s="671"/>
      <c r="L89" s="671"/>
      <c r="M89" s="671"/>
      <c r="N89" s="671"/>
      <c r="O89" s="671"/>
      <c r="P89" s="671"/>
      <c r="Q89" s="671"/>
      <c r="R89" s="671"/>
      <c r="S89" s="671"/>
      <c r="T89" s="671"/>
      <c r="U89" s="671"/>
      <c r="V89" s="671"/>
      <c r="W89" s="671"/>
      <c r="X89" s="671"/>
      <c r="Y89" s="671"/>
      <c r="Z89" s="671"/>
      <c r="AA89" s="671"/>
      <c r="AB89" s="671"/>
      <c r="AC89" s="671"/>
      <c r="AD89" s="671"/>
    </row>
    <row r="90" spans="1:30" ht="13.5" customHeight="1">
      <c r="A90" s="671"/>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row>
    <row r="91" spans="1:30" ht="13.5" customHeight="1">
      <c r="A91" s="671"/>
      <c r="B91" s="671"/>
      <c r="C91" s="671"/>
      <c r="D91" s="671"/>
      <c r="E91" s="671"/>
      <c r="F91" s="671"/>
      <c r="G91" s="671"/>
      <c r="H91" s="671"/>
      <c r="I91" s="671"/>
      <c r="J91" s="671"/>
      <c r="K91" s="671"/>
      <c r="L91" s="671"/>
      <c r="M91" s="671"/>
      <c r="N91" s="671"/>
      <c r="O91" s="671"/>
      <c r="P91" s="671"/>
      <c r="Q91" s="671"/>
      <c r="R91" s="671"/>
      <c r="S91" s="671"/>
      <c r="T91" s="671"/>
      <c r="U91" s="671"/>
      <c r="V91" s="671"/>
      <c r="W91" s="671"/>
      <c r="X91" s="671"/>
      <c r="Y91" s="671"/>
      <c r="Z91" s="671"/>
      <c r="AA91" s="671"/>
      <c r="AB91" s="671"/>
      <c r="AC91" s="671"/>
      <c r="AD91" s="671"/>
    </row>
    <row r="92" spans="1:30" ht="13.5" customHeight="1">
      <c r="A92" s="671"/>
      <c r="B92" s="671"/>
      <c r="C92" s="671"/>
      <c r="D92" s="671"/>
      <c r="E92" s="671"/>
      <c r="F92" s="671"/>
      <c r="G92" s="671"/>
      <c r="H92" s="671"/>
      <c r="I92" s="671"/>
      <c r="J92" s="671"/>
      <c r="K92" s="671"/>
      <c r="L92" s="671"/>
      <c r="M92" s="671"/>
      <c r="N92" s="671"/>
      <c r="O92" s="671"/>
      <c r="P92" s="671"/>
      <c r="Q92" s="671"/>
      <c r="R92" s="671"/>
      <c r="S92" s="671"/>
      <c r="T92" s="671"/>
      <c r="U92" s="671"/>
      <c r="V92" s="671"/>
      <c r="W92" s="671"/>
      <c r="X92" s="671"/>
      <c r="Y92" s="671"/>
      <c r="Z92" s="671"/>
      <c r="AA92" s="671"/>
      <c r="AB92" s="671"/>
      <c r="AC92" s="671"/>
      <c r="AD92" s="671"/>
    </row>
    <row r="93" spans="1:30" ht="13.5" customHeight="1">
      <c r="A93" s="671"/>
      <c r="B93" s="671"/>
      <c r="C93" s="671"/>
      <c r="D93" s="671"/>
      <c r="E93" s="671"/>
      <c r="F93" s="671"/>
      <c r="G93" s="671"/>
      <c r="H93" s="671"/>
      <c r="I93" s="671"/>
      <c r="J93" s="671"/>
      <c r="K93" s="671"/>
      <c r="L93" s="671"/>
      <c r="M93" s="671"/>
      <c r="N93" s="671"/>
      <c r="O93" s="671"/>
      <c r="P93" s="671"/>
      <c r="Q93" s="671"/>
      <c r="R93" s="671"/>
      <c r="S93" s="671"/>
      <c r="T93" s="671"/>
      <c r="U93" s="671"/>
      <c r="V93" s="671"/>
      <c r="W93" s="671"/>
      <c r="X93" s="671"/>
      <c r="Y93" s="671"/>
      <c r="Z93" s="671"/>
      <c r="AA93" s="671"/>
      <c r="AB93" s="671"/>
      <c r="AC93" s="671"/>
      <c r="AD93" s="671"/>
    </row>
    <row r="94" spans="1:30" ht="13.5" customHeight="1">
      <c r="A94" s="671"/>
      <c r="B94" s="671"/>
      <c r="C94" s="671"/>
      <c r="D94" s="671"/>
      <c r="E94" s="671"/>
      <c r="F94" s="671"/>
      <c r="G94" s="671"/>
      <c r="H94" s="671"/>
      <c r="I94" s="671"/>
      <c r="J94" s="671"/>
      <c r="K94" s="671"/>
      <c r="L94" s="671"/>
      <c r="M94" s="671"/>
      <c r="N94" s="671"/>
      <c r="O94" s="671"/>
      <c r="P94" s="671"/>
      <c r="Q94" s="671"/>
      <c r="R94" s="671"/>
      <c r="S94" s="671"/>
      <c r="T94" s="671"/>
      <c r="U94" s="671"/>
      <c r="V94" s="671"/>
      <c r="W94" s="671"/>
      <c r="X94" s="671"/>
      <c r="Y94" s="671"/>
      <c r="Z94" s="671"/>
      <c r="AA94" s="671"/>
      <c r="AB94" s="671"/>
      <c r="AC94" s="671"/>
      <c r="AD94" s="671"/>
    </row>
    <row r="95" spans="1:30" ht="13.5" customHeight="1">
      <c r="A95" s="671"/>
      <c r="B95" s="671"/>
      <c r="C95" s="671"/>
      <c r="D95" s="671"/>
      <c r="E95" s="671"/>
      <c r="F95" s="671"/>
      <c r="G95" s="671"/>
      <c r="H95" s="671"/>
      <c r="I95" s="671"/>
      <c r="J95" s="671"/>
      <c r="K95" s="671"/>
      <c r="L95" s="671"/>
      <c r="M95" s="671"/>
      <c r="N95" s="671"/>
      <c r="O95" s="671"/>
      <c r="P95" s="671"/>
      <c r="Q95" s="671"/>
      <c r="R95" s="671"/>
      <c r="S95" s="671"/>
      <c r="T95" s="671"/>
      <c r="U95" s="671"/>
      <c r="V95" s="671"/>
      <c r="W95" s="671"/>
      <c r="X95" s="671"/>
      <c r="Y95" s="671"/>
      <c r="Z95" s="671"/>
      <c r="AA95" s="671"/>
      <c r="AB95" s="671"/>
      <c r="AC95" s="671"/>
      <c r="AD95" s="671"/>
    </row>
    <row r="96" spans="1:30" ht="13.5" customHeight="1">
      <c r="A96" s="671"/>
      <c r="B96" s="671"/>
      <c r="C96" s="671"/>
      <c r="D96" s="671"/>
      <c r="E96" s="671"/>
      <c r="F96" s="671"/>
      <c r="G96" s="671"/>
      <c r="H96" s="671"/>
      <c r="I96" s="671"/>
      <c r="J96" s="671"/>
      <c r="K96" s="671"/>
      <c r="L96" s="671"/>
      <c r="M96" s="671"/>
      <c r="N96" s="671"/>
      <c r="O96" s="671"/>
      <c r="P96" s="671"/>
      <c r="Q96" s="671"/>
      <c r="R96" s="671"/>
      <c r="S96" s="671"/>
      <c r="T96" s="671"/>
      <c r="U96" s="671"/>
      <c r="V96" s="671"/>
      <c r="W96" s="671"/>
      <c r="X96" s="671"/>
      <c r="Y96" s="671"/>
      <c r="Z96" s="671"/>
      <c r="AA96" s="671"/>
      <c r="AB96" s="671"/>
      <c r="AC96" s="671"/>
      <c r="AD96" s="671"/>
    </row>
    <row r="97" spans="1:30" ht="13.5" customHeight="1">
      <c r="A97" s="671"/>
      <c r="B97" s="671"/>
      <c r="C97" s="671"/>
      <c r="D97" s="671"/>
      <c r="E97" s="671"/>
      <c r="F97" s="671"/>
      <c r="G97" s="671"/>
      <c r="H97" s="671"/>
      <c r="I97" s="671"/>
      <c r="J97" s="671"/>
      <c r="K97" s="671"/>
      <c r="L97" s="671"/>
      <c r="M97" s="671"/>
      <c r="N97" s="671"/>
      <c r="O97" s="671"/>
      <c r="P97" s="671"/>
      <c r="Q97" s="671"/>
      <c r="R97" s="671"/>
      <c r="S97" s="671"/>
      <c r="T97" s="671"/>
      <c r="U97" s="671"/>
      <c r="V97" s="671"/>
      <c r="W97" s="671"/>
      <c r="X97" s="671"/>
      <c r="Y97" s="671"/>
      <c r="Z97" s="671"/>
      <c r="AA97" s="671"/>
      <c r="AB97" s="671"/>
      <c r="AC97" s="671"/>
      <c r="AD97" s="671"/>
    </row>
    <row r="98" spans="1:30" ht="13.5" customHeight="1">
      <c r="A98" s="671"/>
      <c r="B98" s="671"/>
      <c r="C98" s="671"/>
      <c r="D98" s="671"/>
      <c r="E98" s="671"/>
      <c r="F98" s="671"/>
      <c r="G98" s="671"/>
      <c r="H98" s="671"/>
      <c r="I98" s="671"/>
      <c r="J98" s="671"/>
      <c r="K98" s="671"/>
      <c r="L98" s="671"/>
      <c r="M98" s="671"/>
      <c r="N98" s="671"/>
      <c r="O98" s="671"/>
      <c r="P98" s="671"/>
      <c r="Q98" s="671"/>
      <c r="R98" s="671"/>
      <c r="S98" s="671"/>
      <c r="T98" s="671"/>
      <c r="U98" s="671"/>
      <c r="V98" s="671"/>
      <c r="W98" s="671"/>
      <c r="X98" s="671"/>
      <c r="Y98" s="671"/>
      <c r="Z98" s="671"/>
      <c r="AA98" s="671"/>
      <c r="AB98" s="671"/>
      <c r="AC98" s="671"/>
      <c r="AD98" s="671"/>
    </row>
    <row r="99" spans="1:30" ht="13.5" customHeight="1">
      <c r="A99" s="671"/>
      <c r="B99" s="671"/>
      <c r="C99" s="671"/>
      <c r="D99" s="671"/>
      <c r="E99" s="671"/>
      <c r="F99" s="671"/>
      <c r="G99" s="671"/>
      <c r="H99" s="671"/>
      <c r="I99" s="671"/>
      <c r="J99" s="671"/>
      <c r="K99" s="671"/>
      <c r="L99" s="671"/>
      <c r="M99" s="671"/>
      <c r="N99" s="671"/>
      <c r="O99" s="671"/>
      <c r="P99" s="671"/>
      <c r="Q99" s="671"/>
      <c r="R99" s="671"/>
      <c r="S99" s="671"/>
      <c r="T99" s="671"/>
      <c r="U99" s="671"/>
      <c r="V99" s="671"/>
      <c r="W99" s="671"/>
      <c r="X99" s="671"/>
      <c r="Y99" s="671"/>
      <c r="Z99" s="671"/>
      <c r="AA99" s="671"/>
      <c r="AB99" s="671"/>
      <c r="AC99" s="671"/>
      <c r="AD99" s="671"/>
    </row>
    <row r="100" spans="1:30" ht="13.5" customHeight="1">
      <c r="A100" s="671"/>
      <c r="B100" s="671"/>
      <c r="C100" s="671"/>
      <c r="D100" s="671"/>
      <c r="E100" s="671"/>
      <c r="F100" s="671"/>
      <c r="G100" s="671"/>
      <c r="H100" s="671"/>
      <c r="I100" s="671"/>
      <c r="J100" s="671"/>
      <c r="K100" s="671"/>
      <c r="L100" s="671"/>
      <c r="M100" s="671"/>
      <c r="N100" s="671"/>
      <c r="O100" s="671"/>
      <c r="P100" s="671"/>
      <c r="Q100" s="671"/>
      <c r="R100" s="671"/>
      <c r="S100" s="671"/>
      <c r="T100" s="671"/>
      <c r="U100" s="671"/>
      <c r="V100" s="671"/>
      <c r="W100" s="671"/>
      <c r="X100" s="671"/>
      <c r="Y100" s="671"/>
      <c r="Z100" s="671"/>
      <c r="AA100" s="671"/>
      <c r="AB100" s="671"/>
      <c r="AC100" s="671"/>
      <c r="AD100" s="671"/>
    </row>
    <row r="101" spans="1:30" ht="13.5" customHeight="1">
      <c r="A101" s="671"/>
      <c r="B101" s="671"/>
      <c r="C101" s="671"/>
      <c r="D101" s="671"/>
      <c r="E101" s="671"/>
      <c r="F101" s="671"/>
      <c r="G101" s="671"/>
      <c r="H101" s="671"/>
      <c r="I101" s="671"/>
      <c r="J101" s="671"/>
      <c r="K101" s="671"/>
      <c r="L101" s="671"/>
      <c r="M101" s="671"/>
      <c r="N101" s="671"/>
      <c r="O101" s="671"/>
      <c r="P101" s="671"/>
      <c r="Q101" s="671"/>
      <c r="R101" s="671"/>
      <c r="S101" s="671"/>
      <c r="T101" s="671"/>
      <c r="U101" s="671"/>
      <c r="V101" s="671"/>
      <c r="W101" s="671"/>
      <c r="X101" s="671"/>
      <c r="Y101" s="671"/>
      <c r="Z101" s="671"/>
      <c r="AA101" s="671"/>
      <c r="AB101" s="671"/>
      <c r="AC101" s="671"/>
      <c r="AD101" s="671"/>
    </row>
    <row r="102" spans="1:30" ht="13.5" customHeight="1">
      <c r="A102" s="671"/>
      <c r="B102" s="671"/>
      <c r="C102" s="671"/>
      <c r="D102" s="671"/>
      <c r="E102" s="671"/>
      <c r="F102" s="671"/>
      <c r="G102" s="671"/>
      <c r="H102" s="671"/>
      <c r="I102" s="671"/>
      <c r="J102" s="671"/>
      <c r="K102" s="671"/>
      <c r="L102" s="671"/>
      <c r="M102" s="671"/>
      <c r="N102" s="671"/>
      <c r="O102" s="671"/>
      <c r="P102" s="671"/>
      <c r="Q102" s="671"/>
      <c r="R102" s="671"/>
      <c r="S102" s="671"/>
      <c r="T102" s="671"/>
      <c r="U102" s="671"/>
      <c r="V102" s="671"/>
      <c r="W102" s="671"/>
      <c r="X102" s="671"/>
      <c r="Y102" s="671"/>
      <c r="Z102" s="671"/>
      <c r="AA102" s="671"/>
      <c r="AB102" s="671"/>
      <c r="AC102" s="671"/>
      <c r="AD102" s="671"/>
    </row>
    <row r="103" spans="1:30" ht="13.5" customHeight="1">
      <c r="A103" s="671"/>
      <c r="B103" s="671"/>
      <c r="C103" s="671"/>
      <c r="D103" s="671"/>
      <c r="E103" s="671"/>
      <c r="F103" s="671"/>
      <c r="G103" s="671"/>
      <c r="H103" s="671"/>
      <c r="I103" s="671"/>
      <c r="J103" s="671"/>
      <c r="K103" s="671"/>
      <c r="L103" s="671"/>
      <c r="M103" s="671"/>
      <c r="N103" s="671"/>
      <c r="O103" s="671"/>
      <c r="P103" s="671"/>
      <c r="Q103" s="671"/>
      <c r="R103" s="671"/>
      <c r="S103" s="671"/>
      <c r="T103" s="671"/>
      <c r="U103" s="671"/>
      <c r="V103" s="671"/>
      <c r="W103" s="671"/>
      <c r="X103" s="671"/>
      <c r="Y103" s="671"/>
      <c r="Z103" s="671"/>
      <c r="AA103" s="671"/>
      <c r="AB103" s="671"/>
      <c r="AC103" s="671"/>
      <c r="AD103" s="671"/>
    </row>
    <row r="104" spans="1:30" ht="13.5" customHeight="1">
      <c r="A104" s="671"/>
      <c r="B104" s="671"/>
      <c r="C104" s="671"/>
      <c r="D104" s="671"/>
      <c r="E104" s="671"/>
      <c r="F104" s="671"/>
      <c r="G104" s="671"/>
      <c r="H104" s="671"/>
      <c r="I104" s="671"/>
      <c r="J104" s="671"/>
      <c r="K104" s="671"/>
      <c r="L104" s="671"/>
      <c r="M104" s="671"/>
      <c r="N104" s="671"/>
      <c r="O104" s="671"/>
      <c r="P104" s="671"/>
      <c r="Q104" s="671"/>
      <c r="R104" s="671"/>
      <c r="S104" s="671"/>
      <c r="T104" s="671"/>
      <c r="U104" s="671"/>
      <c r="V104" s="671"/>
      <c r="W104" s="671"/>
      <c r="X104" s="671"/>
      <c r="Y104" s="671"/>
      <c r="Z104" s="671"/>
      <c r="AA104" s="671"/>
      <c r="AB104" s="671"/>
      <c r="AC104" s="671"/>
      <c r="AD104" s="671"/>
    </row>
    <row r="105" spans="1:30" ht="13.5" customHeight="1">
      <c r="A105" s="671"/>
      <c r="B105" s="671"/>
      <c r="C105" s="671"/>
      <c r="D105" s="671"/>
      <c r="E105" s="671"/>
      <c r="F105" s="671"/>
      <c r="G105" s="671"/>
      <c r="H105" s="671"/>
      <c r="I105" s="671"/>
      <c r="J105" s="671"/>
      <c r="K105" s="671"/>
      <c r="L105" s="671"/>
      <c r="M105" s="671"/>
      <c r="N105" s="671"/>
      <c r="O105" s="671"/>
      <c r="P105" s="671"/>
      <c r="Q105" s="671"/>
      <c r="R105" s="671"/>
      <c r="S105" s="671"/>
      <c r="T105" s="671"/>
      <c r="U105" s="671"/>
      <c r="V105" s="671"/>
      <c r="W105" s="671"/>
      <c r="X105" s="671"/>
      <c r="Y105" s="671"/>
      <c r="Z105" s="671"/>
      <c r="AA105" s="671"/>
      <c r="AB105" s="671"/>
      <c r="AC105" s="671"/>
      <c r="AD105" s="671"/>
    </row>
    <row r="106" spans="1:30" ht="13.5" customHeight="1">
      <c r="A106" s="671"/>
      <c r="B106" s="671"/>
      <c r="C106" s="671"/>
      <c r="D106" s="671"/>
      <c r="E106" s="671"/>
      <c r="F106" s="671"/>
      <c r="G106" s="671"/>
      <c r="H106" s="671"/>
      <c r="I106" s="671"/>
      <c r="J106" s="671"/>
      <c r="K106" s="671"/>
      <c r="L106" s="671"/>
      <c r="M106" s="671"/>
      <c r="N106" s="671"/>
      <c r="O106" s="671"/>
      <c r="P106" s="671"/>
      <c r="Q106" s="671"/>
      <c r="R106" s="671"/>
      <c r="S106" s="671"/>
      <c r="T106" s="671"/>
      <c r="U106" s="671"/>
      <c r="V106" s="671"/>
      <c r="W106" s="671"/>
      <c r="X106" s="671"/>
      <c r="Y106" s="671"/>
      <c r="Z106" s="671"/>
      <c r="AA106" s="671"/>
      <c r="AB106" s="671"/>
      <c r="AC106" s="671"/>
      <c r="AD106" s="671"/>
    </row>
    <row r="107" spans="1:30" ht="13.5" customHeight="1">
      <c r="A107" s="671"/>
      <c r="B107" s="671"/>
      <c r="C107" s="671"/>
      <c r="D107" s="671"/>
      <c r="E107" s="671"/>
      <c r="F107" s="671"/>
      <c r="G107" s="671"/>
      <c r="H107" s="671"/>
      <c r="I107" s="671"/>
      <c r="J107" s="671"/>
      <c r="K107" s="671"/>
      <c r="L107" s="671"/>
      <c r="M107" s="671"/>
      <c r="N107" s="671"/>
      <c r="O107" s="671"/>
      <c r="P107" s="671"/>
      <c r="Q107" s="671"/>
      <c r="R107" s="671"/>
      <c r="S107" s="671"/>
      <c r="T107" s="671"/>
      <c r="U107" s="671"/>
      <c r="V107" s="671"/>
      <c r="W107" s="671"/>
      <c r="X107" s="671"/>
      <c r="Y107" s="671"/>
      <c r="Z107" s="671"/>
      <c r="AA107" s="671"/>
      <c r="AB107" s="671"/>
      <c r="AC107" s="671"/>
      <c r="AD107" s="671"/>
    </row>
    <row r="108" spans="1:30" ht="13.5" customHeight="1">
      <c r="A108" s="671"/>
      <c r="B108" s="671"/>
      <c r="C108" s="671"/>
      <c r="D108" s="671"/>
      <c r="E108" s="671"/>
      <c r="F108" s="671"/>
      <c r="G108" s="671"/>
      <c r="H108" s="671"/>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row>
    <row r="109" spans="1:30" ht="13.5" customHeight="1">
      <c r="A109" s="671"/>
      <c r="B109" s="671"/>
      <c r="C109" s="671"/>
      <c r="D109" s="671"/>
      <c r="E109" s="671"/>
      <c r="F109" s="671"/>
      <c r="G109" s="671"/>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row>
    <row r="110" spans="1:30" ht="13.5" customHeight="1">
      <c r="A110" s="671"/>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row>
    <row r="111" spans="1:30" ht="13.5" customHeight="1">
      <c r="A111" s="671"/>
      <c r="B111" s="671"/>
      <c r="C111" s="671"/>
      <c r="D111" s="671"/>
      <c r="E111" s="671"/>
      <c r="F111" s="671"/>
      <c r="G111" s="671"/>
      <c r="H111" s="671"/>
      <c r="I111" s="671"/>
      <c r="J111" s="671"/>
      <c r="K111" s="671"/>
      <c r="L111" s="671"/>
      <c r="M111" s="671"/>
      <c r="N111" s="671"/>
      <c r="O111" s="671"/>
      <c r="P111" s="671"/>
      <c r="Q111" s="671"/>
      <c r="R111" s="671"/>
      <c r="S111" s="671"/>
      <c r="T111" s="671"/>
      <c r="U111" s="671"/>
      <c r="V111" s="671"/>
      <c r="W111" s="671"/>
      <c r="X111" s="671"/>
      <c r="Y111" s="671"/>
      <c r="Z111" s="671"/>
      <c r="AA111" s="671"/>
      <c r="AB111" s="671"/>
      <c r="AC111" s="671"/>
      <c r="AD111" s="671"/>
    </row>
    <row r="112" spans="1:30" ht="13.5" customHeight="1">
      <c r="A112" s="671"/>
      <c r="B112" s="671"/>
      <c r="C112" s="671"/>
      <c r="D112" s="671"/>
      <c r="E112" s="671"/>
      <c r="F112" s="671"/>
      <c r="G112" s="671"/>
      <c r="H112" s="671"/>
      <c r="I112" s="671"/>
      <c r="J112" s="671"/>
      <c r="K112" s="671"/>
      <c r="L112" s="671"/>
      <c r="M112" s="671"/>
      <c r="N112" s="671"/>
      <c r="O112" s="671"/>
      <c r="P112" s="671"/>
      <c r="Q112" s="671"/>
      <c r="R112" s="671"/>
      <c r="S112" s="671"/>
      <c r="T112" s="671"/>
      <c r="U112" s="671"/>
      <c r="V112" s="671"/>
      <c r="W112" s="671"/>
      <c r="X112" s="671"/>
      <c r="Y112" s="671"/>
      <c r="Z112" s="671"/>
      <c r="AA112" s="671"/>
      <c r="AB112" s="671"/>
      <c r="AC112" s="671"/>
      <c r="AD112" s="671"/>
    </row>
    <row r="113" spans="1:30" ht="13.5" customHeight="1">
      <c r="A113" s="671"/>
      <c r="B113" s="671"/>
      <c r="C113" s="671"/>
      <c r="D113" s="671"/>
      <c r="E113" s="671"/>
      <c r="F113" s="671"/>
      <c r="G113" s="671"/>
      <c r="H113" s="671"/>
      <c r="I113" s="671"/>
      <c r="J113" s="671"/>
      <c r="K113" s="671"/>
      <c r="L113" s="671"/>
      <c r="M113" s="671"/>
      <c r="N113" s="671"/>
      <c r="O113" s="671"/>
      <c r="P113" s="671"/>
      <c r="Q113" s="671"/>
      <c r="R113" s="671"/>
      <c r="S113" s="671"/>
      <c r="T113" s="671"/>
      <c r="U113" s="671"/>
      <c r="V113" s="671"/>
      <c r="W113" s="671"/>
      <c r="X113" s="671"/>
      <c r="Y113" s="671"/>
      <c r="Z113" s="671"/>
      <c r="AA113" s="671"/>
      <c r="AB113" s="671"/>
      <c r="AC113" s="671"/>
      <c r="AD113" s="671"/>
    </row>
    <row r="114" spans="1:30" ht="13.5" customHeight="1">
      <c r="A114" s="671"/>
      <c r="B114" s="671"/>
      <c r="C114" s="671"/>
      <c r="D114" s="671"/>
      <c r="E114" s="671"/>
      <c r="F114" s="671"/>
      <c r="G114" s="671"/>
      <c r="H114" s="671"/>
      <c r="I114" s="671"/>
      <c r="J114" s="671"/>
      <c r="K114" s="671"/>
      <c r="L114" s="671"/>
      <c r="M114" s="671"/>
      <c r="N114" s="671"/>
      <c r="O114" s="671"/>
      <c r="P114" s="671"/>
      <c r="Q114" s="671"/>
      <c r="R114" s="671"/>
      <c r="S114" s="671"/>
      <c r="T114" s="671"/>
      <c r="U114" s="671"/>
      <c r="V114" s="671"/>
      <c r="W114" s="671"/>
      <c r="X114" s="671"/>
      <c r="Y114" s="671"/>
      <c r="Z114" s="671"/>
      <c r="AA114" s="671"/>
      <c r="AB114" s="671"/>
      <c r="AC114" s="671"/>
      <c r="AD114" s="671"/>
    </row>
    <row r="115" spans="1:30" ht="13.5" customHeight="1">
      <c r="A115" s="671"/>
      <c r="B115" s="671"/>
      <c r="C115" s="671"/>
      <c r="D115" s="671"/>
      <c r="E115" s="671"/>
      <c r="F115" s="671"/>
      <c r="G115" s="671"/>
      <c r="H115" s="671"/>
      <c r="I115" s="671"/>
      <c r="J115" s="671"/>
      <c r="K115" s="671"/>
      <c r="L115" s="671"/>
      <c r="M115" s="671"/>
      <c r="N115" s="671"/>
      <c r="O115" s="671"/>
      <c r="P115" s="671"/>
      <c r="Q115" s="671"/>
      <c r="R115" s="671"/>
      <c r="S115" s="671"/>
      <c r="T115" s="671"/>
      <c r="U115" s="671"/>
      <c r="V115" s="671"/>
      <c r="W115" s="671"/>
      <c r="X115" s="671"/>
      <c r="Y115" s="671"/>
      <c r="Z115" s="671"/>
      <c r="AA115" s="671"/>
      <c r="AB115" s="671"/>
      <c r="AC115" s="671"/>
      <c r="AD115" s="671"/>
    </row>
    <row r="116" spans="1:30" ht="13.5" customHeight="1">
      <c r="A116" s="671"/>
      <c r="B116" s="671"/>
      <c r="C116" s="671"/>
      <c r="D116" s="671"/>
      <c r="E116" s="671"/>
      <c r="F116" s="671"/>
      <c r="G116" s="671"/>
      <c r="H116" s="671"/>
      <c r="I116" s="671"/>
      <c r="J116" s="671"/>
      <c r="K116" s="671"/>
      <c r="L116" s="671"/>
      <c r="M116" s="671"/>
      <c r="N116" s="671"/>
      <c r="O116" s="671"/>
      <c r="P116" s="671"/>
      <c r="Q116" s="671"/>
      <c r="R116" s="671"/>
      <c r="S116" s="671"/>
      <c r="T116" s="671"/>
      <c r="U116" s="671"/>
      <c r="V116" s="671"/>
      <c r="W116" s="671"/>
      <c r="X116" s="671"/>
      <c r="Y116" s="671"/>
      <c r="Z116" s="671"/>
      <c r="AA116" s="671"/>
      <c r="AB116" s="671"/>
      <c r="AC116" s="671"/>
      <c r="AD116" s="671"/>
    </row>
    <row r="117" spans="1:30" ht="13.5" customHeight="1">
      <c r="A117" s="671"/>
      <c r="B117" s="671"/>
      <c r="C117" s="671"/>
      <c r="D117" s="671"/>
      <c r="E117" s="671"/>
      <c r="F117" s="671"/>
      <c r="G117" s="671"/>
      <c r="H117" s="671"/>
      <c r="I117" s="671"/>
      <c r="J117" s="671"/>
      <c r="K117" s="671"/>
      <c r="L117" s="671"/>
      <c r="M117" s="671"/>
      <c r="N117" s="671"/>
      <c r="O117" s="671"/>
      <c r="P117" s="671"/>
      <c r="Q117" s="671"/>
      <c r="R117" s="671"/>
      <c r="S117" s="671"/>
      <c r="T117" s="671"/>
      <c r="U117" s="671"/>
      <c r="V117" s="671"/>
      <c r="W117" s="671"/>
      <c r="X117" s="671"/>
      <c r="Y117" s="671"/>
      <c r="Z117" s="671"/>
      <c r="AA117" s="671"/>
      <c r="AB117" s="671"/>
      <c r="AC117" s="671"/>
      <c r="AD117" s="671"/>
    </row>
    <row r="118" spans="1:30" ht="13.5" customHeight="1">
      <c r="A118" s="671"/>
      <c r="B118" s="671"/>
      <c r="C118" s="671"/>
      <c r="D118" s="671"/>
      <c r="E118" s="671"/>
      <c r="F118" s="671"/>
      <c r="G118" s="671"/>
      <c r="H118" s="671"/>
      <c r="I118" s="671"/>
      <c r="J118" s="671"/>
      <c r="K118" s="671"/>
      <c r="L118" s="671"/>
      <c r="M118" s="671"/>
      <c r="N118" s="671"/>
      <c r="O118" s="671"/>
      <c r="P118" s="671"/>
      <c r="Q118" s="671"/>
      <c r="R118" s="671"/>
      <c r="S118" s="671"/>
      <c r="T118" s="671"/>
      <c r="U118" s="671"/>
      <c r="V118" s="671"/>
      <c r="W118" s="671"/>
      <c r="X118" s="671"/>
      <c r="Y118" s="671"/>
      <c r="Z118" s="671"/>
      <c r="AA118" s="671"/>
      <c r="AB118" s="671"/>
      <c r="AC118" s="671"/>
      <c r="AD118" s="671"/>
    </row>
    <row r="119" spans="1:30" ht="13.5" customHeight="1">
      <c r="A119" s="671"/>
      <c r="B119" s="671"/>
      <c r="C119" s="671"/>
      <c r="D119" s="671"/>
      <c r="E119" s="671"/>
      <c r="F119" s="671"/>
      <c r="G119" s="671"/>
      <c r="H119" s="671"/>
      <c r="I119" s="671"/>
      <c r="J119" s="671"/>
      <c r="K119" s="671"/>
      <c r="L119" s="671"/>
      <c r="M119" s="671"/>
      <c r="N119" s="671"/>
      <c r="O119" s="671"/>
      <c r="P119" s="671"/>
      <c r="Q119" s="671"/>
      <c r="R119" s="671"/>
      <c r="S119" s="671"/>
      <c r="T119" s="671"/>
      <c r="U119" s="671"/>
      <c r="V119" s="671"/>
      <c r="W119" s="671"/>
      <c r="X119" s="671"/>
      <c r="Y119" s="671"/>
      <c r="Z119" s="671"/>
      <c r="AA119" s="671"/>
      <c r="AB119" s="671"/>
      <c r="AC119" s="671"/>
      <c r="AD119" s="671"/>
    </row>
    <row r="120" spans="1:30" ht="13.5" customHeight="1">
      <c r="A120" s="671"/>
      <c r="B120" s="671"/>
      <c r="C120" s="671"/>
      <c r="D120" s="671"/>
      <c r="E120" s="671"/>
      <c r="F120" s="671"/>
      <c r="G120" s="671"/>
      <c r="H120" s="671"/>
      <c r="I120" s="671"/>
      <c r="J120" s="671"/>
      <c r="K120" s="671"/>
      <c r="L120" s="671"/>
      <c r="M120" s="671"/>
      <c r="N120" s="671"/>
      <c r="O120" s="671"/>
      <c r="P120" s="671"/>
      <c r="Q120" s="671"/>
      <c r="R120" s="671"/>
      <c r="S120" s="671"/>
      <c r="T120" s="671"/>
      <c r="U120" s="671"/>
      <c r="V120" s="671"/>
      <c r="W120" s="671"/>
      <c r="X120" s="671"/>
      <c r="Y120" s="671"/>
      <c r="Z120" s="671"/>
      <c r="AA120" s="671"/>
      <c r="AB120" s="671"/>
      <c r="AC120" s="671"/>
      <c r="AD120" s="671"/>
    </row>
    <row r="121" spans="1:30" ht="13.5" customHeight="1">
      <c r="A121" s="671"/>
      <c r="B121" s="671"/>
      <c r="C121" s="671"/>
      <c r="D121" s="671"/>
      <c r="E121" s="671"/>
      <c r="F121" s="671"/>
      <c r="G121" s="671"/>
      <c r="H121" s="671"/>
      <c r="I121" s="671"/>
      <c r="J121" s="671"/>
      <c r="K121" s="671"/>
      <c r="L121" s="671"/>
      <c r="M121" s="671"/>
      <c r="N121" s="671"/>
      <c r="O121" s="671"/>
      <c r="P121" s="671"/>
      <c r="Q121" s="671"/>
      <c r="R121" s="671"/>
      <c r="S121" s="671"/>
      <c r="T121" s="671"/>
      <c r="U121" s="671"/>
      <c r="V121" s="671"/>
      <c r="W121" s="671"/>
      <c r="X121" s="671"/>
      <c r="Y121" s="671"/>
      <c r="Z121" s="671"/>
      <c r="AA121" s="671"/>
      <c r="AB121" s="671"/>
      <c r="AC121" s="671"/>
      <c r="AD121" s="671"/>
    </row>
    <row r="122" spans="1:30" ht="13.5" customHeight="1">
      <c r="A122" s="671"/>
      <c r="B122" s="671"/>
      <c r="C122" s="671"/>
      <c r="D122" s="671"/>
      <c r="E122" s="671"/>
      <c r="F122" s="671"/>
      <c r="G122" s="671"/>
      <c r="H122" s="671"/>
      <c r="I122" s="671"/>
      <c r="J122" s="671"/>
      <c r="K122" s="671"/>
      <c r="L122" s="671"/>
      <c r="M122" s="671"/>
      <c r="N122" s="671"/>
      <c r="O122" s="671"/>
      <c r="P122" s="671"/>
      <c r="Q122" s="671"/>
      <c r="R122" s="671"/>
      <c r="S122" s="671"/>
      <c r="T122" s="671"/>
      <c r="U122" s="671"/>
      <c r="V122" s="671"/>
      <c r="W122" s="671"/>
      <c r="X122" s="671"/>
      <c r="Y122" s="671"/>
      <c r="Z122" s="671"/>
      <c r="AA122" s="671"/>
      <c r="AB122" s="671"/>
      <c r="AC122" s="671"/>
      <c r="AD122" s="671"/>
    </row>
    <row r="123" spans="1:30" ht="13.5" customHeight="1">
      <c r="A123" s="671"/>
      <c r="B123" s="671"/>
      <c r="C123" s="671"/>
      <c r="D123" s="671"/>
      <c r="E123" s="671"/>
      <c r="F123" s="671"/>
      <c r="G123" s="671"/>
      <c r="H123" s="671"/>
      <c r="I123" s="671"/>
      <c r="J123" s="671"/>
      <c r="K123" s="671"/>
      <c r="L123" s="671"/>
      <c r="M123" s="671"/>
      <c r="N123" s="671"/>
      <c r="O123" s="671"/>
      <c r="P123" s="671"/>
      <c r="Q123" s="671"/>
      <c r="R123" s="671"/>
      <c r="S123" s="671"/>
      <c r="T123" s="671"/>
      <c r="U123" s="671"/>
      <c r="V123" s="671"/>
      <c r="W123" s="671"/>
      <c r="X123" s="671"/>
      <c r="Y123" s="671"/>
      <c r="Z123" s="671"/>
      <c r="AA123" s="671"/>
      <c r="AB123" s="671"/>
      <c r="AC123" s="671"/>
      <c r="AD123" s="671"/>
    </row>
    <row r="124" spans="1:30" ht="13.5" customHeight="1">
      <c r="A124" s="671"/>
      <c r="B124" s="671"/>
      <c r="C124" s="671"/>
      <c r="D124" s="671"/>
      <c r="E124" s="671"/>
      <c r="F124" s="671"/>
      <c r="G124" s="671"/>
      <c r="H124" s="671"/>
      <c r="I124" s="671"/>
      <c r="J124" s="671"/>
      <c r="K124" s="671"/>
      <c r="L124" s="671"/>
      <c r="M124" s="671"/>
      <c r="N124" s="671"/>
      <c r="O124" s="671"/>
      <c r="P124" s="671"/>
      <c r="Q124" s="671"/>
      <c r="R124" s="671"/>
      <c r="S124" s="671"/>
      <c r="T124" s="671"/>
      <c r="U124" s="671"/>
      <c r="V124" s="671"/>
      <c r="W124" s="671"/>
      <c r="X124" s="671"/>
      <c r="Y124" s="671"/>
      <c r="Z124" s="671"/>
      <c r="AA124" s="671"/>
      <c r="AB124" s="671"/>
      <c r="AC124" s="671"/>
      <c r="AD124" s="671"/>
    </row>
    <row r="125" spans="1:30" ht="13.5" customHeight="1">
      <c r="A125" s="671"/>
      <c r="B125" s="671"/>
      <c r="C125" s="671"/>
      <c r="D125" s="671"/>
      <c r="E125" s="671"/>
      <c r="F125" s="671"/>
      <c r="G125" s="671"/>
      <c r="H125" s="671"/>
      <c r="I125" s="671"/>
      <c r="J125" s="671"/>
      <c r="K125" s="671"/>
      <c r="L125" s="671"/>
      <c r="M125" s="671"/>
      <c r="N125" s="671"/>
      <c r="O125" s="671"/>
      <c r="P125" s="671"/>
      <c r="Q125" s="671"/>
      <c r="R125" s="671"/>
      <c r="S125" s="671"/>
      <c r="T125" s="671"/>
      <c r="U125" s="671"/>
      <c r="V125" s="671"/>
      <c r="W125" s="671"/>
      <c r="X125" s="671"/>
      <c r="Y125" s="671"/>
      <c r="Z125" s="671"/>
      <c r="AA125" s="671"/>
      <c r="AB125" s="671"/>
      <c r="AC125" s="671"/>
      <c r="AD125" s="671"/>
    </row>
    <row r="126" spans="1:30" ht="13.5" customHeight="1">
      <c r="A126" s="671"/>
      <c r="B126" s="671"/>
      <c r="C126" s="671"/>
      <c r="D126" s="671"/>
      <c r="E126" s="671"/>
      <c r="F126" s="671"/>
      <c r="G126" s="671"/>
      <c r="H126" s="671"/>
      <c r="I126" s="671"/>
      <c r="J126" s="671"/>
      <c r="K126" s="671"/>
      <c r="L126" s="671"/>
      <c r="M126" s="671"/>
      <c r="N126" s="671"/>
      <c r="O126" s="671"/>
      <c r="P126" s="671"/>
      <c r="Q126" s="671"/>
      <c r="R126" s="671"/>
      <c r="S126" s="671"/>
      <c r="T126" s="671"/>
      <c r="U126" s="671"/>
      <c r="V126" s="671"/>
      <c r="W126" s="671"/>
      <c r="X126" s="671"/>
      <c r="Y126" s="671"/>
      <c r="Z126" s="671"/>
      <c r="AA126" s="671"/>
      <c r="AB126" s="671"/>
      <c r="AC126" s="671"/>
      <c r="AD126" s="671"/>
    </row>
    <row r="127" spans="1:30" ht="13.5" customHeight="1">
      <c r="A127" s="671"/>
      <c r="B127" s="671"/>
      <c r="C127" s="671"/>
      <c r="D127" s="671"/>
      <c r="E127" s="671"/>
      <c r="F127" s="671"/>
      <c r="G127" s="671"/>
      <c r="H127" s="671"/>
      <c r="I127" s="671"/>
      <c r="J127" s="671"/>
      <c r="K127" s="671"/>
      <c r="L127" s="671"/>
      <c r="M127" s="671"/>
      <c r="N127" s="671"/>
      <c r="O127" s="671"/>
      <c r="P127" s="671"/>
      <c r="Q127" s="671"/>
      <c r="R127" s="671"/>
      <c r="S127" s="671"/>
      <c r="T127" s="671"/>
      <c r="U127" s="671"/>
      <c r="V127" s="671"/>
      <c r="W127" s="671"/>
      <c r="X127" s="671"/>
      <c r="Y127" s="671"/>
      <c r="Z127" s="671"/>
      <c r="AA127" s="671"/>
      <c r="AB127" s="671"/>
      <c r="AC127" s="671"/>
      <c r="AD127" s="671"/>
    </row>
    <row r="128" spans="1:30" ht="13.5" customHeight="1">
      <c r="A128" s="671"/>
      <c r="B128" s="671"/>
      <c r="C128" s="671"/>
      <c r="D128" s="671"/>
      <c r="E128" s="671"/>
      <c r="F128" s="671"/>
      <c r="G128" s="671"/>
      <c r="H128" s="671"/>
      <c r="I128" s="671"/>
      <c r="J128" s="671"/>
      <c r="K128" s="671"/>
      <c r="L128" s="671"/>
      <c r="M128" s="671"/>
      <c r="N128" s="671"/>
      <c r="O128" s="671"/>
      <c r="P128" s="671"/>
      <c r="Q128" s="671"/>
      <c r="R128" s="671"/>
      <c r="S128" s="671"/>
      <c r="T128" s="671"/>
      <c r="U128" s="671"/>
      <c r="V128" s="671"/>
      <c r="W128" s="671"/>
      <c r="X128" s="671"/>
      <c r="Y128" s="671"/>
      <c r="Z128" s="671"/>
      <c r="AA128" s="671"/>
      <c r="AB128" s="671"/>
      <c r="AC128" s="671"/>
      <c r="AD128" s="671"/>
    </row>
    <row r="129" spans="1:30" ht="13.5" customHeight="1">
      <c r="A129" s="671"/>
      <c r="B129" s="671"/>
      <c r="C129" s="671"/>
      <c r="D129" s="671"/>
      <c r="E129" s="671"/>
      <c r="F129" s="671"/>
      <c r="G129" s="671"/>
      <c r="H129" s="671"/>
      <c r="I129" s="671"/>
      <c r="J129" s="671"/>
      <c r="K129" s="671"/>
      <c r="L129" s="671"/>
      <c r="M129" s="671"/>
      <c r="N129" s="671"/>
      <c r="O129" s="671"/>
      <c r="P129" s="671"/>
      <c r="Q129" s="671"/>
      <c r="R129" s="671"/>
      <c r="S129" s="671"/>
      <c r="T129" s="671"/>
      <c r="U129" s="671"/>
      <c r="V129" s="671"/>
      <c r="W129" s="671"/>
      <c r="X129" s="671"/>
      <c r="Y129" s="671"/>
      <c r="Z129" s="671"/>
      <c r="AA129" s="671"/>
      <c r="AB129" s="671"/>
      <c r="AC129" s="671"/>
      <c r="AD129" s="671"/>
    </row>
    <row r="130" spans="1:30" ht="13.5" customHeight="1">
      <c r="A130" s="671"/>
      <c r="B130" s="671"/>
      <c r="C130" s="671"/>
      <c r="D130" s="671"/>
      <c r="E130" s="671"/>
      <c r="F130" s="671"/>
      <c r="G130" s="671"/>
      <c r="H130" s="671"/>
      <c r="I130" s="671"/>
      <c r="J130" s="671"/>
      <c r="K130" s="671"/>
      <c r="L130" s="671"/>
      <c r="M130" s="671"/>
      <c r="N130" s="671"/>
      <c r="O130" s="671"/>
      <c r="P130" s="671"/>
      <c r="Q130" s="671"/>
      <c r="R130" s="671"/>
      <c r="S130" s="671"/>
      <c r="T130" s="671"/>
      <c r="U130" s="671"/>
      <c r="V130" s="671"/>
      <c r="W130" s="671"/>
      <c r="X130" s="671"/>
      <c r="Y130" s="671"/>
      <c r="Z130" s="671"/>
      <c r="AA130" s="671"/>
      <c r="AB130" s="671"/>
      <c r="AC130" s="671"/>
      <c r="AD130" s="671"/>
    </row>
    <row r="131" spans="1:30" ht="13.5" customHeight="1">
      <c r="A131" s="671"/>
      <c r="B131" s="671"/>
      <c r="C131" s="671"/>
      <c r="D131" s="671"/>
      <c r="E131" s="671"/>
      <c r="F131" s="671"/>
      <c r="G131" s="671"/>
      <c r="H131" s="671"/>
      <c r="I131" s="671"/>
      <c r="J131" s="671"/>
      <c r="K131" s="671"/>
      <c r="L131" s="671"/>
      <c r="M131" s="671"/>
      <c r="N131" s="671"/>
      <c r="O131" s="671"/>
      <c r="P131" s="671"/>
      <c r="Q131" s="671"/>
      <c r="R131" s="671"/>
      <c r="S131" s="671"/>
      <c r="T131" s="671"/>
      <c r="U131" s="671"/>
      <c r="V131" s="671"/>
      <c r="W131" s="671"/>
      <c r="X131" s="671"/>
      <c r="Y131" s="671"/>
      <c r="Z131" s="671"/>
      <c r="AA131" s="671"/>
      <c r="AB131" s="671"/>
      <c r="AC131" s="671"/>
      <c r="AD131" s="671"/>
    </row>
    <row r="132" spans="1:30" ht="13.5" customHeight="1">
      <c r="A132" s="671"/>
      <c r="B132" s="671"/>
      <c r="C132" s="671"/>
      <c r="D132" s="671"/>
      <c r="E132" s="671"/>
      <c r="F132" s="671"/>
      <c r="G132" s="671"/>
      <c r="H132" s="671"/>
      <c r="I132" s="671"/>
      <c r="J132" s="671"/>
      <c r="K132" s="671"/>
      <c r="L132" s="671"/>
      <c r="M132" s="671"/>
      <c r="N132" s="671"/>
      <c r="O132" s="671"/>
      <c r="P132" s="671"/>
      <c r="Q132" s="671"/>
      <c r="R132" s="671"/>
      <c r="S132" s="671"/>
      <c r="T132" s="671"/>
      <c r="U132" s="671"/>
      <c r="V132" s="671"/>
      <c r="W132" s="671"/>
      <c r="X132" s="671"/>
      <c r="Y132" s="671"/>
      <c r="Z132" s="671"/>
      <c r="AA132" s="671"/>
      <c r="AB132" s="671"/>
      <c r="AC132" s="671"/>
      <c r="AD132" s="671"/>
    </row>
    <row r="133" spans="1:30" ht="13.5" customHeight="1">
      <c r="A133" s="671"/>
      <c r="B133" s="671"/>
      <c r="C133" s="671"/>
      <c r="D133" s="671"/>
      <c r="E133" s="671"/>
      <c r="F133" s="671"/>
      <c r="G133" s="671"/>
      <c r="H133" s="671"/>
      <c r="I133" s="671"/>
      <c r="J133" s="671"/>
      <c r="K133" s="671"/>
      <c r="L133" s="671"/>
      <c r="M133" s="671"/>
      <c r="N133" s="671"/>
      <c r="O133" s="671"/>
      <c r="P133" s="671"/>
      <c r="Q133" s="671"/>
      <c r="R133" s="671"/>
      <c r="S133" s="671"/>
      <c r="T133" s="671"/>
      <c r="U133" s="671"/>
      <c r="V133" s="671"/>
      <c r="W133" s="671"/>
      <c r="X133" s="671"/>
      <c r="Y133" s="671"/>
      <c r="Z133" s="671"/>
      <c r="AA133" s="671"/>
      <c r="AB133" s="671"/>
      <c r="AC133" s="671"/>
      <c r="AD133" s="671"/>
    </row>
    <row r="134" spans="1:30" ht="13.5" customHeight="1">
      <c r="A134" s="671"/>
      <c r="B134" s="671"/>
      <c r="C134" s="671"/>
      <c r="D134" s="671"/>
      <c r="E134" s="671"/>
      <c r="F134" s="671"/>
      <c r="G134" s="671"/>
      <c r="H134" s="671"/>
      <c r="I134" s="671"/>
      <c r="J134" s="671"/>
      <c r="K134" s="671"/>
      <c r="L134" s="671"/>
      <c r="M134" s="671"/>
      <c r="N134" s="671"/>
      <c r="O134" s="671"/>
      <c r="P134" s="671"/>
      <c r="Q134" s="671"/>
      <c r="R134" s="671"/>
      <c r="S134" s="671"/>
      <c r="T134" s="671"/>
      <c r="U134" s="671"/>
      <c r="V134" s="671"/>
      <c r="W134" s="671"/>
      <c r="X134" s="671"/>
      <c r="Y134" s="671"/>
      <c r="Z134" s="671"/>
      <c r="AA134" s="671"/>
      <c r="AB134" s="671"/>
      <c r="AC134" s="671"/>
      <c r="AD134" s="671"/>
    </row>
    <row r="135" spans="1:30" ht="13.5" customHeight="1">
      <c r="A135" s="671"/>
      <c r="B135" s="671"/>
      <c r="C135" s="671"/>
      <c r="D135" s="671"/>
      <c r="E135" s="671"/>
      <c r="F135" s="671"/>
      <c r="G135" s="671"/>
      <c r="H135" s="671"/>
      <c r="I135" s="671"/>
      <c r="J135" s="671"/>
      <c r="K135" s="671"/>
      <c r="L135" s="671"/>
      <c r="M135" s="671"/>
      <c r="N135" s="671"/>
      <c r="O135" s="671"/>
      <c r="P135" s="671"/>
      <c r="Q135" s="671"/>
      <c r="R135" s="671"/>
      <c r="S135" s="671"/>
      <c r="T135" s="671"/>
      <c r="U135" s="671"/>
      <c r="V135" s="671"/>
      <c r="W135" s="671"/>
      <c r="X135" s="671"/>
      <c r="Y135" s="671"/>
      <c r="Z135" s="671"/>
      <c r="AA135" s="671"/>
      <c r="AB135" s="671"/>
      <c r="AC135" s="671"/>
      <c r="AD135" s="671"/>
    </row>
    <row r="136" spans="1:30" ht="13.5" customHeight="1">
      <c r="A136" s="671"/>
      <c r="B136" s="671"/>
      <c r="C136" s="671"/>
      <c r="D136" s="671"/>
      <c r="E136" s="671"/>
      <c r="F136" s="671"/>
      <c r="G136" s="671"/>
      <c r="H136" s="671"/>
      <c r="I136" s="671"/>
      <c r="J136" s="671"/>
      <c r="K136" s="671"/>
      <c r="L136" s="671"/>
      <c r="M136" s="671"/>
      <c r="N136" s="671"/>
      <c r="O136" s="671"/>
      <c r="P136" s="671"/>
      <c r="Q136" s="671"/>
      <c r="R136" s="671"/>
      <c r="S136" s="671"/>
      <c r="T136" s="671"/>
      <c r="U136" s="671"/>
      <c r="V136" s="671"/>
      <c r="W136" s="671"/>
      <c r="X136" s="671"/>
      <c r="Y136" s="671"/>
      <c r="Z136" s="671"/>
      <c r="AA136" s="671"/>
      <c r="AB136" s="671"/>
      <c r="AC136" s="671"/>
      <c r="AD136" s="671"/>
    </row>
    <row r="137" spans="1:30" ht="13.5" customHeight="1">
      <c r="A137" s="671"/>
      <c r="B137" s="671"/>
      <c r="C137" s="671"/>
      <c r="D137" s="671"/>
      <c r="E137" s="671"/>
      <c r="F137" s="671"/>
      <c r="G137" s="671"/>
      <c r="H137" s="671"/>
      <c r="I137" s="671"/>
      <c r="J137" s="671"/>
      <c r="K137" s="671"/>
      <c r="L137" s="671"/>
      <c r="M137" s="671"/>
      <c r="N137" s="671"/>
      <c r="O137" s="671"/>
      <c r="P137" s="671"/>
      <c r="Q137" s="671"/>
      <c r="R137" s="671"/>
      <c r="S137" s="671"/>
      <c r="T137" s="671"/>
      <c r="U137" s="671"/>
      <c r="V137" s="671"/>
      <c r="W137" s="671"/>
      <c r="X137" s="671"/>
      <c r="Y137" s="671"/>
      <c r="Z137" s="671"/>
      <c r="AA137" s="671"/>
      <c r="AB137" s="671"/>
      <c r="AC137" s="671"/>
      <c r="AD137" s="671"/>
    </row>
    <row r="138" spans="1:30" ht="13.5" customHeight="1">
      <c r="A138" s="671"/>
      <c r="B138" s="671"/>
      <c r="C138" s="671"/>
      <c r="D138" s="671"/>
      <c r="E138" s="671"/>
      <c r="F138" s="671"/>
      <c r="G138" s="671"/>
      <c r="H138" s="671"/>
      <c r="I138" s="671"/>
      <c r="J138" s="671"/>
      <c r="K138" s="671"/>
      <c r="L138" s="671"/>
      <c r="M138" s="671"/>
      <c r="N138" s="671"/>
      <c r="O138" s="671"/>
      <c r="P138" s="671"/>
      <c r="Q138" s="671"/>
      <c r="R138" s="671"/>
      <c r="S138" s="671"/>
      <c r="T138" s="671"/>
      <c r="U138" s="671"/>
      <c r="V138" s="671"/>
      <c r="W138" s="671"/>
      <c r="X138" s="671"/>
      <c r="Y138" s="671"/>
      <c r="Z138" s="671"/>
      <c r="AA138" s="671"/>
      <c r="AB138" s="671"/>
      <c r="AC138" s="671"/>
      <c r="AD138" s="671"/>
    </row>
    <row r="139" spans="1:30" ht="13.5" customHeight="1">
      <c r="A139" s="671"/>
      <c r="B139" s="671"/>
      <c r="C139" s="671"/>
      <c r="D139" s="671"/>
      <c r="E139" s="671"/>
      <c r="F139" s="671"/>
      <c r="G139" s="671"/>
      <c r="H139" s="671"/>
      <c r="I139" s="671"/>
      <c r="J139" s="671"/>
      <c r="K139" s="671"/>
      <c r="L139" s="671"/>
      <c r="M139" s="671"/>
      <c r="N139" s="671"/>
      <c r="O139" s="671"/>
      <c r="P139" s="671"/>
      <c r="Q139" s="671"/>
      <c r="R139" s="671"/>
      <c r="S139" s="671"/>
      <c r="T139" s="671"/>
      <c r="U139" s="671"/>
      <c r="V139" s="671"/>
      <c r="W139" s="671"/>
      <c r="X139" s="671"/>
      <c r="Y139" s="671"/>
      <c r="Z139" s="671"/>
      <c r="AA139" s="671"/>
      <c r="AB139" s="671"/>
      <c r="AC139" s="671"/>
      <c r="AD139" s="671"/>
    </row>
    <row r="140" spans="1:30" ht="13.5" customHeight="1">
      <c r="A140" s="671"/>
      <c r="B140" s="671"/>
      <c r="C140" s="671"/>
      <c r="D140" s="671"/>
      <c r="E140" s="671"/>
      <c r="F140" s="671"/>
      <c r="G140" s="671"/>
      <c r="H140" s="671"/>
      <c r="I140" s="671"/>
      <c r="J140" s="671"/>
      <c r="K140" s="671"/>
      <c r="L140" s="671"/>
      <c r="M140" s="671"/>
      <c r="N140" s="671"/>
      <c r="O140" s="671"/>
      <c r="P140" s="671"/>
      <c r="Q140" s="671"/>
      <c r="R140" s="671"/>
      <c r="S140" s="671"/>
      <c r="T140" s="671"/>
      <c r="U140" s="671"/>
      <c r="V140" s="671"/>
      <c r="W140" s="671"/>
      <c r="X140" s="671"/>
      <c r="Y140" s="671"/>
      <c r="Z140" s="671"/>
      <c r="AA140" s="671"/>
      <c r="AB140" s="671"/>
      <c r="AC140" s="671"/>
      <c r="AD140" s="671"/>
    </row>
    <row r="141" spans="1:30" ht="13.5" customHeight="1">
      <c r="A141" s="671"/>
      <c r="B141" s="671"/>
      <c r="C141" s="671"/>
      <c r="D141" s="671"/>
      <c r="E141" s="671"/>
      <c r="F141" s="671"/>
      <c r="G141" s="671"/>
      <c r="H141" s="671"/>
      <c r="I141" s="671"/>
      <c r="J141" s="671"/>
      <c r="K141" s="671"/>
      <c r="L141" s="671"/>
      <c r="M141" s="671"/>
      <c r="N141" s="671"/>
      <c r="O141" s="671"/>
      <c r="P141" s="671"/>
      <c r="Q141" s="671"/>
      <c r="R141" s="671"/>
      <c r="S141" s="671"/>
      <c r="T141" s="671"/>
      <c r="U141" s="671"/>
      <c r="V141" s="671"/>
      <c r="W141" s="671"/>
      <c r="X141" s="671"/>
      <c r="Y141" s="671"/>
      <c r="Z141" s="671"/>
      <c r="AA141" s="671"/>
      <c r="AB141" s="671"/>
      <c r="AC141" s="671"/>
      <c r="AD141" s="671"/>
    </row>
    <row r="142" spans="1:30" ht="13.5" customHeight="1">
      <c r="A142" s="671"/>
      <c r="B142" s="671"/>
      <c r="C142" s="671"/>
      <c r="D142" s="671"/>
      <c r="E142" s="671"/>
      <c r="F142" s="671"/>
      <c r="G142" s="671"/>
      <c r="H142" s="671"/>
      <c r="I142" s="671"/>
      <c r="J142" s="671"/>
      <c r="K142" s="671"/>
      <c r="L142" s="671"/>
      <c r="M142" s="671"/>
      <c r="N142" s="671"/>
      <c r="O142" s="671"/>
      <c r="P142" s="671"/>
      <c r="Q142" s="671"/>
      <c r="R142" s="671"/>
      <c r="S142" s="671"/>
      <c r="T142" s="671"/>
      <c r="U142" s="671"/>
      <c r="V142" s="671"/>
      <c r="W142" s="671"/>
      <c r="X142" s="671"/>
      <c r="Y142" s="671"/>
      <c r="Z142" s="671"/>
      <c r="AA142" s="671"/>
      <c r="AB142" s="671"/>
      <c r="AC142" s="671"/>
      <c r="AD142" s="671"/>
    </row>
    <row r="143" spans="1:30" ht="13.5" customHeight="1">
      <c r="A143" s="671"/>
      <c r="B143" s="671"/>
      <c r="C143" s="671"/>
      <c r="D143" s="671"/>
      <c r="E143" s="671"/>
      <c r="F143" s="671"/>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row>
    <row r="144" spans="1:30" ht="13.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row>
    <row r="145" spans="1:30" ht="13.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row>
    <row r="146" spans="1:30" ht="13.5" customHeight="1">
      <c r="A146" s="671"/>
      <c r="B146" s="671"/>
      <c r="C146" s="671"/>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1"/>
      <c r="AD146" s="671"/>
    </row>
    <row r="147" spans="1:30" ht="13.5" customHeight="1">
      <c r="A147" s="671"/>
      <c r="B147" s="671"/>
      <c r="C147" s="671"/>
      <c r="D147" s="671"/>
      <c r="E147" s="671"/>
      <c r="F147" s="671"/>
      <c r="G147" s="671"/>
      <c r="H147" s="671"/>
      <c r="I147" s="671"/>
      <c r="J147" s="671"/>
      <c r="K147" s="671"/>
      <c r="L147" s="671"/>
      <c r="M147" s="671"/>
      <c r="N147" s="671"/>
      <c r="O147" s="671"/>
      <c r="P147" s="671"/>
      <c r="Q147" s="671"/>
      <c r="R147" s="671"/>
      <c r="S147" s="671"/>
      <c r="T147" s="671"/>
      <c r="U147" s="671"/>
      <c r="V147" s="671"/>
      <c r="W147" s="671"/>
      <c r="X147" s="671"/>
      <c r="Y147" s="671"/>
      <c r="Z147" s="671"/>
      <c r="AA147" s="671"/>
      <c r="AB147" s="671"/>
      <c r="AC147" s="671"/>
      <c r="AD147" s="671"/>
    </row>
    <row r="148" spans="1:30" ht="13.5" customHeight="1">
      <c r="A148" s="671"/>
      <c r="B148" s="671"/>
      <c r="C148" s="671"/>
      <c r="D148" s="671"/>
      <c r="E148" s="671"/>
      <c r="F148" s="671"/>
      <c r="G148" s="671"/>
      <c r="H148" s="671"/>
      <c r="I148" s="671"/>
      <c r="J148" s="671"/>
      <c r="K148" s="671"/>
      <c r="L148" s="671"/>
      <c r="M148" s="671"/>
      <c r="N148" s="671"/>
      <c r="O148" s="671"/>
      <c r="P148" s="671"/>
      <c r="Q148" s="671"/>
      <c r="R148" s="671"/>
      <c r="S148" s="671"/>
      <c r="T148" s="671"/>
      <c r="U148" s="671"/>
      <c r="V148" s="671"/>
      <c r="W148" s="671"/>
      <c r="X148" s="671"/>
      <c r="Y148" s="671"/>
      <c r="Z148" s="671"/>
      <c r="AA148" s="671"/>
      <c r="AB148" s="671"/>
      <c r="AC148" s="671"/>
      <c r="AD148" s="671"/>
    </row>
    <row r="149" spans="1:30" ht="13.5" customHeight="1">
      <c r="A149" s="671"/>
      <c r="B149" s="671"/>
      <c r="C149" s="671"/>
      <c r="D149" s="671"/>
      <c r="E149" s="671"/>
      <c r="F149" s="671"/>
      <c r="G149" s="671"/>
      <c r="H149" s="671"/>
      <c r="I149" s="671"/>
      <c r="J149" s="671"/>
      <c r="K149" s="671"/>
      <c r="L149" s="671"/>
      <c r="M149" s="671"/>
      <c r="N149" s="671"/>
      <c r="O149" s="671"/>
      <c r="P149" s="671"/>
      <c r="Q149" s="671"/>
      <c r="R149" s="671"/>
      <c r="S149" s="671"/>
      <c r="T149" s="671"/>
      <c r="U149" s="671"/>
      <c r="V149" s="671"/>
      <c r="W149" s="671"/>
      <c r="X149" s="671"/>
      <c r="Y149" s="671"/>
      <c r="Z149" s="671"/>
      <c r="AA149" s="671"/>
      <c r="AB149" s="671"/>
      <c r="AC149" s="671"/>
      <c r="AD149" s="671"/>
    </row>
    <row r="150" spans="1:30" ht="13.5" customHeight="1">
      <c r="A150" s="671"/>
      <c r="B150" s="671"/>
      <c r="C150" s="671"/>
      <c r="D150" s="671"/>
      <c r="E150" s="671"/>
      <c r="F150" s="671"/>
      <c r="G150" s="671"/>
      <c r="H150" s="671"/>
      <c r="I150" s="671"/>
      <c r="J150" s="671"/>
      <c r="K150" s="671"/>
      <c r="L150" s="671"/>
      <c r="M150" s="671"/>
      <c r="N150" s="671"/>
      <c r="O150" s="671"/>
      <c r="P150" s="671"/>
      <c r="Q150" s="671"/>
      <c r="R150" s="671"/>
      <c r="S150" s="671"/>
      <c r="T150" s="671"/>
      <c r="U150" s="671"/>
      <c r="V150" s="671"/>
      <c r="W150" s="671"/>
      <c r="X150" s="671"/>
      <c r="Y150" s="671"/>
      <c r="Z150" s="671"/>
      <c r="AA150" s="671"/>
      <c r="AB150" s="671"/>
      <c r="AC150" s="671"/>
      <c r="AD150" s="671"/>
    </row>
    <row r="151" spans="1:30" ht="13.5" customHeight="1">
      <c r="A151" s="671"/>
      <c r="B151" s="671"/>
      <c r="C151" s="671"/>
      <c r="D151" s="671"/>
      <c r="E151" s="671"/>
      <c r="F151" s="671"/>
      <c r="G151" s="671"/>
      <c r="H151" s="671"/>
      <c r="I151" s="671"/>
      <c r="J151" s="671"/>
      <c r="K151" s="671"/>
      <c r="L151" s="671"/>
      <c r="M151" s="671"/>
      <c r="N151" s="671"/>
      <c r="O151" s="671"/>
      <c r="P151" s="671"/>
      <c r="Q151" s="671"/>
      <c r="R151" s="671"/>
      <c r="S151" s="671"/>
      <c r="T151" s="671"/>
      <c r="U151" s="671"/>
      <c r="V151" s="671"/>
      <c r="W151" s="671"/>
      <c r="X151" s="671"/>
      <c r="Y151" s="671"/>
      <c r="Z151" s="671"/>
      <c r="AA151" s="671"/>
      <c r="AB151" s="671"/>
      <c r="AC151" s="671"/>
      <c r="AD151" s="671"/>
    </row>
    <row r="152" spans="1:30" ht="13.5" customHeight="1">
      <c r="A152" s="671"/>
      <c r="B152" s="671"/>
      <c r="C152" s="671"/>
      <c r="D152" s="671"/>
      <c r="E152" s="671"/>
      <c r="F152" s="671"/>
      <c r="G152" s="671"/>
      <c r="H152" s="671"/>
      <c r="I152" s="671"/>
      <c r="J152" s="671"/>
      <c r="K152" s="671"/>
      <c r="L152" s="671"/>
      <c r="M152" s="671"/>
      <c r="N152" s="671"/>
      <c r="O152" s="671"/>
      <c r="P152" s="671"/>
      <c r="Q152" s="671"/>
      <c r="R152" s="671"/>
      <c r="S152" s="671"/>
      <c r="T152" s="671"/>
      <c r="U152" s="671"/>
      <c r="V152" s="671"/>
      <c r="W152" s="671"/>
      <c r="X152" s="671"/>
      <c r="Y152" s="671"/>
      <c r="Z152" s="671"/>
      <c r="AA152" s="671"/>
      <c r="AB152" s="671"/>
      <c r="AC152" s="671"/>
      <c r="AD152" s="671"/>
    </row>
    <row r="153" spans="1:30" ht="13.5" customHeight="1">
      <c r="A153" s="671"/>
      <c r="B153" s="671"/>
      <c r="C153" s="671"/>
      <c r="D153" s="671"/>
      <c r="E153" s="671"/>
      <c r="F153" s="671"/>
      <c r="G153" s="671"/>
      <c r="H153" s="671"/>
      <c r="I153" s="671"/>
      <c r="J153" s="671"/>
      <c r="K153" s="671"/>
      <c r="L153" s="671"/>
      <c r="M153" s="671"/>
      <c r="N153" s="671"/>
      <c r="O153" s="671"/>
      <c r="P153" s="671"/>
      <c r="Q153" s="671"/>
      <c r="R153" s="671"/>
      <c r="S153" s="671"/>
      <c r="T153" s="671"/>
      <c r="U153" s="671"/>
      <c r="V153" s="671"/>
      <c r="W153" s="671"/>
      <c r="X153" s="671"/>
      <c r="Y153" s="671"/>
      <c r="Z153" s="671"/>
      <c r="AA153" s="671"/>
      <c r="AB153" s="671"/>
      <c r="AC153" s="671"/>
      <c r="AD153" s="671"/>
    </row>
    <row r="154" spans="1:30" ht="13.5" customHeight="1">
      <c r="A154" s="671"/>
      <c r="B154" s="671"/>
      <c r="C154" s="671"/>
      <c r="D154" s="671"/>
      <c r="E154" s="671"/>
      <c r="F154" s="671"/>
      <c r="G154" s="671"/>
      <c r="H154" s="671"/>
      <c r="I154" s="671"/>
      <c r="J154" s="671"/>
      <c r="K154" s="671"/>
      <c r="L154" s="671"/>
      <c r="M154" s="671"/>
      <c r="N154" s="671"/>
      <c r="O154" s="671"/>
      <c r="P154" s="671"/>
      <c r="Q154" s="671"/>
      <c r="R154" s="671"/>
      <c r="S154" s="671"/>
      <c r="T154" s="671"/>
      <c r="U154" s="671"/>
      <c r="V154" s="671"/>
      <c r="W154" s="671"/>
      <c r="X154" s="671"/>
      <c r="Y154" s="671"/>
      <c r="Z154" s="671"/>
      <c r="AA154" s="671"/>
      <c r="AB154" s="671"/>
      <c r="AC154" s="671"/>
      <c r="AD154" s="671"/>
    </row>
    <row r="155" spans="1:30" ht="13.5" customHeight="1">
      <c r="A155" s="671"/>
      <c r="B155" s="671"/>
      <c r="C155" s="671"/>
      <c r="D155" s="671"/>
      <c r="E155" s="671"/>
      <c r="F155" s="671"/>
      <c r="G155" s="671"/>
      <c r="H155" s="671"/>
      <c r="I155" s="671"/>
      <c r="J155" s="671"/>
      <c r="K155" s="671"/>
      <c r="L155" s="671"/>
      <c r="M155" s="671"/>
      <c r="N155" s="671"/>
      <c r="O155" s="671"/>
      <c r="P155" s="671"/>
      <c r="Q155" s="671"/>
      <c r="R155" s="671"/>
      <c r="S155" s="671"/>
      <c r="T155" s="671"/>
      <c r="U155" s="671"/>
      <c r="V155" s="671"/>
      <c r="W155" s="671"/>
      <c r="X155" s="671"/>
      <c r="Y155" s="671"/>
      <c r="Z155" s="671"/>
      <c r="AA155" s="671"/>
      <c r="AB155" s="671"/>
      <c r="AC155" s="671"/>
      <c r="AD155" s="671"/>
    </row>
    <row r="156" spans="1:30" ht="13.5" customHeight="1">
      <c r="A156" s="671"/>
      <c r="B156" s="671"/>
      <c r="C156" s="671"/>
      <c r="D156" s="671"/>
      <c r="E156" s="671"/>
      <c r="F156" s="671"/>
      <c r="G156" s="671"/>
      <c r="H156" s="671"/>
      <c r="I156" s="671"/>
      <c r="J156" s="671"/>
      <c r="K156" s="671"/>
      <c r="L156" s="671"/>
      <c r="M156" s="671"/>
      <c r="N156" s="671"/>
      <c r="O156" s="671"/>
      <c r="P156" s="671"/>
      <c r="Q156" s="671"/>
      <c r="R156" s="671"/>
      <c r="S156" s="671"/>
      <c r="T156" s="671"/>
      <c r="U156" s="671"/>
      <c r="V156" s="671"/>
      <c r="W156" s="671"/>
      <c r="X156" s="671"/>
      <c r="Y156" s="671"/>
      <c r="Z156" s="671"/>
      <c r="AA156" s="671"/>
      <c r="AB156" s="671"/>
      <c r="AC156" s="671"/>
      <c r="AD156" s="671"/>
    </row>
    <row r="157" spans="1:30" ht="13.5" customHeight="1">
      <c r="A157" s="671"/>
      <c r="B157" s="671"/>
      <c r="C157" s="671"/>
      <c r="D157" s="671"/>
      <c r="E157" s="671"/>
      <c r="F157" s="671"/>
      <c r="G157" s="671"/>
      <c r="H157" s="671"/>
      <c r="I157" s="671"/>
      <c r="J157" s="671"/>
      <c r="K157" s="671"/>
      <c r="L157" s="671"/>
      <c r="M157" s="671"/>
      <c r="N157" s="671"/>
      <c r="O157" s="671"/>
      <c r="P157" s="671"/>
      <c r="Q157" s="671"/>
      <c r="R157" s="671"/>
      <c r="S157" s="671"/>
      <c r="T157" s="671"/>
      <c r="U157" s="671"/>
      <c r="V157" s="671"/>
      <c r="W157" s="671"/>
      <c r="X157" s="671"/>
      <c r="Y157" s="671"/>
      <c r="Z157" s="671"/>
      <c r="AA157" s="671"/>
      <c r="AB157" s="671"/>
      <c r="AC157" s="671"/>
      <c r="AD157" s="671"/>
    </row>
    <row r="158" spans="1:30" ht="13.5" customHeight="1">
      <c r="A158" s="671"/>
      <c r="B158" s="671"/>
      <c r="C158" s="671"/>
      <c r="D158" s="671"/>
      <c r="E158" s="671"/>
      <c r="F158" s="671"/>
      <c r="G158" s="671"/>
      <c r="H158" s="671"/>
      <c r="I158" s="671"/>
      <c r="J158" s="671"/>
      <c r="K158" s="671"/>
      <c r="L158" s="671"/>
      <c r="M158" s="671"/>
      <c r="N158" s="671"/>
      <c r="O158" s="671"/>
      <c r="P158" s="671"/>
      <c r="Q158" s="671"/>
      <c r="R158" s="671"/>
      <c r="S158" s="671"/>
      <c r="T158" s="671"/>
      <c r="U158" s="671"/>
      <c r="V158" s="671"/>
      <c r="W158" s="671"/>
      <c r="X158" s="671"/>
      <c r="Y158" s="671"/>
      <c r="Z158" s="671"/>
      <c r="AA158" s="671"/>
      <c r="AB158" s="671"/>
      <c r="AC158" s="671"/>
      <c r="AD158" s="671"/>
    </row>
    <row r="159" spans="1:30" ht="13.5" customHeight="1">
      <c r="A159" s="671"/>
      <c r="B159" s="671"/>
      <c r="C159" s="671"/>
      <c r="D159" s="671"/>
      <c r="E159" s="671"/>
      <c r="F159" s="671"/>
      <c r="G159" s="671"/>
      <c r="H159" s="671"/>
      <c r="I159" s="671"/>
      <c r="J159" s="671"/>
      <c r="K159" s="671"/>
      <c r="L159" s="671"/>
      <c r="M159" s="671"/>
      <c r="N159" s="671"/>
      <c r="O159" s="671"/>
      <c r="P159" s="671"/>
      <c r="Q159" s="671"/>
      <c r="R159" s="671"/>
      <c r="S159" s="671"/>
      <c r="T159" s="671"/>
      <c r="U159" s="671"/>
      <c r="V159" s="671"/>
      <c r="W159" s="671"/>
      <c r="X159" s="671"/>
      <c r="Y159" s="671"/>
      <c r="Z159" s="671"/>
      <c r="AA159" s="671"/>
      <c r="AB159" s="671"/>
      <c r="AC159" s="671"/>
      <c r="AD159" s="671"/>
    </row>
    <row r="160" spans="1:30" ht="13.5" customHeight="1">
      <c r="A160" s="671"/>
      <c r="B160" s="671"/>
      <c r="C160" s="671"/>
      <c r="D160" s="671"/>
      <c r="E160" s="671"/>
      <c r="F160" s="671"/>
      <c r="G160" s="671"/>
      <c r="H160" s="671"/>
      <c r="I160" s="671"/>
      <c r="J160" s="671"/>
      <c r="K160" s="671"/>
      <c r="L160" s="671"/>
      <c r="M160" s="671"/>
      <c r="N160" s="671"/>
      <c r="O160" s="671"/>
      <c r="P160" s="671"/>
      <c r="Q160" s="671"/>
      <c r="R160" s="671"/>
      <c r="S160" s="671"/>
      <c r="T160" s="671"/>
      <c r="U160" s="671"/>
      <c r="V160" s="671"/>
      <c r="W160" s="671"/>
      <c r="X160" s="671"/>
      <c r="Y160" s="671"/>
      <c r="Z160" s="671"/>
      <c r="AA160" s="671"/>
      <c r="AB160" s="671"/>
      <c r="AC160" s="671"/>
      <c r="AD160" s="671"/>
    </row>
    <row r="161" spans="1:30" ht="13.5" customHeight="1">
      <c r="A161" s="671"/>
      <c r="B161" s="671"/>
      <c r="C161" s="671"/>
      <c r="D161" s="671"/>
      <c r="E161" s="671"/>
      <c r="F161" s="671"/>
      <c r="G161" s="671"/>
      <c r="H161" s="671"/>
      <c r="I161" s="671"/>
      <c r="J161" s="671"/>
      <c r="K161" s="671"/>
      <c r="L161" s="671"/>
      <c r="M161" s="671"/>
      <c r="N161" s="671"/>
      <c r="O161" s="671"/>
      <c r="P161" s="671"/>
      <c r="Q161" s="671"/>
      <c r="R161" s="671"/>
      <c r="S161" s="671"/>
      <c r="T161" s="671"/>
      <c r="U161" s="671"/>
      <c r="V161" s="671"/>
      <c r="W161" s="671"/>
      <c r="X161" s="671"/>
      <c r="Y161" s="671"/>
      <c r="Z161" s="671"/>
      <c r="AA161" s="671"/>
      <c r="AB161" s="671"/>
      <c r="AC161" s="671"/>
      <c r="AD161" s="671"/>
    </row>
    <row r="162" spans="1:30" ht="13.5" customHeight="1">
      <c r="A162" s="671"/>
      <c r="B162" s="671"/>
      <c r="C162" s="671"/>
      <c r="D162" s="671"/>
      <c r="E162" s="671"/>
      <c r="F162" s="671"/>
      <c r="G162" s="671"/>
      <c r="H162" s="671"/>
      <c r="I162" s="671"/>
      <c r="J162" s="671"/>
      <c r="K162" s="671"/>
      <c r="L162" s="671"/>
      <c r="M162" s="671"/>
      <c r="N162" s="671"/>
      <c r="O162" s="671"/>
      <c r="P162" s="671"/>
      <c r="Q162" s="671"/>
      <c r="R162" s="671"/>
      <c r="S162" s="671"/>
      <c r="T162" s="671"/>
      <c r="U162" s="671"/>
      <c r="V162" s="671"/>
      <c r="W162" s="671"/>
      <c r="X162" s="671"/>
      <c r="Y162" s="671"/>
      <c r="Z162" s="671"/>
      <c r="AA162" s="671"/>
      <c r="AB162" s="671"/>
      <c r="AC162" s="671"/>
      <c r="AD162" s="671"/>
    </row>
    <row r="163" spans="1:30" ht="13.5" customHeight="1">
      <c r="A163" s="671"/>
      <c r="B163" s="671"/>
      <c r="C163" s="671"/>
      <c r="D163" s="671"/>
      <c r="E163" s="671"/>
      <c r="F163" s="671"/>
      <c r="G163" s="671"/>
      <c r="H163" s="671"/>
      <c r="I163" s="671"/>
      <c r="J163" s="671"/>
      <c r="K163" s="671"/>
      <c r="L163" s="671"/>
      <c r="M163" s="671"/>
      <c r="N163" s="671"/>
      <c r="O163" s="671"/>
      <c r="P163" s="671"/>
      <c r="Q163" s="671"/>
      <c r="R163" s="671"/>
      <c r="S163" s="671"/>
      <c r="T163" s="671"/>
      <c r="U163" s="671"/>
      <c r="V163" s="671"/>
      <c r="W163" s="671"/>
      <c r="X163" s="671"/>
      <c r="Y163" s="671"/>
      <c r="Z163" s="671"/>
      <c r="AA163" s="671"/>
      <c r="AB163" s="671"/>
      <c r="AC163" s="671"/>
      <c r="AD163" s="671"/>
    </row>
    <row r="164" spans="1:30" ht="13.5" customHeight="1">
      <c r="A164" s="671"/>
      <c r="B164" s="671"/>
      <c r="C164" s="671"/>
      <c r="D164" s="671"/>
      <c r="E164" s="671"/>
      <c r="F164" s="671"/>
      <c r="G164" s="671"/>
      <c r="H164" s="671"/>
      <c r="I164" s="671"/>
      <c r="J164" s="671"/>
      <c r="K164" s="671"/>
      <c r="L164" s="671"/>
      <c r="M164" s="671"/>
      <c r="N164" s="671"/>
      <c r="O164" s="671"/>
      <c r="P164" s="671"/>
      <c r="Q164" s="671"/>
      <c r="R164" s="671"/>
      <c r="S164" s="671"/>
      <c r="T164" s="671"/>
      <c r="U164" s="671"/>
      <c r="V164" s="671"/>
      <c r="W164" s="671"/>
      <c r="X164" s="671"/>
      <c r="Y164" s="671"/>
      <c r="Z164" s="671"/>
      <c r="AA164" s="671"/>
      <c r="AB164" s="671"/>
      <c r="AC164" s="671"/>
      <c r="AD164" s="671"/>
    </row>
    <row r="165" spans="1:30" ht="13.5" customHeight="1">
      <c r="A165" s="671"/>
      <c r="B165" s="671"/>
      <c r="C165" s="671"/>
      <c r="D165" s="671"/>
      <c r="E165" s="671"/>
      <c r="F165" s="671"/>
      <c r="G165" s="671"/>
      <c r="H165" s="671"/>
      <c r="I165" s="671"/>
      <c r="J165" s="671"/>
      <c r="K165" s="671"/>
      <c r="L165" s="671"/>
      <c r="M165" s="671"/>
      <c r="N165" s="671"/>
      <c r="O165" s="671"/>
      <c r="P165" s="671"/>
      <c r="Q165" s="671"/>
      <c r="R165" s="671"/>
      <c r="S165" s="671"/>
      <c r="T165" s="671"/>
      <c r="U165" s="671"/>
      <c r="V165" s="671"/>
      <c r="W165" s="671"/>
      <c r="X165" s="671"/>
      <c r="Y165" s="671"/>
      <c r="Z165" s="671"/>
      <c r="AA165" s="671"/>
      <c r="AB165" s="671"/>
      <c r="AC165" s="671"/>
      <c r="AD165" s="671"/>
    </row>
    <row r="166" spans="1:30" ht="13.5" customHeight="1">
      <c r="A166" s="671"/>
      <c r="B166" s="671"/>
      <c r="C166" s="671"/>
      <c r="D166" s="671"/>
      <c r="E166" s="671"/>
      <c r="F166" s="671"/>
      <c r="G166" s="671"/>
      <c r="H166" s="671"/>
      <c r="I166" s="671"/>
      <c r="J166" s="671"/>
      <c r="K166" s="671"/>
      <c r="L166" s="671"/>
      <c r="M166" s="671"/>
      <c r="N166" s="671"/>
      <c r="O166" s="671"/>
      <c r="P166" s="671"/>
      <c r="Q166" s="671"/>
      <c r="R166" s="671"/>
      <c r="S166" s="671"/>
      <c r="T166" s="671"/>
      <c r="U166" s="671"/>
      <c r="V166" s="671"/>
      <c r="W166" s="671"/>
      <c r="X166" s="671"/>
      <c r="Y166" s="671"/>
      <c r="Z166" s="671"/>
      <c r="AA166" s="671"/>
      <c r="AB166" s="671"/>
      <c r="AC166" s="671"/>
      <c r="AD166" s="671"/>
    </row>
    <row r="167" spans="1:30" ht="13.5" customHeight="1">
      <c r="A167" s="671"/>
      <c r="B167" s="671"/>
      <c r="C167" s="671"/>
      <c r="D167" s="671"/>
      <c r="E167" s="671"/>
      <c r="F167" s="671"/>
      <c r="G167" s="671"/>
      <c r="H167" s="671"/>
      <c r="I167" s="671"/>
      <c r="J167" s="671"/>
      <c r="K167" s="671"/>
      <c r="L167" s="671"/>
      <c r="M167" s="671"/>
      <c r="N167" s="671"/>
      <c r="O167" s="671"/>
      <c r="P167" s="671"/>
      <c r="Q167" s="671"/>
      <c r="R167" s="671"/>
      <c r="S167" s="671"/>
      <c r="T167" s="671"/>
      <c r="U167" s="671"/>
      <c r="V167" s="671"/>
      <c r="W167" s="671"/>
      <c r="X167" s="671"/>
      <c r="Y167" s="671"/>
      <c r="Z167" s="671"/>
      <c r="AA167" s="671"/>
      <c r="AB167" s="671"/>
      <c r="AC167" s="671"/>
      <c r="AD167" s="671"/>
    </row>
    <row r="168" spans="1:30" ht="13.5"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row>
    <row r="169" spans="1:30" ht="13.5" customHeight="1">
      <c r="A169" s="671"/>
      <c r="B169" s="671"/>
      <c r="C169" s="671"/>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c r="Z169" s="671"/>
      <c r="AA169" s="671"/>
      <c r="AB169" s="671"/>
      <c r="AC169" s="671"/>
      <c r="AD169" s="671"/>
    </row>
    <row r="170" spans="1:30" ht="13.5" customHeight="1">
      <c r="A170" s="671"/>
      <c r="B170" s="671"/>
      <c r="C170" s="671"/>
      <c r="D170" s="671"/>
      <c r="E170" s="671"/>
      <c r="F170" s="671"/>
      <c r="G170" s="671"/>
      <c r="H170" s="671"/>
      <c r="I170" s="671"/>
      <c r="J170" s="671"/>
      <c r="K170" s="671"/>
      <c r="L170" s="671"/>
      <c r="M170" s="671"/>
      <c r="N170" s="671"/>
      <c r="O170" s="671"/>
      <c r="P170" s="671"/>
      <c r="Q170" s="671"/>
      <c r="R170" s="671"/>
      <c r="S170" s="671"/>
      <c r="T170" s="671"/>
      <c r="U170" s="671"/>
      <c r="V170" s="671"/>
      <c r="W170" s="671"/>
      <c r="X170" s="671"/>
      <c r="Y170" s="671"/>
      <c r="Z170" s="671"/>
      <c r="AA170" s="671"/>
      <c r="AB170" s="671"/>
      <c r="AC170" s="671"/>
      <c r="AD170" s="671"/>
    </row>
    <row r="171" spans="1:30" ht="13.5" customHeight="1">
      <c r="A171" s="671"/>
      <c r="B171" s="671"/>
      <c r="C171" s="671"/>
      <c r="D171" s="671"/>
      <c r="E171" s="671"/>
      <c r="F171" s="671"/>
      <c r="G171" s="671"/>
      <c r="H171" s="671"/>
      <c r="I171" s="671"/>
      <c r="J171" s="671"/>
      <c r="K171" s="671"/>
      <c r="L171" s="671"/>
      <c r="M171" s="671"/>
      <c r="N171" s="671"/>
      <c r="O171" s="671"/>
      <c r="P171" s="671"/>
      <c r="Q171" s="671"/>
      <c r="R171" s="671"/>
      <c r="S171" s="671"/>
      <c r="T171" s="671"/>
      <c r="U171" s="671"/>
      <c r="V171" s="671"/>
      <c r="W171" s="671"/>
      <c r="X171" s="671"/>
      <c r="Y171" s="671"/>
      <c r="Z171" s="671"/>
      <c r="AA171" s="671"/>
      <c r="AB171" s="671"/>
      <c r="AC171" s="671"/>
      <c r="AD171" s="671"/>
    </row>
    <row r="172" spans="1:30" ht="13.5" customHeight="1">
      <c r="A172" s="671"/>
      <c r="B172" s="671"/>
      <c r="C172" s="671"/>
      <c r="D172" s="671"/>
      <c r="E172" s="671"/>
      <c r="F172" s="671"/>
      <c r="G172" s="671"/>
      <c r="H172" s="671"/>
      <c r="I172" s="671"/>
      <c r="J172" s="671"/>
      <c r="K172" s="671"/>
      <c r="L172" s="671"/>
      <c r="M172" s="671"/>
      <c r="N172" s="671"/>
      <c r="O172" s="671"/>
      <c r="P172" s="671"/>
      <c r="Q172" s="671"/>
      <c r="R172" s="671"/>
      <c r="S172" s="671"/>
      <c r="T172" s="671"/>
      <c r="U172" s="671"/>
      <c r="V172" s="671"/>
      <c r="W172" s="671"/>
      <c r="X172" s="671"/>
      <c r="Y172" s="671"/>
      <c r="Z172" s="671"/>
      <c r="AA172" s="671"/>
      <c r="AB172" s="671"/>
      <c r="AC172" s="671"/>
      <c r="AD172" s="671"/>
    </row>
    <row r="173" spans="1:30" ht="13.5" customHeight="1">
      <c r="A173" s="671"/>
      <c r="B173" s="671"/>
      <c r="C173" s="671"/>
      <c r="D173" s="671"/>
      <c r="E173" s="671"/>
      <c r="F173" s="671"/>
      <c r="G173" s="671"/>
      <c r="H173" s="671"/>
      <c r="I173" s="671"/>
      <c r="J173" s="671"/>
      <c r="K173" s="671"/>
      <c r="L173" s="671"/>
      <c r="M173" s="671"/>
      <c r="N173" s="671"/>
      <c r="O173" s="671"/>
      <c r="P173" s="671"/>
      <c r="Q173" s="671"/>
      <c r="R173" s="671"/>
      <c r="S173" s="671"/>
      <c r="T173" s="671"/>
      <c r="U173" s="671"/>
      <c r="V173" s="671"/>
      <c r="W173" s="671"/>
      <c r="X173" s="671"/>
      <c r="Y173" s="671"/>
      <c r="Z173" s="671"/>
      <c r="AA173" s="671"/>
      <c r="AB173" s="671"/>
      <c r="AC173" s="671"/>
      <c r="AD173" s="671"/>
    </row>
    <row r="174" spans="1:30" ht="13.5" customHeight="1">
      <c r="A174" s="671"/>
      <c r="B174" s="671"/>
      <c r="C174" s="671"/>
      <c r="D174" s="671"/>
      <c r="E174" s="671"/>
      <c r="F174" s="671"/>
      <c r="G174" s="671"/>
      <c r="H174" s="671"/>
      <c r="I174" s="671"/>
      <c r="J174" s="671"/>
      <c r="K174" s="671"/>
      <c r="L174" s="671"/>
      <c r="M174" s="671"/>
      <c r="N174" s="671"/>
      <c r="O174" s="671"/>
      <c r="P174" s="671"/>
      <c r="Q174" s="671"/>
      <c r="R174" s="671"/>
      <c r="S174" s="671"/>
      <c r="T174" s="671"/>
      <c r="U174" s="671"/>
      <c r="V174" s="671"/>
      <c r="W174" s="671"/>
      <c r="X174" s="671"/>
      <c r="Y174" s="671"/>
      <c r="Z174" s="671"/>
      <c r="AA174" s="671"/>
      <c r="AB174" s="671"/>
      <c r="AC174" s="671"/>
      <c r="AD174" s="671"/>
    </row>
    <row r="175" spans="1:30" ht="13.5" customHeight="1">
      <c r="A175" s="671"/>
      <c r="B175" s="671"/>
      <c r="C175" s="671"/>
      <c r="D175" s="671"/>
      <c r="E175" s="671"/>
      <c r="F175" s="671"/>
      <c r="G175" s="671"/>
      <c r="H175" s="671"/>
      <c r="I175" s="671"/>
      <c r="J175" s="671"/>
      <c r="K175" s="671"/>
      <c r="L175" s="671"/>
      <c r="M175" s="671"/>
      <c r="N175" s="671"/>
      <c r="O175" s="671"/>
      <c r="P175" s="671"/>
      <c r="Q175" s="671"/>
      <c r="R175" s="671"/>
      <c r="S175" s="671"/>
      <c r="T175" s="671"/>
      <c r="U175" s="671"/>
      <c r="V175" s="671"/>
      <c r="W175" s="671"/>
      <c r="X175" s="671"/>
      <c r="Y175" s="671"/>
      <c r="Z175" s="671"/>
      <c r="AA175" s="671"/>
      <c r="AB175" s="671"/>
      <c r="AC175" s="671"/>
      <c r="AD175" s="671"/>
    </row>
    <row r="176" spans="1:30" ht="13.5" customHeight="1">
      <c r="A176" s="671"/>
      <c r="B176" s="671"/>
      <c r="C176" s="671"/>
      <c r="D176" s="671"/>
      <c r="E176" s="671"/>
      <c r="F176" s="671"/>
      <c r="G176" s="671"/>
      <c r="H176" s="671"/>
      <c r="I176" s="671"/>
      <c r="J176" s="671"/>
      <c r="K176" s="671"/>
      <c r="L176" s="671"/>
      <c r="M176" s="671"/>
      <c r="N176" s="671"/>
      <c r="O176" s="671"/>
      <c r="P176" s="671"/>
      <c r="Q176" s="671"/>
      <c r="R176" s="671"/>
      <c r="S176" s="671"/>
      <c r="T176" s="671"/>
      <c r="U176" s="671"/>
      <c r="V176" s="671"/>
      <c r="W176" s="671"/>
      <c r="X176" s="671"/>
      <c r="Y176" s="671"/>
      <c r="Z176" s="671"/>
      <c r="AA176" s="671"/>
      <c r="AB176" s="671"/>
      <c r="AC176" s="671"/>
      <c r="AD176" s="671"/>
    </row>
    <row r="177" spans="1:30" ht="13.5" customHeight="1">
      <c r="A177" s="671"/>
      <c r="B177" s="671"/>
      <c r="C177" s="671"/>
      <c r="D177" s="671"/>
      <c r="E177" s="671"/>
      <c r="F177" s="671"/>
      <c r="G177" s="671"/>
      <c r="H177" s="671"/>
      <c r="I177" s="671"/>
      <c r="J177" s="671"/>
      <c r="K177" s="671"/>
      <c r="L177" s="671"/>
      <c r="M177" s="671"/>
      <c r="N177" s="671"/>
      <c r="O177" s="671"/>
      <c r="P177" s="671"/>
      <c r="Q177" s="671"/>
      <c r="R177" s="671"/>
      <c r="S177" s="671"/>
      <c r="T177" s="671"/>
      <c r="U177" s="671"/>
      <c r="V177" s="671"/>
      <c r="W177" s="671"/>
      <c r="X177" s="671"/>
      <c r="Y177" s="671"/>
      <c r="Z177" s="671"/>
      <c r="AA177" s="671"/>
      <c r="AB177" s="671"/>
      <c r="AC177" s="671"/>
      <c r="AD177" s="671"/>
    </row>
    <row r="178" spans="1:30" ht="13.5" customHeight="1">
      <c r="A178" s="671"/>
      <c r="B178" s="671"/>
      <c r="C178" s="671"/>
      <c r="D178" s="671"/>
      <c r="E178" s="671"/>
      <c r="F178" s="671"/>
      <c r="G178" s="671"/>
      <c r="H178" s="671"/>
      <c r="I178" s="671"/>
      <c r="J178" s="671"/>
      <c r="K178" s="671"/>
      <c r="L178" s="671"/>
      <c r="M178" s="671"/>
      <c r="N178" s="671"/>
      <c r="O178" s="671"/>
      <c r="P178" s="671"/>
      <c r="Q178" s="671"/>
      <c r="R178" s="671"/>
      <c r="S178" s="671"/>
      <c r="T178" s="671"/>
      <c r="U178" s="671"/>
      <c r="V178" s="671"/>
      <c r="W178" s="671"/>
      <c r="X178" s="671"/>
      <c r="Y178" s="671"/>
      <c r="Z178" s="671"/>
      <c r="AA178" s="671"/>
      <c r="AB178" s="671"/>
      <c r="AC178" s="671"/>
      <c r="AD178" s="671"/>
    </row>
    <row r="179" spans="1:30" ht="13.5" customHeight="1">
      <c r="A179" s="671"/>
      <c r="B179" s="671"/>
      <c r="C179" s="671"/>
      <c r="D179" s="671"/>
      <c r="E179" s="671"/>
      <c r="F179" s="671"/>
      <c r="G179" s="671"/>
      <c r="H179" s="671"/>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row>
    <row r="180" spans="1:30" ht="13.5" customHeight="1">
      <c r="A180" s="671"/>
      <c r="B180" s="671"/>
      <c r="C180" s="671"/>
      <c r="D180" s="671"/>
      <c r="E180" s="671"/>
      <c r="F180" s="671"/>
      <c r="G180" s="671"/>
      <c r="H180" s="671"/>
      <c r="I180" s="671"/>
      <c r="J180" s="671"/>
      <c r="K180" s="671"/>
      <c r="L180" s="671"/>
      <c r="M180" s="671"/>
      <c r="N180" s="671"/>
      <c r="O180" s="671"/>
      <c r="P180" s="671"/>
      <c r="Q180" s="671"/>
      <c r="R180" s="671"/>
      <c r="S180" s="671"/>
      <c r="T180" s="671"/>
      <c r="U180" s="671"/>
      <c r="V180" s="671"/>
      <c r="W180" s="671"/>
      <c r="X180" s="671"/>
      <c r="Y180" s="671"/>
      <c r="Z180" s="671"/>
      <c r="AA180" s="671"/>
      <c r="AB180" s="671"/>
      <c r="AC180" s="671"/>
      <c r="AD180" s="671"/>
    </row>
    <row r="181" spans="1:30" ht="13.5" customHeight="1">
      <c r="A181" s="671"/>
      <c r="B181" s="671"/>
      <c r="C181" s="671"/>
      <c r="D181" s="671"/>
      <c r="E181" s="671"/>
      <c r="F181" s="671"/>
      <c r="G181" s="671"/>
      <c r="H181" s="671"/>
      <c r="I181" s="671"/>
      <c r="J181" s="671"/>
      <c r="K181" s="671"/>
      <c r="L181" s="671"/>
      <c r="M181" s="671"/>
      <c r="N181" s="671"/>
      <c r="O181" s="671"/>
      <c r="P181" s="671"/>
      <c r="Q181" s="671"/>
      <c r="R181" s="671"/>
      <c r="S181" s="671"/>
      <c r="T181" s="671"/>
      <c r="U181" s="671"/>
      <c r="V181" s="671"/>
      <c r="W181" s="671"/>
      <c r="X181" s="671"/>
      <c r="Y181" s="671"/>
      <c r="Z181" s="671"/>
      <c r="AA181" s="671"/>
      <c r="AB181" s="671"/>
      <c r="AC181" s="671"/>
      <c r="AD181" s="671"/>
    </row>
    <row r="182" spans="1:30" ht="13.5" customHeight="1">
      <c r="A182" s="671"/>
      <c r="B182" s="671"/>
      <c r="C182" s="671"/>
      <c r="D182" s="671"/>
      <c r="E182" s="671"/>
      <c r="F182" s="671"/>
      <c r="G182" s="671"/>
      <c r="H182" s="671"/>
      <c r="I182" s="671"/>
      <c r="J182" s="671"/>
      <c r="K182" s="671"/>
      <c r="L182" s="671"/>
      <c r="M182" s="671"/>
      <c r="N182" s="671"/>
      <c r="O182" s="671"/>
      <c r="P182" s="671"/>
      <c r="Q182" s="671"/>
      <c r="R182" s="671"/>
      <c r="S182" s="671"/>
      <c r="T182" s="671"/>
      <c r="U182" s="671"/>
      <c r="V182" s="671"/>
      <c r="W182" s="671"/>
      <c r="X182" s="671"/>
      <c r="Y182" s="671"/>
      <c r="Z182" s="671"/>
      <c r="AA182" s="671"/>
      <c r="AB182" s="671"/>
      <c r="AC182" s="671"/>
      <c r="AD182" s="671"/>
    </row>
    <row r="183" spans="1:30" ht="13.5" customHeight="1">
      <c r="A183" s="671"/>
      <c r="B183" s="671"/>
      <c r="C183" s="671"/>
      <c r="D183" s="671"/>
      <c r="E183" s="671"/>
      <c r="F183" s="671"/>
      <c r="G183" s="671"/>
      <c r="H183" s="671"/>
      <c r="I183" s="671"/>
      <c r="J183" s="671"/>
      <c r="K183" s="671"/>
      <c r="L183" s="671"/>
      <c r="M183" s="671"/>
      <c r="N183" s="671"/>
      <c r="O183" s="671"/>
      <c r="P183" s="671"/>
      <c r="Q183" s="671"/>
      <c r="R183" s="671"/>
      <c r="S183" s="671"/>
      <c r="T183" s="671"/>
      <c r="U183" s="671"/>
      <c r="V183" s="671"/>
      <c r="W183" s="671"/>
      <c r="X183" s="671"/>
      <c r="Y183" s="671"/>
      <c r="Z183" s="671"/>
      <c r="AA183" s="671"/>
      <c r="AB183" s="671"/>
      <c r="AC183" s="671"/>
      <c r="AD183" s="671"/>
    </row>
    <row r="184" spans="1:30" ht="13.5" customHeight="1">
      <c r="A184" s="671"/>
      <c r="B184" s="671"/>
      <c r="C184" s="671"/>
      <c r="D184" s="671"/>
      <c r="E184" s="671"/>
      <c r="F184" s="671"/>
      <c r="G184" s="671"/>
      <c r="H184" s="671"/>
      <c r="I184" s="671"/>
      <c r="J184" s="671"/>
      <c r="K184" s="671"/>
      <c r="L184" s="671"/>
      <c r="M184" s="671"/>
      <c r="N184" s="671"/>
      <c r="O184" s="671"/>
      <c r="P184" s="671"/>
      <c r="Q184" s="671"/>
      <c r="R184" s="671"/>
      <c r="S184" s="671"/>
      <c r="T184" s="671"/>
      <c r="U184" s="671"/>
      <c r="V184" s="671"/>
      <c r="W184" s="671"/>
      <c r="X184" s="671"/>
      <c r="Y184" s="671"/>
      <c r="Z184" s="671"/>
      <c r="AA184" s="671"/>
      <c r="AB184" s="671"/>
      <c r="AC184" s="671"/>
      <c r="AD184" s="671"/>
    </row>
    <row r="185" spans="1:30" ht="13.5" customHeight="1">
      <c r="A185" s="671"/>
      <c r="B185" s="671"/>
      <c r="C185" s="671"/>
      <c r="D185" s="671"/>
      <c r="E185" s="671"/>
      <c r="F185" s="671"/>
      <c r="G185" s="671"/>
      <c r="H185" s="671"/>
      <c r="I185" s="671"/>
      <c r="J185" s="671"/>
      <c r="K185" s="671"/>
      <c r="L185" s="671"/>
      <c r="M185" s="671"/>
      <c r="N185" s="671"/>
      <c r="O185" s="671"/>
      <c r="P185" s="671"/>
      <c r="Q185" s="671"/>
      <c r="R185" s="671"/>
      <c r="S185" s="671"/>
      <c r="T185" s="671"/>
      <c r="U185" s="671"/>
      <c r="V185" s="671"/>
      <c r="W185" s="671"/>
      <c r="X185" s="671"/>
      <c r="Y185" s="671"/>
      <c r="Z185" s="671"/>
      <c r="AA185" s="671"/>
      <c r="AB185" s="671"/>
      <c r="AC185" s="671"/>
      <c r="AD185" s="671"/>
    </row>
    <row r="186" spans="1:30" ht="13.5" customHeight="1">
      <c r="A186" s="671"/>
      <c r="B186" s="671"/>
      <c r="C186" s="671"/>
      <c r="D186" s="671"/>
      <c r="E186" s="671"/>
      <c r="F186" s="671"/>
      <c r="G186" s="671"/>
      <c r="H186" s="671"/>
      <c r="I186" s="671"/>
      <c r="J186" s="671"/>
      <c r="K186" s="671"/>
      <c r="L186" s="671"/>
      <c r="M186" s="671"/>
      <c r="N186" s="671"/>
      <c r="O186" s="671"/>
      <c r="P186" s="671"/>
      <c r="Q186" s="671"/>
      <c r="R186" s="671"/>
      <c r="S186" s="671"/>
      <c r="T186" s="671"/>
      <c r="U186" s="671"/>
      <c r="V186" s="671"/>
      <c r="W186" s="671"/>
      <c r="X186" s="671"/>
      <c r="Y186" s="671"/>
      <c r="Z186" s="671"/>
      <c r="AA186" s="671"/>
      <c r="AB186" s="671"/>
      <c r="AC186" s="671"/>
      <c r="AD186" s="671"/>
    </row>
    <row r="187" spans="1:30" ht="13.5" customHeight="1">
      <c r="A187" s="671"/>
      <c r="B187" s="671"/>
      <c r="C187" s="671"/>
      <c r="D187" s="671"/>
      <c r="E187" s="671"/>
      <c r="F187" s="671"/>
      <c r="G187" s="671"/>
      <c r="H187" s="671"/>
      <c r="I187" s="671"/>
      <c r="J187" s="671"/>
      <c r="K187" s="671"/>
      <c r="L187" s="671"/>
      <c r="M187" s="671"/>
      <c r="N187" s="671"/>
      <c r="O187" s="671"/>
      <c r="P187" s="671"/>
      <c r="Q187" s="671"/>
      <c r="R187" s="671"/>
      <c r="S187" s="671"/>
      <c r="T187" s="671"/>
      <c r="U187" s="671"/>
      <c r="V187" s="671"/>
      <c r="W187" s="671"/>
      <c r="X187" s="671"/>
      <c r="Y187" s="671"/>
      <c r="Z187" s="671"/>
      <c r="AA187" s="671"/>
      <c r="AB187" s="671"/>
      <c r="AC187" s="671"/>
      <c r="AD187" s="671"/>
    </row>
    <row r="188" spans="1:30" ht="13.5" customHeight="1">
      <c r="A188" s="671"/>
      <c r="B188" s="671"/>
      <c r="C188" s="671"/>
      <c r="D188" s="671"/>
      <c r="E188" s="671"/>
      <c r="F188" s="671"/>
      <c r="G188" s="671"/>
      <c r="H188" s="671"/>
      <c r="I188" s="671"/>
      <c r="J188" s="671"/>
      <c r="K188" s="671"/>
      <c r="L188" s="671"/>
      <c r="M188" s="671"/>
      <c r="N188" s="671"/>
      <c r="O188" s="671"/>
      <c r="P188" s="671"/>
      <c r="Q188" s="671"/>
      <c r="R188" s="671"/>
      <c r="S188" s="671"/>
      <c r="T188" s="671"/>
      <c r="U188" s="671"/>
      <c r="V188" s="671"/>
      <c r="W188" s="671"/>
      <c r="X188" s="671"/>
      <c r="Y188" s="671"/>
      <c r="Z188" s="671"/>
      <c r="AA188" s="671"/>
      <c r="AB188" s="671"/>
      <c r="AC188" s="671"/>
      <c r="AD188" s="671"/>
    </row>
    <row r="189" spans="1:30" ht="13.5" customHeight="1">
      <c r="A189" s="671"/>
      <c r="B189" s="671"/>
      <c r="C189" s="671"/>
      <c r="D189" s="671"/>
      <c r="E189" s="671"/>
      <c r="F189" s="671"/>
      <c r="G189" s="671"/>
      <c r="H189" s="671"/>
      <c r="I189" s="671"/>
      <c r="J189" s="671"/>
      <c r="K189" s="671"/>
      <c r="L189" s="671"/>
      <c r="M189" s="671"/>
      <c r="N189" s="671"/>
      <c r="O189" s="671"/>
      <c r="P189" s="671"/>
      <c r="Q189" s="671"/>
      <c r="R189" s="671"/>
      <c r="S189" s="671"/>
      <c r="T189" s="671"/>
      <c r="U189" s="671"/>
      <c r="V189" s="671"/>
      <c r="W189" s="671"/>
      <c r="X189" s="671"/>
      <c r="Y189" s="671"/>
      <c r="Z189" s="671"/>
      <c r="AA189" s="671"/>
      <c r="AB189" s="671"/>
      <c r="AC189" s="671"/>
      <c r="AD189" s="671"/>
    </row>
    <row r="190" spans="1:30" ht="13.5" customHeight="1">
      <c r="A190" s="671"/>
      <c r="B190" s="671"/>
      <c r="C190" s="671"/>
      <c r="D190" s="671"/>
      <c r="E190" s="671"/>
      <c r="F190" s="671"/>
      <c r="G190" s="671"/>
      <c r="H190" s="671"/>
      <c r="I190" s="671"/>
      <c r="J190" s="671"/>
      <c r="K190" s="671"/>
      <c r="L190" s="671"/>
      <c r="M190" s="671"/>
      <c r="N190" s="671"/>
      <c r="O190" s="671"/>
      <c r="P190" s="671"/>
      <c r="Q190" s="671"/>
      <c r="R190" s="671"/>
      <c r="S190" s="671"/>
      <c r="T190" s="671"/>
      <c r="U190" s="671"/>
      <c r="V190" s="671"/>
      <c r="W190" s="671"/>
      <c r="X190" s="671"/>
      <c r="Y190" s="671"/>
      <c r="Z190" s="671"/>
      <c r="AA190" s="671"/>
      <c r="AB190" s="671"/>
      <c r="AC190" s="671"/>
      <c r="AD190" s="671"/>
    </row>
    <row r="191" spans="1:30" ht="13.5" customHeight="1">
      <c r="A191" s="671"/>
      <c r="B191" s="671"/>
      <c r="C191" s="671"/>
      <c r="D191" s="671"/>
      <c r="E191" s="671"/>
      <c r="F191" s="671"/>
      <c r="G191" s="671"/>
      <c r="H191" s="671"/>
      <c r="I191" s="671"/>
      <c r="J191" s="671"/>
      <c r="K191" s="671"/>
      <c r="L191" s="671"/>
      <c r="M191" s="671"/>
      <c r="N191" s="671"/>
      <c r="O191" s="671"/>
      <c r="P191" s="671"/>
      <c r="Q191" s="671"/>
      <c r="R191" s="671"/>
      <c r="S191" s="671"/>
      <c r="T191" s="671"/>
      <c r="U191" s="671"/>
      <c r="V191" s="671"/>
      <c r="W191" s="671"/>
      <c r="X191" s="671"/>
      <c r="Y191" s="671"/>
      <c r="Z191" s="671"/>
      <c r="AA191" s="671"/>
      <c r="AB191" s="671"/>
      <c r="AC191" s="671"/>
      <c r="AD191" s="671"/>
    </row>
    <row r="192" spans="1:30" ht="13.5" customHeight="1">
      <c r="A192" s="671"/>
      <c r="B192" s="671"/>
      <c r="C192" s="671"/>
      <c r="D192" s="671"/>
      <c r="E192" s="671"/>
      <c r="F192" s="671"/>
      <c r="G192" s="671"/>
      <c r="H192" s="671"/>
      <c r="I192" s="671"/>
      <c r="J192" s="671"/>
      <c r="K192" s="671"/>
      <c r="L192" s="671"/>
      <c r="M192" s="671"/>
      <c r="N192" s="671"/>
      <c r="O192" s="671"/>
      <c r="P192" s="671"/>
      <c r="Q192" s="671"/>
      <c r="R192" s="671"/>
      <c r="S192" s="671"/>
      <c r="T192" s="671"/>
      <c r="U192" s="671"/>
      <c r="V192" s="671"/>
      <c r="W192" s="671"/>
      <c r="X192" s="671"/>
      <c r="Y192" s="671"/>
      <c r="Z192" s="671"/>
      <c r="AA192" s="671"/>
      <c r="AB192" s="671"/>
      <c r="AC192" s="671"/>
      <c r="AD192" s="671"/>
    </row>
    <row r="193" spans="1:30" ht="13.5" customHeight="1">
      <c r="A193" s="671"/>
      <c r="B193" s="671"/>
      <c r="C193" s="671"/>
      <c r="D193" s="671"/>
      <c r="E193" s="671"/>
      <c r="F193" s="671"/>
      <c r="G193" s="671"/>
      <c r="H193" s="671"/>
      <c r="I193" s="671"/>
      <c r="J193" s="671"/>
      <c r="K193" s="671"/>
      <c r="L193" s="671"/>
      <c r="M193" s="671"/>
      <c r="N193" s="671"/>
      <c r="O193" s="671"/>
      <c r="P193" s="671"/>
      <c r="Q193" s="671"/>
      <c r="R193" s="671"/>
      <c r="S193" s="671"/>
      <c r="T193" s="671"/>
      <c r="U193" s="671"/>
      <c r="V193" s="671"/>
      <c r="W193" s="671"/>
      <c r="X193" s="671"/>
      <c r="Y193" s="671"/>
      <c r="Z193" s="671"/>
      <c r="AA193" s="671"/>
      <c r="AB193" s="671"/>
      <c r="AC193" s="671"/>
      <c r="AD193" s="671"/>
    </row>
    <row r="194" spans="1:30" ht="13.5" customHeight="1">
      <c r="A194" s="671"/>
      <c r="B194" s="671"/>
      <c r="C194" s="671"/>
      <c r="D194" s="671"/>
      <c r="E194" s="671"/>
      <c r="F194" s="671"/>
      <c r="G194" s="671"/>
      <c r="H194" s="671"/>
      <c r="I194" s="671"/>
      <c r="J194" s="671"/>
      <c r="K194" s="671"/>
      <c r="L194" s="671"/>
      <c r="M194" s="671"/>
      <c r="N194" s="671"/>
      <c r="O194" s="671"/>
      <c r="P194" s="671"/>
      <c r="Q194" s="671"/>
      <c r="R194" s="671"/>
      <c r="S194" s="671"/>
      <c r="T194" s="671"/>
      <c r="U194" s="671"/>
      <c r="V194" s="671"/>
      <c r="W194" s="671"/>
      <c r="X194" s="671"/>
      <c r="Y194" s="671"/>
      <c r="Z194" s="671"/>
      <c r="AA194" s="671"/>
      <c r="AB194" s="671"/>
      <c r="AC194" s="671"/>
      <c r="AD194" s="671"/>
    </row>
    <row r="195" spans="1:30" ht="13.5" customHeight="1">
      <c r="A195" s="671"/>
      <c r="B195" s="671"/>
      <c r="C195" s="671"/>
      <c r="D195" s="671"/>
      <c r="E195" s="671"/>
      <c r="F195" s="671"/>
      <c r="G195" s="671"/>
      <c r="H195" s="671"/>
      <c r="I195" s="671"/>
      <c r="J195" s="671"/>
      <c r="K195" s="671"/>
      <c r="L195" s="671"/>
      <c r="M195" s="671"/>
      <c r="N195" s="671"/>
      <c r="O195" s="671"/>
      <c r="P195" s="671"/>
      <c r="Q195" s="671"/>
      <c r="R195" s="671"/>
      <c r="S195" s="671"/>
      <c r="T195" s="671"/>
      <c r="U195" s="671"/>
      <c r="V195" s="671"/>
      <c r="W195" s="671"/>
      <c r="X195" s="671"/>
      <c r="Y195" s="671"/>
      <c r="Z195" s="671"/>
      <c r="AA195" s="671"/>
      <c r="AB195" s="671"/>
      <c r="AC195" s="671"/>
      <c r="AD195" s="671"/>
    </row>
    <row r="196" spans="1:30" ht="13.5" customHeight="1">
      <c r="A196" s="671"/>
      <c r="B196" s="671"/>
      <c r="C196" s="671"/>
      <c r="D196" s="671"/>
      <c r="E196" s="671"/>
      <c r="F196" s="671"/>
      <c r="G196" s="671"/>
      <c r="H196" s="671"/>
      <c r="I196" s="671"/>
      <c r="J196" s="671"/>
      <c r="K196" s="671"/>
      <c r="L196" s="671"/>
      <c r="M196" s="671"/>
      <c r="N196" s="671"/>
      <c r="O196" s="671"/>
      <c r="P196" s="671"/>
      <c r="Q196" s="671"/>
      <c r="R196" s="671"/>
      <c r="S196" s="671"/>
      <c r="T196" s="671"/>
      <c r="U196" s="671"/>
      <c r="V196" s="671"/>
      <c r="W196" s="671"/>
      <c r="X196" s="671"/>
      <c r="Y196" s="671"/>
      <c r="Z196" s="671"/>
      <c r="AA196" s="671"/>
      <c r="AB196" s="671"/>
      <c r="AC196" s="671"/>
      <c r="AD196" s="671"/>
    </row>
    <row r="197" spans="1:30" ht="13.5" customHeight="1">
      <c r="A197" s="671"/>
      <c r="B197" s="671"/>
      <c r="C197" s="671"/>
      <c r="D197" s="671"/>
      <c r="E197" s="671"/>
      <c r="F197" s="671"/>
      <c r="G197" s="671"/>
      <c r="H197" s="671"/>
      <c r="I197" s="671"/>
      <c r="J197" s="671"/>
      <c r="K197" s="671"/>
      <c r="L197" s="671"/>
      <c r="M197" s="671"/>
      <c r="N197" s="671"/>
      <c r="O197" s="671"/>
      <c r="P197" s="671"/>
      <c r="Q197" s="671"/>
      <c r="R197" s="671"/>
      <c r="S197" s="671"/>
      <c r="T197" s="671"/>
      <c r="U197" s="671"/>
      <c r="V197" s="671"/>
      <c r="W197" s="671"/>
      <c r="X197" s="671"/>
      <c r="Y197" s="671"/>
      <c r="Z197" s="671"/>
      <c r="AA197" s="671"/>
      <c r="AB197" s="671"/>
      <c r="AC197" s="671"/>
      <c r="AD197" s="671"/>
    </row>
    <row r="198" spans="1:30" ht="13.5" customHeight="1">
      <c r="A198" s="671"/>
      <c r="B198" s="671"/>
      <c r="C198" s="671"/>
      <c r="D198" s="671"/>
      <c r="E198" s="671"/>
      <c r="F198" s="671"/>
      <c r="G198" s="671"/>
      <c r="H198" s="671"/>
      <c r="I198" s="671"/>
      <c r="J198" s="671"/>
      <c r="K198" s="671"/>
      <c r="L198" s="671"/>
      <c r="M198" s="671"/>
      <c r="N198" s="671"/>
      <c r="O198" s="671"/>
      <c r="P198" s="671"/>
      <c r="Q198" s="671"/>
      <c r="R198" s="671"/>
      <c r="S198" s="671"/>
      <c r="T198" s="671"/>
      <c r="U198" s="671"/>
      <c r="V198" s="671"/>
      <c r="W198" s="671"/>
      <c r="X198" s="671"/>
      <c r="Y198" s="671"/>
      <c r="Z198" s="671"/>
      <c r="AA198" s="671"/>
      <c r="AB198" s="671"/>
      <c r="AC198" s="671"/>
      <c r="AD198" s="671"/>
    </row>
    <row r="199" spans="1:30" ht="13.5" customHeight="1">
      <c r="A199" s="671"/>
      <c r="B199" s="671"/>
      <c r="C199" s="671"/>
      <c r="D199" s="671"/>
      <c r="E199" s="671"/>
      <c r="F199" s="671"/>
      <c r="G199" s="671"/>
      <c r="H199" s="671"/>
      <c r="I199" s="671"/>
      <c r="J199" s="671"/>
      <c r="K199" s="671"/>
      <c r="L199" s="671"/>
      <c r="M199" s="671"/>
      <c r="N199" s="671"/>
      <c r="O199" s="671"/>
      <c r="P199" s="671"/>
      <c r="Q199" s="671"/>
      <c r="R199" s="671"/>
      <c r="S199" s="671"/>
      <c r="T199" s="671"/>
      <c r="U199" s="671"/>
      <c r="V199" s="671"/>
      <c r="W199" s="671"/>
      <c r="X199" s="671"/>
      <c r="Y199" s="671"/>
      <c r="Z199" s="671"/>
      <c r="AA199" s="671"/>
      <c r="AB199" s="671"/>
      <c r="AC199" s="671"/>
      <c r="AD199" s="671"/>
    </row>
    <row r="200" spans="1:30" ht="13.5" customHeight="1">
      <c r="A200" s="671"/>
      <c r="B200" s="671"/>
      <c r="C200" s="671"/>
      <c r="D200" s="671"/>
      <c r="E200" s="671"/>
      <c r="F200" s="671"/>
      <c r="G200" s="671"/>
      <c r="H200" s="671"/>
      <c r="I200" s="671"/>
      <c r="J200" s="671"/>
      <c r="K200" s="671"/>
      <c r="L200" s="671"/>
      <c r="M200" s="671"/>
      <c r="N200" s="671"/>
      <c r="O200" s="671"/>
      <c r="P200" s="671"/>
      <c r="Q200" s="671"/>
      <c r="R200" s="671"/>
      <c r="S200" s="671"/>
      <c r="T200" s="671"/>
      <c r="U200" s="671"/>
      <c r="V200" s="671"/>
      <c r="W200" s="671"/>
      <c r="X200" s="671"/>
      <c r="Y200" s="671"/>
      <c r="Z200" s="671"/>
      <c r="AA200" s="671"/>
      <c r="AB200" s="671"/>
      <c r="AC200" s="671"/>
      <c r="AD200" s="671"/>
    </row>
    <row r="201" spans="1:30" ht="13.5" customHeight="1">
      <c r="A201" s="671"/>
      <c r="B201" s="671"/>
      <c r="C201" s="671"/>
      <c r="D201" s="671"/>
      <c r="E201" s="671"/>
      <c r="F201" s="671"/>
      <c r="G201" s="671"/>
      <c r="H201" s="671"/>
      <c r="I201" s="671"/>
      <c r="J201" s="671"/>
      <c r="K201" s="671"/>
      <c r="L201" s="671"/>
      <c r="M201" s="671"/>
      <c r="N201" s="671"/>
      <c r="O201" s="671"/>
      <c r="P201" s="671"/>
      <c r="Q201" s="671"/>
      <c r="R201" s="671"/>
      <c r="S201" s="671"/>
      <c r="T201" s="671"/>
      <c r="U201" s="671"/>
      <c r="V201" s="671"/>
      <c r="W201" s="671"/>
      <c r="X201" s="671"/>
      <c r="Y201" s="671"/>
      <c r="Z201" s="671"/>
      <c r="AA201" s="671"/>
      <c r="AB201" s="671"/>
      <c r="AC201" s="671"/>
      <c r="AD201" s="671"/>
    </row>
    <row r="202" spans="1:30" ht="13.5" customHeight="1">
      <c r="A202" s="671"/>
      <c r="B202" s="671"/>
      <c r="C202" s="671"/>
      <c r="D202" s="671"/>
      <c r="E202" s="671"/>
      <c r="F202" s="671"/>
      <c r="G202" s="671"/>
      <c r="H202" s="671"/>
      <c r="I202" s="671"/>
      <c r="J202" s="671"/>
      <c r="K202" s="671"/>
      <c r="L202" s="671"/>
      <c r="M202" s="671"/>
      <c r="N202" s="671"/>
      <c r="O202" s="671"/>
      <c r="P202" s="671"/>
      <c r="Q202" s="671"/>
      <c r="R202" s="671"/>
      <c r="S202" s="671"/>
      <c r="T202" s="671"/>
      <c r="U202" s="671"/>
      <c r="V202" s="671"/>
      <c r="W202" s="671"/>
      <c r="X202" s="671"/>
      <c r="Y202" s="671"/>
      <c r="Z202" s="671"/>
      <c r="AA202" s="671"/>
      <c r="AB202" s="671"/>
      <c r="AC202" s="671"/>
      <c r="AD202" s="671"/>
    </row>
    <row r="203" spans="1:30" ht="13.5" customHeight="1">
      <c r="A203" s="671"/>
      <c r="B203" s="671"/>
      <c r="C203" s="671"/>
      <c r="D203" s="671"/>
      <c r="E203" s="671"/>
      <c r="F203" s="671"/>
      <c r="G203" s="671"/>
      <c r="H203" s="671"/>
      <c r="I203" s="671"/>
      <c r="J203" s="671"/>
      <c r="K203" s="671"/>
      <c r="L203" s="671"/>
      <c r="M203" s="671"/>
      <c r="N203" s="671"/>
      <c r="O203" s="671"/>
      <c r="P203" s="671"/>
      <c r="Q203" s="671"/>
      <c r="R203" s="671"/>
      <c r="S203" s="671"/>
      <c r="T203" s="671"/>
      <c r="U203" s="671"/>
      <c r="V203" s="671"/>
      <c r="W203" s="671"/>
      <c r="X203" s="671"/>
      <c r="Y203" s="671"/>
      <c r="Z203" s="671"/>
      <c r="AA203" s="671"/>
      <c r="AB203" s="671"/>
      <c r="AC203" s="671"/>
      <c r="AD203" s="671"/>
    </row>
    <row r="204" spans="1:30" ht="13.5" customHeight="1">
      <c r="A204" s="671"/>
      <c r="B204" s="671"/>
      <c r="C204" s="671"/>
      <c r="D204" s="671"/>
      <c r="E204" s="671"/>
      <c r="F204" s="671"/>
      <c r="G204" s="671"/>
      <c r="H204" s="671"/>
      <c r="I204" s="671"/>
      <c r="J204" s="671"/>
      <c r="K204" s="671"/>
      <c r="L204" s="671"/>
      <c r="M204" s="671"/>
      <c r="N204" s="671"/>
      <c r="O204" s="671"/>
      <c r="P204" s="671"/>
      <c r="Q204" s="671"/>
      <c r="R204" s="671"/>
      <c r="S204" s="671"/>
      <c r="T204" s="671"/>
      <c r="U204" s="671"/>
      <c r="V204" s="671"/>
      <c r="W204" s="671"/>
      <c r="X204" s="671"/>
      <c r="Y204" s="671"/>
      <c r="Z204" s="671"/>
      <c r="AA204" s="671"/>
      <c r="AB204" s="671"/>
      <c r="AC204" s="671"/>
      <c r="AD204" s="671"/>
    </row>
    <row r="205" spans="1:30" ht="13.5" customHeight="1">
      <c r="A205" s="671"/>
      <c r="B205" s="671"/>
      <c r="C205" s="671"/>
      <c r="D205" s="671"/>
      <c r="E205" s="671"/>
      <c r="F205" s="671"/>
      <c r="G205" s="671"/>
      <c r="H205" s="671"/>
      <c r="I205" s="671"/>
      <c r="J205" s="671"/>
      <c r="K205" s="671"/>
      <c r="L205" s="671"/>
      <c r="M205" s="671"/>
      <c r="N205" s="671"/>
      <c r="O205" s="671"/>
      <c r="P205" s="671"/>
      <c r="Q205" s="671"/>
      <c r="R205" s="671"/>
      <c r="S205" s="671"/>
      <c r="T205" s="671"/>
      <c r="U205" s="671"/>
      <c r="V205" s="671"/>
      <c r="W205" s="671"/>
      <c r="X205" s="671"/>
      <c r="Y205" s="671"/>
      <c r="Z205" s="671"/>
      <c r="AA205" s="671"/>
      <c r="AB205" s="671"/>
      <c r="AC205" s="671"/>
      <c r="AD205" s="671"/>
    </row>
    <row r="206" spans="1:30" ht="13.5" customHeight="1">
      <c r="A206" s="671"/>
      <c r="B206" s="671"/>
      <c r="C206" s="671"/>
      <c r="D206" s="671"/>
      <c r="E206" s="671"/>
      <c r="F206" s="671"/>
      <c r="G206" s="671"/>
      <c r="H206" s="671"/>
      <c r="I206" s="671"/>
      <c r="J206" s="671"/>
      <c r="K206" s="671"/>
      <c r="L206" s="671"/>
      <c r="M206" s="671"/>
      <c r="N206" s="671"/>
      <c r="O206" s="671"/>
      <c r="P206" s="671"/>
      <c r="Q206" s="671"/>
      <c r="R206" s="671"/>
      <c r="S206" s="671"/>
      <c r="T206" s="671"/>
      <c r="U206" s="671"/>
      <c r="V206" s="671"/>
      <c r="W206" s="671"/>
      <c r="X206" s="671"/>
      <c r="Y206" s="671"/>
      <c r="Z206" s="671"/>
      <c r="AA206" s="671"/>
      <c r="AB206" s="671"/>
      <c r="AC206" s="671"/>
      <c r="AD206" s="671"/>
    </row>
    <row r="207" spans="1:30" ht="13.5" customHeight="1">
      <c r="A207" s="671"/>
      <c r="B207" s="671"/>
      <c r="C207" s="671"/>
      <c r="D207" s="671"/>
      <c r="E207" s="671"/>
      <c r="F207" s="671"/>
      <c r="G207" s="671"/>
      <c r="H207" s="671"/>
      <c r="I207" s="671"/>
      <c r="J207" s="671"/>
      <c r="K207" s="671"/>
      <c r="L207" s="671"/>
      <c r="M207" s="671"/>
      <c r="N207" s="671"/>
      <c r="O207" s="671"/>
      <c r="P207" s="671"/>
      <c r="Q207" s="671"/>
      <c r="R207" s="671"/>
      <c r="S207" s="671"/>
      <c r="T207" s="671"/>
      <c r="U207" s="671"/>
      <c r="V207" s="671"/>
      <c r="W207" s="671"/>
      <c r="X207" s="671"/>
      <c r="Y207" s="671"/>
      <c r="Z207" s="671"/>
      <c r="AA207" s="671"/>
      <c r="AB207" s="671"/>
      <c r="AC207" s="671"/>
      <c r="AD207" s="671"/>
    </row>
    <row r="208" spans="1:30" ht="13.5" customHeight="1">
      <c r="A208" s="671"/>
      <c r="B208" s="671"/>
      <c r="C208" s="671"/>
      <c r="D208" s="671"/>
      <c r="E208" s="671"/>
      <c r="F208" s="671"/>
      <c r="G208" s="671"/>
      <c r="H208" s="671"/>
      <c r="I208" s="671"/>
      <c r="J208" s="671"/>
      <c r="K208" s="671"/>
      <c r="L208" s="671"/>
      <c r="M208" s="671"/>
      <c r="N208" s="671"/>
      <c r="O208" s="671"/>
      <c r="P208" s="671"/>
      <c r="Q208" s="671"/>
      <c r="R208" s="671"/>
      <c r="S208" s="671"/>
      <c r="T208" s="671"/>
      <c r="U208" s="671"/>
      <c r="V208" s="671"/>
      <c r="W208" s="671"/>
      <c r="X208" s="671"/>
      <c r="Y208" s="671"/>
      <c r="Z208" s="671"/>
      <c r="AA208" s="671"/>
      <c r="AB208" s="671"/>
      <c r="AC208" s="671"/>
      <c r="AD208" s="671"/>
    </row>
    <row r="209" spans="1:30" ht="13.5" customHeight="1">
      <c r="A209" s="671"/>
      <c r="B209" s="671"/>
      <c r="C209" s="671"/>
      <c r="D209" s="671"/>
      <c r="E209" s="671"/>
      <c r="F209" s="671"/>
      <c r="G209" s="671"/>
      <c r="H209" s="671"/>
      <c r="I209" s="671"/>
      <c r="J209" s="671"/>
      <c r="K209" s="671"/>
      <c r="L209" s="671"/>
      <c r="M209" s="671"/>
      <c r="N209" s="671"/>
      <c r="O209" s="671"/>
      <c r="P209" s="671"/>
      <c r="Q209" s="671"/>
      <c r="R209" s="671"/>
      <c r="S209" s="671"/>
      <c r="T209" s="671"/>
      <c r="U209" s="671"/>
      <c r="V209" s="671"/>
      <c r="W209" s="671"/>
      <c r="X209" s="671"/>
      <c r="Y209" s="671"/>
      <c r="Z209" s="671"/>
      <c r="AA209" s="671"/>
      <c r="AB209" s="671"/>
      <c r="AC209" s="671"/>
      <c r="AD209" s="671"/>
    </row>
    <row r="210" spans="1:30" ht="13.5" customHeight="1">
      <c r="A210" s="671"/>
      <c r="B210" s="671"/>
      <c r="C210" s="671"/>
      <c r="D210" s="671"/>
      <c r="E210" s="671"/>
      <c r="F210" s="671"/>
      <c r="G210" s="671"/>
      <c r="H210" s="671"/>
      <c r="I210" s="671"/>
      <c r="J210" s="671"/>
      <c r="K210" s="671"/>
      <c r="L210" s="671"/>
      <c r="M210" s="671"/>
      <c r="N210" s="671"/>
      <c r="O210" s="671"/>
      <c r="P210" s="671"/>
      <c r="Q210" s="671"/>
      <c r="R210" s="671"/>
      <c r="S210" s="671"/>
      <c r="T210" s="671"/>
      <c r="U210" s="671"/>
      <c r="V210" s="671"/>
      <c r="W210" s="671"/>
      <c r="X210" s="671"/>
      <c r="Y210" s="671"/>
      <c r="Z210" s="671"/>
      <c r="AA210" s="671"/>
      <c r="AB210" s="671"/>
      <c r="AC210" s="671"/>
      <c r="AD210" s="671"/>
    </row>
    <row r="211" spans="1:30" ht="13.5" customHeight="1">
      <c r="A211" s="671"/>
      <c r="B211" s="671"/>
      <c r="C211" s="671"/>
      <c r="D211" s="671"/>
      <c r="E211" s="671"/>
      <c r="F211" s="671"/>
      <c r="G211" s="671"/>
      <c r="H211" s="671"/>
      <c r="I211" s="671"/>
      <c r="J211" s="671"/>
      <c r="K211" s="671"/>
      <c r="L211" s="671"/>
      <c r="M211" s="671"/>
      <c r="N211" s="671"/>
      <c r="O211" s="671"/>
      <c r="P211" s="671"/>
      <c r="Q211" s="671"/>
      <c r="R211" s="671"/>
      <c r="S211" s="671"/>
      <c r="T211" s="671"/>
      <c r="U211" s="671"/>
      <c r="V211" s="671"/>
      <c r="W211" s="671"/>
      <c r="X211" s="671"/>
      <c r="Y211" s="671"/>
      <c r="Z211" s="671"/>
      <c r="AA211" s="671"/>
      <c r="AB211" s="671"/>
      <c r="AC211" s="671"/>
      <c r="AD211" s="671"/>
    </row>
    <row r="212" spans="1:30" ht="13.5" customHeight="1">
      <c r="A212" s="671"/>
      <c r="B212" s="671"/>
      <c r="C212" s="671"/>
      <c r="D212" s="671"/>
      <c r="E212" s="671"/>
      <c r="F212" s="671"/>
      <c r="G212" s="671"/>
      <c r="H212" s="671"/>
      <c r="I212" s="671"/>
      <c r="J212" s="671"/>
      <c r="K212" s="671"/>
      <c r="L212" s="671"/>
      <c r="M212" s="671"/>
      <c r="N212" s="671"/>
      <c r="O212" s="671"/>
      <c r="P212" s="671"/>
      <c r="Q212" s="671"/>
      <c r="R212" s="671"/>
      <c r="S212" s="671"/>
      <c r="T212" s="671"/>
      <c r="U212" s="671"/>
      <c r="V212" s="671"/>
      <c r="W212" s="671"/>
      <c r="X212" s="671"/>
      <c r="Y212" s="671"/>
      <c r="Z212" s="671"/>
      <c r="AA212" s="671"/>
      <c r="AB212" s="671"/>
      <c r="AC212" s="671"/>
      <c r="AD212" s="671"/>
    </row>
    <row r="213" spans="1:30" ht="13.5" customHeight="1">
      <c r="A213" s="671"/>
      <c r="B213" s="671"/>
      <c r="C213" s="671"/>
      <c r="D213" s="671"/>
      <c r="E213" s="671"/>
      <c r="F213" s="671"/>
      <c r="G213" s="671"/>
      <c r="H213" s="671"/>
      <c r="I213" s="671"/>
      <c r="J213" s="671"/>
      <c r="K213" s="671"/>
      <c r="L213" s="671"/>
      <c r="M213" s="671"/>
      <c r="N213" s="671"/>
      <c r="O213" s="671"/>
      <c r="P213" s="671"/>
      <c r="Q213" s="671"/>
      <c r="R213" s="671"/>
      <c r="S213" s="671"/>
      <c r="T213" s="671"/>
      <c r="U213" s="671"/>
      <c r="V213" s="671"/>
      <c r="W213" s="671"/>
      <c r="X213" s="671"/>
      <c r="Y213" s="671"/>
      <c r="Z213" s="671"/>
      <c r="AA213" s="671"/>
      <c r="AB213" s="671"/>
      <c r="AC213" s="671"/>
      <c r="AD213" s="671"/>
    </row>
    <row r="214" spans="1:30" ht="13.5" customHeight="1">
      <c r="A214" s="671"/>
      <c r="B214" s="671"/>
      <c r="C214" s="671"/>
      <c r="D214" s="671"/>
      <c r="E214" s="671"/>
      <c r="F214" s="671"/>
      <c r="G214" s="671"/>
      <c r="H214" s="671"/>
      <c r="I214" s="671"/>
      <c r="J214" s="671"/>
      <c r="K214" s="671"/>
      <c r="L214" s="671"/>
      <c r="M214" s="671"/>
      <c r="N214" s="671"/>
      <c r="O214" s="671"/>
      <c r="P214" s="671"/>
      <c r="Q214" s="671"/>
      <c r="R214" s="671"/>
      <c r="S214" s="671"/>
      <c r="T214" s="671"/>
      <c r="U214" s="671"/>
      <c r="V214" s="671"/>
      <c r="W214" s="671"/>
      <c r="X214" s="671"/>
      <c r="Y214" s="671"/>
      <c r="Z214" s="671"/>
      <c r="AA214" s="671"/>
      <c r="AB214" s="671"/>
      <c r="AC214" s="671"/>
      <c r="AD214" s="671"/>
    </row>
    <row r="215" spans="1:30" ht="13.5" customHeight="1">
      <c r="A215" s="671"/>
      <c r="B215" s="671"/>
      <c r="C215" s="671"/>
      <c r="D215" s="671"/>
      <c r="E215" s="671"/>
      <c r="F215" s="671"/>
      <c r="G215" s="671"/>
      <c r="H215" s="671"/>
      <c r="I215" s="671"/>
      <c r="J215" s="671"/>
      <c r="K215" s="671"/>
      <c r="L215" s="671"/>
      <c r="M215" s="671"/>
      <c r="N215" s="671"/>
      <c r="O215" s="671"/>
      <c r="P215" s="671"/>
      <c r="Q215" s="671"/>
      <c r="R215" s="671"/>
      <c r="S215" s="671"/>
      <c r="T215" s="671"/>
      <c r="U215" s="671"/>
      <c r="V215" s="671"/>
      <c r="W215" s="671"/>
      <c r="X215" s="671"/>
      <c r="Y215" s="671"/>
      <c r="Z215" s="671"/>
      <c r="AA215" s="671"/>
      <c r="AB215" s="671"/>
      <c r="AC215" s="671"/>
      <c r="AD215" s="671"/>
    </row>
    <row r="216" spans="1:30" ht="13.5" customHeight="1">
      <c r="A216" s="671"/>
      <c r="B216" s="671"/>
      <c r="C216" s="671"/>
      <c r="D216" s="671"/>
      <c r="E216" s="671"/>
      <c r="F216" s="671"/>
      <c r="G216" s="671"/>
      <c r="H216" s="671"/>
      <c r="I216" s="671"/>
      <c r="J216" s="671"/>
      <c r="K216" s="671"/>
      <c r="L216" s="671"/>
      <c r="M216" s="671"/>
      <c r="N216" s="671"/>
      <c r="O216" s="671"/>
      <c r="P216" s="671"/>
      <c r="Q216" s="671"/>
      <c r="R216" s="671"/>
      <c r="S216" s="671"/>
      <c r="T216" s="671"/>
      <c r="U216" s="671"/>
      <c r="V216" s="671"/>
      <c r="W216" s="671"/>
      <c r="X216" s="671"/>
      <c r="Y216" s="671"/>
      <c r="Z216" s="671"/>
      <c r="AA216" s="671"/>
      <c r="AB216" s="671"/>
      <c r="AC216" s="671"/>
      <c r="AD216" s="671"/>
    </row>
    <row r="217" spans="1:30" ht="13.5" customHeight="1">
      <c r="A217" s="671"/>
      <c r="B217" s="671"/>
      <c r="C217" s="671"/>
      <c r="D217" s="671"/>
      <c r="E217" s="671"/>
      <c r="F217" s="671"/>
      <c r="G217" s="671"/>
      <c r="H217" s="671"/>
      <c r="I217" s="671"/>
      <c r="J217" s="671"/>
      <c r="K217" s="671"/>
      <c r="L217" s="671"/>
      <c r="M217" s="671"/>
      <c r="N217" s="671"/>
      <c r="O217" s="671"/>
      <c r="P217" s="671"/>
      <c r="Q217" s="671"/>
      <c r="R217" s="671"/>
      <c r="S217" s="671"/>
      <c r="T217" s="671"/>
      <c r="U217" s="671"/>
      <c r="V217" s="671"/>
      <c r="W217" s="671"/>
      <c r="X217" s="671"/>
      <c r="Y217" s="671"/>
      <c r="Z217" s="671"/>
      <c r="AA217" s="671"/>
      <c r="AB217" s="671"/>
      <c r="AC217" s="671"/>
      <c r="AD217" s="671"/>
    </row>
    <row r="218" spans="1:30" ht="13.5" customHeight="1">
      <c r="A218" s="671"/>
      <c r="B218" s="671"/>
      <c r="C218" s="671"/>
      <c r="D218" s="671"/>
      <c r="E218" s="671"/>
      <c r="F218" s="671"/>
      <c r="G218" s="671"/>
      <c r="H218" s="671"/>
      <c r="I218" s="671"/>
      <c r="J218" s="671"/>
      <c r="K218" s="671"/>
      <c r="L218" s="671"/>
      <c r="M218" s="671"/>
      <c r="N218" s="671"/>
      <c r="O218" s="671"/>
      <c r="P218" s="671"/>
      <c r="Q218" s="671"/>
      <c r="R218" s="671"/>
      <c r="S218" s="671"/>
      <c r="T218" s="671"/>
      <c r="U218" s="671"/>
      <c r="V218" s="671"/>
      <c r="W218" s="671"/>
      <c r="X218" s="671"/>
      <c r="Y218" s="671"/>
      <c r="Z218" s="671"/>
      <c r="AA218" s="671"/>
      <c r="AB218" s="671"/>
      <c r="AC218" s="671"/>
      <c r="AD218" s="671"/>
    </row>
    <row r="219" spans="1:30" ht="13.5" customHeight="1">
      <c r="A219" s="671"/>
      <c r="B219" s="671"/>
      <c r="C219" s="671"/>
      <c r="D219" s="671"/>
      <c r="E219" s="671"/>
      <c r="F219" s="671"/>
      <c r="G219" s="671"/>
      <c r="H219" s="671"/>
      <c r="I219" s="671"/>
      <c r="J219" s="671"/>
      <c r="K219" s="671"/>
      <c r="L219" s="671"/>
      <c r="M219" s="671"/>
      <c r="N219" s="671"/>
      <c r="O219" s="671"/>
      <c r="P219" s="671"/>
      <c r="Q219" s="671"/>
      <c r="R219" s="671"/>
      <c r="S219" s="671"/>
      <c r="T219" s="671"/>
      <c r="U219" s="671"/>
      <c r="V219" s="671"/>
      <c r="W219" s="671"/>
      <c r="X219" s="671"/>
      <c r="Y219" s="671"/>
      <c r="Z219" s="671"/>
      <c r="AA219" s="671"/>
      <c r="AB219" s="671"/>
      <c r="AC219" s="671"/>
      <c r="AD219" s="671"/>
    </row>
    <row r="220" spans="1:30" ht="13.5" customHeight="1">
      <c r="A220" s="671"/>
      <c r="B220" s="671"/>
      <c r="C220" s="671"/>
      <c r="D220" s="671"/>
      <c r="E220" s="671"/>
      <c r="F220" s="671"/>
      <c r="G220" s="671"/>
      <c r="H220" s="671"/>
      <c r="I220" s="671"/>
      <c r="J220" s="671"/>
      <c r="K220" s="671"/>
      <c r="L220" s="671"/>
      <c r="M220" s="671"/>
      <c r="N220" s="671"/>
      <c r="O220" s="671"/>
      <c r="P220" s="671"/>
      <c r="Q220" s="671"/>
      <c r="R220" s="671"/>
      <c r="S220" s="671"/>
      <c r="T220" s="671"/>
      <c r="U220" s="671"/>
      <c r="V220" s="671"/>
      <c r="W220" s="671"/>
      <c r="X220" s="671"/>
      <c r="Y220" s="671"/>
      <c r="Z220" s="671"/>
      <c r="AA220" s="671"/>
      <c r="AB220" s="671"/>
      <c r="AC220" s="671"/>
      <c r="AD220" s="671"/>
    </row>
    <row r="221" spans="1:30" ht="13.5" customHeight="1">
      <c r="A221" s="671"/>
      <c r="B221" s="671"/>
      <c r="C221" s="671"/>
      <c r="D221" s="671"/>
      <c r="E221" s="671"/>
      <c r="F221" s="671"/>
      <c r="G221" s="671"/>
      <c r="H221" s="671"/>
      <c r="I221" s="671"/>
      <c r="J221" s="671"/>
      <c r="K221" s="671"/>
      <c r="L221" s="671"/>
      <c r="M221" s="671"/>
      <c r="N221" s="671"/>
      <c r="O221" s="671"/>
      <c r="P221" s="671"/>
      <c r="Q221" s="671"/>
      <c r="R221" s="671"/>
      <c r="S221" s="671"/>
      <c r="T221" s="671"/>
      <c r="U221" s="671"/>
      <c r="V221" s="671"/>
      <c r="W221" s="671"/>
      <c r="X221" s="671"/>
      <c r="Y221" s="671"/>
      <c r="Z221" s="671"/>
      <c r="AA221" s="671"/>
      <c r="AB221" s="671"/>
      <c r="AC221" s="671"/>
      <c r="AD221" s="671"/>
    </row>
    <row r="222" spans="1:30" ht="13.5" customHeight="1">
      <c r="A222" s="671"/>
      <c r="B222" s="671"/>
      <c r="C222" s="671"/>
      <c r="D222" s="671"/>
      <c r="E222" s="671"/>
      <c r="F222" s="671"/>
      <c r="G222" s="671"/>
      <c r="H222" s="671"/>
      <c r="I222" s="671"/>
      <c r="J222" s="671"/>
      <c r="K222" s="671"/>
      <c r="L222" s="671"/>
      <c r="M222" s="671"/>
      <c r="N222" s="671"/>
      <c r="O222" s="671"/>
      <c r="P222" s="671"/>
      <c r="Q222" s="671"/>
      <c r="R222" s="671"/>
      <c r="S222" s="671"/>
      <c r="T222" s="671"/>
      <c r="U222" s="671"/>
      <c r="V222" s="671"/>
      <c r="W222" s="671"/>
      <c r="X222" s="671"/>
      <c r="Y222" s="671"/>
      <c r="Z222" s="671"/>
      <c r="AA222" s="671"/>
      <c r="AB222" s="671"/>
      <c r="AC222" s="671"/>
      <c r="AD222" s="671"/>
    </row>
    <row r="223" spans="1:30" ht="13.5" customHeight="1">
      <c r="A223" s="671"/>
      <c r="B223" s="671"/>
      <c r="C223" s="671"/>
      <c r="D223" s="671"/>
      <c r="E223" s="671"/>
      <c r="F223" s="671"/>
      <c r="G223" s="671"/>
      <c r="H223" s="671"/>
      <c r="I223" s="671"/>
      <c r="J223" s="671"/>
      <c r="K223" s="671"/>
      <c r="L223" s="671"/>
      <c r="M223" s="671"/>
      <c r="N223" s="671"/>
      <c r="O223" s="671"/>
      <c r="P223" s="671"/>
      <c r="Q223" s="671"/>
      <c r="R223" s="671"/>
      <c r="S223" s="671"/>
      <c r="T223" s="671"/>
      <c r="U223" s="671"/>
      <c r="V223" s="671"/>
      <c r="W223" s="671"/>
      <c r="X223" s="671"/>
      <c r="Y223" s="671"/>
      <c r="Z223" s="671"/>
      <c r="AA223" s="671"/>
      <c r="AB223" s="671"/>
      <c r="AC223" s="671"/>
      <c r="AD223" s="671"/>
    </row>
    <row r="224" spans="1:30" ht="13.5" customHeight="1">
      <c r="A224" s="671"/>
      <c r="B224" s="671"/>
      <c r="C224" s="671"/>
      <c r="D224" s="671"/>
      <c r="E224" s="671"/>
      <c r="F224" s="671"/>
      <c r="G224" s="671"/>
      <c r="H224" s="671"/>
      <c r="I224" s="671"/>
      <c r="J224" s="671"/>
      <c r="K224" s="671"/>
      <c r="L224" s="671"/>
      <c r="M224" s="671"/>
      <c r="N224" s="671"/>
      <c r="O224" s="671"/>
      <c r="P224" s="671"/>
      <c r="Q224" s="671"/>
      <c r="R224" s="671"/>
      <c r="S224" s="671"/>
      <c r="T224" s="671"/>
      <c r="U224" s="671"/>
      <c r="V224" s="671"/>
      <c r="W224" s="671"/>
      <c r="X224" s="671"/>
      <c r="Y224" s="671"/>
      <c r="Z224" s="671"/>
      <c r="AA224" s="671"/>
      <c r="AB224" s="671"/>
      <c r="AC224" s="671"/>
      <c r="AD224" s="671"/>
    </row>
    <row r="225" spans="1:30" ht="13.5" customHeight="1">
      <c r="A225" s="671"/>
      <c r="B225" s="671"/>
      <c r="C225" s="671"/>
      <c r="D225" s="671"/>
      <c r="E225" s="671"/>
      <c r="F225" s="671"/>
      <c r="G225" s="671"/>
      <c r="H225" s="671"/>
      <c r="I225" s="671"/>
      <c r="J225" s="671"/>
      <c r="K225" s="671"/>
      <c r="L225" s="671"/>
      <c r="M225" s="671"/>
      <c r="N225" s="671"/>
      <c r="O225" s="671"/>
      <c r="P225" s="671"/>
      <c r="Q225" s="671"/>
      <c r="R225" s="671"/>
      <c r="S225" s="671"/>
      <c r="T225" s="671"/>
      <c r="U225" s="671"/>
      <c r="V225" s="671"/>
      <c r="W225" s="671"/>
      <c r="X225" s="671"/>
      <c r="Y225" s="671"/>
      <c r="Z225" s="671"/>
      <c r="AA225" s="671"/>
      <c r="AB225" s="671"/>
      <c r="AC225" s="671"/>
      <c r="AD225" s="671"/>
    </row>
    <row r="226" spans="1:30" ht="13.5" customHeight="1">
      <c r="A226" s="671"/>
      <c r="B226" s="671"/>
      <c r="C226" s="671"/>
      <c r="D226" s="671"/>
      <c r="E226" s="671"/>
      <c r="F226" s="671"/>
      <c r="G226" s="671"/>
      <c r="H226" s="671"/>
      <c r="I226" s="671"/>
      <c r="J226" s="671"/>
      <c r="K226" s="671"/>
      <c r="L226" s="671"/>
      <c r="M226" s="671"/>
      <c r="N226" s="671"/>
      <c r="O226" s="671"/>
      <c r="P226" s="671"/>
      <c r="Q226" s="671"/>
      <c r="R226" s="671"/>
      <c r="S226" s="671"/>
      <c r="T226" s="671"/>
      <c r="U226" s="671"/>
      <c r="V226" s="671"/>
      <c r="W226" s="671"/>
      <c r="X226" s="671"/>
      <c r="Y226" s="671"/>
      <c r="Z226" s="671"/>
      <c r="AA226" s="671"/>
      <c r="AB226" s="671"/>
      <c r="AC226" s="671"/>
      <c r="AD226" s="671"/>
    </row>
    <row r="227" spans="1:30" ht="13.5" customHeight="1">
      <c r="A227" s="671"/>
      <c r="B227" s="671"/>
      <c r="C227" s="671"/>
      <c r="D227" s="671"/>
      <c r="E227" s="671"/>
      <c r="F227" s="671"/>
      <c r="G227" s="671"/>
      <c r="H227" s="671"/>
      <c r="I227" s="671"/>
      <c r="J227" s="671"/>
      <c r="K227" s="671"/>
      <c r="L227" s="671"/>
      <c r="M227" s="671"/>
      <c r="N227" s="671"/>
      <c r="O227" s="671"/>
      <c r="P227" s="671"/>
      <c r="Q227" s="671"/>
      <c r="R227" s="671"/>
      <c r="S227" s="671"/>
      <c r="T227" s="671"/>
      <c r="U227" s="671"/>
      <c r="V227" s="671"/>
      <c r="W227" s="671"/>
      <c r="X227" s="671"/>
      <c r="Y227" s="671"/>
      <c r="Z227" s="671"/>
      <c r="AA227" s="671"/>
      <c r="AB227" s="671"/>
      <c r="AC227" s="671"/>
      <c r="AD227" s="671"/>
    </row>
    <row r="228" spans="1:30" ht="13.5" customHeight="1">
      <c r="A228" s="671"/>
      <c r="B228" s="671"/>
      <c r="C228" s="671"/>
      <c r="D228" s="671"/>
      <c r="E228" s="671"/>
      <c r="F228" s="671"/>
      <c r="G228" s="671"/>
      <c r="H228" s="671"/>
      <c r="I228" s="671"/>
      <c r="J228" s="671"/>
      <c r="K228" s="671"/>
      <c r="L228" s="671"/>
      <c r="M228" s="671"/>
      <c r="N228" s="671"/>
      <c r="O228" s="671"/>
      <c r="P228" s="671"/>
      <c r="Q228" s="671"/>
      <c r="R228" s="671"/>
      <c r="S228" s="671"/>
      <c r="T228" s="671"/>
      <c r="U228" s="671"/>
      <c r="V228" s="671"/>
      <c r="W228" s="671"/>
      <c r="X228" s="671"/>
      <c r="Y228" s="671"/>
      <c r="Z228" s="671"/>
      <c r="AA228" s="671"/>
      <c r="AB228" s="671"/>
      <c r="AC228" s="671"/>
      <c r="AD228" s="671"/>
    </row>
    <row r="229" spans="1:30" ht="13.5" customHeight="1">
      <c r="A229" s="671"/>
      <c r="B229" s="671"/>
      <c r="C229" s="671"/>
      <c r="D229" s="671"/>
      <c r="E229" s="671"/>
      <c r="F229" s="671"/>
      <c r="G229" s="671"/>
      <c r="H229" s="671"/>
      <c r="I229" s="671"/>
      <c r="J229" s="671"/>
      <c r="K229" s="671"/>
      <c r="L229" s="671"/>
      <c r="M229" s="671"/>
      <c r="N229" s="671"/>
      <c r="O229" s="671"/>
      <c r="P229" s="671"/>
      <c r="Q229" s="671"/>
      <c r="R229" s="671"/>
      <c r="S229" s="671"/>
      <c r="T229" s="671"/>
      <c r="U229" s="671"/>
      <c r="V229" s="671"/>
      <c r="W229" s="671"/>
      <c r="X229" s="671"/>
      <c r="Y229" s="671"/>
      <c r="Z229" s="671"/>
      <c r="AA229" s="671"/>
      <c r="AB229" s="671"/>
      <c r="AC229" s="671"/>
      <c r="AD229" s="671"/>
    </row>
    <row r="230" spans="1:30" ht="13.5" customHeight="1">
      <c r="A230" s="671"/>
      <c r="B230" s="671"/>
      <c r="C230" s="671"/>
      <c r="D230" s="671"/>
      <c r="E230" s="671"/>
      <c r="F230" s="671"/>
      <c r="G230" s="671"/>
      <c r="H230" s="671"/>
      <c r="I230" s="671"/>
      <c r="J230" s="671"/>
      <c r="K230" s="671"/>
      <c r="L230" s="671"/>
      <c r="M230" s="671"/>
      <c r="N230" s="671"/>
      <c r="O230" s="671"/>
      <c r="P230" s="671"/>
      <c r="Q230" s="671"/>
      <c r="R230" s="671"/>
      <c r="S230" s="671"/>
      <c r="T230" s="671"/>
      <c r="U230" s="671"/>
      <c r="V230" s="671"/>
      <c r="W230" s="671"/>
      <c r="X230" s="671"/>
      <c r="Y230" s="671"/>
      <c r="Z230" s="671"/>
      <c r="AA230" s="671"/>
      <c r="AB230" s="671"/>
      <c r="AC230" s="671"/>
      <c r="AD230" s="671"/>
    </row>
    <row r="231" spans="1:30" ht="13.5" customHeight="1">
      <c r="A231" s="671"/>
      <c r="B231" s="671"/>
      <c r="C231" s="671"/>
      <c r="D231" s="671"/>
      <c r="E231" s="671"/>
      <c r="F231" s="671"/>
      <c r="G231" s="671"/>
      <c r="H231" s="671"/>
      <c r="I231" s="671"/>
      <c r="J231" s="671"/>
      <c r="K231" s="671"/>
      <c r="L231" s="671"/>
      <c r="M231" s="671"/>
      <c r="N231" s="671"/>
      <c r="O231" s="671"/>
      <c r="P231" s="671"/>
      <c r="Q231" s="671"/>
      <c r="R231" s="671"/>
      <c r="S231" s="671"/>
      <c r="T231" s="671"/>
      <c r="U231" s="671"/>
      <c r="V231" s="671"/>
      <c r="W231" s="671"/>
      <c r="X231" s="671"/>
      <c r="Y231" s="671"/>
      <c r="Z231" s="671"/>
      <c r="AA231" s="671"/>
      <c r="AB231" s="671"/>
      <c r="AC231" s="671"/>
      <c r="AD231" s="671"/>
    </row>
    <row r="232" spans="1:30" ht="13.5" customHeight="1">
      <c r="A232" s="671"/>
      <c r="B232" s="671"/>
      <c r="C232" s="671"/>
      <c r="D232" s="671"/>
      <c r="E232" s="671"/>
      <c r="F232" s="671"/>
      <c r="G232" s="671"/>
      <c r="H232" s="671"/>
      <c r="I232" s="671"/>
      <c r="J232" s="671"/>
      <c r="K232" s="671"/>
      <c r="L232" s="671"/>
      <c r="M232" s="671"/>
      <c r="N232" s="671"/>
      <c r="O232" s="671"/>
      <c r="P232" s="671"/>
      <c r="Q232" s="671"/>
      <c r="R232" s="671"/>
      <c r="S232" s="671"/>
      <c r="T232" s="671"/>
      <c r="U232" s="671"/>
      <c r="V232" s="671"/>
      <c r="W232" s="671"/>
      <c r="X232" s="671"/>
      <c r="Y232" s="671"/>
      <c r="Z232" s="671"/>
      <c r="AA232" s="671"/>
      <c r="AB232" s="671"/>
      <c r="AC232" s="671"/>
      <c r="AD232" s="671"/>
    </row>
    <row r="233" spans="1:30" ht="13.5" customHeight="1">
      <c r="A233" s="671"/>
      <c r="B233" s="671"/>
      <c r="C233" s="671"/>
      <c r="D233" s="671"/>
      <c r="E233" s="671"/>
      <c r="F233" s="671"/>
      <c r="G233" s="671"/>
      <c r="H233" s="671"/>
      <c r="I233" s="671"/>
      <c r="J233" s="671"/>
      <c r="K233" s="671"/>
      <c r="L233" s="671"/>
      <c r="M233" s="671"/>
      <c r="N233" s="671"/>
      <c r="O233" s="671"/>
      <c r="P233" s="671"/>
      <c r="Q233" s="671"/>
      <c r="R233" s="671"/>
      <c r="S233" s="671"/>
      <c r="T233" s="671"/>
      <c r="U233" s="671"/>
      <c r="V233" s="671"/>
      <c r="W233" s="671"/>
      <c r="X233" s="671"/>
      <c r="Y233" s="671"/>
      <c r="Z233" s="671"/>
      <c r="AA233" s="671"/>
      <c r="AB233" s="671"/>
      <c r="AC233" s="671"/>
      <c r="AD233" s="671"/>
    </row>
    <row r="234" spans="1:30" ht="13.5" customHeight="1">
      <c r="A234" s="671"/>
      <c r="B234" s="671"/>
      <c r="C234" s="671"/>
      <c r="D234" s="671"/>
      <c r="E234" s="671"/>
      <c r="F234" s="671"/>
      <c r="G234" s="671"/>
      <c r="H234" s="671"/>
      <c r="I234" s="671"/>
      <c r="J234" s="671"/>
      <c r="K234" s="671"/>
      <c r="L234" s="671"/>
      <c r="M234" s="671"/>
      <c r="N234" s="671"/>
      <c r="O234" s="671"/>
      <c r="P234" s="671"/>
      <c r="Q234" s="671"/>
      <c r="R234" s="671"/>
      <c r="S234" s="671"/>
      <c r="T234" s="671"/>
      <c r="U234" s="671"/>
      <c r="V234" s="671"/>
      <c r="W234" s="671"/>
      <c r="X234" s="671"/>
      <c r="Y234" s="671"/>
      <c r="Z234" s="671"/>
      <c r="AA234" s="671"/>
      <c r="AB234" s="671"/>
      <c r="AC234" s="671"/>
      <c r="AD234" s="671"/>
    </row>
    <row r="235" spans="1:30" ht="13.5" customHeight="1">
      <c r="A235" s="671"/>
      <c r="B235" s="671"/>
      <c r="C235" s="671"/>
      <c r="D235" s="671"/>
      <c r="E235" s="671"/>
      <c r="F235" s="671"/>
      <c r="G235" s="671"/>
      <c r="H235" s="671"/>
      <c r="I235" s="671"/>
      <c r="J235" s="671"/>
      <c r="K235" s="671"/>
      <c r="L235" s="671"/>
      <c r="M235" s="671"/>
      <c r="N235" s="671"/>
      <c r="O235" s="671"/>
      <c r="P235" s="671"/>
      <c r="Q235" s="671"/>
      <c r="R235" s="671"/>
      <c r="S235" s="671"/>
      <c r="T235" s="671"/>
      <c r="U235" s="671"/>
      <c r="V235" s="671"/>
      <c r="W235" s="671"/>
      <c r="X235" s="671"/>
      <c r="Y235" s="671"/>
      <c r="Z235" s="671"/>
      <c r="AA235" s="671"/>
      <c r="AB235" s="671"/>
      <c r="AC235" s="671"/>
      <c r="AD235" s="671"/>
    </row>
    <row r="236" spans="1:30" ht="13.5" customHeight="1">
      <c r="A236" s="671"/>
      <c r="B236" s="671"/>
      <c r="C236" s="671"/>
      <c r="D236" s="671"/>
      <c r="E236" s="671"/>
      <c r="F236" s="671"/>
      <c r="G236" s="671"/>
      <c r="H236" s="671"/>
      <c r="I236" s="671"/>
      <c r="J236" s="671"/>
      <c r="K236" s="671"/>
      <c r="L236" s="671"/>
      <c r="M236" s="671"/>
      <c r="N236" s="671"/>
      <c r="O236" s="671"/>
      <c r="P236" s="671"/>
      <c r="Q236" s="671"/>
      <c r="R236" s="671"/>
      <c r="S236" s="671"/>
      <c r="T236" s="671"/>
      <c r="U236" s="671"/>
      <c r="V236" s="671"/>
      <c r="W236" s="671"/>
      <c r="X236" s="671"/>
      <c r="Y236" s="671"/>
      <c r="Z236" s="671"/>
      <c r="AA236" s="671"/>
      <c r="AB236" s="671"/>
      <c r="AC236" s="671"/>
      <c r="AD236" s="671"/>
    </row>
    <row r="237" spans="1:30" ht="13.5" customHeight="1">
      <c r="A237" s="671"/>
      <c r="B237" s="671"/>
      <c r="C237" s="671"/>
      <c r="D237" s="671"/>
      <c r="E237" s="671"/>
      <c r="F237" s="671"/>
      <c r="G237" s="671"/>
      <c r="H237" s="671"/>
      <c r="I237" s="671"/>
      <c r="J237" s="671"/>
      <c r="K237" s="671"/>
      <c r="L237" s="671"/>
      <c r="M237" s="671"/>
      <c r="N237" s="671"/>
      <c r="O237" s="671"/>
      <c r="P237" s="671"/>
      <c r="Q237" s="671"/>
      <c r="R237" s="671"/>
      <c r="S237" s="671"/>
      <c r="T237" s="671"/>
      <c r="U237" s="671"/>
      <c r="V237" s="671"/>
      <c r="W237" s="671"/>
      <c r="X237" s="671"/>
      <c r="Y237" s="671"/>
      <c r="Z237" s="671"/>
      <c r="AA237" s="671"/>
      <c r="AB237" s="671"/>
      <c r="AC237" s="671"/>
      <c r="AD237" s="671"/>
    </row>
    <row r="238" spans="1:30" ht="13.5" customHeight="1">
      <c r="A238" s="671"/>
      <c r="B238" s="671"/>
      <c r="C238" s="671"/>
      <c r="D238" s="671"/>
      <c r="E238" s="671"/>
      <c r="F238" s="671"/>
      <c r="G238" s="671"/>
      <c r="H238" s="671"/>
      <c r="I238" s="671"/>
      <c r="J238" s="671"/>
      <c r="K238" s="671"/>
      <c r="L238" s="671"/>
      <c r="M238" s="671"/>
      <c r="N238" s="671"/>
      <c r="O238" s="671"/>
      <c r="P238" s="671"/>
      <c r="Q238" s="671"/>
      <c r="R238" s="671"/>
      <c r="S238" s="671"/>
      <c r="T238" s="671"/>
      <c r="U238" s="671"/>
      <c r="V238" s="671"/>
      <c r="W238" s="671"/>
      <c r="X238" s="671"/>
      <c r="Y238" s="671"/>
      <c r="Z238" s="671"/>
      <c r="AA238" s="671"/>
      <c r="AB238" s="671"/>
      <c r="AC238" s="671"/>
      <c r="AD238" s="671"/>
    </row>
    <row r="239" spans="1:30" ht="13.5" customHeight="1">
      <c r="A239" s="671"/>
      <c r="B239" s="671"/>
      <c r="C239" s="671"/>
      <c r="D239" s="671"/>
      <c r="E239" s="671"/>
      <c r="F239" s="671"/>
      <c r="G239" s="671"/>
      <c r="H239" s="671"/>
      <c r="I239" s="671"/>
      <c r="J239" s="671"/>
      <c r="K239" s="671"/>
      <c r="L239" s="671"/>
      <c r="M239" s="671"/>
      <c r="N239" s="671"/>
      <c r="O239" s="671"/>
      <c r="P239" s="671"/>
      <c r="Q239" s="671"/>
      <c r="R239" s="671"/>
      <c r="S239" s="671"/>
      <c r="T239" s="671"/>
      <c r="U239" s="671"/>
      <c r="V239" s="671"/>
      <c r="W239" s="671"/>
      <c r="X239" s="671"/>
      <c r="Y239" s="671"/>
      <c r="Z239" s="671"/>
      <c r="AA239" s="671"/>
      <c r="AB239" s="671"/>
      <c r="AC239" s="671"/>
      <c r="AD239" s="671"/>
    </row>
    <row r="240" spans="1:30" ht="13.5" customHeight="1">
      <c r="A240" s="671"/>
      <c r="B240" s="671"/>
      <c r="C240" s="671"/>
      <c r="D240" s="671"/>
      <c r="E240" s="671"/>
      <c r="F240" s="671"/>
      <c r="G240" s="671"/>
      <c r="H240" s="671"/>
      <c r="I240" s="671"/>
      <c r="J240" s="671"/>
      <c r="K240" s="671"/>
      <c r="L240" s="671"/>
      <c r="M240" s="671"/>
      <c r="N240" s="671"/>
      <c r="O240" s="671"/>
      <c r="P240" s="671"/>
      <c r="Q240" s="671"/>
      <c r="R240" s="671"/>
      <c r="S240" s="671"/>
      <c r="T240" s="671"/>
      <c r="U240" s="671"/>
      <c r="V240" s="671"/>
      <c r="W240" s="671"/>
      <c r="X240" s="671"/>
      <c r="Y240" s="671"/>
      <c r="Z240" s="671"/>
      <c r="AA240" s="671"/>
      <c r="AB240" s="671"/>
      <c r="AC240" s="671"/>
      <c r="AD240" s="671"/>
    </row>
    <row r="241" spans="1:30" ht="13.5" customHeight="1">
      <c r="A241" s="671"/>
      <c r="B241" s="671"/>
      <c r="C241" s="671"/>
      <c r="D241" s="671"/>
      <c r="E241" s="671"/>
      <c r="F241" s="671"/>
      <c r="G241" s="671"/>
      <c r="H241" s="671"/>
      <c r="I241" s="671"/>
      <c r="J241" s="671"/>
      <c r="K241" s="671"/>
      <c r="L241" s="671"/>
      <c r="M241" s="671"/>
      <c r="N241" s="671"/>
      <c r="O241" s="671"/>
      <c r="P241" s="671"/>
      <c r="Q241" s="671"/>
      <c r="R241" s="671"/>
      <c r="S241" s="671"/>
      <c r="T241" s="671"/>
      <c r="U241" s="671"/>
      <c r="V241" s="671"/>
      <c r="W241" s="671"/>
      <c r="X241" s="671"/>
      <c r="Y241" s="671"/>
      <c r="Z241" s="671"/>
      <c r="AA241" s="671"/>
      <c r="AB241" s="671"/>
      <c r="AC241" s="671"/>
      <c r="AD241" s="671"/>
    </row>
    <row r="242" spans="1:30" ht="13.5" customHeight="1">
      <c r="A242" s="671"/>
      <c r="B242" s="671"/>
      <c r="C242" s="671"/>
      <c r="D242" s="671"/>
      <c r="E242" s="671"/>
      <c r="F242" s="671"/>
      <c r="G242" s="671"/>
      <c r="H242" s="671"/>
      <c r="I242" s="671"/>
      <c r="J242" s="671"/>
      <c r="K242" s="671"/>
      <c r="L242" s="671"/>
      <c r="M242" s="671"/>
      <c r="N242" s="671"/>
      <c r="O242" s="671"/>
      <c r="P242" s="671"/>
      <c r="Q242" s="671"/>
      <c r="R242" s="671"/>
      <c r="S242" s="671"/>
      <c r="T242" s="671"/>
      <c r="U242" s="671"/>
      <c r="V242" s="671"/>
      <c r="W242" s="671"/>
      <c r="X242" s="671"/>
      <c r="Y242" s="671"/>
      <c r="Z242" s="671"/>
      <c r="AA242" s="671"/>
      <c r="AB242" s="671"/>
      <c r="AC242" s="671"/>
      <c r="AD242" s="671"/>
    </row>
    <row r="243" spans="1:30" ht="13.5" customHeight="1">
      <c r="A243" s="671"/>
      <c r="B243" s="671"/>
      <c r="C243" s="671"/>
      <c r="D243" s="671"/>
      <c r="E243" s="671"/>
      <c r="F243" s="671"/>
      <c r="G243" s="671"/>
      <c r="H243" s="671"/>
      <c r="I243" s="671"/>
      <c r="J243" s="671"/>
      <c r="K243" s="671"/>
      <c r="L243" s="671"/>
      <c r="M243" s="671"/>
      <c r="N243" s="671"/>
      <c r="O243" s="671"/>
      <c r="P243" s="671"/>
      <c r="Q243" s="671"/>
      <c r="R243" s="671"/>
      <c r="S243" s="671"/>
      <c r="T243" s="671"/>
      <c r="U243" s="671"/>
      <c r="V243" s="671"/>
      <c r="W243" s="671"/>
      <c r="X243" s="671"/>
      <c r="Y243" s="671"/>
      <c r="Z243" s="671"/>
      <c r="AA243" s="671"/>
      <c r="AB243" s="671"/>
      <c r="AC243" s="671"/>
      <c r="AD243" s="671"/>
    </row>
    <row r="244" spans="1:30" ht="13.5" customHeight="1">
      <c r="A244" s="671"/>
      <c r="B244" s="671"/>
      <c r="C244" s="671"/>
      <c r="D244" s="671"/>
      <c r="E244" s="671"/>
      <c r="F244" s="671"/>
      <c r="G244" s="671"/>
      <c r="H244" s="671"/>
      <c r="I244" s="671"/>
      <c r="J244" s="671"/>
      <c r="K244" s="671"/>
      <c r="L244" s="671"/>
      <c r="M244" s="671"/>
      <c r="N244" s="671"/>
      <c r="O244" s="671"/>
      <c r="P244" s="671"/>
      <c r="Q244" s="671"/>
      <c r="R244" s="671"/>
      <c r="S244" s="671"/>
      <c r="T244" s="671"/>
      <c r="U244" s="671"/>
      <c r="V244" s="671"/>
      <c r="W244" s="671"/>
      <c r="X244" s="671"/>
      <c r="Y244" s="671"/>
      <c r="Z244" s="671"/>
      <c r="AA244" s="671"/>
      <c r="AB244" s="671"/>
      <c r="AC244" s="671"/>
      <c r="AD244" s="671"/>
    </row>
    <row r="245" spans="1:30" ht="13.5" customHeight="1">
      <c r="A245" s="671"/>
      <c r="B245" s="671"/>
      <c r="C245" s="671"/>
      <c r="D245" s="671"/>
      <c r="E245" s="671"/>
      <c r="F245" s="671"/>
      <c r="G245" s="671"/>
      <c r="H245" s="671"/>
      <c r="I245" s="671"/>
      <c r="J245" s="671"/>
      <c r="K245" s="671"/>
      <c r="L245" s="671"/>
      <c r="M245" s="671"/>
      <c r="N245" s="671"/>
      <c r="O245" s="671"/>
      <c r="P245" s="671"/>
      <c r="Q245" s="671"/>
      <c r="R245" s="671"/>
      <c r="S245" s="671"/>
      <c r="T245" s="671"/>
      <c r="U245" s="671"/>
      <c r="V245" s="671"/>
      <c r="W245" s="671"/>
      <c r="X245" s="671"/>
      <c r="Y245" s="671"/>
      <c r="Z245" s="671"/>
      <c r="AA245" s="671"/>
      <c r="AB245" s="671"/>
      <c r="AC245" s="671"/>
      <c r="AD245" s="671"/>
    </row>
    <row r="246" spans="1:30" ht="13.5" customHeight="1">
      <c r="A246" s="671"/>
      <c r="B246" s="671"/>
      <c r="C246" s="671"/>
      <c r="D246" s="671"/>
      <c r="E246" s="671"/>
      <c r="F246" s="671"/>
      <c r="G246" s="671"/>
      <c r="H246" s="671"/>
      <c r="I246" s="671"/>
      <c r="J246" s="671"/>
      <c r="K246" s="671"/>
      <c r="L246" s="671"/>
      <c r="M246" s="671"/>
      <c r="N246" s="671"/>
      <c r="O246" s="671"/>
      <c r="P246" s="671"/>
      <c r="Q246" s="671"/>
      <c r="R246" s="671"/>
      <c r="S246" s="671"/>
      <c r="T246" s="671"/>
      <c r="U246" s="671"/>
      <c r="V246" s="671"/>
      <c r="W246" s="671"/>
      <c r="X246" s="671"/>
      <c r="Y246" s="671"/>
      <c r="Z246" s="671"/>
      <c r="AA246" s="671"/>
      <c r="AB246" s="671"/>
      <c r="AC246" s="671"/>
      <c r="AD246" s="671"/>
    </row>
    <row r="247" spans="1:30" ht="13.5" customHeight="1">
      <c r="A247" s="671"/>
      <c r="B247" s="671"/>
      <c r="C247" s="671"/>
      <c r="D247" s="671"/>
      <c r="E247" s="671"/>
      <c r="F247" s="671"/>
      <c r="G247" s="671"/>
      <c r="H247" s="671"/>
      <c r="I247" s="671"/>
      <c r="J247" s="671"/>
      <c r="K247" s="671"/>
      <c r="L247" s="671"/>
      <c r="M247" s="671"/>
      <c r="N247" s="671"/>
      <c r="O247" s="671"/>
      <c r="P247" s="671"/>
      <c r="Q247" s="671"/>
      <c r="R247" s="671"/>
      <c r="S247" s="671"/>
      <c r="T247" s="671"/>
      <c r="U247" s="671"/>
      <c r="V247" s="671"/>
      <c r="W247" s="671"/>
      <c r="X247" s="671"/>
      <c r="Y247" s="671"/>
      <c r="Z247" s="671"/>
      <c r="AA247" s="671"/>
      <c r="AB247" s="671"/>
      <c r="AC247" s="671"/>
      <c r="AD247" s="671"/>
    </row>
    <row r="248" spans="1:30" ht="13.5" customHeight="1">
      <c r="A248" s="671"/>
      <c r="B248" s="671"/>
      <c r="C248" s="671"/>
      <c r="D248" s="671"/>
      <c r="E248" s="671"/>
      <c r="F248" s="671"/>
      <c r="G248" s="671"/>
      <c r="H248" s="671"/>
      <c r="I248" s="671"/>
      <c r="J248" s="671"/>
      <c r="K248" s="671"/>
      <c r="L248" s="671"/>
      <c r="M248" s="671"/>
      <c r="N248" s="671"/>
      <c r="O248" s="671"/>
      <c r="P248" s="671"/>
      <c r="Q248" s="671"/>
      <c r="R248" s="671"/>
      <c r="S248" s="671"/>
      <c r="T248" s="671"/>
      <c r="U248" s="671"/>
      <c r="V248" s="671"/>
      <c r="W248" s="671"/>
      <c r="X248" s="671"/>
      <c r="Y248" s="671"/>
      <c r="Z248" s="671"/>
      <c r="AA248" s="671"/>
      <c r="AB248" s="671"/>
      <c r="AC248" s="671"/>
      <c r="AD248" s="671"/>
    </row>
    <row r="249" spans="1:30" ht="13.5" customHeight="1">
      <c r="A249" s="671"/>
      <c r="B249" s="671"/>
      <c r="C249" s="671"/>
      <c r="D249" s="671"/>
      <c r="E249" s="671"/>
      <c r="F249" s="671"/>
      <c r="G249" s="671"/>
      <c r="H249" s="671"/>
      <c r="I249" s="671"/>
      <c r="J249" s="671"/>
      <c r="K249" s="671"/>
      <c r="L249" s="671"/>
      <c r="M249" s="671"/>
      <c r="N249" s="671"/>
      <c r="O249" s="671"/>
      <c r="P249" s="671"/>
      <c r="Q249" s="671"/>
      <c r="R249" s="671"/>
      <c r="S249" s="671"/>
      <c r="T249" s="671"/>
      <c r="U249" s="671"/>
      <c r="V249" s="671"/>
      <c r="W249" s="671"/>
      <c r="X249" s="671"/>
      <c r="Y249" s="671"/>
      <c r="Z249" s="671"/>
      <c r="AA249" s="671"/>
      <c r="AB249" s="671"/>
      <c r="AC249" s="671"/>
      <c r="AD249" s="671"/>
    </row>
    <row r="250" spans="1:30" ht="13.5" customHeight="1">
      <c r="A250" s="671"/>
      <c r="B250" s="671"/>
      <c r="C250" s="671"/>
      <c r="D250" s="671"/>
      <c r="E250" s="671"/>
      <c r="F250" s="671"/>
      <c r="G250" s="671"/>
      <c r="H250" s="671"/>
      <c r="I250" s="671"/>
      <c r="J250" s="671"/>
      <c r="K250" s="671"/>
      <c r="L250" s="671"/>
      <c r="M250" s="671"/>
      <c r="N250" s="671"/>
      <c r="O250" s="671"/>
      <c r="P250" s="671"/>
      <c r="Q250" s="671"/>
      <c r="R250" s="671"/>
      <c r="S250" s="671"/>
      <c r="T250" s="671"/>
      <c r="U250" s="671"/>
      <c r="V250" s="671"/>
      <c r="W250" s="671"/>
      <c r="X250" s="671"/>
      <c r="Y250" s="671"/>
      <c r="Z250" s="671"/>
      <c r="AA250" s="671"/>
      <c r="AB250" s="671"/>
      <c r="AC250" s="671"/>
      <c r="AD250" s="671"/>
    </row>
    <row r="251" spans="1:30" ht="13.5" customHeight="1">
      <c r="A251" s="671"/>
      <c r="B251" s="671"/>
      <c r="C251" s="671"/>
      <c r="D251" s="671"/>
      <c r="E251" s="671"/>
      <c r="F251" s="671"/>
      <c r="G251" s="671"/>
      <c r="H251" s="671"/>
      <c r="I251" s="671"/>
      <c r="J251" s="671"/>
      <c r="K251" s="671"/>
      <c r="L251" s="671"/>
      <c r="M251" s="671"/>
      <c r="N251" s="671"/>
      <c r="O251" s="671"/>
      <c r="P251" s="671"/>
      <c r="Q251" s="671"/>
      <c r="R251" s="671"/>
      <c r="S251" s="671"/>
      <c r="T251" s="671"/>
      <c r="U251" s="671"/>
      <c r="V251" s="671"/>
      <c r="W251" s="671"/>
      <c r="X251" s="671"/>
      <c r="Y251" s="671"/>
      <c r="Z251" s="671"/>
      <c r="AA251" s="671"/>
      <c r="AB251" s="671"/>
      <c r="AC251" s="671"/>
      <c r="AD251" s="671"/>
    </row>
    <row r="252" spans="1:30" ht="13.5" customHeight="1">
      <c r="A252" s="671"/>
      <c r="B252" s="671"/>
      <c r="C252" s="671"/>
      <c r="D252" s="671"/>
      <c r="E252" s="671"/>
      <c r="F252" s="671"/>
      <c r="G252" s="671"/>
      <c r="H252" s="671"/>
      <c r="I252" s="671"/>
      <c r="J252" s="671"/>
      <c r="K252" s="671"/>
      <c r="L252" s="671"/>
      <c r="M252" s="671"/>
      <c r="N252" s="671"/>
      <c r="O252" s="671"/>
      <c r="P252" s="671"/>
      <c r="Q252" s="671"/>
      <c r="R252" s="671"/>
      <c r="S252" s="671"/>
      <c r="T252" s="671"/>
      <c r="U252" s="671"/>
      <c r="V252" s="671"/>
      <c r="W252" s="671"/>
      <c r="X252" s="671"/>
      <c r="Y252" s="671"/>
      <c r="Z252" s="671"/>
      <c r="AA252" s="671"/>
      <c r="AB252" s="671"/>
      <c r="AC252" s="671"/>
      <c r="AD252" s="671"/>
    </row>
    <row r="253" spans="1:30" ht="13.5" customHeight="1">
      <c r="A253" s="671"/>
      <c r="B253" s="671"/>
      <c r="C253" s="671"/>
      <c r="D253" s="671"/>
      <c r="E253" s="671"/>
      <c r="F253" s="671"/>
      <c r="G253" s="671"/>
      <c r="H253" s="671"/>
      <c r="I253" s="671"/>
      <c r="J253" s="671"/>
      <c r="K253" s="671"/>
      <c r="L253" s="671"/>
      <c r="M253" s="671"/>
      <c r="N253" s="671"/>
      <c r="O253" s="671"/>
      <c r="P253" s="671"/>
      <c r="Q253" s="671"/>
      <c r="R253" s="671"/>
      <c r="S253" s="671"/>
      <c r="T253" s="671"/>
      <c r="U253" s="671"/>
      <c r="V253" s="671"/>
      <c r="W253" s="671"/>
      <c r="X253" s="671"/>
      <c r="Y253" s="671"/>
      <c r="Z253" s="671"/>
      <c r="AA253" s="671"/>
      <c r="AB253" s="671"/>
      <c r="AC253" s="671"/>
      <c r="AD253" s="671"/>
    </row>
    <row r="254" spans="1:30" ht="13.5" customHeight="1">
      <c r="A254" s="671"/>
      <c r="B254" s="671"/>
      <c r="C254" s="671"/>
      <c r="D254" s="671"/>
      <c r="E254" s="671"/>
      <c r="F254" s="671"/>
      <c r="G254" s="671"/>
      <c r="H254" s="671"/>
      <c r="I254" s="671"/>
      <c r="J254" s="671"/>
      <c r="K254" s="671"/>
      <c r="L254" s="671"/>
      <c r="M254" s="671"/>
      <c r="N254" s="671"/>
      <c r="O254" s="671"/>
      <c r="P254" s="671"/>
      <c r="Q254" s="671"/>
      <c r="R254" s="671"/>
      <c r="S254" s="671"/>
      <c r="T254" s="671"/>
      <c r="U254" s="671"/>
      <c r="V254" s="671"/>
      <c r="W254" s="671"/>
      <c r="X254" s="671"/>
      <c r="Y254" s="671"/>
      <c r="Z254" s="671"/>
      <c r="AA254" s="671"/>
      <c r="AB254" s="671"/>
      <c r="AC254" s="671"/>
      <c r="AD254" s="671"/>
    </row>
    <row r="255" spans="1:30" ht="13.5" customHeight="1">
      <c r="A255" s="671"/>
      <c r="B255" s="671"/>
      <c r="C255" s="671"/>
      <c r="D255" s="671"/>
      <c r="E255" s="671"/>
      <c r="F255" s="671"/>
      <c r="G255" s="671"/>
      <c r="H255" s="671"/>
      <c r="I255" s="671"/>
      <c r="J255" s="671"/>
      <c r="K255" s="671"/>
      <c r="L255" s="671"/>
      <c r="M255" s="671"/>
      <c r="N255" s="671"/>
      <c r="O255" s="671"/>
      <c r="P255" s="671"/>
      <c r="Q255" s="671"/>
      <c r="R255" s="671"/>
      <c r="S255" s="671"/>
      <c r="T255" s="671"/>
      <c r="U255" s="671"/>
      <c r="V255" s="671"/>
      <c r="W255" s="671"/>
      <c r="X255" s="671"/>
      <c r="Y255" s="671"/>
      <c r="Z255" s="671"/>
      <c r="AA255" s="671"/>
      <c r="AB255" s="671"/>
      <c r="AC255" s="671"/>
      <c r="AD255" s="671"/>
    </row>
    <row r="256" spans="1:30" ht="13.5" customHeight="1">
      <c r="A256" s="671"/>
      <c r="B256" s="671"/>
      <c r="C256" s="671"/>
      <c r="D256" s="671"/>
      <c r="E256" s="671"/>
      <c r="F256" s="671"/>
      <c r="G256" s="671"/>
      <c r="H256" s="671"/>
      <c r="I256" s="671"/>
      <c r="J256" s="671"/>
      <c r="K256" s="671"/>
      <c r="L256" s="671"/>
      <c r="M256" s="671"/>
      <c r="N256" s="671"/>
      <c r="O256" s="671"/>
      <c r="P256" s="671"/>
      <c r="Q256" s="671"/>
      <c r="R256" s="671"/>
      <c r="S256" s="671"/>
      <c r="T256" s="671"/>
      <c r="U256" s="671"/>
      <c r="V256" s="671"/>
      <c r="W256" s="671"/>
      <c r="X256" s="671"/>
      <c r="Y256" s="671"/>
      <c r="Z256" s="671"/>
      <c r="AA256" s="671"/>
      <c r="AB256" s="671"/>
      <c r="AC256" s="671"/>
      <c r="AD256" s="671"/>
    </row>
    <row r="257" spans="1:30" ht="13.5" customHeight="1">
      <c r="A257" s="671"/>
      <c r="B257" s="671"/>
      <c r="C257" s="671"/>
      <c r="D257" s="671"/>
      <c r="E257" s="671"/>
      <c r="F257" s="671"/>
      <c r="G257" s="671"/>
      <c r="H257" s="671"/>
      <c r="I257" s="671"/>
      <c r="J257" s="671"/>
      <c r="K257" s="671"/>
      <c r="L257" s="671"/>
      <c r="M257" s="671"/>
      <c r="N257" s="671"/>
      <c r="O257" s="671"/>
      <c r="P257" s="671"/>
      <c r="Q257" s="671"/>
      <c r="R257" s="671"/>
      <c r="S257" s="671"/>
      <c r="T257" s="671"/>
      <c r="U257" s="671"/>
      <c r="V257" s="671"/>
      <c r="W257" s="671"/>
      <c r="X257" s="671"/>
      <c r="Y257" s="671"/>
      <c r="Z257" s="671"/>
      <c r="AA257" s="671"/>
      <c r="AB257" s="671"/>
      <c r="AC257" s="671"/>
      <c r="AD257" s="671"/>
    </row>
    <row r="258" spans="1:30" ht="13.5" customHeight="1">
      <c r="A258" s="671"/>
      <c r="B258" s="671"/>
      <c r="C258" s="671"/>
      <c r="D258" s="671"/>
      <c r="E258" s="671"/>
      <c r="F258" s="671"/>
      <c r="G258" s="671"/>
      <c r="H258" s="671"/>
      <c r="I258" s="671"/>
      <c r="J258" s="671"/>
      <c r="K258" s="671"/>
      <c r="L258" s="671"/>
      <c r="M258" s="671"/>
      <c r="N258" s="671"/>
      <c r="O258" s="671"/>
      <c r="P258" s="671"/>
      <c r="Q258" s="671"/>
      <c r="R258" s="671"/>
      <c r="S258" s="671"/>
      <c r="T258" s="671"/>
      <c r="U258" s="671"/>
      <c r="V258" s="671"/>
      <c r="W258" s="671"/>
      <c r="X258" s="671"/>
      <c r="Y258" s="671"/>
      <c r="Z258" s="671"/>
      <c r="AA258" s="671"/>
      <c r="AB258" s="671"/>
      <c r="AC258" s="671"/>
      <c r="AD258" s="671"/>
    </row>
    <row r="259" spans="1:30" ht="13.5" customHeight="1">
      <c r="A259" s="671"/>
      <c r="B259" s="671"/>
      <c r="C259" s="671"/>
      <c r="D259" s="671"/>
      <c r="E259" s="671"/>
      <c r="F259" s="671"/>
      <c r="G259" s="671"/>
      <c r="H259" s="671"/>
      <c r="I259" s="671"/>
      <c r="J259" s="671"/>
      <c r="K259" s="671"/>
      <c r="L259" s="671"/>
      <c r="M259" s="671"/>
      <c r="N259" s="671"/>
      <c r="O259" s="671"/>
      <c r="P259" s="671"/>
      <c r="Q259" s="671"/>
      <c r="R259" s="671"/>
      <c r="S259" s="671"/>
      <c r="T259" s="671"/>
      <c r="U259" s="671"/>
      <c r="V259" s="671"/>
      <c r="W259" s="671"/>
      <c r="X259" s="671"/>
      <c r="Y259" s="671"/>
      <c r="Z259" s="671"/>
      <c r="AA259" s="671"/>
      <c r="AB259" s="671"/>
      <c r="AC259" s="671"/>
      <c r="AD259" s="671"/>
    </row>
    <row r="260" spans="1:30" ht="13.5" customHeight="1">
      <c r="A260" s="671"/>
      <c r="B260" s="671"/>
      <c r="C260" s="671"/>
      <c r="D260" s="671"/>
      <c r="E260" s="671"/>
      <c r="F260" s="671"/>
      <c r="G260" s="671"/>
      <c r="H260" s="671"/>
      <c r="I260" s="671"/>
      <c r="J260" s="671"/>
      <c r="K260" s="671"/>
      <c r="L260" s="671"/>
      <c r="M260" s="671"/>
      <c r="N260" s="671"/>
      <c r="O260" s="671"/>
      <c r="P260" s="671"/>
      <c r="Q260" s="671"/>
      <c r="R260" s="671"/>
      <c r="S260" s="671"/>
      <c r="T260" s="671"/>
      <c r="U260" s="671"/>
      <c r="V260" s="671"/>
      <c r="W260" s="671"/>
      <c r="X260" s="671"/>
      <c r="Y260" s="671"/>
      <c r="Z260" s="671"/>
      <c r="AA260" s="671"/>
      <c r="AB260" s="671"/>
      <c r="AC260" s="671"/>
      <c r="AD260" s="671"/>
    </row>
    <row r="261" spans="1:30" ht="13.5" customHeight="1">
      <c r="A261" s="671"/>
      <c r="B261" s="671"/>
      <c r="C261" s="671"/>
      <c r="D261" s="671"/>
      <c r="E261" s="671"/>
      <c r="F261" s="671"/>
      <c r="G261" s="671"/>
      <c r="H261" s="671"/>
      <c r="I261" s="671"/>
      <c r="J261" s="671"/>
      <c r="K261" s="671"/>
      <c r="L261" s="671"/>
      <c r="M261" s="671"/>
      <c r="N261" s="671"/>
      <c r="O261" s="671"/>
      <c r="P261" s="671"/>
      <c r="Q261" s="671"/>
      <c r="R261" s="671"/>
      <c r="S261" s="671"/>
      <c r="T261" s="671"/>
      <c r="U261" s="671"/>
      <c r="V261" s="671"/>
      <c r="W261" s="671"/>
      <c r="X261" s="671"/>
      <c r="Y261" s="671"/>
      <c r="Z261" s="671"/>
      <c r="AA261" s="671"/>
      <c r="AB261" s="671"/>
      <c r="AC261" s="671"/>
      <c r="AD261" s="671"/>
    </row>
    <row r="262" spans="1:30" ht="13.5" customHeight="1">
      <c r="A262" s="671"/>
      <c r="B262" s="671"/>
      <c r="C262" s="671"/>
      <c r="D262" s="671"/>
      <c r="E262" s="671"/>
      <c r="F262" s="671"/>
      <c r="G262" s="671"/>
      <c r="H262" s="671"/>
      <c r="I262" s="671"/>
      <c r="J262" s="671"/>
      <c r="K262" s="671"/>
      <c r="L262" s="671"/>
      <c r="M262" s="671"/>
      <c r="N262" s="671"/>
      <c r="O262" s="671"/>
      <c r="P262" s="671"/>
      <c r="Q262" s="671"/>
      <c r="R262" s="671"/>
      <c r="S262" s="671"/>
      <c r="T262" s="671"/>
      <c r="U262" s="671"/>
      <c r="V262" s="671"/>
      <c r="W262" s="671"/>
      <c r="X262" s="671"/>
      <c r="Y262" s="671"/>
      <c r="Z262" s="671"/>
      <c r="AA262" s="671"/>
      <c r="AB262" s="671"/>
      <c r="AC262" s="671"/>
      <c r="AD262" s="671"/>
    </row>
    <row r="263" spans="1:30" ht="13.5" customHeight="1">
      <c r="A263" s="671"/>
      <c r="B263" s="671"/>
      <c r="C263" s="671"/>
      <c r="D263" s="671"/>
      <c r="E263" s="671"/>
      <c r="F263" s="671"/>
      <c r="G263" s="671"/>
      <c r="H263" s="671"/>
      <c r="I263" s="671"/>
      <c r="J263" s="671"/>
      <c r="K263" s="671"/>
      <c r="L263" s="671"/>
      <c r="M263" s="671"/>
      <c r="N263" s="671"/>
      <c r="O263" s="671"/>
      <c r="P263" s="671"/>
      <c r="Q263" s="671"/>
      <c r="R263" s="671"/>
      <c r="S263" s="671"/>
      <c r="T263" s="671"/>
      <c r="U263" s="671"/>
      <c r="V263" s="671"/>
      <c r="W263" s="671"/>
      <c r="X263" s="671"/>
      <c r="Y263" s="671"/>
      <c r="Z263" s="671"/>
      <c r="AA263" s="671"/>
      <c r="AB263" s="671"/>
      <c r="AC263" s="671"/>
      <c r="AD263" s="671"/>
    </row>
    <row r="264" spans="1:30" ht="13.5" customHeight="1">
      <c r="A264" s="671"/>
      <c r="B264" s="671"/>
      <c r="C264" s="671"/>
      <c r="D264" s="671"/>
      <c r="E264" s="671"/>
      <c r="F264" s="671"/>
      <c r="G264" s="671"/>
      <c r="H264" s="671"/>
      <c r="I264" s="671"/>
      <c r="J264" s="671"/>
      <c r="K264" s="671"/>
      <c r="L264" s="671"/>
      <c r="M264" s="671"/>
      <c r="N264" s="671"/>
      <c r="O264" s="671"/>
      <c r="P264" s="671"/>
      <c r="Q264" s="671"/>
      <c r="R264" s="671"/>
      <c r="S264" s="671"/>
      <c r="T264" s="671"/>
      <c r="U264" s="671"/>
      <c r="V264" s="671"/>
      <c r="W264" s="671"/>
      <c r="X264" s="671"/>
      <c r="Y264" s="671"/>
      <c r="Z264" s="671"/>
      <c r="AA264" s="671"/>
      <c r="AB264" s="671"/>
      <c r="AC264" s="671"/>
      <c r="AD264" s="671"/>
    </row>
    <row r="265" spans="1:30" ht="13.5" customHeight="1">
      <c r="A265" s="671"/>
      <c r="B265" s="671"/>
      <c r="C265" s="671"/>
      <c r="D265" s="671"/>
      <c r="E265" s="671"/>
      <c r="F265" s="671"/>
      <c r="G265" s="671"/>
      <c r="H265" s="671"/>
      <c r="I265" s="671"/>
      <c r="J265" s="671"/>
      <c r="K265" s="671"/>
      <c r="L265" s="671"/>
      <c r="M265" s="671"/>
      <c r="N265" s="671"/>
      <c r="O265" s="671"/>
      <c r="P265" s="671"/>
      <c r="Q265" s="671"/>
      <c r="R265" s="671"/>
      <c r="S265" s="671"/>
      <c r="T265" s="671"/>
      <c r="U265" s="671"/>
      <c r="V265" s="671"/>
      <c r="W265" s="671"/>
      <c r="X265" s="671"/>
      <c r="Y265" s="671"/>
      <c r="Z265" s="671"/>
      <c r="AA265" s="671"/>
      <c r="AB265" s="671"/>
      <c r="AC265" s="671"/>
      <c r="AD265" s="671"/>
    </row>
    <row r="266" spans="1:30" ht="13.5" customHeight="1">
      <c r="A266" s="671"/>
      <c r="B266" s="671"/>
      <c r="C266" s="671"/>
      <c r="D266" s="671"/>
      <c r="E266" s="671"/>
      <c r="F266" s="671"/>
      <c r="G266" s="671"/>
      <c r="H266" s="671"/>
      <c r="I266" s="671"/>
      <c r="J266" s="671"/>
      <c r="K266" s="671"/>
      <c r="L266" s="671"/>
      <c r="M266" s="671"/>
      <c r="N266" s="671"/>
      <c r="O266" s="671"/>
      <c r="P266" s="671"/>
      <c r="Q266" s="671"/>
      <c r="R266" s="671"/>
      <c r="S266" s="671"/>
      <c r="T266" s="671"/>
      <c r="U266" s="671"/>
      <c r="V266" s="671"/>
      <c r="W266" s="671"/>
      <c r="X266" s="671"/>
      <c r="Y266" s="671"/>
      <c r="Z266" s="671"/>
      <c r="AA266" s="671"/>
      <c r="AB266" s="671"/>
      <c r="AC266" s="671"/>
      <c r="AD266" s="671"/>
    </row>
    <row r="267" spans="1:30" ht="13.5" customHeight="1">
      <c r="A267" s="671"/>
      <c r="B267" s="671"/>
      <c r="C267" s="671"/>
      <c r="D267" s="671"/>
      <c r="E267" s="671"/>
      <c r="F267" s="671"/>
      <c r="G267" s="671"/>
      <c r="H267" s="671"/>
      <c r="I267" s="671"/>
      <c r="J267" s="671"/>
      <c r="K267" s="671"/>
      <c r="L267" s="671"/>
      <c r="M267" s="671"/>
      <c r="N267" s="671"/>
      <c r="O267" s="671"/>
      <c r="P267" s="671"/>
      <c r="Q267" s="671"/>
      <c r="R267" s="671"/>
      <c r="S267" s="671"/>
      <c r="T267" s="671"/>
      <c r="U267" s="671"/>
      <c r="V267" s="671"/>
      <c r="W267" s="671"/>
      <c r="X267" s="671"/>
      <c r="Y267" s="671"/>
      <c r="Z267" s="671"/>
      <c r="AA267" s="671"/>
      <c r="AB267" s="671"/>
      <c r="AC267" s="671"/>
      <c r="AD267" s="671"/>
    </row>
    <row r="268" spans="1:30" ht="13.5" customHeight="1">
      <c r="A268" s="671"/>
      <c r="B268" s="671"/>
      <c r="C268" s="671"/>
      <c r="D268" s="671"/>
      <c r="E268" s="671"/>
      <c r="F268" s="671"/>
      <c r="G268" s="671"/>
      <c r="H268" s="671"/>
      <c r="I268" s="671"/>
      <c r="J268" s="671"/>
      <c r="K268" s="671"/>
      <c r="L268" s="671"/>
      <c r="M268" s="671"/>
      <c r="N268" s="671"/>
      <c r="O268" s="671"/>
      <c r="P268" s="671"/>
      <c r="Q268" s="671"/>
      <c r="R268" s="671"/>
      <c r="S268" s="671"/>
      <c r="T268" s="671"/>
      <c r="U268" s="671"/>
      <c r="V268" s="671"/>
      <c r="W268" s="671"/>
      <c r="X268" s="671"/>
      <c r="Y268" s="671"/>
      <c r="Z268" s="671"/>
      <c r="AA268" s="671"/>
      <c r="AB268" s="671"/>
      <c r="AC268" s="671"/>
      <c r="AD268" s="671"/>
    </row>
    <row r="269" spans="1:30" ht="13.5" customHeight="1">
      <c r="A269" s="671"/>
      <c r="B269" s="671"/>
      <c r="C269" s="671"/>
      <c r="D269" s="671"/>
      <c r="E269" s="671"/>
      <c r="F269" s="671"/>
      <c r="G269" s="671"/>
      <c r="H269" s="671"/>
      <c r="I269" s="671"/>
      <c r="J269" s="671"/>
      <c r="K269" s="671"/>
      <c r="L269" s="671"/>
      <c r="M269" s="671"/>
      <c r="N269" s="671"/>
      <c r="O269" s="671"/>
      <c r="P269" s="671"/>
      <c r="Q269" s="671"/>
      <c r="R269" s="671"/>
      <c r="S269" s="671"/>
      <c r="T269" s="671"/>
      <c r="U269" s="671"/>
      <c r="V269" s="671"/>
      <c r="W269" s="671"/>
      <c r="X269" s="671"/>
      <c r="Y269" s="671"/>
      <c r="Z269" s="671"/>
      <c r="AA269" s="671"/>
      <c r="AB269" s="671"/>
      <c r="AC269" s="671"/>
      <c r="AD269" s="671"/>
    </row>
    <row r="270" spans="1:30" ht="13.5" customHeight="1">
      <c r="A270" s="671"/>
      <c r="B270" s="671"/>
      <c r="C270" s="671"/>
      <c r="D270" s="671"/>
      <c r="E270" s="671"/>
      <c r="F270" s="671"/>
      <c r="G270" s="671"/>
      <c r="H270" s="671"/>
      <c r="I270" s="671"/>
      <c r="J270" s="671"/>
      <c r="K270" s="671"/>
      <c r="L270" s="671"/>
      <c r="M270" s="671"/>
      <c r="N270" s="671"/>
      <c r="O270" s="671"/>
      <c r="P270" s="671"/>
      <c r="Q270" s="671"/>
      <c r="R270" s="671"/>
      <c r="S270" s="671"/>
      <c r="T270" s="671"/>
      <c r="U270" s="671"/>
      <c r="V270" s="671"/>
      <c r="W270" s="671"/>
      <c r="X270" s="671"/>
      <c r="Y270" s="671"/>
      <c r="Z270" s="671"/>
      <c r="AA270" s="671"/>
      <c r="AB270" s="671"/>
      <c r="AC270" s="671"/>
      <c r="AD270" s="671"/>
    </row>
    <row r="271" spans="1:30" ht="13.5" customHeight="1">
      <c r="A271" s="671"/>
      <c r="B271" s="671"/>
      <c r="C271" s="671"/>
      <c r="D271" s="671"/>
      <c r="E271" s="671"/>
      <c r="F271" s="671"/>
      <c r="G271" s="671"/>
      <c r="H271" s="671"/>
      <c r="I271" s="671"/>
      <c r="J271" s="671"/>
      <c r="K271" s="671"/>
      <c r="L271" s="671"/>
      <c r="M271" s="671"/>
      <c r="N271" s="671"/>
      <c r="O271" s="671"/>
      <c r="P271" s="671"/>
      <c r="Q271" s="671"/>
      <c r="R271" s="671"/>
      <c r="S271" s="671"/>
      <c r="T271" s="671"/>
      <c r="U271" s="671"/>
      <c r="V271" s="671"/>
      <c r="W271" s="671"/>
      <c r="X271" s="671"/>
      <c r="Y271" s="671"/>
      <c r="Z271" s="671"/>
      <c r="AA271" s="671"/>
      <c r="AB271" s="671"/>
      <c r="AC271" s="671"/>
      <c r="AD271" s="671"/>
    </row>
    <row r="272" spans="1:30" ht="13.5" customHeight="1">
      <c r="A272" s="671"/>
      <c r="B272" s="671"/>
      <c r="C272" s="671"/>
      <c r="D272" s="671"/>
      <c r="E272" s="671"/>
      <c r="F272" s="671"/>
      <c r="G272" s="671"/>
      <c r="H272" s="671"/>
      <c r="I272" s="671"/>
      <c r="J272" s="671"/>
      <c r="K272" s="671"/>
      <c r="L272" s="671"/>
      <c r="M272" s="671"/>
      <c r="N272" s="671"/>
      <c r="O272" s="671"/>
      <c r="P272" s="671"/>
      <c r="Q272" s="671"/>
      <c r="R272" s="671"/>
      <c r="S272" s="671"/>
      <c r="T272" s="671"/>
      <c r="U272" s="671"/>
      <c r="V272" s="671"/>
      <c r="W272" s="671"/>
      <c r="X272" s="671"/>
      <c r="Y272" s="671"/>
      <c r="Z272" s="671"/>
      <c r="AA272" s="671"/>
      <c r="AB272" s="671"/>
      <c r="AC272" s="671"/>
      <c r="AD272" s="671"/>
    </row>
    <row r="273" spans="1:30" ht="13.5" customHeight="1">
      <c r="A273" s="671"/>
      <c r="B273" s="671"/>
      <c r="C273" s="671"/>
      <c r="D273" s="671"/>
      <c r="E273" s="671"/>
      <c r="F273" s="671"/>
      <c r="G273" s="671"/>
      <c r="H273" s="671"/>
      <c r="I273" s="671"/>
      <c r="J273" s="671"/>
      <c r="K273" s="671"/>
      <c r="L273" s="671"/>
      <c r="M273" s="671"/>
      <c r="N273" s="671"/>
      <c r="O273" s="671"/>
      <c r="P273" s="671"/>
      <c r="Q273" s="671"/>
      <c r="R273" s="671"/>
      <c r="S273" s="671"/>
      <c r="T273" s="671"/>
      <c r="U273" s="671"/>
      <c r="V273" s="671"/>
      <c r="W273" s="671"/>
      <c r="X273" s="671"/>
      <c r="Y273" s="671"/>
      <c r="Z273" s="671"/>
      <c r="AA273" s="671"/>
      <c r="AB273" s="671"/>
      <c r="AC273" s="671"/>
      <c r="AD273" s="671"/>
    </row>
    <row r="274" spans="1:30" ht="13.5" customHeight="1">
      <c r="A274" s="671"/>
      <c r="B274" s="671"/>
      <c r="C274" s="671"/>
      <c r="D274" s="671"/>
      <c r="E274" s="671"/>
      <c r="F274" s="671"/>
      <c r="G274" s="671"/>
      <c r="H274" s="671"/>
      <c r="I274" s="671"/>
      <c r="J274" s="671"/>
      <c r="K274" s="671"/>
      <c r="L274" s="671"/>
      <c r="M274" s="671"/>
      <c r="N274" s="671"/>
      <c r="O274" s="671"/>
      <c r="P274" s="671"/>
      <c r="Q274" s="671"/>
      <c r="R274" s="671"/>
      <c r="S274" s="671"/>
      <c r="T274" s="671"/>
      <c r="U274" s="671"/>
      <c r="V274" s="671"/>
      <c r="W274" s="671"/>
      <c r="X274" s="671"/>
      <c r="Y274" s="671"/>
      <c r="Z274" s="671"/>
      <c r="AA274" s="671"/>
      <c r="AB274" s="671"/>
      <c r="AC274" s="671"/>
      <c r="AD274" s="671"/>
    </row>
    <row r="275" spans="1:30" ht="13.5" customHeight="1">
      <c r="A275" s="671"/>
      <c r="B275" s="671"/>
      <c r="C275" s="671"/>
      <c r="D275" s="671"/>
      <c r="E275" s="671"/>
      <c r="F275" s="671"/>
      <c r="G275" s="671"/>
      <c r="H275" s="671"/>
      <c r="I275" s="671"/>
      <c r="J275" s="671"/>
      <c r="K275" s="671"/>
      <c r="L275" s="671"/>
      <c r="M275" s="671"/>
      <c r="N275" s="671"/>
      <c r="O275" s="671"/>
      <c r="P275" s="671"/>
      <c r="Q275" s="671"/>
      <c r="R275" s="671"/>
      <c r="S275" s="671"/>
      <c r="T275" s="671"/>
      <c r="U275" s="671"/>
      <c r="V275" s="671"/>
      <c r="W275" s="671"/>
      <c r="X275" s="671"/>
      <c r="Y275" s="671"/>
      <c r="Z275" s="671"/>
      <c r="AA275" s="671"/>
      <c r="AB275" s="671"/>
      <c r="AC275" s="671"/>
      <c r="AD275" s="671"/>
    </row>
    <row r="276" spans="1:30" ht="13.5" customHeight="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row>
    <row r="277" spans="1:30" ht="13.5" customHeight="1">
      <c r="A277" s="671"/>
      <c r="B277" s="671"/>
      <c r="C277" s="671"/>
      <c r="D277" s="671"/>
      <c r="E277" s="671"/>
      <c r="F277" s="671"/>
      <c r="G277" s="671"/>
      <c r="H277" s="671"/>
      <c r="I277" s="671"/>
      <c r="J277" s="671"/>
      <c r="K277" s="671"/>
      <c r="L277" s="671"/>
      <c r="M277" s="671"/>
      <c r="N277" s="671"/>
      <c r="O277" s="671"/>
      <c r="P277" s="671"/>
      <c r="Q277" s="671"/>
      <c r="R277" s="671"/>
      <c r="S277" s="671"/>
      <c r="T277" s="671"/>
      <c r="U277" s="671"/>
      <c r="V277" s="671"/>
      <c r="W277" s="671"/>
      <c r="X277" s="671"/>
      <c r="Y277" s="671"/>
      <c r="Z277" s="671"/>
      <c r="AA277" s="671"/>
      <c r="AB277" s="671"/>
      <c r="AC277" s="671"/>
      <c r="AD277" s="671"/>
    </row>
    <row r="278" spans="1:30" ht="13.5" customHeight="1">
      <c r="A278" s="671"/>
      <c r="B278" s="671"/>
      <c r="C278" s="671"/>
      <c r="D278" s="671"/>
      <c r="E278" s="671"/>
      <c r="F278" s="671"/>
      <c r="G278" s="671"/>
      <c r="H278" s="671"/>
      <c r="I278" s="671"/>
      <c r="J278" s="671"/>
      <c r="K278" s="671"/>
      <c r="L278" s="671"/>
      <c r="M278" s="671"/>
      <c r="N278" s="671"/>
      <c r="O278" s="671"/>
      <c r="P278" s="671"/>
      <c r="Q278" s="671"/>
      <c r="R278" s="671"/>
      <c r="S278" s="671"/>
      <c r="T278" s="671"/>
      <c r="U278" s="671"/>
      <c r="V278" s="671"/>
      <c r="W278" s="671"/>
      <c r="X278" s="671"/>
      <c r="Y278" s="671"/>
      <c r="Z278" s="671"/>
      <c r="AA278" s="671"/>
      <c r="AB278" s="671"/>
      <c r="AC278" s="671"/>
      <c r="AD278" s="671"/>
    </row>
    <row r="279" spans="1:30" ht="13.5" customHeight="1">
      <c r="A279" s="671"/>
      <c r="B279" s="671"/>
      <c r="C279" s="671"/>
      <c r="D279" s="671"/>
      <c r="E279" s="671"/>
      <c r="F279" s="671"/>
      <c r="G279" s="671"/>
      <c r="H279" s="671"/>
      <c r="I279" s="671"/>
      <c r="J279" s="671"/>
      <c r="K279" s="671"/>
      <c r="L279" s="671"/>
      <c r="M279" s="671"/>
      <c r="N279" s="671"/>
      <c r="O279" s="671"/>
      <c r="P279" s="671"/>
      <c r="Q279" s="671"/>
      <c r="R279" s="671"/>
      <c r="S279" s="671"/>
      <c r="T279" s="671"/>
      <c r="U279" s="671"/>
      <c r="V279" s="671"/>
      <c r="W279" s="671"/>
      <c r="X279" s="671"/>
      <c r="Y279" s="671"/>
      <c r="Z279" s="671"/>
      <c r="AA279" s="671"/>
      <c r="AB279" s="671"/>
      <c r="AC279" s="671"/>
      <c r="AD279" s="671"/>
    </row>
    <row r="280" spans="1:30" ht="13.5" customHeight="1">
      <c r="A280" s="671"/>
      <c r="B280" s="671"/>
      <c r="C280" s="671"/>
      <c r="D280" s="671"/>
      <c r="E280" s="671"/>
      <c r="F280" s="671"/>
      <c r="G280" s="671"/>
      <c r="H280" s="671"/>
      <c r="I280" s="671"/>
      <c r="J280" s="671"/>
      <c r="K280" s="671"/>
      <c r="L280" s="671"/>
      <c r="M280" s="671"/>
      <c r="N280" s="671"/>
      <c r="O280" s="671"/>
      <c r="P280" s="671"/>
      <c r="Q280" s="671"/>
      <c r="R280" s="671"/>
      <c r="S280" s="671"/>
      <c r="T280" s="671"/>
      <c r="U280" s="671"/>
      <c r="V280" s="671"/>
      <c r="W280" s="671"/>
      <c r="X280" s="671"/>
      <c r="Y280" s="671"/>
      <c r="Z280" s="671"/>
      <c r="AA280" s="671"/>
      <c r="AB280" s="671"/>
      <c r="AC280" s="671"/>
      <c r="AD280" s="671"/>
    </row>
    <row r="281" spans="1:30" ht="13.5" customHeight="1">
      <c r="A281" s="671"/>
      <c r="B281" s="671"/>
      <c r="C281" s="671"/>
      <c r="D281" s="671"/>
      <c r="E281" s="671"/>
      <c r="F281" s="671"/>
      <c r="G281" s="671"/>
      <c r="H281" s="671"/>
      <c r="I281" s="671"/>
      <c r="J281" s="671"/>
      <c r="K281" s="671"/>
      <c r="L281" s="671"/>
      <c r="M281" s="671"/>
      <c r="N281" s="671"/>
      <c r="O281" s="671"/>
      <c r="P281" s="671"/>
      <c r="Q281" s="671"/>
      <c r="R281" s="671"/>
      <c r="S281" s="671"/>
      <c r="T281" s="671"/>
      <c r="U281" s="671"/>
      <c r="V281" s="671"/>
      <c r="W281" s="671"/>
      <c r="X281" s="671"/>
      <c r="Y281" s="671"/>
      <c r="Z281" s="671"/>
      <c r="AA281" s="671"/>
      <c r="AB281" s="671"/>
      <c r="AC281" s="671"/>
      <c r="AD281" s="671"/>
    </row>
    <row r="282" spans="1:30" ht="13.5" customHeight="1">
      <c r="A282" s="671"/>
      <c r="B282" s="671"/>
      <c r="C282" s="671"/>
      <c r="D282" s="671"/>
      <c r="E282" s="671"/>
      <c r="F282" s="671"/>
      <c r="G282" s="671"/>
      <c r="H282" s="671"/>
      <c r="I282" s="671"/>
      <c r="J282" s="671"/>
      <c r="K282" s="671"/>
      <c r="L282" s="671"/>
      <c r="M282" s="671"/>
      <c r="N282" s="671"/>
      <c r="O282" s="671"/>
      <c r="P282" s="671"/>
      <c r="Q282" s="671"/>
      <c r="R282" s="671"/>
      <c r="S282" s="671"/>
      <c r="T282" s="671"/>
      <c r="U282" s="671"/>
      <c r="V282" s="671"/>
      <c r="W282" s="671"/>
      <c r="X282" s="671"/>
      <c r="Y282" s="671"/>
      <c r="Z282" s="671"/>
      <c r="AA282" s="671"/>
      <c r="AB282" s="671"/>
      <c r="AC282" s="671"/>
      <c r="AD282" s="671"/>
    </row>
    <row r="283" spans="1:30" ht="13.5" customHeight="1">
      <c r="A283" s="671"/>
      <c r="B283" s="671"/>
      <c r="C283" s="671"/>
      <c r="D283" s="671"/>
      <c r="E283" s="671"/>
      <c r="F283" s="671"/>
      <c r="G283" s="671"/>
      <c r="H283" s="671"/>
      <c r="I283" s="671"/>
      <c r="J283" s="671"/>
      <c r="K283" s="671"/>
      <c r="L283" s="671"/>
      <c r="M283" s="671"/>
      <c r="N283" s="671"/>
      <c r="O283" s="671"/>
      <c r="P283" s="671"/>
      <c r="Q283" s="671"/>
      <c r="R283" s="671"/>
      <c r="S283" s="671"/>
      <c r="T283" s="671"/>
      <c r="U283" s="671"/>
      <c r="V283" s="671"/>
      <c r="W283" s="671"/>
      <c r="X283" s="671"/>
      <c r="Y283" s="671"/>
      <c r="Z283" s="671"/>
      <c r="AA283" s="671"/>
      <c r="AB283" s="671"/>
      <c r="AC283" s="671"/>
      <c r="AD283" s="671"/>
    </row>
    <row r="284" spans="1:30" ht="13.5" customHeight="1">
      <c r="A284" s="671"/>
      <c r="B284" s="671"/>
      <c r="C284" s="671"/>
      <c r="D284" s="671"/>
      <c r="E284" s="671"/>
      <c r="F284" s="671"/>
      <c r="G284" s="671"/>
      <c r="H284" s="671"/>
      <c r="I284" s="671"/>
      <c r="J284" s="671"/>
      <c r="K284" s="671"/>
      <c r="L284" s="671"/>
      <c r="M284" s="671"/>
      <c r="N284" s="671"/>
      <c r="O284" s="671"/>
      <c r="P284" s="671"/>
      <c r="Q284" s="671"/>
      <c r="R284" s="671"/>
      <c r="S284" s="671"/>
      <c r="T284" s="671"/>
      <c r="U284" s="671"/>
      <c r="V284" s="671"/>
      <c r="W284" s="671"/>
      <c r="X284" s="671"/>
      <c r="Y284" s="671"/>
      <c r="Z284" s="671"/>
      <c r="AA284" s="671"/>
      <c r="AB284" s="671"/>
      <c r="AC284" s="671"/>
      <c r="AD284" s="671"/>
    </row>
    <row r="285" spans="1:30" ht="13.5" customHeight="1">
      <c r="A285" s="671"/>
      <c r="B285" s="671"/>
      <c r="C285" s="671"/>
      <c r="D285" s="671"/>
      <c r="E285" s="671"/>
      <c r="F285" s="671"/>
      <c r="G285" s="671"/>
      <c r="H285" s="671"/>
      <c r="I285" s="671"/>
      <c r="J285" s="671"/>
      <c r="K285" s="671"/>
      <c r="L285" s="671"/>
      <c r="M285" s="671"/>
      <c r="N285" s="671"/>
      <c r="O285" s="671"/>
      <c r="P285" s="671"/>
      <c r="Q285" s="671"/>
      <c r="R285" s="671"/>
      <c r="S285" s="671"/>
      <c r="T285" s="671"/>
      <c r="U285" s="671"/>
      <c r="V285" s="671"/>
      <c r="W285" s="671"/>
      <c r="X285" s="671"/>
      <c r="Y285" s="671"/>
      <c r="Z285" s="671"/>
      <c r="AA285" s="671"/>
      <c r="AB285" s="671"/>
      <c r="AC285" s="671"/>
      <c r="AD285" s="671"/>
    </row>
    <row r="286" spans="1:30" ht="13.5" customHeight="1">
      <c r="A286" s="671"/>
      <c r="B286" s="671"/>
      <c r="C286" s="671"/>
      <c r="D286" s="671"/>
      <c r="E286" s="671"/>
      <c r="F286" s="671"/>
      <c r="G286" s="671"/>
      <c r="H286" s="671"/>
      <c r="I286" s="671"/>
      <c r="J286" s="671"/>
      <c r="K286" s="671"/>
      <c r="L286" s="671"/>
      <c r="M286" s="671"/>
      <c r="N286" s="671"/>
      <c r="O286" s="671"/>
      <c r="P286" s="671"/>
      <c r="Q286" s="671"/>
      <c r="R286" s="671"/>
      <c r="S286" s="671"/>
      <c r="T286" s="671"/>
      <c r="U286" s="671"/>
      <c r="V286" s="671"/>
      <c r="W286" s="671"/>
      <c r="X286" s="671"/>
      <c r="Y286" s="671"/>
      <c r="Z286" s="671"/>
      <c r="AA286" s="671"/>
      <c r="AB286" s="671"/>
      <c r="AC286" s="671"/>
      <c r="AD286" s="671"/>
    </row>
    <row r="287" spans="1:30" ht="13.5" customHeight="1">
      <c r="A287" s="671"/>
      <c r="B287" s="671"/>
      <c r="C287" s="671"/>
      <c r="D287" s="671"/>
      <c r="E287" s="671"/>
      <c r="F287" s="671"/>
      <c r="G287" s="671"/>
      <c r="H287" s="671"/>
      <c r="I287" s="671"/>
      <c r="J287" s="671"/>
      <c r="K287" s="671"/>
      <c r="L287" s="671"/>
      <c r="M287" s="671"/>
      <c r="N287" s="671"/>
      <c r="O287" s="671"/>
      <c r="P287" s="671"/>
      <c r="Q287" s="671"/>
      <c r="R287" s="671"/>
      <c r="S287" s="671"/>
      <c r="T287" s="671"/>
      <c r="U287" s="671"/>
      <c r="V287" s="671"/>
      <c r="W287" s="671"/>
      <c r="X287" s="671"/>
      <c r="Y287" s="671"/>
      <c r="Z287" s="671"/>
      <c r="AA287" s="671"/>
      <c r="AB287" s="671"/>
      <c r="AC287" s="671"/>
      <c r="AD287" s="671"/>
    </row>
    <row r="288" spans="1:30" ht="13.5" customHeight="1">
      <c r="A288" s="671"/>
      <c r="B288" s="671"/>
      <c r="C288" s="671"/>
      <c r="D288" s="671"/>
      <c r="E288" s="671"/>
      <c r="F288" s="671"/>
      <c r="G288" s="671"/>
      <c r="H288" s="671"/>
      <c r="I288" s="671"/>
      <c r="J288" s="671"/>
      <c r="K288" s="671"/>
      <c r="L288" s="671"/>
      <c r="M288" s="671"/>
      <c r="N288" s="671"/>
      <c r="O288" s="671"/>
      <c r="P288" s="671"/>
      <c r="Q288" s="671"/>
      <c r="R288" s="671"/>
      <c r="S288" s="671"/>
      <c r="T288" s="671"/>
      <c r="U288" s="671"/>
      <c r="V288" s="671"/>
      <c r="W288" s="671"/>
      <c r="X288" s="671"/>
      <c r="Y288" s="671"/>
      <c r="Z288" s="671"/>
      <c r="AA288" s="671"/>
      <c r="AB288" s="671"/>
      <c r="AC288" s="671"/>
      <c r="AD288" s="671"/>
    </row>
    <row r="289" spans="1:30" ht="13.5" customHeight="1">
      <c r="A289" s="671"/>
      <c r="B289" s="671"/>
      <c r="C289" s="671"/>
      <c r="D289" s="671"/>
      <c r="E289" s="671"/>
      <c r="F289" s="671"/>
      <c r="G289" s="671"/>
      <c r="H289" s="671"/>
      <c r="I289" s="671"/>
      <c r="J289" s="671"/>
      <c r="K289" s="671"/>
      <c r="L289" s="671"/>
      <c r="M289" s="671"/>
      <c r="N289" s="671"/>
      <c r="O289" s="671"/>
      <c r="P289" s="671"/>
      <c r="Q289" s="671"/>
      <c r="R289" s="671"/>
      <c r="S289" s="671"/>
      <c r="T289" s="671"/>
      <c r="U289" s="671"/>
      <c r="V289" s="671"/>
      <c r="W289" s="671"/>
      <c r="X289" s="671"/>
      <c r="Y289" s="671"/>
      <c r="Z289" s="671"/>
      <c r="AA289" s="671"/>
      <c r="AB289" s="671"/>
      <c r="AC289" s="671"/>
      <c r="AD289" s="671"/>
    </row>
    <row r="290" spans="1:30" ht="13.5" customHeight="1">
      <c r="A290" s="671"/>
      <c r="B290" s="671"/>
      <c r="C290" s="671"/>
      <c r="D290" s="671"/>
      <c r="E290" s="671"/>
      <c r="F290" s="671"/>
      <c r="G290" s="671"/>
      <c r="H290" s="671"/>
      <c r="I290" s="671"/>
      <c r="J290" s="671"/>
      <c r="K290" s="671"/>
      <c r="L290" s="671"/>
      <c r="M290" s="671"/>
      <c r="N290" s="671"/>
      <c r="O290" s="671"/>
      <c r="P290" s="671"/>
      <c r="Q290" s="671"/>
      <c r="R290" s="671"/>
      <c r="S290" s="671"/>
      <c r="T290" s="671"/>
      <c r="U290" s="671"/>
      <c r="V290" s="671"/>
      <c r="W290" s="671"/>
      <c r="X290" s="671"/>
      <c r="Y290" s="671"/>
      <c r="Z290" s="671"/>
      <c r="AA290" s="671"/>
      <c r="AB290" s="671"/>
      <c r="AC290" s="671"/>
      <c r="AD290" s="671"/>
    </row>
    <row r="291" spans="1:30" ht="13.5" customHeight="1">
      <c r="A291" s="671"/>
      <c r="B291" s="671"/>
      <c r="C291" s="671"/>
      <c r="D291" s="671"/>
      <c r="E291" s="671"/>
      <c r="F291" s="671"/>
      <c r="G291" s="671"/>
      <c r="H291" s="671"/>
      <c r="I291" s="671"/>
      <c r="J291" s="671"/>
      <c r="K291" s="671"/>
      <c r="L291" s="671"/>
      <c r="M291" s="671"/>
      <c r="N291" s="671"/>
      <c r="O291" s="671"/>
      <c r="P291" s="671"/>
      <c r="Q291" s="671"/>
      <c r="R291" s="671"/>
      <c r="S291" s="671"/>
      <c r="T291" s="671"/>
      <c r="U291" s="671"/>
      <c r="V291" s="671"/>
      <c r="W291" s="671"/>
      <c r="X291" s="671"/>
      <c r="Y291" s="671"/>
      <c r="Z291" s="671"/>
      <c r="AA291" s="671"/>
      <c r="AB291" s="671"/>
      <c r="AC291" s="671"/>
      <c r="AD291" s="671"/>
    </row>
    <row r="292" spans="1:30" ht="13.5" customHeight="1">
      <c r="A292" s="671"/>
      <c r="B292" s="671"/>
      <c r="C292" s="671"/>
      <c r="D292" s="671"/>
      <c r="E292" s="671"/>
      <c r="F292" s="671"/>
      <c r="G292" s="671"/>
      <c r="H292" s="671"/>
      <c r="I292" s="671"/>
      <c r="J292" s="671"/>
      <c r="K292" s="671"/>
      <c r="L292" s="671"/>
      <c r="M292" s="671"/>
      <c r="N292" s="671"/>
      <c r="O292" s="671"/>
      <c r="P292" s="671"/>
      <c r="Q292" s="671"/>
      <c r="R292" s="671"/>
      <c r="S292" s="671"/>
      <c r="T292" s="671"/>
      <c r="U292" s="671"/>
      <c r="V292" s="671"/>
      <c r="W292" s="671"/>
      <c r="X292" s="671"/>
      <c r="Y292" s="671"/>
      <c r="Z292" s="671"/>
      <c r="AA292" s="671"/>
      <c r="AB292" s="671"/>
      <c r="AC292" s="671"/>
      <c r="AD292" s="671"/>
    </row>
    <row r="293" spans="1:30" ht="13.5" customHeight="1">
      <c r="A293" s="671"/>
      <c r="B293" s="671"/>
      <c r="C293" s="671"/>
      <c r="D293" s="671"/>
      <c r="E293" s="671"/>
      <c r="F293" s="671"/>
      <c r="G293" s="671"/>
      <c r="H293" s="671"/>
      <c r="I293" s="671"/>
      <c r="J293" s="671"/>
      <c r="K293" s="671"/>
      <c r="L293" s="671"/>
      <c r="M293" s="671"/>
      <c r="N293" s="671"/>
      <c r="O293" s="671"/>
      <c r="P293" s="671"/>
      <c r="Q293" s="671"/>
      <c r="R293" s="671"/>
      <c r="S293" s="671"/>
      <c r="T293" s="671"/>
      <c r="U293" s="671"/>
      <c r="V293" s="671"/>
      <c r="W293" s="671"/>
      <c r="X293" s="671"/>
      <c r="Y293" s="671"/>
      <c r="Z293" s="671"/>
      <c r="AA293" s="671"/>
      <c r="AB293" s="671"/>
      <c r="AC293" s="671"/>
      <c r="AD293" s="671"/>
    </row>
    <row r="294" spans="1:30" ht="13.5" customHeight="1">
      <c r="A294" s="671"/>
      <c r="B294" s="671"/>
      <c r="C294" s="671"/>
      <c r="D294" s="671"/>
      <c r="E294" s="671"/>
      <c r="F294" s="671"/>
      <c r="G294" s="671"/>
      <c r="H294" s="671"/>
      <c r="I294" s="671"/>
      <c r="J294" s="671"/>
      <c r="K294" s="671"/>
      <c r="L294" s="671"/>
      <c r="M294" s="671"/>
      <c r="N294" s="671"/>
      <c r="O294" s="671"/>
      <c r="P294" s="671"/>
      <c r="Q294" s="671"/>
      <c r="R294" s="671"/>
      <c r="S294" s="671"/>
      <c r="T294" s="671"/>
      <c r="U294" s="671"/>
      <c r="V294" s="671"/>
      <c r="W294" s="671"/>
      <c r="X294" s="671"/>
      <c r="Y294" s="671"/>
      <c r="Z294" s="671"/>
      <c r="AA294" s="671"/>
      <c r="AB294" s="671"/>
      <c r="AC294" s="671"/>
      <c r="AD294" s="671"/>
    </row>
    <row r="295" spans="1:30" ht="13.5" customHeight="1">
      <c r="A295" s="671"/>
      <c r="B295" s="671"/>
      <c r="C295" s="671"/>
      <c r="D295" s="671"/>
      <c r="E295" s="671"/>
      <c r="F295" s="671"/>
      <c r="G295" s="671"/>
      <c r="H295" s="671"/>
      <c r="I295" s="671"/>
      <c r="J295" s="671"/>
      <c r="K295" s="671"/>
      <c r="L295" s="671"/>
      <c r="M295" s="671"/>
      <c r="N295" s="671"/>
      <c r="O295" s="671"/>
      <c r="P295" s="671"/>
      <c r="Q295" s="671"/>
      <c r="R295" s="671"/>
      <c r="S295" s="671"/>
      <c r="T295" s="671"/>
      <c r="U295" s="671"/>
      <c r="V295" s="671"/>
      <c r="W295" s="671"/>
      <c r="X295" s="671"/>
      <c r="Y295" s="671"/>
      <c r="Z295" s="671"/>
      <c r="AA295" s="671"/>
      <c r="AB295" s="671"/>
      <c r="AC295" s="671"/>
      <c r="AD295" s="671"/>
    </row>
    <row r="296" spans="1:30" ht="13.5" customHeight="1">
      <c r="A296" s="671"/>
      <c r="B296" s="671"/>
      <c r="C296" s="671"/>
      <c r="D296" s="671"/>
      <c r="E296" s="671"/>
      <c r="F296" s="671"/>
      <c r="G296" s="671"/>
      <c r="H296" s="671"/>
      <c r="I296" s="671"/>
      <c r="J296" s="671"/>
      <c r="K296" s="671"/>
      <c r="L296" s="671"/>
      <c r="M296" s="671"/>
      <c r="N296" s="671"/>
      <c r="O296" s="671"/>
      <c r="P296" s="671"/>
      <c r="Q296" s="671"/>
      <c r="R296" s="671"/>
      <c r="S296" s="671"/>
      <c r="T296" s="671"/>
      <c r="U296" s="671"/>
      <c r="V296" s="671"/>
      <c r="W296" s="671"/>
      <c r="X296" s="671"/>
      <c r="Y296" s="671"/>
      <c r="Z296" s="671"/>
      <c r="AA296" s="671"/>
      <c r="AB296" s="671"/>
      <c r="AC296" s="671"/>
      <c r="AD296" s="671"/>
    </row>
    <row r="297" spans="1:30" ht="13.5" customHeight="1">
      <c r="A297" s="671"/>
      <c r="B297" s="671"/>
      <c r="C297" s="671"/>
      <c r="D297" s="671"/>
      <c r="E297" s="671"/>
      <c r="F297" s="671"/>
      <c r="G297" s="671"/>
      <c r="H297" s="671"/>
      <c r="I297" s="671"/>
      <c r="J297" s="671"/>
      <c r="K297" s="671"/>
      <c r="L297" s="671"/>
      <c r="M297" s="671"/>
      <c r="N297" s="671"/>
      <c r="O297" s="671"/>
      <c r="P297" s="671"/>
      <c r="Q297" s="671"/>
      <c r="R297" s="671"/>
      <c r="S297" s="671"/>
      <c r="T297" s="671"/>
      <c r="U297" s="671"/>
      <c r="V297" s="671"/>
      <c r="W297" s="671"/>
      <c r="X297" s="671"/>
      <c r="Y297" s="671"/>
      <c r="Z297" s="671"/>
      <c r="AA297" s="671"/>
      <c r="AB297" s="671"/>
      <c r="AC297" s="671"/>
      <c r="AD297" s="671"/>
    </row>
    <row r="298" spans="1:30" ht="13.5" customHeight="1">
      <c r="A298" s="671"/>
      <c r="B298" s="671"/>
      <c r="C298" s="671"/>
      <c r="D298" s="671"/>
      <c r="E298" s="671"/>
      <c r="F298" s="671"/>
      <c r="G298" s="671"/>
      <c r="H298" s="671"/>
      <c r="I298" s="671"/>
      <c r="J298" s="671"/>
      <c r="K298" s="671"/>
      <c r="L298" s="671"/>
      <c r="M298" s="671"/>
      <c r="N298" s="671"/>
      <c r="O298" s="671"/>
      <c r="P298" s="671"/>
      <c r="Q298" s="671"/>
      <c r="R298" s="671"/>
      <c r="S298" s="671"/>
      <c r="T298" s="671"/>
      <c r="U298" s="671"/>
      <c r="V298" s="671"/>
      <c r="W298" s="671"/>
      <c r="X298" s="671"/>
      <c r="Y298" s="671"/>
      <c r="Z298" s="671"/>
      <c r="AA298" s="671"/>
      <c r="AB298" s="671"/>
      <c r="AC298" s="671"/>
      <c r="AD298" s="671"/>
    </row>
    <row r="299" spans="1:30" ht="13.5" customHeight="1">
      <c r="A299" s="671"/>
      <c r="B299" s="671"/>
      <c r="C299" s="671"/>
      <c r="D299" s="671"/>
      <c r="E299" s="671"/>
      <c r="F299" s="671"/>
      <c r="G299" s="671"/>
      <c r="H299" s="671"/>
      <c r="I299" s="671"/>
      <c r="J299" s="671"/>
      <c r="K299" s="671"/>
      <c r="L299" s="671"/>
      <c r="M299" s="671"/>
      <c r="N299" s="671"/>
      <c r="O299" s="671"/>
      <c r="P299" s="671"/>
      <c r="Q299" s="671"/>
      <c r="R299" s="671"/>
      <c r="S299" s="671"/>
      <c r="T299" s="671"/>
      <c r="U299" s="671"/>
      <c r="V299" s="671"/>
      <c r="W299" s="671"/>
      <c r="X299" s="671"/>
      <c r="Y299" s="671"/>
      <c r="Z299" s="671"/>
      <c r="AA299" s="671"/>
      <c r="AB299" s="671"/>
      <c r="AC299" s="671"/>
      <c r="AD299" s="671"/>
    </row>
    <row r="300" spans="1:30" ht="13.5" customHeight="1">
      <c r="A300" s="671"/>
      <c r="B300" s="671"/>
      <c r="C300" s="671"/>
      <c r="D300" s="671"/>
      <c r="E300" s="671"/>
      <c r="F300" s="671"/>
      <c r="G300" s="671"/>
      <c r="H300" s="671"/>
      <c r="I300" s="671"/>
      <c r="J300" s="671"/>
      <c r="K300" s="671"/>
      <c r="L300" s="671"/>
      <c r="M300" s="671"/>
      <c r="N300" s="671"/>
      <c r="O300" s="671"/>
      <c r="P300" s="671"/>
      <c r="Q300" s="671"/>
      <c r="R300" s="671"/>
      <c r="S300" s="671"/>
      <c r="T300" s="671"/>
      <c r="U300" s="671"/>
      <c r="V300" s="671"/>
      <c r="W300" s="671"/>
      <c r="X300" s="671"/>
      <c r="Y300" s="671"/>
      <c r="Z300" s="671"/>
      <c r="AA300" s="671"/>
      <c r="AB300" s="671"/>
      <c r="AC300" s="671"/>
      <c r="AD300" s="671"/>
    </row>
    <row r="301" spans="1:30" ht="13.5" customHeight="1">
      <c r="A301" s="671"/>
      <c r="B301" s="671"/>
      <c r="C301" s="671"/>
      <c r="D301" s="671"/>
      <c r="E301" s="671"/>
      <c r="F301" s="671"/>
      <c r="G301" s="671"/>
      <c r="H301" s="671"/>
      <c r="I301" s="671"/>
      <c r="J301" s="671"/>
      <c r="K301" s="671"/>
      <c r="L301" s="671"/>
      <c r="M301" s="671"/>
      <c r="N301" s="671"/>
      <c r="O301" s="671"/>
      <c r="P301" s="671"/>
      <c r="Q301" s="671"/>
      <c r="R301" s="671"/>
      <c r="S301" s="671"/>
      <c r="T301" s="671"/>
      <c r="U301" s="671"/>
      <c r="V301" s="671"/>
      <c r="W301" s="671"/>
      <c r="X301" s="671"/>
      <c r="Y301" s="671"/>
      <c r="Z301" s="671"/>
      <c r="AA301" s="671"/>
      <c r="AB301" s="671"/>
      <c r="AC301" s="671"/>
      <c r="AD301" s="671"/>
    </row>
    <row r="302" spans="1:30" ht="13.5" customHeight="1">
      <c r="A302" s="671"/>
      <c r="B302" s="671"/>
      <c r="C302" s="671"/>
      <c r="D302" s="671"/>
      <c r="E302" s="671"/>
      <c r="F302" s="671"/>
      <c r="G302" s="671"/>
      <c r="H302" s="671"/>
      <c r="I302" s="671"/>
      <c r="J302" s="671"/>
      <c r="K302" s="671"/>
      <c r="L302" s="671"/>
      <c r="M302" s="671"/>
      <c r="N302" s="671"/>
      <c r="O302" s="671"/>
      <c r="P302" s="671"/>
      <c r="Q302" s="671"/>
      <c r="R302" s="671"/>
      <c r="S302" s="671"/>
      <c r="T302" s="671"/>
      <c r="U302" s="671"/>
      <c r="V302" s="671"/>
      <c r="W302" s="671"/>
      <c r="X302" s="671"/>
      <c r="Y302" s="671"/>
      <c r="Z302" s="671"/>
      <c r="AA302" s="671"/>
      <c r="AB302" s="671"/>
      <c r="AC302" s="671"/>
      <c r="AD302" s="671"/>
    </row>
    <row r="303" spans="1:30" ht="13.5" customHeight="1">
      <c r="A303" s="671"/>
      <c r="B303" s="671"/>
      <c r="C303" s="671"/>
      <c r="D303" s="671"/>
      <c r="E303" s="671"/>
      <c r="F303" s="671"/>
      <c r="G303" s="671"/>
      <c r="H303" s="671"/>
      <c r="I303" s="671"/>
      <c r="J303" s="671"/>
      <c r="K303" s="671"/>
      <c r="L303" s="671"/>
      <c r="M303" s="671"/>
      <c r="N303" s="671"/>
      <c r="O303" s="671"/>
      <c r="P303" s="671"/>
      <c r="Q303" s="671"/>
      <c r="R303" s="671"/>
      <c r="S303" s="671"/>
      <c r="T303" s="671"/>
      <c r="U303" s="671"/>
      <c r="V303" s="671"/>
      <c r="W303" s="671"/>
      <c r="X303" s="671"/>
      <c r="Y303" s="671"/>
      <c r="Z303" s="671"/>
      <c r="AA303" s="671"/>
      <c r="AB303" s="671"/>
      <c r="AC303" s="671"/>
      <c r="AD303" s="671"/>
    </row>
    <row r="304" spans="1:30" ht="13.5" customHeight="1">
      <c r="A304" s="671"/>
      <c r="B304" s="671"/>
      <c r="C304" s="671"/>
      <c r="D304" s="671"/>
      <c r="E304" s="671"/>
      <c r="F304" s="671"/>
      <c r="G304" s="671"/>
      <c r="H304" s="671"/>
      <c r="I304" s="671"/>
      <c r="J304" s="671"/>
      <c r="K304" s="671"/>
      <c r="L304" s="671"/>
      <c r="M304" s="671"/>
      <c r="N304" s="671"/>
      <c r="O304" s="671"/>
      <c r="P304" s="671"/>
      <c r="Q304" s="671"/>
      <c r="R304" s="671"/>
      <c r="S304" s="671"/>
      <c r="T304" s="671"/>
      <c r="U304" s="671"/>
      <c r="V304" s="671"/>
      <c r="W304" s="671"/>
      <c r="X304" s="671"/>
      <c r="Y304" s="671"/>
      <c r="Z304" s="671"/>
      <c r="AA304" s="671"/>
      <c r="AB304" s="671"/>
      <c r="AC304" s="671"/>
      <c r="AD304" s="671"/>
    </row>
    <row r="305" spans="1:30" ht="13.5" customHeight="1">
      <c r="A305" s="671"/>
      <c r="B305" s="671"/>
      <c r="C305" s="671"/>
      <c r="D305" s="671"/>
      <c r="E305" s="671"/>
      <c r="F305" s="671"/>
      <c r="G305" s="671"/>
      <c r="H305" s="671"/>
      <c r="I305" s="671"/>
      <c r="J305" s="671"/>
      <c r="K305" s="671"/>
      <c r="L305" s="671"/>
      <c r="M305" s="671"/>
      <c r="N305" s="671"/>
      <c r="O305" s="671"/>
      <c r="P305" s="671"/>
      <c r="Q305" s="671"/>
      <c r="R305" s="671"/>
      <c r="S305" s="671"/>
      <c r="T305" s="671"/>
      <c r="U305" s="671"/>
      <c r="V305" s="671"/>
      <c r="W305" s="671"/>
      <c r="X305" s="671"/>
      <c r="Y305" s="671"/>
      <c r="Z305" s="671"/>
      <c r="AA305" s="671"/>
      <c r="AB305" s="671"/>
      <c r="AC305" s="671"/>
      <c r="AD305" s="671"/>
    </row>
    <row r="306" spans="1:30" ht="13.5" customHeight="1">
      <c r="A306" s="671"/>
      <c r="B306" s="671"/>
      <c r="C306" s="671"/>
      <c r="D306" s="671"/>
      <c r="E306" s="671"/>
      <c r="F306" s="671"/>
      <c r="G306" s="671"/>
      <c r="H306" s="671"/>
      <c r="I306" s="671"/>
      <c r="J306" s="671"/>
      <c r="K306" s="671"/>
      <c r="L306" s="671"/>
      <c r="M306" s="671"/>
      <c r="N306" s="671"/>
      <c r="O306" s="671"/>
      <c r="P306" s="671"/>
      <c r="Q306" s="671"/>
      <c r="R306" s="671"/>
      <c r="S306" s="671"/>
      <c r="T306" s="671"/>
      <c r="U306" s="671"/>
      <c r="V306" s="671"/>
      <c r="W306" s="671"/>
      <c r="X306" s="671"/>
      <c r="Y306" s="671"/>
      <c r="Z306" s="671"/>
      <c r="AA306" s="671"/>
      <c r="AB306" s="671"/>
      <c r="AC306" s="671"/>
      <c r="AD306" s="671"/>
    </row>
    <row r="307" spans="1:30" ht="13.5" customHeight="1">
      <c r="A307" s="671"/>
      <c r="B307" s="671"/>
      <c r="C307" s="671"/>
      <c r="D307" s="671"/>
      <c r="E307" s="671"/>
      <c r="F307" s="671"/>
      <c r="G307" s="671"/>
      <c r="H307" s="671"/>
      <c r="I307" s="671"/>
      <c r="J307" s="671"/>
      <c r="K307" s="671"/>
      <c r="L307" s="671"/>
      <c r="M307" s="671"/>
      <c r="N307" s="671"/>
      <c r="O307" s="671"/>
      <c r="P307" s="671"/>
      <c r="Q307" s="671"/>
      <c r="R307" s="671"/>
      <c r="S307" s="671"/>
      <c r="T307" s="671"/>
      <c r="U307" s="671"/>
      <c r="V307" s="671"/>
      <c r="W307" s="671"/>
      <c r="X307" s="671"/>
      <c r="Y307" s="671"/>
      <c r="Z307" s="671"/>
      <c r="AA307" s="671"/>
      <c r="AB307" s="671"/>
      <c r="AC307" s="671"/>
      <c r="AD307" s="671"/>
    </row>
    <row r="308" spans="1:30" ht="13.5" customHeight="1">
      <c r="A308" s="671"/>
      <c r="B308" s="671"/>
      <c r="C308" s="671"/>
      <c r="D308" s="671"/>
      <c r="E308" s="671"/>
      <c r="F308" s="671"/>
      <c r="G308" s="671"/>
      <c r="H308" s="671"/>
      <c r="I308" s="671"/>
      <c r="J308" s="671"/>
      <c r="K308" s="671"/>
      <c r="L308" s="671"/>
      <c r="M308" s="671"/>
      <c r="N308" s="671"/>
      <c r="O308" s="671"/>
      <c r="P308" s="671"/>
      <c r="Q308" s="671"/>
      <c r="R308" s="671"/>
      <c r="S308" s="671"/>
      <c r="T308" s="671"/>
      <c r="U308" s="671"/>
      <c r="V308" s="671"/>
      <c r="W308" s="671"/>
      <c r="X308" s="671"/>
      <c r="Y308" s="671"/>
      <c r="Z308" s="671"/>
      <c r="AA308" s="671"/>
      <c r="AB308" s="671"/>
      <c r="AC308" s="671"/>
      <c r="AD308" s="671"/>
    </row>
    <row r="309" spans="1:30" ht="13.5" customHeight="1">
      <c r="A309" s="671"/>
      <c r="B309" s="671"/>
      <c r="C309" s="671"/>
      <c r="D309" s="671"/>
      <c r="E309" s="671"/>
      <c r="F309" s="671"/>
      <c r="G309" s="671"/>
      <c r="H309" s="671"/>
      <c r="I309" s="671"/>
      <c r="J309" s="671"/>
      <c r="K309" s="671"/>
      <c r="L309" s="671"/>
      <c r="M309" s="671"/>
      <c r="N309" s="671"/>
      <c r="O309" s="671"/>
      <c r="P309" s="671"/>
      <c r="Q309" s="671"/>
      <c r="R309" s="671"/>
      <c r="S309" s="671"/>
      <c r="T309" s="671"/>
      <c r="U309" s="671"/>
      <c r="V309" s="671"/>
      <c r="W309" s="671"/>
      <c r="X309" s="671"/>
      <c r="Y309" s="671"/>
      <c r="Z309" s="671"/>
      <c r="AA309" s="671"/>
      <c r="AB309" s="671"/>
      <c r="AC309" s="671"/>
      <c r="AD309" s="671"/>
    </row>
    <row r="310" spans="1:30" ht="13.5" customHeight="1">
      <c r="A310" s="671"/>
      <c r="B310" s="671"/>
      <c r="C310" s="671"/>
      <c r="D310" s="671"/>
      <c r="E310" s="671"/>
      <c r="F310" s="671"/>
      <c r="G310" s="671"/>
      <c r="H310" s="671"/>
      <c r="I310" s="671"/>
      <c r="J310" s="671"/>
      <c r="K310" s="671"/>
      <c r="L310" s="671"/>
      <c r="M310" s="671"/>
      <c r="N310" s="671"/>
      <c r="O310" s="671"/>
      <c r="P310" s="671"/>
      <c r="Q310" s="671"/>
      <c r="R310" s="671"/>
      <c r="S310" s="671"/>
      <c r="T310" s="671"/>
      <c r="U310" s="671"/>
      <c r="V310" s="671"/>
      <c r="W310" s="671"/>
      <c r="X310" s="671"/>
      <c r="Y310" s="671"/>
      <c r="Z310" s="671"/>
      <c r="AA310" s="671"/>
      <c r="AB310" s="671"/>
      <c r="AC310" s="671"/>
      <c r="AD310" s="671"/>
    </row>
    <row r="311" spans="1:30" ht="13.5" customHeight="1">
      <c r="A311" s="671"/>
      <c r="B311" s="671"/>
      <c r="C311" s="671"/>
      <c r="D311" s="671"/>
      <c r="E311" s="671"/>
      <c r="F311" s="671"/>
      <c r="G311" s="671"/>
      <c r="H311" s="671"/>
      <c r="I311" s="671"/>
      <c r="J311" s="671"/>
      <c r="K311" s="671"/>
      <c r="L311" s="671"/>
      <c r="M311" s="671"/>
      <c r="N311" s="671"/>
      <c r="O311" s="671"/>
      <c r="P311" s="671"/>
      <c r="Q311" s="671"/>
      <c r="R311" s="671"/>
      <c r="S311" s="671"/>
      <c r="T311" s="671"/>
      <c r="U311" s="671"/>
      <c r="V311" s="671"/>
      <c r="W311" s="671"/>
      <c r="X311" s="671"/>
      <c r="Y311" s="671"/>
      <c r="Z311" s="671"/>
      <c r="AA311" s="671"/>
      <c r="AB311" s="671"/>
      <c r="AC311" s="671"/>
      <c r="AD311" s="671"/>
    </row>
    <row r="312" spans="1:30" ht="13.5" customHeight="1">
      <c r="A312" s="671"/>
      <c r="B312" s="671"/>
      <c r="C312" s="671"/>
      <c r="D312" s="671"/>
      <c r="E312" s="671"/>
      <c r="F312" s="671"/>
      <c r="G312" s="671"/>
      <c r="H312" s="671"/>
      <c r="I312" s="671"/>
      <c r="J312" s="671"/>
      <c r="K312" s="671"/>
      <c r="L312" s="671"/>
      <c r="M312" s="671"/>
      <c r="N312" s="671"/>
      <c r="O312" s="671"/>
      <c r="P312" s="671"/>
      <c r="Q312" s="671"/>
      <c r="R312" s="671"/>
      <c r="S312" s="671"/>
      <c r="T312" s="671"/>
      <c r="U312" s="671"/>
      <c r="V312" s="671"/>
      <c r="W312" s="671"/>
      <c r="X312" s="671"/>
      <c r="Y312" s="671"/>
      <c r="Z312" s="671"/>
      <c r="AA312" s="671"/>
      <c r="AB312" s="671"/>
      <c r="AC312" s="671"/>
      <c r="AD312" s="671"/>
    </row>
    <row r="313" spans="1:30" ht="13.5" customHeight="1">
      <c r="A313" s="671"/>
      <c r="B313" s="671"/>
      <c r="C313" s="671"/>
      <c r="D313" s="671"/>
      <c r="E313" s="671"/>
      <c r="F313" s="671"/>
      <c r="G313" s="671"/>
      <c r="H313" s="671"/>
      <c r="I313" s="671"/>
      <c r="J313" s="671"/>
      <c r="K313" s="671"/>
      <c r="L313" s="671"/>
      <c r="M313" s="671"/>
      <c r="N313" s="671"/>
      <c r="O313" s="671"/>
      <c r="P313" s="671"/>
      <c r="Q313" s="671"/>
      <c r="R313" s="671"/>
      <c r="S313" s="671"/>
      <c r="T313" s="671"/>
      <c r="U313" s="671"/>
      <c r="V313" s="671"/>
      <c r="W313" s="671"/>
      <c r="X313" s="671"/>
      <c r="Y313" s="671"/>
      <c r="Z313" s="671"/>
      <c r="AA313" s="671"/>
      <c r="AB313" s="671"/>
      <c r="AC313" s="671"/>
      <c r="AD313" s="671"/>
    </row>
    <row r="314" spans="1:30" ht="13.5" customHeight="1">
      <c r="A314" s="671"/>
      <c r="B314" s="671"/>
      <c r="C314" s="671"/>
      <c r="D314" s="671"/>
      <c r="E314" s="671"/>
      <c r="F314" s="671"/>
      <c r="G314" s="671"/>
      <c r="H314" s="671"/>
      <c r="I314" s="671"/>
      <c r="J314" s="671"/>
      <c r="K314" s="671"/>
      <c r="L314" s="671"/>
      <c r="M314" s="671"/>
      <c r="N314" s="671"/>
      <c r="O314" s="671"/>
      <c r="P314" s="671"/>
      <c r="Q314" s="671"/>
      <c r="R314" s="671"/>
      <c r="S314" s="671"/>
      <c r="T314" s="671"/>
      <c r="U314" s="671"/>
      <c r="V314" s="671"/>
      <c r="W314" s="671"/>
      <c r="X314" s="671"/>
      <c r="Y314" s="671"/>
      <c r="Z314" s="671"/>
      <c r="AA314" s="671"/>
      <c r="AB314" s="671"/>
      <c r="AC314" s="671"/>
      <c r="AD314" s="671"/>
    </row>
    <row r="315" spans="1:30" ht="13.5" customHeight="1">
      <c r="A315" s="671"/>
      <c r="B315" s="671"/>
      <c r="C315" s="671"/>
      <c r="D315" s="671"/>
      <c r="E315" s="671"/>
      <c r="F315" s="671"/>
      <c r="G315" s="671"/>
      <c r="H315" s="671"/>
      <c r="I315" s="671"/>
      <c r="J315" s="671"/>
      <c r="K315" s="671"/>
      <c r="L315" s="671"/>
      <c r="M315" s="671"/>
      <c r="N315" s="671"/>
      <c r="O315" s="671"/>
      <c r="P315" s="671"/>
      <c r="Q315" s="671"/>
      <c r="R315" s="671"/>
      <c r="S315" s="671"/>
      <c r="T315" s="671"/>
      <c r="U315" s="671"/>
      <c r="V315" s="671"/>
      <c r="W315" s="671"/>
      <c r="X315" s="671"/>
      <c r="Y315" s="671"/>
      <c r="Z315" s="671"/>
      <c r="AA315" s="671"/>
      <c r="AB315" s="671"/>
      <c r="AC315" s="671"/>
      <c r="AD315" s="671"/>
    </row>
    <row r="316" spans="1:30" ht="13.5" customHeight="1">
      <c r="A316" s="671"/>
      <c r="B316" s="671"/>
      <c r="C316" s="671"/>
      <c r="D316" s="671"/>
      <c r="E316" s="671"/>
      <c r="F316" s="671"/>
      <c r="G316" s="671"/>
      <c r="H316" s="671"/>
      <c r="I316" s="671"/>
      <c r="J316" s="671"/>
      <c r="K316" s="671"/>
      <c r="L316" s="671"/>
      <c r="M316" s="671"/>
      <c r="N316" s="671"/>
      <c r="O316" s="671"/>
      <c r="P316" s="671"/>
      <c r="Q316" s="671"/>
      <c r="R316" s="671"/>
      <c r="S316" s="671"/>
      <c r="T316" s="671"/>
      <c r="U316" s="671"/>
      <c r="V316" s="671"/>
      <c r="W316" s="671"/>
      <c r="X316" s="671"/>
      <c r="Y316" s="671"/>
      <c r="Z316" s="671"/>
      <c r="AA316" s="671"/>
      <c r="AB316" s="671"/>
      <c r="AC316" s="671"/>
      <c r="AD316" s="671"/>
    </row>
    <row r="317" spans="1:30" ht="13.5" customHeight="1">
      <c r="A317" s="671"/>
      <c r="B317" s="671"/>
      <c r="C317" s="671"/>
      <c r="D317" s="671"/>
      <c r="E317" s="671"/>
      <c r="F317" s="671"/>
      <c r="G317" s="671"/>
      <c r="H317" s="671"/>
      <c r="I317" s="671"/>
      <c r="J317" s="671"/>
      <c r="K317" s="671"/>
      <c r="L317" s="671"/>
      <c r="M317" s="671"/>
      <c r="N317" s="671"/>
      <c r="O317" s="671"/>
      <c r="P317" s="671"/>
      <c r="Q317" s="671"/>
      <c r="R317" s="671"/>
      <c r="S317" s="671"/>
      <c r="T317" s="671"/>
      <c r="U317" s="671"/>
      <c r="V317" s="671"/>
      <c r="W317" s="671"/>
      <c r="X317" s="671"/>
      <c r="Y317" s="671"/>
      <c r="Z317" s="671"/>
      <c r="AA317" s="671"/>
      <c r="AB317" s="671"/>
      <c r="AC317" s="671"/>
      <c r="AD317" s="671"/>
    </row>
    <row r="318" spans="1:30" ht="13.5" customHeight="1">
      <c r="A318" s="671"/>
      <c r="B318" s="671"/>
      <c r="C318" s="671"/>
      <c r="D318" s="671"/>
      <c r="E318" s="671"/>
      <c r="F318" s="671"/>
      <c r="G318" s="671"/>
      <c r="H318" s="671"/>
      <c r="I318" s="671"/>
      <c r="J318" s="671"/>
      <c r="K318" s="671"/>
      <c r="L318" s="671"/>
      <c r="M318" s="671"/>
      <c r="N318" s="671"/>
      <c r="O318" s="671"/>
      <c r="P318" s="671"/>
      <c r="Q318" s="671"/>
      <c r="R318" s="671"/>
      <c r="S318" s="671"/>
      <c r="T318" s="671"/>
      <c r="U318" s="671"/>
      <c r="V318" s="671"/>
      <c r="W318" s="671"/>
      <c r="X318" s="671"/>
      <c r="Y318" s="671"/>
      <c r="Z318" s="671"/>
      <c r="AA318" s="671"/>
      <c r="AB318" s="671"/>
      <c r="AC318" s="671"/>
      <c r="AD318" s="671"/>
    </row>
    <row r="319" spans="1:30" ht="13.5" customHeight="1">
      <c r="A319" s="671"/>
      <c r="B319" s="671"/>
      <c r="C319" s="671"/>
      <c r="D319" s="671"/>
      <c r="E319" s="671"/>
      <c r="F319" s="671"/>
      <c r="G319" s="671"/>
      <c r="H319" s="671"/>
      <c r="I319" s="671"/>
      <c r="J319" s="671"/>
      <c r="K319" s="671"/>
      <c r="L319" s="671"/>
      <c r="M319" s="671"/>
      <c r="N319" s="671"/>
      <c r="O319" s="671"/>
      <c r="P319" s="671"/>
      <c r="Q319" s="671"/>
      <c r="R319" s="671"/>
      <c r="S319" s="671"/>
      <c r="T319" s="671"/>
      <c r="U319" s="671"/>
      <c r="V319" s="671"/>
      <c r="W319" s="671"/>
      <c r="X319" s="671"/>
      <c r="Y319" s="671"/>
      <c r="Z319" s="671"/>
      <c r="AA319" s="671"/>
      <c r="AB319" s="671"/>
      <c r="AC319" s="671"/>
      <c r="AD319" s="671"/>
    </row>
    <row r="320" spans="1:30" ht="13.5" customHeight="1">
      <c r="A320" s="671"/>
      <c r="B320" s="671"/>
      <c r="C320" s="671"/>
      <c r="D320" s="671"/>
      <c r="E320" s="671"/>
      <c r="F320" s="671"/>
      <c r="G320" s="671"/>
      <c r="H320" s="671"/>
      <c r="I320" s="671"/>
      <c r="J320" s="671"/>
      <c r="K320" s="671"/>
      <c r="L320" s="671"/>
      <c r="M320" s="671"/>
      <c r="N320" s="671"/>
      <c r="O320" s="671"/>
      <c r="P320" s="671"/>
      <c r="Q320" s="671"/>
      <c r="R320" s="671"/>
      <c r="S320" s="671"/>
      <c r="T320" s="671"/>
      <c r="U320" s="671"/>
      <c r="V320" s="671"/>
      <c r="W320" s="671"/>
      <c r="X320" s="671"/>
      <c r="Y320" s="671"/>
      <c r="Z320" s="671"/>
      <c r="AA320" s="671"/>
      <c r="AB320" s="671"/>
      <c r="AC320" s="671"/>
      <c r="AD320" s="671"/>
    </row>
    <row r="321" spans="1:30" ht="13.5" customHeight="1">
      <c r="A321" s="671"/>
      <c r="B321" s="671"/>
      <c r="C321" s="671"/>
      <c r="D321" s="671"/>
      <c r="E321" s="671"/>
      <c r="F321" s="671"/>
      <c r="G321" s="671"/>
      <c r="H321" s="671"/>
      <c r="I321" s="671"/>
      <c r="J321" s="671"/>
      <c r="K321" s="671"/>
      <c r="L321" s="671"/>
      <c r="M321" s="671"/>
      <c r="N321" s="671"/>
      <c r="O321" s="671"/>
      <c r="P321" s="671"/>
      <c r="Q321" s="671"/>
      <c r="R321" s="671"/>
      <c r="S321" s="671"/>
      <c r="T321" s="671"/>
      <c r="U321" s="671"/>
      <c r="V321" s="671"/>
      <c r="W321" s="671"/>
      <c r="X321" s="671"/>
      <c r="Y321" s="671"/>
      <c r="Z321" s="671"/>
      <c r="AA321" s="671"/>
      <c r="AB321" s="671"/>
      <c r="AC321" s="671"/>
      <c r="AD321" s="671"/>
    </row>
    <row r="322" spans="1:30" ht="13.5" customHeight="1">
      <c r="A322" s="671"/>
      <c r="B322" s="671"/>
      <c r="C322" s="671"/>
      <c r="D322" s="671"/>
      <c r="E322" s="671"/>
      <c r="F322" s="671"/>
      <c r="G322" s="671"/>
      <c r="H322" s="671"/>
      <c r="I322" s="671"/>
      <c r="J322" s="671"/>
      <c r="K322" s="671"/>
      <c r="L322" s="671"/>
      <c r="M322" s="671"/>
      <c r="N322" s="671"/>
      <c r="O322" s="671"/>
      <c r="P322" s="671"/>
      <c r="Q322" s="671"/>
      <c r="R322" s="671"/>
      <c r="S322" s="671"/>
      <c r="T322" s="671"/>
      <c r="U322" s="671"/>
      <c r="V322" s="671"/>
      <c r="W322" s="671"/>
      <c r="X322" s="671"/>
      <c r="Y322" s="671"/>
      <c r="Z322" s="671"/>
      <c r="AA322" s="671"/>
      <c r="AB322" s="671"/>
      <c r="AC322" s="671"/>
      <c r="AD322" s="671"/>
    </row>
    <row r="323" spans="1:30" ht="13.5" customHeight="1">
      <c r="A323" s="671"/>
      <c r="B323" s="671"/>
      <c r="C323" s="671"/>
      <c r="D323" s="671"/>
      <c r="E323" s="671"/>
      <c r="F323" s="671"/>
      <c r="G323" s="671"/>
      <c r="H323" s="671"/>
      <c r="I323" s="671"/>
      <c r="J323" s="671"/>
      <c r="K323" s="671"/>
      <c r="L323" s="671"/>
      <c r="M323" s="671"/>
      <c r="N323" s="671"/>
      <c r="O323" s="671"/>
      <c r="P323" s="671"/>
      <c r="Q323" s="671"/>
      <c r="R323" s="671"/>
      <c r="S323" s="671"/>
      <c r="T323" s="671"/>
      <c r="U323" s="671"/>
      <c r="V323" s="671"/>
      <c r="W323" s="671"/>
      <c r="X323" s="671"/>
      <c r="Y323" s="671"/>
      <c r="Z323" s="671"/>
      <c r="AA323" s="671"/>
      <c r="AB323" s="671"/>
      <c r="AC323" s="671"/>
      <c r="AD323" s="671"/>
    </row>
    <row r="324" spans="1:30" ht="13.5" customHeight="1">
      <c r="A324" s="671"/>
      <c r="B324" s="671"/>
      <c r="C324" s="671"/>
      <c r="D324" s="671"/>
      <c r="E324" s="671"/>
      <c r="F324" s="671"/>
      <c r="G324" s="671"/>
      <c r="H324" s="671"/>
      <c r="I324" s="671"/>
      <c r="J324" s="671"/>
      <c r="K324" s="671"/>
      <c r="L324" s="671"/>
      <c r="M324" s="671"/>
      <c r="N324" s="671"/>
      <c r="O324" s="671"/>
      <c r="P324" s="671"/>
      <c r="Q324" s="671"/>
      <c r="R324" s="671"/>
      <c r="S324" s="671"/>
      <c r="T324" s="671"/>
      <c r="U324" s="671"/>
      <c r="V324" s="671"/>
      <c r="W324" s="671"/>
      <c r="X324" s="671"/>
      <c r="Y324" s="671"/>
      <c r="Z324" s="671"/>
      <c r="AA324" s="671"/>
      <c r="AB324" s="671"/>
      <c r="AC324" s="671"/>
      <c r="AD324" s="671"/>
    </row>
    <row r="325" spans="1:30" ht="13.5" customHeight="1">
      <c r="A325" s="671"/>
      <c r="B325" s="671"/>
      <c r="C325" s="671"/>
      <c r="D325" s="671"/>
      <c r="E325" s="671"/>
      <c r="F325" s="671"/>
      <c r="G325" s="671"/>
      <c r="H325" s="671"/>
      <c r="I325" s="671"/>
      <c r="J325" s="671"/>
      <c r="K325" s="671"/>
      <c r="L325" s="671"/>
      <c r="M325" s="671"/>
      <c r="N325" s="671"/>
      <c r="O325" s="671"/>
      <c r="P325" s="671"/>
      <c r="Q325" s="671"/>
      <c r="R325" s="671"/>
      <c r="S325" s="671"/>
      <c r="T325" s="671"/>
      <c r="U325" s="671"/>
      <c r="V325" s="671"/>
      <c r="W325" s="671"/>
      <c r="X325" s="671"/>
      <c r="Y325" s="671"/>
      <c r="Z325" s="671"/>
      <c r="AA325" s="671"/>
      <c r="AB325" s="671"/>
      <c r="AC325" s="671"/>
      <c r="AD325" s="671"/>
    </row>
    <row r="326" spans="1:30" ht="13.5" customHeight="1">
      <c r="A326" s="671"/>
      <c r="B326" s="671"/>
      <c r="C326" s="671"/>
      <c r="D326" s="671"/>
      <c r="E326" s="671"/>
      <c r="F326" s="671"/>
      <c r="G326" s="671"/>
      <c r="H326" s="671"/>
      <c r="I326" s="671"/>
      <c r="J326" s="671"/>
      <c r="K326" s="671"/>
      <c r="L326" s="671"/>
      <c r="M326" s="671"/>
      <c r="N326" s="671"/>
      <c r="O326" s="671"/>
      <c r="P326" s="671"/>
      <c r="Q326" s="671"/>
      <c r="R326" s="671"/>
      <c r="S326" s="671"/>
      <c r="T326" s="671"/>
      <c r="U326" s="671"/>
      <c r="V326" s="671"/>
      <c r="W326" s="671"/>
      <c r="X326" s="671"/>
      <c r="Y326" s="671"/>
      <c r="Z326" s="671"/>
      <c r="AA326" s="671"/>
      <c r="AB326" s="671"/>
      <c r="AC326" s="671"/>
      <c r="AD326" s="671"/>
    </row>
    <row r="327" spans="1:30" ht="13.5" customHeight="1">
      <c r="A327" s="671"/>
      <c r="B327" s="671"/>
      <c r="C327" s="671"/>
      <c r="D327" s="671"/>
      <c r="E327" s="671"/>
      <c r="F327" s="671"/>
      <c r="G327" s="671"/>
      <c r="H327" s="671"/>
      <c r="I327" s="671"/>
      <c r="J327" s="671"/>
      <c r="K327" s="671"/>
      <c r="L327" s="671"/>
      <c r="M327" s="671"/>
      <c r="N327" s="671"/>
      <c r="O327" s="671"/>
      <c r="P327" s="671"/>
      <c r="Q327" s="671"/>
      <c r="R327" s="671"/>
      <c r="S327" s="671"/>
      <c r="T327" s="671"/>
      <c r="U327" s="671"/>
      <c r="V327" s="671"/>
      <c r="W327" s="671"/>
      <c r="X327" s="671"/>
      <c r="Y327" s="671"/>
      <c r="Z327" s="671"/>
      <c r="AA327" s="671"/>
      <c r="AB327" s="671"/>
      <c r="AC327" s="671"/>
      <c r="AD327" s="671"/>
    </row>
    <row r="328" spans="1:30" ht="13.5" customHeight="1">
      <c r="A328" s="671"/>
      <c r="B328" s="671"/>
      <c r="C328" s="671"/>
      <c r="D328" s="671"/>
      <c r="E328" s="671"/>
      <c r="F328" s="671"/>
      <c r="G328" s="671"/>
      <c r="H328" s="671"/>
      <c r="I328" s="671"/>
      <c r="J328" s="671"/>
      <c r="K328" s="671"/>
      <c r="L328" s="671"/>
      <c r="M328" s="671"/>
      <c r="N328" s="671"/>
      <c r="O328" s="671"/>
      <c r="P328" s="671"/>
      <c r="Q328" s="671"/>
      <c r="R328" s="671"/>
      <c r="S328" s="671"/>
      <c r="T328" s="671"/>
      <c r="U328" s="671"/>
      <c r="V328" s="671"/>
      <c r="W328" s="671"/>
      <c r="X328" s="671"/>
      <c r="Y328" s="671"/>
      <c r="Z328" s="671"/>
      <c r="AA328" s="671"/>
      <c r="AB328" s="671"/>
      <c r="AC328" s="671"/>
      <c r="AD328" s="671"/>
    </row>
    <row r="329" spans="1:30" ht="13.5" customHeight="1">
      <c r="A329" s="671"/>
      <c r="B329" s="671"/>
      <c r="C329" s="671"/>
      <c r="D329" s="671"/>
      <c r="E329" s="671"/>
      <c r="F329" s="671"/>
      <c r="G329" s="671"/>
      <c r="H329" s="671"/>
      <c r="I329" s="671"/>
      <c r="J329" s="671"/>
      <c r="K329" s="671"/>
      <c r="L329" s="671"/>
      <c r="M329" s="671"/>
      <c r="N329" s="671"/>
      <c r="O329" s="671"/>
      <c r="P329" s="671"/>
      <c r="Q329" s="671"/>
      <c r="R329" s="671"/>
      <c r="S329" s="671"/>
      <c r="T329" s="671"/>
      <c r="U329" s="671"/>
      <c r="V329" s="671"/>
      <c r="W329" s="671"/>
      <c r="X329" s="671"/>
      <c r="Y329" s="671"/>
      <c r="Z329" s="671"/>
      <c r="AA329" s="671"/>
      <c r="AB329" s="671"/>
      <c r="AC329" s="671"/>
      <c r="AD329" s="671"/>
    </row>
    <row r="330" spans="1:30" ht="13.5" customHeight="1">
      <c r="A330" s="671"/>
      <c r="B330" s="671"/>
      <c r="C330" s="671"/>
      <c r="D330" s="671"/>
      <c r="E330" s="671"/>
      <c r="F330" s="671"/>
      <c r="G330" s="671"/>
      <c r="H330" s="671"/>
      <c r="I330" s="671"/>
      <c r="J330" s="671"/>
      <c r="K330" s="671"/>
      <c r="L330" s="671"/>
      <c r="M330" s="671"/>
      <c r="N330" s="671"/>
      <c r="O330" s="671"/>
      <c r="P330" s="671"/>
      <c r="Q330" s="671"/>
      <c r="R330" s="671"/>
      <c r="S330" s="671"/>
      <c r="T330" s="671"/>
      <c r="U330" s="671"/>
      <c r="V330" s="671"/>
      <c r="W330" s="671"/>
      <c r="X330" s="671"/>
      <c r="Y330" s="671"/>
      <c r="Z330" s="671"/>
      <c r="AA330" s="671"/>
      <c r="AB330" s="671"/>
      <c r="AC330" s="671"/>
      <c r="AD330" s="671"/>
    </row>
    <row r="331" spans="1:30" ht="13.5" customHeight="1">
      <c r="A331" s="671"/>
      <c r="B331" s="671"/>
      <c r="C331" s="671"/>
      <c r="D331" s="671"/>
      <c r="E331" s="671"/>
      <c r="F331" s="671"/>
      <c r="G331" s="671"/>
      <c r="H331" s="671"/>
      <c r="I331" s="671"/>
      <c r="J331" s="671"/>
      <c r="K331" s="671"/>
      <c r="L331" s="671"/>
      <c r="M331" s="671"/>
      <c r="N331" s="671"/>
      <c r="O331" s="671"/>
      <c r="P331" s="671"/>
      <c r="Q331" s="671"/>
      <c r="R331" s="671"/>
      <c r="S331" s="671"/>
      <c r="T331" s="671"/>
      <c r="U331" s="671"/>
      <c r="V331" s="671"/>
      <c r="W331" s="671"/>
      <c r="X331" s="671"/>
      <c r="Y331" s="671"/>
      <c r="Z331" s="671"/>
      <c r="AA331" s="671"/>
      <c r="AB331" s="671"/>
      <c r="AC331" s="671"/>
      <c r="AD331" s="671"/>
    </row>
    <row r="332" spans="1:30" ht="13.5" customHeight="1">
      <c r="A332" s="671"/>
      <c r="B332" s="671"/>
      <c r="C332" s="671"/>
      <c r="D332" s="671"/>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row>
    <row r="333" spans="1:30" ht="13.5" customHeight="1">
      <c r="A333" s="671"/>
      <c r="B333" s="671"/>
      <c r="C333" s="671"/>
      <c r="D333" s="671"/>
      <c r="E333" s="671"/>
      <c r="F333" s="671"/>
      <c r="G333" s="671"/>
      <c r="H333" s="671"/>
      <c r="I333" s="671"/>
      <c r="J333" s="671"/>
      <c r="K333" s="671"/>
      <c r="L333" s="671"/>
      <c r="M333" s="671"/>
      <c r="N333" s="671"/>
      <c r="O333" s="671"/>
      <c r="P333" s="671"/>
      <c r="Q333" s="671"/>
      <c r="R333" s="671"/>
      <c r="S333" s="671"/>
      <c r="T333" s="671"/>
      <c r="U333" s="671"/>
      <c r="V333" s="671"/>
      <c r="W333" s="671"/>
      <c r="X333" s="671"/>
      <c r="Y333" s="671"/>
      <c r="Z333" s="671"/>
      <c r="AA333" s="671"/>
      <c r="AB333" s="671"/>
      <c r="AC333" s="671"/>
      <c r="AD333" s="671"/>
    </row>
    <row r="334" spans="1:30" ht="13.5" customHeight="1">
      <c r="A334" s="671"/>
      <c r="B334" s="671"/>
      <c r="C334" s="671"/>
      <c r="D334" s="671"/>
      <c r="E334" s="671"/>
      <c r="F334" s="671"/>
      <c r="G334" s="671"/>
      <c r="H334" s="671"/>
      <c r="I334" s="671"/>
      <c r="J334" s="671"/>
      <c r="K334" s="671"/>
      <c r="L334" s="671"/>
      <c r="M334" s="671"/>
      <c r="N334" s="671"/>
      <c r="O334" s="671"/>
      <c r="P334" s="671"/>
      <c r="Q334" s="671"/>
      <c r="R334" s="671"/>
      <c r="S334" s="671"/>
      <c r="T334" s="671"/>
      <c r="U334" s="671"/>
      <c r="V334" s="671"/>
      <c r="W334" s="671"/>
      <c r="X334" s="671"/>
      <c r="Y334" s="671"/>
      <c r="Z334" s="671"/>
      <c r="AA334" s="671"/>
      <c r="AB334" s="671"/>
      <c r="AC334" s="671"/>
      <c r="AD334" s="671"/>
    </row>
    <row r="335" spans="1:30" ht="13.5" customHeight="1">
      <c r="A335" s="671"/>
      <c r="B335" s="671"/>
      <c r="C335" s="671"/>
      <c r="D335" s="671"/>
      <c r="E335" s="671"/>
      <c r="F335" s="671"/>
      <c r="G335" s="671"/>
      <c r="H335" s="671"/>
      <c r="I335" s="671"/>
      <c r="J335" s="671"/>
      <c r="K335" s="671"/>
      <c r="L335" s="671"/>
      <c r="M335" s="671"/>
      <c r="N335" s="671"/>
      <c r="O335" s="671"/>
      <c r="P335" s="671"/>
      <c r="Q335" s="671"/>
      <c r="R335" s="671"/>
      <c r="S335" s="671"/>
      <c r="T335" s="671"/>
      <c r="U335" s="671"/>
      <c r="V335" s="671"/>
      <c r="W335" s="671"/>
      <c r="X335" s="671"/>
      <c r="Y335" s="671"/>
      <c r="Z335" s="671"/>
      <c r="AA335" s="671"/>
      <c r="AB335" s="671"/>
      <c r="AC335" s="671"/>
      <c r="AD335" s="671"/>
    </row>
    <row r="336" spans="1:30" ht="13.5" customHeight="1">
      <c r="A336" s="671"/>
      <c r="B336" s="671"/>
      <c r="C336" s="671"/>
      <c r="D336" s="671"/>
      <c r="E336" s="671"/>
      <c r="F336" s="671"/>
      <c r="G336" s="671"/>
      <c r="H336" s="671"/>
      <c r="I336" s="671"/>
      <c r="J336" s="671"/>
      <c r="K336" s="671"/>
      <c r="L336" s="671"/>
      <c r="M336" s="671"/>
      <c r="N336" s="671"/>
      <c r="O336" s="671"/>
      <c r="P336" s="671"/>
      <c r="Q336" s="671"/>
      <c r="R336" s="671"/>
      <c r="S336" s="671"/>
      <c r="T336" s="671"/>
      <c r="U336" s="671"/>
      <c r="V336" s="671"/>
      <c r="W336" s="671"/>
      <c r="X336" s="671"/>
      <c r="Y336" s="671"/>
      <c r="Z336" s="671"/>
      <c r="AA336" s="671"/>
      <c r="AB336" s="671"/>
      <c r="AC336" s="671"/>
      <c r="AD336" s="671"/>
    </row>
    <row r="337" spans="1:30" ht="13.5" customHeight="1">
      <c r="A337" s="671"/>
      <c r="B337" s="671"/>
      <c r="C337" s="671"/>
      <c r="D337" s="671"/>
      <c r="E337" s="671"/>
      <c r="F337" s="671"/>
      <c r="G337" s="671"/>
      <c r="H337" s="671"/>
      <c r="I337" s="671"/>
      <c r="J337" s="671"/>
      <c r="K337" s="671"/>
      <c r="L337" s="671"/>
      <c r="M337" s="671"/>
      <c r="N337" s="671"/>
      <c r="O337" s="671"/>
      <c r="P337" s="671"/>
      <c r="Q337" s="671"/>
      <c r="R337" s="671"/>
      <c r="S337" s="671"/>
      <c r="T337" s="671"/>
      <c r="U337" s="671"/>
      <c r="V337" s="671"/>
      <c r="W337" s="671"/>
      <c r="X337" s="671"/>
      <c r="Y337" s="671"/>
      <c r="Z337" s="671"/>
      <c r="AA337" s="671"/>
      <c r="AB337" s="671"/>
      <c r="AC337" s="671"/>
      <c r="AD337" s="671"/>
    </row>
    <row r="338" spans="1:30" ht="13.5" customHeight="1">
      <c r="A338" s="671"/>
      <c r="B338" s="671"/>
      <c r="C338" s="671"/>
      <c r="D338" s="671"/>
      <c r="E338" s="671"/>
      <c r="F338" s="671"/>
      <c r="G338" s="671"/>
      <c r="H338" s="671"/>
      <c r="I338" s="671"/>
      <c r="J338" s="671"/>
      <c r="K338" s="671"/>
      <c r="L338" s="671"/>
      <c r="M338" s="671"/>
      <c r="N338" s="671"/>
      <c r="O338" s="671"/>
      <c r="P338" s="671"/>
      <c r="Q338" s="671"/>
      <c r="R338" s="671"/>
      <c r="S338" s="671"/>
      <c r="T338" s="671"/>
      <c r="U338" s="671"/>
      <c r="V338" s="671"/>
      <c r="W338" s="671"/>
      <c r="X338" s="671"/>
      <c r="Y338" s="671"/>
      <c r="Z338" s="671"/>
      <c r="AA338" s="671"/>
      <c r="AB338" s="671"/>
      <c r="AC338" s="671"/>
      <c r="AD338" s="671"/>
    </row>
    <row r="339" spans="1:30" ht="13.5" customHeight="1">
      <c r="A339" s="671"/>
      <c r="B339" s="671"/>
      <c r="C339" s="671"/>
      <c r="D339" s="671"/>
      <c r="E339" s="671"/>
      <c r="F339" s="671"/>
      <c r="G339" s="671"/>
      <c r="H339" s="671"/>
      <c r="I339" s="671"/>
      <c r="J339" s="671"/>
      <c r="K339" s="671"/>
      <c r="L339" s="671"/>
      <c r="M339" s="671"/>
      <c r="N339" s="671"/>
      <c r="O339" s="671"/>
      <c r="P339" s="671"/>
      <c r="Q339" s="671"/>
      <c r="R339" s="671"/>
      <c r="S339" s="671"/>
      <c r="T339" s="671"/>
      <c r="U339" s="671"/>
      <c r="V339" s="671"/>
      <c r="W339" s="671"/>
      <c r="X339" s="671"/>
      <c r="Y339" s="671"/>
      <c r="Z339" s="671"/>
      <c r="AA339" s="671"/>
      <c r="AB339" s="671"/>
      <c r="AC339" s="671"/>
      <c r="AD339" s="671"/>
    </row>
    <row r="340" spans="1:30" ht="13.5" customHeight="1">
      <c r="A340" s="671"/>
      <c r="B340" s="671"/>
      <c r="C340" s="671"/>
      <c r="D340" s="671"/>
      <c r="E340" s="671"/>
      <c r="F340" s="671"/>
      <c r="G340" s="671"/>
      <c r="H340" s="671"/>
      <c r="I340" s="671"/>
      <c r="J340" s="671"/>
      <c r="K340" s="671"/>
      <c r="L340" s="671"/>
      <c r="M340" s="671"/>
      <c r="N340" s="671"/>
      <c r="O340" s="671"/>
      <c r="P340" s="671"/>
      <c r="Q340" s="671"/>
      <c r="R340" s="671"/>
      <c r="S340" s="671"/>
      <c r="T340" s="671"/>
      <c r="U340" s="671"/>
      <c r="V340" s="671"/>
      <c r="W340" s="671"/>
      <c r="X340" s="671"/>
      <c r="Y340" s="671"/>
      <c r="Z340" s="671"/>
      <c r="AA340" s="671"/>
      <c r="AB340" s="671"/>
      <c r="AC340" s="671"/>
      <c r="AD340" s="671"/>
    </row>
    <row r="341" spans="1:30" ht="13.5" customHeight="1">
      <c r="A341" s="671"/>
      <c r="B341" s="671"/>
      <c r="C341" s="671"/>
      <c r="D341" s="671"/>
      <c r="E341" s="671"/>
      <c r="F341" s="671"/>
      <c r="G341" s="671"/>
      <c r="H341" s="671"/>
      <c r="I341" s="671"/>
      <c r="J341" s="671"/>
      <c r="K341" s="671"/>
      <c r="L341" s="671"/>
      <c r="M341" s="671"/>
      <c r="N341" s="671"/>
      <c r="O341" s="671"/>
      <c r="P341" s="671"/>
      <c r="Q341" s="671"/>
      <c r="R341" s="671"/>
      <c r="S341" s="671"/>
      <c r="T341" s="671"/>
      <c r="U341" s="671"/>
      <c r="V341" s="671"/>
      <c r="W341" s="671"/>
      <c r="X341" s="671"/>
      <c r="Y341" s="671"/>
      <c r="Z341" s="671"/>
      <c r="AA341" s="671"/>
      <c r="AB341" s="671"/>
      <c r="AC341" s="671"/>
      <c r="AD341" s="671"/>
    </row>
    <row r="342" spans="1:30" ht="13.5" customHeight="1">
      <c r="A342" s="671"/>
      <c r="B342" s="671"/>
      <c r="C342" s="671"/>
      <c r="D342" s="671"/>
      <c r="E342" s="671"/>
      <c r="F342" s="671"/>
      <c r="G342" s="671"/>
      <c r="H342" s="671"/>
      <c r="I342" s="671"/>
      <c r="J342" s="671"/>
      <c r="K342" s="671"/>
      <c r="L342" s="671"/>
      <c r="M342" s="671"/>
      <c r="N342" s="671"/>
      <c r="O342" s="671"/>
      <c r="P342" s="671"/>
      <c r="Q342" s="671"/>
      <c r="R342" s="671"/>
      <c r="S342" s="671"/>
      <c r="T342" s="671"/>
      <c r="U342" s="671"/>
      <c r="V342" s="671"/>
      <c r="W342" s="671"/>
      <c r="X342" s="671"/>
      <c r="Y342" s="671"/>
      <c r="Z342" s="671"/>
      <c r="AA342" s="671"/>
      <c r="AB342" s="671"/>
      <c r="AC342" s="671"/>
      <c r="AD342" s="671"/>
    </row>
    <row r="343" spans="1:30" ht="13.5" customHeight="1">
      <c r="A343" s="671"/>
      <c r="B343" s="671"/>
      <c r="C343" s="671"/>
      <c r="D343" s="671"/>
      <c r="E343" s="671"/>
      <c r="F343" s="671"/>
      <c r="G343" s="671"/>
      <c r="H343" s="671"/>
      <c r="I343" s="671"/>
      <c r="J343" s="671"/>
      <c r="K343" s="671"/>
      <c r="L343" s="671"/>
      <c r="M343" s="671"/>
      <c r="N343" s="671"/>
      <c r="O343" s="671"/>
      <c r="P343" s="671"/>
      <c r="Q343" s="671"/>
      <c r="R343" s="671"/>
      <c r="S343" s="671"/>
      <c r="T343" s="671"/>
      <c r="U343" s="671"/>
      <c r="V343" s="671"/>
      <c r="W343" s="671"/>
      <c r="X343" s="671"/>
      <c r="Y343" s="671"/>
      <c r="Z343" s="671"/>
      <c r="AA343" s="671"/>
      <c r="AB343" s="671"/>
      <c r="AC343" s="671"/>
      <c r="AD343" s="671"/>
    </row>
    <row r="344" spans="1:30" ht="13.5" customHeight="1">
      <c r="A344" s="671"/>
      <c r="B344" s="671"/>
      <c r="C344" s="671"/>
      <c r="D344" s="671"/>
      <c r="E344" s="671"/>
      <c r="F344" s="671"/>
      <c r="G344" s="671"/>
      <c r="H344" s="671"/>
      <c r="I344" s="671"/>
      <c r="J344" s="671"/>
      <c r="K344" s="671"/>
      <c r="L344" s="671"/>
      <c r="M344" s="671"/>
      <c r="N344" s="671"/>
      <c r="O344" s="671"/>
      <c r="P344" s="671"/>
      <c r="Q344" s="671"/>
      <c r="R344" s="671"/>
      <c r="S344" s="671"/>
      <c r="T344" s="671"/>
      <c r="U344" s="671"/>
      <c r="V344" s="671"/>
      <c r="W344" s="671"/>
      <c r="X344" s="671"/>
      <c r="Y344" s="671"/>
      <c r="Z344" s="671"/>
      <c r="AA344" s="671"/>
      <c r="AB344" s="671"/>
      <c r="AC344" s="671"/>
      <c r="AD344" s="671"/>
    </row>
    <row r="345" spans="1:30" ht="13.5" customHeight="1">
      <c r="A345" s="671"/>
      <c r="B345" s="671"/>
      <c r="C345" s="671"/>
      <c r="D345" s="671"/>
      <c r="E345" s="671"/>
      <c r="F345" s="671"/>
      <c r="G345" s="671"/>
      <c r="H345" s="671"/>
      <c r="I345" s="671"/>
      <c r="J345" s="671"/>
      <c r="K345" s="671"/>
      <c r="L345" s="671"/>
      <c r="M345" s="671"/>
      <c r="N345" s="671"/>
      <c r="O345" s="671"/>
      <c r="P345" s="671"/>
      <c r="Q345" s="671"/>
      <c r="R345" s="671"/>
      <c r="S345" s="671"/>
      <c r="T345" s="671"/>
      <c r="U345" s="671"/>
      <c r="V345" s="671"/>
      <c r="W345" s="671"/>
      <c r="X345" s="671"/>
      <c r="Y345" s="671"/>
      <c r="Z345" s="671"/>
      <c r="AA345" s="671"/>
      <c r="AB345" s="671"/>
      <c r="AC345" s="671"/>
      <c r="AD345" s="671"/>
    </row>
    <row r="346" spans="1:30" ht="13.5" customHeight="1">
      <c r="A346" s="671"/>
      <c r="B346" s="671"/>
      <c r="C346" s="671"/>
      <c r="D346" s="671"/>
      <c r="E346" s="671"/>
      <c r="F346" s="671"/>
      <c r="G346" s="671"/>
      <c r="H346" s="671"/>
      <c r="I346" s="671"/>
      <c r="J346" s="671"/>
      <c r="K346" s="671"/>
      <c r="L346" s="671"/>
      <c r="M346" s="671"/>
      <c r="N346" s="671"/>
      <c r="O346" s="671"/>
      <c r="P346" s="671"/>
      <c r="Q346" s="671"/>
      <c r="R346" s="671"/>
      <c r="S346" s="671"/>
      <c r="T346" s="671"/>
      <c r="U346" s="671"/>
      <c r="V346" s="671"/>
      <c r="W346" s="671"/>
      <c r="X346" s="671"/>
      <c r="Y346" s="671"/>
      <c r="Z346" s="671"/>
      <c r="AA346" s="671"/>
      <c r="AB346" s="671"/>
      <c r="AC346" s="671"/>
      <c r="AD346" s="671"/>
    </row>
    <row r="347" spans="1:30" ht="13.5" customHeight="1">
      <c r="A347" s="671"/>
      <c r="B347" s="671"/>
      <c r="C347" s="671"/>
      <c r="D347" s="671"/>
      <c r="E347" s="671"/>
      <c r="F347" s="671"/>
      <c r="G347" s="671"/>
      <c r="H347" s="671"/>
      <c r="I347" s="671"/>
      <c r="J347" s="671"/>
      <c r="K347" s="671"/>
      <c r="L347" s="671"/>
      <c r="M347" s="671"/>
      <c r="N347" s="671"/>
      <c r="O347" s="671"/>
      <c r="P347" s="671"/>
      <c r="Q347" s="671"/>
      <c r="R347" s="671"/>
      <c r="S347" s="671"/>
      <c r="T347" s="671"/>
      <c r="U347" s="671"/>
      <c r="V347" s="671"/>
      <c r="W347" s="671"/>
      <c r="X347" s="671"/>
      <c r="Y347" s="671"/>
      <c r="Z347" s="671"/>
      <c r="AA347" s="671"/>
      <c r="AB347" s="671"/>
      <c r="AC347" s="671"/>
      <c r="AD347" s="671"/>
    </row>
    <row r="348" spans="1:30" ht="13.5" customHeight="1">
      <c r="A348" s="671"/>
      <c r="B348" s="671"/>
      <c r="C348" s="671"/>
      <c r="D348" s="671"/>
      <c r="E348" s="671"/>
      <c r="F348" s="671"/>
      <c r="G348" s="671"/>
      <c r="H348" s="671"/>
      <c r="I348" s="671"/>
      <c r="J348" s="671"/>
      <c r="K348" s="671"/>
      <c r="L348" s="671"/>
      <c r="M348" s="671"/>
      <c r="N348" s="671"/>
      <c r="O348" s="671"/>
      <c r="P348" s="671"/>
      <c r="Q348" s="671"/>
      <c r="R348" s="671"/>
      <c r="S348" s="671"/>
      <c r="T348" s="671"/>
      <c r="U348" s="671"/>
      <c r="V348" s="671"/>
      <c r="W348" s="671"/>
      <c r="X348" s="671"/>
      <c r="Y348" s="671"/>
      <c r="Z348" s="671"/>
      <c r="AA348" s="671"/>
      <c r="AB348" s="671"/>
      <c r="AC348" s="671"/>
      <c r="AD348" s="671"/>
    </row>
    <row r="349" spans="1:30" ht="13.5" customHeight="1">
      <c r="A349" s="671"/>
      <c r="B349" s="671"/>
      <c r="C349" s="671"/>
      <c r="D349" s="671"/>
      <c r="E349" s="671"/>
      <c r="F349" s="671"/>
      <c r="G349" s="671"/>
      <c r="H349" s="671"/>
      <c r="I349" s="671"/>
      <c r="J349" s="671"/>
      <c r="K349" s="671"/>
      <c r="L349" s="671"/>
      <c r="M349" s="671"/>
      <c r="N349" s="671"/>
      <c r="O349" s="671"/>
      <c r="P349" s="671"/>
      <c r="Q349" s="671"/>
      <c r="R349" s="671"/>
      <c r="S349" s="671"/>
      <c r="T349" s="671"/>
      <c r="U349" s="671"/>
      <c r="V349" s="671"/>
      <c r="W349" s="671"/>
      <c r="X349" s="671"/>
      <c r="Y349" s="671"/>
      <c r="Z349" s="671"/>
      <c r="AA349" s="671"/>
      <c r="AB349" s="671"/>
      <c r="AC349" s="671"/>
      <c r="AD349" s="671"/>
    </row>
    <row r="350" spans="1:30" ht="13.5" customHeight="1">
      <c r="A350" s="671"/>
      <c r="B350" s="671"/>
      <c r="C350" s="671"/>
      <c r="D350" s="671"/>
      <c r="E350" s="671"/>
      <c r="F350" s="671"/>
      <c r="G350" s="671"/>
      <c r="H350" s="671"/>
      <c r="I350" s="671"/>
      <c r="J350" s="671"/>
      <c r="K350" s="671"/>
      <c r="L350" s="671"/>
      <c r="M350" s="671"/>
      <c r="N350" s="671"/>
      <c r="O350" s="671"/>
      <c r="P350" s="671"/>
      <c r="Q350" s="671"/>
      <c r="R350" s="671"/>
      <c r="S350" s="671"/>
      <c r="T350" s="671"/>
      <c r="U350" s="671"/>
      <c r="V350" s="671"/>
      <c r="W350" s="671"/>
      <c r="X350" s="671"/>
      <c r="Y350" s="671"/>
      <c r="Z350" s="671"/>
      <c r="AA350" s="671"/>
      <c r="AB350" s="671"/>
      <c r="AC350" s="671"/>
      <c r="AD350" s="671"/>
    </row>
    <row r="351" spans="1:30" ht="13.5" customHeight="1">
      <c r="A351" s="671"/>
      <c r="B351" s="671"/>
      <c r="C351" s="671"/>
      <c r="D351" s="671"/>
      <c r="E351" s="671"/>
      <c r="F351" s="671"/>
      <c r="G351" s="671"/>
      <c r="H351" s="671"/>
      <c r="I351" s="671"/>
      <c r="J351" s="671"/>
      <c r="K351" s="671"/>
      <c r="L351" s="671"/>
      <c r="M351" s="671"/>
      <c r="N351" s="671"/>
      <c r="O351" s="671"/>
      <c r="P351" s="671"/>
      <c r="Q351" s="671"/>
      <c r="R351" s="671"/>
      <c r="S351" s="671"/>
      <c r="T351" s="671"/>
      <c r="U351" s="671"/>
      <c r="V351" s="671"/>
      <c r="W351" s="671"/>
      <c r="X351" s="671"/>
      <c r="Y351" s="671"/>
      <c r="Z351" s="671"/>
      <c r="AA351" s="671"/>
      <c r="AB351" s="671"/>
      <c r="AC351" s="671"/>
      <c r="AD351" s="671"/>
    </row>
    <row r="352" spans="1:30" ht="13.5" customHeight="1">
      <c r="A352" s="671"/>
      <c r="B352" s="671"/>
      <c r="C352" s="671"/>
      <c r="D352" s="671"/>
      <c r="E352" s="671"/>
      <c r="F352" s="671"/>
      <c r="G352" s="671"/>
      <c r="H352" s="671"/>
      <c r="I352" s="671"/>
      <c r="J352" s="671"/>
      <c r="K352" s="671"/>
      <c r="L352" s="671"/>
      <c r="M352" s="671"/>
      <c r="N352" s="671"/>
      <c r="O352" s="671"/>
      <c r="P352" s="671"/>
      <c r="Q352" s="671"/>
      <c r="R352" s="671"/>
      <c r="S352" s="671"/>
      <c r="T352" s="671"/>
      <c r="U352" s="671"/>
      <c r="V352" s="671"/>
      <c r="W352" s="671"/>
      <c r="X352" s="671"/>
      <c r="Y352" s="671"/>
      <c r="Z352" s="671"/>
      <c r="AA352" s="671"/>
      <c r="AB352" s="671"/>
      <c r="AC352" s="671"/>
      <c r="AD352" s="671"/>
    </row>
    <row r="353" spans="1:30" ht="13.5" customHeight="1">
      <c r="A353" s="671"/>
      <c r="B353" s="671"/>
      <c r="C353" s="671"/>
      <c r="D353" s="671"/>
      <c r="E353" s="671"/>
      <c r="F353" s="671"/>
      <c r="G353" s="671"/>
      <c r="H353" s="671"/>
      <c r="I353" s="671"/>
      <c r="J353" s="671"/>
      <c r="K353" s="671"/>
      <c r="L353" s="671"/>
      <c r="M353" s="671"/>
      <c r="N353" s="671"/>
      <c r="O353" s="671"/>
      <c r="P353" s="671"/>
      <c r="Q353" s="671"/>
      <c r="R353" s="671"/>
      <c r="S353" s="671"/>
      <c r="T353" s="671"/>
      <c r="U353" s="671"/>
      <c r="V353" s="671"/>
      <c r="W353" s="671"/>
      <c r="X353" s="671"/>
      <c r="Y353" s="671"/>
      <c r="Z353" s="671"/>
      <c r="AA353" s="671"/>
      <c r="AB353" s="671"/>
      <c r="AC353" s="671"/>
      <c r="AD353" s="671"/>
    </row>
    <row r="354" spans="1:30" ht="13.5" customHeight="1">
      <c r="A354" s="671"/>
      <c r="B354" s="671"/>
      <c r="C354" s="671"/>
      <c r="D354" s="671"/>
      <c r="E354" s="671"/>
      <c r="F354" s="671"/>
      <c r="G354" s="671"/>
      <c r="H354" s="671"/>
      <c r="I354" s="671"/>
      <c r="J354" s="671"/>
      <c r="K354" s="671"/>
      <c r="L354" s="671"/>
      <c r="M354" s="671"/>
      <c r="N354" s="671"/>
      <c r="O354" s="671"/>
      <c r="P354" s="671"/>
      <c r="Q354" s="671"/>
      <c r="R354" s="671"/>
      <c r="S354" s="671"/>
      <c r="T354" s="671"/>
      <c r="U354" s="671"/>
      <c r="V354" s="671"/>
      <c r="W354" s="671"/>
      <c r="X354" s="671"/>
      <c r="Y354" s="671"/>
      <c r="Z354" s="671"/>
      <c r="AA354" s="671"/>
      <c r="AB354" s="671"/>
      <c r="AC354" s="671"/>
      <c r="AD354" s="671"/>
    </row>
    <row r="355" spans="1:30" ht="13.5" customHeight="1">
      <c r="A355" s="671"/>
      <c r="B355" s="671"/>
      <c r="C355" s="671"/>
      <c r="D355" s="671"/>
      <c r="E355" s="671"/>
      <c r="F355" s="671"/>
      <c r="G355" s="671"/>
      <c r="H355" s="671"/>
      <c r="I355" s="671"/>
      <c r="J355" s="671"/>
      <c r="K355" s="671"/>
      <c r="L355" s="671"/>
      <c r="M355" s="671"/>
      <c r="N355" s="671"/>
      <c r="O355" s="671"/>
      <c r="P355" s="671"/>
      <c r="Q355" s="671"/>
      <c r="R355" s="671"/>
      <c r="S355" s="671"/>
      <c r="T355" s="671"/>
      <c r="U355" s="671"/>
      <c r="V355" s="671"/>
      <c r="W355" s="671"/>
      <c r="X355" s="671"/>
      <c r="Y355" s="671"/>
      <c r="Z355" s="671"/>
      <c r="AA355" s="671"/>
      <c r="AB355" s="671"/>
      <c r="AC355" s="671"/>
      <c r="AD355" s="671"/>
    </row>
    <row r="356" spans="1:30" ht="13.5" customHeight="1">
      <c r="A356" s="671"/>
      <c r="B356" s="671"/>
      <c r="C356" s="671"/>
      <c r="D356" s="671"/>
      <c r="E356" s="671"/>
      <c r="F356" s="671"/>
      <c r="G356" s="671"/>
      <c r="H356" s="671"/>
      <c r="I356" s="671"/>
      <c r="J356" s="671"/>
      <c r="K356" s="671"/>
      <c r="L356" s="671"/>
      <c r="M356" s="671"/>
      <c r="N356" s="671"/>
      <c r="O356" s="671"/>
      <c r="P356" s="671"/>
      <c r="Q356" s="671"/>
      <c r="R356" s="671"/>
      <c r="S356" s="671"/>
      <c r="T356" s="671"/>
      <c r="U356" s="671"/>
      <c r="V356" s="671"/>
      <c r="W356" s="671"/>
      <c r="X356" s="671"/>
      <c r="Y356" s="671"/>
      <c r="Z356" s="671"/>
      <c r="AA356" s="671"/>
      <c r="AB356" s="671"/>
      <c r="AC356" s="671"/>
      <c r="AD356" s="671"/>
    </row>
    <row r="357" spans="1:30" ht="13.5" customHeight="1">
      <c r="A357" s="671"/>
      <c r="B357" s="671"/>
      <c r="C357" s="671"/>
      <c r="D357" s="671"/>
      <c r="E357" s="671"/>
      <c r="F357" s="671"/>
      <c r="G357" s="671"/>
      <c r="H357" s="671"/>
      <c r="I357" s="671"/>
      <c r="J357" s="671"/>
      <c r="K357" s="671"/>
      <c r="L357" s="671"/>
      <c r="M357" s="671"/>
      <c r="N357" s="671"/>
      <c r="O357" s="671"/>
      <c r="P357" s="671"/>
      <c r="Q357" s="671"/>
      <c r="R357" s="671"/>
      <c r="S357" s="671"/>
      <c r="T357" s="671"/>
      <c r="U357" s="671"/>
      <c r="V357" s="671"/>
      <c r="W357" s="671"/>
      <c r="X357" s="671"/>
      <c r="Y357" s="671"/>
      <c r="Z357" s="671"/>
      <c r="AA357" s="671"/>
      <c r="AB357" s="671"/>
      <c r="AC357" s="671"/>
      <c r="AD357" s="671"/>
    </row>
    <row r="358" spans="1:30" ht="13.5" customHeight="1">
      <c r="A358" s="671"/>
      <c r="B358" s="671"/>
      <c r="C358" s="671"/>
      <c r="D358" s="671"/>
      <c r="E358" s="671"/>
      <c r="F358" s="671"/>
      <c r="G358" s="671"/>
      <c r="H358" s="671"/>
      <c r="I358" s="671"/>
      <c r="J358" s="671"/>
      <c r="K358" s="671"/>
      <c r="L358" s="671"/>
      <c r="M358" s="671"/>
      <c r="N358" s="671"/>
      <c r="O358" s="671"/>
      <c r="P358" s="671"/>
      <c r="Q358" s="671"/>
      <c r="R358" s="671"/>
      <c r="S358" s="671"/>
      <c r="T358" s="671"/>
      <c r="U358" s="671"/>
      <c r="V358" s="671"/>
      <c r="W358" s="671"/>
      <c r="X358" s="671"/>
      <c r="Y358" s="671"/>
      <c r="Z358" s="671"/>
      <c r="AA358" s="671"/>
      <c r="AB358" s="671"/>
      <c r="AC358" s="671"/>
      <c r="AD358" s="671"/>
    </row>
    <row r="359" spans="1:30" ht="13.5" customHeight="1">
      <c r="A359" s="671"/>
      <c r="B359" s="671"/>
      <c r="C359" s="671"/>
      <c r="D359" s="671"/>
      <c r="E359" s="671"/>
      <c r="F359" s="671"/>
      <c r="G359" s="671"/>
      <c r="H359" s="671"/>
      <c r="I359" s="671"/>
      <c r="J359" s="671"/>
      <c r="K359" s="671"/>
      <c r="L359" s="671"/>
      <c r="M359" s="671"/>
      <c r="N359" s="671"/>
      <c r="O359" s="671"/>
      <c r="P359" s="671"/>
      <c r="Q359" s="671"/>
      <c r="R359" s="671"/>
      <c r="S359" s="671"/>
      <c r="T359" s="671"/>
      <c r="U359" s="671"/>
      <c r="V359" s="671"/>
      <c r="W359" s="671"/>
      <c r="X359" s="671"/>
      <c r="Y359" s="671"/>
      <c r="Z359" s="671"/>
      <c r="AA359" s="671"/>
      <c r="AB359" s="671"/>
      <c r="AC359" s="671"/>
      <c r="AD359" s="671"/>
    </row>
    <row r="360" spans="1:30" ht="13.5" customHeight="1">
      <c r="A360" s="671"/>
      <c r="B360" s="671"/>
      <c r="C360" s="671"/>
      <c r="D360" s="671"/>
      <c r="E360" s="671"/>
      <c r="F360" s="671"/>
      <c r="G360" s="671"/>
      <c r="H360" s="671"/>
      <c r="I360" s="671"/>
      <c r="J360" s="671"/>
      <c r="K360" s="671"/>
      <c r="L360" s="671"/>
      <c r="M360" s="671"/>
      <c r="N360" s="671"/>
      <c r="O360" s="671"/>
      <c r="P360" s="671"/>
      <c r="Q360" s="671"/>
      <c r="R360" s="671"/>
      <c r="S360" s="671"/>
      <c r="T360" s="671"/>
      <c r="U360" s="671"/>
      <c r="V360" s="671"/>
      <c r="W360" s="671"/>
      <c r="X360" s="671"/>
      <c r="Y360" s="671"/>
      <c r="Z360" s="671"/>
      <c r="AA360" s="671"/>
      <c r="AB360" s="671"/>
      <c r="AC360" s="671"/>
      <c r="AD360" s="671"/>
    </row>
    <row r="361" spans="1:30" ht="13.5" customHeight="1">
      <c r="A361" s="671"/>
      <c r="B361" s="671"/>
      <c r="C361" s="671"/>
      <c r="D361" s="671"/>
      <c r="E361" s="671"/>
      <c r="F361" s="671"/>
      <c r="G361" s="671"/>
      <c r="H361" s="671"/>
      <c r="I361" s="671"/>
      <c r="J361" s="671"/>
      <c r="K361" s="671"/>
      <c r="L361" s="671"/>
      <c r="M361" s="671"/>
      <c r="N361" s="671"/>
      <c r="O361" s="671"/>
      <c r="P361" s="671"/>
      <c r="Q361" s="671"/>
      <c r="R361" s="671"/>
      <c r="S361" s="671"/>
      <c r="T361" s="671"/>
      <c r="U361" s="671"/>
      <c r="V361" s="671"/>
      <c r="W361" s="671"/>
      <c r="X361" s="671"/>
      <c r="Y361" s="671"/>
      <c r="Z361" s="671"/>
      <c r="AA361" s="671"/>
      <c r="AB361" s="671"/>
      <c r="AC361" s="671"/>
      <c r="AD361" s="671"/>
    </row>
    <row r="362" spans="1:30" ht="13.5" customHeight="1">
      <c r="A362" s="671"/>
      <c r="B362" s="671"/>
      <c r="C362" s="671"/>
      <c r="D362" s="671"/>
      <c r="E362" s="671"/>
      <c r="F362" s="671"/>
      <c r="G362" s="671"/>
      <c r="H362" s="671"/>
      <c r="I362" s="671"/>
      <c r="J362" s="671"/>
      <c r="K362" s="671"/>
      <c r="L362" s="671"/>
      <c r="M362" s="671"/>
      <c r="N362" s="671"/>
      <c r="O362" s="671"/>
      <c r="P362" s="671"/>
      <c r="Q362" s="671"/>
      <c r="R362" s="671"/>
      <c r="S362" s="671"/>
      <c r="T362" s="671"/>
      <c r="U362" s="671"/>
      <c r="V362" s="671"/>
      <c r="W362" s="671"/>
      <c r="X362" s="671"/>
      <c r="Y362" s="671"/>
      <c r="Z362" s="671"/>
      <c r="AA362" s="671"/>
      <c r="AB362" s="671"/>
      <c r="AC362" s="671"/>
      <c r="AD362" s="671"/>
    </row>
    <row r="363" spans="1:30" ht="13.5" customHeight="1">
      <c r="A363" s="671"/>
      <c r="B363" s="671"/>
      <c r="C363" s="671"/>
      <c r="D363" s="671"/>
      <c r="E363" s="671"/>
      <c r="F363" s="671"/>
      <c r="G363" s="671"/>
      <c r="H363" s="671"/>
      <c r="I363" s="671"/>
      <c r="J363" s="671"/>
      <c r="K363" s="671"/>
      <c r="L363" s="671"/>
      <c r="M363" s="671"/>
      <c r="N363" s="671"/>
      <c r="O363" s="671"/>
      <c r="P363" s="671"/>
      <c r="Q363" s="671"/>
      <c r="R363" s="671"/>
      <c r="S363" s="671"/>
      <c r="T363" s="671"/>
      <c r="U363" s="671"/>
      <c r="V363" s="671"/>
      <c r="W363" s="671"/>
      <c r="X363" s="671"/>
      <c r="Y363" s="671"/>
      <c r="Z363" s="671"/>
      <c r="AA363" s="671"/>
      <c r="AB363" s="671"/>
      <c r="AC363" s="671"/>
      <c r="AD363" s="671"/>
    </row>
    <row r="364" spans="1:30" ht="13.5" customHeight="1">
      <c r="A364" s="671"/>
      <c r="B364" s="671"/>
      <c r="C364" s="671"/>
      <c r="D364" s="671"/>
      <c r="E364" s="671"/>
      <c r="F364" s="671"/>
      <c r="G364" s="671"/>
      <c r="H364" s="671"/>
      <c r="I364" s="671"/>
      <c r="J364" s="671"/>
      <c r="K364" s="671"/>
      <c r="L364" s="671"/>
      <c r="M364" s="671"/>
      <c r="N364" s="671"/>
      <c r="O364" s="671"/>
      <c r="P364" s="671"/>
      <c r="Q364" s="671"/>
      <c r="R364" s="671"/>
      <c r="S364" s="671"/>
      <c r="T364" s="671"/>
      <c r="U364" s="671"/>
      <c r="V364" s="671"/>
      <c r="W364" s="671"/>
      <c r="X364" s="671"/>
      <c r="Y364" s="671"/>
      <c r="Z364" s="671"/>
      <c r="AA364" s="671"/>
      <c r="AB364" s="671"/>
      <c r="AC364" s="671"/>
      <c r="AD364" s="671"/>
    </row>
    <row r="365" spans="1:30" ht="13.5" customHeight="1">
      <c r="A365" s="671"/>
      <c r="B365" s="671"/>
      <c r="C365" s="671"/>
      <c r="D365" s="671"/>
      <c r="E365" s="671"/>
      <c r="F365" s="671"/>
      <c r="G365" s="671"/>
      <c r="H365" s="671"/>
      <c r="I365" s="671"/>
      <c r="J365" s="671"/>
      <c r="K365" s="671"/>
      <c r="L365" s="671"/>
      <c r="M365" s="671"/>
      <c r="N365" s="671"/>
      <c r="O365" s="671"/>
      <c r="P365" s="671"/>
      <c r="Q365" s="671"/>
      <c r="R365" s="671"/>
      <c r="S365" s="671"/>
      <c r="T365" s="671"/>
      <c r="U365" s="671"/>
      <c r="V365" s="671"/>
      <c r="W365" s="671"/>
      <c r="X365" s="671"/>
      <c r="Y365" s="671"/>
      <c r="Z365" s="671"/>
      <c r="AA365" s="671"/>
      <c r="AB365" s="671"/>
      <c r="AC365" s="671"/>
      <c r="AD365" s="671"/>
    </row>
    <row r="366" spans="1:30" ht="13.5" customHeight="1">
      <c r="A366" s="671"/>
      <c r="B366" s="671"/>
      <c r="C366" s="671"/>
      <c r="D366" s="671"/>
      <c r="E366" s="671"/>
      <c r="F366" s="671"/>
      <c r="G366" s="671"/>
      <c r="H366" s="671"/>
      <c r="I366" s="671"/>
      <c r="J366" s="671"/>
      <c r="K366" s="671"/>
      <c r="L366" s="671"/>
      <c r="M366" s="671"/>
      <c r="N366" s="671"/>
      <c r="O366" s="671"/>
      <c r="P366" s="671"/>
      <c r="Q366" s="671"/>
      <c r="R366" s="671"/>
      <c r="S366" s="671"/>
      <c r="T366" s="671"/>
      <c r="U366" s="671"/>
      <c r="V366" s="671"/>
      <c r="W366" s="671"/>
      <c r="X366" s="671"/>
      <c r="Y366" s="671"/>
      <c r="Z366" s="671"/>
      <c r="AA366" s="671"/>
      <c r="AB366" s="671"/>
      <c r="AC366" s="671"/>
      <c r="AD366" s="671"/>
    </row>
    <row r="367" spans="1:30" ht="13.5" customHeight="1">
      <c r="A367" s="671"/>
      <c r="B367" s="671"/>
      <c r="C367" s="671"/>
      <c r="D367" s="671"/>
      <c r="E367" s="671"/>
      <c r="F367" s="671"/>
      <c r="G367" s="671"/>
      <c r="H367" s="671"/>
      <c r="I367" s="671"/>
      <c r="J367" s="671"/>
      <c r="K367" s="671"/>
      <c r="L367" s="671"/>
      <c r="M367" s="671"/>
      <c r="N367" s="671"/>
      <c r="O367" s="671"/>
      <c r="P367" s="671"/>
      <c r="Q367" s="671"/>
      <c r="R367" s="671"/>
      <c r="S367" s="671"/>
      <c r="T367" s="671"/>
      <c r="U367" s="671"/>
      <c r="V367" s="671"/>
      <c r="W367" s="671"/>
      <c r="X367" s="671"/>
      <c r="Y367" s="671"/>
      <c r="Z367" s="671"/>
      <c r="AA367" s="671"/>
      <c r="AB367" s="671"/>
      <c r="AC367" s="671"/>
      <c r="AD367" s="671"/>
    </row>
    <row r="368" spans="1:30" ht="13.5" customHeight="1">
      <c r="A368" s="671"/>
      <c r="B368" s="671"/>
      <c r="C368" s="671"/>
      <c r="D368" s="671"/>
      <c r="E368" s="671"/>
      <c r="F368" s="671"/>
      <c r="G368" s="671"/>
      <c r="H368" s="671"/>
      <c r="I368" s="671"/>
      <c r="J368" s="671"/>
      <c r="K368" s="671"/>
      <c r="L368" s="671"/>
      <c r="M368" s="671"/>
      <c r="N368" s="671"/>
      <c r="O368" s="671"/>
      <c r="P368" s="671"/>
      <c r="Q368" s="671"/>
      <c r="R368" s="671"/>
      <c r="S368" s="671"/>
      <c r="T368" s="671"/>
      <c r="U368" s="671"/>
      <c r="V368" s="671"/>
      <c r="W368" s="671"/>
      <c r="X368" s="671"/>
      <c r="Y368" s="671"/>
      <c r="Z368" s="671"/>
      <c r="AA368" s="671"/>
      <c r="AB368" s="671"/>
      <c r="AC368" s="671"/>
      <c r="AD368" s="671"/>
    </row>
    <row r="369" spans="1:30" ht="13.5" customHeight="1">
      <c r="A369" s="671"/>
      <c r="B369" s="671"/>
      <c r="C369" s="671"/>
      <c r="D369" s="671"/>
      <c r="E369" s="671"/>
      <c r="F369" s="671"/>
      <c r="G369" s="671"/>
      <c r="H369" s="671"/>
      <c r="I369" s="671"/>
      <c r="J369" s="671"/>
      <c r="K369" s="671"/>
      <c r="L369" s="671"/>
      <c r="M369" s="671"/>
      <c r="N369" s="671"/>
      <c r="O369" s="671"/>
      <c r="P369" s="671"/>
      <c r="Q369" s="671"/>
      <c r="R369" s="671"/>
      <c r="S369" s="671"/>
      <c r="T369" s="671"/>
      <c r="U369" s="671"/>
      <c r="V369" s="671"/>
      <c r="W369" s="671"/>
      <c r="X369" s="671"/>
      <c r="Y369" s="671"/>
      <c r="Z369" s="671"/>
      <c r="AA369" s="671"/>
      <c r="AB369" s="671"/>
      <c r="AC369" s="671"/>
      <c r="AD369" s="671"/>
    </row>
    <row r="370" spans="1:30" ht="13.5" customHeight="1">
      <c r="A370" s="671"/>
      <c r="B370" s="671"/>
      <c r="C370" s="671"/>
      <c r="D370" s="671"/>
      <c r="E370" s="671"/>
      <c r="F370" s="671"/>
      <c r="G370" s="671"/>
      <c r="H370" s="671"/>
      <c r="I370" s="671"/>
      <c r="J370" s="671"/>
      <c r="K370" s="671"/>
      <c r="L370" s="671"/>
      <c r="M370" s="671"/>
      <c r="N370" s="671"/>
      <c r="O370" s="671"/>
      <c r="P370" s="671"/>
      <c r="Q370" s="671"/>
      <c r="R370" s="671"/>
      <c r="S370" s="671"/>
      <c r="T370" s="671"/>
      <c r="U370" s="671"/>
      <c r="V370" s="671"/>
      <c r="W370" s="671"/>
      <c r="X370" s="671"/>
      <c r="Y370" s="671"/>
      <c r="Z370" s="671"/>
      <c r="AA370" s="671"/>
      <c r="AB370" s="671"/>
      <c r="AC370" s="671"/>
      <c r="AD370" s="671"/>
    </row>
    <row r="371" spans="1:30" ht="13.5" customHeight="1">
      <c r="A371" s="671"/>
      <c r="B371" s="671"/>
      <c r="C371" s="671"/>
      <c r="D371" s="671"/>
      <c r="E371" s="671"/>
      <c r="F371" s="671"/>
      <c r="G371" s="671"/>
      <c r="H371" s="671"/>
      <c r="I371" s="671"/>
      <c r="J371" s="671"/>
      <c r="K371" s="671"/>
      <c r="L371" s="671"/>
      <c r="M371" s="671"/>
      <c r="N371" s="671"/>
      <c r="O371" s="671"/>
      <c r="P371" s="671"/>
      <c r="Q371" s="671"/>
      <c r="R371" s="671"/>
      <c r="S371" s="671"/>
      <c r="T371" s="671"/>
      <c r="U371" s="671"/>
      <c r="V371" s="671"/>
      <c r="W371" s="671"/>
      <c r="X371" s="671"/>
      <c r="Y371" s="671"/>
      <c r="Z371" s="671"/>
      <c r="AA371" s="671"/>
      <c r="AB371" s="671"/>
      <c r="AC371" s="671"/>
      <c r="AD371" s="671"/>
    </row>
    <row r="372" spans="1:30" ht="13.5" customHeight="1">
      <c r="A372" s="671"/>
      <c r="B372" s="671"/>
      <c r="C372" s="671"/>
      <c r="D372" s="671"/>
      <c r="E372" s="671"/>
      <c r="F372" s="671"/>
      <c r="G372" s="671"/>
      <c r="H372" s="671"/>
      <c r="I372" s="671"/>
      <c r="J372" s="671"/>
      <c r="K372" s="671"/>
      <c r="L372" s="671"/>
      <c r="M372" s="671"/>
      <c r="N372" s="671"/>
      <c r="O372" s="671"/>
      <c r="P372" s="671"/>
      <c r="Q372" s="671"/>
      <c r="R372" s="671"/>
      <c r="S372" s="671"/>
      <c r="T372" s="671"/>
      <c r="U372" s="671"/>
      <c r="V372" s="671"/>
      <c r="W372" s="671"/>
      <c r="X372" s="671"/>
      <c r="Y372" s="671"/>
      <c r="Z372" s="671"/>
      <c r="AA372" s="671"/>
      <c r="AB372" s="671"/>
      <c r="AC372" s="671"/>
      <c r="AD372" s="671"/>
    </row>
    <row r="373" spans="1:30" ht="13.5" customHeight="1">
      <c r="A373" s="671"/>
      <c r="B373" s="671"/>
      <c r="C373" s="671"/>
      <c r="D373" s="671"/>
      <c r="E373" s="671"/>
      <c r="F373" s="671"/>
      <c r="G373" s="671"/>
      <c r="H373" s="671"/>
      <c r="I373" s="671"/>
      <c r="J373" s="671"/>
      <c r="K373" s="671"/>
      <c r="L373" s="671"/>
      <c r="M373" s="671"/>
      <c r="N373" s="671"/>
      <c r="O373" s="671"/>
      <c r="P373" s="671"/>
      <c r="Q373" s="671"/>
      <c r="R373" s="671"/>
      <c r="S373" s="671"/>
      <c r="T373" s="671"/>
      <c r="U373" s="671"/>
      <c r="V373" s="671"/>
      <c r="W373" s="671"/>
      <c r="X373" s="671"/>
      <c r="Y373" s="671"/>
      <c r="Z373" s="671"/>
      <c r="AA373" s="671"/>
      <c r="AB373" s="671"/>
      <c r="AC373" s="671"/>
      <c r="AD373" s="671"/>
    </row>
    <row r="374" spans="1:30" ht="13.5" customHeight="1">
      <c r="A374" s="671"/>
      <c r="B374" s="671"/>
      <c r="C374" s="671"/>
      <c r="D374" s="671"/>
      <c r="E374" s="671"/>
      <c r="F374" s="671"/>
      <c r="G374" s="671"/>
      <c r="H374" s="671"/>
      <c r="I374" s="671"/>
      <c r="J374" s="671"/>
      <c r="K374" s="671"/>
      <c r="L374" s="671"/>
      <c r="M374" s="671"/>
      <c r="N374" s="671"/>
      <c r="O374" s="671"/>
      <c r="P374" s="671"/>
      <c r="Q374" s="671"/>
      <c r="R374" s="671"/>
      <c r="S374" s="671"/>
      <c r="T374" s="671"/>
      <c r="U374" s="671"/>
      <c r="V374" s="671"/>
      <c r="W374" s="671"/>
      <c r="X374" s="671"/>
      <c r="Y374" s="671"/>
      <c r="Z374" s="671"/>
      <c r="AA374" s="671"/>
      <c r="AB374" s="671"/>
      <c r="AC374" s="671"/>
      <c r="AD374" s="671"/>
    </row>
    <row r="375" spans="1:30" ht="13.5" customHeight="1">
      <c r="A375" s="671"/>
      <c r="B375" s="671"/>
      <c r="C375" s="671"/>
      <c r="D375" s="671"/>
      <c r="E375" s="671"/>
      <c r="F375" s="671"/>
      <c r="G375" s="671"/>
      <c r="H375" s="671"/>
      <c r="I375" s="671"/>
      <c r="J375" s="671"/>
      <c r="K375" s="671"/>
      <c r="L375" s="671"/>
      <c r="M375" s="671"/>
      <c r="N375" s="671"/>
      <c r="O375" s="671"/>
      <c r="P375" s="671"/>
      <c r="Q375" s="671"/>
      <c r="R375" s="671"/>
      <c r="S375" s="671"/>
      <c r="T375" s="671"/>
      <c r="U375" s="671"/>
      <c r="V375" s="671"/>
      <c r="W375" s="671"/>
      <c r="X375" s="671"/>
      <c r="Y375" s="671"/>
      <c r="Z375" s="671"/>
      <c r="AA375" s="671"/>
      <c r="AB375" s="671"/>
      <c r="AC375" s="671"/>
      <c r="AD375" s="671"/>
    </row>
    <row r="376" spans="1:30" ht="13.5" customHeight="1">
      <c r="A376" s="671"/>
      <c r="B376" s="671"/>
      <c r="C376" s="671"/>
      <c r="D376" s="671"/>
      <c r="E376" s="671"/>
      <c r="F376" s="671"/>
      <c r="G376" s="671"/>
      <c r="H376" s="671"/>
      <c r="I376" s="671"/>
      <c r="J376" s="671"/>
      <c r="K376" s="671"/>
      <c r="L376" s="671"/>
      <c r="M376" s="671"/>
      <c r="N376" s="671"/>
      <c r="O376" s="671"/>
      <c r="P376" s="671"/>
      <c r="Q376" s="671"/>
      <c r="R376" s="671"/>
      <c r="S376" s="671"/>
      <c r="T376" s="671"/>
      <c r="U376" s="671"/>
      <c r="V376" s="671"/>
      <c r="W376" s="671"/>
      <c r="X376" s="671"/>
      <c r="Y376" s="671"/>
      <c r="Z376" s="671"/>
      <c r="AA376" s="671"/>
      <c r="AB376" s="671"/>
      <c r="AC376" s="671"/>
      <c r="AD376" s="671"/>
    </row>
    <row r="377" spans="1:30" ht="13.5" customHeight="1">
      <c r="A377" s="671"/>
      <c r="B377" s="671"/>
      <c r="C377" s="671"/>
      <c r="D377" s="671"/>
      <c r="E377" s="671"/>
      <c r="F377" s="671"/>
      <c r="G377" s="671"/>
      <c r="H377" s="671"/>
      <c r="I377" s="671"/>
      <c r="J377" s="671"/>
      <c r="K377" s="671"/>
      <c r="L377" s="671"/>
      <c r="M377" s="671"/>
      <c r="N377" s="671"/>
      <c r="O377" s="671"/>
      <c r="P377" s="671"/>
      <c r="Q377" s="671"/>
      <c r="R377" s="671"/>
      <c r="S377" s="671"/>
      <c r="T377" s="671"/>
      <c r="U377" s="671"/>
      <c r="V377" s="671"/>
      <c r="W377" s="671"/>
      <c r="X377" s="671"/>
      <c r="Y377" s="671"/>
      <c r="Z377" s="671"/>
      <c r="AA377" s="671"/>
      <c r="AB377" s="671"/>
      <c r="AC377" s="671"/>
      <c r="AD377" s="671"/>
    </row>
    <row r="378" spans="1:30" ht="13.5" customHeight="1">
      <c r="A378" s="671"/>
      <c r="B378" s="671"/>
      <c r="C378" s="671"/>
      <c r="D378" s="671"/>
      <c r="E378" s="671"/>
      <c r="F378" s="671"/>
      <c r="G378" s="671"/>
      <c r="H378" s="671"/>
      <c r="I378" s="671"/>
      <c r="J378" s="671"/>
      <c r="K378" s="671"/>
      <c r="L378" s="671"/>
      <c r="M378" s="671"/>
      <c r="N378" s="671"/>
      <c r="O378" s="671"/>
      <c r="P378" s="671"/>
      <c r="Q378" s="671"/>
      <c r="R378" s="671"/>
      <c r="S378" s="671"/>
      <c r="T378" s="671"/>
      <c r="U378" s="671"/>
      <c r="V378" s="671"/>
      <c r="W378" s="671"/>
      <c r="X378" s="671"/>
      <c r="Y378" s="671"/>
      <c r="Z378" s="671"/>
      <c r="AA378" s="671"/>
      <c r="AB378" s="671"/>
      <c r="AC378" s="671"/>
      <c r="AD378" s="671"/>
    </row>
    <row r="379" spans="1:30" ht="13.5" customHeight="1">
      <c r="A379" s="671"/>
      <c r="B379" s="671"/>
      <c r="C379" s="671"/>
      <c r="D379" s="671"/>
      <c r="E379" s="671"/>
      <c r="F379" s="671"/>
      <c r="G379" s="671"/>
      <c r="H379" s="671"/>
      <c r="I379" s="671"/>
      <c r="J379" s="671"/>
      <c r="K379" s="671"/>
      <c r="L379" s="671"/>
      <c r="M379" s="671"/>
      <c r="N379" s="671"/>
      <c r="O379" s="671"/>
      <c r="P379" s="671"/>
      <c r="Q379" s="671"/>
      <c r="R379" s="671"/>
      <c r="S379" s="671"/>
      <c r="T379" s="671"/>
      <c r="U379" s="671"/>
      <c r="V379" s="671"/>
      <c r="W379" s="671"/>
      <c r="X379" s="671"/>
      <c r="Y379" s="671"/>
      <c r="Z379" s="671"/>
      <c r="AA379" s="671"/>
      <c r="AB379" s="671"/>
      <c r="AC379" s="671"/>
      <c r="AD379" s="671"/>
    </row>
    <row r="380" spans="1:30" ht="13.5" customHeight="1">
      <c r="A380" s="671"/>
      <c r="B380" s="671"/>
      <c r="C380" s="671"/>
      <c r="D380" s="671"/>
      <c r="E380" s="671"/>
      <c r="F380" s="671"/>
      <c r="G380" s="671"/>
      <c r="H380" s="671"/>
      <c r="I380" s="671"/>
      <c r="J380" s="671"/>
      <c r="K380" s="671"/>
      <c r="L380" s="671"/>
      <c r="M380" s="671"/>
      <c r="N380" s="671"/>
      <c r="O380" s="671"/>
      <c r="P380" s="671"/>
      <c r="Q380" s="671"/>
      <c r="R380" s="671"/>
      <c r="S380" s="671"/>
      <c r="T380" s="671"/>
      <c r="U380" s="671"/>
      <c r="V380" s="671"/>
      <c r="W380" s="671"/>
      <c r="X380" s="671"/>
      <c r="Y380" s="671"/>
      <c r="Z380" s="671"/>
      <c r="AA380" s="671"/>
      <c r="AB380" s="671"/>
      <c r="AC380" s="671"/>
      <c r="AD380" s="671"/>
    </row>
    <row r="381" spans="1:30" ht="13.5" customHeight="1">
      <c r="A381" s="671"/>
      <c r="B381" s="671"/>
      <c r="C381" s="671"/>
      <c r="D381" s="671"/>
      <c r="E381" s="671"/>
      <c r="F381" s="671"/>
      <c r="G381" s="671"/>
      <c r="H381" s="671"/>
      <c r="I381" s="671"/>
      <c r="J381" s="671"/>
      <c r="K381" s="671"/>
      <c r="L381" s="671"/>
      <c r="M381" s="671"/>
      <c r="N381" s="671"/>
      <c r="O381" s="671"/>
      <c r="P381" s="671"/>
      <c r="Q381" s="671"/>
      <c r="R381" s="671"/>
      <c r="S381" s="671"/>
      <c r="T381" s="671"/>
      <c r="U381" s="671"/>
      <c r="V381" s="671"/>
      <c r="W381" s="671"/>
      <c r="X381" s="671"/>
      <c r="Y381" s="671"/>
      <c r="Z381" s="671"/>
      <c r="AA381" s="671"/>
      <c r="AB381" s="671"/>
      <c r="AC381" s="671"/>
      <c r="AD381" s="671"/>
    </row>
    <row r="382" spans="1:30" ht="13.5" customHeight="1">
      <c r="A382" s="671"/>
      <c r="B382" s="671"/>
      <c r="C382" s="671"/>
      <c r="D382" s="671"/>
      <c r="E382" s="671"/>
      <c r="F382" s="671"/>
      <c r="G382" s="671"/>
      <c r="H382" s="671"/>
      <c r="I382" s="671"/>
      <c r="J382" s="671"/>
      <c r="K382" s="671"/>
      <c r="L382" s="671"/>
      <c r="M382" s="671"/>
      <c r="N382" s="671"/>
      <c r="O382" s="671"/>
      <c r="P382" s="671"/>
      <c r="Q382" s="671"/>
      <c r="R382" s="671"/>
      <c r="S382" s="671"/>
      <c r="T382" s="671"/>
      <c r="U382" s="671"/>
      <c r="V382" s="671"/>
      <c r="W382" s="671"/>
      <c r="X382" s="671"/>
      <c r="Y382" s="671"/>
      <c r="Z382" s="671"/>
      <c r="AA382" s="671"/>
      <c r="AB382" s="671"/>
      <c r="AC382" s="671"/>
      <c r="AD382" s="671"/>
    </row>
    <row r="383" spans="1:30" ht="13.5" customHeight="1">
      <c r="A383" s="671"/>
      <c r="B383" s="671"/>
      <c r="C383" s="671"/>
      <c r="D383" s="671"/>
      <c r="E383" s="671"/>
      <c r="F383" s="671"/>
      <c r="G383" s="671"/>
      <c r="H383" s="671"/>
      <c r="I383" s="671"/>
      <c r="J383" s="671"/>
      <c r="K383" s="671"/>
      <c r="L383" s="671"/>
      <c r="M383" s="671"/>
      <c r="N383" s="671"/>
      <c r="O383" s="671"/>
      <c r="P383" s="671"/>
      <c r="Q383" s="671"/>
      <c r="R383" s="671"/>
      <c r="S383" s="671"/>
      <c r="T383" s="671"/>
      <c r="U383" s="671"/>
      <c r="V383" s="671"/>
      <c r="W383" s="671"/>
      <c r="X383" s="671"/>
      <c r="Y383" s="671"/>
      <c r="Z383" s="671"/>
      <c r="AA383" s="671"/>
      <c r="AB383" s="671"/>
      <c r="AC383" s="671"/>
      <c r="AD383" s="671"/>
    </row>
    <row r="384" spans="1:30" ht="13.5" customHeight="1">
      <c r="A384" s="671"/>
      <c r="B384" s="671"/>
      <c r="C384" s="671"/>
      <c r="D384" s="671"/>
      <c r="E384" s="671"/>
      <c r="F384" s="671"/>
      <c r="G384" s="671"/>
      <c r="H384" s="671"/>
      <c r="I384" s="671"/>
      <c r="J384" s="671"/>
      <c r="K384" s="671"/>
      <c r="L384" s="671"/>
      <c r="M384" s="671"/>
      <c r="N384" s="671"/>
      <c r="O384" s="671"/>
      <c r="P384" s="671"/>
      <c r="Q384" s="671"/>
      <c r="R384" s="671"/>
      <c r="S384" s="671"/>
      <c r="T384" s="671"/>
      <c r="U384" s="671"/>
      <c r="V384" s="671"/>
      <c r="W384" s="671"/>
      <c r="X384" s="671"/>
      <c r="Y384" s="671"/>
      <c r="Z384" s="671"/>
      <c r="AA384" s="671"/>
      <c r="AB384" s="671"/>
      <c r="AC384" s="671"/>
      <c r="AD384" s="671"/>
    </row>
    <row r="385" spans="1:30" ht="13.5" customHeight="1">
      <c r="A385" s="671"/>
      <c r="B385" s="671"/>
      <c r="C385" s="671"/>
      <c r="D385" s="671"/>
      <c r="E385" s="671"/>
      <c r="F385" s="671"/>
      <c r="G385" s="671"/>
      <c r="H385" s="671"/>
      <c r="I385" s="671"/>
      <c r="J385" s="671"/>
      <c r="K385" s="671"/>
      <c r="L385" s="671"/>
      <c r="M385" s="671"/>
      <c r="N385" s="671"/>
      <c r="O385" s="671"/>
      <c r="P385" s="671"/>
      <c r="Q385" s="671"/>
      <c r="R385" s="671"/>
      <c r="S385" s="671"/>
      <c r="T385" s="671"/>
      <c r="U385" s="671"/>
      <c r="V385" s="671"/>
      <c r="W385" s="671"/>
      <c r="X385" s="671"/>
      <c r="Y385" s="671"/>
      <c r="Z385" s="671"/>
      <c r="AA385" s="671"/>
      <c r="AB385" s="671"/>
      <c r="AC385" s="671"/>
      <c r="AD385" s="671"/>
    </row>
    <row r="386" spans="1:30" ht="13.5" customHeight="1">
      <c r="A386" s="671"/>
      <c r="B386" s="671"/>
      <c r="C386" s="671"/>
      <c r="D386" s="671"/>
      <c r="E386" s="671"/>
      <c r="F386" s="671"/>
      <c r="G386" s="671"/>
      <c r="H386" s="671"/>
      <c r="I386" s="671"/>
      <c r="J386" s="671"/>
      <c r="K386" s="671"/>
      <c r="L386" s="671"/>
      <c r="M386" s="671"/>
      <c r="N386" s="671"/>
      <c r="O386" s="671"/>
      <c r="P386" s="671"/>
      <c r="Q386" s="671"/>
      <c r="R386" s="671"/>
      <c r="S386" s="671"/>
      <c r="T386" s="671"/>
      <c r="U386" s="671"/>
      <c r="V386" s="671"/>
      <c r="W386" s="671"/>
      <c r="X386" s="671"/>
      <c r="Y386" s="671"/>
      <c r="Z386" s="671"/>
      <c r="AA386" s="671"/>
      <c r="AB386" s="671"/>
      <c r="AC386" s="671"/>
      <c r="AD386" s="671"/>
    </row>
    <row r="387" spans="1:30" ht="13.5" customHeight="1">
      <c r="A387" s="671"/>
      <c r="B387" s="671"/>
      <c r="C387" s="671"/>
      <c r="D387" s="671"/>
      <c r="E387" s="671"/>
      <c r="F387" s="671"/>
      <c r="G387" s="671"/>
      <c r="H387" s="671"/>
      <c r="I387" s="671"/>
      <c r="J387" s="671"/>
      <c r="K387" s="671"/>
      <c r="L387" s="671"/>
      <c r="M387" s="671"/>
      <c r="N387" s="671"/>
      <c r="O387" s="671"/>
      <c r="P387" s="671"/>
      <c r="Q387" s="671"/>
      <c r="R387" s="671"/>
      <c r="S387" s="671"/>
      <c r="T387" s="671"/>
      <c r="U387" s="671"/>
      <c r="V387" s="671"/>
      <c r="W387" s="671"/>
      <c r="X387" s="671"/>
      <c r="Y387" s="671"/>
      <c r="Z387" s="671"/>
      <c r="AA387" s="671"/>
      <c r="AB387" s="671"/>
      <c r="AC387" s="671"/>
      <c r="AD387" s="671"/>
    </row>
    <row r="388" spans="1:30" ht="13.5" customHeight="1">
      <c r="A388" s="671"/>
      <c r="B388" s="671"/>
      <c r="C388" s="671"/>
      <c r="D388" s="671"/>
      <c r="E388" s="671"/>
      <c r="F388" s="671"/>
      <c r="G388" s="671"/>
      <c r="H388" s="671"/>
      <c r="I388" s="671"/>
      <c r="J388" s="671"/>
      <c r="K388" s="671"/>
      <c r="L388" s="671"/>
      <c r="M388" s="671"/>
      <c r="N388" s="671"/>
      <c r="O388" s="671"/>
      <c r="P388" s="671"/>
      <c r="Q388" s="671"/>
      <c r="R388" s="671"/>
      <c r="S388" s="671"/>
      <c r="T388" s="671"/>
      <c r="U388" s="671"/>
      <c r="V388" s="671"/>
      <c r="W388" s="671"/>
      <c r="X388" s="671"/>
      <c r="Y388" s="671"/>
      <c r="Z388" s="671"/>
      <c r="AA388" s="671"/>
      <c r="AB388" s="671"/>
      <c r="AC388" s="671"/>
      <c r="AD388" s="671"/>
    </row>
    <row r="389" spans="1:30" ht="13.5" customHeight="1">
      <c r="A389" s="671"/>
      <c r="B389" s="671"/>
      <c r="C389" s="671"/>
      <c r="D389" s="671"/>
      <c r="E389" s="671"/>
      <c r="F389" s="671"/>
      <c r="G389" s="671"/>
      <c r="H389" s="671"/>
      <c r="I389" s="671"/>
      <c r="J389" s="671"/>
      <c r="K389" s="671"/>
      <c r="L389" s="671"/>
      <c r="M389" s="671"/>
      <c r="N389" s="671"/>
      <c r="O389" s="671"/>
      <c r="P389" s="671"/>
      <c r="Q389" s="671"/>
      <c r="R389" s="671"/>
      <c r="S389" s="671"/>
      <c r="T389" s="671"/>
      <c r="U389" s="671"/>
      <c r="V389" s="671"/>
      <c r="W389" s="671"/>
      <c r="X389" s="671"/>
      <c r="Y389" s="671"/>
      <c r="Z389" s="671"/>
      <c r="AA389" s="671"/>
      <c r="AB389" s="671"/>
      <c r="AC389" s="671"/>
      <c r="AD389" s="671"/>
    </row>
    <row r="390" spans="1:30" ht="13.5" customHeight="1">
      <c r="A390" s="671"/>
      <c r="B390" s="671"/>
      <c r="C390" s="671"/>
      <c r="D390" s="671"/>
      <c r="E390" s="671"/>
      <c r="F390" s="671"/>
      <c r="G390" s="671"/>
      <c r="H390" s="671"/>
      <c r="I390" s="671"/>
      <c r="J390" s="671"/>
      <c r="K390" s="671"/>
      <c r="L390" s="671"/>
      <c r="M390" s="671"/>
      <c r="N390" s="671"/>
      <c r="O390" s="671"/>
      <c r="P390" s="671"/>
      <c r="Q390" s="671"/>
      <c r="R390" s="671"/>
      <c r="S390" s="671"/>
      <c r="T390" s="671"/>
      <c r="U390" s="671"/>
      <c r="V390" s="671"/>
      <c r="W390" s="671"/>
      <c r="X390" s="671"/>
      <c r="Y390" s="671"/>
      <c r="Z390" s="671"/>
      <c r="AA390" s="671"/>
      <c r="AB390" s="671"/>
      <c r="AC390" s="671"/>
      <c r="AD390" s="671"/>
    </row>
    <row r="391" spans="1:30" ht="13.5" customHeight="1">
      <c r="A391" s="671"/>
      <c r="B391" s="671"/>
      <c r="C391" s="671"/>
      <c r="D391" s="671"/>
      <c r="E391" s="671"/>
      <c r="F391" s="671"/>
      <c r="G391" s="671"/>
      <c r="H391" s="671"/>
      <c r="I391" s="671"/>
      <c r="J391" s="671"/>
      <c r="K391" s="671"/>
      <c r="L391" s="671"/>
      <c r="M391" s="671"/>
      <c r="N391" s="671"/>
      <c r="O391" s="671"/>
      <c r="P391" s="671"/>
      <c r="Q391" s="671"/>
      <c r="R391" s="671"/>
      <c r="S391" s="671"/>
      <c r="T391" s="671"/>
      <c r="U391" s="671"/>
      <c r="V391" s="671"/>
      <c r="W391" s="671"/>
      <c r="X391" s="671"/>
      <c r="Y391" s="671"/>
      <c r="Z391" s="671"/>
      <c r="AA391" s="671"/>
      <c r="AB391" s="671"/>
      <c r="AC391" s="671"/>
      <c r="AD391" s="671"/>
    </row>
    <row r="392" spans="1:30" ht="13.5" customHeight="1">
      <c r="A392" s="671"/>
      <c r="B392" s="671"/>
      <c r="C392" s="671"/>
      <c r="D392" s="671"/>
      <c r="E392" s="671"/>
      <c r="F392" s="671"/>
      <c r="G392" s="671"/>
      <c r="H392" s="671"/>
      <c r="I392" s="671"/>
      <c r="J392" s="671"/>
      <c r="K392" s="671"/>
      <c r="L392" s="671"/>
      <c r="M392" s="671"/>
      <c r="N392" s="671"/>
      <c r="O392" s="671"/>
      <c r="P392" s="671"/>
      <c r="Q392" s="671"/>
      <c r="R392" s="671"/>
      <c r="S392" s="671"/>
      <c r="T392" s="671"/>
      <c r="U392" s="671"/>
      <c r="V392" s="671"/>
      <c r="W392" s="671"/>
      <c r="X392" s="671"/>
      <c r="Y392" s="671"/>
      <c r="Z392" s="671"/>
      <c r="AA392" s="671"/>
      <c r="AB392" s="671"/>
      <c r="AC392" s="671"/>
      <c r="AD392" s="671"/>
    </row>
    <row r="393" spans="1:30" ht="13.5" customHeight="1">
      <c r="A393" s="671"/>
      <c r="B393" s="671"/>
      <c r="C393" s="671"/>
      <c r="D393" s="671"/>
      <c r="E393" s="671"/>
      <c r="F393" s="671"/>
      <c r="G393" s="671"/>
      <c r="H393" s="671"/>
      <c r="I393" s="671"/>
      <c r="J393" s="671"/>
      <c r="K393" s="671"/>
      <c r="L393" s="671"/>
      <c r="M393" s="671"/>
      <c r="N393" s="671"/>
      <c r="O393" s="671"/>
      <c r="P393" s="671"/>
      <c r="Q393" s="671"/>
      <c r="R393" s="671"/>
      <c r="S393" s="671"/>
      <c r="T393" s="671"/>
      <c r="U393" s="671"/>
      <c r="V393" s="671"/>
      <c r="W393" s="671"/>
      <c r="X393" s="671"/>
      <c r="Y393" s="671"/>
      <c r="Z393" s="671"/>
      <c r="AA393" s="671"/>
      <c r="AB393" s="671"/>
      <c r="AC393" s="671"/>
      <c r="AD393" s="671"/>
    </row>
    <row r="394" spans="1:30" ht="13.5" customHeight="1">
      <c r="A394" s="671"/>
      <c r="B394" s="671"/>
      <c r="C394" s="671"/>
      <c r="D394" s="671"/>
      <c r="E394" s="671"/>
      <c r="F394" s="671"/>
      <c r="G394" s="671"/>
      <c r="H394" s="671"/>
      <c r="I394" s="671"/>
      <c r="J394" s="671"/>
      <c r="K394" s="671"/>
      <c r="L394" s="671"/>
      <c r="M394" s="671"/>
      <c r="N394" s="671"/>
      <c r="O394" s="671"/>
      <c r="P394" s="671"/>
      <c r="Q394" s="671"/>
      <c r="R394" s="671"/>
      <c r="S394" s="671"/>
      <c r="T394" s="671"/>
      <c r="U394" s="671"/>
      <c r="V394" s="671"/>
      <c r="W394" s="671"/>
      <c r="X394" s="671"/>
      <c r="Y394" s="671"/>
      <c r="Z394" s="671"/>
      <c r="AA394" s="671"/>
      <c r="AB394" s="671"/>
      <c r="AC394" s="671"/>
      <c r="AD394" s="671"/>
    </row>
    <row r="395" spans="1:30" ht="13.5" customHeight="1">
      <c r="A395" s="671"/>
      <c r="B395" s="671"/>
      <c r="C395" s="671"/>
      <c r="D395" s="671"/>
      <c r="E395" s="671"/>
      <c r="F395" s="671"/>
      <c r="G395" s="671"/>
      <c r="H395" s="671"/>
      <c r="I395" s="671"/>
      <c r="J395" s="671"/>
      <c r="K395" s="671"/>
      <c r="L395" s="671"/>
      <c r="M395" s="671"/>
      <c r="N395" s="671"/>
      <c r="O395" s="671"/>
      <c r="P395" s="671"/>
      <c r="Q395" s="671"/>
      <c r="R395" s="671"/>
      <c r="S395" s="671"/>
      <c r="T395" s="671"/>
      <c r="U395" s="671"/>
      <c r="V395" s="671"/>
      <c r="W395" s="671"/>
      <c r="X395" s="671"/>
      <c r="Y395" s="671"/>
      <c r="Z395" s="671"/>
      <c r="AA395" s="671"/>
      <c r="AB395" s="671"/>
      <c r="AC395" s="671"/>
      <c r="AD395" s="671"/>
    </row>
    <row r="396" spans="1:30" ht="13.5" customHeight="1">
      <c r="A396" s="671"/>
      <c r="B396" s="671"/>
      <c r="C396" s="671"/>
      <c r="D396" s="671"/>
      <c r="E396" s="671"/>
      <c r="F396" s="671"/>
      <c r="G396" s="671"/>
      <c r="H396" s="671"/>
      <c r="I396" s="671"/>
      <c r="J396" s="671"/>
      <c r="K396" s="671"/>
      <c r="L396" s="671"/>
      <c r="M396" s="671"/>
      <c r="N396" s="671"/>
      <c r="O396" s="671"/>
      <c r="P396" s="671"/>
      <c r="Q396" s="671"/>
      <c r="R396" s="671"/>
      <c r="S396" s="671"/>
      <c r="T396" s="671"/>
      <c r="U396" s="671"/>
      <c r="V396" s="671"/>
      <c r="W396" s="671"/>
      <c r="X396" s="671"/>
      <c r="Y396" s="671"/>
      <c r="Z396" s="671"/>
      <c r="AA396" s="671"/>
      <c r="AB396" s="671"/>
      <c r="AC396" s="671"/>
      <c r="AD396" s="671"/>
    </row>
    <row r="397" spans="1:30" ht="13.5" customHeight="1">
      <c r="A397" s="671"/>
      <c r="B397" s="671"/>
      <c r="C397" s="671"/>
      <c r="D397" s="671"/>
      <c r="E397" s="671"/>
      <c r="F397" s="671"/>
      <c r="G397" s="671"/>
      <c r="H397" s="671"/>
      <c r="I397" s="671"/>
      <c r="J397" s="671"/>
      <c r="K397" s="671"/>
      <c r="L397" s="671"/>
      <c r="M397" s="671"/>
      <c r="N397" s="671"/>
      <c r="O397" s="671"/>
      <c r="P397" s="671"/>
      <c r="Q397" s="671"/>
      <c r="R397" s="671"/>
      <c r="S397" s="671"/>
      <c r="T397" s="671"/>
      <c r="U397" s="671"/>
      <c r="V397" s="671"/>
      <c r="W397" s="671"/>
      <c r="X397" s="671"/>
      <c r="Y397" s="671"/>
      <c r="Z397" s="671"/>
      <c r="AA397" s="671"/>
      <c r="AB397" s="671"/>
      <c r="AC397" s="671"/>
      <c r="AD397" s="671"/>
    </row>
    <row r="398" spans="1:30" ht="13.5" customHeight="1">
      <c r="A398" s="671"/>
      <c r="B398" s="671"/>
      <c r="C398" s="671"/>
      <c r="D398" s="671"/>
      <c r="E398" s="671"/>
      <c r="F398" s="671"/>
      <c r="G398" s="671"/>
      <c r="H398" s="671"/>
      <c r="I398" s="671"/>
      <c r="J398" s="671"/>
      <c r="K398" s="671"/>
      <c r="L398" s="671"/>
      <c r="M398" s="671"/>
      <c r="N398" s="671"/>
      <c r="O398" s="671"/>
      <c r="P398" s="671"/>
      <c r="Q398" s="671"/>
      <c r="R398" s="671"/>
      <c r="S398" s="671"/>
      <c r="T398" s="671"/>
      <c r="U398" s="671"/>
      <c r="V398" s="671"/>
      <c r="W398" s="671"/>
      <c r="X398" s="671"/>
      <c r="Y398" s="671"/>
      <c r="Z398" s="671"/>
      <c r="AA398" s="671"/>
      <c r="AB398" s="671"/>
      <c r="AC398" s="671"/>
      <c r="AD398" s="671"/>
    </row>
    <row r="399" spans="1:30" ht="13.5" customHeight="1">
      <c r="A399" s="671"/>
      <c r="B399" s="671"/>
      <c r="C399" s="671"/>
      <c r="D399" s="671"/>
      <c r="E399" s="671"/>
      <c r="F399" s="671"/>
      <c r="G399" s="671"/>
      <c r="H399" s="671"/>
      <c r="I399" s="671"/>
      <c r="J399" s="671"/>
      <c r="K399" s="671"/>
      <c r="L399" s="671"/>
      <c r="M399" s="671"/>
      <c r="N399" s="671"/>
      <c r="O399" s="671"/>
      <c r="P399" s="671"/>
      <c r="Q399" s="671"/>
      <c r="R399" s="671"/>
      <c r="S399" s="671"/>
      <c r="T399" s="671"/>
      <c r="U399" s="671"/>
      <c r="V399" s="671"/>
      <c r="W399" s="671"/>
      <c r="X399" s="671"/>
      <c r="Y399" s="671"/>
      <c r="Z399" s="671"/>
      <c r="AA399" s="671"/>
      <c r="AB399" s="671"/>
      <c r="AC399" s="671"/>
      <c r="AD399" s="671"/>
    </row>
    <row r="400" spans="1:30" ht="13.5" customHeight="1">
      <c r="A400" s="671"/>
      <c r="B400" s="671"/>
      <c r="C400" s="671"/>
      <c r="D400" s="671"/>
      <c r="E400" s="671"/>
      <c r="F400" s="671"/>
      <c r="G400" s="671"/>
      <c r="H400" s="671"/>
      <c r="I400" s="671"/>
      <c r="J400" s="671"/>
      <c r="K400" s="671"/>
      <c r="L400" s="671"/>
      <c r="M400" s="671"/>
      <c r="N400" s="671"/>
      <c r="O400" s="671"/>
      <c r="P400" s="671"/>
      <c r="Q400" s="671"/>
      <c r="R400" s="671"/>
      <c r="S400" s="671"/>
      <c r="T400" s="671"/>
      <c r="U400" s="671"/>
      <c r="V400" s="671"/>
      <c r="W400" s="671"/>
      <c r="X400" s="671"/>
      <c r="Y400" s="671"/>
      <c r="Z400" s="671"/>
      <c r="AA400" s="671"/>
      <c r="AB400" s="671"/>
      <c r="AC400" s="671"/>
      <c r="AD400" s="671"/>
    </row>
    <row r="401" spans="1:30" ht="13.5" customHeight="1">
      <c r="A401" s="671"/>
      <c r="B401" s="671"/>
      <c r="C401" s="671"/>
      <c r="D401" s="671"/>
      <c r="E401" s="671"/>
      <c r="F401" s="671"/>
      <c r="G401" s="671"/>
      <c r="H401" s="671"/>
      <c r="I401" s="671"/>
      <c r="J401" s="671"/>
      <c r="K401" s="671"/>
      <c r="L401" s="671"/>
      <c r="M401" s="671"/>
      <c r="N401" s="671"/>
      <c r="O401" s="671"/>
      <c r="P401" s="671"/>
      <c r="Q401" s="671"/>
      <c r="R401" s="671"/>
      <c r="S401" s="671"/>
      <c r="T401" s="671"/>
      <c r="U401" s="671"/>
      <c r="V401" s="671"/>
      <c r="W401" s="671"/>
      <c r="X401" s="671"/>
      <c r="Y401" s="671"/>
      <c r="Z401" s="671"/>
      <c r="AA401" s="671"/>
      <c r="AB401" s="671"/>
      <c r="AC401" s="671"/>
      <c r="AD401" s="671"/>
    </row>
    <row r="402" spans="1:30" ht="13.5" customHeight="1">
      <c r="A402" s="671"/>
      <c r="B402" s="671"/>
      <c r="C402" s="671"/>
      <c r="D402" s="671"/>
      <c r="E402" s="671"/>
      <c r="F402" s="671"/>
      <c r="G402" s="671"/>
      <c r="H402" s="671"/>
      <c r="I402" s="671"/>
      <c r="J402" s="671"/>
      <c r="K402" s="671"/>
      <c r="L402" s="671"/>
      <c r="M402" s="671"/>
      <c r="N402" s="671"/>
      <c r="O402" s="671"/>
      <c r="P402" s="671"/>
      <c r="Q402" s="671"/>
      <c r="R402" s="671"/>
      <c r="S402" s="671"/>
      <c r="T402" s="671"/>
      <c r="U402" s="671"/>
      <c r="V402" s="671"/>
      <c r="W402" s="671"/>
      <c r="X402" s="671"/>
      <c r="Y402" s="671"/>
      <c r="Z402" s="671"/>
      <c r="AA402" s="671"/>
      <c r="AB402" s="671"/>
      <c r="AC402" s="671"/>
      <c r="AD402" s="671"/>
    </row>
    <row r="403" spans="1:30" ht="13.5" customHeight="1">
      <c r="A403" s="671"/>
      <c r="B403" s="671"/>
      <c r="C403" s="671"/>
      <c r="D403" s="671"/>
      <c r="E403" s="671"/>
      <c r="F403" s="671"/>
      <c r="G403" s="671"/>
      <c r="H403" s="671"/>
      <c r="I403" s="671"/>
      <c r="J403" s="671"/>
      <c r="K403" s="671"/>
      <c r="L403" s="671"/>
      <c r="M403" s="671"/>
      <c r="N403" s="671"/>
      <c r="O403" s="671"/>
      <c r="P403" s="671"/>
      <c r="Q403" s="671"/>
      <c r="R403" s="671"/>
      <c r="S403" s="671"/>
      <c r="T403" s="671"/>
      <c r="U403" s="671"/>
      <c r="V403" s="671"/>
      <c r="W403" s="671"/>
      <c r="X403" s="671"/>
      <c r="Y403" s="671"/>
      <c r="Z403" s="671"/>
      <c r="AA403" s="671"/>
      <c r="AB403" s="671"/>
      <c r="AC403" s="671"/>
      <c r="AD403" s="671"/>
    </row>
    <row r="404" spans="1:30" ht="13.5" customHeight="1">
      <c r="A404" s="671"/>
      <c r="B404" s="671"/>
      <c r="C404" s="671"/>
      <c r="D404" s="671"/>
      <c r="E404" s="671"/>
      <c r="F404" s="671"/>
      <c r="G404" s="671"/>
      <c r="H404" s="671"/>
      <c r="I404" s="671"/>
      <c r="J404" s="671"/>
      <c r="K404" s="671"/>
      <c r="L404" s="671"/>
      <c r="M404" s="671"/>
      <c r="N404" s="671"/>
      <c r="O404" s="671"/>
      <c r="P404" s="671"/>
      <c r="Q404" s="671"/>
      <c r="R404" s="671"/>
      <c r="S404" s="671"/>
      <c r="T404" s="671"/>
      <c r="U404" s="671"/>
      <c r="V404" s="671"/>
      <c r="W404" s="671"/>
      <c r="X404" s="671"/>
      <c r="Y404" s="671"/>
      <c r="Z404" s="671"/>
      <c r="AA404" s="671"/>
      <c r="AB404" s="671"/>
      <c r="AC404" s="671"/>
      <c r="AD404" s="671"/>
    </row>
    <row r="405" spans="1:30" ht="13.5" customHeight="1">
      <c r="A405" s="671"/>
      <c r="B405" s="671"/>
      <c r="C405" s="671"/>
      <c r="D405" s="671"/>
      <c r="E405" s="671"/>
      <c r="F405" s="671"/>
      <c r="G405" s="671"/>
      <c r="H405" s="671"/>
      <c r="I405" s="671"/>
      <c r="J405" s="671"/>
      <c r="K405" s="671"/>
      <c r="L405" s="671"/>
      <c r="M405" s="671"/>
      <c r="N405" s="671"/>
      <c r="O405" s="671"/>
      <c r="P405" s="671"/>
      <c r="Q405" s="671"/>
      <c r="R405" s="671"/>
      <c r="S405" s="671"/>
      <c r="T405" s="671"/>
      <c r="U405" s="671"/>
      <c r="V405" s="671"/>
      <c r="W405" s="671"/>
      <c r="X405" s="671"/>
      <c r="Y405" s="671"/>
      <c r="Z405" s="671"/>
      <c r="AA405" s="671"/>
      <c r="AB405" s="671"/>
      <c r="AC405" s="671"/>
      <c r="AD405" s="671"/>
    </row>
    <row r="406" spans="1:30" ht="13.5" customHeight="1">
      <c r="A406" s="671"/>
      <c r="B406" s="671"/>
      <c r="C406" s="671"/>
      <c r="D406" s="671"/>
      <c r="E406" s="671"/>
      <c r="F406" s="671"/>
      <c r="G406" s="671"/>
      <c r="H406" s="671"/>
      <c r="I406" s="671"/>
      <c r="J406" s="671"/>
      <c r="K406" s="671"/>
      <c r="L406" s="671"/>
      <c r="M406" s="671"/>
      <c r="N406" s="671"/>
      <c r="O406" s="671"/>
      <c r="P406" s="671"/>
      <c r="Q406" s="671"/>
      <c r="R406" s="671"/>
      <c r="S406" s="671"/>
      <c r="T406" s="671"/>
      <c r="U406" s="671"/>
      <c r="V406" s="671"/>
      <c r="W406" s="671"/>
      <c r="X406" s="671"/>
      <c r="Y406" s="671"/>
      <c r="Z406" s="671"/>
      <c r="AA406" s="671"/>
      <c r="AB406" s="671"/>
      <c r="AC406" s="671"/>
      <c r="AD406" s="671"/>
    </row>
    <row r="407" spans="1:30" ht="13.5" customHeight="1">
      <c r="A407" s="671"/>
      <c r="B407" s="671"/>
      <c r="C407" s="671"/>
      <c r="D407" s="671"/>
      <c r="E407" s="671"/>
      <c r="F407" s="671"/>
      <c r="G407" s="671"/>
      <c r="H407" s="671"/>
      <c r="I407" s="671"/>
      <c r="J407" s="671"/>
      <c r="K407" s="671"/>
      <c r="L407" s="671"/>
      <c r="M407" s="671"/>
      <c r="N407" s="671"/>
      <c r="O407" s="671"/>
      <c r="P407" s="671"/>
      <c r="Q407" s="671"/>
      <c r="R407" s="671"/>
      <c r="S407" s="671"/>
      <c r="T407" s="671"/>
      <c r="U407" s="671"/>
      <c r="V407" s="671"/>
      <c r="W407" s="671"/>
      <c r="X407" s="671"/>
      <c r="Y407" s="671"/>
      <c r="Z407" s="671"/>
      <c r="AA407" s="671"/>
      <c r="AB407" s="671"/>
      <c r="AC407" s="671"/>
      <c r="AD407" s="671"/>
    </row>
    <row r="408" spans="1:30" ht="13.5" customHeight="1">
      <c r="A408" s="671"/>
      <c r="B408" s="671"/>
      <c r="C408" s="671"/>
      <c r="D408" s="671"/>
      <c r="E408" s="671"/>
      <c r="F408" s="671"/>
      <c r="G408" s="671"/>
      <c r="H408" s="671"/>
      <c r="I408" s="671"/>
      <c r="J408" s="671"/>
      <c r="K408" s="671"/>
      <c r="L408" s="671"/>
      <c r="M408" s="671"/>
      <c r="N408" s="671"/>
      <c r="O408" s="671"/>
      <c r="P408" s="671"/>
      <c r="Q408" s="671"/>
      <c r="R408" s="671"/>
      <c r="S408" s="671"/>
      <c r="T408" s="671"/>
      <c r="U408" s="671"/>
      <c r="V408" s="671"/>
      <c r="W408" s="671"/>
      <c r="X408" s="671"/>
      <c r="Y408" s="671"/>
      <c r="Z408" s="671"/>
      <c r="AA408" s="671"/>
      <c r="AB408" s="671"/>
      <c r="AC408" s="671"/>
      <c r="AD408" s="671"/>
    </row>
    <row r="409" spans="1:30" ht="13.5" customHeight="1">
      <c r="A409" s="671"/>
      <c r="B409" s="671"/>
      <c r="C409" s="671"/>
      <c r="D409" s="671"/>
      <c r="E409" s="671"/>
      <c r="F409" s="671"/>
      <c r="G409" s="671"/>
      <c r="H409" s="671"/>
      <c r="I409" s="671"/>
      <c r="J409" s="671"/>
      <c r="K409" s="671"/>
      <c r="L409" s="671"/>
      <c r="M409" s="671"/>
      <c r="N409" s="671"/>
      <c r="O409" s="671"/>
      <c r="P409" s="671"/>
      <c r="Q409" s="671"/>
      <c r="R409" s="671"/>
      <c r="S409" s="671"/>
      <c r="T409" s="671"/>
      <c r="U409" s="671"/>
      <c r="V409" s="671"/>
      <c r="W409" s="671"/>
      <c r="X409" s="671"/>
      <c r="Y409" s="671"/>
      <c r="Z409" s="671"/>
      <c r="AA409" s="671"/>
      <c r="AB409" s="671"/>
      <c r="AC409" s="671"/>
      <c r="AD409" s="671"/>
    </row>
    <row r="410" spans="1:30" ht="13.5" customHeight="1">
      <c r="A410" s="671"/>
      <c r="B410" s="671"/>
      <c r="C410" s="671"/>
      <c r="D410" s="671"/>
      <c r="E410" s="671"/>
      <c r="F410" s="671"/>
      <c r="G410" s="671"/>
      <c r="H410" s="671"/>
      <c r="I410" s="671"/>
      <c r="J410" s="671"/>
      <c r="K410" s="671"/>
      <c r="L410" s="671"/>
      <c r="M410" s="671"/>
      <c r="N410" s="671"/>
      <c r="O410" s="671"/>
      <c r="P410" s="671"/>
      <c r="Q410" s="671"/>
      <c r="R410" s="671"/>
      <c r="S410" s="671"/>
      <c r="T410" s="671"/>
      <c r="U410" s="671"/>
      <c r="V410" s="671"/>
      <c r="W410" s="671"/>
      <c r="X410" s="671"/>
      <c r="Y410" s="671"/>
      <c r="Z410" s="671"/>
      <c r="AA410" s="671"/>
      <c r="AB410" s="671"/>
      <c r="AC410" s="671"/>
      <c r="AD410" s="671"/>
    </row>
    <row r="411" spans="1:30" ht="13.5" customHeight="1">
      <c r="A411" s="671"/>
      <c r="B411" s="671"/>
      <c r="C411" s="671"/>
      <c r="D411" s="671"/>
      <c r="E411" s="671"/>
      <c r="F411" s="671"/>
      <c r="G411" s="671"/>
      <c r="H411" s="671"/>
      <c r="I411" s="671"/>
      <c r="J411" s="671"/>
      <c r="K411" s="671"/>
      <c r="L411" s="671"/>
      <c r="M411" s="671"/>
      <c r="N411" s="671"/>
      <c r="O411" s="671"/>
      <c r="P411" s="671"/>
      <c r="Q411" s="671"/>
      <c r="R411" s="671"/>
      <c r="S411" s="671"/>
      <c r="T411" s="671"/>
      <c r="U411" s="671"/>
      <c r="V411" s="671"/>
      <c r="W411" s="671"/>
      <c r="X411" s="671"/>
      <c r="Y411" s="671"/>
      <c r="Z411" s="671"/>
      <c r="AA411" s="671"/>
      <c r="AB411" s="671"/>
      <c r="AC411" s="671"/>
      <c r="AD411" s="671"/>
    </row>
    <row r="412" spans="1:30" ht="13.5" customHeight="1">
      <c r="A412" s="671"/>
      <c r="B412" s="671"/>
      <c r="C412" s="671"/>
      <c r="D412" s="671"/>
      <c r="E412" s="671"/>
      <c r="F412" s="671"/>
      <c r="G412" s="671"/>
      <c r="H412" s="671"/>
      <c r="I412" s="671"/>
      <c r="J412" s="671"/>
      <c r="K412" s="671"/>
      <c r="L412" s="671"/>
      <c r="M412" s="671"/>
      <c r="N412" s="671"/>
      <c r="O412" s="671"/>
      <c r="P412" s="671"/>
      <c r="Q412" s="671"/>
      <c r="R412" s="671"/>
      <c r="S412" s="671"/>
      <c r="T412" s="671"/>
      <c r="U412" s="671"/>
      <c r="V412" s="671"/>
      <c r="W412" s="671"/>
      <c r="X412" s="671"/>
      <c r="Y412" s="671"/>
      <c r="Z412" s="671"/>
      <c r="AA412" s="671"/>
      <c r="AB412" s="671"/>
      <c r="AC412" s="671"/>
      <c r="AD412" s="671"/>
    </row>
    <row r="413" spans="1:30" ht="13.5" customHeight="1">
      <c r="A413" s="671"/>
      <c r="B413" s="671"/>
      <c r="C413" s="671"/>
      <c r="D413" s="671"/>
      <c r="E413" s="671"/>
      <c r="F413" s="671"/>
      <c r="G413" s="671"/>
      <c r="H413" s="671"/>
      <c r="I413" s="671"/>
      <c r="J413" s="671"/>
      <c r="K413" s="671"/>
      <c r="L413" s="671"/>
      <c r="M413" s="671"/>
      <c r="N413" s="671"/>
      <c r="O413" s="671"/>
      <c r="P413" s="671"/>
      <c r="Q413" s="671"/>
      <c r="R413" s="671"/>
      <c r="S413" s="671"/>
      <c r="T413" s="671"/>
      <c r="U413" s="671"/>
      <c r="V413" s="671"/>
      <c r="W413" s="671"/>
      <c r="X413" s="671"/>
      <c r="Y413" s="671"/>
      <c r="Z413" s="671"/>
      <c r="AA413" s="671"/>
      <c r="AB413" s="671"/>
      <c r="AC413" s="671"/>
      <c r="AD413" s="671"/>
    </row>
    <row r="414" spans="1:30" ht="13.5" customHeight="1">
      <c r="A414" s="671"/>
      <c r="B414" s="671"/>
      <c r="C414" s="671"/>
      <c r="D414" s="671"/>
      <c r="E414" s="671"/>
      <c r="F414" s="671"/>
      <c r="G414" s="671"/>
      <c r="H414" s="671"/>
      <c r="I414" s="671"/>
      <c r="J414" s="671"/>
      <c r="K414" s="671"/>
      <c r="L414" s="671"/>
      <c r="M414" s="671"/>
      <c r="N414" s="671"/>
      <c r="O414" s="671"/>
      <c r="P414" s="671"/>
      <c r="Q414" s="671"/>
      <c r="R414" s="671"/>
      <c r="S414" s="671"/>
      <c r="T414" s="671"/>
      <c r="U414" s="671"/>
      <c r="V414" s="671"/>
      <c r="W414" s="671"/>
      <c r="X414" s="671"/>
      <c r="Y414" s="671"/>
      <c r="Z414" s="671"/>
      <c r="AA414" s="671"/>
      <c r="AB414" s="671"/>
      <c r="AC414" s="671"/>
      <c r="AD414" s="671"/>
    </row>
    <row r="415" spans="1:30" ht="13.5" customHeight="1">
      <c r="A415" s="671"/>
      <c r="B415" s="671"/>
      <c r="C415" s="671"/>
      <c r="D415" s="671"/>
      <c r="E415" s="671"/>
      <c r="F415" s="671"/>
      <c r="G415" s="671"/>
      <c r="H415" s="671"/>
      <c r="I415" s="671"/>
      <c r="J415" s="671"/>
      <c r="K415" s="671"/>
      <c r="L415" s="671"/>
      <c r="M415" s="671"/>
      <c r="N415" s="671"/>
      <c r="O415" s="671"/>
      <c r="P415" s="671"/>
      <c r="Q415" s="671"/>
      <c r="R415" s="671"/>
      <c r="S415" s="671"/>
      <c r="T415" s="671"/>
      <c r="U415" s="671"/>
      <c r="V415" s="671"/>
      <c r="W415" s="671"/>
      <c r="X415" s="671"/>
      <c r="Y415" s="671"/>
      <c r="Z415" s="671"/>
      <c r="AA415" s="671"/>
      <c r="AB415" s="671"/>
      <c r="AC415" s="671"/>
      <c r="AD415" s="671"/>
    </row>
    <row r="416" spans="1:30" ht="13.5" customHeight="1">
      <c r="A416" s="671"/>
      <c r="B416" s="671"/>
      <c r="C416" s="671"/>
      <c r="D416" s="671"/>
      <c r="E416" s="671"/>
      <c r="F416" s="671"/>
      <c r="G416" s="671"/>
      <c r="H416" s="671"/>
      <c r="I416" s="671"/>
      <c r="J416" s="671"/>
      <c r="K416" s="671"/>
      <c r="L416" s="671"/>
      <c r="M416" s="671"/>
      <c r="N416" s="671"/>
      <c r="O416" s="671"/>
      <c r="P416" s="671"/>
      <c r="Q416" s="671"/>
      <c r="R416" s="671"/>
      <c r="S416" s="671"/>
      <c r="T416" s="671"/>
      <c r="U416" s="671"/>
      <c r="V416" s="671"/>
      <c r="W416" s="671"/>
      <c r="X416" s="671"/>
      <c r="Y416" s="671"/>
      <c r="Z416" s="671"/>
      <c r="AA416" s="671"/>
      <c r="AB416" s="671"/>
      <c r="AC416" s="671"/>
      <c r="AD416" s="671"/>
    </row>
    <row r="417" spans="1:30" ht="13.5" customHeight="1">
      <c r="A417" s="671"/>
      <c r="B417" s="671"/>
      <c r="C417" s="671"/>
      <c r="D417" s="671"/>
      <c r="E417" s="671"/>
      <c r="F417" s="671"/>
      <c r="G417" s="671"/>
      <c r="H417" s="671"/>
      <c r="I417" s="671"/>
      <c r="J417" s="671"/>
      <c r="K417" s="671"/>
      <c r="L417" s="671"/>
      <c r="M417" s="671"/>
      <c r="N417" s="671"/>
      <c r="O417" s="671"/>
      <c r="P417" s="671"/>
      <c r="Q417" s="671"/>
      <c r="R417" s="671"/>
      <c r="S417" s="671"/>
      <c r="T417" s="671"/>
      <c r="U417" s="671"/>
      <c r="V417" s="671"/>
      <c r="W417" s="671"/>
      <c r="X417" s="671"/>
      <c r="Y417" s="671"/>
      <c r="Z417" s="671"/>
      <c r="AA417" s="671"/>
      <c r="AB417" s="671"/>
      <c r="AC417" s="671"/>
      <c r="AD417" s="671"/>
    </row>
    <row r="418" spans="1:30" ht="13.5" customHeight="1">
      <c r="A418" s="671"/>
      <c r="B418" s="671"/>
      <c r="C418" s="671"/>
      <c r="D418" s="671"/>
      <c r="E418" s="671"/>
      <c r="F418" s="671"/>
      <c r="G418" s="671"/>
      <c r="H418" s="671"/>
      <c r="I418" s="671"/>
      <c r="J418" s="671"/>
      <c r="K418" s="671"/>
      <c r="L418" s="671"/>
      <c r="M418" s="671"/>
      <c r="N418" s="671"/>
      <c r="O418" s="671"/>
      <c r="P418" s="671"/>
      <c r="Q418" s="671"/>
      <c r="R418" s="671"/>
      <c r="S418" s="671"/>
      <c r="T418" s="671"/>
      <c r="U418" s="671"/>
      <c r="V418" s="671"/>
      <c r="W418" s="671"/>
      <c r="X418" s="671"/>
      <c r="Y418" s="671"/>
      <c r="Z418" s="671"/>
      <c r="AA418" s="671"/>
      <c r="AB418" s="671"/>
      <c r="AC418" s="671"/>
      <c r="AD418" s="671"/>
    </row>
    <row r="419" spans="1:30" ht="13.5" customHeight="1">
      <c r="A419" s="671"/>
      <c r="B419" s="671"/>
      <c r="C419" s="671"/>
      <c r="D419" s="671"/>
      <c r="E419" s="671"/>
      <c r="F419" s="671"/>
      <c r="G419" s="671"/>
      <c r="H419" s="671"/>
      <c r="I419" s="671"/>
      <c r="J419" s="671"/>
      <c r="K419" s="671"/>
      <c r="L419" s="671"/>
      <c r="M419" s="671"/>
      <c r="N419" s="671"/>
      <c r="O419" s="671"/>
      <c r="P419" s="671"/>
      <c r="Q419" s="671"/>
      <c r="R419" s="671"/>
      <c r="S419" s="671"/>
      <c r="T419" s="671"/>
      <c r="U419" s="671"/>
      <c r="V419" s="671"/>
      <c r="W419" s="671"/>
      <c r="X419" s="671"/>
      <c r="Y419" s="671"/>
      <c r="Z419" s="671"/>
      <c r="AA419" s="671"/>
      <c r="AB419" s="671"/>
      <c r="AC419" s="671"/>
      <c r="AD419" s="671"/>
    </row>
    <row r="420" spans="1:30" ht="13.5" customHeight="1">
      <c r="A420" s="671"/>
      <c r="B420" s="671"/>
      <c r="C420" s="671"/>
      <c r="D420" s="671"/>
      <c r="E420" s="671"/>
      <c r="F420" s="671"/>
      <c r="G420" s="671"/>
      <c r="H420" s="671"/>
      <c r="I420" s="671"/>
      <c r="J420" s="671"/>
      <c r="K420" s="671"/>
      <c r="L420" s="671"/>
      <c r="M420" s="671"/>
      <c r="N420" s="671"/>
      <c r="O420" s="671"/>
      <c r="P420" s="671"/>
      <c r="Q420" s="671"/>
      <c r="R420" s="671"/>
      <c r="S420" s="671"/>
      <c r="T420" s="671"/>
      <c r="U420" s="671"/>
      <c r="V420" s="671"/>
      <c r="W420" s="671"/>
      <c r="X420" s="671"/>
      <c r="Y420" s="671"/>
      <c r="Z420" s="671"/>
      <c r="AA420" s="671"/>
      <c r="AB420" s="671"/>
      <c r="AC420" s="671"/>
      <c r="AD420" s="671"/>
    </row>
    <row r="421" spans="1:30" ht="13.5" customHeight="1">
      <c r="A421" s="671"/>
      <c r="B421" s="671"/>
      <c r="C421" s="671"/>
      <c r="D421" s="671"/>
      <c r="E421" s="671"/>
      <c r="F421" s="671"/>
      <c r="G421" s="671"/>
      <c r="H421" s="671"/>
      <c r="I421" s="671"/>
      <c r="J421" s="671"/>
      <c r="K421" s="671"/>
      <c r="L421" s="671"/>
      <c r="M421" s="671"/>
      <c r="N421" s="671"/>
      <c r="O421" s="671"/>
      <c r="P421" s="671"/>
      <c r="Q421" s="671"/>
      <c r="R421" s="671"/>
      <c r="S421" s="671"/>
      <c r="T421" s="671"/>
      <c r="U421" s="671"/>
      <c r="V421" s="671"/>
      <c r="W421" s="671"/>
      <c r="X421" s="671"/>
      <c r="Y421" s="671"/>
      <c r="Z421" s="671"/>
      <c r="AA421" s="671"/>
      <c r="AB421" s="671"/>
      <c r="AC421" s="671"/>
      <c r="AD421" s="671"/>
    </row>
    <row r="422" spans="1:30" ht="13.5" customHeight="1">
      <c r="A422" s="671"/>
      <c r="B422" s="671"/>
      <c r="C422" s="671"/>
      <c r="D422" s="671"/>
      <c r="E422" s="671"/>
      <c r="F422" s="671"/>
      <c r="G422" s="671"/>
      <c r="H422" s="671"/>
      <c r="I422" s="671"/>
      <c r="J422" s="671"/>
      <c r="K422" s="671"/>
      <c r="L422" s="671"/>
      <c r="M422" s="671"/>
      <c r="N422" s="671"/>
      <c r="O422" s="671"/>
      <c r="P422" s="671"/>
      <c r="Q422" s="671"/>
      <c r="R422" s="671"/>
      <c r="S422" s="671"/>
      <c r="T422" s="671"/>
      <c r="U422" s="671"/>
      <c r="V422" s="671"/>
      <c r="W422" s="671"/>
      <c r="X422" s="671"/>
      <c r="Y422" s="671"/>
      <c r="Z422" s="671"/>
      <c r="AA422" s="671"/>
      <c r="AB422" s="671"/>
      <c r="AC422" s="671"/>
      <c r="AD422" s="671"/>
    </row>
    <row r="423" spans="1:30" ht="13.5" customHeight="1">
      <c r="A423" s="671"/>
      <c r="B423" s="671"/>
      <c r="C423" s="671"/>
      <c r="D423" s="671"/>
      <c r="E423" s="671"/>
      <c r="F423" s="671"/>
      <c r="G423" s="671"/>
      <c r="H423" s="671"/>
      <c r="I423" s="671"/>
      <c r="J423" s="671"/>
      <c r="K423" s="671"/>
      <c r="L423" s="671"/>
      <c r="M423" s="671"/>
      <c r="N423" s="671"/>
      <c r="O423" s="671"/>
      <c r="P423" s="671"/>
      <c r="Q423" s="671"/>
      <c r="R423" s="671"/>
      <c r="S423" s="671"/>
      <c r="T423" s="671"/>
      <c r="U423" s="671"/>
      <c r="V423" s="671"/>
      <c r="W423" s="671"/>
      <c r="X423" s="671"/>
      <c r="Y423" s="671"/>
      <c r="Z423" s="671"/>
      <c r="AA423" s="671"/>
      <c r="AB423" s="671"/>
      <c r="AC423" s="671"/>
      <c r="AD423" s="671"/>
    </row>
    <row r="424" spans="1:30" ht="13.5" customHeight="1">
      <c r="A424" s="671"/>
      <c r="B424" s="671"/>
      <c r="C424" s="671"/>
      <c r="D424" s="671"/>
      <c r="E424" s="671"/>
      <c r="F424" s="671"/>
      <c r="G424" s="671"/>
      <c r="H424" s="671"/>
      <c r="I424" s="671"/>
      <c r="J424" s="671"/>
      <c r="K424" s="671"/>
      <c r="L424" s="671"/>
      <c r="M424" s="671"/>
      <c r="N424" s="671"/>
      <c r="O424" s="671"/>
      <c r="P424" s="671"/>
      <c r="Q424" s="671"/>
      <c r="R424" s="671"/>
      <c r="S424" s="671"/>
      <c r="T424" s="671"/>
      <c r="U424" s="671"/>
      <c r="V424" s="671"/>
      <c r="W424" s="671"/>
      <c r="X424" s="671"/>
      <c r="Y424" s="671"/>
      <c r="Z424" s="671"/>
      <c r="AA424" s="671"/>
      <c r="AB424" s="671"/>
      <c r="AC424" s="671"/>
      <c r="AD424" s="671"/>
    </row>
    <row r="425" spans="1:30" ht="13.5" customHeight="1">
      <c r="A425" s="671"/>
      <c r="B425" s="671"/>
      <c r="C425" s="671"/>
      <c r="D425" s="671"/>
      <c r="E425" s="671"/>
      <c r="F425" s="671"/>
      <c r="G425" s="671"/>
      <c r="H425" s="671"/>
      <c r="I425" s="671"/>
      <c r="J425" s="671"/>
      <c r="K425" s="671"/>
      <c r="L425" s="671"/>
      <c r="M425" s="671"/>
      <c r="N425" s="671"/>
      <c r="O425" s="671"/>
      <c r="P425" s="671"/>
      <c r="Q425" s="671"/>
      <c r="R425" s="671"/>
      <c r="S425" s="671"/>
      <c r="T425" s="671"/>
      <c r="U425" s="671"/>
      <c r="V425" s="671"/>
      <c r="W425" s="671"/>
      <c r="X425" s="671"/>
      <c r="Y425" s="671"/>
      <c r="Z425" s="671"/>
      <c r="AA425" s="671"/>
      <c r="AB425" s="671"/>
      <c r="AC425" s="671"/>
      <c r="AD425" s="671"/>
    </row>
    <row r="426" spans="1:30" ht="13.5" customHeight="1">
      <c r="A426" s="671"/>
      <c r="B426" s="671"/>
      <c r="C426" s="671"/>
      <c r="D426" s="671"/>
      <c r="E426" s="671"/>
      <c r="F426" s="671"/>
      <c r="G426" s="671"/>
      <c r="H426" s="671"/>
      <c r="I426" s="671"/>
      <c r="J426" s="671"/>
      <c r="K426" s="671"/>
      <c r="L426" s="671"/>
      <c r="M426" s="671"/>
      <c r="N426" s="671"/>
      <c r="O426" s="671"/>
      <c r="P426" s="671"/>
      <c r="Q426" s="671"/>
      <c r="R426" s="671"/>
      <c r="S426" s="671"/>
      <c r="T426" s="671"/>
      <c r="U426" s="671"/>
      <c r="V426" s="671"/>
      <c r="W426" s="671"/>
      <c r="X426" s="671"/>
      <c r="Y426" s="671"/>
      <c r="Z426" s="671"/>
      <c r="AA426" s="671"/>
      <c r="AB426" s="671"/>
      <c r="AC426" s="671"/>
      <c r="AD426" s="671"/>
    </row>
    <row r="427" spans="1:30" ht="13.5" customHeight="1">
      <c r="A427" s="671"/>
      <c r="B427" s="671"/>
      <c r="C427" s="671"/>
      <c r="D427" s="671"/>
      <c r="E427" s="671"/>
      <c r="F427" s="671"/>
      <c r="G427" s="671"/>
      <c r="H427" s="671"/>
      <c r="I427" s="671"/>
      <c r="J427" s="671"/>
      <c r="K427" s="671"/>
      <c r="L427" s="671"/>
      <c r="M427" s="671"/>
      <c r="N427" s="671"/>
      <c r="O427" s="671"/>
      <c r="P427" s="671"/>
      <c r="Q427" s="671"/>
      <c r="R427" s="671"/>
      <c r="S427" s="671"/>
      <c r="T427" s="671"/>
      <c r="U427" s="671"/>
      <c r="V427" s="671"/>
      <c r="W427" s="671"/>
      <c r="X427" s="671"/>
      <c r="Y427" s="671"/>
      <c r="Z427" s="671"/>
      <c r="AA427" s="671"/>
      <c r="AB427" s="671"/>
      <c r="AC427" s="671"/>
      <c r="AD427" s="671"/>
    </row>
    <row r="428" spans="1:30" ht="13.5" customHeight="1">
      <c r="A428" s="671"/>
      <c r="B428" s="671"/>
      <c r="C428" s="671"/>
      <c r="D428" s="671"/>
      <c r="E428" s="671"/>
      <c r="F428" s="671"/>
      <c r="G428" s="671"/>
      <c r="H428" s="671"/>
      <c r="I428" s="671"/>
      <c r="J428" s="671"/>
      <c r="K428" s="671"/>
      <c r="L428" s="671"/>
      <c r="M428" s="671"/>
      <c r="N428" s="671"/>
      <c r="O428" s="671"/>
      <c r="P428" s="671"/>
      <c r="Q428" s="671"/>
      <c r="R428" s="671"/>
      <c r="S428" s="671"/>
      <c r="T428" s="671"/>
      <c r="U428" s="671"/>
      <c r="V428" s="671"/>
      <c r="W428" s="671"/>
      <c r="X428" s="671"/>
      <c r="Y428" s="671"/>
      <c r="Z428" s="671"/>
      <c r="AA428" s="671"/>
      <c r="AB428" s="671"/>
      <c r="AC428" s="671"/>
      <c r="AD428" s="671"/>
    </row>
    <row r="429" spans="1:30" ht="13.5" customHeight="1">
      <c r="A429" s="671"/>
      <c r="B429" s="671"/>
      <c r="C429" s="671"/>
      <c r="D429" s="671"/>
      <c r="E429" s="671"/>
      <c r="F429" s="671"/>
      <c r="G429" s="671"/>
      <c r="H429" s="671"/>
      <c r="I429" s="671"/>
      <c r="J429" s="671"/>
      <c r="K429" s="671"/>
      <c r="L429" s="671"/>
      <c r="M429" s="671"/>
      <c r="N429" s="671"/>
      <c r="O429" s="671"/>
      <c r="P429" s="671"/>
      <c r="Q429" s="671"/>
      <c r="R429" s="671"/>
      <c r="S429" s="671"/>
      <c r="T429" s="671"/>
      <c r="U429" s="671"/>
      <c r="V429" s="671"/>
      <c r="W429" s="671"/>
      <c r="X429" s="671"/>
      <c r="Y429" s="671"/>
      <c r="Z429" s="671"/>
      <c r="AA429" s="671"/>
      <c r="AB429" s="671"/>
      <c r="AC429" s="671"/>
      <c r="AD429" s="671"/>
    </row>
    <row r="430" spans="1:30" ht="13.5" customHeight="1">
      <c r="A430" s="671"/>
      <c r="B430" s="671"/>
      <c r="C430" s="671"/>
      <c r="D430" s="671"/>
      <c r="E430" s="671"/>
      <c r="F430" s="671"/>
      <c r="G430" s="671"/>
      <c r="H430" s="671"/>
      <c r="I430" s="671"/>
      <c r="J430" s="671"/>
      <c r="K430" s="671"/>
      <c r="L430" s="671"/>
      <c r="M430" s="671"/>
      <c r="N430" s="671"/>
      <c r="O430" s="671"/>
      <c r="P430" s="671"/>
      <c r="Q430" s="671"/>
      <c r="R430" s="671"/>
      <c r="S430" s="671"/>
      <c r="T430" s="671"/>
      <c r="U430" s="671"/>
      <c r="V430" s="671"/>
      <c r="W430" s="671"/>
      <c r="X430" s="671"/>
      <c r="Y430" s="671"/>
      <c r="Z430" s="671"/>
      <c r="AA430" s="671"/>
      <c r="AB430" s="671"/>
      <c r="AC430" s="671"/>
      <c r="AD430" s="671"/>
    </row>
    <row r="431" spans="1:30" ht="13.5" customHeight="1">
      <c r="A431" s="671"/>
      <c r="B431" s="671"/>
      <c r="C431" s="671"/>
      <c r="D431" s="671"/>
      <c r="E431" s="671"/>
      <c r="F431" s="671"/>
      <c r="G431" s="671"/>
      <c r="H431" s="671"/>
      <c r="I431" s="671"/>
      <c r="J431" s="671"/>
      <c r="K431" s="671"/>
      <c r="L431" s="671"/>
      <c r="M431" s="671"/>
      <c r="N431" s="671"/>
      <c r="O431" s="671"/>
      <c r="P431" s="671"/>
      <c r="Q431" s="671"/>
      <c r="R431" s="671"/>
      <c r="S431" s="671"/>
      <c r="T431" s="671"/>
      <c r="U431" s="671"/>
      <c r="V431" s="671"/>
      <c r="W431" s="671"/>
      <c r="X431" s="671"/>
      <c r="Y431" s="671"/>
      <c r="Z431" s="671"/>
      <c r="AA431" s="671"/>
      <c r="AB431" s="671"/>
      <c r="AC431" s="671"/>
      <c r="AD431" s="671"/>
    </row>
    <row r="432" spans="1:30" ht="13.5" customHeight="1">
      <c r="A432" s="671"/>
      <c r="B432" s="671"/>
      <c r="C432" s="671"/>
      <c r="D432" s="671"/>
      <c r="E432" s="671"/>
      <c r="F432" s="671"/>
      <c r="G432" s="671"/>
      <c r="H432" s="671"/>
      <c r="I432" s="671"/>
      <c r="J432" s="671"/>
      <c r="K432" s="671"/>
      <c r="L432" s="671"/>
      <c r="M432" s="671"/>
      <c r="N432" s="671"/>
      <c r="O432" s="671"/>
      <c r="P432" s="671"/>
      <c r="Q432" s="671"/>
      <c r="R432" s="671"/>
      <c r="S432" s="671"/>
      <c r="T432" s="671"/>
      <c r="U432" s="671"/>
      <c r="V432" s="671"/>
      <c r="W432" s="671"/>
      <c r="X432" s="671"/>
      <c r="Y432" s="671"/>
      <c r="Z432" s="671"/>
      <c r="AA432" s="671"/>
      <c r="AB432" s="671"/>
      <c r="AC432" s="671"/>
      <c r="AD432" s="671"/>
    </row>
    <row r="433" spans="1:30" ht="13.5" customHeight="1">
      <c r="A433" s="671"/>
      <c r="B433" s="671"/>
      <c r="C433" s="671"/>
      <c r="D433" s="671"/>
      <c r="E433" s="671"/>
      <c r="F433" s="671"/>
      <c r="G433" s="671"/>
      <c r="H433" s="671"/>
      <c r="I433" s="671"/>
      <c r="J433" s="671"/>
      <c r="K433" s="671"/>
      <c r="L433" s="671"/>
      <c r="M433" s="671"/>
      <c r="N433" s="671"/>
      <c r="O433" s="671"/>
      <c r="P433" s="671"/>
      <c r="Q433" s="671"/>
      <c r="R433" s="671"/>
      <c r="S433" s="671"/>
      <c r="T433" s="671"/>
      <c r="U433" s="671"/>
      <c r="V433" s="671"/>
      <c r="W433" s="671"/>
      <c r="X433" s="671"/>
      <c r="Y433" s="671"/>
      <c r="Z433" s="671"/>
      <c r="AA433" s="671"/>
      <c r="AB433" s="671"/>
      <c r="AC433" s="671"/>
      <c r="AD433" s="671"/>
    </row>
    <row r="434" spans="1:30" ht="13.5" customHeight="1">
      <c r="A434" s="671"/>
      <c r="B434" s="671"/>
      <c r="C434" s="671"/>
      <c r="D434" s="671"/>
      <c r="E434" s="671"/>
      <c r="F434" s="671"/>
      <c r="G434" s="671"/>
      <c r="H434" s="671"/>
      <c r="I434" s="671"/>
      <c r="J434" s="671"/>
      <c r="K434" s="671"/>
      <c r="L434" s="671"/>
      <c r="M434" s="671"/>
      <c r="N434" s="671"/>
      <c r="O434" s="671"/>
      <c r="P434" s="671"/>
      <c r="Q434" s="671"/>
      <c r="R434" s="671"/>
      <c r="S434" s="671"/>
      <c r="T434" s="671"/>
      <c r="U434" s="671"/>
      <c r="V434" s="671"/>
      <c r="W434" s="671"/>
      <c r="X434" s="671"/>
      <c r="Y434" s="671"/>
      <c r="Z434" s="671"/>
      <c r="AA434" s="671"/>
      <c r="AB434" s="671"/>
      <c r="AC434" s="671"/>
      <c r="AD434" s="671"/>
    </row>
    <row r="435" spans="1:30" ht="13.5" customHeight="1">
      <c r="A435" s="671"/>
      <c r="B435" s="671"/>
      <c r="C435" s="671"/>
      <c r="D435" s="671"/>
      <c r="E435" s="671"/>
      <c r="F435" s="671"/>
      <c r="G435" s="671"/>
      <c r="H435" s="671"/>
      <c r="I435" s="671"/>
      <c r="J435" s="671"/>
      <c r="K435" s="671"/>
      <c r="L435" s="671"/>
      <c r="M435" s="671"/>
      <c r="N435" s="671"/>
      <c r="O435" s="671"/>
      <c r="P435" s="671"/>
      <c r="Q435" s="671"/>
      <c r="R435" s="671"/>
      <c r="S435" s="671"/>
      <c r="T435" s="671"/>
      <c r="U435" s="671"/>
      <c r="V435" s="671"/>
      <c r="W435" s="671"/>
      <c r="X435" s="671"/>
      <c r="Y435" s="671"/>
      <c r="Z435" s="671"/>
      <c r="AA435" s="671"/>
      <c r="AB435" s="671"/>
      <c r="AC435" s="671"/>
      <c r="AD435" s="671"/>
    </row>
    <row r="436" spans="1:30" ht="13.5" customHeight="1">
      <c r="A436" s="671"/>
      <c r="B436" s="671"/>
      <c r="C436" s="671"/>
      <c r="D436" s="671"/>
      <c r="E436" s="671"/>
      <c r="F436" s="671"/>
      <c r="G436" s="671"/>
      <c r="H436" s="671"/>
      <c r="I436" s="671"/>
      <c r="J436" s="671"/>
      <c r="K436" s="671"/>
      <c r="L436" s="671"/>
      <c r="M436" s="671"/>
      <c r="N436" s="671"/>
      <c r="O436" s="671"/>
      <c r="P436" s="671"/>
      <c r="Q436" s="671"/>
      <c r="R436" s="671"/>
      <c r="S436" s="671"/>
      <c r="T436" s="671"/>
      <c r="U436" s="671"/>
      <c r="V436" s="671"/>
      <c r="W436" s="671"/>
      <c r="X436" s="671"/>
      <c r="Y436" s="671"/>
      <c r="Z436" s="671"/>
      <c r="AA436" s="671"/>
      <c r="AB436" s="671"/>
      <c r="AC436" s="671"/>
      <c r="AD436" s="671"/>
    </row>
    <row r="437" spans="1:30" ht="13.5" customHeight="1">
      <c r="A437" s="671"/>
      <c r="B437" s="671"/>
      <c r="C437" s="671"/>
      <c r="D437" s="671"/>
      <c r="E437" s="671"/>
      <c r="F437" s="671"/>
      <c r="G437" s="671"/>
      <c r="H437" s="671"/>
      <c r="I437" s="671"/>
      <c r="J437" s="671"/>
      <c r="K437" s="671"/>
      <c r="L437" s="671"/>
      <c r="M437" s="671"/>
      <c r="N437" s="671"/>
      <c r="O437" s="671"/>
      <c r="P437" s="671"/>
      <c r="Q437" s="671"/>
      <c r="R437" s="671"/>
      <c r="S437" s="671"/>
      <c r="T437" s="671"/>
      <c r="U437" s="671"/>
      <c r="V437" s="671"/>
      <c r="W437" s="671"/>
      <c r="X437" s="671"/>
      <c r="Y437" s="671"/>
      <c r="Z437" s="671"/>
      <c r="AA437" s="671"/>
      <c r="AB437" s="671"/>
      <c r="AC437" s="671"/>
      <c r="AD437" s="671"/>
    </row>
    <row r="438" spans="1:30" ht="13.5" customHeight="1">
      <c r="A438" s="671"/>
      <c r="B438" s="671"/>
      <c r="C438" s="671"/>
      <c r="D438" s="671"/>
      <c r="E438" s="671"/>
      <c r="F438" s="671"/>
      <c r="G438" s="671"/>
      <c r="H438" s="671"/>
      <c r="I438" s="671"/>
      <c r="J438" s="671"/>
      <c r="K438" s="671"/>
      <c r="L438" s="671"/>
      <c r="M438" s="671"/>
      <c r="N438" s="671"/>
      <c r="O438" s="671"/>
      <c r="P438" s="671"/>
      <c r="Q438" s="671"/>
      <c r="R438" s="671"/>
      <c r="S438" s="671"/>
      <c r="T438" s="671"/>
      <c r="U438" s="671"/>
      <c r="V438" s="671"/>
      <c r="W438" s="671"/>
      <c r="X438" s="671"/>
      <c r="Y438" s="671"/>
      <c r="Z438" s="671"/>
      <c r="AA438" s="671"/>
      <c r="AB438" s="671"/>
      <c r="AC438" s="671"/>
      <c r="AD438" s="671"/>
    </row>
    <row r="439" spans="1:30" ht="13.5" customHeight="1">
      <c r="A439" s="671"/>
      <c r="B439" s="671"/>
      <c r="C439" s="671"/>
      <c r="D439" s="671"/>
      <c r="E439" s="671"/>
      <c r="F439" s="671"/>
      <c r="G439" s="671"/>
      <c r="H439" s="671"/>
      <c r="I439" s="671"/>
      <c r="J439" s="671"/>
      <c r="K439" s="671"/>
      <c r="L439" s="671"/>
      <c r="M439" s="671"/>
      <c r="N439" s="671"/>
      <c r="O439" s="671"/>
      <c r="P439" s="671"/>
      <c r="Q439" s="671"/>
      <c r="R439" s="671"/>
      <c r="S439" s="671"/>
      <c r="T439" s="671"/>
      <c r="U439" s="671"/>
      <c r="V439" s="671"/>
      <c r="W439" s="671"/>
      <c r="X439" s="671"/>
      <c r="Y439" s="671"/>
      <c r="Z439" s="671"/>
      <c r="AA439" s="671"/>
      <c r="AB439" s="671"/>
      <c r="AC439" s="671"/>
      <c r="AD439" s="671"/>
    </row>
    <row r="440" spans="1:30" ht="13.5" customHeight="1">
      <c r="A440" s="671"/>
      <c r="B440" s="671"/>
      <c r="C440" s="671"/>
      <c r="D440" s="671"/>
      <c r="E440" s="671"/>
      <c r="F440" s="671"/>
      <c r="G440" s="671"/>
      <c r="H440" s="671"/>
      <c r="I440" s="671"/>
      <c r="J440" s="671"/>
      <c r="K440" s="671"/>
      <c r="L440" s="671"/>
      <c r="M440" s="671"/>
      <c r="N440" s="671"/>
      <c r="O440" s="671"/>
      <c r="P440" s="671"/>
      <c r="Q440" s="671"/>
      <c r="R440" s="671"/>
      <c r="S440" s="671"/>
      <c r="T440" s="671"/>
      <c r="U440" s="671"/>
      <c r="V440" s="671"/>
      <c r="W440" s="671"/>
      <c r="X440" s="671"/>
      <c r="Y440" s="671"/>
      <c r="Z440" s="671"/>
      <c r="AA440" s="671"/>
      <c r="AB440" s="671"/>
      <c r="AC440" s="671"/>
      <c r="AD440" s="671"/>
    </row>
    <row r="441" spans="1:30" ht="13.5" customHeight="1">
      <c r="A441" s="671"/>
      <c r="B441" s="671"/>
      <c r="C441" s="671"/>
      <c r="D441" s="671"/>
      <c r="E441" s="671"/>
      <c r="F441" s="671"/>
      <c r="G441" s="671"/>
      <c r="H441" s="671"/>
      <c r="I441" s="671"/>
      <c r="J441" s="671"/>
      <c r="K441" s="671"/>
      <c r="L441" s="671"/>
      <c r="M441" s="671"/>
      <c r="N441" s="671"/>
      <c r="O441" s="671"/>
      <c r="P441" s="671"/>
      <c r="Q441" s="671"/>
      <c r="R441" s="671"/>
      <c r="S441" s="671"/>
      <c r="T441" s="671"/>
      <c r="U441" s="671"/>
      <c r="V441" s="671"/>
      <c r="W441" s="671"/>
      <c r="X441" s="671"/>
      <c r="Y441" s="671"/>
      <c r="Z441" s="671"/>
      <c r="AA441" s="671"/>
      <c r="AB441" s="671"/>
      <c r="AC441" s="671"/>
      <c r="AD441" s="671"/>
    </row>
    <row r="442" spans="1:30" ht="13.5" customHeight="1">
      <c r="A442" s="671"/>
      <c r="B442" s="671"/>
      <c r="C442" s="671"/>
      <c r="D442" s="671"/>
      <c r="E442" s="671"/>
      <c r="F442" s="671"/>
      <c r="G442" s="671"/>
      <c r="H442" s="671"/>
      <c r="I442" s="671"/>
      <c r="J442" s="671"/>
      <c r="K442" s="671"/>
      <c r="L442" s="671"/>
      <c r="M442" s="671"/>
      <c r="N442" s="671"/>
      <c r="O442" s="671"/>
      <c r="P442" s="671"/>
      <c r="Q442" s="671"/>
      <c r="R442" s="671"/>
      <c r="S442" s="671"/>
      <c r="T442" s="671"/>
      <c r="U442" s="671"/>
      <c r="V442" s="671"/>
      <c r="W442" s="671"/>
      <c r="X442" s="671"/>
      <c r="Y442" s="671"/>
      <c r="Z442" s="671"/>
      <c r="AA442" s="671"/>
      <c r="AB442" s="671"/>
      <c r="AC442" s="671"/>
      <c r="AD442" s="671"/>
    </row>
    <row r="443" spans="1:30" ht="13.5" customHeight="1">
      <c r="A443" s="671"/>
      <c r="B443" s="671"/>
      <c r="C443" s="671"/>
      <c r="D443" s="671"/>
      <c r="E443" s="671"/>
      <c r="F443" s="671"/>
      <c r="G443" s="671"/>
      <c r="H443" s="671"/>
      <c r="I443" s="671"/>
      <c r="J443" s="671"/>
      <c r="K443" s="671"/>
      <c r="L443" s="671"/>
      <c r="M443" s="671"/>
      <c r="N443" s="671"/>
      <c r="O443" s="671"/>
      <c r="P443" s="671"/>
      <c r="Q443" s="671"/>
      <c r="R443" s="671"/>
      <c r="S443" s="671"/>
      <c r="T443" s="671"/>
      <c r="U443" s="671"/>
      <c r="V443" s="671"/>
      <c r="W443" s="671"/>
      <c r="X443" s="671"/>
      <c r="Y443" s="671"/>
      <c r="Z443" s="671"/>
      <c r="AA443" s="671"/>
      <c r="AB443" s="671"/>
      <c r="AC443" s="671"/>
      <c r="AD443" s="671"/>
    </row>
    <row r="444" spans="1:30" ht="13.5" customHeight="1">
      <c r="A444" s="671"/>
      <c r="B444" s="671"/>
      <c r="C444" s="671"/>
      <c r="D444" s="671"/>
      <c r="E444" s="671"/>
      <c r="F444" s="671"/>
      <c r="G444" s="671"/>
      <c r="H444" s="671"/>
      <c r="I444" s="671"/>
      <c r="J444" s="671"/>
      <c r="K444" s="671"/>
      <c r="L444" s="671"/>
      <c r="M444" s="671"/>
      <c r="N444" s="671"/>
      <c r="O444" s="671"/>
      <c r="P444" s="671"/>
      <c r="Q444" s="671"/>
      <c r="R444" s="671"/>
      <c r="S444" s="671"/>
      <c r="T444" s="671"/>
      <c r="U444" s="671"/>
      <c r="V444" s="671"/>
      <c r="W444" s="671"/>
      <c r="X444" s="671"/>
      <c r="Y444" s="671"/>
      <c r="Z444" s="671"/>
      <c r="AA444" s="671"/>
      <c r="AB444" s="671"/>
      <c r="AC444" s="671"/>
      <c r="AD444" s="671"/>
    </row>
    <row r="445" spans="1:30" ht="13.5" customHeight="1">
      <c r="A445" s="671"/>
      <c r="B445" s="671"/>
      <c r="C445" s="671"/>
      <c r="D445" s="671"/>
      <c r="E445" s="671"/>
      <c r="F445" s="671"/>
      <c r="G445" s="671"/>
      <c r="H445" s="671"/>
      <c r="I445" s="671"/>
      <c r="J445" s="671"/>
      <c r="K445" s="671"/>
      <c r="L445" s="671"/>
      <c r="M445" s="671"/>
      <c r="N445" s="671"/>
      <c r="O445" s="671"/>
      <c r="P445" s="671"/>
      <c r="Q445" s="671"/>
      <c r="R445" s="671"/>
      <c r="S445" s="671"/>
      <c r="T445" s="671"/>
      <c r="U445" s="671"/>
      <c r="V445" s="671"/>
      <c r="W445" s="671"/>
      <c r="X445" s="671"/>
      <c r="Y445" s="671"/>
      <c r="Z445" s="671"/>
      <c r="AA445" s="671"/>
      <c r="AB445" s="671"/>
      <c r="AC445" s="671"/>
      <c r="AD445" s="671"/>
    </row>
    <row r="446" spans="1:30" ht="13.5" customHeight="1">
      <c r="A446" s="671"/>
      <c r="B446" s="671"/>
      <c r="C446" s="671"/>
      <c r="D446" s="671"/>
      <c r="E446" s="671"/>
      <c r="F446" s="671"/>
      <c r="G446" s="671"/>
      <c r="H446" s="671"/>
      <c r="I446" s="671"/>
      <c r="J446" s="671"/>
      <c r="K446" s="671"/>
      <c r="L446" s="671"/>
      <c r="M446" s="671"/>
      <c r="N446" s="671"/>
      <c r="O446" s="671"/>
      <c r="P446" s="671"/>
      <c r="Q446" s="671"/>
      <c r="R446" s="671"/>
      <c r="S446" s="671"/>
      <c r="T446" s="671"/>
      <c r="U446" s="671"/>
      <c r="V446" s="671"/>
      <c r="W446" s="671"/>
      <c r="X446" s="671"/>
      <c r="Y446" s="671"/>
      <c r="Z446" s="671"/>
      <c r="AA446" s="671"/>
      <c r="AB446" s="671"/>
      <c r="AC446" s="671"/>
      <c r="AD446" s="671"/>
    </row>
    <row r="447" spans="1:30" ht="13.5" customHeight="1">
      <c r="A447" s="671"/>
      <c r="B447" s="671"/>
      <c r="C447" s="671"/>
      <c r="D447" s="671"/>
      <c r="E447" s="671"/>
      <c r="F447" s="671"/>
      <c r="G447" s="671"/>
      <c r="H447" s="671"/>
      <c r="I447" s="671"/>
      <c r="J447" s="671"/>
      <c r="K447" s="671"/>
      <c r="L447" s="671"/>
      <c r="M447" s="671"/>
      <c r="N447" s="671"/>
      <c r="O447" s="671"/>
      <c r="P447" s="671"/>
      <c r="Q447" s="671"/>
      <c r="R447" s="671"/>
      <c r="S447" s="671"/>
      <c r="T447" s="671"/>
      <c r="U447" s="671"/>
      <c r="V447" s="671"/>
      <c r="W447" s="671"/>
      <c r="X447" s="671"/>
      <c r="Y447" s="671"/>
      <c r="Z447" s="671"/>
      <c r="AA447" s="671"/>
      <c r="AB447" s="671"/>
      <c r="AC447" s="671"/>
      <c r="AD447" s="671"/>
    </row>
    <row r="448" spans="1:30" ht="13.5" customHeight="1">
      <c r="A448" s="671"/>
      <c r="B448" s="671"/>
      <c r="C448" s="671"/>
      <c r="D448" s="671"/>
      <c r="E448" s="671"/>
      <c r="F448" s="671"/>
      <c r="G448" s="671"/>
      <c r="H448" s="671"/>
      <c r="I448" s="671"/>
      <c r="J448" s="671"/>
      <c r="K448" s="671"/>
      <c r="L448" s="671"/>
      <c r="M448" s="671"/>
      <c r="N448" s="671"/>
      <c r="O448" s="671"/>
      <c r="P448" s="671"/>
      <c r="Q448" s="671"/>
      <c r="R448" s="671"/>
      <c r="S448" s="671"/>
      <c r="T448" s="671"/>
      <c r="U448" s="671"/>
      <c r="V448" s="671"/>
      <c r="W448" s="671"/>
      <c r="X448" s="671"/>
      <c r="Y448" s="671"/>
      <c r="Z448" s="671"/>
      <c r="AA448" s="671"/>
      <c r="AB448" s="671"/>
      <c r="AC448" s="671"/>
      <c r="AD448" s="671"/>
    </row>
    <row r="449" spans="1:30" ht="13.5" customHeight="1">
      <c r="A449" s="671"/>
      <c r="B449" s="671"/>
      <c r="C449" s="671"/>
      <c r="D449" s="671"/>
      <c r="E449" s="671"/>
      <c r="F449" s="671"/>
      <c r="G449" s="671"/>
      <c r="H449" s="671"/>
      <c r="I449" s="671"/>
      <c r="J449" s="671"/>
      <c r="K449" s="671"/>
      <c r="L449" s="671"/>
      <c r="M449" s="671"/>
      <c r="N449" s="671"/>
      <c r="O449" s="671"/>
      <c r="P449" s="671"/>
      <c r="Q449" s="671"/>
      <c r="R449" s="671"/>
      <c r="S449" s="671"/>
      <c r="T449" s="671"/>
      <c r="U449" s="671"/>
      <c r="V449" s="671"/>
      <c r="W449" s="671"/>
      <c r="X449" s="671"/>
      <c r="Y449" s="671"/>
      <c r="Z449" s="671"/>
      <c r="AA449" s="671"/>
      <c r="AB449" s="671"/>
      <c r="AC449" s="671"/>
      <c r="AD449" s="671"/>
    </row>
    <row r="450" spans="1:30" ht="13.5" customHeight="1">
      <c r="A450" s="671"/>
      <c r="B450" s="671"/>
      <c r="C450" s="671"/>
      <c r="D450" s="671"/>
      <c r="E450" s="671"/>
      <c r="F450" s="671"/>
      <c r="G450" s="671"/>
      <c r="H450" s="671"/>
      <c r="I450" s="671"/>
      <c r="J450" s="671"/>
      <c r="K450" s="671"/>
      <c r="L450" s="671"/>
      <c r="M450" s="671"/>
      <c r="N450" s="671"/>
      <c r="O450" s="671"/>
      <c r="P450" s="671"/>
      <c r="Q450" s="671"/>
      <c r="R450" s="671"/>
      <c r="S450" s="671"/>
      <c r="T450" s="671"/>
      <c r="U450" s="671"/>
      <c r="V450" s="671"/>
      <c r="W450" s="671"/>
      <c r="X450" s="671"/>
      <c r="Y450" s="671"/>
      <c r="Z450" s="671"/>
      <c r="AA450" s="671"/>
      <c r="AB450" s="671"/>
      <c r="AC450" s="671"/>
      <c r="AD450" s="671"/>
    </row>
    <row r="451" spans="1:30" ht="13.5" customHeight="1">
      <c r="A451" s="671"/>
      <c r="B451" s="671"/>
      <c r="C451" s="671"/>
      <c r="D451" s="671"/>
      <c r="E451" s="671"/>
      <c r="F451" s="671"/>
      <c r="G451" s="671"/>
      <c r="H451" s="671"/>
      <c r="I451" s="671"/>
      <c r="J451" s="671"/>
      <c r="K451" s="671"/>
      <c r="L451" s="671"/>
      <c r="M451" s="671"/>
      <c r="N451" s="671"/>
      <c r="O451" s="671"/>
      <c r="P451" s="671"/>
      <c r="Q451" s="671"/>
      <c r="R451" s="671"/>
      <c r="S451" s="671"/>
      <c r="T451" s="671"/>
      <c r="U451" s="671"/>
      <c r="V451" s="671"/>
      <c r="W451" s="671"/>
      <c r="X451" s="671"/>
      <c r="Y451" s="671"/>
      <c r="Z451" s="671"/>
      <c r="AA451" s="671"/>
      <c r="AB451" s="671"/>
      <c r="AC451" s="671"/>
      <c r="AD451" s="671"/>
    </row>
    <row r="452" spans="1:30" ht="13.5" customHeight="1">
      <c r="A452" s="671"/>
      <c r="B452" s="671"/>
      <c r="C452" s="671"/>
      <c r="D452" s="671"/>
      <c r="E452" s="671"/>
      <c r="F452" s="671"/>
      <c r="G452" s="671"/>
      <c r="H452" s="671"/>
      <c r="I452" s="671"/>
      <c r="J452" s="671"/>
      <c r="K452" s="671"/>
      <c r="L452" s="671"/>
      <c r="M452" s="671"/>
      <c r="N452" s="671"/>
      <c r="O452" s="671"/>
      <c r="P452" s="671"/>
      <c r="Q452" s="671"/>
      <c r="R452" s="671"/>
      <c r="S452" s="671"/>
      <c r="T452" s="671"/>
      <c r="U452" s="671"/>
      <c r="V452" s="671"/>
      <c r="W452" s="671"/>
      <c r="X452" s="671"/>
      <c r="Y452" s="671"/>
      <c r="Z452" s="671"/>
      <c r="AA452" s="671"/>
      <c r="AB452" s="671"/>
      <c r="AC452" s="671"/>
      <c r="AD452" s="671"/>
    </row>
    <row r="453" spans="1:30" ht="13.5" customHeight="1">
      <c r="A453" s="671"/>
      <c r="B453" s="671"/>
      <c r="C453" s="671"/>
      <c r="D453" s="671"/>
      <c r="E453" s="671"/>
      <c r="F453" s="671"/>
      <c r="G453" s="671"/>
      <c r="H453" s="671"/>
      <c r="I453" s="671"/>
      <c r="J453" s="671"/>
      <c r="K453" s="671"/>
      <c r="L453" s="671"/>
      <c r="M453" s="671"/>
      <c r="N453" s="671"/>
      <c r="O453" s="671"/>
      <c r="P453" s="671"/>
      <c r="Q453" s="671"/>
      <c r="R453" s="671"/>
      <c r="S453" s="671"/>
      <c r="T453" s="671"/>
      <c r="U453" s="671"/>
      <c r="V453" s="671"/>
      <c r="W453" s="671"/>
      <c r="X453" s="671"/>
      <c r="Y453" s="671"/>
      <c r="Z453" s="671"/>
      <c r="AA453" s="671"/>
      <c r="AB453" s="671"/>
      <c r="AC453" s="671"/>
      <c r="AD453" s="671"/>
    </row>
    <row r="454" spans="1:30" ht="13.5" customHeight="1">
      <c r="A454" s="671"/>
      <c r="B454" s="671"/>
      <c r="C454" s="671"/>
      <c r="D454" s="671"/>
      <c r="E454" s="671"/>
      <c r="F454" s="671"/>
      <c r="G454" s="671"/>
      <c r="H454" s="671"/>
      <c r="I454" s="671"/>
      <c r="J454" s="671"/>
      <c r="K454" s="671"/>
      <c r="L454" s="671"/>
      <c r="M454" s="671"/>
      <c r="N454" s="671"/>
      <c r="O454" s="671"/>
      <c r="P454" s="671"/>
      <c r="Q454" s="671"/>
      <c r="R454" s="671"/>
      <c r="S454" s="671"/>
      <c r="T454" s="671"/>
      <c r="U454" s="671"/>
      <c r="V454" s="671"/>
      <c r="W454" s="671"/>
      <c r="X454" s="671"/>
      <c r="Y454" s="671"/>
      <c r="Z454" s="671"/>
      <c r="AA454" s="671"/>
      <c r="AB454" s="671"/>
      <c r="AC454" s="671"/>
      <c r="AD454" s="671"/>
    </row>
    <row r="455" spans="1:30" ht="13.5" customHeight="1">
      <c r="A455" s="671"/>
      <c r="B455" s="671"/>
      <c r="C455" s="671"/>
      <c r="D455" s="671"/>
      <c r="E455" s="671"/>
      <c r="F455" s="671"/>
      <c r="G455" s="671"/>
      <c r="H455" s="671"/>
      <c r="I455" s="671"/>
      <c r="J455" s="671"/>
      <c r="K455" s="671"/>
      <c r="L455" s="671"/>
      <c r="M455" s="671"/>
      <c r="N455" s="671"/>
      <c r="O455" s="671"/>
      <c r="P455" s="671"/>
      <c r="Q455" s="671"/>
      <c r="R455" s="671"/>
      <c r="S455" s="671"/>
      <c r="T455" s="671"/>
      <c r="U455" s="671"/>
      <c r="V455" s="671"/>
      <c r="W455" s="671"/>
      <c r="X455" s="671"/>
      <c r="Y455" s="671"/>
      <c r="Z455" s="671"/>
      <c r="AA455" s="671"/>
      <c r="AB455" s="671"/>
      <c r="AC455" s="671"/>
      <c r="AD455" s="671"/>
    </row>
    <row r="456" spans="1:30" ht="13.5" customHeight="1">
      <c r="A456" s="671"/>
      <c r="B456" s="671"/>
      <c r="C456" s="671"/>
      <c r="D456" s="671"/>
      <c r="E456" s="671"/>
      <c r="F456" s="671"/>
      <c r="G456" s="671"/>
      <c r="H456" s="671"/>
      <c r="I456" s="671"/>
      <c r="J456" s="671"/>
      <c r="K456" s="671"/>
      <c r="L456" s="671"/>
      <c r="M456" s="671"/>
      <c r="N456" s="671"/>
      <c r="O456" s="671"/>
      <c r="P456" s="671"/>
      <c r="Q456" s="671"/>
      <c r="R456" s="671"/>
      <c r="S456" s="671"/>
      <c r="T456" s="671"/>
      <c r="U456" s="671"/>
      <c r="V456" s="671"/>
      <c r="W456" s="671"/>
      <c r="X456" s="671"/>
      <c r="Y456" s="671"/>
      <c r="Z456" s="671"/>
      <c r="AA456" s="671"/>
      <c r="AB456" s="671"/>
      <c r="AC456" s="671"/>
      <c r="AD456" s="671"/>
    </row>
    <row r="457" spans="1:30" ht="13.5" customHeight="1">
      <c r="A457" s="671"/>
      <c r="B457" s="671"/>
      <c r="C457" s="671"/>
      <c r="D457" s="671"/>
      <c r="E457" s="671"/>
      <c r="F457" s="671"/>
      <c r="G457" s="671"/>
      <c r="H457" s="671"/>
      <c r="I457" s="671"/>
      <c r="J457" s="671"/>
      <c r="K457" s="671"/>
      <c r="L457" s="671"/>
      <c r="M457" s="671"/>
      <c r="N457" s="671"/>
      <c r="O457" s="671"/>
      <c r="P457" s="671"/>
      <c r="Q457" s="671"/>
      <c r="R457" s="671"/>
      <c r="S457" s="671"/>
      <c r="T457" s="671"/>
      <c r="U457" s="671"/>
      <c r="V457" s="671"/>
      <c r="W457" s="671"/>
      <c r="X457" s="671"/>
      <c r="Y457" s="671"/>
      <c r="Z457" s="671"/>
      <c r="AA457" s="671"/>
      <c r="AB457" s="671"/>
      <c r="AC457" s="671"/>
      <c r="AD457" s="671"/>
    </row>
    <row r="458" spans="1:30" ht="13.5" customHeight="1">
      <c r="A458" s="671"/>
      <c r="B458" s="671"/>
      <c r="C458" s="671"/>
      <c r="D458" s="671"/>
      <c r="E458" s="671"/>
      <c r="F458" s="671"/>
      <c r="G458" s="671"/>
      <c r="H458" s="671"/>
      <c r="I458" s="671"/>
      <c r="J458" s="671"/>
      <c r="K458" s="671"/>
      <c r="L458" s="671"/>
      <c r="M458" s="671"/>
      <c r="N458" s="671"/>
      <c r="O458" s="671"/>
      <c r="P458" s="671"/>
      <c r="Q458" s="671"/>
      <c r="R458" s="671"/>
      <c r="S458" s="671"/>
      <c r="T458" s="671"/>
      <c r="U458" s="671"/>
      <c r="V458" s="671"/>
      <c r="W458" s="671"/>
      <c r="X458" s="671"/>
      <c r="Y458" s="671"/>
      <c r="Z458" s="671"/>
      <c r="AA458" s="671"/>
      <c r="AB458" s="671"/>
      <c r="AC458" s="671"/>
      <c r="AD458" s="671"/>
    </row>
    <row r="459" spans="1:30" ht="13.5" customHeight="1">
      <c r="A459" s="671"/>
      <c r="B459" s="671"/>
      <c r="C459" s="671"/>
      <c r="D459" s="671"/>
      <c r="E459" s="671"/>
      <c r="F459" s="671"/>
      <c r="G459" s="671"/>
      <c r="H459" s="671"/>
      <c r="I459" s="671"/>
      <c r="J459" s="671"/>
      <c r="K459" s="671"/>
      <c r="L459" s="671"/>
      <c r="M459" s="671"/>
      <c r="N459" s="671"/>
      <c r="O459" s="671"/>
      <c r="P459" s="671"/>
      <c r="Q459" s="671"/>
      <c r="R459" s="671"/>
      <c r="S459" s="671"/>
      <c r="T459" s="671"/>
      <c r="U459" s="671"/>
      <c r="V459" s="671"/>
      <c r="W459" s="671"/>
      <c r="X459" s="671"/>
      <c r="Y459" s="671"/>
      <c r="Z459" s="671"/>
      <c r="AA459" s="671"/>
      <c r="AB459" s="671"/>
      <c r="AC459" s="671"/>
      <c r="AD459" s="671"/>
    </row>
    <row r="460" spans="1:30" ht="13.5" customHeight="1">
      <c r="A460" s="671"/>
      <c r="B460" s="671"/>
      <c r="C460" s="671"/>
      <c r="D460" s="671"/>
      <c r="E460" s="671"/>
      <c r="F460" s="671"/>
      <c r="G460" s="671"/>
      <c r="H460" s="671"/>
      <c r="I460" s="671"/>
      <c r="J460" s="671"/>
      <c r="K460" s="671"/>
      <c r="L460" s="671"/>
      <c r="M460" s="671"/>
      <c r="N460" s="671"/>
      <c r="O460" s="671"/>
      <c r="P460" s="671"/>
      <c r="Q460" s="671"/>
      <c r="R460" s="671"/>
      <c r="S460" s="671"/>
      <c r="T460" s="671"/>
      <c r="U460" s="671"/>
      <c r="V460" s="671"/>
      <c r="W460" s="671"/>
      <c r="X460" s="671"/>
      <c r="Y460" s="671"/>
      <c r="Z460" s="671"/>
      <c r="AA460" s="671"/>
      <c r="AB460" s="671"/>
      <c r="AC460" s="671"/>
      <c r="AD460" s="671"/>
    </row>
    <row r="461" spans="1:30" ht="13.5" customHeight="1">
      <c r="A461" s="671"/>
      <c r="B461" s="671"/>
      <c r="C461" s="671"/>
      <c r="D461" s="671"/>
      <c r="E461" s="671"/>
      <c r="F461" s="671"/>
      <c r="G461" s="671"/>
      <c r="H461" s="671"/>
      <c r="I461" s="671"/>
      <c r="J461" s="671"/>
      <c r="K461" s="671"/>
      <c r="L461" s="671"/>
      <c r="M461" s="671"/>
      <c r="N461" s="671"/>
      <c r="O461" s="671"/>
      <c r="P461" s="671"/>
      <c r="Q461" s="671"/>
      <c r="R461" s="671"/>
      <c r="S461" s="671"/>
      <c r="T461" s="671"/>
      <c r="U461" s="671"/>
      <c r="V461" s="671"/>
      <c r="W461" s="671"/>
      <c r="X461" s="671"/>
      <c r="Y461" s="671"/>
      <c r="Z461" s="671"/>
      <c r="AA461" s="671"/>
      <c r="AB461" s="671"/>
      <c r="AC461" s="671"/>
      <c r="AD461" s="671"/>
    </row>
    <row r="462" spans="1:30" ht="13.5" customHeight="1">
      <c r="A462" s="671"/>
      <c r="B462" s="671"/>
      <c r="C462" s="671"/>
      <c r="D462" s="671"/>
      <c r="E462" s="671"/>
      <c r="F462" s="671"/>
      <c r="G462" s="671"/>
      <c r="H462" s="671"/>
      <c r="I462" s="671"/>
      <c r="J462" s="671"/>
      <c r="K462" s="671"/>
      <c r="L462" s="671"/>
      <c r="M462" s="671"/>
      <c r="N462" s="671"/>
      <c r="O462" s="671"/>
      <c r="P462" s="671"/>
      <c r="Q462" s="671"/>
      <c r="R462" s="671"/>
      <c r="S462" s="671"/>
      <c r="T462" s="671"/>
      <c r="U462" s="671"/>
      <c r="V462" s="671"/>
      <c r="W462" s="671"/>
      <c r="X462" s="671"/>
      <c r="Y462" s="671"/>
      <c r="Z462" s="671"/>
      <c r="AA462" s="671"/>
      <c r="AB462" s="671"/>
      <c r="AC462" s="671"/>
      <c r="AD462" s="671"/>
    </row>
    <row r="463" spans="1:30" ht="13.5" customHeight="1">
      <c r="A463" s="671"/>
      <c r="B463" s="671"/>
      <c r="C463" s="671"/>
      <c r="D463" s="671"/>
      <c r="E463" s="671"/>
      <c r="F463" s="671"/>
      <c r="G463" s="671"/>
      <c r="H463" s="671"/>
      <c r="I463" s="671"/>
      <c r="J463" s="671"/>
      <c r="K463" s="671"/>
      <c r="L463" s="671"/>
      <c r="M463" s="671"/>
      <c r="N463" s="671"/>
      <c r="O463" s="671"/>
      <c r="P463" s="671"/>
      <c r="Q463" s="671"/>
      <c r="R463" s="671"/>
      <c r="S463" s="671"/>
      <c r="T463" s="671"/>
      <c r="U463" s="671"/>
      <c r="V463" s="671"/>
      <c r="W463" s="671"/>
      <c r="X463" s="671"/>
      <c r="Y463" s="671"/>
      <c r="Z463" s="671"/>
      <c r="AA463" s="671"/>
      <c r="AB463" s="671"/>
      <c r="AC463" s="671"/>
      <c r="AD463" s="671"/>
    </row>
    <row r="464" spans="1:30" ht="13.5" customHeight="1">
      <c r="A464" s="671"/>
      <c r="B464" s="671"/>
      <c r="C464" s="671"/>
      <c r="D464" s="671"/>
      <c r="E464" s="671"/>
      <c r="F464" s="671"/>
      <c r="G464" s="671"/>
      <c r="H464" s="671"/>
      <c r="I464" s="671"/>
      <c r="J464" s="671"/>
      <c r="K464" s="671"/>
      <c r="L464" s="671"/>
      <c r="M464" s="671"/>
      <c r="N464" s="671"/>
      <c r="O464" s="671"/>
      <c r="P464" s="671"/>
      <c r="Q464" s="671"/>
      <c r="R464" s="671"/>
      <c r="S464" s="671"/>
      <c r="T464" s="671"/>
      <c r="U464" s="671"/>
      <c r="V464" s="671"/>
      <c r="W464" s="671"/>
      <c r="X464" s="671"/>
      <c r="Y464" s="671"/>
      <c r="Z464" s="671"/>
      <c r="AA464" s="671"/>
      <c r="AB464" s="671"/>
      <c r="AC464" s="671"/>
      <c r="AD464" s="671"/>
    </row>
    <row r="465" spans="1:30" ht="13.5" customHeight="1">
      <c r="A465" s="671"/>
      <c r="B465" s="671"/>
      <c r="C465" s="671"/>
      <c r="D465" s="671"/>
      <c r="E465" s="671"/>
      <c r="F465" s="671"/>
      <c r="G465" s="671"/>
      <c r="H465" s="671"/>
      <c r="I465" s="671"/>
      <c r="J465" s="671"/>
      <c r="K465" s="671"/>
      <c r="L465" s="671"/>
      <c r="M465" s="671"/>
      <c r="N465" s="671"/>
      <c r="O465" s="671"/>
      <c r="P465" s="671"/>
      <c r="Q465" s="671"/>
      <c r="R465" s="671"/>
      <c r="S465" s="671"/>
      <c r="T465" s="671"/>
      <c r="U465" s="671"/>
      <c r="V465" s="671"/>
      <c r="W465" s="671"/>
      <c r="X465" s="671"/>
      <c r="Y465" s="671"/>
      <c r="Z465" s="671"/>
      <c r="AA465" s="671"/>
      <c r="AB465" s="671"/>
      <c r="AC465" s="671"/>
      <c r="AD465" s="671"/>
    </row>
    <row r="466" spans="1:30" ht="13.5" customHeight="1">
      <c r="A466" s="671"/>
      <c r="B466" s="671"/>
      <c r="C466" s="671"/>
      <c r="D466" s="671"/>
      <c r="E466" s="671"/>
      <c r="F466" s="671"/>
      <c r="G466" s="671"/>
      <c r="H466" s="671"/>
      <c r="I466" s="671"/>
      <c r="J466" s="671"/>
      <c r="K466" s="671"/>
      <c r="L466" s="671"/>
      <c r="M466" s="671"/>
      <c r="N466" s="671"/>
      <c r="O466" s="671"/>
      <c r="P466" s="671"/>
      <c r="Q466" s="671"/>
      <c r="R466" s="671"/>
      <c r="S466" s="671"/>
      <c r="T466" s="671"/>
      <c r="U466" s="671"/>
      <c r="V466" s="671"/>
      <c r="W466" s="671"/>
      <c r="X466" s="671"/>
      <c r="Y466" s="671"/>
      <c r="Z466" s="671"/>
      <c r="AA466" s="671"/>
      <c r="AB466" s="671"/>
      <c r="AC466" s="671"/>
      <c r="AD466" s="671"/>
    </row>
    <row r="467" spans="1:30" ht="13.5" customHeight="1">
      <c r="A467" s="671"/>
      <c r="B467" s="671"/>
      <c r="C467" s="671"/>
      <c r="D467" s="671"/>
      <c r="E467" s="671"/>
      <c r="F467" s="671"/>
      <c r="G467" s="671"/>
      <c r="H467" s="671"/>
      <c r="I467" s="671"/>
      <c r="J467" s="671"/>
      <c r="K467" s="671"/>
      <c r="L467" s="671"/>
      <c r="M467" s="671"/>
      <c r="N467" s="671"/>
      <c r="O467" s="671"/>
      <c r="P467" s="671"/>
      <c r="Q467" s="671"/>
      <c r="R467" s="671"/>
      <c r="S467" s="671"/>
      <c r="T467" s="671"/>
      <c r="U467" s="671"/>
      <c r="V467" s="671"/>
      <c r="W467" s="671"/>
      <c r="X467" s="671"/>
      <c r="Y467" s="671"/>
      <c r="Z467" s="671"/>
      <c r="AA467" s="671"/>
      <c r="AB467" s="671"/>
      <c r="AC467" s="671"/>
      <c r="AD467" s="671"/>
    </row>
    <row r="468" spans="1:30" ht="13.5" customHeight="1">
      <c r="A468" s="671"/>
      <c r="B468" s="671"/>
      <c r="C468" s="671"/>
      <c r="D468" s="671"/>
      <c r="E468" s="671"/>
      <c r="F468" s="671"/>
      <c r="G468" s="671"/>
      <c r="H468" s="671"/>
      <c r="I468" s="671"/>
      <c r="J468" s="671"/>
      <c r="K468" s="671"/>
      <c r="L468" s="671"/>
      <c r="M468" s="671"/>
      <c r="N468" s="671"/>
      <c r="O468" s="671"/>
      <c r="P468" s="671"/>
      <c r="Q468" s="671"/>
      <c r="R468" s="671"/>
      <c r="S468" s="671"/>
      <c r="T468" s="671"/>
      <c r="U468" s="671"/>
      <c r="V468" s="671"/>
      <c r="W468" s="671"/>
      <c r="X468" s="671"/>
      <c r="Y468" s="671"/>
      <c r="Z468" s="671"/>
      <c r="AA468" s="671"/>
      <c r="AB468" s="671"/>
      <c r="AC468" s="671"/>
      <c r="AD468" s="671"/>
    </row>
    <row r="469" spans="1:30" ht="13.5" customHeight="1">
      <c r="A469" s="671"/>
      <c r="B469" s="671"/>
      <c r="C469" s="671"/>
      <c r="D469" s="671"/>
      <c r="E469" s="671"/>
      <c r="F469" s="671"/>
      <c r="G469" s="671"/>
      <c r="H469" s="671"/>
      <c r="I469" s="671"/>
      <c r="J469" s="671"/>
      <c r="K469" s="671"/>
      <c r="L469" s="671"/>
      <c r="M469" s="671"/>
      <c r="N469" s="671"/>
      <c r="O469" s="671"/>
      <c r="P469" s="671"/>
      <c r="Q469" s="671"/>
      <c r="R469" s="671"/>
      <c r="S469" s="671"/>
      <c r="T469" s="671"/>
      <c r="U469" s="671"/>
      <c r="V469" s="671"/>
      <c r="W469" s="671"/>
      <c r="X469" s="671"/>
      <c r="Y469" s="671"/>
      <c r="Z469" s="671"/>
      <c r="AA469" s="671"/>
      <c r="AB469" s="671"/>
      <c r="AC469" s="671"/>
      <c r="AD469" s="671"/>
    </row>
    <row r="470" spans="1:30" ht="13.5" customHeight="1">
      <c r="A470" s="671"/>
      <c r="B470" s="671"/>
      <c r="C470" s="671"/>
      <c r="D470" s="671"/>
      <c r="E470" s="671"/>
      <c r="F470" s="671"/>
      <c r="G470" s="671"/>
      <c r="H470" s="671"/>
      <c r="I470" s="671"/>
      <c r="J470" s="671"/>
      <c r="K470" s="671"/>
      <c r="L470" s="671"/>
      <c r="M470" s="671"/>
      <c r="N470" s="671"/>
      <c r="O470" s="671"/>
      <c r="P470" s="671"/>
      <c r="Q470" s="671"/>
      <c r="R470" s="671"/>
      <c r="S470" s="671"/>
      <c r="T470" s="671"/>
      <c r="U470" s="671"/>
      <c r="V470" s="671"/>
      <c r="W470" s="671"/>
      <c r="X470" s="671"/>
      <c r="Y470" s="671"/>
      <c r="Z470" s="671"/>
      <c r="AA470" s="671"/>
      <c r="AB470" s="671"/>
      <c r="AC470" s="671"/>
      <c r="AD470" s="671"/>
    </row>
    <row r="471" spans="1:30" ht="13.5" customHeight="1">
      <c r="A471" s="671"/>
      <c r="B471" s="671"/>
      <c r="C471" s="671"/>
      <c r="D471" s="671"/>
      <c r="E471" s="671"/>
      <c r="F471" s="671"/>
      <c r="G471" s="671"/>
      <c r="H471" s="671"/>
      <c r="I471" s="671"/>
      <c r="J471" s="671"/>
      <c r="K471" s="671"/>
      <c r="L471" s="671"/>
      <c r="M471" s="671"/>
      <c r="N471" s="671"/>
      <c r="O471" s="671"/>
      <c r="P471" s="671"/>
      <c r="Q471" s="671"/>
      <c r="R471" s="671"/>
      <c r="S471" s="671"/>
      <c r="T471" s="671"/>
      <c r="U471" s="671"/>
      <c r="V471" s="671"/>
      <c r="W471" s="671"/>
      <c r="X471" s="671"/>
      <c r="Y471" s="671"/>
      <c r="Z471" s="671"/>
      <c r="AA471" s="671"/>
      <c r="AB471" s="671"/>
      <c r="AC471" s="671"/>
      <c r="AD471" s="671"/>
    </row>
    <row r="472" spans="1:30" ht="13.5" customHeight="1">
      <c r="A472" s="671"/>
      <c r="B472" s="671"/>
      <c r="C472" s="671"/>
      <c r="D472" s="671"/>
      <c r="E472" s="671"/>
      <c r="F472" s="671"/>
      <c r="G472" s="671"/>
      <c r="H472" s="671"/>
      <c r="I472" s="671"/>
      <c r="J472" s="671"/>
      <c r="K472" s="671"/>
      <c r="L472" s="671"/>
      <c r="M472" s="671"/>
      <c r="N472" s="671"/>
      <c r="O472" s="671"/>
      <c r="P472" s="671"/>
      <c r="Q472" s="671"/>
      <c r="R472" s="671"/>
      <c r="S472" s="671"/>
      <c r="T472" s="671"/>
      <c r="U472" s="671"/>
      <c r="V472" s="671"/>
      <c r="W472" s="671"/>
      <c r="X472" s="671"/>
      <c r="Y472" s="671"/>
      <c r="Z472" s="671"/>
      <c r="AA472" s="671"/>
      <c r="AB472" s="671"/>
      <c r="AC472" s="671"/>
      <c r="AD472" s="671"/>
    </row>
    <row r="473" spans="1:30" ht="13.5" customHeight="1">
      <c r="A473" s="671"/>
      <c r="B473" s="671"/>
      <c r="C473" s="671"/>
      <c r="D473" s="671"/>
      <c r="E473" s="671"/>
      <c r="F473" s="671"/>
      <c r="G473" s="671"/>
      <c r="H473" s="671"/>
      <c r="I473" s="671"/>
      <c r="J473" s="671"/>
      <c r="K473" s="671"/>
      <c r="L473" s="671"/>
      <c r="M473" s="671"/>
      <c r="N473" s="671"/>
      <c r="O473" s="671"/>
      <c r="P473" s="671"/>
      <c r="Q473" s="671"/>
      <c r="R473" s="671"/>
      <c r="S473" s="671"/>
      <c r="T473" s="671"/>
      <c r="U473" s="671"/>
      <c r="V473" s="671"/>
      <c r="W473" s="671"/>
      <c r="X473" s="671"/>
      <c r="Y473" s="671"/>
      <c r="Z473" s="671"/>
      <c r="AA473" s="671"/>
      <c r="AB473" s="671"/>
      <c r="AC473" s="671"/>
      <c r="AD473" s="671"/>
    </row>
    <row r="474" spans="1:30" ht="13.5" customHeight="1">
      <c r="A474" s="671"/>
      <c r="B474" s="671"/>
      <c r="C474" s="671"/>
      <c r="D474" s="671"/>
      <c r="E474" s="671"/>
      <c r="F474" s="671"/>
      <c r="G474" s="671"/>
      <c r="H474" s="671"/>
      <c r="I474" s="671"/>
      <c r="J474" s="671"/>
      <c r="K474" s="671"/>
      <c r="L474" s="671"/>
      <c r="M474" s="671"/>
      <c r="N474" s="671"/>
      <c r="O474" s="671"/>
      <c r="P474" s="671"/>
      <c r="Q474" s="671"/>
      <c r="R474" s="671"/>
      <c r="S474" s="671"/>
      <c r="T474" s="671"/>
      <c r="U474" s="671"/>
      <c r="V474" s="671"/>
      <c r="W474" s="671"/>
      <c r="X474" s="671"/>
      <c r="Y474" s="671"/>
      <c r="Z474" s="671"/>
      <c r="AA474" s="671"/>
      <c r="AB474" s="671"/>
      <c r="AC474" s="671"/>
      <c r="AD474" s="671"/>
    </row>
    <row r="475" spans="1:30" ht="13.5" customHeight="1">
      <c r="A475" s="671"/>
      <c r="B475" s="671"/>
      <c r="C475" s="671"/>
      <c r="D475" s="671"/>
      <c r="E475" s="671"/>
      <c r="F475" s="671"/>
      <c r="G475" s="671"/>
      <c r="H475" s="671"/>
      <c r="I475" s="671"/>
      <c r="J475" s="671"/>
      <c r="K475" s="671"/>
      <c r="L475" s="671"/>
      <c r="M475" s="671"/>
      <c r="N475" s="671"/>
      <c r="O475" s="671"/>
      <c r="P475" s="671"/>
      <c r="Q475" s="671"/>
      <c r="R475" s="671"/>
      <c r="S475" s="671"/>
      <c r="T475" s="671"/>
      <c r="U475" s="671"/>
      <c r="V475" s="671"/>
      <c r="W475" s="671"/>
      <c r="X475" s="671"/>
      <c r="Y475" s="671"/>
      <c r="Z475" s="671"/>
      <c r="AA475" s="671"/>
      <c r="AB475" s="671"/>
      <c r="AC475" s="671"/>
      <c r="AD475" s="671"/>
    </row>
    <row r="476" spans="1:30" ht="13.5" customHeight="1">
      <c r="A476" s="671"/>
      <c r="B476" s="671"/>
      <c r="C476" s="671"/>
      <c r="D476" s="671"/>
      <c r="E476" s="671"/>
      <c r="F476" s="671"/>
      <c r="G476" s="671"/>
      <c r="H476" s="671"/>
      <c r="I476" s="671"/>
      <c r="J476" s="671"/>
      <c r="K476" s="671"/>
      <c r="L476" s="671"/>
      <c r="M476" s="671"/>
      <c r="N476" s="671"/>
      <c r="O476" s="671"/>
      <c r="P476" s="671"/>
      <c r="Q476" s="671"/>
      <c r="R476" s="671"/>
      <c r="S476" s="671"/>
      <c r="T476" s="671"/>
      <c r="U476" s="671"/>
      <c r="V476" s="671"/>
      <c r="W476" s="671"/>
      <c r="X476" s="671"/>
      <c r="Y476" s="671"/>
      <c r="Z476" s="671"/>
      <c r="AA476" s="671"/>
      <c r="AB476" s="671"/>
      <c r="AC476" s="671"/>
      <c r="AD476" s="671"/>
    </row>
    <row r="477" spans="1:30" ht="13.5" customHeight="1">
      <c r="A477" s="671"/>
      <c r="B477" s="671"/>
      <c r="C477" s="671"/>
      <c r="D477" s="671"/>
      <c r="E477" s="671"/>
      <c r="F477" s="671"/>
      <c r="G477" s="671"/>
      <c r="H477" s="671"/>
      <c r="I477" s="671"/>
      <c r="J477" s="671"/>
      <c r="K477" s="671"/>
      <c r="L477" s="671"/>
      <c r="M477" s="671"/>
      <c r="N477" s="671"/>
      <c r="O477" s="671"/>
      <c r="P477" s="671"/>
      <c r="Q477" s="671"/>
      <c r="R477" s="671"/>
      <c r="S477" s="671"/>
      <c r="T477" s="671"/>
      <c r="U477" s="671"/>
      <c r="V477" s="671"/>
      <c r="W477" s="671"/>
      <c r="X477" s="671"/>
      <c r="Y477" s="671"/>
      <c r="Z477" s="671"/>
      <c r="AA477" s="671"/>
      <c r="AB477" s="671"/>
      <c r="AC477" s="671"/>
      <c r="AD477" s="671"/>
    </row>
    <row r="478" spans="1:30" ht="13.5" customHeight="1">
      <c r="A478" s="671"/>
      <c r="B478" s="671"/>
      <c r="C478" s="671"/>
      <c r="D478" s="671"/>
      <c r="E478" s="671"/>
      <c r="F478" s="671"/>
      <c r="G478" s="671"/>
      <c r="H478" s="671"/>
      <c r="I478" s="671"/>
      <c r="J478" s="671"/>
      <c r="K478" s="671"/>
      <c r="L478" s="671"/>
      <c r="M478" s="671"/>
      <c r="N478" s="671"/>
      <c r="O478" s="671"/>
      <c r="P478" s="671"/>
      <c r="Q478" s="671"/>
      <c r="R478" s="671"/>
      <c r="S478" s="671"/>
      <c r="T478" s="671"/>
      <c r="U478" s="671"/>
      <c r="V478" s="671"/>
      <c r="W478" s="671"/>
      <c r="X478" s="671"/>
      <c r="Y478" s="671"/>
      <c r="Z478" s="671"/>
      <c r="AA478" s="671"/>
      <c r="AB478" s="671"/>
      <c r="AC478" s="671"/>
      <c r="AD478" s="671"/>
    </row>
    <row r="479" spans="1:30" ht="13.5" customHeight="1">
      <c r="A479" s="671"/>
      <c r="B479" s="671"/>
      <c r="C479" s="671"/>
      <c r="D479" s="671"/>
      <c r="E479" s="671"/>
      <c r="F479" s="671"/>
      <c r="G479" s="671"/>
      <c r="H479" s="671"/>
      <c r="I479" s="671"/>
      <c r="J479" s="671"/>
      <c r="K479" s="671"/>
      <c r="L479" s="671"/>
      <c r="M479" s="671"/>
      <c r="N479" s="671"/>
      <c r="O479" s="671"/>
      <c r="P479" s="671"/>
      <c r="Q479" s="671"/>
      <c r="R479" s="671"/>
      <c r="S479" s="671"/>
      <c r="T479" s="671"/>
      <c r="U479" s="671"/>
      <c r="V479" s="671"/>
      <c r="W479" s="671"/>
      <c r="X479" s="671"/>
      <c r="Y479" s="671"/>
      <c r="Z479" s="671"/>
      <c r="AA479" s="671"/>
      <c r="AB479" s="671"/>
      <c r="AC479" s="671"/>
      <c r="AD479" s="671"/>
    </row>
    <row r="480" spans="1:30" ht="13.5" customHeight="1">
      <c r="A480" s="671"/>
      <c r="B480" s="671"/>
      <c r="C480" s="671"/>
      <c r="D480" s="671"/>
      <c r="E480" s="671"/>
      <c r="F480" s="671"/>
      <c r="G480" s="671"/>
      <c r="H480" s="671"/>
      <c r="I480" s="671"/>
      <c r="J480" s="671"/>
      <c r="K480" s="671"/>
      <c r="L480" s="671"/>
      <c r="M480" s="671"/>
      <c r="N480" s="671"/>
      <c r="O480" s="671"/>
      <c r="P480" s="671"/>
      <c r="Q480" s="671"/>
      <c r="R480" s="671"/>
      <c r="S480" s="671"/>
      <c r="T480" s="671"/>
      <c r="U480" s="671"/>
      <c r="V480" s="671"/>
      <c r="W480" s="671"/>
      <c r="X480" s="671"/>
      <c r="Y480" s="671"/>
      <c r="Z480" s="671"/>
      <c r="AA480" s="671"/>
      <c r="AB480" s="671"/>
      <c r="AC480" s="671"/>
      <c r="AD480" s="671"/>
    </row>
    <row r="481" spans="1:30" ht="13.5" customHeight="1">
      <c r="A481" s="671"/>
      <c r="B481" s="671"/>
      <c r="C481" s="671"/>
      <c r="D481" s="671"/>
      <c r="E481" s="671"/>
      <c r="F481" s="671"/>
      <c r="G481" s="671"/>
      <c r="H481" s="671"/>
      <c r="I481" s="671"/>
      <c r="J481" s="671"/>
      <c r="K481" s="671"/>
      <c r="L481" s="671"/>
      <c r="M481" s="671"/>
      <c r="N481" s="671"/>
      <c r="O481" s="671"/>
      <c r="P481" s="671"/>
      <c r="Q481" s="671"/>
      <c r="R481" s="671"/>
      <c r="S481" s="671"/>
      <c r="T481" s="671"/>
      <c r="U481" s="671"/>
      <c r="V481" s="671"/>
      <c r="W481" s="671"/>
      <c r="X481" s="671"/>
      <c r="Y481" s="671"/>
      <c r="Z481" s="671"/>
      <c r="AA481" s="671"/>
      <c r="AB481" s="671"/>
      <c r="AC481" s="671"/>
      <c r="AD481" s="671"/>
    </row>
    <row r="482" spans="1:30" ht="13.5" customHeight="1">
      <c r="A482" s="671"/>
      <c r="B482" s="671"/>
      <c r="C482" s="671"/>
      <c r="D482" s="671"/>
      <c r="E482" s="671"/>
      <c r="F482" s="671"/>
      <c r="G482" s="671"/>
      <c r="H482" s="671"/>
      <c r="I482" s="671"/>
      <c r="J482" s="671"/>
      <c r="K482" s="671"/>
      <c r="L482" s="671"/>
      <c r="M482" s="671"/>
      <c r="N482" s="671"/>
      <c r="O482" s="671"/>
      <c r="P482" s="671"/>
      <c r="Q482" s="671"/>
      <c r="R482" s="671"/>
      <c r="S482" s="671"/>
      <c r="T482" s="671"/>
      <c r="U482" s="671"/>
      <c r="V482" s="671"/>
      <c r="W482" s="671"/>
      <c r="X482" s="671"/>
      <c r="Y482" s="671"/>
      <c r="Z482" s="671"/>
      <c r="AA482" s="671"/>
      <c r="AB482" s="671"/>
      <c r="AC482" s="671"/>
      <c r="AD482" s="671"/>
    </row>
    <row r="483" spans="1:30" ht="13.5" customHeight="1">
      <c r="A483" s="671"/>
      <c r="B483" s="671"/>
      <c r="C483" s="671"/>
      <c r="D483" s="671"/>
      <c r="E483" s="671"/>
      <c r="F483" s="671"/>
      <c r="G483" s="671"/>
      <c r="H483" s="671"/>
      <c r="I483" s="671"/>
      <c r="J483" s="671"/>
      <c r="K483" s="671"/>
      <c r="L483" s="671"/>
      <c r="M483" s="671"/>
      <c r="N483" s="671"/>
      <c r="O483" s="671"/>
      <c r="P483" s="671"/>
      <c r="Q483" s="671"/>
      <c r="R483" s="671"/>
      <c r="S483" s="671"/>
      <c r="T483" s="671"/>
      <c r="U483" s="671"/>
      <c r="V483" s="671"/>
      <c r="W483" s="671"/>
      <c r="X483" s="671"/>
      <c r="Y483" s="671"/>
      <c r="Z483" s="671"/>
      <c r="AA483" s="671"/>
      <c r="AB483" s="671"/>
      <c r="AC483" s="671"/>
      <c r="AD483" s="671"/>
    </row>
    <row r="484" spans="1:30" ht="13.5" customHeight="1">
      <c r="A484" s="671"/>
      <c r="B484" s="671"/>
      <c r="C484" s="671"/>
      <c r="D484" s="671"/>
      <c r="E484" s="671"/>
      <c r="F484" s="671"/>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1"/>
      <c r="AD484" s="671"/>
    </row>
    <row r="485" spans="1:30" ht="13.5" customHeight="1">
      <c r="A485" s="671"/>
      <c r="B485" s="671"/>
      <c r="C485" s="671"/>
      <c r="D485" s="671"/>
      <c r="E485" s="671"/>
      <c r="F485" s="671"/>
      <c r="G485" s="671"/>
      <c r="H485" s="671"/>
      <c r="I485" s="671"/>
      <c r="J485" s="671"/>
      <c r="K485" s="671"/>
      <c r="L485" s="671"/>
      <c r="M485" s="671"/>
      <c r="N485" s="671"/>
      <c r="O485" s="671"/>
      <c r="P485" s="671"/>
      <c r="Q485" s="671"/>
      <c r="R485" s="671"/>
      <c r="S485" s="671"/>
      <c r="T485" s="671"/>
      <c r="U485" s="671"/>
      <c r="V485" s="671"/>
      <c r="W485" s="671"/>
      <c r="X485" s="671"/>
      <c r="Y485" s="671"/>
      <c r="Z485" s="671"/>
      <c r="AA485" s="671"/>
      <c r="AB485" s="671"/>
      <c r="AC485" s="671"/>
      <c r="AD485" s="671"/>
    </row>
    <row r="486" spans="1:30" ht="13.5" customHeight="1">
      <c r="A486" s="671"/>
      <c r="B486" s="671"/>
      <c r="C486" s="671"/>
      <c r="D486" s="671"/>
      <c r="E486" s="671"/>
      <c r="F486" s="671"/>
      <c r="G486" s="671"/>
      <c r="H486" s="671"/>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671"/>
    </row>
    <row r="487" spans="1:30" ht="13.5" customHeight="1">
      <c r="A487" s="671"/>
      <c r="B487" s="671"/>
      <c r="C487" s="671"/>
      <c r="D487" s="671"/>
      <c r="E487" s="671"/>
      <c r="F487" s="671"/>
      <c r="G487" s="671"/>
      <c r="H487" s="671"/>
      <c r="I487" s="671"/>
      <c r="J487" s="671"/>
      <c r="K487" s="671"/>
      <c r="L487" s="671"/>
      <c r="M487" s="671"/>
      <c r="N487" s="671"/>
      <c r="O487" s="671"/>
      <c r="P487" s="671"/>
      <c r="Q487" s="671"/>
      <c r="R487" s="671"/>
      <c r="S487" s="671"/>
      <c r="T487" s="671"/>
      <c r="U487" s="671"/>
      <c r="V487" s="671"/>
      <c r="W487" s="671"/>
      <c r="X487" s="671"/>
      <c r="Y487" s="671"/>
      <c r="Z487" s="671"/>
      <c r="AA487" s="671"/>
      <c r="AB487" s="671"/>
      <c r="AC487" s="671"/>
      <c r="AD487" s="671"/>
    </row>
    <row r="488" spans="1:30" ht="13.5" customHeight="1">
      <c r="A488" s="671"/>
      <c r="B488" s="671"/>
      <c r="C488" s="671"/>
      <c r="D488" s="671"/>
      <c r="E488" s="671"/>
      <c r="F488" s="671"/>
      <c r="G488" s="671"/>
      <c r="H488" s="671"/>
      <c r="I488" s="671"/>
      <c r="J488" s="671"/>
      <c r="K488" s="671"/>
      <c r="L488" s="671"/>
      <c r="M488" s="671"/>
      <c r="N488" s="671"/>
      <c r="O488" s="671"/>
      <c r="P488" s="671"/>
      <c r="Q488" s="671"/>
      <c r="R488" s="671"/>
      <c r="S488" s="671"/>
      <c r="T488" s="671"/>
      <c r="U488" s="671"/>
      <c r="V488" s="671"/>
      <c r="W488" s="671"/>
      <c r="X488" s="671"/>
      <c r="Y488" s="671"/>
      <c r="Z488" s="671"/>
      <c r="AA488" s="671"/>
      <c r="AB488" s="671"/>
      <c r="AC488" s="671"/>
      <c r="AD488" s="671"/>
    </row>
    <row r="489" spans="1:30" ht="13.5" customHeight="1">
      <c r="A489" s="671"/>
      <c r="B489" s="671"/>
      <c r="C489" s="671"/>
      <c r="D489" s="671"/>
      <c r="E489" s="671"/>
      <c r="F489" s="671"/>
      <c r="G489" s="671"/>
      <c r="H489" s="671"/>
      <c r="I489" s="671"/>
      <c r="J489" s="671"/>
      <c r="K489" s="671"/>
      <c r="L489" s="671"/>
      <c r="M489" s="671"/>
      <c r="N489" s="671"/>
      <c r="O489" s="671"/>
      <c r="P489" s="671"/>
      <c r="Q489" s="671"/>
      <c r="R489" s="671"/>
      <c r="S489" s="671"/>
      <c r="T489" s="671"/>
      <c r="U489" s="671"/>
      <c r="V489" s="671"/>
      <c r="W489" s="671"/>
      <c r="X489" s="671"/>
      <c r="Y489" s="671"/>
      <c r="Z489" s="671"/>
      <c r="AA489" s="671"/>
      <c r="AB489" s="671"/>
      <c r="AC489" s="671"/>
      <c r="AD489" s="671"/>
    </row>
    <row r="490" spans="1:30" ht="13.5" customHeight="1">
      <c r="A490" s="671"/>
      <c r="B490" s="671"/>
      <c r="C490" s="671"/>
      <c r="D490" s="671"/>
      <c r="E490" s="671"/>
      <c r="F490" s="671"/>
      <c r="G490" s="671"/>
      <c r="H490" s="671"/>
      <c r="I490" s="671"/>
      <c r="J490" s="671"/>
      <c r="K490" s="671"/>
      <c r="L490" s="671"/>
      <c r="M490" s="671"/>
      <c r="N490" s="671"/>
      <c r="O490" s="671"/>
      <c r="P490" s="671"/>
      <c r="Q490" s="671"/>
      <c r="R490" s="671"/>
      <c r="S490" s="671"/>
      <c r="T490" s="671"/>
      <c r="U490" s="671"/>
      <c r="V490" s="671"/>
      <c r="W490" s="671"/>
      <c r="X490" s="671"/>
      <c r="Y490" s="671"/>
      <c r="Z490" s="671"/>
      <c r="AA490" s="671"/>
      <c r="AB490" s="671"/>
      <c r="AC490" s="671"/>
      <c r="AD490" s="671"/>
    </row>
    <row r="491" spans="1:30" ht="13.5" customHeight="1">
      <c r="A491" s="671"/>
      <c r="B491" s="671"/>
      <c r="C491" s="671"/>
      <c r="D491" s="671"/>
      <c r="E491" s="671"/>
      <c r="F491" s="671"/>
      <c r="G491" s="671"/>
      <c r="H491" s="671"/>
      <c r="I491" s="671"/>
      <c r="J491" s="671"/>
      <c r="K491" s="671"/>
      <c r="L491" s="671"/>
      <c r="M491" s="671"/>
      <c r="N491" s="671"/>
      <c r="O491" s="671"/>
      <c r="P491" s="671"/>
      <c r="Q491" s="671"/>
      <c r="R491" s="671"/>
      <c r="S491" s="671"/>
      <c r="T491" s="671"/>
      <c r="U491" s="671"/>
      <c r="V491" s="671"/>
      <c r="W491" s="671"/>
      <c r="X491" s="671"/>
      <c r="Y491" s="671"/>
      <c r="Z491" s="671"/>
      <c r="AA491" s="671"/>
      <c r="AB491" s="671"/>
      <c r="AC491" s="671"/>
      <c r="AD491" s="671"/>
    </row>
    <row r="492" spans="1:30" ht="13.5" customHeight="1">
      <c r="A492" s="671"/>
      <c r="B492" s="671"/>
      <c r="C492" s="671"/>
      <c r="D492" s="671"/>
      <c r="E492" s="671"/>
      <c r="F492" s="671"/>
      <c r="G492" s="671"/>
      <c r="H492" s="671"/>
      <c r="I492" s="671"/>
      <c r="J492" s="671"/>
      <c r="K492" s="671"/>
      <c r="L492" s="671"/>
      <c r="M492" s="671"/>
      <c r="N492" s="671"/>
      <c r="O492" s="671"/>
      <c r="P492" s="671"/>
      <c r="Q492" s="671"/>
      <c r="R492" s="671"/>
      <c r="S492" s="671"/>
      <c r="T492" s="671"/>
      <c r="U492" s="671"/>
      <c r="V492" s="671"/>
      <c r="W492" s="671"/>
      <c r="X492" s="671"/>
      <c r="Y492" s="671"/>
      <c r="Z492" s="671"/>
      <c r="AA492" s="671"/>
      <c r="AB492" s="671"/>
      <c r="AC492" s="671"/>
      <c r="AD492" s="671"/>
    </row>
    <row r="493" spans="1:30" ht="13.5" customHeight="1">
      <c r="A493" s="671"/>
      <c r="B493" s="671"/>
      <c r="C493" s="671"/>
      <c r="D493" s="671"/>
      <c r="E493" s="671"/>
      <c r="F493" s="671"/>
      <c r="G493" s="671"/>
      <c r="H493" s="671"/>
      <c r="I493" s="671"/>
      <c r="J493" s="671"/>
      <c r="K493" s="671"/>
      <c r="L493" s="671"/>
      <c r="M493" s="671"/>
      <c r="N493" s="671"/>
      <c r="O493" s="671"/>
      <c r="P493" s="671"/>
      <c r="Q493" s="671"/>
      <c r="R493" s="671"/>
      <c r="S493" s="671"/>
      <c r="T493" s="671"/>
      <c r="U493" s="671"/>
      <c r="V493" s="671"/>
      <c r="W493" s="671"/>
      <c r="X493" s="671"/>
      <c r="Y493" s="671"/>
      <c r="Z493" s="671"/>
      <c r="AA493" s="671"/>
      <c r="AB493" s="671"/>
      <c r="AC493" s="671"/>
      <c r="AD493" s="671"/>
    </row>
    <row r="494" spans="1:30" ht="13.5" customHeight="1">
      <c r="A494" s="671"/>
      <c r="B494" s="671"/>
      <c r="C494" s="671"/>
      <c r="D494" s="671"/>
      <c r="E494" s="671"/>
      <c r="F494" s="671"/>
      <c r="G494" s="671"/>
      <c r="H494" s="671"/>
      <c r="I494" s="671"/>
      <c r="J494" s="671"/>
      <c r="K494" s="671"/>
      <c r="L494" s="671"/>
      <c r="M494" s="671"/>
      <c r="N494" s="671"/>
      <c r="O494" s="671"/>
      <c r="P494" s="671"/>
      <c r="Q494" s="671"/>
      <c r="R494" s="671"/>
      <c r="S494" s="671"/>
      <c r="T494" s="671"/>
      <c r="U494" s="671"/>
      <c r="V494" s="671"/>
      <c r="W494" s="671"/>
      <c r="X494" s="671"/>
      <c r="Y494" s="671"/>
      <c r="Z494" s="671"/>
      <c r="AA494" s="671"/>
      <c r="AB494" s="671"/>
      <c r="AC494" s="671"/>
      <c r="AD494" s="671"/>
    </row>
    <row r="495" spans="1:30" ht="13.5" customHeight="1">
      <c r="A495" s="671"/>
      <c r="B495" s="671"/>
      <c r="C495" s="671"/>
      <c r="D495" s="671"/>
      <c r="E495" s="671"/>
      <c r="F495" s="671"/>
      <c r="G495" s="671"/>
      <c r="H495" s="671"/>
      <c r="I495" s="671"/>
      <c r="J495" s="671"/>
      <c r="K495" s="671"/>
      <c r="L495" s="671"/>
      <c r="M495" s="671"/>
      <c r="N495" s="671"/>
      <c r="O495" s="671"/>
      <c r="P495" s="671"/>
      <c r="Q495" s="671"/>
      <c r="R495" s="671"/>
      <c r="S495" s="671"/>
      <c r="T495" s="671"/>
      <c r="U495" s="671"/>
      <c r="V495" s="671"/>
      <c r="W495" s="671"/>
      <c r="X495" s="671"/>
      <c r="Y495" s="671"/>
      <c r="Z495" s="671"/>
      <c r="AA495" s="671"/>
      <c r="AB495" s="671"/>
      <c r="AC495" s="671"/>
      <c r="AD495" s="671"/>
    </row>
    <row r="496" spans="1:30" ht="13.5" customHeight="1">
      <c r="A496" s="671"/>
      <c r="B496" s="671"/>
      <c r="C496" s="671"/>
      <c r="D496" s="671"/>
      <c r="E496" s="671"/>
      <c r="F496" s="671"/>
      <c r="G496" s="671"/>
      <c r="H496" s="671"/>
      <c r="I496" s="671"/>
      <c r="J496" s="671"/>
      <c r="K496" s="671"/>
      <c r="L496" s="671"/>
      <c r="M496" s="671"/>
      <c r="N496" s="671"/>
      <c r="O496" s="671"/>
      <c r="P496" s="671"/>
      <c r="Q496" s="671"/>
      <c r="R496" s="671"/>
      <c r="S496" s="671"/>
      <c r="T496" s="671"/>
      <c r="U496" s="671"/>
      <c r="V496" s="671"/>
      <c r="W496" s="671"/>
      <c r="X496" s="671"/>
      <c r="Y496" s="671"/>
      <c r="Z496" s="671"/>
      <c r="AA496" s="671"/>
      <c r="AB496" s="671"/>
      <c r="AC496" s="671"/>
      <c r="AD496" s="671"/>
    </row>
    <row r="497" spans="1:30" ht="13.5" customHeight="1">
      <c r="A497" s="671"/>
      <c r="B497" s="671"/>
      <c r="C497" s="671"/>
      <c r="D497" s="671"/>
      <c r="E497" s="671"/>
      <c r="F497" s="671"/>
      <c r="G497" s="671"/>
      <c r="H497" s="671"/>
      <c r="I497" s="671"/>
      <c r="J497" s="671"/>
      <c r="K497" s="671"/>
      <c r="L497" s="671"/>
      <c r="M497" s="671"/>
      <c r="N497" s="671"/>
      <c r="O497" s="671"/>
      <c r="P497" s="671"/>
      <c r="Q497" s="671"/>
      <c r="R497" s="671"/>
      <c r="S497" s="671"/>
      <c r="T497" s="671"/>
      <c r="U497" s="671"/>
      <c r="V497" s="671"/>
      <c r="W497" s="671"/>
      <c r="X497" s="671"/>
      <c r="Y497" s="671"/>
      <c r="Z497" s="671"/>
      <c r="AA497" s="671"/>
      <c r="AB497" s="671"/>
      <c r="AC497" s="671"/>
      <c r="AD497" s="671"/>
    </row>
    <row r="498" spans="1:30" ht="13.5" customHeight="1">
      <c r="A498" s="671"/>
      <c r="B498" s="671"/>
      <c r="C498" s="671"/>
      <c r="D498" s="671"/>
      <c r="E498" s="671"/>
      <c r="F498" s="671"/>
      <c r="G498" s="671"/>
      <c r="H498" s="671"/>
      <c r="I498" s="671"/>
      <c r="J498" s="671"/>
      <c r="K498" s="671"/>
      <c r="L498" s="671"/>
      <c r="M498" s="671"/>
      <c r="N498" s="671"/>
      <c r="O498" s="671"/>
      <c r="P498" s="671"/>
      <c r="Q498" s="671"/>
      <c r="R498" s="671"/>
      <c r="S498" s="671"/>
      <c r="T498" s="671"/>
      <c r="U498" s="671"/>
      <c r="V498" s="671"/>
      <c r="W498" s="671"/>
      <c r="X498" s="671"/>
      <c r="Y498" s="671"/>
      <c r="Z498" s="671"/>
      <c r="AA498" s="671"/>
      <c r="AB498" s="671"/>
      <c r="AC498" s="671"/>
      <c r="AD498" s="671"/>
    </row>
    <row r="499" spans="1:30" ht="13.5" customHeight="1">
      <c r="A499" s="671"/>
      <c r="B499" s="671"/>
      <c r="C499" s="671"/>
      <c r="D499" s="671"/>
      <c r="E499" s="671"/>
      <c r="F499" s="671"/>
      <c r="G499" s="671"/>
      <c r="H499" s="671"/>
      <c r="I499" s="671"/>
      <c r="J499" s="671"/>
      <c r="K499" s="671"/>
      <c r="L499" s="671"/>
      <c r="M499" s="671"/>
      <c r="N499" s="671"/>
      <c r="O499" s="671"/>
      <c r="P499" s="671"/>
      <c r="Q499" s="671"/>
      <c r="R499" s="671"/>
      <c r="S499" s="671"/>
      <c r="T499" s="671"/>
      <c r="U499" s="671"/>
      <c r="V499" s="671"/>
      <c r="W499" s="671"/>
      <c r="X499" s="671"/>
      <c r="Y499" s="671"/>
      <c r="Z499" s="671"/>
      <c r="AA499" s="671"/>
      <c r="AB499" s="671"/>
      <c r="AC499" s="671"/>
      <c r="AD499" s="671"/>
    </row>
    <row r="500" spans="1:30" ht="13.5" customHeight="1">
      <c r="A500" s="671"/>
      <c r="B500" s="671"/>
      <c r="C500" s="671"/>
      <c r="D500" s="671"/>
      <c r="E500" s="671"/>
      <c r="F500" s="671"/>
      <c r="G500" s="671"/>
      <c r="H500" s="671"/>
      <c r="I500" s="671"/>
      <c r="J500" s="671"/>
      <c r="K500" s="671"/>
      <c r="L500" s="671"/>
      <c r="M500" s="671"/>
      <c r="N500" s="671"/>
      <c r="O500" s="671"/>
      <c r="P500" s="671"/>
      <c r="Q500" s="671"/>
      <c r="R500" s="671"/>
      <c r="S500" s="671"/>
      <c r="T500" s="671"/>
      <c r="U500" s="671"/>
      <c r="V500" s="671"/>
      <c r="W500" s="671"/>
      <c r="X500" s="671"/>
      <c r="Y500" s="671"/>
      <c r="Z500" s="671"/>
      <c r="AA500" s="671"/>
      <c r="AB500" s="671"/>
      <c r="AC500" s="671"/>
      <c r="AD500" s="671"/>
    </row>
    <row r="501" spans="1:30" ht="13.5" customHeight="1">
      <c r="A501" s="671"/>
      <c r="B501" s="671"/>
      <c r="C501" s="671"/>
      <c r="D501" s="671"/>
      <c r="E501" s="671"/>
      <c r="F501" s="671"/>
      <c r="G501" s="671"/>
      <c r="H501" s="671"/>
      <c r="I501" s="671"/>
      <c r="J501" s="671"/>
      <c r="K501" s="671"/>
      <c r="L501" s="671"/>
      <c r="M501" s="671"/>
      <c r="N501" s="671"/>
      <c r="O501" s="671"/>
      <c r="P501" s="671"/>
      <c r="Q501" s="671"/>
      <c r="R501" s="671"/>
      <c r="S501" s="671"/>
      <c r="T501" s="671"/>
      <c r="U501" s="671"/>
      <c r="V501" s="671"/>
      <c r="W501" s="671"/>
      <c r="X501" s="671"/>
      <c r="Y501" s="671"/>
      <c r="Z501" s="671"/>
      <c r="AA501" s="671"/>
      <c r="AB501" s="671"/>
      <c r="AC501" s="671"/>
      <c r="AD501" s="671"/>
    </row>
    <row r="502" spans="1:30" ht="13.5" customHeight="1">
      <c r="A502" s="671"/>
      <c r="B502" s="671"/>
      <c r="C502" s="671"/>
      <c r="D502" s="671"/>
      <c r="E502" s="671"/>
      <c r="F502" s="671"/>
      <c r="G502" s="671"/>
      <c r="H502" s="671"/>
      <c r="I502" s="671"/>
      <c r="J502" s="671"/>
      <c r="K502" s="671"/>
      <c r="L502" s="671"/>
      <c r="M502" s="671"/>
      <c r="N502" s="671"/>
      <c r="O502" s="671"/>
      <c r="P502" s="671"/>
      <c r="Q502" s="671"/>
      <c r="R502" s="671"/>
      <c r="S502" s="671"/>
      <c r="T502" s="671"/>
      <c r="U502" s="671"/>
      <c r="V502" s="671"/>
      <c r="W502" s="671"/>
      <c r="X502" s="671"/>
      <c r="Y502" s="671"/>
      <c r="Z502" s="671"/>
      <c r="AA502" s="671"/>
      <c r="AB502" s="671"/>
      <c r="AC502" s="671"/>
      <c r="AD502" s="671"/>
    </row>
    <row r="503" spans="1:30" ht="13.5" customHeight="1">
      <c r="A503" s="671"/>
      <c r="B503" s="671"/>
      <c r="C503" s="671"/>
      <c r="D503" s="671"/>
      <c r="E503" s="671"/>
      <c r="F503" s="671"/>
      <c r="G503" s="671"/>
      <c r="H503" s="671"/>
      <c r="I503" s="671"/>
      <c r="J503" s="671"/>
      <c r="K503" s="671"/>
      <c r="L503" s="671"/>
      <c r="M503" s="671"/>
      <c r="N503" s="671"/>
      <c r="O503" s="671"/>
      <c r="P503" s="671"/>
      <c r="Q503" s="671"/>
      <c r="R503" s="671"/>
      <c r="S503" s="671"/>
      <c r="T503" s="671"/>
      <c r="U503" s="671"/>
      <c r="V503" s="671"/>
      <c r="W503" s="671"/>
      <c r="X503" s="671"/>
      <c r="Y503" s="671"/>
      <c r="Z503" s="671"/>
      <c r="AA503" s="671"/>
      <c r="AB503" s="671"/>
      <c r="AC503" s="671"/>
      <c r="AD503" s="671"/>
    </row>
    <row r="504" spans="1:30" ht="13.5" customHeight="1">
      <c r="A504" s="671"/>
      <c r="B504" s="671"/>
      <c r="C504" s="671"/>
      <c r="D504" s="671"/>
      <c r="E504" s="671"/>
      <c r="F504" s="671"/>
      <c r="G504" s="671"/>
      <c r="H504" s="671"/>
      <c r="I504" s="671"/>
      <c r="J504" s="671"/>
      <c r="K504" s="671"/>
      <c r="L504" s="671"/>
      <c r="M504" s="671"/>
      <c r="N504" s="671"/>
      <c r="O504" s="671"/>
      <c r="P504" s="671"/>
      <c r="Q504" s="671"/>
      <c r="R504" s="671"/>
      <c r="S504" s="671"/>
      <c r="T504" s="671"/>
      <c r="U504" s="671"/>
      <c r="V504" s="671"/>
      <c r="W504" s="671"/>
      <c r="X504" s="671"/>
      <c r="Y504" s="671"/>
      <c r="Z504" s="671"/>
      <c r="AA504" s="671"/>
      <c r="AB504" s="671"/>
      <c r="AC504" s="671"/>
      <c r="AD504" s="671"/>
    </row>
    <row r="505" spans="1:30" ht="13.5" customHeight="1">
      <c r="A505" s="671"/>
      <c r="B505" s="671"/>
      <c r="C505" s="671"/>
      <c r="D505" s="671"/>
      <c r="E505" s="671"/>
      <c r="F505" s="671"/>
      <c r="G505" s="671"/>
      <c r="H505" s="671"/>
      <c r="I505" s="671"/>
      <c r="J505" s="671"/>
      <c r="K505" s="671"/>
      <c r="L505" s="671"/>
      <c r="M505" s="671"/>
      <c r="N505" s="671"/>
      <c r="O505" s="671"/>
      <c r="P505" s="671"/>
      <c r="Q505" s="671"/>
      <c r="R505" s="671"/>
      <c r="S505" s="671"/>
      <c r="T505" s="671"/>
      <c r="U505" s="671"/>
      <c r="V505" s="671"/>
      <c r="W505" s="671"/>
      <c r="X505" s="671"/>
      <c r="Y505" s="671"/>
      <c r="Z505" s="671"/>
      <c r="AA505" s="671"/>
      <c r="AB505" s="671"/>
      <c r="AC505" s="671"/>
      <c r="AD505" s="671"/>
    </row>
    <row r="506" spans="1:30" ht="13.5" customHeight="1">
      <c r="A506" s="671"/>
      <c r="B506" s="671"/>
      <c r="C506" s="671"/>
      <c r="D506" s="671"/>
      <c r="E506" s="671"/>
      <c r="F506" s="671"/>
      <c r="G506" s="671"/>
      <c r="H506" s="671"/>
      <c r="I506" s="671"/>
      <c r="J506" s="671"/>
      <c r="K506" s="671"/>
      <c r="L506" s="671"/>
      <c r="M506" s="671"/>
      <c r="N506" s="671"/>
      <c r="O506" s="671"/>
      <c r="P506" s="671"/>
      <c r="Q506" s="671"/>
      <c r="R506" s="671"/>
      <c r="S506" s="671"/>
      <c r="T506" s="671"/>
      <c r="U506" s="671"/>
      <c r="V506" s="671"/>
      <c r="W506" s="671"/>
      <c r="X506" s="671"/>
      <c r="Y506" s="671"/>
      <c r="Z506" s="671"/>
      <c r="AA506" s="671"/>
      <c r="AB506" s="671"/>
      <c r="AC506" s="671"/>
      <c r="AD506" s="671"/>
    </row>
    <row r="507" spans="1:30" ht="13.5" customHeight="1">
      <c r="A507" s="671"/>
      <c r="B507" s="671"/>
      <c r="C507" s="671"/>
      <c r="D507" s="671"/>
      <c r="E507" s="671"/>
      <c r="F507" s="671"/>
      <c r="G507" s="671"/>
      <c r="H507" s="671"/>
      <c r="I507" s="671"/>
      <c r="J507" s="671"/>
      <c r="K507" s="671"/>
      <c r="L507" s="671"/>
      <c r="M507" s="671"/>
      <c r="N507" s="671"/>
      <c r="O507" s="671"/>
      <c r="P507" s="671"/>
      <c r="Q507" s="671"/>
      <c r="R507" s="671"/>
      <c r="S507" s="671"/>
      <c r="T507" s="671"/>
      <c r="U507" s="671"/>
      <c r="V507" s="671"/>
      <c r="W507" s="671"/>
      <c r="X507" s="671"/>
      <c r="Y507" s="671"/>
      <c r="Z507" s="671"/>
      <c r="AA507" s="671"/>
      <c r="AB507" s="671"/>
      <c r="AC507" s="671"/>
      <c r="AD507" s="671"/>
    </row>
    <row r="508" spans="1:30" ht="13.5" customHeight="1">
      <c r="A508" s="671"/>
      <c r="B508" s="671"/>
      <c r="C508" s="671"/>
      <c r="D508" s="671"/>
      <c r="E508" s="671"/>
      <c r="F508" s="671"/>
      <c r="G508" s="671"/>
      <c r="H508" s="671"/>
      <c r="I508" s="671"/>
      <c r="J508" s="671"/>
      <c r="K508" s="671"/>
      <c r="L508" s="671"/>
      <c r="M508" s="671"/>
      <c r="N508" s="671"/>
      <c r="O508" s="671"/>
      <c r="P508" s="671"/>
      <c r="Q508" s="671"/>
      <c r="R508" s="671"/>
      <c r="S508" s="671"/>
      <c r="T508" s="671"/>
      <c r="U508" s="671"/>
      <c r="V508" s="671"/>
      <c r="W508" s="671"/>
      <c r="X508" s="671"/>
      <c r="Y508" s="671"/>
      <c r="Z508" s="671"/>
      <c r="AA508" s="671"/>
      <c r="AB508" s="671"/>
      <c r="AC508" s="671"/>
      <c r="AD508" s="671"/>
    </row>
    <row r="509" spans="1:30" ht="13.5" customHeight="1">
      <c r="A509" s="671"/>
      <c r="B509" s="671"/>
      <c r="C509" s="671"/>
      <c r="D509" s="671"/>
      <c r="E509" s="671"/>
      <c r="F509" s="671"/>
      <c r="G509" s="671"/>
      <c r="H509" s="671"/>
      <c r="I509" s="671"/>
      <c r="J509" s="671"/>
      <c r="K509" s="671"/>
      <c r="L509" s="671"/>
      <c r="M509" s="671"/>
      <c r="N509" s="671"/>
      <c r="O509" s="671"/>
      <c r="P509" s="671"/>
      <c r="Q509" s="671"/>
      <c r="R509" s="671"/>
      <c r="S509" s="671"/>
      <c r="T509" s="671"/>
      <c r="U509" s="671"/>
      <c r="V509" s="671"/>
      <c r="W509" s="671"/>
      <c r="X509" s="671"/>
      <c r="Y509" s="671"/>
      <c r="Z509" s="671"/>
      <c r="AA509" s="671"/>
      <c r="AB509" s="671"/>
      <c r="AC509" s="671"/>
      <c r="AD509" s="671"/>
    </row>
    <row r="510" spans="1:30" ht="13.5" customHeight="1">
      <c r="A510" s="671"/>
      <c r="B510" s="671"/>
      <c r="C510" s="671"/>
      <c r="D510" s="671"/>
      <c r="E510" s="671"/>
      <c r="F510" s="671"/>
      <c r="G510" s="671"/>
      <c r="H510" s="671"/>
      <c r="I510" s="671"/>
      <c r="J510" s="671"/>
      <c r="K510" s="671"/>
      <c r="L510" s="671"/>
      <c r="M510" s="671"/>
      <c r="N510" s="671"/>
      <c r="O510" s="671"/>
      <c r="P510" s="671"/>
      <c r="Q510" s="671"/>
      <c r="R510" s="671"/>
      <c r="S510" s="671"/>
      <c r="T510" s="671"/>
      <c r="U510" s="671"/>
      <c r="V510" s="671"/>
      <c r="W510" s="671"/>
      <c r="X510" s="671"/>
      <c r="Y510" s="671"/>
      <c r="Z510" s="671"/>
      <c r="AA510" s="671"/>
      <c r="AB510" s="671"/>
      <c r="AC510" s="671"/>
      <c r="AD510" s="671"/>
    </row>
    <row r="511" spans="1:30" ht="13.5" customHeight="1">
      <c r="A511" s="671"/>
      <c r="B511" s="671"/>
      <c r="C511" s="671"/>
      <c r="D511" s="671"/>
      <c r="E511" s="671"/>
      <c r="F511" s="671"/>
      <c r="G511" s="671"/>
      <c r="H511" s="671"/>
      <c r="I511" s="671"/>
      <c r="J511" s="671"/>
      <c r="K511" s="671"/>
      <c r="L511" s="671"/>
      <c r="M511" s="671"/>
      <c r="N511" s="671"/>
      <c r="O511" s="671"/>
      <c r="P511" s="671"/>
      <c r="Q511" s="671"/>
      <c r="R511" s="671"/>
      <c r="S511" s="671"/>
      <c r="T511" s="671"/>
      <c r="U511" s="671"/>
      <c r="V511" s="671"/>
      <c r="W511" s="671"/>
      <c r="X511" s="671"/>
      <c r="Y511" s="671"/>
      <c r="Z511" s="671"/>
      <c r="AA511" s="671"/>
      <c r="AB511" s="671"/>
      <c r="AC511" s="671"/>
      <c r="AD511" s="671"/>
    </row>
    <row r="512" spans="1:30" ht="13.5" customHeight="1">
      <c r="A512" s="671"/>
      <c r="B512" s="671"/>
      <c r="C512" s="671"/>
      <c r="D512" s="671"/>
      <c r="E512" s="671"/>
      <c r="F512" s="671"/>
      <c r="G512" s="671"/>
      <c r="H512" s="671"/>
      <c r="I512" s="671"/>
      <c r="J512" s="671"/>
      <c r="K512" s="671"/>
      <c r="L512" s="671"/>
      <c r="M512" s="671"/>
      <c r="N512" s="671"/>
      <c r="O512" s="671"/>
      <c r="P512" s="671"/>
      <c r="Q512" s="671"/>
      <c r="R512" s="671"/>
      <c r="S512" s="671"/>
      <c r="T512" s="671"/>
      <c r="U512" s="671"/>
      <c r="V512" s="671"/>
      <c r="W512" s="671"/>
      <c r="X512" s="671"/>
      <c r="Y512" s="671"/>
      <c r="Z512" s="671"/>
      <c r="AA512" s="671"/>
      <c r="AB512" s="671"/>
      <c r="AC512" s="671"/>
      <c r="AD512" s="671"/>
    </row>
    <row r="513" spans="1:30" ht="13.5" customHeight="1">
      <c r="A513" s="671"/>
      <c r="B513" s="671"/>
      <c r="C513" s="671"/>
      <c r="D513" s="671"/>
      <c r="E513" s="671"/>
      <c r="F513" s="671"/>
      <c r="G513" s="671"/>
      <c r="H513" s="671"/>
      <c r="I513" s="671"/>
      <c r="J513" s="671"/>
      <c r="K513" s="671"/>
      <c r="L513" s="671"/>
      <c r="M513" s="671"/>
      <c r="N513" s="671"/>
      <c r="O513" s="671"/>
      <c r="P513" s="671"/>
      <c r="Q513" s="671"/>
      <c r="R513" s="671"/>
      <c r="S513" s="671"/>
      <c r="T513" s="671"/>
      <c r="U513" s="671"/>
      <c r="V513" s="671"/>
      <c r="W513" s="671"/>
      <c r="X513" s="671"/>
      <c r="Y513" s="671"/>
      <c r="Z513" s="671"/>
      <c r="AA513" s="671"/>
      <c r="AB513" s="671"/>
      <c r="AC513" s="671"/>
      <c r="AD513" s="671"/>
    </row>
    <row r="514" spans="1:30" ht="13.5" customHeight="1">
      <c r="A514" s="671"/>
      <c r="B514" s="671"/>
      <c r="C514" s="671"/>
      <c r="D514" s="671"/>
      <c r="E514" s="671"/>
      <c r="F514" s="671"/>
      <c r="G514" s="671"/>
      <c r="H514" s="671"/>
      <c r="I514" s="671"/>
      <c r="J514" s="671"/>
      <c r="K514" s="671"/>
      <c r="L514" s="671"/>
      <c r="M514" s="671"/>
      <c r="N514" s="671"/>
      <c r="O514" s="671"/>
      <c r="P514" s="671"/>
      <c r="Q514" s="671"/>
      <c r="R514" s="671"/>
      <c r="S514" s="671"/>
      <c r="T514" s="671"/>
      <c r="U514" s="671"/>
      <c r="V514" s="671"/>
      <c r="W514" s="671"/>
      <c r="X514" s="671"/>
      <c r="Y514" s="671"/>
      <c r="Z514" s="671"/>
      <c r="AA514" s="671"/>
      <c r="AB514" s="671"/>
      <c r="AC514" s="671"/>
      <c r="AD514" s="671"/>
    </row>
    <row r="515" spans="1:30" ht="13.5" customHeight="1">
      <c r="A515" s="671"/>
      <c r="B515" s="671"/>
      <c r="C515" s="671"/>
      <c r="D515" s="671"/>
      <c r="E515" s="671"/>
      <c r="F515" s="671"/>
      <c r="G515" s="671"/>
      <c r="H515" s="671"/>
      <c r="I515" s="671"/>
      <c r="J515" s="671"/>
      <c r="K515" s="671"/>
      <c r="L515" s="671"/>
      <c r="M515" s="671"/>
      <c r="N515" s="671"/>
      <c r="O515" s="671"/>
      <c r="P515" s="671"/>
      <c r="Q515" s="671"/>
      <c r="R515" s="671"/>
      <c r="S515" s="671"/>
      <c r="T515" s="671"/>
      <c r="U515" s="671"/>
      <c r="V515" s="671"/>
      <c r="W515" s="671"/>
      <c r="X515" s="671"/>
      <c r="Y515" s="671"/>
      <c r="Z515" s="671"/>
      <c r="AA515" s="671"/>
      <c r="AB515" s="671"/>
      <c r="AC515" s="671"/>
      <c r="AD515" s="671"/>
    </row>
    <row r="516" spans="1:30" ht="13.5" customHeight="1">
      <c r="A516" s="671"/>
      <c r="B516" s="671"/>
      <c r="C516" s="671"/>
      <c r="D516" s="671"/>
      <c r="E516" s="671"/>
      <c r="F516" s="671"/>
      <c r="G516" s="671"/>
      <c r="H516" s="671"/>
      <c r="I516" s="671"/>
      <c r="J516" s="671"/>
      <c r="K516" s="671"/>
      <c r="L516" s="671"/>
      <c r="M516" s="671"/>
      <c r="N516" s="671"/>
      <c r="O516" s="671"/>
      <c r="P516" s="671"/>
      <c r="Q516" s="671"/>
      <c r="R516" s="671"/>
      <c r="S516" s="671"/>
      <c r="T516" s="671"/>
      <c r="U516" s="671"/>
      <c r="V516" s="671"/>
      <c r="W516" s="671"/>
      <c r="X516" s="671"/>
      <c r="Y516" s="671"/>
      <c r="Z516" s="671"/>
      <c r="AA516" s="671"/>
      <c r="AB516" s="671"/>
      <c r="AC516" s="671"/>
      <c r="AD516" s="671"/>
    </row>
    <row r="517" spans="1:30" ht="13.5" customHeight="1">
      <c r="A517" s="671"/>
      <c r="B517" s="671"/>
      <c r="C517" s="671"/>
      <c r="D517" s="671"/>
      <c r="E517" s="671"/>
      <c r="F517" s="671"/>
      <c r="G517" s="671"/>
      <c r="H517" s="671"/>
      <c r="I517" s="671"/>
      <c r="J517" s="671"/>
      <c r="K517" s="671"/>
      <c r="L517" s="671"/>
      <c r="M517" s="671"/>
      <c r="N517" s="671"/>
      <c r="O517" s="671"/>
      <c r="P517" s="671"/>
      <c r="Q517" s="671"/>
      <c r="R517" s="671"/>
      <c r="S517" s="671"/>
      <c r="T517" s="671"/>
      <c r="U517" s="671"/>
      <c r="V517" s="671"/>
      <c r="W517" s="671"/>
      <c r="X517" s="671"/>
      <c r="Y517" s="671"/>
      <c r="Z517" s="671"/>
      <c r="AA517" s="671"/>
      <c r="AB517" s="671"/>
      <c r="AC517" s="671"/>
      <c r="AD517" s="671"/>
    </row>
    <row r="518" spans="1:30" ht="13.5" customHeight="1">
      <c r="A518" s="671"/>
      <c r="B518" s="671"/>
      <c r="C518" s="671"/>
      <c r="D518" s="671"/>
      <c r="E518" s="671"/>
      <c r="F518" s="671"/>
      <c r="G518" s="671"/>
      <c r="H518" s="671"/>
      <c r="I518" s="671"/>
      <c r="J518" s="671"/>
      <c r="K518" s="671"/>
      <c r="L518" s="671"/>
      <c r="M518" s="671"/>
      <c r="N518" s="671"/>
      <c r="O518" s="671"/>
      <c r="P518" s="671"/>
      <c r="Q518" s="671"/>
      <c r="R518" s="671"/>
      <c r="S518" s="671"/>
      <c r="T518" s="671"/>
      <c r="U518" s="671"/>
      <c r="V518" s="671"/>
      <c r="W518" s="671"/>
      <c r="X518" s="671"/>
      <c r="Y518" s="671"/>
      <c r="Z518" s="671"/>
      <c r="AA518" s="671"/>
      <c r="AB518" s="671"/>
      <c r="AC518" s="671"/>
      <c r="AD518" s="671"/>
    </row>
    <row r="519" spans="1:30" ht="13.5" customHeight="1">
      <c r="A519" s="671"/>
      <c r="B519" s="671"/>
      <c r="C519" s="671"/>
      <c r="D519" s="671"/>
      <c r="E519" s="671"/>
      <c r="F519" s="671"/>
      <c r="G519" s="671"/>
      <c r="H519" s="671"/>
      <c r="I519" s="671"/>
      <c r="J519" s="671"/>
      <c r="K519" s="671"/>
      <c r="L519" s="671"/>
      <c r="M519" s="671"/>
      <c r="N519" s="671"/>
      <c r="O519" s="671"/>
      <c r="P519" s="671"/>
      <c r="Q519" s="671"/>
      <c r="R519" s="671"/>
      <c r="S519" s="671"/>
      <c r="T519" s="671"/>
      <c r="U519" s="671"/>
      <c r="V519" s="671"/>
      <c r="W519" s="671"/>
      <c r="X519" s="671"/>
      <c r="Y519" s="671"/>
      <c r="Z519" s="671"/>
      <c r="AA519" s="671"/>
      <c r="AB519" s="671"/>
      <c r="AC519" s="671"/>
      <c r="AD519" s="671"/>
    </row>
    <row r="520" spans="1:30" ht="13.5" customHeight="1">
      <c r="A520" s="671"/>
      <c r="B520" s="671"/>
      <c r="C520" s="671"/>
      <c r="D520" s="671"/>
      <c r="E520" s="671"/>
      <c r="F520" s="671"/>
      <c r="G520" s="671"/>
      <c r="H520" s="671"/>
      <c r="I520" s="671"/>
      <c r="J520" s="671"/>
      <c r="K520" s="671"/>
      <c r="L520" s="671"/>
      <c r="M520" s="671"/>
      <c r="N520" s="671"/>
      <c r="O520" s="671"/>
      <c r="P520" s="671"/>
      <c r="Q520" s="671"/>
      <c r="R520" s="671"/>
      <c r="S520" s="671"/>
      <c r="T520" s="671"/>
      <c r="U520" s="671"/>
      <c r="V520" s="671"/>
      <c r="W520" s="671"/>
      <c r="X520" s="671"/>
      <c r="Y520" s="671"/>
      <c r="Z520" s="671"/>
      <c r="AA520" s="671"/>
      <c r="AB520" s="671"/>
      <c r="AC520" s="671"/>
      <c r="AD520" s="671"/>
    </row>
    <row r="521" spans="1:30" ht="13.5" customHeight="1">
      <c r="A521" s="671"/>
      <c r="B521" s="671"/>
      <c r="C521" s="671"/>
      <c r="D521" s="671"/>
      <c r="E521" s="671"/>
      <c r="F521" s="671"/>
      <c r="G521" s="671"/>
      <c r="H521" s="671"/>
      <c r="I521" s="671"/>
      <c r="J521" s="671"/>
      <c r="K521" s="671"/>
      <c r="L521" s="671"/>
      <c r="M521" s="671"/>
      <c r="N521" s="671"/>
      <c r="O521" s="671"/>
      <c r="P521" s="671"/>
      <c r="Q521" s="671"/>
      <c r="R521" s="671"/>
      <c r="S521" s="671"/>
      <c r="T521" s="671"/>
      <c r="U521" s="671"/>
      <c r="V521" s="671"/>
      <c r="W521" s="671"/>
      <c r="X521" s="671"/>
      <c r="Y521" s="671"/>
      <c r="Z521" s="671"/>
      <c r="AA521" s="671"/>
      <c r="AB521" s="671"/>
      <c r="AC521" s="671"/>
      <c r="AD521" s="671"/>
    </row>
    <row r="522" spans="1:30" ht="13.5" customHeight="1">
      <c r="A522" s="671"/>
      <c r="B522" s="671"/>
      <c r="C522" s="671"/>
      <c r="D522" s="671"/>
      <c r="E522" s="671"/>
      <c r="F522" s="671"/>
      <c r="G522" s="671"/>
      <c r="H522" s="671"/>
      <c r="I522" s="671"/>
      <c r="J522" s="671"/>
      <c r="K522" s="671"/>
      <c r="L522" s="671"/>
      <c r="M522" s="671"/>
      <c r="N522" s="671"/>
      <c r="O522" s="671"/>
      <c r="P522" s="671"/>
      <c r="Q522" s="671"/>
      <c r="R522" s="671"/>
      <c r="S522" s="671"/>
      <c r="T522" s="671"/>
      <c r="U522" s="671"/>
      <c r="V522" s="671"/>
      <c r="W522" s="671"/>
      <c r="X522" s="671"/>
      <c r="Y522" s="671"/>
      <c r="Z522" s="671"/>
      <c r="AA522" s="671"/>
      <c r="AB522" s="671"/>
      <c r="AC522" s="671"/>
      <c r="AD522" s="671"/>
    </row>
    <row r="523" spans="1:30" ht="13.5" customHeight="1">
      <c r="A523" s="671"/>
      <c r="B523" s="671"/>
      <c r="C523" s="671"/>
      <c r="D523" s="671"/>
      <c r="E523" s="671"/>
      <c r="F523" s="671"/>
      <c r="G523" s="671"/>
      <c r="H523" s="671"/>
      <c r="I523" s="671"/>
      <c r="J523" s="671"/>
      <c r="K523" s="671"/>
      <c r="L523" s="671"/>
      <c r="M523" s="671"/>
      <c r="N523" s="671"/>
      <c r="O523" s="671"/>
      <c r="P523" s="671"/>
      <c r="Q523" s="671"/>
      <c r="R523" s="671"/>
      <c r="S523" s="671"/>
      <c r="T523" s="671"/>
      <c r="U523" s="671"/>
      <c r="V523" s="671"/>
      <c r="W523" s="671"/>
      <c r="X523" s="671"/>
      <c r="Y523" s="671"/>
      <c r="Z523" s="671"/>
      <c r="AA523" s="671"/>
      <c r="AB523" s="671"/>
      <c r="AC523" s="671"/>
      <c r="AD523" s="671"/>
    </row>
    <row r="524" spans="1:30" ht="13.5" customHeight="1">
      <c r="A524" s="671"/>
      <c r="B524" s="671"/>
      <c r="C524" s="671"/>
      <c r="D524" s="671"/>
      <c r="E524" s="671"/>
      <c r="F524" s="671"/>
      <c r="G524" s="671"/>
      <c r="H524" s="671"/>
      <c r="I524" s="671"/>
      <c r="J524" s="671"/>
      <c r="K524" s="671"/>
      <c r="L524" s="671"/>
      <c r="M524" s="671"/>
      <c r="N524" s="671"/>
      <c r="O524" s="671"/>
      <c r="P524" s="671"/>
      <c r="Q524" s="671"/>
      <c r="R524" s="671"/>
      <c r="S524" s="671"/>
      <c r="T524" s="671"/>
      <c r="U524" s="671"/>
      <c r="V524" s="671"/>
      <c r="W524" s="671"/>
      <c r="X524" s="671"/>
      <c r="Y524" s="671"/>
      <c r="Z524" s="671"/>
      <c r="AA524" s="671"/>
      <c r="AB524" s="671"/>
      <c r="AC524" s="671"/>
      <c r="AD524" s="671"/>
    </row>
    <row r="525" spans="1:30" ht="13.5" customHeight="1">
      <c r="A525" s="671"/>
      <c r="B525" s="671"/>
      <c r="C525" s="671"/>
      <c r="D525" s="671"/>
      <c r="E525" s="671"/>
      <c r="F525" s="671"/>
      <c r="G525" s="671"/>
      <c r="H525" s="671"/>
      <c r="I525" s="671"/>
      <c r="J525" s="671"/>
      <c r="K525" s="671"/>
      <c r="L525" s="671"/>
      <c r="M525" s="671"/>
      <c r="N525" s="671"/>
      <c r="O525" s="671"/>
      <c r="P525" s="671"/>
      <c r="Q525" s="671"/>
      <c r="R525" s="671"/>
      <c r="S525" s="671"/>
      <c r="T525" s="671"/>
      <c r="U525" s="671"/>
      <c r="V525" s="671"/>
      <c r="W525" s="671"/>
      <c r="X525" s="671"/>
      <c r="Y525" s="671"/>
      <c r="Z525" s="671"/>
      <c r="AA525" s="671"/>
      <c r="AB525" s="671"/>
      <c r="AC525" s="671"/>
      <c r="AD525" s="671"/>
    </row>
    <row r="526" spans="1:30" ht="13.5" customHeight="1">
      <c r="A526" s="671"/>
      <c r="B526" s="671"/>
      <c r="C526" s="671"/>
      <c r="D526" s="671"/>
      <c r="E526" s="671"/>
      <c r="F526" s="671"/>
      <c r="G526" s="671"/>
      <c r="H526" s="671"/>
      <c r="I526" s="671"/>
      <c r="J526" s="671"/>
      <c r="K526" s="671"/>
      <c r="L526" s="671"/>
      <c r="M526" s="671"/>
      <c r="N526" s="671"/>
      <c r="O526" s="671"/>
      <c r="P526" s="671"/>
      <c r="Q526" s="671"/>
      <c r="R526" s="671"/>
      <c r="S526" s="671"/>
      <c r="T526" s="671"/>
      <c r="U526" s="671"/>
      <c r="V526" s="671"/>
      <c r="W526" s="671"/>
      <c r="X526" s="671"/>
      <c r="Y526" s="671"/>
      <c r="Z526" s="671"/>
      <c r="AA526" s="671"/>
      <c r="AB526" s="671"/>
      <c r="AC526" s="671"/>
      <c r="AD526" s="671"/>
    </row>
    <row r="527" spans="1:30" ht="13.5" customHeight="1">
      <c r="A527" s="671"/>
      <c r="B527" s="671"/>
      <c r="C527" s="671"/>
      <c r="D527" s="671"/>
      <c r="E527" s="671"/>
      <c r="F527" s="671"/>
      <c r="G527" s="671"/>
      <c r="H527" s="671"/>
      <c r="I527" s="671"/>
      <c r="J527" s="671"/>
      <c r="K527" s="671"/>
      <c r="L527" s="671"/>
      <c r="M527" s="671"/>
      <c r="N527" s="671"/>
      <c r="O527" s="671"/>
      <c r="P527" s="671"/>
      <c r="Q527" s="671"/>
      <c r="R527" s="671"/>
      <c r="S527" s="671"/>
      <c r="T527" s="671"/>
      <c r="U527" s="671"/>
      <c r="V527" s="671"/>
      <c r="W527" s="671"/>
      <c r="X527" s="671"/>
      <c r="Y527" s="671"/>
      <c r="Z527" s="671"/>
      <c r="AA527" s="671"/>
      <c r="AB527" s="671"/>
      <c r="AC527" s="671"/>
      <c r="AD527" s="671"/>
    </row>
    <row r="528" spans="1:30" ht="13.5" customHeight="1">
      <c r="A528" s="671"/>
      <c r="B528" s="671"/>
      <c r="C528" s="671"/>
      <c r="D528" s="671"/>
      <c r="E528" s="671"/>
      <c r="F528" s="671"/>
      <c r="G528" s="671"/>
      <c r="H528" s="671"/>
      <c r="I528" s="671"/>
      <c r="J528" s="671"/>
      <c r="K528" s="671"/>
      <c r="L528" s="671"/>
      <c r="M528" s="671"/>
      <c r="N528" s="671"/>
      <c r="O528" s="671"/>
      <c r="P528" s="671"/>
      <c r="Q528" s="671"/>
      <c r="R528" s="671"/>
      <c r="S528" s="671"/>
      <c r="T528" s="671"/>
      <c r="U528" s="671"/>
      <c r="V528" s="671"/>
      <c r="W528" s="671"/>
      <c r="X528" s="671"/>
      <c r="Y528" s="671"/>
      <c r="Z528" s="671"/>
      <c r="AA528" s="671"/>
      <c r="AB528" s="671"/>
      <c r="AC528" s="671"/>
      <c r="AD528" s="671"/>
    </row>
    <row r="529" spans="1:30" ht="13.5" customHeight="1">
      <c r="A529" s="671"/>
      <c r="B529" s="671"/>
      <c r="C529" s="671"/>
      <c r="D529" s="671"/>
      <c r="E529" s="671"/>
      <c r="F529" s="671"/>
      <c r="G529" s="671"/>
      <c r="H529" s="671"/>
      <c r="I529" s="671"/>
      <c r="J529" s="671"/>
      <c r="K529" s="671"/>
      <c r="L529" s="671"/>
      <c r="M529" s="671"/>
      <c r="N529" s="671"/>
      <c r="O529" s="671"/>
      <c r="P529" s="671"/>
      <c r="Q529" s="671"/>
      <c r="R529" s="671"/>
      <c r="S529" s="671"/>
      <c r="T529" s="671"/>
      <c r="U529" s="671"/>
      <c r="V529" s="671"/>
      <c r="W529" s="671"/>
      <c r="X529" s="671"/>
      <c r="Y529" s="671"/>
      <c r="Z529" s="671"/>
      <c r="AA529" s="671"/>
      <c r="AB529" s="671"/>
      <c r="AC529" s="671"/>
      <c r="AD529" s="671"/>
    </row>
    <row r="530" spans="1:30" ht="13.5" customHeight="1">
      <c r="A530" s="671"/>
      <c r="B530" s="671"/>
      <c r="C530" s="671"/>
      <c r="D530" s="671"/>
      <c r="E530" s="671"/>
      <c r="F530" s="671"/>
      <c r="G530" s="671"/>
      <c r="H530" s="671"/>
      <c r="I530" s="671"/>
      <c r="J530" s="671"/>
      <c r="K530" s="671"/>
      <c r="L530" s="671"/>
      <c r="M530" s="671"/>
      <c r="N530" s="671"/>
      <c r="O530" s="671"/>
      <c r="P530" s="671"/>
      <c r="Q530" s="671"/>
      <c r="R530" s="671"/>
      <c r="S530" s="671"/>
      <c r="T530" s="671"/>
      <c r="U530" s="671"/>
      <c r="V530" s="671"/>
      <c r="W530" s="671"/>
      <c r="X530" s="671"/>
      <c r="Y530" s="671"/>
      <c r="Z530" s="671"/>
      <c r="AA530" s="671"/>
      <c r="AB530" s="671"/>
      <c r="AC530" s="671"/>
      <c r="AD530" s="671"/>
    </row>
    <row r="531" spans="1:30" ht="13.5" customHeight="1">
      <c r="A531" s="671"/>
      <c r="B531" s="671"/>
      <c r="C531" s="671"/>
      <c r="D531" s="671"/>
      <c r="E531" s="671"/>
      <c r="F531" s="671"/>
      <c r="G531" s="671"/>
      <c r="H531" s="671"/>
      <c r="I531" s="671"/>
      <c r="J531" s="671"/>
      <c r="K531" s="671"/>
      <c r="L531" s="671"/>
      <c r="M531" s="671"/>
      <c r="N531" s="671"/>
      <c r="O531" s="671"/>
      <c r="P531" s="671"/>
      <c r="Q531" s="671"/>
      <c r="R531" s="671"/>
      <c r="S531" s="671"/>
      <c r="T531" s="671"/>
      <c r="U531" s="671"/>
      <c r="V531" s="671"/>
      <c r="W531" s="671"/>
      <c r="X531" s="671"/>
      <c r="Y531" s="671"/>
      <c r="Z531" s="671"/>
      <c r="AA531" s="671"/>
      <c r="AB531" s="671"/>
      <c r="AC531" s="671"/>
      <c r="AD531" s="671"/>
    </row>
    <row r="532" spans="1:30" ht="13.5" customHeight="1">
      <c r="A532" s="671"/>
      <c r="B532" s="671"/>
      <c r="C532" s="671"/>
      <c r="D532" s="671"/>
      <c r="E532" s="671"/>
      <c r="F532" s="671"/>
      <c r="G532" s="671"/>
      <c r="H532" s="671"/>
      <c r="I532" s="671"/>
      <c r="J532" s="671"/>
      <c r="K532" s="671"/>
      <c r="L532" s="671"/>
      <c r="M532" s="671"/>
      <c r="N532" s="671"/>
      <c r="O532" s="671"/>
      <c r="P532" s="671"/>
      <c r="Q532" s="671"/>
      <c r="R532" s="671"/>
      <c r="S532" s="671"/>
      <c r="T532" s="671"/>
      <c r="U532" s="671"/>
      <c r="V532" s="671"/>
      <c r="W532" s="671"/>
      <c r="X532" s="671"/>
      <c r="Y532" s="671"/>
      <c r="Z532" s="671"/>
      <c r="AA532" s="671"/>
      <c r="AB532" s="671"/>
      <c r="AC532" s="671"/>
      <c r="AD532" s="671"/>
    </row>
    <row r="533" spans="1:30" ht="13.5" customHeight="1">
      <c r="A533" s="671"/>
      <c r="B533" s="671"/>
      <c r="C533" s="671"/>
      <c r="D533" s="671"/>
      <c r="E533" s="671"/>
      <c r="F533" s="671"/>
      <c r="G533" s="671"/>
      <c r="H533" s="671"/>
      <c r="I533" s="671"/>
      <c r="J533" s="671"/>
      <c r="K533" s="671"/>
      <c r="L533" s="671"/>
      <c r="M533" s="671"/>
      <c r="N533" s="671"/>
      <c r="O533" s="671"/>
      <c r="P533" s="671"/>
      <c r="Q533" s="671"/>
      <c r="R533" s="671"/>
      <c r="S533" s="671"/>
      <c r="T533" s="671"/>
      <c r="U533" s="671"/>
      <c r="V533" s="671"/>
      <c r="W533" s="671"/>
      <c r="X533" s="671"/>
      <c r="Y533" s="671"/>
      <c r="Z533" s="671"/>
      <c r="AA533" s="671"/>
      <c r="AB533" s="671"/>
      <c r="AC533" s="671"/>
      <c r="AD533" s="671"/>
    </row>
    <row r="534" spans="1:30" ht="13.5" customHeight="1">
      <c r="A534" s="671"/>
      <c r="B534" s="671"/>
      <c r="C534" s="671"/>
      <c r="D534" s="671"/>
      <c r="E534" s="671"/>
      <c r="F534" s="671"/>
      <c r="G534" s="671"/>
      <c r="H534" s="671"/>
      <c r="I534" s="671"/>
      <c r="J534" s="671"/>
      <c r="K534" s="671"/>
      <c r="L534" s="671"/>
      <c r="M534" s="671"/>
      <c r="N534" s="671"/>
      <c r="O534" s="671"/>
      <c r="P534" s="671"/>
      <c r="Q534" s="671"/>
      <c r="R534" s="671"/>
      <c r="S534" s="671"/>
      <c r="T534" s="671"/>
      <c r="U534" s="671"/>
      <c r="V534" s="671"/>
      <c r="W534" s="671"/>
      <c r="X534" s="671"/>
      <c r="Y534" s="671"/>
      <c r="Z534" s="671"/>
      <c r="AA534" s="671"/>
      <c r="AB534" s="671"/>
      <c r="AC534" s="671"/>
      <c r="AD534" s="671"/>
    </row>
    <row r="535" spans="1:30" ht="13.5" customHeight="1">
      <c r="A535" s="671"/>
      <c r="B535" s="671"/>
      <c r="C535" s="671"/>
      <c r="D535" s="671"/>
      <c r="E535" s="671"/>
      <c r="F535" s="671"/>
      <c r="G535" s="671"/>
      <c r="H535" s="671"/>
      <c r="I535" s="671"/>
      <c r="J535" s="671"/>
      <c r="K535" s="671"/>
      <c r="L535" s="671"/>
      <c r="M535" s="671"/>
      <c r="N535" s="671"/>
      <c r="O535" s="671"/>
      <c r="P535" s="671"/>
      <c r="Q535" s="671"/>
      <c r="R535" s="671"/>
      <c r="S535" s="671"/>
      <c r="T535" s="671"/>
      <c r="U535" s="671"/>
      <c r="V535" s="671"/>
      <c r="W535" s="671"/>
      <c r="X535" s="671"/>
      <c r="Y535" s="671"/>
      <c r="Z535" s="671"/>
      <c r="AA535" s="671"/>
      <c r="AB535" s="671"/>
      <c r="AC535" s="671"/>
      <c r="AD535" s="671"/>
    </row>
    <row r="536" spans="1:30" ht="13.5" customHeight="1">
      <c r="A536" s="671"/>
      <c r="B536" s="671"/>
      <c r="C536" s="671"/>
      <c r="D536" s="671"/>
      <c r="E536" s="671"/>
      <c r="F536" s="671"/>
      <c r="G536" s="671"/>
      <c r="H536" s="671"/>
      <c r="I536" s="671"/>
      <c r="J536" s="671"/>
      <c r="K536" s="671"/>
      <c r="L536" s="671"/>
      <c r="M536" s="671"/>
      <c r="N536" s="671"/>
      <c r="O536" s="671"/>
      <c r="P536" s="671"/>
      <c r="Q536" s="671"/>
      <c r="R536" s="671"/>
      <c r="S536" s="671"/>
      <c r="T536" s="671"/>
      <c r="U536" s="671"/>
      <c r="V536" s="671"/>
      <c r="W536" s="671"/>
      <c r="X536" s="671"/>
      <c r="Y536" s="671"/>
      <c r="Z536" s="671"/>
      <c r="AA536" s="671"/>
      <c r="AB536" s="671"/>
      <c r="AC536" s="671"/>
      <c r="AD536" s="671"/>
    </row>
    <row r="537" spans="1:30" ht="13.5" customHeight="1">
      <c r="A537" s="671"/>
      <c r="B537" s="671"/>
      <c r="C537" s="671"/>
      <c r="D537" s="671"/>
      <c r="E537" s="671"/>
      <c r="F537" s="671"/>
      <c r="G537" s="671"/>
      <c r="H537" s="671"/>
      <c r="I537" s="671"/>
      <c r="J537" s="671"/>
      <c r="K537" s="671"/>
      <c r="L537" s="671"/>
      <c r="M537" s="671"/>
      <c r="N537" s="671"/>
      <c r="O537" s="671"/>
      <c r="P537" s="671"/>
      <c r="Q537" s="671"/>
      <c r="R537" s="671"/>
      <c r="S537" s="671"/>
      <c r="T537" s="671"/>
      <c r="U537" s="671"/>
      <c r="V537" s="671"/>
      <c r="W537" s="671"/>
      <c r="X537" s="671"/>
      <c r="Y537" s="671"/>
      <c r="Z537" s="671"/>
      <c r="AA537" s="671"/>
      <c r="AB537" s="671"/>
      <c r="AC537" s="671"/>
      <c r="AD537" s="671"/>
    </row>
    <row r="538" spans="1:30" ht="13.5" customHeight="1">
      <c r="A538" s="671"/>
      <c r="B538" s="671"/>
      <c r="C538" s="671"/>
      <c r="D538" s="671"/>
      <c r="E538" s="671"/>
      <c r="F538" s="671"/>
      <c r="G538" s="671"/>
      <c r="H538" s="671"/>
      <c r="I538" s="671"/>
      <c r="J538" s="671"/>
      <c r="K538" s="671"/>
      <c r="L538" s="671"/>
      <c r="M538" s="671"/>
      <c r="N538" s="671"/>
      <c r="O538" s="671"/>
      <c r="P538" s="671"/>
      <c r="Q538" s="671"/>
      <c r="R538" s="671"/>
      <c r="S538" s="671"/>
      <c r="T538" s="671"/>
      <c r="U538" s="671"/>
      <c r="V538" s="671"/>
      <c r="W538" s="671"/>
      <c r="X538" s="671"/>
      <c r="Y538" s="671"/>
      <c r="Z538" s="671"/>
      <c r="AA538" s="671"/>
      <c r="AB538" s="671"/>
      <c r="AC538" s="671"/>
      <c r="AD538" s="671"/>
    </row>
    <row r="539" spans="1:30" ht="13.5" customHeight="1">
      <c r="A539" s="671"/>
      <c r="B539" s="671"/>
      <c r="C539" s="671"/>
      <c r="D539" s="671"/>
      <c r="E539" s="671"/>
      <c r="F539" s="671"/>
      <c r="G539" s="671"/>
      <c r="H539" s="671"/>
      <c r="I539" s="671"/>
      <c r="J539" s="671"/>
      <c r="K539" s="671"/>
      <c r="L539" s="671"/>
      <c r="M539" s="671"/>
      <c r="N539" s="671"/>
      <c r="O539" s="671"/>
      <c r="P539" s="671"/>
      <c r="Q539" s="671"/>
      <c r="R539" s="671"/>
      <c r="S539" s="671"/>
      <c r="T539" s="671"/>
      <c r="U539" s="671"/>
      <c r="V539" s="671"/>
      <c r="W539" s="671"/>
      <c r="X539" s="671"/>
      <c r="Y539" s="671"/>
      <c r="Z539" s="671"/>
      <c r="AA539" s="671"/>
      <c r="AB539" s="671"/>
      <c r="AC539" s="671"/>
      <c r="AD539" s="671"/>
    </row>
    <row r="540" spans="1:30" ht="13.5" customHeight="1">
      <c r="A540" s="671"/>
      <c r="B540" s="671"/>
      <c r="C540" s="671"/>
      <c r="D540" s="671"/>
      <c r="E540" s="671"/>
      <c r="F540" s="671"/>
      <c r="G540" s="671"/>
      <c r="H540" s="671"/>
      <c r="I540" s="671"/>
      <c r="J540" s="671"/>
      <c r="K540" s="671"/>
      <c r="L540" s="671"/>
      <c r="M540" s="671"/>
      <c r="N540" s="671"/>
      <c r="O540" s="671"/>
      <c r="P540" s="671"/>
      <c r="Q540" s="671"/>
      <c r="R540" s="671"/>
      <c r="S540" s="671"/>
      <c r="T540" s="671"/>
      <c r="U540" s="671"/>
      <c r="V540" s="671"/>
      <c r="W540" s="671"/>
      <c r="X540" s="671"/>
      <c r="Y540" s="671"/>
      <c r="Z540" s="671"/>
      <c r="AA540" s="671"/>
      <c r="AB540" s="671"/>
      <c r="AC540" s="671"/>
      <c r="AD540" s="671"/>
    </row>
    <row r="541" spans="1:30" ht="13.5" customHeight="1">
      <c r="A541" s="671"/>
      <c r="B541" s="671"/>
      <c r="C541" s="671"/>
      <c r="D541" s="671"/>
      <c r="E541" s="671"/>
      <c r="F541" s="671"/>
      <c r="G541" s="671"/>
      <c r="H541" s="671"/>
      <c r="I541" s="671"/>
      <c r="J541" s="671"/>
      <c r="K541" s="671"/>
      <c r="L541" s="671"/>
      <c r="M541" s="671"/>
      <c r="N541" s="671"/>
      <c r="O541" s="671"/>
      <c r="P541" s="671"/>
      <c r="Q541" s="671"/>
      <c r="R541" s="671"/>
      <c r="S541" s="671"/>
      <c r="T541" s="671"/>
      <c r="U541" s="671"/>
      <c r="V541" s="671"/>
      <c r="W541" s="671"/>
      <c r="X541" s="671"/>
      <c r="Y541" s="671"/>
      <c r="Z541" s="671"/>
      <c r="AA541" s="671"/>
      <c r="AB541" s="671"/>
      <c r="AC541" s="671"/>
      <c r="AD541" s="671"/>
    </row>
    <row r="542" spans="1:30" ht="13.5" customHeight="1">
      <c r="A542" s="671"/>
      <c r="B542" s="671"/>
      <c r="C542" s="671"/>
      <c r="D542" s="671"/>
      <c r="E542" s="671"/>
      <c r="F542" s="671"/>
      <c r="G542" s="671"/>
      <c r="H542" s="671"/>
      <c r="I542" s="671"/>
      <c r="J542" s="671"/>
      <c r="K542" s="671"/>
      <c r="L542" s="671"/>
      <c r="M542" s="671"/>
      <c r="N542" s="671"/>
      <c r="O542" s="671"/>
      <c r="P542" s="671"/>
      <c r="Q542" s="671"/>
      <c r="R542" s="671"/>
      <c r="S542" s="671"/>
      <c r="T542" s="671"/>
      <c r="U542" s="671"/>
      <c r="V542" s="671"/>
      <c r="W542" s="671"/>
      <c r="X542" s="671"/>
      <c r="Y542" s="671"/>
      <c r="Z542" s="671"/>
      <c r="AA542" s="671"/>
      <c r="AB542" s="671"/>
      <c r="AC542" s="671"/>
      <c r="AD542" s="671"/>
    </row>
    <row r="543" spans="1:30" ht="13.5" customHeight="1">
      <c r="A543" s="671"/>
      <c r="B543" s="671"/>
      <c r="C543" s="671"/>
      <c r="D543" s="671"/>
      <c r="E543" s="671"/>
      <c r="F543" s="671"/>
      <c r="G543" s="671"/>
      <c r="H543" s="671"/>
      <c r="I543" s="671"/>
      <c r="J543" s="671"/>
      <c r="K543" s="671"/>
      <c r="L543" s="671"/>
      <c r="M543" s="671"/>
      <c r="N543" s="671"/>
      <c r="O543" s="671"/>
      <c r="P543" s="671"/>
      <c r="Q543" s="671"/>
      <c r="R543" s="671"/>
      <c r="S543" s="671"/>
      <c r="T543" s="671"/>
      <c r="U543" s="671"/>
      <c r="V543" s="671"/>
      <c r="W543" s="671"/>
      <c r="X543" s="671"/>
      <c r="Y543" s="671"/>
      <c r="Z543" s="671"/>
      <c r="AA543" s="671"/>
      <c r="AB543" s="671"/>
      <c r="AC543" s="671"/>
      <c r="AD543" s="671"/>
    </row>
    <row r="544" spans="1:30" ht="13.5" customHeight="1">
      <c r="A544" s="671"/>
      <c r="B544" s="671"/>
      <c r="C544" s="671"/>
      <c r="D544" s="671"/>
      <c r="E544" s="671"/>
      <c r="F544" s="671"/>
      <c r="G544" s="671"/>
      <c r="H544" s="671"/>
      <c r="I544" s="671"/>
      <c r="J544" s="671"/>
      <c r="K544" s="671"/>
      <c r="L544" s="671"/>
      <c r="M544" s="671"/>
      <c r="N544" s="671"/>
      <c r="O544" s="671"/>
      <c r="P544" s="671"/>
      <c r="Q544" s="671"/>
      <c r="R544" s="671"/>
      <c r="S544" s="671"/>
      <c r="T544" s="671"/>
      <c r="U544" s="671"/>
      <c r="V544" s="671"/>
      <c r="W544" s="671"/>
      <c r="X544" s="671"/>
      <c r="Y544" s="671"/>
      <c r="Z544" s="671"/>
      <c r="AA544" s="671"/>
      <c r="AB544" s="671"/>
      <c r="AC544" s="671"/>
      <c r="AD544" s="671"/>
    </row>
    <row r="545" spans="1:30" ht="13.5" customHeight="1">
      <c r="A545" s="671"/>
      <c r="B545" s="671"/>
      <c r="C545" s="671"/>
      <c r="D545" s="671"/>
      <c r="E545" s="671"/>
      <c r="F545" s="671"/>
      <c r="G545" s="671"/>
      <c r="H545" s="671"/>
      <c r="I545" s="671"/>
      <c r="J545" s="671"/>
      <c r="K545" s="671"/>
      <c r="L545" s="671"/>
      <c r="M545" s="671"/>
      <c r="N545" s="671"/>
      <c r="O545" s="671"/>
      <c r="P545" s="671"/>
      <c r="Q545" s="671"/>
      <c r="R545" s="671"/>
      <c r="S545" s="671"/>
      <c r="T545" s="671"/>
      <c r="U545" s="671"/>
      <c r="V545" s="671"/>
      <c r="W545" s="671"/>
      <c r="X545" s="671"/>
      <c r="Y545" s="671"/>
      <c r="Z545" s="671"/>
      <c r="AA545" s="671"/>
      <c r="AB545" s="671"/>
      <c r="AC545" s="671"/>
      <c r="AD545" s="671"/>
    </row>
    <row r="546" spans="1:30" ht="13.5" customHeight="1">
      <c r="A546" s="671"/>
      <c r="B546" s="671"/>
      <c r="C546" s="671"/>
      <c r="D546" s="671"/>
      <c r="E546" s="671"/>
      <c r="F546" s="671"/>
      <c r="G546" s="671"/>
      <c r="H546" s="671"/>
      <c r="I546" s="671"/>
      <c r="J546" s="671"/>
      <c r="K546" s="671"/>
      <c r="L546" s="671"/>
      <c r="M546" s="671"/>
      <c r="N546" s="671"/>
      <c r="O546" s="671"/>
      <c r="P546" s="671"/>
      <c r="Q546" s="671"/>
      <c r="R546" s="671"/>
      <c r="S546" s="671"/>
      <c r="T546" s="671"/>
      <c r="U546" s="671"/>
      <c r="V546" s="671"/>
      <c r="W546" s="671"/>
      <c r="X546" s="671"/>
      <c r="Y546" s="671"/>
      <c r="Z546" s="671"/>
      <c r="AA546" s="671"/>
      <c r="AB546" s="671"/>
      <c r="AC546" s="671"/>
      <c r="AD546" s="671"/>
    </row>
    <row r="547" spans="1:30" ht="13.5" customHeight="1">
      <c r="A547" s="671"/>
      <c r="B547" s="671"/>
      <c r="C547" s="671"/>
      <c r="D547" s="671"/>
      <c r="E547" s="671"/>
      <c r="F547" s="671"/>
      <c r="G547" s="671"/>
      <c r="H547" s="671"/>
      <c r="I547" s="671"/>
      <c r="J547" s="671"/>
      <c r="K547" s="671"/>
      <c r="L547" s="671"/>
      <c r="M547" s="671"/>
      <c r="N547" s="671"/>
      <c r="O547" s="671"/>
      <c r="P547" s="671"/>
      <c r="Q547" s="671"/>
      <c r="R547" s="671"/>
      <c r="S547" s="671"/>
      <c r="T547" s="671"/>
      <c r="U547" s="671"/>
      <c r="V547" s="671"/>
      <c r="W547" s="671"/>
      <c r="X547" s="671"/>
      <c r="Y547" s="671"/>
      <c r="Z547" s="671"/>
      <c r="AA547" s="671"/>
      <c r="AB547" s="671"/>
      <c r="AC547" s="671"/>
      <c r="AD547" s="671"/>
    </row>
    <row r="548" spans="1:30" ht="13.5" customHeight="1">
      <c r="A548" s="671"/>
      <c r="B548" s="671"/>
      <c r="C548" s="671"/>
      <c r="D548" s="671"/>
      <c r="E548" s="671"/>
      <c r="F548" s="671"/>
      <c r="G548" s="671"/>
      <c r="H548" s="671"/>
      <c r="I548" s="671"/>
      <c r="J548" s="671"/>
      <c r="K548" s="671"/>
      <c r="L548" s="671"/>
      <c r="M548" s="671"/>
      <c r="N548" s="671"/>
      <c r="O548" s="671"/>
      <c r="P548" s="671"/>
      <c r="Q548" s="671"/>
      <c r="R548" s="671"/>
      <c r="S548" s="671"/>
      <c r="T548" s="671"/>
      <c r="U548" s="671"/>
      <c r="V548" s="671"/>
      <c r="W548" s="671"/>
      <c r="X548" s="671"/>
      <c r="Y548" s="671"/>
      <c r="Z548" s="671"/>
      <c r="AA548" s="671"/>
      <c r="AB548" s="671"/>
      <c r="AC548" s="671"/>
      <c r="AD548" s="671"/>
    </row>
    <row r="549" spans="1:30" ht="13.5" customHeight="1">
      <c r="A549" s="671"/>
      <c r="B549" s="671"/>
      <c r="C549" s="671"/>
      <c r="D549" s="671"/>
      <c r="E549" s="671"/>
      <c r="F549" s="671"/>
      <c r="G549" s="671"/>
      <c r="H549" s="671"/>
      <c r="I549" s="671"/>
      <c r="J549" s="671"/>
      <c r="K549" s="671"/>
      <c r="L549" s="671"/>
      <c r="M549" s="671"/>
      <c r="N549" s="671"/>
      <c r="O549" s="671"/>
      <c r="P549" s="671"/>
      <c r="Q549" s="671"/>
      <c r="R549" s="671"/>
      <c r="S549" s="671"/>
      <c r="T549" s="671"/>
      <c r="U549" s="671"/>
      <c r="V549" s="671"/>
      <c r="W549" s="671"/>
      <c r="X549" s="671"/>
      <c r="Y549" s="671"/>
      <c r="Z549" s="671"/>
      <c r="AA549" s="671"/>
      <c r="AB549" s="671"/>
      <c r="AC549" s="671"/>
      <c r="AD549" s="671"/>
    </row>
    <row r="550" spans="1:30" ht="13.5" customHeight="1">
      <c r="A550" s="671"/>
      <c r="B550" s="671"/>
      <c r="C550" s="671"/>
      <c r="D550" s="671"/>
      <c r="E550" s="671"/>
      <c r="F550" s="671"/>
      <c r="G550" s="671"/>
      <c r="H550" s="671"/>
      <c r="I550" s="671"/>
      <c r="J550" s="671"/>
      <c r="K550" s="671"/>
      <c r="L550" s="671"/>
      <c r="M550" s="671"/>
      <c r="N550" s="671"/>
      <c r="O550" s="671"/>
      <c r="P550" s="671"/>
      <c r="Q550" s="671"/>
      <c r="R550" s="671"/>
      <c r="S550" s="671"/>
      <c r="T550" s="671"/>
      <c r="U550" s="671"/>
      <c r="V550" s="671"/>
      <c r="W550" s="671"/>
      <c r="X550" s="671"/>
      <c r="Y550" s="671"/>
      <c r="Z550" s="671"/>
      <c r="AA550" s="671"/>
      <c r="AB550" s="671"/>
      <c r="AC550" s="671"/>
      <c r="AD550" s="671"/>
    </row>
    <row r="551" spans="1:30" ht="13.5" customHeight="1">
      <c r="A551" s="671"/>
      <c r="B551" s="671"/>
      <c r="C551" s="671"/>
      <c r="D551" s="671"/>
      <c r="E551" s="671"/>
      <c r="F551" s="671"/>
      <c r="G551" s="671"/>
      <c r="H551" s="671"/>
      <c r="I551" s="671"/>
      <c r="J551" s="671"/>
      <c r="K551" s="671"/>
      <c r="L551" s="671"/>
      <c r="M551" s="671"/>
      <c r="N551" s="671"/>
      <c r="O551" s="671"/>
      <c r="P551" s="671"/>
      <c r="Q551" s="671"/>
      <c r="R551" s="671"/>
      <c r="S551" s="671"/>
      <c r="T551" s="671"/>
      <c r="U551" s="671"/>
      <c r="V551" s="671"/>
      <c r="W551" s="671"/>
      <c r="X551" s="671"/>
      <c r="Y551" s="671"/>
      <c r="Z551" s="671"/>
      <c r="AA551" s="671"/>
      <c r="AB551" s="671"/>
      <c r="AC551" s="671"/>
      <c r="AD551" s="671"/>
    </row>
    <row r="552" spans="1:30" ht="13.5" customHeight="1">
      <c r="A552" s="671"/>
      <c r="B552" s="671"/>
      <c r="C552" s="671"/>
      <c r="D552" s="671"/>
      <c r="E552" s="671"/>
      <c r="F552" s="671"/>
      <c r="G552" s="671"/>
      <c r="H552" s="671"/>
      <c r="I552" s="671"/>
      <c r="J552" s="671"/>
      <c r="K552" s="671"/>
      <c r="L552" s="671"/>
      <c r="M552" s="671"/>
      <c r="N552" s="671"/>
      <c r="O552" s="671"/>
      <c r="P552" s="671"/>
      <c r="Q552" s="671"/>
      <c r="R552" s="671"/>
      <c r="S552" s="671"/>
      <c r="T552" s="671"/>
      <c r="U552" s="671"/>
      <c r="V552" s="671"/>
      <c r="W552" s="671"/>
      <c r="X552" s="671"/>
      <c r="Y552" s="671"/>
      <c r="Z552" s="671"/>
      <c r="AA552" s="671"/>
      <c r="AB552" s="671"/>
      <c r="AC552" s="671"/>
      <c r="AD552" s="671"/>
    </row>
    <row r="553" spans="1:30" ht="13.5" customHeight="1">
      <c r="A553" s="671"/>
      <c r="B553" s="671"/>
      <c r="C553" s="671"/>
      <c r="D553" s="671"/>
      <c r="E553" s="671"/>
      <c r="F553" s="671"/>
      <c r="G553" s="671"/>
      <c r="H553" s="671"/>
      <c r="I553" s="671"/>
      <c r="J553" s="671"/>
      <c r="K553" s="671"/>
      <c r="L553" s="671"/>
      <c r="M553" s="671"/>
      <c r="N553" s="671"/>
      <c r="O553" s="671"/>
      <c r="P553" s="671"/>
      <c r="Q553" s="671"/>
      <c r="R553" s="671"/>
      <c r="S553" s="671"/>
      <c r="T553" s="671"/>
      <c r="U553" s="671"/>
      <c r="V553" s="671"/>
      <c r="W553" s="671"/>
      <c r="X553" s="671"/>
      <c r="Y553" s="671"/>
      <c r="Z553" s="671"/>
      <c r="AA553" s="671"/>
      <c r="AB553" s="671"/>
      <c r="AC553" s="671"/>
      <c r="AD553" s="671"/>
    </row>
    <row r="554" spans="1:30" ht="13.5" customHeight="1">
      <c r="A554" s="671"/>
      <c r="B554" s="671"/>
      <c r="C554" s="671"/>
      <c r="D554" s="671"/>
      <c r="E554" s="671"/>
      <c r="F554" s="671"/>
      <c r="G554" s="671"/>
      <c r="H554" s="671"/>
      <c r="I554" s="671"/>
      <c r="J554" s="671"/>
      <c r="K554" s="671"/>
      <c r="L554" s="671"/>
      <c r="M554" s="671"/>
      <c r="N554" s="671"/>
      <c r="O554" s="671"/>
      <c r="P554" s="671"/>
      <c r="Q554" s="671"/>
      <c r="R554" s="671"/>
      <c r="S554" s="671"/>
      <c r="T554" s="671"/>
      <c r="U554" s="671"/>
      <c r="V554" s="671"/>
      <c r="W554" s="671"/>
      <c r="X554" s="671"/>
      <c r="Y554" s="671"/>
      <c r="Z554" s="671"/>
      <c r="AA554" s="671"/>
      <c r="AB554" s="671"/>
      <c r="AC554" s="671"/>
      <c r="AD554" s="671"/>
    </row>
    <row r="555" spans="1:30" ht="13.5" customHeight="1">
      <c r="A555" s="671"/>
      <c r="B555" s="671"/>
      <c r="C555" s="671"/>
      <c r="D555" s="671"/>
      <c r="E555" s="671"/>
      <c r="F555" s="671"/>
      <c r="G555" s="671"/>
      <c r="H555" s="671"/>
      <c r="I555" s="671"/>
      <c r="J555" s="671"/>
      <c r="K555" s="671"/>
      <c r="L555" s="671"/>
      <c r="M555" s="671"/>
      <c r="N555" s="671"/>
      <c r="O555" s="671"/>
      <c r="P555" s="671"/>
      <c r="Q555" s="671"/>
      <c r="R555" s="671"/>
      <c r="S555" s="671"/>
      <c r="T555" s="671"/>
      <c r="U555" s="671"/>
      <c r="V555" s="671"/>
      <c r="W555" s="671"/>
      <c r="X555" s="671"/>
      <c r="Y555" s="671"/>
      <c r="Z555" s="671"/>
      <c r="AA555" s="671"/>
      <c r="AB555" s="671"/>
      <c r="AC555" s="671"/>
      <c r="AD555" s="671"/>
    </row>
    <row r="556" spans="1:30" ht="13.5" customHeight="1">
      <c r="A556" s="671"/>
      <c r="B556" s="671"/>
      <c r="C556" s="671"/>
      <c r="D556" s="671"/>
      <c r="E556" s="671"/>
      <c r="F556" s="671"/>
      <c r="G556" s="671"/>
      <c r="H556" s="671"/>
      <c r="I556" s="671"/>
      <c r="J556" s="671"/>
      <c r="K556" s="671"/>
      <c r="L556" s="671"/>
      <c r="M556" s="671"/>
      <c r="N556" s="671"/>
      <c r="O556" s="671"/>
      <c r="P556" s="671"/>
      <c r="Q556" s="671"/>
      <c r="R556" s="671"/>
      <c r="S556" s="671"/>
      <c r="T556" s="671"/>
      <c r="U556" s="671"/>
      <c r="V556" s="671"/>
      <c r="W556" s="671"/>
      <c r="X556" s="671"/>
      <c r="Y556" s="671"/>
      <c r="Z556" s="671"/>
      <c r="AA556" s="671"/>
      <c r="AB556" s="671"/>
      <c r="AC556" s="671"/>
      <c r="AD556" s="671"/>
    </row>
    <row r="557" spans="1:30" ht="13.5" customHeight="1">
      <c r="A557" s="671"/>
      <c r="B557" s="671"/>
      <c r="C557" s="671"/>
      <c r="D557" s="671"/>
      <c r="E557" s="671"/>
      <c r="F557" s="671"/>
      <c r="G557" s="671"/>
      <c r="H557" s="671"/>
      <c r="I557" s="671"/>
      <c r="J557" s="671"/>
      <c r="K557" s="671"/>
      <c r="L557" s="671"/>
      <c r="M557" s="671"/>
      <c r="N557" s="671"/>
      <c r="O557" s="671"/>
      <c r="P557" s="671"/>
      <c r="Q557" s="671"/>
      <c r="R557" s="671"/>
      <c r="S557" s="671"/>
      <c r="T557" s="671"/>
      <c r="U557" s="671"/>
      <c r="V557" s="671"/>
      <c r="W557" s="671"/>
      <c r="X557" s="671"/>
      <c r="Y557" s="671"/>
      <c r="Z557" s="671"/>
      <c r="AA557" s="671"/>
      <c r="AB557" s="671"/>
      <c r="AC557" s="671"/>
      <c r="AD557" s="671"/>
    </row>
    <row r="558" spans="1:30" ht="13.5" customHeight="1">
      <c r="A558" s="671"/>
      <c r="B558" s="671"/>
      <c r="C558" s="671"/>
      <c r="D558" s="671"/>
      <c r="E558" s="671"/>
      <c r="F558" s="671"/>
      <c r="G558" s="671"/>
      <c r="H558" s="671"/>
      <c r="I558" s="671"/>
      <c r="J558" s="671"/>
      <c r="K558" s="671"/>
      <c r="L558" s="671"/>
      <c r="M558" s="671"/>
      <c r="N558" s="671"/>
      <c r="O558" s="671"/>
      <c r="P558" s="671"/>
      <c r="Q558" s="671"/>
      <c r="R558" s="671"/>
      <c r="S558" s="671"/>
      <c r="T558" s="671"/>
      <c r="U558" s="671"/>
      <c r="V558" s="671"/>
      <c r="W558" s="671"/>
      <c r="X558" s="671"/>
      <c r="Y558" s="671"/>
      <c r="Z558" s="671"/>
      <c r="AA558" s="671"/>
      <c r="AB558" s="671"/>
      <c r="AC558" s="671"/>
      <c r="AD558" s="671"/>
    </row>
    <row r="559" spans="1:30" ht="13.5" customHeight="1">
      <c r="A559" s="671"/>
      <c r="B559" s="671"/>
      <c r="C559" s="671"/>
      <c r="D559" s="671"/>
      <c r="E559" s="671"/>
      <c r="F559" s="671"/>
      <c r="G559" s="671"/>
      <c r="H559" s="671"/>
      <c r="I559" s="671"/>
      <c r="J559" s="671"/>
      <c r="K559" s="671"/>
      <c r="L559" s="671"/>
      <c r="M559" s="671"/>
      <c r="N559" s="671"/>
      <c r="O559" s="671"/>
      <c r="P559" s="671"/>
      <c r="Q559" s="671"/>
      <c r="R559" s="671"/>
      <c r="S559" s="671"/>
      <c r="T559" s="671"/>
      <c r="U559" s="671"/>
      <c r="V559" s="671"/>
      <c r="W559" s="671"/>
      <c r="X559" s="671"/>
      <c r="Y559" s="671"/>
      <c r="Z559" s="671"/>
      <c r="AA559" s="671"/>
      <c r="AB559" s="671"/>
      <c r="AC559" s="671"/>
      <c r="AD559" s="671"/>
    </row>
    <row r="560" spans="1:30" ht="13.5" customHeight="1">
      <c r="A560" s="671"/>
      <c r="B560" s="671"/>
      <c r="C560" s="671"/>
      <c r="D560" s="671"/>
      <c r="E560" s="671"/>
      <c r="F560" s="671"/>
      <c r="G560" s="671"/>
      <c r="H560" s="671"/>
      <c r="I560" s="671"/>
      <c r="J560" s="671"/>
      <c r="K560" s="671"/>
      <c r="L560" s="671"/>
      <c r="M560" s="671"/>
      <c r="N560" s="671"/>
      <c r="O560" s="671"/>
      <c r="P560" s="671"/>
      <c r="Q560" s="671"/>
      <c r="R560" s="671"/>
      <c r="S560" s="671"/>
      <c r="T560" s="671"/>
      <c r="U560" s="671"/>
      <c r="V560" s="671"/>
      <c r="W560" s="671"/>
      <c r="X560" s="671"/>
      <c r="Y560" s="671"/>
      <c r="Z560" s="671"/>
      <c r="AA560" s="671"/>
      <c r="AB560" s="671"/>
      <c r="AC560" s="671"/>
      <c r="AD560" s="671"/>
    </row>
    <row r="561" spans="1:30" ht="13.5" customHeight="1">
      <c r="A561" s="671"/>
      <c r="B561" s="671"/>
      <c r="C561" s="671"/>
      <c r="D561" s="671"/>
      <c r="E561" s="671"/>
      <c r="F561" s="671"/>
      <c r="G561" s="671"/>
      <c r="H561" s="671"/>
      <c r="I561" s="671"/>
      <c r="J561" s="671"/>
      <c r="K561" s="671"/>
      <c r="L561" s="671"/>
      <c r="M561" s="671"/>
      <c r="N561" s="671"/>
      <c r="O561" s="671"/>
      <c r="P561" s="671"/>
      <c r="Q561" s="671"/>
      <c r="R561" s="671"/>
      <c r="S561" s="671"/>
      <c r="T561" s="671"/>
      <c r="U561" s="671"/>
      <c r="V561" s="671"/>
      <c r="W561" s="671"/>
      <c r="X561" s="671"/>
      <c r="Y561" s="671"/>
      <c r="Z561" s="671"/>
      <c r="AA561" s="671"/>
      <c r="AB561" s="671"/>
      <c r="AC561" s="671"/>
      <c r="AD561" s="671"/>
    </row>
    <row r="562" spans="1:30" ht="13.5" customHeight="1">
      <c r="A562" s="671"/>
      <c r="B562" s="671"/>
      <c r="C562" s="671"/>
      <c r="D562" s="671"/>
      <c r="E562" s="671"/>
      <c r="F562" s="671"/>
      <c r="G562" s="671"/>
      <c r="H562" s="671"/>
      <c r="I562" s="671"/>
      <c r="J562" s="671"/>
      <c r="K562" s="671"/>
      <c r="L562" s="671"/>
      <c r="M562" s="671"/>
      <c r="N562" s="671"/>
      <c r="O562" s="671"/>
      <c r="P562" s="671"/>
      <c r="Q562" s="671"/>
      <c r="R562" s="671"/>
      <c r="S562" s="671"/>
      <c r="T562" s="671"/>
      <c r="U562" s="671"/>
      <c r="V562" s="671"/>
      <c r="W562" s="671"/>
      <c r="X562" s="671"/>
      <c r="Y562" s="671"/>
      <c r="Z562" s="671"/>
      <c r="AA562" s="671"/>
      <c r="AB562" s="671"/>
      <c r="AC562" s="671"/>
      <c r="AD562" s="671"/>
    </row>
    <row r="563" spans="1:30" ht="13.5" customHeight="1">
      <c r="A563" s="671"/>
      <c r="B563" s="671"/>
      <c r="C563" s="671"/>
      <c r="D563" s="671"/>
      <c r="E563" s="671"/>
      <c r="F563" s="671"/>
      <c r="G563" s="671"/>
      <c r="H563" s="671"/>
      <c r="I563" s="671"/>
      <c r="J563" s="671"/>
      <c r="K563" s="671"/>
      <c r="L563" s="671"/>
      <c r="M563" s="671"/>
      <c r="N563" s="671"/>
      <c r="O563" s="671"/>
      <c r="P563" s="671"/>
      <c r="Q563" s="671"/>
      <c r="R563" s="671"/>
      <c r="S563" s="671"/>
      <c r="T563" s="671"/>
      <c r="U563" s="671"/>
      <c r="V563" s="671"/>
      <c r="W563" s="671"/>
      <c r="X563" s="671"/>
      <c r="Y563" s="671"/>
      <c r="Z563" s="671"/>
      <c r="AA563" s="671"/>
      <c r="AB563" s="671"/>
      <c r="AC563" s="671"/>
      <c r="AD563" s="671"/>
    </row>
    <row r="564" spans="1:30" ht="13.5" customHeight="1">
      <c r="A564" s="671"/>
      <c r="B564" s="671"/>
      <c r="C564" s="671"/>
      <c r="D564" s="671"/>
      <c r="E564" s="671"/>
      <c r="F564" s="671"/>
      <c r="G564" s="671"/>
      <c r="H564" s="671"/>
      <c r="I564" s="671"/>
      <c r="J564" s="671"/>
      <c r="K564" s="671"/>
      <c r="L564" s="671"/>
      <c r="M564" s="671"/>
      <c r="N564" s="671"/>
      <c r="O564" s="671"/>
      <c r="P564" s="671"/>
      <c r="Q564" s="671"/>
      <c r="R564" s="671"/>
      <c r="S564" s="671"/>
      <c r="T564" s="671"/>
      <c r="U564" s="671"/>
      <c r="V564" s="671"/>
      <c r="W564" s="671"/>
      <c r="X564" s="671"/>
      <c r="Y564" s="671"/>
      <c r="Z564" s="671"/>
      <c r="AA564" s="671"/>
      <c r="AB564" s="671"/>
      <c r="AC564" s="671"/>
      <c r="AD564" s="671"/>
    </row>
    <row r="565" spans="1:30" ht="13.5" customHeight="1">
      <c r="A565" s="671"/>
      <c r="B565" s="671"/>
      <c r="C565" s="671"/>
      <c r="D565" s="671"/>
      <c r="E565" s="671"/>
      <c r="F565" s="671"/>
      <c r="G565" s="671"/>
      <c r="H565" s="671"/>
      <c r="I565" s="671"/>
      <c r="J565" s="671"/>
      <c r="K565" s="671"/>
      <c r="L565" s="671"/>
      <c r="M565" s="671"/>
      <c r="N565" s="671"/>
      <c r="O565" s="671"/>
      <c r="P565" s="671"/>
      <c r="Q565" s="671"/>
      <c r="R565" s="671"/>
      <c r="S565" s="671"/>
      <c r="T565" s="671"/>
      <c r="U565" s="671"/>
      <c r="V565" s="671"/>
      <c r="W565" s="671"/>
      <c r="X565" s="671"/>
      <c r="Y565" s="671"/>
      <c r="Z565" s="671"/>
      <c r="AA565" s="671"/>
      <c r="AB565" s="671"/>
      <c r="AC565" s="671"/>
      <c r="AD565" s="671"/>
    </row>
    <row r="566" spans="1:30" ht="13.5" customHeight="1">
      <c r="A566" s="671"/>
      <c r="B566" s="671"/>
      <c r="C566" s="671"/>
      <c r="D566" s="671"/>
      <c r="E566" s="671"/>
      <c r="F566" s="671"/>
      <c r="G566" s="671"/>
      <c r="H566" s="671"/>
      <c r="I566" s="671"/>
      <c r="J566" s="671"/>
      <c r="K566" s="671"/>
      <c r="L566" s="671"/>
      <c r="M566" s="671"/>
      <c r="N566" s="671"/>
      <c r="O566" s="671"/>
      <c r="P566" s="671"/>
      <c r="Q566" s="671"/>
      <c r="R566" s="671"/>
      <c r="S566" s="671"/>
      <c r="T566" s="671"/>
      <c r="U566" s="671"/>
      <c r="V566" s="671"/>
      <c r="W566" s="671"/>
      <c r="X566" s="671"/>
      <c r="Y566" s="671"/>
      <c r="Z566" s="671"/>
      <c r="AA566" s="671"/>
      <c r="AB566" s="671"/>
      <c r="AC566" s="671"/>
      <c r="AD566" s="671"/>
    </row>
    <row r="567" spans="1:30" ht="13.5" customHeight="1">
      <c r="A567" s="671"/>
      <c r="B567" s="671"/>
      <c r="C567" s="671"/>
      <c r="D567" s="671"/>
      <c r="E567" s="671"/>
      <c r="F567" s="671"/>
      <c r="G567" s="671"/>
      <c r="H567" s="671"/>
      <c r="I567" s="671"/>
      <c r="J567" s="671"/>
      <c r="K567" s="671"/>
      <c r="L567" s="671"/>
      <c r="M567" s="671"/>
      <c r="N567" s="671"/>
      <c r="O567" s="671"/>
      <c r="P567" s="671"/>
      <c r="Q567" s="671"/>
      <c r="R567" s="671"/>
      <c r="S567" s="671"/>
      <c r="T567" s="671"/>
      <c r="U567" s="671"/>
      <c r="V567" s="671"/>
      <c r="W567" s="671"/>
      <c r="X567" s="671"/>
      <c r="Y567" s="671"/>
      <c r="Z567" s="671"/>
      <c r="AA567" s="671"/>
      <c r="AB567" s="671"/>
      <c r="AC567" s="671"/>
      <c r="AD567" s="671"/>
    </row>
    <row r="568" spans="1:30" ht="13.5" customHeight="1">
      <c r="A568" s="671"/>
      <c r="B568" s="671"/>
      <c r="C568" s="671"/>
      <c r="D568" s="671"/>
      <c r="E568" s="671"/>
      <c r="F568" s="671"/>
      <c r="G568" s="671"/>
      <c r="H568" s="671"/>
      <c r="I568" s="671"/>
      <c r="J568" s="671"/>
      <c r="K568" s="671"/>
      <c r="L568" s="671"/>
      <c r="M568" s="671"/>
      <c r="N568" s="671"/>
      <c r="O568" s="671"/>
      <c r="P568" s="671"/>
      <c r="Q568" s="671"/>
      <c r="R568" s="671"/>
      <c r="S568" s="671"/>
      <c r="T568" s="671"/>
      <c r="U568" s="671"/>
      <c r="V568" s="671"/>
      <c r="W568" s="671"/>
      <c r="X568" s="671"/>
      <c r="Y568" s="671"/>
      <c r="Z568" s="671"/>
      <c r="AA568" s="671"/>
      <c r="AB568" s="671"/>
      <c r="AC568" s="671"/>
      <c r="AD568" s="671"/>
    </row>
    <row r="569" spans="1:30" ht="13.5" customHeight="1">
      <c r="A569" s="671"/>
      <c r="B569" s="671"/>
      <c r="C569" s="671"/>
      <c r="D569" s="671"/>
      <c r="E569" s="671"/>
      <c r="F569" s="671"/>
      <c r="G569" s="671"/>
      <c r="H569" s="671"/>
      <c r="I569" s="671"/>
      <c r="J569" s="671"/>
      <c r="K569" s="671"/>
      <c r="L569" s="671"/>
      <c r="M569" s="671"/>
      <c r="N569" s="671"/>
      <c r="O569" s="671"/>
      <c r="P569" s="671"/>
      <c r="Q569" s="671"/>
      <c r="R569" s="671"/>
      <c r="S569" s="671"/>
      <c r="T569" s="671"/>
      <c r="U569" s="671"/>
      <c r="V569" s="671"/>
      <c r="W569" s="671"/>
      <c r="X569" s="671"/>
      <c r="Y569" s="671"/>
      <c r="Z569" s="671"/>
      <c r="AA569" s="671"/>
      <c r="AB569" s="671"/>
      <c r="AC569" s="671"/>
      <c r="AD569" s="671"/>
    </row>
    <row r="570" spans="1:30" ht="13.5" customHeight="1">
      <c r="A570" s="671"/>
      <c r="B570" s="671"/>
      <c r="C570" s="671"/>
      <c r="D570" s="671"/>
      <c r="E570" s="671"/>
      <c r="F570" s="671"/>
      <c r="G570" s="671"/>
      <c r="H570" s="671"/>
      <c r="I570" s="671"/>
      <c r="J570" s="671"/>
      <c r="K570" s="671"/>
      <c r="L570" s="671"/>
      <c r="M570" s="671"/>
      <c r="N570" s="671"/>
      <c r="O570" s="671"/>
      <c r="P570" s="671"/>
      <c r="Q570" s="671"/>
      <c r="R570" s="671"/>
      <c r="S570" s="671"/>
      <c r="T570" s="671"/>
      <c r="U570" s="671"/>
      <c r="V570" s="671"/>
      <c r="W570" s="671"/>
      <c r="X570" s="671"/>
      <c r="Y570" s="671"/>
      <c r="Z570" s="671"/>
      <c r="AA570" s="671"/>
      <c r="AB570" s="671"/>
      <c r="AC570" s="671"/>
      <c r="AD570" s="671"/>
    </row>
    <row r="571" spans="1:30" ht="13.5" customHeight="1">
      <c r="A571" s="671"/>
      <c r="B571" s="671"/>
      <c r="C571" s="671"/>
      <c r="D571" s="671"/>
      <c r="E571" s="671"/>
      <c r="F571" s="671"/>
      <c r="G571" s="671"/>
      <c r="H571" s="671"/>
      <c r="I571" s="671"/>
      <c r="J571" s="671"/>
      <c r="K571" s="671"/>
      <c r="L571" s="671"/>
      <c r="M571" s="671"/>
      <c r="N571" s="671"/>
      <c r="O571" s="671"/>
      <c r="P571" s="671"/>
      <c r="Q571" s="671"/>
      <c r="R571" s="671"/>
      <c r="S571" s="671"/>
      <c r="T571" s="671"/>
      <c r="U571" s="671"/>
      <c r="V571" s="671"/>
      <c r="W571" s="671"/>
      <c r="X571" s="671"/>
      <c r="Y571" s="671"/>
      <c r="Z571" s="671"/>
      <c r="AA571" s="671"/>
      <c r="AB571" s="671"/>
      <c r="AC571" s="671"/>
      <c r="AD571" s="671"/>
    </row>
    <row r="572" spans="1:30" ht="13.5" customHeight="1">
      <c r="A572" s="671"/>
      <c r="B572" s="671"/>
      <c r="C572" s="671"/>
      <c r="D572" s="671"/>
      <c r="E572" s="671"/>
      <c r="F572" s="671"/>
      <c r="G572" s="671"/>
      <c r="H572" s="671"/>
      <c r="I572" s="671"/>
      <c r="J572" s="671"/>
      <c r="K572" s="671"/>
      <c r="L572" s="671"/>
      <c r="M572" s="671"/>
      <c r="N572" s="671"/>
      <c r="O572" s="671"/>
      <c r="P572" s="671"/>
      <c r="Q572" s="671"/>
      <c r="R572" s="671"/>
      <c r="S572" s="671"/>
      <c r="T572" s="671"/>
      <c r="U572" s="671"/>
      <c r="V572" s="671"/>
      <c r="W572" s="671"/>
      <c r="X572" s="671"/>
      <c r="Y572" s="671"/>
      <c r="Z572" s="671"/>
      <c r="AA572" s="671"/>
      <c r="AB572" s="671"/>
      <c r="AC572" s="671"/>
      <c r="AD572" s="671"/>
    </row>
    <row r="573" spans="1:30" ht="13.5" customHeight="1">
      <c r="A573" s="671"/>
      <c r="B573" s="671"/>
      <c r="C573" s="671"/>
      <c r="D573" s="671"/>
      <c r="E573" s="671"/>
      <c r="F573" s="671"/>
      <c r="G573" s="671"/>
      <c r="H573" s="671"/>
      <c r="I573" s="671"/>
      <c r="J573" s="671"/>
      <c r="K573" s="671"/>
      <c r="L573" s="671"/>
      <c r="M573" s="671"/>
      <c r="N573" s="671"/>
      <c r="O573" s="671"/>
      <c r="P573" s="671"/>
      <c r="Q573" s="671"/>
      <c r="R573" s="671"/>
      <c r="S573" s="671"/>
      <c r="T573" s="671"/>
      <c r="U573" s="671"/>
      <c r="V573" s="671"/>
      <c r="W573" s="671"/>
      <c r="X573" s="671"/>
      <c r="Y573" s="671"/>
      <c r="Z573" s="671"/>
      <c r="AA573" s="671"/>
      <c r="AB573" s="671"/>
      <c r="AC573" s="671"/>
      <c r="AD573" s="671"/>
    </row>
    <row r="574" spans="1:30" ht="13.5" customHeight="1">
      <c r="A574" s="671"/>
      <c r="B574" s="671"/>
      <c r="C574" s="671"/>
      <c r="D574" s="671"/>
      <c r="E574" s="671"/>
      <c r="F574" s="671"/>
      <c r="G574" s="671"/>
      <c r="H574" s="671"/>
      <c r="I574" s="671"/>
      <c r="J574" s="671"/>
      <c r="K574" s="671"/>
      <c r="L574" s="671"/>
      <c r="M574" s="671"/>
      <c r="N574" s="671"/>
      <c r="O574" s="671"/>
      <c r="P574" s="671"/>
      <c r="Q574" s="671"/>
      <c r="R574" s="671"/>
      <c r="S574" s="671"/>
      <c r="T574" s="671"/>
      <c r="U574" s="671"/>
      <c r="V574" s="671"/>
      <c r="W574" s="671"/>
      <c r="X574" s="671"/>
      <c r="Y574" s="671"/>
      <c r="Z574" s="671"/>
      <c r="AA574" s="671"/>
      <c r="AB574" s="671"/>
      <c r="AC574" s="671"/>
      <c r="AD574" s="671"/>
    </row>
    <row r="575" spans="1:30" ht="13.5" customHeight="1">
      <c r="A575" s="671"/>
      <c r="B575" s="671"/>
      <c r="C575" s="671"/>
      <c r="D575" s="671"/>
      <c r="E575" s="671"/>
      <c r="F575" s="671"/>
      <c r="G575" s="671"/>
      <c r="H575" s="671"/>
      <c r="I575" s="671"/>
      <c r="J575" s="671"/>
      <c r="K575" s="671"/>
      <c r="L575" s="671"/>
      <c r="M575" s="671"/>
      <c r="N575" s="671"/>
      <c r="O575" s="671"/>
      <c r="P575" s="671"/>
      <c r="Q575" s="671"/>
      <c r="R575" s="671"/>
      <c r="S575" s="671"/>
      <c r="T575" s="671"/>
      <c r="U575" s="671"/>
      <c r="V575" s="671"/>
      <c r="W575" s="671"/>
      <c r="X575" s="671"/>
      <c r="Y575" s="671"/>
      <c r="Z575" s="671"/>
      <c r="AA575" s="671"/>
      <c r="AB575" s="671"/>
      <c r="AC575" s="671"/>
      <c r="AD575" s="671"/>
    </row>
    <row r="576" spans="1:30" ht="13.5" customHeight="1">
      <c r="A576" s="671"/>
      <c r="B576" s="671"/>
      <c r="C576" s="671"/>
      <c r="D576" s="671"/>
      <c r="E576" s="671"/>
      <c r="F576" s="671"/>
      <c r="G576" s="671"/>
      <c r="H576" s="671"/>
      <c r="I576" s="671"/>
      <c r="J576" s="671"/>
      <c r="K576" s="671"/>
      <c r="L576" s="671"/>
      <c r="M576" s="671"/>
      <c r="N576" s="671"/>
      <c r="O576" s="671"/>
      <c r="P576" s="671"/>
      <c r="Q576" s="671"/>
      <c r="R576" s="671"/>
      <c r="S576" s="671"/>
      <c r="T576" s="671"/>
      <c r="U576" s="671"/>
      <c r="V576" s="671"/>
      <c r="W576" s="671"/>
      <c r="X576" s="671"/>
      <c r="Y576" s="671"/>
      <c r="Z576" s="671"/>
      <c r="AA576" s="671"/>
      <c r="AB576" s="671"/>
      <c r="AC576" s="671"/>
      <c r="AD576" s="671"/>
    </row>
    <row r="577" spans="1:30" ht="13.5" customHeight="1">
      <c r="A577" s="671"/>
      <c r="B577" s="671"/>
      <c r="C577" s="671"/>
      <c r="D577" s="671"/>
      <c r="E577" s="671"/>
      <c r="F577" s="671"/>
      <c r="G577" s="671"/>
      <c r="H577" s="671"/>
      <c r="I577" s="671"/>
      <c r="J577" s="671"/>
      <c r="K577" s="671"/>
      <c r="L577" s="671"/>
      <c r="M577" s="671"/>
      <c r="N577" s="671"/>
      <c r="O577" s="671"/>
      <c r="P577" s="671"/>
      <c r="Q577" s="671"/>
      <c r="R577" s="671"/>
      <c r="S577" s="671"/>
      <c r="T577" s="671"/>
      <c r="U577" s="671"/>
      <c r="V577" s="671"/>
      <c r="W577" s="671"/>
      <c r="X577" s="671"/>
      <c r="Y577" s="671"/>
      <c r="Z577" s="671"/>
      <c r="AA577" s="671"/>
      <c r="AB577" s="671"/>
      <c r="AC577" s="671"/>
      <c r="AD577" s="671"/>
    </row>
    <row r="578" spans="1:30" ht="13.5" customHeight="1">
      <c r="A578" s="671"/>
      <c r="B578" s="671"/>
      <c r="C578" s="671"/>
      <c r="D578" s="671"/>
      <c r="E578" s="671"/>
      <c r="F578" s="671"/>
      <c r="G578" s="671"/>
      <c r="H578" s="671"/>
      <c r="I578" s="671"/>
      <c r="J578" s="671"/>
      <c r="K578" s="671"/>
      <c r="L578" s="671"/>
      <c r="M578" s="671"/>
      <c r="N578" s="671"/>
      <c r="O578" s="671"/>
      <c r="P578" s="671"/>
      <c r="Q578" s="671"/>
      <c r="R578" s="671"/>
      <c r="S578" s="671"/>
      <c r="T578" s="671"/>
      <c r="U578" s="671"/>
      <c r="V578" s="671"/>
      <c r="W578" s="671"/>
      <c r="X578" s="671"/>
      <c r="Y578" s="671"/>
      <c r="Z578" s="671"/>
      <c r="AA578" s="671"/>
      <c r="AB578" s="671"/>
      <c r="AC578" s="671"/>
      <c r="AD578" s="671"/>
    </row>
    <row r="579" spans="1:30" ht="13.5" customHeight="1">
      <c r="A579" s="671"/>
      <c r="B579" s="671"/>
      <c r="C579" s="671"/>
      <c r="D579" s="671"/>
      <c r="E579" s="671"/>
      <c r="F579" s="671"/>
      <c r="G579" s="671"/>
      <c r="H579" s="671"/>
      <c r="I579" s="671"/>
      <c r="J579" s="671"/>
      <c r="K579" s="671"/>
      <c r="L579" s="671"/>
      <c r="M579" s="671"/>
      <c r="N579" s="671"/>
      <c r="O579" s="671"/>
      <c r="P579" s="671"/>
      <c r="Q579" s="671"/>
      <c r="R579" s="671"/>
      <c r="S579" s="671"/>
      <c r="T579" s="671"/>
      <c r="U579" s="671"/>
      <c r="V579" s="671"/>
      <c r="W579" s="671"/>
      <c r="X579" s="671"/>
      <c r="Y579" s="671"/>
      <c r="Z579" s="671"/>
      <c r="AA579" s="671"/>
      <c r="AB579" s="671"/>
      <c r="AC579" s="671"/>
      <c r="AD579" s="671"/>
    </row>
    <row r="580" spans="1:30" ht="13.5" customHeight="1">
      <c r="A580" s="671"/>
      <c r="B580" s="671"/>
      <c r="C580" s="671"/>
      <c r="D580" s="671"/>
      <c r="E580" s="671"/>
      <c r="F580" s="671"/>
      <c r="G580" s="671"/>
      <c r="H580" s="671"/>
      <c r="I580" s="671"/>
      <c r="J580" s="671"/>
      <c r="K580" s="671"/>
      <c r="L580" s="671"/>
      <c r="M580" s="671"/>
      <c r="N580" s="671"/>
      <c r="O580" s="671"/>
      <c r="P580" s="671"/>
      <c r="Q580" s="671"/>
      <c r="R580" s="671"/>
      <c r="S580" s="671"/>
      <c r="T580" s="671"/>
      <c r="U580" s="671"/>
      <c r="V580" s="671"/>
      <c r="W580" s="671"/>
      <c r="X580" s="671"/>
      <c r="Y580" s="671"/>
      <c r="Z580" s="671"/>
      <c r="AA580" s="671"/>
      <c r="AB580" s="671"/>
      <c r="AC580" s="671"/>
      <c r="AD580" s="671"/>
    </row>
    <row r="581" spans="1:30" ht="13.5" customHeight="1">
      <c r="A581" s="671"/>
      <c r="B581" s="671"/>
      <c r="C581" s="671"/>
      <c r="D581" s="671"/>
      <c r="E581" s="671"/>
      <c r="F581" s="671"/>
      <c r="G581" s="671"/>
      <c r="H581" s="671"/>
      <c r="I581" s="671"/>
      <c r="J581" s="671"/>
      <c r="K581" s="671"/>
      <c r="L581" s="671"/>
      <c r="M581" s="671"/>
      <c r="N581" s="671"/>
      <c r="O581" s="671"/>
      <c r="P581" s="671"/>
      <c r="Q581" s="671"/>
      <c r="R581" s="671"/>
      <c r="S581" s="671"/>
      <c r="T581" s="671"/>
      <c r="U581" s="671"/>
      <c r="V581" s="671"/>
      <c r="W581" s="671"/>
      <c r="X581" s="671"/>
      <c r="Y581" s="671"/>
      <c r="Z581" s="671"/>
      <c r="AA581" s="671"/>
      <c r="AB581" s="671"/>
      <c r="AC581" s="671"/>
      <c r="AD581" s="671"/>
    </row>
    <row r="582" spans="1:30" ht="13.5" customHeight="1">
      <c r="A582" s="671"/>
      <c r="B582" s="671"/>
      <c r="C582" s="671"/>
      <c r="D582" s="671"/>
      <c r="E582" s="671"/>
      <c r="F582" s="671"/>
      <c r="G582" s="671"/>
      <c r="H582" s="671"/>
      <c r="I582" s="671"/>
      <c r="J582" s="671"/>
      <c r="K582" s="671"/>
      <c r="L582" s="671"/>
      <c r="M582" s="671"/>
      <c r="N582" s="671"/>
      <c r="O582" s="671"/>
      <c r="P582" s="671"/>
      <c r="Q582" s="671"/>
      <c r="R582" s="671"/>
      <c r="S582" s="671"/>
      <c r="T582" s="671"/>
      <c r="U582" s="671"/>
      <c r="V582" s="671"/>
      <c r="W582" s="671"/>
      <c r="X582" s="671"/>
      <c r="Y582" s="671"/>
      <c r="Z582" s="671"/>
      <c r="AA582" s="671"/>
      <c r="AB582" s="671"/>
      <c r="AC582" s="671"/>
      <c r="AD582" s="671"/>
    </row>
    <row r="583" spans="1:30" ht="13.5" customHeight="1">
      <c r="A583" s="671"/>
      <c r="B583" s="671"/>
      <c r="C583" s="671"/>
      <c r="D583" s="671"/>
      <c r="E583" s="671"/>
      <c r="F583" s="671"/>
      <c r="G583" s="671"/>
      <c r="H583" s="671"/>
      <c r="I583" s="671"/>
      <c r="J583" s="671"/>
      <c r="K583" s="671"/>
      <c r="L583" s="671"/>
      <c r="M583" s="671"/>
      <c r="N583" s="671"/>
      <c r="O583" s="671"/>
      <c r="P583" s="671"/>
      <c r="Q583" s="671"/>
      <c r="R583" s="671"/>
      <c r="S583" s="671"/>
      <c r="T583" s="671"/>
      <c r="U583" s="671"/>
      <c r="V583" s="671"/>
      <c r="W583" s="671"/>
      <c r="X583" s="671"/>
      <c r="Y583" s="671"/>
      <c r="Z583" s="671"/>
      <c r="AA583" s="671"/>
      <c r="AB583" s="671"/>
      <c r="AC583" s="671"/>
      <c r="AD583" s="671"/>
    </row>
    <row r="584" spans="1:30" ht="13.5" customHeight="1">
      <c r="A584" s="671"/>
      <c r="B584" s="671"/>
      <c r="C584" s="671"/>
      <c r="D584" s="671"/>
      <c r="E584" s="671"/>
      <c r="F584" s="671"/>
      <c r="G584" s="671"/>
      <c r="H584" s="671"/>
      <c r="I584" s="671"/>
      <c r="J584" s="671"/>
      <c r="K584" s="671"/>
      <c r="L584" s="671"/>
      <c r="M584" s="671"/>
      <c r="N584" s="671"/>
      <c r="O584" s="671"/>
      <c r="P584" s="671"/>
      <c r="Q584" s="671"/>
      <c r="R584" s="671"/>
      <c r="S584" s="671"/>
      <c r="T584" s="671"/>
      <c r="U584" s="671"/>
      <c r="V584" s="671"/>
      <c r="W584" s="671"/>
      <c r="X584" s="671"/>
      <c r="Y584" s="671"/>
      <c r="Z584" s="671"/>
      <c r="AA584" s="671"/>
      <c r="AB584" s="671"/>
      <c r="AC584" s="671"/>
      <c r="AD584" s="671"/>
    </row>
    <row r="585" spans="1:30" ht="13.5" customHeight="1">
      <c r="A585" s="671"/>
      <c r="B585" s="671"/>
      <c r="C585" s="671"/>
      <c r="D585" s="671"/>
      <c r="E585" s="671"/>
      <c r="F585" s="671"/>
      <c r="G585" s="671"/>
      <c r="H585" s="671"/>
      <c r="I585" s="671"/>
      <c r="J585" s="671"/>
      <c r="K585" s="671"/>
      <c r="L585" s="671"/>
      <c r="M585" s="671"/>
      <c r="N585" s="671"/>
      <c r="O585" s="671"/>
      <c r="P585" s="671"/>
      <c r="Q585" s="671"/>
      <c r="R585" s="671"/>
      <c r="S585" s="671"/>
      <c r="T585" s="671"/>
      <c r="U585" s="671"/>
      <c r="V585" s="671"/>
      <c r="W585" s="671"/>
      <c r="X585" s="671"/>
      <c r="Y585" s="671"/>
      <c r="Z585" s="671"/>
      <c r="AA585" s="671"/>
      <c r="AB585" s="671"/>
      <c r="AC585" s="671"/>
      <c r="AD585" s="671"/>
    </row>
    <row r="586" spans="1:30" ht="13.5" customHeight="1">
      <c r="A586" s="671"/>
      <c r="B586" s="671"/>
      <c r="C586" s="671"/>
      <c r="D586" s="671"/>
      <c r="E586" s="671"/>
      <c r="F586" s="671"/>
      <c r="G586" s="671"/>
      <c r="H586" s="671"/>
      <c r="I586" s="671"/>
      <c r="J586" s="671"/>
      <c r="K586" s="671"/>
      <c r="L586" s="671"/>
      <c r="M586" s="671"/>
      <c r="N586" s="671"/>
      <c r="O586" s="671"/>
      <c r="P586" s="671"/>
      <c r="Q586" s="671"/>
      <c r="R586" s="671"/>
      <c r="S586" s="671"/>
      <c r="T586" s="671"/>
      <c r="U586" s="671"/>
      <c r="V586" s="671"/>
      <c r="W586" s="671"/>
      <c r="X586" s="671"/>
      <c r="Y586" s="671"/>
      <c r="Z586" s="671"/>
      <c r="AA586" s="671"/>
      <c r="AB586" s="671"/>
      <c r="AC586" s="671"/>
      <c r="AD586" s="671"/>
    </row>
    <row r="587" spans="1:30" ht="13.5" customHeight="1">
      <c r="A587" s="671"/>
      <c r="B587" s="671"/>
      <c r="C587" s="671"/>
      <c r="D587" s="671"/>
      <c r="E587" s="671"/>
      <c r="F587" s="671"/>
      <c r="G587" s="671"/>
      <c r="H587" s="671"/>
      <c r="I587" s="671"/>
      <c r="J587" s="671"/>
      <c r="K587" s="671"/>
      <c r="L587" s="671"/>
      <c r="M587" s="671"/>
      <c r="N587" s="671"/>
      <c r="O587" s="671"/>
      <c r="P587" s="671"/>
      <c r="Q587" s="671"/>
      <c r="R587" s="671"/>
      <c r="S587" s="671"/>
      <c r="T587" s="671"/>
      <c r="U587" s="671"/>
      <c r="V587" s="671"/>
      <c r="W587" s="671"/>
      <c r="X587" s="671"/>
      <c r="Y587" s="671"/>
      <c r="Z587" s="671"/>
      <c r="AA587" s="671"/>
      <c r="AB587" s="671"/>
      <c r="AC587" s="671"/>
      <c r="AD587" s="671"/>
    </row>
    <row r="588" spans="1:30" ht="13.5" customHeight="1">
      <c r="A588" s="671"/>
      <c r="B588" s="671"/>
      <c r="C588" s="671"/>
      <c r="D588" s="671"/>
      <c r="E588" s="671"/>
      <c r="F588" s="671"/>
      <c r="G588" s="671"/>
      <c r="H588" s="671"/>
      <c r="I588" s="671"/>
      <c r="J588" s="671"/>
      <c r="K588" s="671"/>
      <c r="L588" s="671"/>
      <c r="M588" s="671"/>
      <c r="N588" s="671"/>
      <c r="O588" s="671"/>
      <c r="P588" s="671"/>
      <c r="Q588" s="671"/>
      <c r="R588" s="671"/>
      <c r="S588" s="671"/>
      <c r="T588" s="671"/>
      <c r="U588" s="671"/>
      <c r="V588" s="671"/>
      <c r="W588" s="671"/>
      <c r="X588" s="671"/>
      <c r="Y588" s="671"/>
      <c r="Z588" s="671"/>
      <c r="AA588" s="671"/>
      <c r="AB588" s="671"/>
      <c r="AC588" s="671"/>
      <c r="AD588" s="671"/>
    </row>
    <row r="589" spans="1:30" ht="13.5" customHeight="1">
      <c r="A589" s="671"/>
      <c r="B589" s="671"/>
      <c r="C589" s="671"/>
      <c r="D589" s="671"/>
      <c r="E589" s="671"/>
      <c r="F589" s="671"/>
      <c r="G589" s="671"/>
      <c r="H589" s="671"/>
      <c r="I589" s="671"/>
      <c r="J589" s="671"/>
      <c r="K589" s="671"/>
      <c r="L589" s="671"/>
      <c r="M589" s="671"/>
      <c r="N589" s="671"/>
      <c r="O589" s="671"/>
      <c r="P589" s="671"/>
      <c r="Q589" s="671"/>
      <c r="R589" s="671"/>
      <c r="S589" s="671"/>
      <c r="T589" s="671"/>
      <c r="U589" s="671"/>
      <c r="V589" s="671"/>
      <c r="W589" s="671"/>
      <c r="X589" s="671"/>
      <c r="Y589" s="671"/>
      <c r="Z589" s="671"/>
      <c r="AA589" s="671"/>
      <c r="AB589" s="671"/>
      <c r="AC589" s="671"/>
      <c r="AD589" s="671"/>
    </row>
    <row r="590" spans="1:30" ht="13.5" customHeight="1">
      <c r="A590" s="671"/>
      <c r="B590" s="671"/>
      <c r="C590" s="671"/>
      <c r="D590" s="671"/>
      <c r="E590" s="671"/>
      <c r="F590" s="671"/>
      <c r="G590" s="671"/>
      <c r="H590" s="671"/>
      <c r="I590" s="671"/>
      <c r="J590" s="671"/>
      <c r="K590" s="671"/>
      <c r="L590" s="671"/>
      <c r="M590" s="671"/>
      <c r="N590" s="671"/>
      <c r="O590" s="671"/>
      <c r="P590" s="671"/>
      <c r="Q590" s="671"/>
      <c r="R590" s="671"/>
      <c r="S590" s="671"/>
      <c r="T590" s="671"/>
      <c r="U590" s="671"/>
      <c r="V590" s="671"/>
      <c r="W590" s="671"/>
      <c r="X590" s="671"/>
      <c r="Y590" s="671"/>
      <c r="Z590" s="671"/>
      <c r="AA590" s="671"/>
      <c r="AB590" s="671"/>
      <c r="AC590" s="671"/>
      <c r="AD590" s="671"/>
    </row>
    <row r="591" spans="1:30" ht="13.5" customHeight="1">
      <c r="A591" s="671"/>
      <c r="B591" s="671"/>
      <c r="C591" s="671"/>
      <c r="D591" s="671"/>
      <c r="E591" s="671"/>
      <c r="F591" s="671"/>
      <c r="G591" s="671"/>
      <c r="H591" s="671"/>
      <c r="I591" s="671"/>
      <c r="J591" s="671"/>
      <c r="K591" s="671"/>
      <c r="L591" s="671"/>
      <c r="M591" s="671"/>
      <c r="N591" s="671"/>
      <c r="O591" s="671"/>
      <c r="P591" s="671"/>
      <c r="Q591" s="671"/>
      <c r="R591" s="671"/>
      <c r="S591" s="671"/>
      <c r="T591" s="671"/>
      <c r="U591" s="671"/>
      <c r="V591" s="671"/>
      <c r="W591" s="671"/>
      <c r="X591" s="671"/>
      <c r="Y591" s="671"/>
      <c r="Z591" s="671"/>
      <c r="AA591" s="671"/>
      <c r="AB591" s="671"/>
      <c r="AC591" s="671"/>
      <c r="AD591" s="671"/>
    </row>
    <row r="592" spans="1:30" ht="13.5" customHeight="1">
      <c r="A592" s="671"/>
      <c r="B592" s="671"/>
      <c r="C592" s="671"/>
      <c r="D592" s="671"/>
      <c r="E592" s="671"/>
      <c r="F592" s="671"/>
      <c r="G592" s="671"/>
      <c r="H592" s="671"/>
      <c r="I592" s="671"/>
      <c r="J592" s="671"/>
      <c r="K592" s="671"/>
      <c r="L592" s="671"/>
      <c r="M592" s="671"/>
      <c r="N592" s="671"/>
      <c r="O592" s="671"/>
      <c r="P592" s="671"/>
      <c r="Q592" s="671"/>
      <c r="R592" s="671"/>
      <c r="S592" s="671"/>
      <c r="T592" s="671"/>
      <c r="U592" s="671"/>
      <c r="V592" s="671"/>
      <c r="W592" s="671"/>
      <c r="X592" s="671"/>
      <c r="Y592" s="671"/>
      <c r="Z592" s="671"/>
      <c r="AA592" s="671"/>
      <c r="AB592" s="671"/>
      <c r="AC592" s="671"/>
      <c r="AD592" s="671"/>
    </row>
    <row r="593" spans="1:30" ht="13.5" customHeight="1">
      <c r="A593" s="671"/>
      <c r="B593" s="671"/>
      <c r="C593" s="671"/>
      <c r="D593" s="671"/>
      <c r="E593" s="671"/>
      <c r="F593" s="671"/>
      <c r="G593" s="671"/>
      <c r="H593" s="671"/>
      <c r="I593" s="671"/>
      <c r="J593" s="671"/>
      <c r="K593" s="671"/>
      <c r="L593" s="671"/>
      <c r="M593" s="671"/>
      <c r="N593" s="671"/>
      <c r="O593" s="671"/>
      <c r="P593" s="671"/>
      <c r="Q593" s="671"/>
      <c r="R593" s="671"/>
      <c r="S593" s="671"/>
      <c r="T593" s="671"/>
      <c r="U593" s="671"/>
      <c r="V593" s="671"/>
      <c r="W593" s="671"/>
      <c r="X593" s="671"/>
      <c r="Y593" s="671"/>
      <c r="Z593" s="671"/>
      <c r="AA593" s="671"/>
      <c r="AB593" s="671"/>
      <c r="AC593" s="671"/>
      <c r="AD593" s="671"/>
    </row>
    <row r="594" spans="1:30" ht="13.5" customHeight="1">
      <c r="A594" s="671"/>
      <c r="B594" s="671"/>
      <c r="C594" s="671"/>
      <c r="D594" s="671"/>
      <c r="E594" s="671"/>
      <c r="F594" s="671"/>
      <c r="G594" s="671"/>
      <c r="H594" s="671"/>
      <c r="I594" s="671"/>
      <c r="J594" s="671"/>
      <c r="K594" s="671"/>
      <c r="L594" s="671"/>
      <c r="M594" s="671"/>
      <c r="N594" s="671"/>
      <c r="O594" s="671"/>
      <c r="P594" s="671"/>
      <c r="Q594" s="671"/>
      <c r="R594" s="671"/>
      <c r="S594" s="671"/>
      <c r="T594" s="671"/>
      <c r="U594" s="671"/>
      <c r="V594" s="671"/>
      <c r="W594" s="671"/>
      <c r="X594" s="671"/>
      <c r="Y594" s="671"/>
      <c r="Z594" s="671"/>
      <c r="AA594" s="671"/>
      <c r="AB594" s="671"/>
      <c r="AC594" s="671"/>
      <c r="AD594" s="671"/>
    </row>
    <row r="595" spans="1:30" ht="13.5" customHeight="1">
      <c r="A595" s="671"/>
      <c r="B595" s="671"/>
      <c r="C595" s="671"/>
      <c r="D595" s="671"/>
      <c r="E595" s="671"/>
      <c r="F595" s="671"/>
      <c r="G595" s="671"/>
      <c r="H595" s="671"/>
      <c r="I595" s="671"/>
      <c r="J595" s="671"/>
      <c r="K595" s="671"/>
      <c r="L595" s="671"/>
      <c r="M595" s="671"/>
      <c r="N595" s="671"/>
      <c r="O595" s="671"/>
      <c r="P595" s="671"/>
      <c r="Q595" s="671"/>
      <c r="R595" s="671"/>
      <c r="S595" s="671"/>
      <c r="T595" s="671"/>
      <c r="U595" s="671"/>
      <c r="V595" s="671"/>
      <c r="W595" s="671"/>
      <c r="X595" s="671"/>
      <c r="Y595" s="671"/>
      <c r="Z595" s="671"/>
      <c r="AA595" s="671"/>
      <c r="AB595" s="671"/>
      <c r="AC595" s="671"/>
      <c r="AD595" s="671"/>
    </row>
    <row r="596" spans="1:30" ht="13.5" customHeight="1">
      <c r="A596" s="671"/>
      <c r="B596" s="671"/>
      <c r="C596" s="671"/>
      <c r="D596" s="671"/>
      <c r="E596" s="671"/>
      <c r="F596" s="671"/>
      <c r="G596" s="671"/>
      <c r="H596" s="671"/>
      <c r="I596" s="671"/>
      <c r="J596" s="671"/>
      <c r="K596" s="671"/>
      <c r="L596" s="671"/>
      <c r="M596" s="671"/>
      <c r="N596" s="671"/>
      <c r="O596" s="671"/>
      <c r="P596" s="671"/>
      <c r="Q596" s="671"/>
      <c r="R596" s="671"/>
      <c r="S596" s="671"/>
      <c r="T596" s="671"/>
      <c r="U596" s="671"/>
      <c r="V596" s="671"/>
      <c r="W596" s="671"/>
      <c r="X596" s="671"/>
      <c r="Y596" s="671"/>
      <c r="Z596" s="671"/>
      <c r="AA596" s="671"/>
      <c r="AB596" s="671"/>
      <c r="AC596" s="671"/>
      <c r="AD596" s="671"/>
    </row>
    <row r="597" spans="1:30" ht="13.5" customHeight="1">
      <c r="A597" s="671"/>
      <c r="B597" s="671"/>
      <c r="C597" s="671"/>
      <c r="D597" s="671"/>
      <c r="E597" s="671"/>
      <c r="F597" s="671"/>
      <c r="G597" s="671"/>
      <c r="H597" s="671"/>
      <c r="I597" s="671"/>
      <c r="J597" s="671"/>
      <c r="K597" s="671"/>
      <c r="L597" s="671"/>
      <c r="M597" s="671"/>
      <c r="N597" s="671"/>
      <c r="O597" s="671"/>
      <c r="P597" s="671"/>
      <c r="Q597" s="671"/>
      <c r="R597" s="671"/>
      <c r="S597" s="671"/>
      <c r="T597" s="671"/>
      <c r="U597" s="671"/>
      <c r="V597" s="671"/>
      <c r="W597" s="671"/>
      <c r="X597" s="671"/>
      <c r="Y597" s="671"/>
      <c r="Z597" s="671"/>
      <c r="AA597" s="671"/>
      <c r="AB597" s="671"/>
      <c r="AC597" s="671"/>
      <c r="AD597" s="671"/>
    </row>
    <row r="598" spans="1:30" ht="13.5" customHeight="1">
      <c r="A598" s="671"/>
      <c r="B598" s="671"/>
      <c r="C598" s="671"/>
      <c r="D598" s="671"/>
      <c r="E598" s="671"/>
      <c r="F598" s="671"/>
      <c r="G598" s="671"/>
      <c r="H598" s="671"/>
      <c r="I598" s="671"/>
      <c r="J598" s="671"/>
      <c r="K598" s="671"/>
      <c r="L598" s="671"/>
      <c r="M598" s="671"/>
      <c r="N598" s="671"/>
      <c r="O598" s="671"/>
      <c r="P598" s="671"/>
      <c r="Q598" s="671"/>
      <c r="R598" s="671"/>
      <c r="S598" s="671"/>
      <c r="T598" s="671"/>
      <c r="U598" s="671"/>
      <c r="V598" s="671"/>
      <c r="W598" s="671"/>
      <c r="X598" s="671"/>
      <c r="Y598" s="671"/>
      <c r="Z598" s="671"/>
      <c r="AA598" s="671"/>
      <c r="AB598" s="671"/>
      <c r="AC598" s="671"/>
      <c r="AD598" s="671"/>
    </row>
    <row r="599" spans="1:30" ht="13.5" customHeight="1">
      <c r="A599" s="671"/>
      <c r="B599" s="671"/>
      <c r="C599" s="671"/>
      <c r="D599" s="671"/>
      <c r="E599" s="671"/>
      <c r="F599" s="671"/>
      <c r="G599" s="671"/>
      <c r="H599" s="671"/>
      <c r="I599" s="671"/>
      <c r="J599" s="671"/>
      <c r="K599" s="671"/>
      <c r="L599" s="671"/>
      <c r="M599" s="671"/>
      <c r="N599" s="671"/>
      <c r="O599" s="671"/>
      <c r="P599" s="671"/>
      <c r="Q599" s="671"/>
      <c r="R599" s="671"/>
      <c r="S599" s="671"/>
      <c r="T599" s="671"/>
      <c r="U599" s="671"/>
      <c r="V599" s="671"/>
      <c r="W599" s="671"/>
      <c r="X599" s="671"/>
      <c r="Y599" s="671"/>
      <c r="Z599" s="671"/>
      <c r="AA599" s="671"/>
      <c r="AB599" s="671"/>
      <c r="AC599" s="671"/>
      <c r="AD599" s="671"/>
    </row>
    <row r="600" spans="1:30" ht="13.5" customHeight="1">
      <c r="A600" s="671"/>
      <c r="B600" s="671"/>
      <c r="C600" s="671"/>
      <c r="D600" s="671"/>
      <c r="E600" s="671"/>
      <c r="F600" s="671"/>
      <c r="G600" s="671"/>
      <c r="H600" s="671"/>
      <c r="I600" s="671"/>
      <c r="J600" s="671"/>
      <c r="K600" s="671"/>
      <c r="L600" s="671"/>
      <c r="M600" s="671"/>
      <c r="N600" s="671"/>
      <c r="O600" s="671"/>
      <c r="P600" s="671"/>
      <c r="Q600" s="671"/>
      <c r="R600" s="671"/>
      <c r="S600" s="671"/>
      <c r="T600" s="671"/>
      <c r="U600" s="671"/>
      <c r="V600" s="671"/>
      <c r="W600" s="671"/>
      <c r="X600" s="671"/>
      <c r="Y600" s="671"/>
      <c r="Z600" s="671"/>
      <c r="AA600" s="671"/>
      <c r="AB600" s="671"/>
      <c r="AC600" s="671"/>
      <c r="AD600" s="671"/>
    </row>
    <row r="601" spans="1:30" ht="13.5" customHeight="1">
      <c r="A601" s="671"/>
      <c r="B601" s="671"/>
      <c r="C601" s="671"/>
      <c r="D601" s="671"/>
      <c r="E601" s="671"/>
      <c r="F601" s="671"/>
      <c r="G601" s="671"/>
      <c r="H601" s="671"/>
      <c r="I601" s="671"/>
      <c r="J601" s="671"/>
      <c r="K601" s="671"/>
      <c r="L601" s="671"/>
      <c r="M601" s="671"/>
      <c r="N601" s="671"/>
      <c r="O601" s="671"/>
      <c r="P601" s="671"/>
      <c r="Q601" s="671"/>
      <c r="R601" s="671"/>
      <c r="S601" s="671"/>
      <c r="T601" s="671"/>
      <c r="U601" s="671"/>
      <c r="V601" s="671"/>
      <c r="W601" s="671"/>
      <c r="X601" s="671"/>
      <c r="Y601" s="671"/>
      <c r="Z601" s="671"/>
      <c r="AA601" s="671"/>
      <c r="AB601" s="671"/>
      <c r="AC601" s="671"/>
      <c r="AD601" s="671"/>
    </row>
    <row r="602" spans="1:30" ht="13.5" customHeight="1">
      <c r="A602" s="671"/>
      <c r="B602" s="671"/>
      <c r="C602" s="671"/>
      <c r="D602" s="671"/>
      <c r="E602" s="671"/>
      <c r="F602" s="671"/>
      <c r="G602" s="671"/>
      <c r="H602" s="671"/>
      <c r="I602" s="671"/>
      <c r="J602" s="671"/>
      <c r="K602" s="671"/>
      <c r="L602" s="671"/>
      <c r="M602" s="671"/>
      <c r="N602" s="671"/>
      <c r="O602" s="671"/>
      <c r="P602" s="671"/>
      <c r="Q602" s="671"/>
      <c r="R602" s="671"/>
      <c r="S602" s="671"/>
      <c r="T602" s="671"/>
      <c r="U602" s="671"/>
      <c r="V602" s="671"/>
      <c r="W602" s="671"/>
      <c r="X602" s="671"/>
      <c r="Y602" s="671"/>
      <c r="Z602" s="671"/>
      <c r="AA602" s="671"/>
      <c r="AB602" s="671"/>
      <c r="AC602" s="671"/>
      <c r="AD602" s="671"/>
    </row>
    <row r="603" spans="1:30" ht="13.5" customHeight="1">
      <c r="A603" s="671"/>
      <c r="B603" s="671"/>
      <c r="C603" s="671"/>
      <c r="D603" s="671"/>
      <c r="E603" s="671"/>
      <c r="F603" s="671"/>
      <c r="G603" s="671"/>
      <c r="H603" s="671"/>
      <c r="I603" s="671"/>
      <c r="J603" s="671"/>
      <c r="K603" s="671"/>
      <c r="L603" s="671"/>
      <c r="M603" s="671"/>
      <c r="N603" s="671"/>
      <c r="O603" s="671"/>
      <c r="P603" s="671"/>
      <c r="Q603" s="671"/>
      <c r="R603" s="671"/>
      <c r="S603" s="671"/>
      <c r="T603" s="671"/>
      <c r="U603" s="671"/>
      <c r="V603" s="671"/>
      <c r="W603" s="671"/>
      <c r="X603" s="671"/>
      <c r="Y603" s="671"/>
      <c r="Z603" s="671"/>
      <c r="AA603" s="671"/>
      <c r="AB603" s="671"/>
      <c r="AC603" s="671"/>
      <c r="AD603" s="671"/>
    </row>
    <row r="604" spans="1:30" ht="13.5" customHeight="1">
      <c r="A604" s="671"/>
      <c r="B604" s="671"/>
      <c r="C604" s="671"/>
      <c r="D604" s="671"/>
      <c r="E604" s="671"/>
      <c r="F604" s="671"/>
      <c r="G604" s="671"/>
      <c r="H604" s="671"/>
      <c r="I604" s="671"/>
      <c r="J604" s="671"/>
      <c r="K604" s="671"/>
      <c r="L604" s="671"/>
      <c r="M604" s="671"/>
      <c r="N604" s="671"/>
      <c r="O604" s="671"/>
      <c r="P604" s="671"/>
      <c r="Q604" s="671"/>
      <c r="R604" s="671"/>
      <c r="S604" s="671"/>
      <c r="T604" s="671"/>
      <c r="U604" s="671"/>
      <c r="V604" s="671"/>
      <c r="W604" s="671"/>
      <c r="X604" s="671"/>
      <c r="Y604" s="671"/>
      <c r="Z604" s="671"/>
      <c r="AA604" s="671"/>
      <c r="AB604" s="671"/>
      <c r="AC604" s="671"/>
      <c r="AD604" s="671"/>
    </row>
    <row r="605" spans="1:30" ht="13.5" customHeight="1">
      <c r="A605" s="671"/>
      <c r="B605" s="671"/>
      <c r="C605" s="671"/>
      <c r="D605" s="671"/>
      <c r="E605" s="671"/>
      <c r="F605" s="671"/>
      <c r="G605" s="671"/>
      <c r="H605" s="671"/>
      <c r="I605" s="671"/>
      <c r="J605" s="671"/>
      <c r="K605" s="671"/>
      <c r="L605" s="671"/>
      <c r="M605" s="671"/>
      <c r="N605" s="671"/>
      <c r="O605" s="671"/>
      <c r="P605" s="671"/>
      <c r="Q605" s="671"/>
      <c r="R605" s="671"/>
      <c r="S605" s="671"/>
      <c r="T605" s="671"/>
      <c r="U605" s="671"/>
      <c r="V605" s="671"/>
      <c r="W605" s="671"/>
      <c r="X605" s="671"/>
      <c r="Y605" s="671"/>
      <c r="Z605" s="671"/>
      <c r="AA605" s="671"/>
      <c r="AB605" s="671"/>
      <c r="AC605" s="671"/>
      <c r="AD605" s="671"/>
    </row>
    <row r="606" spans="1:30" ht="13.5" customHeight="1">
      <c r="A606" s="671"/>
      <c r="B606" s="671"/>
      <c r="C606" s="671"/>
      <c r="D606" s="671"/>
      <c r="E606" s="671"/>
      <c r="F606" s="671"/>
      <c r="G606" s="671"/>
      <c r="H606" s="671"/>
      <c r="I606" s="671"/>
      <c r="J606" s="671"/>
      <c r="K606" s="671"/>
      <c r="L606" s="671"/>
      <c r="M606" s="671"/>
      <c r="N606" s="671"/>
      <c r="O606" s="671"/>
      <c r="P606" s="671"/>
      <c r="Q606" s="671"/>
      <c r="R606" s="671"/>
      <c r="S606" s="671"/>
      <c r="T606" s="671"/>
      <c r="U606" s="671"/>
      <c r="V606" s="671"/>
      <c r="W606" s="671"/>
      <c r="X606" s="671"/>
      <c r="Y606" s="671"/>
      <c r="Z606" s="671"/>
      <c r="AA606" s="671"/>
      <c r="AB606" s="671"/>
      <c r="AC606" s="671"/>
      <c r="AD606" s="671"/>
    </row>
    <row r="607" spans="1:30" ht="13.5" customHeight="1">
      <c r="A607" s="671"/>
      <c r="B607" s="671"/>
      <c r="C607" s="671"/>
      <c r="D607" s="671"/>
      <c r="E607" s="671"/>
      <c r="F607" s="671"/>
      <c r="G607" s="671"/>
      <c r="H607" s="671"/>
      <c r="I607" s="671"/>
      <c r="J607" s="671"/>
      <c r="K607" s="671"/>
      <c r="L607" s="671"/>
      <c r="M607" s="671"/>
      <c r="N607" s="671"/>
      <c r="O607" s="671"/>
      <c r="P607" s="671"/>
      <c r="Q607" s="671"/>
      <c r="R607" s="671"/>
      <c r="S607" s="671"/>
      <c r="T607" s="671"/>
      <c r="U607" s="671"/>
      <c r="V607" s="671"/>
      <c r="W607" s="671"/>
      <c r="X607" s="671"/>
      <c r="Y607" s="671"/>
      <c r="Z607" s="671"/>
      <c r="AA607" s="671"/>
      <c r="AB607" s="671"/>
      <c r="AC607" s="671"/>
      <c r="AD607" s="671"/>
    </row>
    <row r="608" spans="1:30" ht="13.5" customHeight="1">
      <c r="A608" s="671"/>
      <c r="B608" s="671"/>
      <c r="C608" s="671"/>
      <c r="D608" s="671"/>
      <c r="E608" s="671"/>
      <c r="F608" s="671"/>
      <c r="G608" s="671"/>
      <c r="H608" s="671"/>
      <c r="I608" s="671"/>
      <c r="J608" s="671"/>
      <c r="K608" s="671"/>
      <c r="L608" s="671"/>
      <c r="M608" s="671"/>
      <c r="N608" s="671"/>
      <c r="O608" s="671"/>
      <c r="P608" s="671"/>
      <c r="Q608" s="671"/>
      <c r="R608" s="671"/>
      <c r="S608" s="671"/>
      <c r="T608" s="671"/>
      <c r="U608" s="671"/>
      <c r="V608" s="671"/>
      <c r="W608" s="671"/>
      <c r="X608" s="671"/>
      <c r="Y608" s="671"/>
      <c r="Z608" s="671"/>
      <c r="AA608" s="671"/>
      <c r="AB608" s="671"/>
      <c r="AC608" s="671"/>
      <c r="AD608" s="671"/>
    </row>
    <row r="609" spans="1:30" ht="13.5" customHeight="1">
      <c r="A609" s="671"/>
      <c r="B609" s="671"/>
      <c r="C609" s="671"/>
      <c r="D609" s="671"/>
      <c r="E609" s="671"/>
      <c r="F609" s="671"/>
      <c r="G609" s="671"/>
      <c r="H609" s="671"/>
      <c r="I609" s="671"/>
      <c r="J609" s="671"/>
      <c r="K609" s="671"/>
      <c r="L609" s="671"/>
      <c r="M609" s="671"/>
      <c r="N609" s="671"/>
      <c r="O609" s="671"/>
      <c r="P609" s="671"/>
      <c r="Q609" s="671"/>
      <c r="R609" s="671"/>
      <c r="S609" s="671"/>
      <c r="T609" s="671"/>
      <c r="U609" s="671"/>
      <c r="V609" s="671"/>
      <c r="W609" s="671"/>
      <c r="X609" s="671"/>
      <c r="Y609" s="671"/>
      <c r="Z609" s="671"/>
      <c r="AA609" s="671"/>
      <c r="AB609" s="671"/>
      <c r="AC609" s="671"/>
      <c r="AD609" s="671"/>
    </row>
    <row r="610" spans="1:30" ht="13.5" customHeight="1">
      <c r="A610" s="671"/>
      <c r="B610" s="671"/>
      <c r="C610" s="671"/>
      <c r="D610" s="671"/>
      <c r="E610" s="671"/>
      <c r="F610" s="671"/>
      <c r="G610" s="671"/>
      <c r="H610" s="671"/>
      <c r="I610" s="671"/>
      <c r="J610" s="671"/>
      <c r="K610" s="671"/>
      <c r="L610" s="671"/>
      <c r="M610" s="671"/>
      <c r="N610" s="671"/>
      <c r="O610" s="671"/>
      <c r="P610" s="671"/>
      <c r="Q610" s="671"/>
      <c r="R610" s="671"/>
      <c r="S610" s="671"/>
      <c r="T610" s="671"/>
      <c r="U610" s="671"/>
      <c r="V610" s="671"/>
      <c r="W610" s="671"/>
      <c r="X610" s="671"/>
      <c r="Y610" s="671"/>
      <c r="Z610" s="671"/>
      <c r="AA610" s="671"/>
      <c r="AB610" s="671"/>
      <c r="AC610" s="671"/>
      <c r="AD610" s="671"/>
    </row>
    <row r="611" spans="1:30" ht="13.5" customHeight="1">
      <c r="A611" s="671"/>
      <c r="B611" s="671"/>
      <c r="C611" s="671"/>
      <c r="D611" s="671"/>
      <c r="E611" s="671"/>
      <c r="F611" s="671"/>
      <c r="G611" s="671"/>
      <c r="H611" s="671"/>
      <c r="I611" s="671"/>
      <c r="J611" s="671"/>
      <c r="K611" s="671"/>
      <c r="L611" s="671"/>
      <c r="M611" s="671"/>
      <c r="N611" s="671"/>
      <c r="O611" s="671"/>
      <c r="P611" s="671"/>
      <c r="Q611" s="671"/>
      <c r="R611" s="671"/>
      <c r="S611" s="671"/>
      <c r="T611" s="671"/>
      <c r="U611" s="671"/>
      <c r="V611" s="671"/>
      <c r="W611" s="671"/>
      <c r="X611" s="671"/>
      <c r="Y611" s="671"/>
      <c r="Z611" s="671"/>
      <c r="AA611" s="671"/>
      <c r="AB611" s="671"/>
      <c r="AC611" s="671"/>
      <c r="AD611" s="671"/>
    </row>
    <row r="612" spans="1:30" ht="13.5" customHeight="1">
      <c r="A612" s="671"/>
      <c r="B612" s="671"/>
      <c r="C612" s="671"/>
      <c r="D612" s="671"/>
      <c r="E612" s="671"/>
      <c r="F612" s="671"/>
      <c r="G612" s="671"/>
      <c r="H612" s="671"/>
      <c r="I612" s="671"/>
      <c r="J612" s="671"/>
      <c r="K612" s="671"/>
      <c r="L612" s="671"/>
      <c r="M612" s="671"/>
      <c r="N612" s="671"/>
      <c r="O612" s="671"/>
      <c r="P612" s="671"/>
      <c r="Q612" s="671"/>
      <c r="R612" s="671"/>
      <c r="S612" s="671"/>
      <c r="T612" s="671"/>
      <c r="U612" s="671"/>
      <c r="V612" s="671"/>
      <c r="W612" s="671"/>
      <c r="X612" s="671"/>
      <c r="Y612" s="671"/>
      <c r="Z612" s="671"/>
      <c r="AA612" s="671"/>
      <c r="AB612" s="671"/>
      <c r="AC612" s="671"/>
      <c r="AD612" s="671"/>
    </row>
    <row r="613" spans="1:30" ht="13.5" customHeight="1">
      <c r="A613" s="671"/>
      <c r="B613" s="671"/>
      <c r="C613" s="671"/>
      <c r="D613" s="671"/>
      <c r="E613" s="671"/>
      <c r="F613" s="671"/>
      <c r="G613" s="671"/>
      <c r="H613" s="671"/>
      <c r="I613" s="671"/>
      <c r="J613" s="671"/>
      <c r="K613" s="671"/>
      <c r="L613" s="671"/>
      <c r="M613" s="671"/>
      <c r="N613" s="671"/>
      <c r="O613" s="671"/>
      <c r="P613" s="671"/>
      <c r="Q613" s="671"/>
      <c r="R613" s="671"/>
      <c r="S613" s="671"/>
      <c r="T613" s="671"/>
      <c r="U613" s="671"/>
      <c r="V613" s="671"/>
      <c r="W613" s="671"/>
      <c r="X613" s="671"/>
      <c r="Y613" s="671"/>
      <c r="Z613" s="671"/>
      <c r="AA613" s="671"/>
      <c r="AB613" s="671"/>
      <c r="AC613" s="671"/>
      <c r="AD613" s="671"/>
    </row>
    <row r="614" spans="1:30" ht="13.5" customHeight="1">
      <c r="A614" s="671"/>
      <c r="B614" s="671"/>
      <c r="C614" s="671"/>
      <c r="D614" s="671"/>
      <c r="E614" s="671"/>
      <c r="F614" s="671"/>
      <c r="G614" s="671"/>
      <c r="H614" s="671"/>
      <c r="I614" s="671"/>
      <c r="J614" s="671"/>
      <c r="K614" s="671"/>
      <c r="L614" s="671"/>
      <c r="M614" s="671"/>
      <c r="N614" s="671"/>
      <c r="O614" s="671"/>
      <c r="P614" s="671"/>
      <c r="Q614" s="671"/>
      <c r="R614" s="671"/>
      <c r="S614" s="671"/>
      <c r="T614" s="671"/>
      <c r="U614" s="671"/>
      <c r="V614" s="671"/>
      <c r="W614" s="671"/>
      <c r="X614" s="671"/>
      <c r="Y614" s="671"/>
      <c r="Z614" s="671"/>
      <c r="AA614" s="671"/>
      <c r="AB614" s="671"/>
      <c r="AC614" s="671"/>
      <c r="AD614" s="671"/>
    </row>
    <row r="615" spans="1:30" ht="13.5" customHeight="1">
      <c r="A615" s="671"/>
      <c r="B615" s="671"/>
      <c r="C615" s="671"/>
      <c r="D615" s="671"/>
      <c r="E615" s="671"/>
      <c r="F615" s="671"/>
      <c r="G615" s="671"/>
      <c r="H615" s="671"/>
      <c r="I615" s="671"/>
      <c r="J615" s="671"/>
      <c r="K615" s="671"/>
      <c r="L615" s="671"/>
      <c r="M615" s="671"/>
      <c r="N615" s="671"/>
      <c r="O615" s="671"/>
      <c r="P615" s="671"/>
      <c r="Q615" s="671"/>
      <c r="R615" s="671"/>
      <c r="S615" s="671"/>
      <c r="T615" s="671"/>
      <c r="U615" s="671"/>
      <c r="V615" s="671"/>
      <c r="W615" s="671"/>
      <c r="X615" s="671"/>
      <c r="Y615" s="671"/>
      <c r="Z615" s="671"/>
      <c r="AA615" s="671"/>
      <c r="AB615" s="671"/>
      <c r="AC615" s="671"/>
      <c r="AD615" s="671"/>
    </row>
    <row r="616" spans="1:30" ht="13.5" customHeight="1">
      <c r="A616" s="671"/>
      <c r="B616" s="671"/>
      <c r="C616" s="671"/>
      <c r="D616" s="671"/>
      <c r="E616" s="671"/>
      <c r="F616" s="671"/>
      <c r="G616" s="671"/>
      <c r="H616" s="671"/>
      <c r="I616" s="671"/>
      <c r="J616" s="671"/>
      <c r="K616" s="671"/>
      <c r="L616" s="671"/>
      <c r="M616" s="671"/>
      <c r="N616" s="671"/>
      <c r="O616" s="671"/>
      <c r="P616" s="671"/>
      <c r="Q616" s="671"/>
      <c r="R616" s="671"/>
      <c r="S616" s="671"/>
      <c r="T616" s="671"/>
      <c r="U616" s="671"/>
      <c r="V616" s="671"/>
      <c r="W616" s="671"/>
      <c r="X616" s="671"/>
      <c r="Y616" s="671"/>
      <c r="Z616" s="671"/>
      <c r="AA616" s="671"/>
      <c r="AB616" s="671"/>
      <c r="AC616" s="671"/>
      <c r="AD616" s="671"/>
    </row>
    <row r="617" spans="1:30" ht="13.5" customHeight="1">
      <c r="A617" s="671"/>
      <c r="B617" s="671"/>
      <c r="C617" s="671"/>
      <c r="D617" s="671"/>
      <c r="E617" s="671"/>
      <c r="F617" s="671"/>
      <c r="G617" s="671"/>
      <c r="H617" s="671"/>
      <c r="I617" s="671"/>
      <c r="J617" s="671"/>
      <c r="K617" s="671"/>
      <c r="L617" s="671"/>
      <c r="M617" s="671"/>
      <c r="N617" s="671"/>
      <c r="O617" s="671"/>
      <c r="P617" s="671"/>
      <c r="Q617" s="671"/>
      <c r="R617" s="671"/>
      <c r="S617" s="671"/>
      <c r="T617" s="671"/>
      <c r="U617" s="671"/>
      <c r="V617" s="671"/>
      <c r="W617" s="671"/>
      <c r="X617" s="671"/>
      <c r="Y617" s="671"/>
      <c r="Z617" s="671"/>
      <c r="AA617" s="671"/>
      <c r="AB617" s="671"/>
      <c r="AC617" s="671"/>
      <c r="AD617" s="671"/>
    </row>
    <row r="618" spans="1:30" ht="13.5" customHeight="1">
      <c r="A618" s="671"/>
      <c r="B618" s="671"/>
      <c r="C618" s="671"/>
      <c r="D618" s="671"/>
      <c r="E618" s="671"/>
      <c r="F618" s="671"/>
      <c r="G618" s="671"/>
      <c r="H618" s="671"/>
      <c r="I618" s="671"/>
      <c r="J618" s="671"/>
      <c r="K618" s="671"/>
      <c r="L618" s="671"/>
      <c r="M618" s="671"/>
      <c r="N618" s="671"/>
      <c r="O618" s="671"/>
      <c r="P618" s="671"/>
      <c r="Q618" s="671"/>
      <c r="R618" s="671"/>
      <c r="S618" s="671"/>
      <c r="T618" s="671"/>
      <c r="U618" s="671"/>
      <c r="V618" s="671"/>
      <c r="W618" s="671"/>
      <c r="X618" s="671"/>
      <c r="Y618" s="671"/>
      <c r="Z618" s="671"/>
      <c r="AA618" s="671"/>
      <c r="AB618" s="671"/>
      <c r="AC618" s="671"/>
      <c r="AD618" s="671"/>
    </row>
    <row r="619" spans="1:30" ht="13.5" customHeight="1">
      <c r="A619" s="671"/>
      <c r="B619" s="671"/>
      <c r="C619" s="671"/>
      <c r="D619" s="671"/>
      <c r="E619" s="671"/>
      <c r="F619" s="671"/>
      <c r="G619" s="671"/>
      <c r="H619" s="671"/>
      <c r="I619" s="671"/>
      <c r="J619" s="671"/>
      <c r="K619" s="671"/>
      <c r="L619" s="671"/>
      <c r="M619" s="671"/>
      <c r="N619" s="671"/>
      <c r="O619" s="671"/>
      <c r="P619" s="671"/>
      <c r="Q619" s="671"/>
      <c r="R619" s="671"/>
      <c r="S619" s="671"/>
      <c r="T619" s="671"/>
      <c r="U619" s="671"/>
      <c r="V619" s="671"/>
      <c r="W619" s="671"/>
      <c r="X619" s="671"/>
      <c r="Y619" s="671"/>
      <c r="Z619" s="671"/>
      <c r="AA619" s="671"/>
      <c r="AB619" s="671"/>
      <c r="AC619" s="671"/>
      <c r="AD619" s="671"/>
    </row>
    <row r="620" spans="1:30" ht="13.5" customHeight="1">
      <c r="A620" s="671"/>
      <c r="B620" s="671"/>
      <c r="C620" s="671"/>
      <c r="D620" s="671"/>
      <c r="E620" s="671"/>
      <c r="F620" s="671"/>
      <c r="G620" s="671"/>
      <c r="H620" s="671"/>
      <c r="I620" s="671"/>
      <c r="J620" s="671"/>
      <c r="K620" s="671"/>
      <c r="L620" s="671"/>
      <c r="M620" s="671"/>
      <c r="N620" s="671"/>
      <c r="O620" s="671"/>
      <c r="P620" s="671"/>
      <c r="Q620" s="671"/>
      <c r="R620" s="671"/>
      <c r="S620" s="671"/>
      <c r="T620" s="671"/>
      <c r="U620" s="671"/>
      <c r="V620" s="671"/>
      <c r="W620" s="671"/>
      <c r="X620" s="671"/>
      <c r="Y620" s="671"/>
      <c r="Z620" s="671"/>
      <c r="AA620" s="671"/>
      <c r="AB620" s="671"/>
      <c r="AC620" s="671"/>
      <c r="AD620" s="671"/>
    </row>
    <row r="621" spans="1:30" ht="13.5" customHeight="1">
      <c r="A621" s="671"/>
      <c r="B621" s="671"/>
      <c r="C621" s="671"/>
      <c r="D621" s="671"/>
      <c r="E621" s="671"/>
      <c r="F621" s="671"/>
      <c r="G621" s="671"/>
      <c r="H621" s="671"/>
      <c r="I621" s="671"/>
      <c r="J621" s="671"/>
      <c r="K621" s="671"/>
      <c r="L621" s="671"/>
      <c r="M621" s="671"/>
      <c r="N621" s="671"/>
      <c r="O621" s="671"/>
      <c r="P621" s="671"/>
      <c r="Q621" s="671"/>
      <c r="R621" s="671"/>
      <c r="S621" s="671"/>
      <c r="T621" s="671"/>
      <c r="U621" s="671"/>
      <c r="V621" s="671"/>
      <c r="W621" s="671"/>
      <c r="X621" s="671"/>
      <c r="Y621" s="671"/>
      <c r="Z621" s="671"/>
      <c r="AA621" s="671"/>
      <c r="AB621" s="671"/>
      <c r="AC621" s="671"/>
      <c r="AD621" s="671"/>
    </row>
    <row r="622" spans="1:30" ht="13.5" customHeight="1">
      <c r="A622" s="671"/>
      <c r="B622" s="671"/>
      <c r="C622" s="671"/>
      <c r="D622" s="671"/>
      <c r="E622" s="671"/>
      <c r="F622" s="671"/>
      <c r="G622" s="671"/>
      <c r="H622" s="671"/>
      <c r="I622" s="671"/>
      <c r="J622" s="671"/>
      <c r="K622" s="671"/>
      <c r="L622" s="671"/>
      <c r="M622" s="671"/>
      <c r="N622" s="671"/>
      <c r="O622" s="671"/>
      <c r="P622" s="671"/>
      <c r="Q622" s="671"/>
      <c r="R622" s="671"/>
      <c r="S622" s="671"/>
      <c r="T622" s="671"/>
      <c r="U622" s="671"/>
      <c r="V622" s="671"/>
      <c r="W622" s="671"/>
      <c r="X622" s="671"/>
      <c r="Y622" s="671"/>
      <c r="Z622" s="671"/>
      <c r="AA622" s="671"/>
      <c r="AB622" s="671"/>
      <c r="AC622" s="671"/>
      <c r="AD622" s="671"/>
    </row>
    <row r="623" spans="1:30" ht="13.5" customHeight="1">
      <c r="A623" s="671"/>
      <c r="B623" s="671"/>
      <c r="C623" s="671"/>
      <c r="D623" s="671"/>
      <c r="E623" s="671"/>
      <c r="F623" s="671"/>
      <c r="G623" s="671"/>
      <c r="H623" s="671"/>
      <c r="I623" s="671"/>
      <c r="J623" s="671"/>
      <c r="K623" s="671"/>
      <c r="L623" s="671"/>
      <c r="M623" s="671"/>
      <c r="N623" s="671"/>
      <c r="O623" s="671"/>
      <c r="P623" s="671"/>
      <c r="Q623" s="671"/>
      <c r="R623" s="671"/>
      <c r="S623" s="671"/>
      <c r="T623" s="671"/>
      <c r="U623" s="671"/>
      <c r="V623" s="671"/>
      <c r="W623" s="671"/>
      <c r="X623" s="671"/>
      <c r="Y623" s="671"/>
      <c r="Z623" s="671"/>
      <c r="AA623" s="671"/>
      <c r="AB623" s="671"/>
      <c r="AC623" s="671"/>
      <c r="AD623" s="671"/>
    </row>
    <row r="624" spans="1:30" ht="13.5" customHeight="1">
      <c r="A624" s="671"/>
      <c r="B624" s="671"/>
      <c r="C624" s="671"/>
      <c r="D624" s="671"/>
      <c r="E624" s="671"/>
      <c r="F624" s="671"/>
      <c r="G624" s="671"/>
      <c r="H624" s="671"/>
      <c r="I624" s="671"/>
      <c r="J624" s="671"/>
      <c r="K624" s="671"/>
      <c r="L624" s="671"/>
      <c r="M624" s="671"/>
      <c r="N624" s="671"/>
      <c r="O624" s="671"/>
      <c r="P624" s="671"/>
      <c r="Q624" s="671"/>
      <c r="R624" s="671"/>
      <c r="S624" s="671"/>
      <c r="T624" s="671"/>
      <c r="U624" s="671"/>
      <c r="V624" s="671"/>
      <c r="W624" s="671"/>
      <c r="X624" s="671"/>
      <c r="Y624" s="671"/>
      <c r="Z624" s="671"/>
      <c r="AA624" s="671"/>
      <c r="AB624" s="671"/>
      <c r="AC624" s="671"/>
      <c r="AD624" s="671"/>
    </row>
    <row r="625" spans="1:30" ht="13.5" customHeight="1">
      <c r="A625" s="671"/>
      <c r="B625" s="671"/>
      <c r="C625" s="671"/>
      <c r="D625" s="671"/>
      <c r="E625" s="671"/>
      <c r="F625" s="671"/>
      <c r="G625" s="671"/>
      <c r="H625" s="671"/>
      <c r="I625" s="671"/>
      <c r="J625" s="671"/>
      <c r="K625" s="671"/>
      <c r="L625" s="671"/>
      <c r="M625" s="671"/>
      <c r="N625" s="671"/>
      <c r="O625" s="671"/>
      <c r="P625" s="671"/>
      <c r="Q625" s="671"/>
      <c r="R625" s="671"/>
      <c r="S625" s="671"/>
      <c r="T625" s="671"/>
      <c r="U625" s="671"/>
      <c r="V625" s="671"/>
      <c r="W625" s="671"/>
      <c r="X625" s="671"/>
      <c r="Y625" s="671"/>
      <c r="Z625" s="671"/>
      <c r="AA625" s="671"/>
      <c r="AB625" s="671"/>
      <c r="AC625" s="671"/>
      <c r="AD625" s="671"/>
    </row>
    <row r="626" spans="1:30" ht="13.5" customHeight="1">
      <c r="A626" s="671"/>
      <c r="B626" s="671"/>
      <c r="C626" s="671"/>
      <c r="D626" s="671"/>
      <c r="E626" s="671"/>
      <c r="F626" s="671"/>
      <c r="G626" s="671"/>
      <c r="H626" s="671"/>
      <c r="I626" s="671"/>
      <c r="J626" s="671"/>
      <c r="K626" s="671"/>
      <c r="L626" s="671"/>
      <c r="M626" s="671"/>
      <c r="N626" s="671"/>
      <c r="O626" s="671"/>
      <c r="P626" s="671"/>
      <c r="Q626" s="671"/>
      <c r="R626" s="671"/>
      <c r="S626" s="671"/>
      <c r="T626" s="671"/>
      <c r="U626" s="671"/>
      <c r="V626" s="671"/>
      <c r="W626" s="671"/>
      <c r="X626" s="671"/>
      <c r="Y626" s="671"/>
      <c r="Z626" s="671"/>
      <c r="AA626" s="671"/>
      <c r="AB626" s="671"/>
      <c r="AC626" s="671"/>
      <c r="AD626" s="671"/>
    </row>
    <row r="627" spans="1:30" ht="13.5" customHeight="1">
      <c r="A627" s="671"/>
      <c r="B627" s="671"/>
      <c r="C627" s="671"/>
      <c r="D627" s="671"/>
      <c r="E627" s="671"/>
      <c r="F627" s="671"/>
      <c r="G627" s="671"/>
      <c r="H627" s="671"/>
      <c r="I627" s="671"/>
      <c r="J627" s="671"/>
      <c r="K627" s="671"/>
      <c r="L627" s="671"/>
      <c r="M627" s="671"/>
      <c r="N627" s="671"/>
      <c r="O627" s="671"/>
      <c r="P627" s="671"/>
      <c r="Q627" s="671"/>
      <c r="R627" s="671"/>
      <c r="S627" s="671"/>
      <c r="T627" s="671"/>
      <c r="U627" s="671"/>
      <c r="V627" s="671"/>
      <c r="W627" s="671"/>
      <c r="X627" s="671"/>
      <c r="Y627" s="671"/>
      <c r="Z627" s="671"/>
      <c r="AA627" s="671"/>
      <c r="AB627" s="671"/>
      <c r="AC627" s="671"/>
      <c r="AD627" s="671"/>
    </row>
    <row r="628" spans="1:30" ht="13.5" customHeight="1">
      <c r="A628" s="671"/>
      <c r="B628" s="671"/>
      <c r="C628" s="671"/>
      <c r="D628" s="671"/>
      <c r="E628" s="671"/>
      <c r="F628" s="671"/>
      <c r="G628" s="671"/>
      <c r="H628" s="671"/>
      <c r="I628" s="671"/>
      <c r="J628" s="671"/>
      <c r="K628" s="671"/>
      <c r="L628" s="671"/>
      <c r="M628" s="671"/>
      <c r="N628" s="671"/>
      <c r="O628" s="671"/>
      <c r="P628" s="671"/>
      <c r="Q628" s="671"/>
      <c r="R628" s="671"/>
      <c r="S628" s="671"/>
      <c r="T628" s="671"/>
      <c r="U628" s="671"/>
      <c r="V628" s="671"/>
      <c r="W628" s="671"/>
      <c r="X628" s="671"/>
      <c r="Y628" s="671"/>
      <c r="Z628" s="671"/>
      <c r="AA628" s="671"/>
      <c r="AB628" s="671"/>
      <c r="AC628" s="671"/>
      <c r="AD628" s="671"/>
    </row>
    <row r="629" spans="1:30" ht="13.5" customHeight="1">
      <c r="A629" s="671"/>
      <c r="B629" s="671"/>
      <c r="C629" s="671"/>
      <c r="D629" s="671"/>
      <c r="E629" s="671"/>
      <c r="F629" s="671"/>
      <c r="G629" s="671"/>
      <c r="H629" s="671"/>
      <c r="I629" s="671"/>
      <c r="J629" s="671"/>
      <c r="K629" s="671"/>
      <c r="L629" s="671"/>
      <c r="M629" s="671"/>
      <c r="N629" s="671"/>
      <c r="O629" s="671"/>
      <c r="P629" s="671"/>
      <c r="Q629" s="671"/>
      <c r="R629" s="671"/>
      <c r="S629" s="671"/>
      <c r="T629" s="671"/>
      <c r="U629" s="671"/>
      <c r="V629" s="671"/>
      <c r="W629" s="671"/>
      <c r="X629" s="671"/>
      <c r="Y629" s="671"/>
      <c r="Z629" s="671"/>
      <c r="AA629" s="671"/>
      <c r="AB629" s="671"/>
      <c r="AC629" s="671"/>
      <c r="AD629" s="671"/>
    </row>
    <row r="630" spans="1:30" ht="13.5" customHeight="1">
      <c r="A630" s="671"/>
      <c r="B630" s="671"/>
      <c r="C630" s="671"/>
      <c r="D630" s="671"/>
      <c r="E630" s="671"/>
      <c r="F630" s="671"/>
      <c r="G630" s="671"/>
      <c r="H630" s="671"/>
      <c r="I630" s="671"/>
      <c r="J630" s="671"/>
      <c r="K630" s="671"/>
      <c r="L630" s="671"/>
      <c r="M630" s="671"/>
      <c r="N630" s="671"/>
      <c r="O630" s="671"/>
      <c r="P630" s="671"/>
      <c r="Q630" s="671"/>
      <c r="R630" s="671"/>
      <c r="S630" s="671"/>
      <c r="T630" s="671"/>
      <c r="U630" s="671"/>
      <c r="V630" s="671"/>
      <c r="W630" s="671"/>
      <c r="X630" s="671"/>
      <c r="Y630" s="671"/>
      <c r="Z630" s="671"/>
      <c r="AA630" s="671"/>
      <c r="AB630" s="671"/>
      <c r="AC630" s="671"/>
      <c r="AD630" s="671"/>
    </row>
    <row r="631" spans="1:30" ht="13.5" customHeight="1">
      <c r="A631" s="671"/>
      <c r="B631" s="671"/>
      <c r="C631" s="671"/>
      <c r="D631" s="671"/>
      <c r="E631" s="671"/>
      <c r="F631" s="671"/>
      <c r="G631" s="671"/>
      <c r="H631" s="671"/>
      <c r="I631" s="671"/>
      <c r="J631" s="671"/>
      <c r="K631" s="671"/>
      <c r="L631" s="671"/>
      <c r="M631" s="671"/>
      <c r="N631" s="671"/>
      <c r="O631" s="671"/>
      <c r="P631" s="671"/>
      <c r="Q631" s="671"/>
      <c r="R631" s="671"/>
      <c r="S631" s="671"/>
      <c r="T631" s="671"/>
      <c r="U631" s="671"/>
      <c r="V631" s="671"/>
      <c r="W631" s="671"/>
      <c r="X631" s="671"/>
      <c r="Y631" s="671"/>
      <c r="Z631" s="671"/>
      <c r="AA631" s="671"/>
      <c r="AB631" s="671"/>
      <c r="AC631" s="671"/>
      <c r="AD631" s="671"/>
    </row>
    <row r="632" spans="1:30" ht="13.5" customHeight="1">
      <c r="A632" s="671"/>
      <c r="B632" s="671"/>
      <c r="C632" s="671"/>
      <c r="D632" s="671"/>
      <c r="E632" s="671"/>
      <c r="F632" s="671"/>
      <c r="G632" s="671"/>
      <c r="H632" s="671"/>
      <c r="I632" s="671"/>
      <c r="J632" s="671"/>
      <c r="K632" s="671"/>
      <c r="L632" s="671"/>
      <c r="M632" s="671"/>
      <c r="N632" s="671"/>
      <c r="O632" s="671"/>
      <c r="P632" s="671"/>
      <c r="Q632" s="671"/>
      <c r="R632" s="671"/>
      <c r="S632" s="671"/>
      <c r="T632" s="671"/>
      <c r="U632" s="671"/>
      <c r="V632" s="671"/>
      <c r="W632" s="671"/>
      <c r="X632" s="671"/>
      <c r="Y632" s="671"/>
      <c r="Z632" s="671"/>
      <c r="AA632" s="671"/>
      <c r="AB632" s="671"/>
      <c r="AC632" s="671"/>
      <c r="AD632" s="671"/>
    </row>
    <row r="633" spans="1:30" ht="13.5" customHeight="1">
      <c r="A633" s="671"/>
      <c r="B633" s="671"/>
      <c r="C633" s="671"/>
      <c r="D633" s="671"/>
      <c r="E633" s="671"/>
      <c r="F633" s="671"/>
      <c r="G633" s="671"/>
      <c r="H633" s="671"/>
      <c r="I633" s="671"/>
      <c r="J633" s="671"/>
      <c r="K633" s="671"/>
      <c r="L633" s="671"/>
      <c r="M633" s="671"/>
      <c r="N633" s="671"/>
      <c r="O633" s="671"/>
      <c r="P633" s="671"/>
      <c r="Q633" s="671"/>
      <c r="R633" s="671"/>
      <c r="S633" s="671"/>
      <c r="T633" s="671"/>
      <c r="U633" s="671"/>
      <c r="V633" s="671"/>
      <c r="W633" s="671"/>
      <c r="X633" s="671"/>
      <c r="Y633" s="671"/>
      <c r="Z633" s="671"/>
      <c r="AA633" s="671"/>
      <c r="AB633" s="671"/>
      <c r="AC633" s="671"/>
      <c r="AD633" s="671"/>
    </row>
    <row r="634" spans="1:30" ht="13.5" customHeight="1">
      <c r="A634" s="671"/>
      <c r="B634" s="671"/>
      <c r="C634" s="671"/>
      <c r="D634" s="671"/>
      <c r="E634" s="671"/>
      <c r="F634" s="671"/>
      <c r="G634" s="671"/>
      <c r="H634" s="671"/>
      <c r="I634" s="671"/>
      <c r="J634" s="671"/>
      <c r="K634" s="671"/>
      <c r="L634" s="671"/>
      <c r="M634" s="671"/>
      <c r="N634" s="671"/>
      <c r="O634" s="671"/>
      <c r="P634" s="671"/>
      <c r="Q634" s="671"/>
      <c r="R634" s="671"/>
      <c r="S634" s="671"/>
      <c r="T634" s="671"/>
      <c r="U634" s="671"/>
      <c r="V634" s="671"/>
      <c r="W634" s="671"/>
      <c r="X634" s="671"/>
      <c r="Y634" s="671"/>
      <c r="Z634" s="671"/>
      <c r="AA634" s="671"/>
      <c r="AB634" s="671"/>
      <c r="AC634" s="671"/>
      <c r="AD634" s="671"/>
    </row>
    <row r="635" spans="1:30" ht="13.5" customHeight="1">
      <c r="A635" s="671"/>
      <c r="B635" s="671"/>
      <c r="C635" s="671"/>
      <c r="D635" s="671"/>
      <c r="E635" s="671"/>
      <c r="F635" s="671"/>
      <c r="G635" s="671"/>
      <c r="H635" s="671"/>
      <c r="I635" s="671"/>
      <c r="J635" s="671"/>
      <c r="K635" s="671"/>
      <c r="L635" s="671"/>
      <c r="M635" s="671"/>
      <c r="N635" s="671"/>
      <c r="O635" s="671"/>
      <c r="P635" s="671"/>
      <c r="Q635" s="671"/>
      <c r="R635" s="671"/>
      <c r="S635" s="671"/>
      <c r="T635" s="671"/>
      <c r="U635" s="671"/>
      <c r="V635" s="671"/>
      <c r="W635" s="671"/>
      <c r="X635" s="671"/>
      <c r="Y635" s="671"/>
      <c r="Z635" s="671"/>
      <c r="AA635" s="671"/>
      <c r="AB635" s="671"/>
      <c r="AC635" s="671"/>
      <c r="AD635" s="671"/>
    </row>
    <row r="636" spans="1:30" ht="13.5" customHeight="1">
      <c r="A636" s="671"/>
      <c r="B636" s="671"/>
      <c r="C636" s="671"/>
      <c r="D636" s="671"/>
      <c r="E636" s="671"/>
      <c r="F636" s="671"/>
      <c r="G636" s="671"/>
      <c r="H636" s="671"/>
      <c r="I636" s="671"/>
      <c r="J636" s="671"/>
      <c r="K636" s="671"/>
      <c r="L636" s="671"/>
      <c r="M636" s="671"/>
      <c r="N636" s="671"/>
      <c r="O636" s="671"/>
      <c r="P636" s="671"/>
      <c r="Q636" s="671"/>
      <c r="R636" s="671"/>
      <c r="S636" s="671"/>
      <c r="T636" s="671"/>
      <c r="U636" s="671"/>
      <c r="V636" s="671"/>
      <c r="W636" s="671"/>
      <c r="X636" s="671"/>
      <c r="Y636" s="671"/>
      <c r="Z636" s="671"/>
      <c r="AA636" s="671"/>
      <c r="AB636" s="671"/>
      <c r="AC636" s="671"/>
      <c r="AD636" s="671"/>
    </row>
    <row r="637" spans="1:30" ht="13.5" customHeight="1">
      <c r="A637" s="671"/>
      <c r="B637" s="671"/>
      <c r="C637" s="671"/>
      <c r="D637" s="671"/>
      <c r="E637" s="671"/>
      <c r="F637" s="671"/>
      <c r="G637" s="671"/>
      <c r="H637" s="671"/>
      <c r="I637" s="671"/>
      <c r="J637" s="671"/>
      <c r="K637" s="671"/>
      <c r="L637" s="671"/>
      <c r="M637" s="671"/>
      <c r="N637" s="671"/>
      <c r="O637" s="671"/>
      <c r="P637" s="671"/>
      <c r="Q637" s="671"/>
      <c r="R637" s="671"/>
      <c r="S637" s="671"/>
      <c r="T637" s="671"/>
      <c r="U637" s="671"/>
      <c r="V637" s="671"/>
      <c r="W637" s="671"/>
      <c r="X637" s="671"/>
      <c r="Y637" s="671"/>
      <c r="Z637" s="671"/>
      <c r="AA637" s="671"/>
      <c r="AB637" s="671"/>
      <c r="AC637" s="671"/>
      <c r="AD637" s="671"/>
    </row>
    <row r="638" spans="1:30" ht="13.5" customHeight="1">
      <c r="A638" s="671"/>
      <c r="B638" s="671"/>
      <c r="C638" s="671"/>
      <c r="D638" s="671"/>
      <c r="E638" s="671"/>
      <c r="F638" s="671"/>
      <c r="G638" s="671"/>
      <c r="H638" s="671"/>
      <c r="I638" s="671"/>
      <c r="J638" s="671"/>
      <c r="K638" s="671"/>
      <c r="L638" s="671"/>
      <c r="M638" s="671"/>
      <c r="N638" s="671"/>
      <c r="O638" s="671"/>
      <c r="P638" s="671"/>
      <c r="Q638" s="671"/>
      <c r="R638" s="671"/>
      <c r="S638" s="671"/>
      <c r="T638" s="671"/>
      <c r="U638" s="671"/>
      <c r="V638" s="671"/>
      <c r="W638" s="671"/>
      <c r="X638" s="671"/>
      <c r="Y638" s="671"/>
      <c r="Z638" s="671"/>
      <c r="AA638" s="671"/>
      <c r="AB638" s="671"/>
      <c r="AC638" s="671"/>
      <c r="AD638" s="671"/>
    </row>
    <row r="639" spans="1:30" ht="13.5" customHeight="1">
      <c r="A639" s="671"/>
      <c r="B639" s="671"/>
      <c r="C639" s="671"/>
      <c r="D639" s="671"/>
      <c r="E639" s="671"/>
      <c r="F639" s="671"/>
      <c r="G639" s="671"/>
      <c r="H639" s="671"/>
      <c r="I639" s="671"/>
      <c r="J639" s="671"/>
      <c r="K639" s="671"/>
      <c r="L639" s="671"/>
      <c r="M639" s="671"/>
      <c r="N639" s="671"/>
      <c r="O639" s="671"/>
      <c r="P639" s="671"/>
      <c r="Q639" s="671"/>
      <c r="R639" s="671"/>
      <c r="S639" s="671"/>
      <c r="T639" s="671"/>
      <c r="U639" s="671"/>
      <c r="V639" s="671"/>
      <c r="W639" s="671"/>
      <c r="X639" s="671"/>
      <c r="Y639" s="671"/>
      <c r="Z639" s="671"/>
      <c r="AA639" s="671"/>
      <c r="AB639" s="671"/>
      <c r="AC639" s="671"/>
      <c r="AD639" s="671"/>
    </row>
    <row r="640" spans="1:30" ht="13.5" customHeight="1">
      <c r="A640" s="671"/>
      <c r="B640" s="671"/>
      <c r="C640" s="671"/>
      <c r="D640" s="671"/>
      <c r="E640" s="671"/>
      <c r="F640" s="671"/>
      <c r="G640" s="671"/>
      <c r="H640" s="671"/>
      <c r="I640" s="671"/>
      <c r="J640" s="671"/>
      <c r="K640" s="671"/>
      <c r="L640" s="671"/>
      <c r="M640" s="671"/>
      <c r="N640" s="671"/>
      <c r="O640" s="671"/>
      <c r="P640" s="671"/>
      <c r="Q640" s="671"/>
      <c r="R640" s="671"/>
      <c r="S640" s="671"/>
      <c r="T640" s="671"/>
      <c r="U640" s="671"/>
      <c r="V640" s="671"/>
      <c r="W640" s="671"/>
      <c r="X640" s="671"/>
      <c r="Y640" s="671"/>
      <c r="Z640" s="671"/>
      <c r="AA640" s="671"/>
      <c r="AB640" s="671"/>
      <c r="AC640" s="671"/>
      <c r="AD640" s="671"/>
    </row>
    <row r="641" spans="1:30" ht="13.5" customHeight="1">
      <c r="A641" s="671"/>
      <c r="B641" s="671"/>
      <c r="C641" s="671"/>
      <c r="D641" s="671"/>
      <c r="E641" s="671"/>
      <c r="F641" s="671"/>
      <c r="G641" s="671"/>
      <c r="H641" s="671"/>
      <c r="I641" s="671"/>
      <c r="J641" s="671"/>
      <c r="K641" s="671"/>
      <c r="L641" s="671"/>
      <c r="M641" s="671"/>
      <c r="N641" s="671"/>
      <c r="O641" s="671"/>
      <c r="P641" s="671"/>
      <c r="Q641" s="671"/>
      <c r="R641" s="671"/>
      <c r="S641" s="671"/>
      <c r="T641" s="671"/>
      <c r="U641" s="671"/>
      <c r="V641" s="671"/>
      <c r="W641" s="671"/>
      <c r="X641" s="671"/>
      <c r="Y641" s="671"/>
      <c r="Z641" s="671"/>
      <c r="AA641" s="671"/>
      <c r="AB641" s="671"/>
      <c r="AC641" s="671"/>
      <c r="AD641" s="671"/>
    </row>
    <row r="642" spans="1:30" ht="13.5" customHeight="1">
      <c r="A642" s="671"/>
      <c r="B642" s="671"/>
      <c r="C642" s="671"/>
      <c r="D642" s="671"/>
      <c r="E642" s="671"/>
      <c r="F642" s="671"/>
      <c r="G642" s="671"/>
      <c r="H642" s="671"/>
      <c r="I642" s="671"/>
      <c r="J642" s="671"/>
      <c r="K642" s="671"/>
      <c r="L642" s="671"/>
      <c r="M642" s="671"/>
      <c r="N642" s="671"/>
      <c r="O642" s="671"/>
      <c r="P642" s="671"/>
      <c r="Q642" s="671"/>
      <c r="R642" s="671"/>
      <c r="S642" s="671"/>
      <c r="T642" s="671"/>
      <c r="U642" s="671"/>
      <c r="V642" s="671"/>
      <c r="W642" s="671"/>
      <c r="X642" s="671"/>
      <c r="Y642" s="671"/>
      <c r="Z642" s="671"/>
      <c r="AA642" s="671"/>
      <c r="AB642" s="671"/>
      <c r="AC642" s="671"/>
      <c r="AD642" s="671"/>
    </row>
    <row r="643" spans="1:30" ht="13.5" customHeight="1">
      <c r="A643" s="671"/>
      <c r="B643" s="671"/>
      <c r="C643" s="671"/>
      <c r="D643" s="671"/>
      <c r="E643" s="671"/>
      <c r="F643" s="671"/>
      <c r="G643" s="671"/>
      <c r="H643" s="671"/>
      <c r="I643" s="671"/>
      <c r="J643" s="671"/>
      <c r="K643" s="671"/>
      <c r="L643" s="671"/>
      <c r="M643" s="671"/>
      <c r="N643" s="671"/>
      <c r="O643" s="671"/>
      <c r="P643" s="671"/>
      <c r="Q643" s="671"/>
      <c r="R643" s="671"/>
      <c r="S643" s="671"/>
      <c r="T643" s="671"/>
      <c r="U643" s="671"/>
      <c r="V643" s="671"/>
      <c r="W643" s="671"/>
      <c r="X643" s="671"/>
      <c r="Y643" s="671"/>
      <c r="Z643" s="671"/>
      <c r="AA643" s="671"/>
      <c r="AB643" s="671"/>
      <c r="AC643" s="671"/>
      <c r="AD643" s="671"/>
    </row>
    <row r="644" spans="1:30" ht="13.5" customHeight="1">
      <c r="A644" s="671"/>
      <c r="B644" s="671"/>
      <c r="C644" s="671"/>
      <c r="D644" s="671"/>
      <c r="E644" s="671"/>
      <c r="F644" s="671"/>
      <c r="G644" s="671"/>
      <c r="H644" s="671"/>
      <c r="I644" s="671"/>
      <c r="J644" s="671"/>
      <c r="K644" s="671"/>
      <c r="L644" s="671"/>
      <c r="M644" s="671"/>
      <c r="N644" s="671"/>
      <c r="O644" s="671"/>
      <c r="P644" s="671"/>
      <c r="Q644" s="671"/>
      <c r="R644" s="671"/>
      <c r="S644" s="671"/>
      <c r="T644" s="671"/>
      <c r="U644" s="671"/>
      <c r="V644" s="671"/>
      <c r="W644" s="671"/>
      <c r="X644" s="671"/>
      <c r="Y644" s="671"/>
      <c r="Z644" s="671"/>
      <c r="AA644" s="671"/>
      <c r="AB644" s="671"/>
      <c r="AC644" s="671"/>
      <c r="AD644" s="671"/>
    </row>
    <row r="645" spans="1:30" ht="13.5" customHeight="1">
      <c r="A645" s="671"/>
      <c r="B645" s="671"/>
      <c r="C645" s="671"/>
      <c r="D645" s="671"/>
      <c r="E645" s="671"/>
      <c r="F645" s="671"/>
      <c r="G645" s="671"/>
      <c r="H645" s="671"/>
      <c r="I645" s="671"/>
      <c r="J645" s="671"/>
      <c r="K645" s="671"/>
      <c r="L645" s="671"/>
      <c r="M645" s="671"/>
      <c r="N645" s="671"/>
      <c r="O645" s="671"/>
      <c r="P645" s="671"/>
      <c r="Q645" s="671"/>
      <c r="R645" s="671"/>
      <c r="S645" s="671"/>
      <c r="T645" s="671"/>
      <c r="U645" s="671"/>
      <c r="V645" s="671"/>
      <c r="W645" s="671"/>
      <c r="X645" s="671"/>
      <c r="Y645" s="671"/>
      <c r="Z645" s="671"/>
      <c r="AA645" s="671"/>
      <c r="AB645" s="671"/>
      <c r="AC645" s="671"/>
      <c r="AD645" s="671"/>
    </row>
    <row r="646" spans="1:30" ht="13.5" customHeight="1">
      <c r="A646" s="671"/>
      <c r="B646" s="671"/>
      <c r="C646" s="671"/>
      <c r="D646" s="671"/>
      <c r="E646" s="671"/>
      <c r="F646" s="671"/>
      <c r="G646" s="671"/>
      <c r="H646" s="671"/>
      <c r="I646" s="671"/>
      <c r="J646" s="671"/>
      <c r="K646" s="671"/>
      <c r="L646" s="671"/>
      <c r="M646" s="671"/>
      <c r="N646" s="671"/>
      <c r="O646" s="671"/>
      <c r="P646" s="671"/>
      <c r="Q646" s="671"/>
      <c r="R646" s="671"/>
      <c r="S646" s="671"/>
      <c r="T646" s="671"/>
      <c r="U646" s="671"/>
      <c r="V646" s="671"/>
      <c r="W646" s="671"/>
      <c r="X646" s="671"/>
      <c r="Y646" s="671"/>
      <c r="Z646" s="671"/>
      <c r="AA646" s="671"/>
      <c r="AB646" s="671"/>
      <c r="AC646" s="671"/>
      <c r="AD646" s="671"/>
    </row>
    <row r="647" spans="1:30" ht="13.5" customHeight="1">
      <c r="A647" s="671"/>
      <c r="B647" s="671"/>
      <c r="C647" s="671"/>
      <c r="D647" s="671"/>
      <c r="E647" s="671"/>
      <c r="F647" s="671"/>
      <c r="G647" s="671"/>
      <c r="H647" s="671"/>
      <c r="I647" s="671"/>
      <c r="J647" s="671"/>
      <c r="K647" s="671"/>
      <c r="L647" s="671"/>
      <c r="M647" s="671"/>
      <c r="N647" s="671"/>
      <c r="O647" s="671"/>
      <c r="P647" s="671"/>
      <c r="Q647" s="671"/>
      <c r="R647" s="671"/>
      <c r="S647" s="671"/>
      <c r="T647" s="671"/>
      <c r="U647" s="671"/>
      <c r="V647" s="671"/>
      <c r="W647" s="671"/>
      <c r="X647" s="671"/>
      <c r="Y647" s="671"/>
      <c r="Z647" s="671"/>
      <c r="AA647" s="671"/>
      <c r="AB647" s="671"/>
      <c r="AC647" s="671"/>
      <c r="AD647" s="671"/>
    </row>
    <row r="648" spans="1:30" ht="13.5" customHeight="1">
      <c r="A648" s="671"/>
      <c r="B648" s="671"/>
      <c r="C648" s="671"/>
      <c r="D648" s="671"/>
      <c r="E648" s="671"/>
      <c r="F648" s="671"/>
      <c r="G648" s="671"/>
      <c r="H648" s="671"/>
      <c r="I648" s="671"/>
      <c r="J648" s="671"/>
      <c r="K648" s="671"/>
      <c r="L648" s="671"/>
      <c r="M648" s="671"/>
      <c r="N648" s="671"/>
      <c r="O648" s="671"/>
      <c r="P648" s="671"/>
      <c r="Q648" s="671"/>
      <c r="R648" s="671"/>
      <c r="S648" s="671"/>
      <c r="T648" s="671"/>
      <c r="U648" s="671"/>
      <c r="V648" s="671"/>
      <c r="W648" s="671"/>
      <c r="X648" s="671"/>
      <c r="Y648" s="671"/>
      <c r="Z648" s="671"/>
      <c r="AA648" s="671"/>
      <c r="AB648" s="671"/>
      <c r="AC648" s="671"/>
      <c r="AD648" s="671"/>
    </row>
    <row r="649" spans="1:30" ht="13.5" customHeight="1">
      <c r="A649" s="671"/>
      <c r="B649" s="671"/>
      <c r="C649" s="671"/>
      <c r="D649" s="671"/>
      <c r="E649" s="671"/>
      <c r="F649" s="671"/>
      <c r="G649" s="671"/>
      <c r="H649" s="671"/>
      <c r="I649" s="671"/>
      <c r="J649" s="671"/>
      <c r="K649" s="671"/>
      <c r="L649" s="671"/>
      <c r="M649" s="671"/>
      <c r="N649" s="671"/>
      <c r="O649" s="671"/>
      <c r="P649" s="671"/>
      <c r="Q649" s="671"/>
      <c r="R649" s="671"/>
      <c r="S649" s="671"/>
      <c r="T649" s="671"/>
      <c r="U649" s="671"/>
      <c r="V649" s="671"/>
      <c r="W649" s="671"/>
      <c r="X649" s="671"/>
      <c r="Y649" s="671"/>
      <c r="Z649" s="671"/>
      <c r="AA649" s="671"/>
      <c r="AB649" s="671"/>
      <c r="AC649" s="671"/>
      <c r="AD649" s="671"/>
    </row>
    <row r="650" spans="1:30" ht="13.5" customHeight="1">
      <c r="A650" s="671"/>
      <c r="B650" s="671"/>
      <c r="C650" s="671"/>
      <c r="D650" s="671"/>
      <c r="E650" s="671"/>
      <c r="F650" s="671"/>
      <c r="G650" s="671"/>
      <c r="H650" s="671"/>
      <c r="I650" s="671"/>
      <c r="J650" s="671"/>
      <c r="K650" s="671"/>
      <c r="L650" s="671"/>
      <c r="M650" s="671"/>
      <c r="N650" s="671"/>
      <c r="O650" s="671"/>
      <c r="P650" s="671"/>
      <c r="Q650" s="671"/>
      <c r="R650" s="671"/>
      <c r="S650" s="671"/>
      <c r="T650" s="671"/>
      <c r="U650" s="671"/>
      <c r="V650" s="671"/>
      <c r="W650" s="671"/>
      <c r="X650" s="671"/>
      <c r="Y650" s="671"/>
      <c r="Z650" s="671"/>
      <c r="AA650" s="671"/>
      <c r="AB650" s="671"/>
      <c r="AC650" s="671"/>
      <c r="AD650" s="671"/>
    </row>
    <row r="651" spans="1:30" ht="13.5" customHeight="1">
      <c r="A651" s="671"/>
      <c r="B651" s="671"/>
      <c r="C651" s="671"/>
      <c r="D651" s="671"/>
      <c r="E651" s="671"/>
      <c r="F651" s="671"/>
      <c r="G651" s="671"/>
      <c r="H651" s="671"/>
      <c r="I651" s="671"/>
      <c r="J651" s="671"/>
      <c r="K651" s="671"/>
      <c r="L651" s="671"/>
      <c r="M651" s="671"/>
      <c r="N651" s="671"/>
      <c r="O651" s="671"/>
      <c r="P651" s="671"/>
      <c r="Q651" s="671"/>
      <c r="R651" s="671"/>
      <c r="S651" s="671"/>
      <c r="T651" s="671"/>
      <c r="U651" s="671"/>
      <c r="V651" s="671"/>
      <c r="W651" s="671"/>
      <c r="X651" s="671"/>
      <c r="Y651" s="671"/>
      <c r="Z651" s="671"/>
      <c r="AA651" s="671"/>
      <c r="AB651" s="671"/>
      <c r="AC651" s="671"/>
      <c r="AD651" s="671"/>
    </row>
    <row r="652" spans="1:30" ht="13.5" customHeight="1">
      <c r="A652" s="671"/>
      <c r="B652" s="671"/>
      <c r="C652" s="671"/>
      <c r="D652" s="671"/>
      <c r="E652" s="671"/>
      <c r="F652" s="671"/>
      <c r="G652" s="671"/>
      <c r="H652" s="671"/>
      <c r="I652" s="671"/>
      <c r="J652" s="671"/>
      <c r="K652" s="671"/>
      <c r="L652" s="671"/>
      <c r="M652" s="671"/>
      <c r="N652" s="671"/>
      <c r="O652" s="671"/>
      <c r="P652" s="671"/>
      <c r="Q652" s="671"/>
      <c r="R652" s="671"/>
      <c r="S652" s="671"/>
      <c r="T652" s="671"/>
      <c r="U652" s="671"/>
      <c r="V652" s="671"/>
      <c r="W652" s="671"/>
      <c r="X652" s="671"/>
      <c r="Y652" s="671"/>
      <c r="Z652" s="671"/>
      <c r="AA652" s="671"/>
      <c r="AB652" s="671"/>
      <c r="AC652" s="671"/>
      <c r="AD652" s="671"/>
    </row>
    <row r="653" spans="1:30" ht="13.5" customHeight="1">
      <c r="A653" s="671"/>
      <c r="B653" s="671"/>
      <c r="C653" s="671"/>
      <c r="D653" s="671"/>
      <c r="E653" s="671"/>
      <c r="F653" s="671"/>
      <c r="G653" s="671"/>
      <c r="H653" s="671"/>
      <c r="I653" s="671"/>
      <c r="J653" s="671"/>
      <c r="K653" s="671"/>
      <c r="L653" s="671"/>
      <c r="M653" s="671"/>
      <c r="N653" s="671"/>
      <c r="O653" s="671"/>
      <c r="P653" s="671"/>
      <c r="Q653" s="671"/>
      <c r="R653" s="671"/>
      <c r="S653" s="671"/>
      <c r="T653" s="671"/>
      <c r="U653" s="671"/>
      <c r="V653" s="671"/>
      <c r="W653" s="671"/>
      <c r="X653" s="671"/>
      <c r="Y653" s="671"/>
      <c r="Z653" s="671"/>
      <c r="AA653" s="671"/>
      <c r="AB653" s="671"/>
      <c r="AC653" s="671"/>
      <c r="AD653" s="671"/>
    </row>
    <row r="654" spans="1:30" ht="13.5" customHeight="1">
      <c r="A654" s="671"/>
      <c r="B654" s="671"/>
      <c r="C654" s="671"/>
      <c r="D654" s="671"/>
      <c r="E654" s="671"/>
      <c r="F654" s="671"/>
      <c r="G654" s="671"/>
      <c r="H654" s="671"/>
      <c r="I654" s="671"/>
      <c r="J654" s="671"/>
      <c r="K654" s="671"/>
      <c r="L654" s="671"/>
      <c r="M654" s="671"/>
      <c r="N654" s="671"/>
      <c r="O654" s="671"/>
      <c r="P654" s="671"/>
      <c r="Q654" s="671"/>
      <c r="R654" s="671"/>
      <c r="S654" s="671"/>
      <c r="T654" s="671"/>
      <c r="U654" s="671"/>
      <c r="V654" s="671"/>
      <c r="W654" s="671"/>
      <c r="X654" s="671"/>
      <c r="Y654" s="671"/>
      <c r="Z654" s="671"/>
      <c r="AA654" s="671"/>
      <c r="AB654" s="671"/>
      <c r="AC654" s="671"/>
      <c r="AD654" s="671"/>
    </row>
    <row r="655" spans="1:30" ht="13.5" customHeight="1">
      <c r="A655" s="671"/>
      <c r="B655" s="671"/>
      <c r="C655" s="671"/>
      <c r="D655" s="671"/>
      <c r="E655" s="671"/>
      <c r="F655" s="671"/>
      <c r="G655" s="671"/>
      <c r="H655" s="671"/>
      <c r="I655" s="671"/>
      <c r="J655" s="671"/>
      <c r="K655" s="671"/>
      <c r="L655" s="671"/>
      <c r="M655" s="671"/>
      <c r="N655" s="671"/>
      <c r="O655" s="671"/>
      <c r="P655" s="671"/>
      <c r="Q655" s="671"/>
      <c r="R655" s="671"/>
      <c r="S655" s="671"/>
      <c r="T655" s="671"/>
      <c r="U655" s="671"/>
      <c r="V655" s="671"/>
      <c r="W655" s="671"/>
      <c r="X655" s="671"/>
      <c r="Y655" s="671"/>
      <c r="Z655" s="671"/>
      <c r="AA655" s="671"/>
      <c r="AB655" s="671"/>
      <c r="AC655" s="671"/>
      <c r="AD655" s="671"/>
    </row>
    <row r="656" spans="1:30" ht="13.5" customHeight="1">
      <c r="A656" s="671"/>
      <c r="B656" s="671"/>
      <c r="C656" s="671"/>
      <c r="D656" s="671"/>
      <c r="E656" s="671"/>
      <c r="F656" s="671"/>
      <c r="G656" s="671"/>
      <c r="H656" s="671"/>
      <c r="I656" s="671"/>
      <c r="J656" s="671"/>
      <c r="K656" s="671"/>
      <c r="L656" s="671"/>
      <c r="M656" s="671"/>
      <c r="N656" s="671"/>
      <c r="O656" s="671"/>
      <c r="P656" s="671"/>
      <c r="Q656" s="671"/>
      <c r="R656" s="671"/>
      <c r="S656" s="671"/>
      <c r="T656" s="671"/>
      <c r="U656" s="671"/>
      <c r="V656" s="671"/>
      <c r="W656" s="671"/>
      <c r="X656" s="671"/>
      <c r="Y656" s="671"/>
      <c r="Z656" s="671"/>
      <c r="AA656" s="671"/>
      <c r="AB656" s="671"/>
      <c r="AC656" s="671"/>
      <c r="AD656" s="671"/>
    </row>
    <row r="657" spans="1:30" ht="13.5" customHeight="1">
      <c r="A657" s="671"/>
      <c r="B657" s="671"/>
      <c r="C657" s="671"/>
      <c r="D657" s="671"/>
      <c r="E657" s="671"/>
      <c r="F657" s="671"/>
      <c r="G657" s="671"/>
      <c r="H657" s="671"/>
      <c r="I657" s="671"/>
      <c r="J657" s="671"/>
      <c r="K657" s="671"/>
      <c r="L657" s="671"/>
      <c r="M657" s="671"/>
      <c r="N657" s="671"/>
      <c r="O657" s="671"/>
      <c r="P657" s="671"/>
      <c r="Q657" s="671"/>
      <c r="R657" s="671"/>
      <c r="S657" s="671"/>
      <c r="T657" s="671"/>
      <c r="U657" s="671"/>
      <c r="V657" s="671"/>
      <c r="W657" s="671"/>
      <c r="X657" s="671"/>
      <c r="Y657" s="671"/>
      <c r="Z657" s="671"/>
      <c r="AA657" s="671"/>
      <c r="AB657" s="671"/>
      <c r="AC657" s="671"/>
      <c r="AD657" s="671"/>
    </row>
    <row r="658" spans="1:30" ht="13.5" customHeight="1">
      <c r="A658" s="671"/>
      <c r="B658" s="671"/>
      <c r="C658" s="671"/>
      <c r="D658" s="671"/>
      <c r="E658" s="671"/>
      <c r="F658" s="671"/>
      <c r="G658" s="671"/>
      <c r="H658" s="671"/>
      <c r="I658" s="671"/>
      <c r="J658" s="671"/>
      <c r="K658" s="671"/>
      <c r="L658" s="671"/>
      <c r="M658" s="671"/>
      <c r="N658" s="671"/>
      <c r="O658" s="671"/>
      <c r="P658" s="671"/>
      <c r="Q658" s="671"/>
      <c r="R658" s="671"/>
      <c r="S658" s="671"/>
      <c r="T658" s="671"/>
      <c r="U658" s="671"/>
      <c r="V658" s="671"/>
      <c r="W658" s="671"/>
      <c r="X658" s="671"/>
      <c r="Y658" s="671"/>
      <c r="Z658" s="671"/>
      <c r="AA658" s="671"/>
      <c r="AB658" s="671"/>
      <c r="AC658" s="671"/>
      <c r="AD658" s="671"/>
    </row>
    <row r="659" spans="1:30" ht="13.5" customHeight="1">
      <c r="A659" s="671"/>
      <c r="B659" s="671"/>
      <c r="C659" s="671"/>
      <c r="D659" s="671"/>
      <c r="E659" s="671"/>
      <c r="F659" s="671"/>
      <c r="G659" s="671"/>
      <c r="H659" s="671"/>
      <c r="I659" s="671"/>
      <c r="J659" s="671"/>
      <c r="K659" s="671"/>
      <c r="L659" s="671"/>
      <c r="M659" s="671"/>
      <c r="N659" s="671"/>
      <c r="O659" s="671"/>
      <c r="P659" s="671"/>
      <c r="Q659" s="671"/>
      <c r="R659" s="671"/>
      <c r="S659" s="671"/>
      <c r="T659" s="671"/>
      <c r="U659" s="671"/>
      <c r="V659" s="671"/>
      <c r="W659" s="671"/>
      <c r="X659" s="671"/>
      <c r="Y659" s="671"/>
      <c r="Z659" s="671"/>
      <c r="AA659" s="671"/>
      <c r="AB659" s="671"/>
      <c r="AC659" s="671"/>
      <c r="AD659" s="671"/>
    </row>
    <row r="660" spans="1:30" ht="13.5" customHeight="1">
      <c r="A660" s="671"/>
      <c r="B660" s="671"/>
      <c r="C660" s="671"/>
      <c r="D660" s="671"/>
      <c r="E660" s="671"/>
      <c r="F660" s="671"/>
      <c r="G660" s="671"/>
      <c r="H660" s="671"/>
      <c r="I660" s="671"/>
      <c r="J660" s="671"/>
      <c r="K660" s="671"/>
      <c r="L660" s="671"/>
      <c r="M660" s="671"/>
      <c r="N660" s="671"/>
      <c r="O660" s="671"/>
      <c r="P660" s="671"/>
      <c r="Q660" s="671"/>
      <c r="R660" s="671"/>
      <c r="S660" s="671"/>
      <c r="T660" s="671"/>
      <c r="U660" s="671"/>
      <c r="V660" s="671"/>
      <c r="W660" s="671"/>
      <c r="X660" s="671"/>
      <c r="Y660" s="671"/>
      <c r="Z660" s="671"/>
      <c r="AA660" s="671"/>
      <c r="AB660" s="671"/>
      <c r="AC660" s="671"/>
      <c r="AD660" s="671"/>
    </row>
    <row r="661" spans="1:30" ht="13.5" customHeight="1">
      <c r="A661" s="671"/>
      <c r="B661" s="671"/>
      <c r="C661" s="671"/>
      <c r="D661" s="671"/>
      <c r="E661" s="671"/>
      <c r="F661" s="671"/>
      <c r="G661" s="671"/>
      <c r="H661" s="671"/>
      <c r="I661" s="671"/>
      <c r="J661" s="671"/>
      <c r="K661" s="671"/>
      <c r="L661" s="671"/>
      <c r="M661" s="671"/>
      <c r="N661" s="671"/>
      <c r="O661" s="671"/>
      <c r="P661" s="671"/>
      <c r="Q661" s="671"/>
      <c r="R661" s="671"/>
      <c r="S661" s="671"/>
      <c r="T661" s="671"/>
      <c r="U661" s="671"/>
      <c r="V661" s="671"/>
      <c r="W661" s="671"/>
      <c r="X661" s="671"/>
      <c r="Y661" s="671"/>
      <c r="Z661" s="671"/>
      <c r="AA661" s="671"/>
      <c r="AB661" s="671"/>
      <c r="AC661" s="671"/>
      <c r="AD661" s="671"/>
    </row>
    <row r="662" spans="1:30" ht="13.5" customHeight="1">
      <c r="A662" s="671"/>
      <c r="B662" s="671"/>
      <c r="C662" s="671"/>
      <c r="D662" s="671"/>
      <c r="E662" s="671"/>
      <c r="F662" s="671"/>
      <c r="G662" s="671"/>
      <c r="H662" s="671"/>
      <c r="I662" s="671"/>
      <c r="J662" s="671"/>
      <c r="K662" s="671"/>
      <c r="L662" s="671"/>
      <c r="M662" s="671"/>
      <c r="N662" s="671"/>
      <c r="O662" s="671"/>
      <c r="P662" s="671"/>
      <c r="Q662" s="671"/>
      <c r="R662" s="671"/>
      <c r="S662" s="671"/>
      <c r="T662" s="671"/>
      <c r="U662" s="671"/>
      <c r="V662" s="671"/>
      <c r="W662" s="671"/>
      <c r="X662" s="671"/>
      <c r="Y662" s="671"/>
      <c r="Z662" s="671"/>
      <c r="AA662" s="671"/>
      <c r="AB662" s="671"/>
      <c r="AC662" s="671"/>
      <c r="AD662" s="671"/>
    </row>
    <row r="663" spans="1:30" ht="13.5" customHeight="1">
      <c r="A663" s="671"/>
      <c r="B663" s="671"/>
      <c r="C663" s="671"/>
      <c r="D663" s="671"/>
      <c r="E663" s="671"/>
      <c r="F663" s="671"/>
      <c r="G663" s="671"/>
      <c r="H663" s="671"/>
      <c r="I663" s="671"/>
      <c r="J663" s="671"/>
      <c r="K663" s="671"/>
      <c r="L663" s="671"/>
      <c r="M663" s="671"/>
      <c r="N663" s="671"/>
      <c r="O663" s="671"/>
      <c r="P663" s="671"/>
      <c r="Q663" s="671"/>
      <c r="R663" s="671"/>
      <c r="S663" s="671"/>
      <c r="T663" s="671"/>
      <c r="U663" s="671"/>
      <c r="V663" s="671"/>
      <c r="W663" s="671"/>
      <c r="X663" s="671"/>
      <c r="Y663" s="671"/>
      <c r="Z663" s="671"/>
      <c r="AA663" s="671"/>
      <c r="AB663" s="671"/>
      <c r="AC663" s="671"/>
      <c r="AD663" s="671"/>
    </row>
    <row r="664" spans="1:30" ht="13.5" customHeight="1">
      <c r="A664" s="671"/>
      <c r="B664" s="671"/>
      <c r="C664" s="671"/>
      <c r="D664" s="671"/>
      <c r="E664" s="671"/>
      <c r="F664" s="671"/>
      <c r="G664" s="671"/>
      <c r="H664" s="671"/>
      <c r="I664" s="671"/>
      <c r="J664" s="671"/>
      <c r="K664" s="671"/>
      <c r="L664" s="671"/>
      <c r="M664" s="671"/>
      <c r="N664" s="671"/>
      <c r="O664" s="671"/>
      <c r="P664" s="671"/>
      <c r="Q664" s="671"/>
      <c r="R664" s="671"/>
      <c r="S664" s="671"/>
      <c r="T664" s="671"/>
      <c r="U664" s="671"/>
      <c r="V664" s="671"/>
      <c r="W664" s="671"/>
      <c r="X664" s="671"/>
      <c r="Y664" s="671"/>
      <c r="Z664" s="671"/>
      <c r="AA664" s="671"/>
      <c r="AB664" s="671"/>
      <c r="AC664" s="671"/>
      <c r="AD664" s="671"/>
    </row>
    <row r="665" spans="1:30" ht="13.5" customHeight="1">
      <c r="A665" s="671"/>
      <c r="B665" s="671"/>
      <c r="C665" s="671"/>
      <c r="D665" s="671"/>
      <c r="E665" s="671"/>
      <c r="F665" s="671"/>
      <c r="G665" s="671"/>
      <c r="H665" s="671"/>
      <c r="I665" s="671"/>
      <c r="J665" s="671"/>
      <c r="K665" s="671"/>
      <c r="L665" s="671"/>
      <c r="M665" s="671"/>
      <c r="N665" s="671"/>
      <c r="O665" s="671"/>
      <c r="P665" s="671"/>
      <c r="Q665" s="671"/>
      <c r="R665" s="671"/>
      <c r="S665" s="671"/>
      <c r="T665" s="671"/>
      <c r="U665" s="671"/>
      <c r="V665" s="671"/>
      <c r="W665" s="671"/>
      <c r="X665" s="671"/>
      <c r="Y665" s="671"/>
      <c r="Z665" s="671"/>
      <c r="AA665" s="671"/>
      <c r="AB665" s="671"/>
      <c r="AC665" s="671"/>
      <c r="AD665" s="671"/>
    </row>
    <row r="666" spans="1:30" ht="13.5" customHeight="1">
      <c r="A666" s="671"/>
      <c r="B666" s="671"/>
      <c r="C666" s="671"/>
      <c r="D666" s="671"/>
      <c r="E666" s="671"/>
      <c r="F666" s="671"/>
      <c r="G666" s="671"/>
      <c r="H666" s="671"/>
      <c r="I666" s="671"/>
      <c r="J666" s="671"/>
      <c r="K666" s="671"/>
      <c r="L666" s="671"/>
      <c r="M666" s="671"/>
      <c r="N666" s="671"/>
      <c r="O666" s="671"/>
      <c r="P666" s="671"/>
      <c r="Q666" s="671"/>
      <c r="R666" s="671"/>
      <c r="S666" s="671"/>
      <c r="T666" s="671"/>
      <c r="U666" s="671"/>
      <c r="V666" s="671"/>
      <c r="W666" s="671"/>
      <c r="X666" s="671"/>
      <c r="Y666" s="671"/>
      <c r="Z666" s="671"/>
      <c r="AA666" s="671"/>
      <c r="AB666" s="671"/>
      <c r="AC666" s="671"/>
      <c r="AD666" s="671"/>
    </row>
    <row r="667" spans="1:30" ht="13.5" customHeight="1">
      <c r="A667" s="671"/>
      <c r="B667" s="671"/>
      <c r="C667" s="671"/>
      <c r="D667" s="671"/>
      <c r="E667" s="671"/>
      <c r="F667" s="671"/>
      <c r="G667" s="671"/>
      <c r="H667" s="671"/>
      <c r="I667" s="671"/>
      <c r="J667" s="671"/>
      <c r="K667" s="671"/>
      <c r="L667" s="671"/>
      <c r="M667" s="671"/>
      <c r="N667" s="671"/>
      <c r="O667" s="671"/>
      <c r="P667" s="671"/>
      <c r="Q667" s="671"/>
      <c r="R667" s="671"/>
      <c r="S667" s="671"/>
      <c r="T667" s="671"/>
      <c r="U667" s="671"/>
      <c r="V667" s="671"/>
      <c r="W667" s="671"/>
      <c r="X667" s="671"/>
      <c r="Y667" s="671"/>
      <c r="Z667" s="671"/>
      <c r="AA667" s="671"/>
      <c r="AB667" s="671"/>
      <c r="AC667" s="671"/>
      <c r="AD667" s="671"/>
    </row>
    <row r="668" spans="1:30" ht="13.5" customHeight="1">
      <c r="A668" s="671"/>
      <c r="B668" s="671"/>
      <c r="C668" s="671"/>
      <c r="D668" s="671"/>
      <c r="E668" s="671"/>
      <c r="F668" s="671"/>
      <c r="G668" s="671"/>
      <c r="H668" s="671"/>
      <c r="I668" s="671"/>
      <c r="J668" s="671"/>
      <c r="K668" s="671"/>
      <c r="L668" s="671"/>
      <c r="M668" s="671"/>
      <c r="N668" s="671"/>
      <c r="O668" s="671"/>
      <c r="P668" s="671"/>
      <c r="Q668" s="671"/>
      <c r="R668" s="671"/>
      <c r="S668" s="671"/>
      <c r="T668" s="671"/>
      <c r="U668" s="671"/>
      <c r="V668" s="671"/>
      <c r="W668" s="671"/>
      <c r="X668" s="671"/>
      <c r="Y668" s="671"/>
      <c r="Z668" s="671"/>
      <c r="AA668" s="671"/>
      <c r="AB668" s="671"/>
      <c r="AC668" s="671"/>
      <c r="AD668" s="671"/>
    </row>
    <row r="669" spans="1:30" ht="13.5" customHeight="1">
      <c r="A669" s="671"/>
      <c r="B669" s="671"/>
      <c r="C669" s="671"/>
      <c r="D669" s="671"/>
      <c r="E669" s="671"/>
      <c r="F669" s="671"/>
      <c r="G669" s="671"/>
      <c r="H669" s="671"/>
      <c r="I669" s="671"/>
      <c r="J669" s="671"/>
      <c r="K669" s="671"/>
      <c r="L669" s="671"/>
      <c r="M669" s="671"/>
      <c r="N669" s="671"/>
      <c r="O669" s="671"/>
      <c r="P669" s="671"/>
      <c r="Q669" s="671"/>
      <c r="R669" s="671"/>
      <c r="S669" s="671"/>
      <c r="T669" s="671"/>
      <c r="U669" s="671"/>
      <c r="V669" s="671"/>
      <c r="W669" s="671"/>
      <c r="X669" s="671"/>
      <c r="Y669" s="671"/>
      <c r="Z669" s="671"/>
      <c r="AA669" s="671"/>
      <c r="AB669" s="671"/>
      <c r="AC669" s="671"/>
      <c r="AD669" s="671"/>
    </row>
    <row r="670" spans="1:30" ht="13.5" customHeight="1">
      <c r="A670" s="671"/>
      <c r="B670" s="671"/>
      <c r="C670" s="671"/>
      <c r="D670" s="671"/>
      <c r="E670" s="671"/>
      <c r="F670" s="671"/>
      <c r="G670" s="671"/>
      <c r="H670" s="671"/>
      <c r="I670" s="671"/>
      <c r="J670" s="671"/>
      <c r="K670" s="671"/>
      <c r="L670" s="671"/>
      <c r="M670" s="671"/>
      <c r="N670" s="671"/>
      <c r="O670" s="671"/>
      <c r="P670" s="671"/>
      <c r="Q670" s="671"/>
      <c r="R670" s="671"/>
      <c r="S670" s="671"/>
      <c r="T670" s="671"/>
      <c r="U670" s="671"/>
      <c r="V670" s="671"/>
      <c r="W670" s="671"/>
      <c r="X670" s="671"/>
      <c r="Y670" s="671"/>
      <c r="Z670" s="671"/>
      <c r="AA670" s="671"/>
      <c r="AB670" s="671"/>
      <c r="AC670" s="671"/>
      <c r="AD670" s="671"/>
    </row>
    <row r="671" spans="1:30" ht="13.5" customHeight="1">
      <c r="A671" s="671"/>
      <c r="B671" s="671"/>
      <c r="C671" s="671"/>
      <c r="D671" s="671"/>
      <c r="E671" s="671"/>
      <c r="F671" s="671"/>
      <c r="G671" s="671"/>
      <c r="H671" s="671"/>
      <c r="I671" s="671"/>
      <c r="J671" s="671"/>
      <c r="K671" s="671"/>
      <c r="L671" s="671"/>
      <c r="M671" s="671"/>
      <c r="N671" s="671"/>
      <c r="O671" s="671"/>
      <c r="P671" s="671"/>
      <c r="Q671" s="671"/>
      <c r="R671" s="671"/>
      <c r="S671" s="671"/>
      <c r="T671" s="671"/>
      <c r="U671" s="671"/>
      <c r="V671" s="671"/>
      <c r="W671" s="671"/>
      <c r="X671" s="671"/>
      <c r="Y671" s="671"/>
      <c r="Z671" s="671"/>
      <c r="AA671" s="671"/>
      <c r="AB671" s="671"/>
      <c r="AC671" s="671"/>
      <c r="AD671" s="671"/>
    </row>
    <row r="672" spans="1:30" ht="13.5" customHeight="1">
      <c r="A672" s="671"/>
      <c r="B672" s="671"/>
      <c r="C672" s="671"/>
      <c r="D672" s="671"/>
      <c r="E672" s="671"/>
      <c r="F672" s="671"/>
      <c r="G672" s="671"/>
      <c r="H672" s="671"/>
      <c r="I672" s="671"/>
      <c r="J672" s="671"/>
      <c r="K672" s="671"/>
      <c r="L672" s="671"/>
      <c r="M672" s="671"/>
      <c r="N672" s="671"/>
      <c r="O672" s="671"/>
      <c r="P672" s="671"/>
      <c r="Q672" s="671"/>
      <c r="R672" s="671"/>
      <c r="S672" s="671"/>
      <c r="T672" s="671"/>
      <c r="U672" s="671"/>
      <c r="V672" s="671"/>
      <c r="W672" s="671"/>
      <c r="X672" s="671"/>
      <c r="Y672" s="671"/>
      <c r="Z672" s="671"/>
      <c r="AA672" s="671"/>
      <c r="AB672" s="671"/>
      <c r="AC672" s="671"/>
      <c r="AD672" s="671"/>
    </row>
    <row r="673" spans="1:30" ht="13.5" customHeight="1">
      <c r="A673" s="671"/>
      <c r="B673" s="671"/>
      <c r="C673" s="671"/>
      <c r="D673" s="671"/>
      <c r="E673" s="671"/>
      <c r="F673" s="671"/>
      <c r="G673" s="671"/>
      <c r="H673" s="671"/>
      <c r="I673" s="671"/>
      <c r="J673" s="671"/>
      <c r="K673" s="671"/>
      <c r="L673" s="671"/>
      <c r="M673" s="671"/>
      <c r="N673" s="671"/>
      <c r="O673" s="671"/>
      <c r="P673" s="671"/>
      <c r="Q673" s="671"/>
      <c r="R673" s="671"/>
      <c r="S673" s="671"/>
      <c r="T673" s="671"/>
      <c r="U673" s="671"/>
      <c r="V673" s="671"/>
      <c r="W673" s="671"/>
      <c r="X673" s="671"/>
      <c r="Y673" s="671"/>
      <c r="Z673" s="671"/>
      <c r="AA673" s="671"/>
      <c r="AB673" s="671"/>
      <c r="AC673" s="671"/>
      <c r="AD673" s="671"/>
    </row>
    <row r="674" spans="1:30" ht="13.5" customHeight="1">
      <c r="A674" s="671"/>
      <c r="B674" s="671"/>
      <c r="C674" s="671"/>
      <c r="D674" s="671"/>
      <c r="E674" s="671"/>
      <c r="F674" s="671"/>
      <c r="G674" s="671"/>
      <c r="H674" s="671"/>
      <c r="I674" s="671"/>
      <c r="J674" s="671"/>
      <c r="K674" s="671"/>
      <c r="L674" s="671"/>
      <c r="M674" s="671"/>
      <c r="N674" s="671"/>
      <c r="O674" s="671"/>
      <c r="P674" s="671"/>
      <c r="Q674" s="671"/>
      <c r="R674" s="671"/>
      <c r="S674" s="671"/>
      <c r="T674" s="671"/>
      <c r="U674" s="671"/>
      <c r="V674" s="671"/>
      <c r="W674" s="671"/>
      <c r="X674" s="671"/>
      <c r="Y674" s="671"/>
      <c r="Z674" s="671"/>
      <c r="AA674" s="671"/>
      <c r="AB674" s="671"/>
      <c r="AC674" s="671"/>
      <c r="AD674" s="671"/>
    </row>
    <row r="675" spans="1:30" ht="13.5" customHeight="1">
      <c r="A675" s="671"/>
      <c r="B675" s="671"/>
      <c r="C675" s="671"/>
      <c r="D675" s="671"/>
      <c r="E675" s="671"/>
      <c r="F675" s="671"/>
      <c r="G675" s="671"/>
      <c r="H675" s="671"/>
      <c r="I675" s="671"/>
      <c r="J675" s="671"/>
      <c r="K675" s="671"/>
      <c r="L675" s="671"/>
      <c r="M675" s="671"/>
      <c r="N675" s="671"/>
      <c r="O675" s="671"/>
      <c r="P675" s="671"/>
      <c r="Q675" s="671"/>
      <c r="R675" s="671"/>
      <c r="S675" s="671"/>
      <c r="T675" s="671"/>
      <c r="U675" s="671"/>
      <c r="V675" s="671"/>
      <c r="W675" s="671"/>
      <c r="X675" s="671"/>
      <c r="Y675" s="671"/>
      <c r="Z675" s="671"/>
      <c r="AA675" s="671"/>
      <c r="AB675" s="671"/>
      <c r="AC675" s="671"/>
      <c r="AD675" s="671"/>
    </row>
    <row r="676" spans="1:30" ht="13.5" customHeight="1">
      <c r="A676" s="671"/>
      <c r="B676" s="671"/>
      <c r="C676" s="671"/>
      <c r="D676" s="671"/>
      <c r="E676" s="671"/>
      <c r="F676" s="671"/>
      <c r="G676" s="671"/>
      <c r="H676" s="671"/>
      <c r="I676" s="671"/>
      <c r="J676" s="671"/>
      <c r="K676" s="671"/>
      <c r="L676" s="671"/>
      <c r="M676" s="671"/>
      <c r="N676" s="671"/>
      <c r="O676" s="671"/>
      <c r="P676" s="671"/>
      <c r="Q676" s="671"/>
      <c r="R676" s="671"/>
      <c r="S676" s="671"/>
      <c r="T676" s="671"/>
      <c r="U676" s="671"/>
      <c r="V676" s="671"/>
      <c r="W676" s="671"/>
      <c r="X676" s="671"/>
      <c r="Y676" s="671"/>
      <c r="Z676" s="671"/>
      <c r="AA676" s="671"/>
      <c r="AB676" s="671"/>
      <c r="AC676" s="671"/>
      <c r="AD676" s="671"/>
    </row>
    <row r="677" spans="1:30" ht="13.5" customHeight="1">
      <c r="A677" s="671"/>
      <c r="B677" s="671"/>
      <c r="C677" s="671"/>
      <c r="D677" s="671"/>
      <c r="E677" s="671"/>
      <c r="F677" s="671"/>
      <c r="G677" s="671"/>
      <c r="H677" s="671"/>
      <c r="I677" s="671"/>
      <c r="J677" s="671"/>
      <c r="K677" s="671"/>
      <c r="L677" s="671"/>
      <c r="M677" s="671"/>
      <c r="N677" s="671"/>
      <c r="O677" s="671"/>
      <c r="P677" s="671"/>
      <c r="Q677" s="671"/>
      <c r="R677" s="671"/>
      <c r="S677" s="671"/>
      <c r="T677" s="671"/>
      <c r="U677" s="671"/>
      <c r="V677" s="671"/>
      <c r="W677" s="671"/>
      <c r="X677" s="671"/>
      <c r="Y677" s="671"/>
      <c r="Z677" s="671"/>
      <c r="AA677" s="671"/>
      <c r="AB677" s="671"/>
      <c r="AC677" s="671"/>
      <c r="AD677" s="671"/>
    </row>
    <row r="678" spans="1:30" ht="13.5" customHeight="1">
      <c r="A678" s="671"/>
      <c r="B678" s="671"/>
      <c r="C678" s="671"/>
      <c r="D678" s="671"/>
      <c r="E678" s="671"/>
      <c r="F678" s="671"/>
      <c r="G678" s="671"/>
      <c r="H678" s="671"/>
      <c r="I678" s="671"/>
      <c r="J678" s="671"/>
      <c r="K678" s="671"/>
      <c r="L678" s="671"/>
      <c r="M678" s="671"/>
      <c r="N678" s="671"/>
      <c r="O678" s="671"/>
      <c r="P678" s="671"/>
      <c r="Q678" s="671"/>
      <c r="R678" s="671"/>
      <c r="S678" s="671"/>
      <c r="T678" s="671"/>
      <c r="U678" s="671"/>
      <c r="V678" s="671"/>
      <c r="W678" s="671"/>
      <c r="X678" s="671"/>
      <c r="Y678" s="671"/>
      <c r="Z678" s="671"/>
      <c r="AA678" s="671"/>
      <c r="AB678" s="671"/>
      <c r="AC678" s="671"/>
      <c r="AD678" s="671"/>
    </row>
    <row r="679" spans="1:30" ht="13.5" customHeight="1">
      <c r="A679" s="671"/>
      <c r="B679" s="671"/>
      <c r="C679" s="671"/>
      <c r="D679" s="671"/>
      <c r="E679" s="671"/>
      <c r="F679" s="671"/>
      <c r="G679" s="671"/>
      <c r="H679" s="671"/>
      <c r="I679" s="671"/>
      <c r="J679" s="671"/>
      <c r="K679" s="671"/>
      <c r="L679" s="671"/>
      <c r="M679" s="671"/>
      <c r="N679" s="671"/>
      <c r="O679" s="671"/>
      <c r="P679" s="671"/>
      <c r="Q679" s="671"/>
      <c r="R679" s="671"/>
      <c r="S679" s="671"/>
      <c r="T679" s="671"/>
      <c r="U679" s="671"/>
      <c r="V679" s="671"/>
      <c r="W679" s="671"/>
      <c r="X679" s="671"/>
      <c r="Y679" s="671"/>
      <c r="Z679" s="671"/>
      <c r="AA679" s="671"/>
      <c r="AB679" s="671"/>
      <c r="AC679" s="671"/>
      <c r="AD679" s="671"/>
    </row>
    <row r="680" spans="1:30" ht="13.5" customHeight="1">
      <c r="A680" s="671"/>
      <c r="B680" s="671"/>
      <c r="C680" s="671"/>
      <c r="D680" s="671"/>
      <c r="E680" s="671"/>
      <c r="F680" s="671"/>
      <c r="G680" s="671"/>
      <c r="H680" s="671"/>
      <c r="I680" s="671"/>
      <c r="J680" s="671"/>
      <c r="K680" s="671"/>
      <c r="L680" s="671"/>
      <c r="M680" s="671"/>
      <c r="N680" s="671"/>
      <c r="O680" s="671"/>
      <c r="P680" s="671"/>
      <c r="Q680" s="671"/>
      <c r="R680" s="671"/>
      <c r="S680" s="671"/>
      <c r="T680" s="671"/>
      <c r="U680" s="671"/>
      <c r="V680" s="671"/>
      <c r="W680" s="671"/>
      <c r="X680" s="671"/>
      <c r="Y680" s="671"/>
      <c r="Z680" s="671"/>
      <c r="AA680" s="671"/>
      <c r="AB680" s="671"/>
      <c r="AC680" s="671"/>
      <c r="AD680" s="671"/>
    </row>
    <row r="681" spans="1:30" ht="13.5" customHeight="1">
      <c r="A681" s="671"/>
      <c r="B681" s="671"/>
      <c r="C681" s="671"/>
      <c r="D681" s="671"/>
      <c r="E681" s="671"/>
      <c r="F681" s="671"/>
      <c r="G681" s="671"/>
      <c r="H681" s="671"/>
      <c r="I681" s="671"/>
      <c r="J681" s="671"/>
      <c r="K681" s="671"/>
      <c r="L681" s="671"/>
      <c r="M681" s="671"/>
      <c r="N681" s="671"/>
      <c r="O681" s="671"/>
      <c r="P681" s="671"/>
      <c r="Q681" s="671"/>
      <c r="R681" s="671"/>
      <c r="S681" s="671"/>
      <c r="T681" s="671"/>
      <c r="U681" s="671"/>
      <c r="V681" s="671"/>
      <c r="W681" s="671"/>
      <c r="X681" s="671"/>
      <c r="Y681" s="671"/>
      <c r="Z681" s="671"/>
      <c r="AA681" s="671"/>
      <c r="AB681" s="671"/>
      <c r="AC681" s="671"/>
      <c r="AD681" s="671"/>
    </row>
    <row r="682" spans="1:30" ht="13.5" customHeight="1">
      <c r="A682" s="671"/>
      <c r="B682" s="671"/>
      <c r="C682" s="671"/>
      <c r="D682" s="671"/>
      <c r="E682" s="671"/>
      <c r="F682" s="671"/>
      <c r="G682" s="671"/>
      <c r="H682" s="671"/>
      <c r="I682" s="671"/>
      <c r="J682" s="671"/>
      <c r="K682" s="671"/>
      <c r="L682" s="671"/>
      <c r="M682" s="671"/>
      <c r="N682" s="671"/>
      <c r="O682" s="671"/>
      <c r="P682" s="671"/>
      <c r="Q682" s="671"/>
      <c r="R682" s="671"/>
      <c r="S682" s="671"/>
      <c r="T682" s="671"/>
      <c r="U682" s="671"/>
      <c r="V682" s="671"/>
      <c r="W682" s="671"/>
      <c r="X682" s="671"/>
      <c r="Y682" s="671"/>
      <c r="Z682" s="671"/>
      <c r="AA682" s="671"/>
      <c r="AB682" s="671"/>
      <c r="AC682" s="671"/>
      <c r="AD682" s="671"/>
    </row>
    <row r="683" spans="1:30" ht="13.5" customHeight="1">
      <c r="A683" s="671"/>
      <c r="B683" s="671"/>
      <c r="C683" s="671"/>
      <c r="D683" s="671"/>
      <c r="E683" s="671"/>
      <c r="F683" s="671"/>
      <c r="G683" s="671"/>
      <c r="H683" s="671"/>
      <c r="I683" s="671"/>
      <c r="J683" s="671"/>
      <c r="K683" s="671"/>
      <c r="L683" s="671"/>
      <c r="M683" s="671"/>
      <c r="N683" s="671"/>
      <c r="O683" s="671"/>
      <c r="P683" s="671"/>
      <c r="Q683" s="671"/>
      <c r="R683" s="671"/>
      <c r="S683" s="671"/>
      <c r="T683" s="671"/>
      <c r="U683" s="671"/>
      <c r="V683" s="671"/>
      <c r="W683" s="671"/>
      <c r="X683" s="671"/>
      <c r="Y683" s="671"/>
      <c r="Z683" s="671"/>
      <c r="AA683" s="671"/>
      <c r="AB683" s="671"/>
      <c r="AC683" s="671"/>
      <c r="AD683" s="671"/>
    </row>
    <row r="684" spans="1:30" ht="13.5" customHeight="1">
      <c r="A684" s="671"/>
      <c r="B684" s="671"/>
      <c r="C684" s="671"/>
      <c r="D684" s="671"/>
      <c r="E684" s="671"/>
      <c r="F684" s="671"/>
      <c r="G684" s="671"/>
      <c r="H684" s="671"/>
      <c r="I684" s="671"/>
      <c r="J684" s="671"/>
      <c r="K684" s="671"/>
      <c r="L684" s="671"/>
      <c r="M684" s="671"/>
      <c r="N684" s="671"/>
      <c r="O684" s="671"/>
      <c r="P684" s="671"/>
      <c r="Q684" s="671"/>
      <c r="R684" s="671"/>
      <c r="S684" s="671"/>
      <c r="T684" s="671"/>
      <c r="U684" s="671"/>
      <c r="V684" s="671"/>
      <c r="W684" s="671"/>
      <c r="X684" s="671"/>
      <c r="Y684" s="671"/>
      <c r="Z684" s="671"/>
      <c r="AA684" s="671"/>
      <c r="AB684" s="671"/>
      <c r="AC684" s="671"/>
      <c r="AD684" s="671"/>
    </row>
    <row r="685" spans="1:30" ht="13.5" customHeight="1">
      <c r="A685" s="671"/>
      <c r="B685" s="671"/>
      <c r="C685" s="671"/>
      <c r="D685" s="671"/>
      <c r="E685" s="671"/>
      <c r="F685" s="671"/>
      <c r="G685" s="671"/>
      <c r="H685" s="671"/>
      <c r="I685" s="671"/>
      <c r="J685" s="671"/>
      <c r="K685" s="671"/>
      <c r="L685" s="671"/>
      <c r="M685" s="671"/>
      <c r="N685" s="671"/>
      <c r="O685" s="671"/>
      <c r="P685" s="671"/>
      <c r="Q685" s="671"/>
      <c r="R685" s="671"/>
      <c r="S685" s="671"/>
      <c r="T685" s="671"/>
      <c r="U685" s="671"/>
      <c r="V685" s="671"/>
      <c r="W685" s="671"/>
      <c r="X685" s="671"/>
      <c r="Y685" s="671"/>
      <c r="Z685" s="671"/>
      <c r="AA685" s="671"/>
      <c r="AB685" s="671"/>
      <c r="AC685" s="671"/>
      <c r="AD685" s="671"/>
    </row>
    <row r="686" spans="1:30" ht="13.5" customHeight="1">
      <c r="A686" s="671"/>
      <c r="B686" s="671"/>
      <c r="C686" s="671"/>
      <c r="D686" s="671"/>
      <c r="E686" s="671"/>
      <c r="F686" s="671"/>
      <c r="G686" s="671"/>
      <c r="H686" s="671"/>
      <c r="I686" s="671"/>
      <c r="J686" s="671"/>
      <c r="K686" s="671"/>
      <c r="L686" s="671"/>
      <c r="M686" s="671"/>
      <c r="N686" s="671"/>
      <c r="O686" s="671"/>
      <c r="P686" s="671"/>
      <c r="Q686" s="671"/>
      <c r="R686" s="671"/>
      <c r="S686" s="671"/>
      <c r="T686" s="671"/>
      <c r="U686" s="671"/>
      <c r="V686" s="671"/>
      <c r="W686" s="671"/>
      <c r="X686" s="671"/>
      <c r="Y686" s="671"/>
      <c r="Z686" s="671"/>
      <c r="AA686" s="671"/>
      <c r="AB686" s="671"/>
      <c r="AC686" s="671"/>
      <c r="AD686" s="671"/>
    </row>
    <row r="687" spans="1:30" ht="13.5" customHeight="1">
      <c r="A687" s="671"/>
      <c r="B687" s="671"/>
      <c r="C687" s="671"/>
      <c r="D687" s="671"/>
      <c r="E687" s="671"/>
      <c r="F687" s="671"/>
      <c r="G687" s="671"/>
      <c r="H687" s="671"/>
      <c r="I687" s="671"/>
      <c r="J687" s="671"/>
      <c r="K687" s="671"/>
      <c r="L687" s="671"/>
      <c r="M687" s="671"/>
      <c r="N687" s="671"/>
      <c r="O687" s="671"/>
      <c r="P687" s="671"/>
      <c r="Q687" s="671"/>
      <c r="R687" s="671"/>
      <c r="S687" s="671"/>
      <c r="T687" s="671"/>
      <c r="U687" s="671"/>
      <c r="V687" s="671"/>
      <c r="W687" s="671"/>
      <c r="X687" s="671"/>
      <c r="Y687" s="671"/>
      <c r="Z687" s="671"/>
      <c r="AA687" s="671"/>
      <c r="AB687" s="671"/>
      <c r="AC687" s="671"/>
      <c r="AD687" s="671"/>
    </row>
    <row r="688" spans="1:30" ht="13.5" customHeight="1">
      <c r="A688" s="671"/>
      <c r="B688" s="671"/>
      <c r="C688" s="671"/>
      <c r="D688" s="671"/>
      <c r="E688" s="671"/>
      <c r="F688" s="671"/>
      <c r="G688" s="671"/>
      <c r="H688" s="671"/>
      <c r="I688" s="671"/>
      <c r="J688" s="671"/>
      <c r="K688" s="671"/>
      <c r="L688" s="671"/>
      <c r="M688" s="671"/>
      <c r="N688" s="671"/>
      <c r="O688" s="671"/>
      <c r="P688" s="671"/>
      <c r="Q688" s="671"/>
      <c r="R688" s="671"/>
      <c r="S688" s="671"/>
      <c r="T688" s="671"/>
      <c r="U688" s="671"/>
      <c r="V688" s="671"/>
      <c r="W688" s="671"/>
      <c r="X688" s="671"/>
      <c r="Y688" s="671"/>
      <c r="Z688" s="671"/>
      <c r="AA688" s="671"/>
      <c r="AB688" s="671"/>
      <c r="AC688" s="671"/>
      <c r="AD688" s="671"/>
    </row>
    <row r="689" spans="1:30" ht="13.5" customHeight="1">
      <c r="A689" s="671"/>
      <c r="B689" s="671"/>
      <c r="C689" s="671"/>
      <c r="D689" s="671"/>
      <c r="E689" s="671"/>
      <c r="F689" s="671"/>
      <c r="G689" s="671"/>
      <c r="H689" s="671"/>
      <c r="I689" s="671"/>
      <c r="J689" s="671"/>
      <c r="K689" s="671"/>
      <c r="L689" s="671"/>
      <c r="M689" s="671"/>
      <c r="N689" s="671"/>
      <c r="O689" s="671"/>
      <c r="P689" s="671"/>
      <c r="Q689" s="671"/>
      <c r="R689" s="671"/>
      <c r="S689" s="671"/>
      <c r="T689" s="671"/>
      <c r="U689" s="671"/>
      <c r="V689" s="671"/>
      <c r="W689" s="671"/>
      <c r="X689" s="671"/>
      <c r="Y689" s="671"/>
      <c r="Z689" s="671"/>
      <c r="AA689" s="671"/>
      <c r="AB689" s="671"/>
      <c r="AC689" s="671"/>
      <c r="AD689" s="671"/>
    </row>
    <row r="690" spans="1:30" ht="13.5" customHeight="1">
      <c r="A690" s="671"/>
      <c r="B690" s="671"/>
      <c r="C690" s="671"/>
      <c r="D690" s="671"/>
      <c r="E690" s="671"/>
      <c r="F690" s="671"/>
      <c r="G690" s="671"/>
      <c r="H690" s="671"/>
      <c r="I690" s="671"/>
      <c r="J690" s="671"/>
      <c r="K690" s="671"/>
      <c r="L690" s="671"/>
      <c r="M690" s="671"/>
      <c r="N690" s="671"/>
      <c r="O690" s="671"/>
      <c r="P690" s="671"/>
      <c r="Q690" s="671"/>
      <c r="R690" s="671"/>
      <c r="S690" s="671"/>
      <c r="T690" s="671"/>
      <c r="U690" s="671"/>
      <c r="V690" s="671"/>
      <c r="W690" s="671"/>
      <c r="X690" s="671"/>
      <c r="Y690" s="671"/>
      <c r="Z690" s="671"/>
      <c r="AA690" s="671"/>
      <c r="AB690" s="671"/>
      <c r="AC690" s="671"/>
      <c r="AD690" s="671"/>
    </row>
    <row r="691" spans="1:30" ht="13.5" customHeight="1">
      <c r="A691" s="671"/>
      <c r="B691" s="671"/>
      <c r="C691" s="671"/>
      <c r="D691" s="671"/>
      <c r="E691" s="671"/>
      <c r="F691" s="671"/>
      <c r="G691" s="671"/>
      <c r="H691" s="671"/>
      <c r="I691" s="671"/>
      <c r="J691" s="671"/>
      <c r="K691" s="671"/>
      <c r="L691" s="671"/>
      <c r="M691" s="671"/>
      <c r="N691" s="671"/>
      <c r="O691" s="671"/>
      <c r="P691" s="671"/>
      <c r="Q691" s="671"/>
      <c r="R691" s="671"/>
      <c r="S691" s="671"/>
      <c r="T691" s="671"/>
      <c r="U691" s="671"/>
      <c r="V691" s="671"/>
      <c r="W691" s="671"/>
      <c r="X691" s="671"/>
      <c r="Y691" s="671"/>
      <c r="Z691" s="671"/>
      <c r="AA691" s="671"/>
      <c r="AB691" s="671"/>
      <c r="AC691" s="671"/>
      <c r="AD691" s="671"/>
    </row>
    <row r="692" spans="1:30" ht="13.5" customHeight="1">
      <c r="A692" s="671"/>
      <c r="B692" s="671"/>
      <c r="C692" s="671"/>
      <c r="D692" s="671"/>
      <c r="E692" s="671"/>
      <c r="F692" s="671"/>
      <c r="G692" s="671"/>
      <c r="H692" s="671"/>
      <c r="I692" s="671"/>
      <c r="J692" s="671"/>
      <c r="K692" s="671"/>
      <c r="L692" s="671"/>
      <c r="M692" s="671"/>
      <c r="N692" s="671"/>
      <c r="O692" s="671"/>
      <c r="P692" s="671"/>
      <c r="Q692" s="671"/>
      <c r="R692" s="671"/>
      <c r="S692" s="671"/>
      <c r="T692" s="671"/>
      <c r="U692" s="671"/>
      <c r="V692" s="671"/>
      <c r="W692" s="671"/>
      <c r="X692" s="671"/>
      <c r="Y692" s="671"/>
      <c r="Z692" s="671"/>
      <c r="AA692" s="671"/>
      <c r="AB692" s="671"/>
      <c r="AC692" s="671"/>
      <c r="AD692" s="671"/>
    </row>
    <row r="693" spans="1:30" ht="13.5" customHeight="1">
      <c r="A693" s="671"/>
      <c r="B693" s="671"/>
      <c r="C693" s="671"/>
      <c r="D693" s="671"/>
      <c r="E693" s="671"/>
      <c r="F693" s="671"/>
      <c r="G693" s="671"/>
      <c r="H693" s="671"/>
      <c r="I693" s="671"/>
      <c r="J693" s="671"/>
      <c r="K693" s="671"/>
      <c r="L693" s="671"/>
      <c r="M693" s="671"/>
      <c r="N693" s="671"/>
      <c r="O693" s="671"/>
      <c r="P693" s="671"/>
      <c r="Q693" s="671"/>
      <c r="R693" s="671"/>
      <c r="S693" s="671"/>
      <c r="T693" s="671"/>
      <c r="U693" s="671"/>
      <c r="V693" s="671"/>
      <c r="W693" s="671"/>
      <c r="X693" s="671"/>
      <c r="Y693" s="671"/>
      <c r="Z693" s="671"/>
      <c r="AA693" s="671"/>
      <c r="AB693" s="671"/>
      <c r="AC693" s="671"/>
      <c r="AD693" s="671"/>
    </row>
    <row r="694" spans="1:30" ht="13.5" customHeight="1">
      <c r="A694" s="671"/>
      <c r="B694" s="671"/>
      <c r="C694" s="671"/>
      <c r="D694" s="671"/>
      <c r="E694" s="671"/>
      <c r="F694" s="671"/>
      <c r="G694" s="671"/>
      <c r="H694" s="671"/>
      <c r="I694" s="671"/>
      <c r="J694" s="671"/>
      <c r="K694" s="671"/>
      <c r="L694" s="671"/>
      <c r="M694" s="671"/>
      <c r="N694" s="671"/>
      <c r="O694" s="671"/>
      <c r="P694" s="671"/>
      <c r="Q694" s="671"/>
      <c r="R694" s="671"/>
      <c r="S694" s="671"/>
      <c r="T694" s="671"/>
      <c r="U694" s="671"/>
      <c r="V694" s="671"/>
      <c r="W694" s="671"/>
      <c r="X694" s="671"/>
      <c r="Y694" s="671"/>
      <c r="Z694" s="671"/>
      <c r="AA694" s="671"/>
      <c r="AB694" s="671"/>
      <c r="AC694" s="671"/>
      <c r="AD694" s="671"/>
    </row>
    <row r="695" spans="1:30" ht="13.5" customHeight="1">
      <c r="A695" s="671"/>
      <c r="B695" s="671"/>
      <c r="C695" s="671"/>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1"/>
      <c r="AD695" s="671"/>
    </row>
    <row r="696" spans="1:30" ht="13.5" customHeight="1">
      <c r="A696" s="671"/>
      <c r="B696" s="671"/>
      <c r="C696" s="671"/>
      <c r="D696" s="671"/>
      <c r="E696" s="671"/>
      <c r="F696" s="671"/>
      <c r="G696" s="671"/>
      <c r="H696" s="671"/>
      <c r="I696" s="671"/>
      <c r="J696" s="671"/>
      <c r="K696" s="671"/>
      <c r="L696" s="671"/>
      <c r="M696" s="671"/>
      <c r="N696" s="671"/>
      <c r="O696" s="671"/>
      <c r="P696" s="671"/>
      <c r="Q696" s="671"/>
      <c r="R696" s="671"/>
      <c r="S696" s="671"/>
      <c r="T696" s="671"/>
      <c r="U696" s="671"/>
      <c r="V696" s="671"/>
      <c r="W696" s="671"/>
      <c r="X696" s="671"/>
      <c r="Y696" s="671"/>
      <c r="Z696" s="671"/>
      <c r="AA696" s="671"/>
      <c r="AB696" s="671"/>
      <c r="AC696" s="671"/>
      <c r="AD696" s="671"/>
    </row>
    <row r="697" spans="1:30" ht="13.5" customHeight="1">
      <c r="A697" s="671"/>
      <c r="B697" s="671"/>
      <c r="C697" s="671"/>
      <c r="D697" s="671"/>
      <c r="E697" s="671"/>
      <c r="F697" s="671"/>
      <c r="G697" s="671"/>
      <c r="H697" s="671"/>
      <c r="I697" s="671"/>
      <c r="J697" s="671"/>
      <c r="K697" s="671"/>
      <c r="L697" s="671"/>
      <c r="M697" s="671"/>
      <c r="N697" s="671"/>
      <c r="O697" s="671"/>
      <c r="P697" s="671"/>
      <c r="Q697" s="671"/>
      <c r="R697" s="671"/>
      <c r="S697" s="671"/>
      <c r="T697" s="671"/>
      <c r="U697" s="671"/>
      <c r="V697" s="671"/>
      <c r="W697" s="671"/>
      <c r="X697" s="671"/>
      <c r="Y697" s="671"/>
      <c r="Z697" s="671"/>
      <c r="AA697" s="671"/>
      <c r="AB697" s="671"/>
      <c r="AC697" s="671"/>
      <c r="AD697" s="671"/>
    </row>
    <row r="698" spans="1:30" ht="13.5" customHeight="1">
      <c r="A698" s="671"/>
      <c r="B698" s="671"/>
      <c r="C698" s="671"/>
      <c r="D698" s="671"/>
      <c r="E698" s="671"/>
      <c r="F698" s="671"/>
      <c r="G698" s="671"/>
      <c r="H698" s="671"/>
      <c r="I698" s="671"/>
      <c r="J698" s="671"/>
      <c r="K698" s="671"/>
      <c r="L698" s="671"/>
      <c r="M698" s="671"/>
      <c r="N698" s="671"/>
      <c r="O698" s="671"/>
      <c r="P698" s="671"/>
      <c r="Q698" s="671"/>
      <c r="R698" s="671"/>
      <c r="S698" s="671"/>
      <c r="T698" s="671"/>
      <c r="U698" s="671"/>
      <c r="V698" s="671"/>
      <c r="W698" s="671"/>
      <c r="X698" s="671"/>
      <c r="Y698" s="671"/>
      <c r="Z698" s="671"/>
      <c r="AA698" s="671"/>
      <c r="AB698" s="671"/>
      <c r="AC698" s="671"/>
      <c r="AD698" s="671"/>
    </row>
    <row r="699" spans="1:30" ht="13.5" customHeight="1">
      <c r="A699" s="671"/>
      <c r="B699" s="671"/>
      <c r="C699" s="671"/>
      <c r="D699" s="671"/>
      <c r="E699" s="671"/>
      <c r="F699" s="671"/>
      <c r="G699" s="671"/>
      <c r="H699" s="671"/>
      <c r="I699" s="671"/>
      <c r="J699" s="671"/>
      <c r="K699" s="671"/>
      <c r="L699" s="671"/>
      <c r="M699" s="671"/>
      <c r="N699" s="671"/>
      <c r="O699" s="671"/>
      <c r="P699" s="671"/>
      <c r="Q699" s="671"/>
      <c r="R699" s="671"/>
      <c r="S699" s="671"/>
      <c r="T699" s="671"/>
      <c r="U699" s="671"/>
      <c r="V699" s="671"/>
      <c r="W699" s="671"/>
      <c r="X699" s="671"/>
      <c r="Y699" s="671"/>
      <c r="Z699" s="671"/>
      <c r="AA699" s="671"/>
      <c r="AB699" s="671"/>
      <c r="AC699" s="671"/>
      <c r="AD699" s="671"/>
    </row>
    <row r="700" spans="1:30" ht="13.5" customHeight="1">
      <c r="A700" s="671"/>
      <c r="B700" s="671"/>
      <c r="C700" s="671"/>
      <c r="D700" s="671"/>
      <c r="E700" s="671"/>
      <c r="F700" s="671"/>
      <c r="G700" s="671"/>
      <c r="H700" s="671"/>
      <c r="I700" s="671"/>
      <c r="J700" s="671"/>
      <c r="K700" s="671"/>
      <c r="L700" s="671"/>
      <c r="M700" s="671"/>
      <c r="N700" s="671"/>
      <c r="O700" s="671"/>
      <c r="P700" s="671"/>
      <c r="Q700" s="671"/>
      <c r="R700" s="671"/>
      <c r="S700" s="671"/>
      <c r="T700" s="671"/>
      <c r="U700" s="671"/>
      <c r="V700" s="671"/>
      <c r="W700" s="671"/>
      <c r="X700" s="671"/>
      <c r="Y700" s="671"/>
      <c r="Z700" s="671"/>
      <c r="AA700" s="671"/>
      <c r="AB700" s="671"/>
      <c r="AC700" s="671"/>
      <c r="AD700" s="671"/>
    </row>
    <row r="701" spans="1:30" ht="13.5" customHeight="1">
      <c r="A701" s="671"/>
      <c r="B701" s="671"/>
      <c r="C701" s="671"/>
      <c r="D701" s="671"/>
      <c r="E701" s="671"/>
      <c r="F701" s="671"/>
      <c r="G701" s="671"/>
      <c r="H701" s="671"/>
      <c r="I701" s="671"/>
      <c r="J701" s="671"/>
      <c r="K701" s="671"/>
      <c r="L701" s="671"/>
      <c r="M701" s="671"/>
      <c r="N701" s="671"/>
      <c r="O701" s="671"/>
      <c r="P701" s="671"/>
      <c r="Q701" s="671"/>
      <c r="R701" s="671"/>
      <c r="S701" s="671"/>
      <c r="T701" s="671"/>
      <c r="U701" s="671"/>
      <c r="V701" s="671"/>
      <c r="W701" s="671"/>
      <c r="X701" s="671"/>
      <c r="Y701" s="671"/>
      <c r="Z701" s="671"/>
      <c r="AA701" s="671"/>
      <c r="AB701" s="671"/>
      <c r="AC701" s="671"/>
      <c r="AD701" s="671"/>
    </row>
    <row r="702" spans="1:30" ht="13.5" customHeight="1">
      <c r="A702" s="671"/>
      <c r="B702" s="671"/>
      <c r="C702" s="671"/>
      <c r="D702" s="671"/>
      <c r="E702" s="671"/>
      <c r="F702" s="671"/>
      <c r="G702" s="671"/>
      <c r="H702" s="671"/>
      <c r="I702" s="671"/>
      <c r="J702" s="671"/>
      <c r="K702" s="671"/>
      <c r="L702" s="671"/>
      <c r="M702" s="671"/>
      <c r="N702" s="671"/>
      <c r="O702" s="671"/>
      <c r="P702" s="671"/>
      <c r="Q702" s="671"/>
      <c r="R702" s="671"/>
      <c r="S702" s="671"/>
      <c r="T702" s="671"/>
      <c r="U702" s="671"/>
      <c r="V702" s="671"/>
      <c r="W702" s="671"/>
      <c r="X702" s="671"/>
      <c r="Y702" s="671"/>
      <c r="Z702" s="671"/>
      <c r="AA702" s="671"/>
      <c r="AB702" s="671"/>
      <c r="AC702" s="671"/>
      <c r="AD702" s="671"/>
    </row>
    <row r="703" spans="1:30" ht="13.5" customHeight="1">
      <c r="A703" s="671"/>
      <c r="B703" s="671"/>
      <c r="C703" s="671"/>
      <c r="D703" s="671"/>
      <c r="E703" s="671"/>
      <c r="F703" s="671"/>
      <c r="G703" s="671"/>
      <c r="H703" s="671"/>
      <c r="I703" s="671"/>
      <c r="J703" s="671"/>
      <c r="K703" s="671"/>
      <c r="L703" s="671"/>
      <c r="M703" s="671"/>
      <c r="N703" s="671"/>
      <c r="O703" s="671"/>
      <c r="P703" s="671"/>
      <c r="Q703" s="671"/>
      <c r="R703" s="671"/>
      <c r="S703" s="671"/>
      <c r="T703" s="671"/>
      <c r="U703" s="671"/>
      <c r="V703" s="671"/>
      <c r="W703" s="671"/>
      <c r="X703" s="671"/>
      <c r="Y703" s="671"/>
      <c r="Z703" s="671"/>
      <c r="AA703" s="671"/>
      <c r="AB703" s="671"/>
      <c r="AC703" s="671"/>
      <c r="AD703" s="671"/>
    </row>
    <row r="704" spans="1:30" ht="13.5" customHeight="1">
      <c r="A704" s="671"/>
      <c r="B704" s="671"/>
      <c r="C704" s="671"/>
      <c r="D704" s="671"/>
      <c r="E704" s="671"/>
      <c r="F704" s="671"/>
      <c r="G704" s="671"/>
      <c r="H704" s="671"/>
      <c r="I704" s="671"/>
      <c r="J704" s="671"/>
      <c r="K704" s="671"/>
      <c r="L704" s="671"/>
      <c r="M704" s="671"/>
      <c r="N704" s="671"/>
      <c r="O704" s="671"/>
      <c r="P704" s="671"/>
      <c r="Q704" s="671"/>
      <c r="R704" s="671"/>
      <c r="S704" s="671"/>
      <c r="T704" s="671"/>
      <c r="U704" s="671"/>
      <c r="V704" s="671"/>
      <c r="W704" s="671"/>
      <c r="X704" s="671"/>
      <c r="Y704" s="671"/>
      <c r="Z704" s="671"/>
      <c r="AA704" s="671"/>
      <c r="AB704" s="671"/>
      <c r="AC704" s="671"/>
      <c r="AD704" s="671"/>
    </row>
    <row r="705" spans="1:30" ht="13.5" customHeight="1">
      <c r="A705" s="671"/>
      <c r="B705" s="671"/>
      <c r="C705" s="671"/>
      <c r="D705" s="671"/>
      <c r="E705" s="671"/>
      <c r="F705" s="671"/>
      <c r="G705" s="671"/>
      <c r="H705" s="671"/>
      <c r="I705" s="671"/>
      <c r="J705" s="671"/>
      <c r="K705" s="671"/>
      <c r="L705" s="671"/>
      <c r="M705" s="671"/>
      <c r="N705" s="671"/>
      <c r="O705" s="671"/>
      <c r="P705" s="671"/>
      <c r="Q705" s="671"/>
      <c r="R705" s="671"/>
      <c r="S705" s="671"/>
      <c r="T705" s="671"/>
      <c r="U705" s="671"/>
      <c r="V705" s="671"/>
      <c r="W705" s="671"/>
      <c r="X705" s="671"/>
      <c r="Y705" s="671"/>
      <c r="Z705" s="671"/>
      <c r="AA705" s="671"/>
      <c r="AB705" s="671"/>
      <c r="AC705" s="671"/>
      <c r="AD705" s="671"/>
    </row>
    <row r="706" spans="1:30" ht="13.5" customHeight="1">
      <c r="A706" s="671"/>
      <c r="B706" s="671"/>
      <c r="C706" s="671"/>
      <c r="D706" s="671"/>
      <c r="E706" s="671"/>
      <c r="F706" s="671"/>
      <c r="G706" s="671"/>
      <c r="H706" s="671"/>
      <c r="I706" s="671"/>
      <c r="J706" s="671"/>
      <c r="K706" s="671"/>
      <c r="L706" s="671"/>
      <c r="M706" s="671"/>
      <c r="N706" s="671"/>
      <c r="O706" s="671"/>
      <c r="P706" s="671"/>
      <c r="Q706" s="671"/>
      <c r="R706" s="671"/>
      <c r="S706" s="671"/>
      <c r="T706" s="671"/>
      <c r="U706" s="671"/>
      <c r="V706" s="671"/>
      <c r="W706" s="671"/>
      <c r="X706" s="671"/>
      <c r="Y706" s="671"/>
      <c r="Z706" s="671"/>
      <c r="AA706" s="671"/>
      <c r="AB706" s="671"/>
      <c r="AC706" s="671"/>
      <c r="AD706" s="671"/>
    </row>
    <row r="707" spans="1:30" ht="13.5" customHeight="1">
      <c r="A707" s="671"/>
      <c r="B707" s="671"/>
      <c r="C707" s="671"/>
      <c r="D707" s="671"/>
      <c r="E707" s="671"/>
      <c r="F707" s="671"/>
      <c r="G707" s="671"/>
      <c r="H707" s="671"/>
      <c r="I707" s="671"/>
      <c r="J707" s="671"/>
      <c r="K707" s="671"/>
      <c r="L707" s="671"/>
      <c r="M707" s="671"/>
      <c r="N707" s="671"/>
      <c r="O707" s="671"/>
      <c r="P707" s="671"/>
      <c r="Q707" s="671"/>
      <c r="R707" s="671"/>
      <c r="S707" s="671"/>
      <c r="T707" s="671"/>
      <c r="U707" s="671"/>
      <c r="V707" s="671"/>
      <c r="W707" s="671"/>
      <c r="X707" s="671"/>
      <c r="Y707" s="671"/>
      <c r="Z707" s="671"/>
      <c r="AA707" s="671"/>
      <c r="AB707" s="671"/>
      <c r="AC707" s="671"/>
      <c r="AD707" s="671"/>
    </row>
    <row r="708" spans="1:30" ht="13.5" customHeight="1">
      <c r="A708" s="671"/>
      <c r="B708" s="671"/>
      <c r="C708" s="671"/>
      <c r="D708" s="671"/>
      <c r="E708" s="671"/>
      <c r="F708" s="671"/>
      <c r="G708" s="671"/>
      <c r="H708" s="671"/>
      <c r="I708" s="671"/>
      <c r="J708" s="671"/>
      <c r="K708" s="671"/>
      <c r="L708" s="671"/>
      <c r="M708" s="671"/>
      <c r="N708" s="671"/>
      <c r="O708" s="671"/>
      <c r="P708" s="671"/>
      <c r="Q708" s="671"/>
      <c r="R708" s="671"/>
      <c r="S708" s="671"/>
      <c r="T708" s="671"/>
      <c r="U708" s="671"/>
      <c r="V708" s="671"/>
      <c r="W708" s="671"/>
      <c r="X708" s="671"/>
      <c r="Y708" s="671"/>
      <c r="Z708" s="671"/>
      <c r="AA708" s="671"/>
      <c r="AB708" s="671"/>
      <c r="AC708" s="671"/>
      <c r="AD708" s="671"/>
    </row>
    <row r="709" spans="1:30" ht="13.5" customHeight="1">
      <c r="A709" s="671"/>
      <c r="B709" s="671"/>
      <c r="C709" s="671"/>
      <c r="D709" s="671"/>
      <c r="E709" s="671"/>
      <c r="F709" s="671"/>
      <c r="G709" s="671"/>
      <c r="H709" s="671"/>
      <c r="I709" s="671"/>
      <c r="J709" s="671"/>
      <c r="K709" s="671"/>
      <c r="L709" s="671"/>
      <c r="M709" s="671"/>
      <c r="N709" s="671"/>
      <c r="O709" s="671"/>
      <c r="P709" s="671"/>
      <c r="Q709" s="671"/>
      <c r="R709" s="671"/>
      <c r="S709" s="671"/>
      <c r="T709" s="671"/>
      <c r="U709" s="671"/>
      <c r="V709" s="671"/>
      <c r="W709" s="671"/>
      <c r="X709" s="671"/>
      <c r="Y709" s="671"/>
      <c r="Z709" s="671"/>
      <c r="AA709" s="671"/>
      <c r="AB709" s="671"/>
      <c r="AC709" s="671"/>
      <c r="AD709" s="671"/>
    </row>
    <row r="710" spans="1:30" ht="13.5" customHeight="1">
      <c r="A710" s="671"/>
      <c r="B710" s="671"/>
      <c r="C710" s="671"/>
      <c r="D710" s="671"/>
      <c r="E710" s="671"/>
      <c r="F710" s="671"/>
      <c r="G710" s="671"/>
      <c r="H710" s="671"/>
      <c r="I710" s="671"/>
      <c r="J710" s="671"/>
      <c r="K710" s="671"/>
      <c r="L710" s="671"/>
      <c r="M710" s="671"/>
      <c r="N710" s="671"/>
      <c r="O710" s="671"/>
      <c r="P710" s="671"/>
      <c r="Q710" s="671"/>
      <c r="R710" s="671"/>
      <c r="S710" s="671"/>
      <c r="T710" s="671"/>
      <c r="U710" s="671"/>
      <c r="V710" s="671"/>
      <c r="W710" s="671"/>
      <c r="X710" s="671"/>
      <c r="Y710" s="671"/>
      <c r="Z710" s="671"/>
      <c r="AA710" s="671"/>
      <c r="AB710" s="671"/>
      <c r="AC710" s="671"/>
      <c r="AD710" s="671"/>
    </row>
    <row r="711" spans="1:30" ht="13.5" customHeight="1">
      <c r="A711" s="671"/>
      <c r="B711" s="671"/>
      <c r="C711" s="671"/>
      <c r="D711" s="671"/>
      <c r="E711" s="671"/>
      <c r="F711" s="671"/>
      <c r="G711" s="671"/>
      <c r="H711" s="671"/>
      <c r="I711" s="671"/>
      <c r="J711" s="671"/>
      <c r="K711" s="671"/>
      <c r="L711" s="671"/>
      <c r="M711" s="671"/>
      <c r="N711" s="671"/>
      <c r="O711" s="671"/>
      <c r="P711" s="671"/>
      <c r="Q711" s="671"/>
      <c r="R711" s="671"/>
      <c r="S711" s="671"/>
      <c r="T711" s="671"/>
      <c r="U711" s="671"/>
      <c r="V711" s="671"/>
      <c r="W711" s="671"/>
      <c r="X711" s="671"/>
      <c r="Y711" s="671"/>
      <c r="Z711" s="671"/>
      <c r="AA711" s="671"/>
      <c r="AB711" s="671"/>
      <c r="AC711" s="671"/>
      <c r="AD711" s="671"/>
    </row>
    <row r="712" spans="1:30" ht="13.5" customHeight="1">
      <c r="A712" s="671"/>
      <c r="B712" s="671"/>
      <c r="C712" s="671"/>
      <c r="D712" s="671"/>
      <c r="E712" s="671"/>
      <c r="F712" s="671"/>
      <c r="G712" s="671"/>
      <c r="H712" s="671"/>
      <c r="I712" s="671"/>
      <c r="J712" s="671"/>
      <c r="K712" s="671"/>
      <c r="L712" s="671"/>
      <c r="M712" s="671"/>
      <c r="N712" s="671"/>
      <c r="O712" s="671"/>
      <c r="P712" s="671"/>
      <c r="Q712" s="671"/>
      <c r="R712" s="671"/>
      <c r="S712" s="671"/>
      <c r="T712" s="671"/>
      <c r="U712" s="671"/>
      <c r="V712" s="671"/>
      <c r="W712" s="671"/>
      <c r="X712" s="671"/>
      <c r="Y712" s="671"/>
      <c r="Z712" s="671"/>
      <c r="AA712" s="671"/>
      <c r="AB712" s="671"/>
      <c r="AC712" s="671"/>
      <c r="AD712" s="671"/>
    </row>
    <row r="713" spans="1:30" ht="13.5" customHeight="1">
      <c r="A713" s="671"/>
      <c r="B713" s="671"/>
      <c r="C713" s="671"/>
      <c r="D713" s="671"/>
      <c r="E713" s="671"/>
      <c r="F713" s="671"/>
      <c r="G713" s="671"/>
      <c r="H713" s="671"/>
      <c r="I713" s="671"/>
      <c r="J713" s="671"/>
      <c r="K713" s="671"/>
      <c r="L713" s="671"/>
      <c r="M713" s="671"/>
      <c r="N713" s="671"/>
      <c r="O713" s="671"/>
      <c r="P713" s="671"/>
      <c r="Q713" s="671"/>
      <c r="R713" s="671"/>
      <c r="S713" s="671"/>
      <c r="T713" s="671"/>
      <c r="U713" s="671"/>
      <c r="V713" s="671"/>
      <c r="W713" s="671"/>
      <c r="X713" s="671"/>
      <c r="Y713" s="671"/>
      <c r="Z713" s="671"/>
      <c r="AA713" s="671"/>
      <c r="AB713" s="671"/>
      <c r="AC713" s="671"/>
      <c r="AD713" s="671"/>
    </row>
    <row r="714" spans="1:30" ht="13.5" customHeight="1">
      <c r="A714" s="671"/>
      <c r="B714" s="671"/>
      <c r="C714" s="671"/>
      <c r="D714" s="671"/>
      <c r="E714" s="671"/>
      <c r="F714" s="671"/>
      <c r="G714" s="671"/>
      <c r="H714" s="671"/>
      <c r="I714" s="671"/>
      <c r="J714" s="671"/>
      <c r="K714" s="671"/>
      <c r="L714" s="671"/>
      <c r="M714" s="671"/>
      <c r="N714" s="671"/>
      <c r="O714" s="671"/>
      <c r="P714" s="671"/>
      <c r="Q714" s="671"/>
      <c r="R714" s="671"/>
      <c r="S714" s="671"/>
      <c r="T714" s="671"/>
      <c r="U714" s="671"/>
      <c r="V714" s="671"/>
      <c r="W714" s="671"/>
      <c r="X714" s="671"/>
      <c r="Y714" s="671"/>
      <c r="Z714" s="671"/>
      <c r="AA714" s="671"/>
      <c r="AB714" s="671"/>
      <c r="AC714" s="671"/>
      <c r="AD714" s="671"/>
    </row>
    <row r="715" spans="1:30" ht="13.5" customHeight="1">
      <c r="A715" s="671"/>
      <c r="B715" s="671"/>
      <c r="C715" s="671"/>
      <c r="D715" s="671"/>
      <c r="E715" s="671"/>
      <c r="F715" s="671"/>
      <c r="G715" s="671"/>
      <c r="H715" s="671"/>
      <c r="I715" s="671"/>
      <c r="J715" s="671"/>
      <c r="K715" s="671"/>
      <c r="L715" s="671"/>
      <c r="M715" s="671"/>
      <c r="N715" s="671"/>
      <c r="O715" s="671"/>
      <c r="P715" s="671"/>
      <c r="Q715" s="671"/>
      <c r="R715" s="671"/>
      <c r="S715" s="671"/>
      <c r="T715" s="671"/>
      <c r="U715" s="671"/>
      <c r="V715" s="671"/>
      <c r="W715" s="671"/>
      <c r="X715" s="671"/>
      <c r="Y715" s="671"/>
      <c r="Z715" s="671"/>
      <c r="AA715" s="671"/>
      <c r="AB715" s="671"/>
      <c r="AC715" s="671"/>
      <c r="AD715" s="671"/>
    </row>
    <row r="716" spans="1:30" ht="13.5" customHeight="1">
      <c r="A716" s="671"/>
      <c r="B716" s="671"/>
      <c r="C716" s="671"/>
      <c r="D716" s="671"/>
      <c r="E716" s="671"/>
      <c r="F716" s="671"/>
      <c r="G716" s="671"/>
      <c r="H716" s="671"/>
      <c r="I716" s="671"/>
      <c r="J716" s="671"/>
      <c r="K716" s="671"/>
      <c r="L716" s="671"/>
      <c r="M716" s="671"/>
      <c r="N716" s="671"/>
      <c r="O716" s="671"/>
      <c r="P716" s="671"/>
      <c r="Q716" s="671"/>
      <c r="R716" s="671"/>
      <c r="S716" s="671"/>
      <c r="T716" s="671"/>
      <c r="U716" s="671"/>
      <c r="V716" s="671"/>
      <c r="W716" s="671"/>
      <c r="X716" s="671"/>
      <c r="Y716" s="671"/>
      <c r="Z716" s="671"/>
      <c r="AA716" s="671"/>
      <c r="AB716" s="671"/>
      <c r="AC716" s="671"/>
      <c r="AD716" s="671"/>
    </row>
    <row r="717" spans="1:30" ht="13.5" customHeight="1">
      <c r="A717" s="671"/>
      <c r="B717" s="671"/>
      <c r="C717" s="671"/>
      <c r="D717" s="671"/>
      <c r="E717" s="671"/>
      <c r="F717" s="671"/>
      <c r="G717" s="671"/>
      <c r="H717" s="671"/>
      <c r="I717" s="671"/>
      <c r="J717" s="671"/>
      <c r="K717" s="671"/>
      <c r="L717" s="671"/>
      <c r="M717" s="671"/>
      <c r="N717" s="671"/>
      <c r="O717" s="671"/>
      <c r="P717" s="671"/>
      <c r="Q717" s="671"/>
      <c r="R717" s="671"/>
      <c r="S717" s="671"/>
      <c r="T717" s="671"/>
      <c r="U717" s="671"/>
      <c r="V717" s="671"/>
      <c r="W717" s="671"/>
      <c r="X717" s="671"/>
      <c r="Y717" s="671"/>
      <c r="Z717" s="671"/>
      <c r="AA717" s="671"/>
      <c r="AB717" s="671"/>
      <c r="AC717" s="671"/>
      <c r="AD717" s="671"/>
    </row>
    <row r="718" spans="1:30" ht="13.5" customHeight="1">
      <c r="A718" s="671"/>
      <c r="B718" s="671"/>
      <c r="C718" s="671"/>
      <c r="D718" s="671"/>
      <c r="E718" s="671"/>
      <c r="F718" s="671"/>
      <c r="G718" s="671"/>
      <c r="H718" s="671"/>
      <c r="I718" s="671"/>
      <c r="J718" s="671"/>
      <c r="K718" s="671"/>
      <c r="L718" s="671"/>
      <c r="M718" s="671"/>
      <c r="N718" s="671"/>
      <c r="O718" s="671"/>
      <c r="P718" s="671"/>
      <c r="Q718" s="671"/>
      <c r="R718" s="671"/>
      <c r="S718" s="671"/>
      <c r="T718" s="671"/>
      <c r="U718" s="671"/>
      <c r="V718" s="671"/>
      <c r="W718" s="671"/>
      <c r="X718" s="671"/>
      <c r="Y718" s="671"/>
      <c r="Z718" s="671"/>
      <c r="AA718" s="671"/>
      <c r="AB718" s="671"/>
      <c r="AC718" s="671"/>
      <c r="AD718" s="671"/>
    </row>
    <row r="719" spans="1:30" ht="13.5" customHeight="1">
      <c r="A719" s="671"/>
      <c r="B719" s="671"/>
      <c r="C719" s="671"/>
      <c r="D719" s="671"/>
      <c r="E719" s="671"/>
      <c r="F719" s="671"/>
      <c r="G719" s="671"/>
      <c r="H719" s="671"/>
      <c r="I719" s="671"/>
      <c r="J719" s="671"/>
      <c r="K719" s="671"/>
      <c r="L719" s="671"/>
      <c r="M719" s="671"/>
      <c r="N719" s="671"/>
      <c r="O719" s="671"/>
      <c r="P719" s="671"/>
      <c r="Q719" s="671"/>
      <c r="R719" s="671"/>
      <c r="S719" s="671"/>
      <c r="T719" s="671"/>
      <c r="U719" s="671"/>
      <c r="V719" s="671"/>
      <c r="W719" s="671"/>
      <c r="X719" s="671"/>
      <c r="Y719" s="671"/>
      <c r="Z719" s="671"/>
      <c r="AA719" s="671"/>
      <c r="AB719" s="671"/>
      <c r="AC719" s="671"/>
      <c r="AD719" s="671"/>
    </row>
    <row r="720" spans="1:30" ht="13.5" customHeight="1">
      <c r="A720" s="671"/>
      <c r="B720" s="671"/>
      <c r="C720" s="671"/>
      <c r="D720" s="671"/>
      <c r="E720" s="671"/>
      <c r="F720" s="671"/>
      <c r="G720" s="671"/>
      <c r="H720" s="671"/>
      <c r="I720" s="671"/>
      <c r="J720" s="671"/>
      <c r="K720" s="671"/>
      <c r="L720" s="671"/>
      <c r="M720" s="671"/>
      <c r="N720" s="671"/>
      <c r="O720" s="671"/>
      <c r="P720" s="671"/>
      <c r="Q720" s="671"/>
      <c r="R720" s="671"/>
      <c r="S720" s="671"/>
      <c r="T720" s="671"/>
      <c r="U720" s="671"/>
      <c r="V720" s="671"/>
      <c r="W720" s="671"/>
      <c r="X720" s="671"/>
      <c r="Y720" s="671"/>
      <c r="Z720" s="671"/>
      <c r="AA720" s="671"/>
      <c r="AB720" s="671"/>
      <c r="AC720" s="671"/>
      <c r="AD720" s="671"/>
    </row>
    <row r="721" spans="1:30" ht="13.5" customHeight="1">
      <c r="A721" s="671"/>
      <c r="B721" s="671"/>
      <c r="C721" s="671"/>
      <c r="D721" s="671"/>
      <c r="E721" s="671"/>
      <c r="F721" s="671"/>
      <c r="G721" s="671"/>
      <c r="H721" s="671"/>
      <c r="I721" s="671"/>
      <c r="J721" s="671"/>
      <c r="K721" s="671"/>
      <c r="L721" s="671"/>
      <c r="M721" s="671"/>
      <c r="N721" s="671"/>
      <c r="O721" s="671"/>
      <c r="P721" s="671"/>
      <c r="Q721" s="671"/>
      <c r="R721" s="671"/>
      <c r="S721" s="671"/>
      <c r="T721" s="671"/>
      <c r="U721" s="671"/>
      <c r="V721" s="671"/>
      <c r="W721" s="671"/>
      <c r="X721" s="671"/>
      <c r="Y721" s="671"/>
      <c r="Z721" s="671"/>
      <c r="AA721" s="671"/>
      <c r="AB721" s="671"/>
      <c r="AC721" s="671"/>
      <c r="AD721" s="671"/>
    </row>
    <row r="722" spans="1:30" ht="13.5" customHeight="1">
      <c r="A722" s="671"/>
      <c r="B722" s="671"/>
      <c r="C722" s="671"/>
      <c r="D722" s="671"/>
      <c r="E722" s="671"/>
      <c r="F722" s="671"/>
      <c r="G722" s="671"/>
      <c r="H722" s="671"/>
      <c r="I722" s="671"/>
      <c r="J722" s="671"/>
      <c r="K722" s="671"/>
      <c r="L722" s="671"/>
      <c r="M722" s="671"/>
      <c r="N722" s="671"/>
      <c r="O722" s="671"/>
      <c r="P722" s="671"/>
      <c r="Q722" s="671"/>
      <c r="R722" s="671"/>
      <c r="S722" s="671"/>
      <c r="T722" s="671"/>
      <c r="U722" s="671"/>
      <c r="V722" s="671"/>
      <c r="W722" s="671"/>
      <c r="X722" s="671"/>
      <c r="Y722" s="671"/>
      <c r="Z722" s="671"/>
      <c r="AA722" s="671"/>
      <c r="AB722" s="671"/>
      <c r="AC722" s="671"/>
      <c r="AD722" s="671"/>
    </row>
    <row r="723" spans="1:30" ht="13.5" customHeight="1">
      <c r="A723" s="671"/>
      <c r="B723" s="671"/>
      <c r="C723" s="671"/>
      <c r="D723" s="671"/>
      <c r="E723" s="671"/>
      <c r="F723" s="671"/>
      <c r="G723" s="671"/>
      <c r="H723" s="671"/>
      <c r="I723" s="671"/>
      <c r="J723" s="671"/>
      <c r="K723" s="671"/>
      <c r="L723" s="671"/>
      <c r="M723" s="671"/>
      <c r="N723" s="671"/>
      <c r="O723" s="671"/>
      <c r="P723" s="671"/>
      <c r="Q723" s="671"/>
      <c r="R723" s="671"/>
      <c r="S723" s="671"/>
      <c r="T723" s="671"/>
      <c r="U723" s="671"/>
      <c r="V723" s="671"/>
      <c r="W723" s="671"/>
      <c r="X723" s="671"/>
      <c r="Y723" s="671"/>
      <c r="Z723" s="671"/>
      <c r="AA723" s="671"/>
      <c r="AB723" s="671"/>
      <c r="AC723" s="671"/>
      <c r="AD723" s="671"/>
    </row>
    <row r="724" spans="1:30" ht="13.5" customHeight="1">
      <c r="A724" s="671"/>
      <c r="B724" s="671"/>
      <c r="C724" s="671"/>
      <c r="D724" s="671"/>
      <c r="E724" s="671"/>
      <c r="F724" s="671"/>
      <c r="G724" s="671"/>
      <c r="H724" s="671"/>
      <c r="I724" s="671"/>
      <c r="J724" s="671"/>
      <c r="K724" s="671"/>
      <c r="L724" s="671"/>
      <c r="M724" s="671"/>
      <c r="N724" s="671"/>
      <c r="O724" s="671"/>
      <c r="P724" s="671"/>
      <c r="Q724" s="671"/>
      <c r="R724" s="671"/>
      <c r="S724" s="671"/>
      <c r="T724" s="671"/>
      <c r="U724" s="671"/>
      <c r="V724" s="671"/>
      <c r="W724" s="671"/>
      <c r="X724" s="671"/>
      <c r="Y724" s="671"/>
      <c r="Z724" s="671"/>
      <c r="AA724" s="671"/>
      <c r="AB724" s="671"/>
      <c r="AC724" s="671"/>
      <c r="AD724" s="671"/>
    </row>
    <row r="725" spans="1:30" ht="13.5" customHeight="1">
      <c r="A725" s="671"/>
      <c r="B725" s="671"/>
      <c r="C725" s="671"/>
      <c r="D725" s="671"/>
      <c r="E725" s="671"/>
      <c r="F725" s="671"/>
      <c r="G725" s="671"/>
      <c r="H725" s="671"/>
      <c r="I725" s="671"/>
      <c r="J725" s="671"/>
      <c r="K725" s="671"/>
      <c r="L725" s="671"/>
      <c r="M725" s="671"/>
      <c r="N725" s="671"/>
      <c r="O725" s="671"/>
      <c r="P725" s="671"/>
      <c r="Q725" s="671"/>
      <c r="R725" s="671"/>
      <c r="S725" s="671"/>
      <c r="T725" s="671"/>
      <c r="U725" s="671"/>
      <c r="V725" s="671"/>
      <c r="W725" s="671"/>
      <c r="X725" s="671"/>
      <c r="Y725" s="671"/>
      <c r="Z725" s="671"/>
      <c r="AA725" s="671"/>
      <c r="AB725" s="671"/>
      <c r="AC725" s="671"/>
      <c r="AD725" s="671"/>
    </row>
    <row r="726" spans="1:30" ht="13.5" customHeight="1">
      <c r="A726" s="671"/>
      <c r="B726" s="671"/>
      <c r="C726" s="671"/>
      <c r="D726" s="671"/>
      <c r="E726" s="671"/>
      <c r="F726" s="671"/>
      <c r="G726" s="671"/>
      <c r="H726" s="671"/>
      <c r="I726" s="671"/>
      <c r="J726" s="671"/>
      <c r="K726" s="671"/>
      <c r="L726" s="671"/>
      <c r="M726" s="671"/>
      <c r="N726" s="671"/>
      <c r="O726" s="671"/>
      <c r="P726" s="671"/>
      <c r="Q726" s="671"/>
      <c r="R726" s="671"/>
      <c r="S726" s="671"/>
      <c r="T726" s="671"/>
      <c r="U726" s="671"/>
      <c r="V726" s="671"/>
      <c r="W726" s="671"/>
      <c r="X726" s="671"/>
      <c r="Y726" s="671"/>
      <c r="Z726" s="671"/>
      <c r="AA726" s="671"/>
      <c r="AB726" s="671"/>
      <c r="AC726" s="671"/>
      <c r="AD726" s="671"/>
    </row>
    <row r="727" spans="1:30" ht="13.5" customHeight="1">
      <c r="A727" s="671"/>
      <c r="B727" s="671"/>
      <c r="C727" s="671"/>
      <c r="D727" s="671"/>
      <c r="E727" s="671"/>
      <c r="F727" s="671"/>
      <c r="G727" s="671"/>
      <c r="H727" s="671"/>
      <c r="I727" s="671"/>
      <c r="J727" s="671"/>
      <c r="K727" s="671"/>
      <c r="L727" s="671"/>
      <c r="M727" s="671"/>
      <c r="N727" s="671"/>
      <c r="O727" s="671"/>
      <c r="P727" s="671"/>
      <c r="Q727" s="671"/>
      <c r="R727" s="671"/>
      <c r="S727" s="671"/>
      <c r="T727" s="671"/>
      <c r="U727" s="671"/>
      <c r="V727" s="671"/>
      <c r="W727" s="671"/>
      <c r="X727" s="671"/>
      <c r="Y727" s="671"/>
      <c r="Z727" s="671"/>
      <c r="AA727" s="671"/>
      <c r="AB727" s="671"/>
      <c r="AC727" s="671"/>
      <c r="AD727" s="671"/>
    </row>
    <row r="728" spans="1:30" ht="13.5" customHeight="1">
      <c r="A728" s="671"/>
      <c r="B728" s="671"/>
      <c r="C728" s="671"/>
      <c r="D728" s="671"/>
      <c r="E728" s="671"/>
      <c r="F728" s="671"/>
      <c r="G728" s="671"/>
      <c r="H728" s="671"/>
      <c r="I728" s="671"/>
      <c r="J728" s="671"/>
      <c r="K728" s="671"/>
      <c r="L728" s="671"/>
      <c r="M728" s="671"/>
      <c r="N728" s="671"/>
      <c r="O728" s="671"/>
      <c r="P728" s="671"/>
      <c r="Q728" s="671"/>
      <c r="R728" s="671"/>
      <c r="S728" s="671"/>
      <c r="T728" s="671"/>
      <c r="U728" s="671"/>
      <c r="V728" s="671"/>
      <c r="W728" s="671"/>
      <c r="X728" s="671"/>
      <c r="Y728" s="671"/>
      <c r="Z728" s="671"/>
      <c r="AA728" s="671"/>
      <c r="AB728" s="671"/>
      <c r="AC728" s="671"/>
      <c r="AD728" s="671"/>
    </row>
    <row r="729" spans="1:30" ht="13.5" customHeight="1">
      <c r="A729" s="671"/>
      <c r="B729" s="671"/>
      <c r="C729" s="671"/>
      <c r="D729" s="671"/>
      <c r="E729" s="671"/>
      <c r="F729" s="671"/>
      <c r="G729" s="671"/>
      <c r="H729" s="671"/>
      <c r="I729" s="671"/>
      <c r="J729" s="671"/>
      <c r="K729" s="671"/>
      <c r="L729" s="671"/>
      <c r="M729" s="671"/>
      <c r="N729" s="671"/>
      <c r="O729" s="671"/>
      <c r="P729" s="671"/>
      <c r="Q729" s="671"/>
      <c r="R729" s="671"/>
      <c r="S729" s="671"/>
      <c r="T729" s="671"/>
      <c r="U729" s="671"/>
      <c r="V729" s="671"/>
      <c r="W729" s="671"/>
      <c r="X729" s="671"/>
      <c r="Y729" s="671"/>
      <c r="Z729" s="671"/>
      <c r="AA729" s="671"/>
      <c r="AB729" s="671"/>
      <c r="AC729" s="671"/>
      <c r="AD729" s="671"/>
    </row>
    <row r="730" spans="1:30" ht="13.5" customHeight="1">
      <c r="A730" s="671"/>
      <c r="B730" s="671"/>
      <c r="C730" s="671"/>
      <c r="D730" s="671"/>
      <c r="E730" s="671"/>
      <c r="F730" s="671"/>
      <c r="G730" s="671"/>
      <c r="H730" s="671"/>
      <c r="I730" s="671"/>
      <c r="J730" s="671"/>
      <c r="K730" s="671"/>
      <c r="L730" s="671"/>
      <c r="M730" s="671"/>
      <c r="N730" s="671"/>
      <c r="O730" s="671"/>
      <c r="P730" s="671"/>
      <c r="Q730" s="671"/>
      <c r="R730" s="671"/>
      <c r="S730" s="671"/>
      <c r="T730" s="671"/>
      <c r="U730" s="671"/>
      <c r="V730" s="671"/>
      <c r="W730" s="671"/>
      <c r="X730" s="671"/>
      <c r="Y730" s="671"/>
      <c r="Z730" s="671"/>
      <c r="AA730" s="671"/>
      <c r="AB730" s="671"/>
      <c r="AC730" s="671"/>
      <c r="AD730" s="671"/>
    </row>
    <row r="731" spans="1:30" ht="13.5" customHeight="1">
      <c r="A731" s="671"/>
      <c r="B731" s="671"/>
      <c r="C731" s="671"/>
      <c r="D731" s="671"/>
      <c r="E731" s="671"/>
      <c r="F731" s="671"/>
      <c r="G731" s="671"/>
      <c r="H731" s="671"/>
      <c r="I731" s="671"/>
      <c r="J731" s="671"/>
      <c r="K731" s="671"/>
      <c r="L731" s="671"/>
      <c r="M731" s="671"/>
      <c r="N731" s="671"/>
      <c r="O731" s="671"/>
      <c r="P731" s="671"/>
      <c r="Q731" s="671"/>
      <c r="R731" s="671"/>
      <c r="S731" s="671"/>
      <c r="T731" s="671"/>
      <c r="U731" s="671"/>
      <c r="V731" s="671"/>
      <c r="W731" s="671"/>
      <c r="X731" s="671"/>
      <c r="Y731" s="671"/>
      <c r="Z731" s="671"/>
      <c r="AA731" s="671"/>
      <c r="AB731" s="671"/>
      <c r="AC731" s="671"/>
      <c r="AD731" s="671"/>
    </row>
    <row r="732" spans="1:30" ht="13.5" customHeight="1">
      <c r="A732" s="671"/>
      <c r="B732" s="671"/>
      <c r="C732" s="671"/>
      <c r="D732" s="671"/>
      <c r="E732" s="671"/>
      <c r="F732" s="671"/>
      <c r="G732" s="671"/>
      <c r="H732" s="671"/>
      <c r="I732" s="671"/>
      <c r="J732" s="671"/>
      <c r="K732" s="671"/>
      <c r="L732" s="671"/>
      <c r="M732" s="671"/>
      <c r="N732" s="671"/>
      <c r="O732" s="671"/>
      <c r="P732" s="671"/>
      <c r="Q732" s="671"/>
      <c r="R732" s="671"/>
      <c r="S732" s="671"/>
      <c r="T732" s="671"/>
      <c r="U732" s="671"/>
      <c r="V732" s="671"/>
      <c r="W732" s="671"/>
      <c r="X732" s="671"/>
      <c r="Y732" s="671"/>
      <c r="Z732" s="671"/>
      <c r="AA732" s="671"/>
      <c r="AB732" s="671"/>
      <c r="AC732" s="671"/>
      <c r="AD732" s="671"/>
    </row>
    <row r="733" spans="1:30" ht="13.5" customHeight="1">
      <c r="A733" s="671"/>
      <c r="B733" s="671"/>
      <c r="C733" s="671"/>
      <c r="D733" s="671"/>
      <c r="E733" s="671"/>
      <c r="F733" s="671"/>
      <c r="G733" s="671"/>
      <c r="H733" s="671"/>
      <c r="I733" s="671"/>
      <c r="J733" s="671"/>
      <c r="K733" s="671"/>
      <c r="L733" s="671"/>
      <c r="M733" s="671"/>
      <c r="N733" s="671"/>
      <c r="O733" s="671"/>
      <c r="P733" s="671"/>
      <c r="Q733" s="671"/>
      <c r="R733" s="671"/>
      <c r="S733" s="671"/>
      <c r="T733" s="671"/>
      <c r="U733" s="671"/>
      <c r="V733" s="671"/>
      <c r="W733" s="671"/>
      <c r="X733" s="671"/>
      <c r="Y733" s="671"/>
      <c r="Z733" s="671"/>
      <c r="AA733" s="671"/>
      <c r="AB733" s="671"/>
      <c r="AC733" s="671"/>
      <c r="AD733" s="671"/>
    </row>
    <row r="734" spans="1:30" ht="13.5" customHeight="1">
      <c r="A734" s="671"/>
      <c r="B734" s="671"/>
      <c r="C734" s="671"/>
      <c r="D734" s="671"/>
      <c r="E734" s="671"/>
      <c r="F734" s="671"/>
      <c r="G734" s="671"/>
      <c r="H734" s="671"/>
      <c r="I734" s="671"/>
      <c r="J734" s="671"/>
      <c r="K734" s="671"/>
      <c r="L734" s="671"/>
      <c r="M734" s="671"/>
      <c r="N734" s="671"/>
      <c r="O734" s="671"/>
      <c r="P734" s="671"/>
      <c r="Q734" s="671"/>
      <c r="R734" s="671"/>
      <c r="S734" s="671"/>
      <c r="T734" s="671"/>
      <c r="U734" s="671"/>
      <c r="V734" s="671"/>
      <c r="W734" s="671"/>
      <c r="X734" s="671"/>
      <c r="Y734" s="671"/>
      <c r="Z734" s="671"/>
      <c r="AA734" s="671"/>
      <c r="AB734" s="671"/>
      <c r="AC734" s="671"/>
      <c r="AD734" s="671"/>
    </row>
    <row r="735" spans="1:30" ht="13.5" customHeight="1">
      <c r="A735" s="671"/>
      <c r="B735" s="671"/>
      <c r="C735" s="671"/>
      <c r="D735" s="671"/>
      <c r="E735" s="671"/>
      <c r="F735" s="671"/>
      <c r="G735" s="671"/>
      <c r="H735" s="671"/>
      <c r="I735" s="671"/>
      <c r="J735" s="671"/>
      <c r="K735" s="671"/>
      <c r="L735" s="671"/>
      <c r="M735" s="671"/>
      <c r="N735" s="671"/>
      <c r="O735" s="671"/>
      <c r="P735" s="671"/>
      <c r="Q735" s="671"/>
      <c r="R735" s="671"/>
      <c r="S735" s="671"/>
      <c r="T735" s="671"/>
      <c r="U735" s="671"/>
      <c r="V735" s="671"/>
      <c r="W735" s="671"/>
      <c r="X735" s="671"/>
      <c r="Y735" s="671"/>
      <c r="Z735" s="671"/>
      <c r="AA735" s="671"/>
      <c r="AB735" s="671"/>
      <c r="AC735" s="671"/>
      <c r="AD735" s="671"/>
    </row>
    <row r="736" spans="1:30" ht="13.5" customHeight="1">
      <c r="A736" s="671"/>
      <c r="B736" s="671"/>
      <c r="C736" s="671"/>
      <c r="D736" s="671"/>
      <c r="E736" s="671"/>
      <c r="F736" s="671"/>
      <c r="G736" s="671"/>
      <c r="H736" s="671"/>
      <c r="I736" s="671"/>
      <c r="J736" s="671"/>
      <c r="K736" s="671"/>
      <c r="L736" s="671"/>
      <c r="M736" s="671"/>
      <c r="N736" s="671"/>
      <c r="O736" s="671"/>
      <c r="P736" s="671"/>
      <c r="Q736" s="671"/>
      <c r="R736" s="671"/>
      <c r="S736" s="671"/>
      <c r="T736" s="671"/>
      <c r="U736" s="671"/>
      <c r="V736" s="671"/>
      <c r="W736" s="671"/>
      <c r="X736" s="671"/>
      <c r="Y736" s="671"/>
      <c r="Z736" s="671"/>
      <c r="AA736" s="671"/>
      <c r="AB736" s="671"/>
      <c r="AC736" s="671"/>
      <c r="AD736" s="671"/>
    </row>
    <row r="737" spans="1:30" ht="13.5" customHeight="1">
      <c r="A737" s="671"/>
      <c r="B737" s="671"/>
      <c r="C737" s="671"/>
      <c r="D737" s="671"/>
      <c r="E737" s="671"/>
      <c r="F737" s="671"/>
      <c r="G737" s="671"/>
      <c r="H737" s="671"/>
      <c r="I737" s="671"/>
      <c r="J737" s="671"/>
      <c r="K737" s="671"/>
      <c r="L737" s="671"/>
      <c r="M737" s="671"/>
      <c r="N737" s="671"/>
      <c r="O737" s="671"/>
      <c r="P737" s="671"/>
      <c r="Q737" s="671"/>
      <c r="R737" s="671"/>
      <c r="S737" s="671"/>
      <c r="T737" s="671"/>
      <c r="U737" s="671"/>
      <c r="V737" s="671"/>
      <c r="W737" s="671"/>
      <c r="X737" s="671"/>
      <c r="Y737" s="671"/>
      <c r="Z737" s="671"/>
      <c r="AA737" s="671"/>
      <c r="AB737" s="671"/>
      <c r="AC737" s="671"/>
      <c r="AD737" s="671"/>
    </row>
    <row r="738" spans="1:30" ht="13.5" customHeight="1">
      <c r="A738" s="671"/>
      <c r="B738" s="671"/>
      <c r="C738" s="671"/>
      <c r="D738" s="671"/>
      <c r="E738" s="671"/>
      <c r="F738" s="671"/>
      <c r="G738" s="671"/>
      <c r="H738" s="671"/>
      <c r="I738" s="671"/>
      <c r="J738" s="671"/>
      <c r="K738" s="671"/>
      <c r="L738" s="671"/>
      <c r="M738" s="671"/>
      <c r="N738" s="671"/>
      <c r="O738" s="671"/>
      <c r="P738" s="671"/>
      <c r="Q738" s="671"/>
      <c r="R738" s="671"/>
      <c r="S738" s="671"/>
      <c r="T738" s="671"/>
      <c r="U738" s="671"/>
      <c r="V738" s="671"/>
      <c r="W738" s="671"/>
      <c r="X738" s="671"/>
      <c r="Y738" s="671"/>
      <c r="Z738" s="671"/>
      <c r="AA738" s="671"/>
      <c r="AB738" s="671"/>
      <c r="AC738" s="671"/>
      <c r="AD738" s="671"/>
    </row>
    <row r="739" spans="1:30" ht="13.5" customHeight="1">
      <c r="A739" s="671"/>
      <c r="B739" s="671"/>
      <c r="C739" s="671"/>
      <c r="D739" s="671"/>
      <c r="E739" s="671"/>
      <c r="F739" s="671"/>
      <c r="G739" s="671"/>
      <c r="H739" s="671"/>
      <c r="I739" s="671"/>
      <c r="J739" s="671"/>
      <c r="K739" s="671"/>
      <c r="L739" s="671"/>
      <c r="M739" s="671"/>
      <c r="N739" s="671"/>
      <c r="O739" s="671"/>
      <c r="P739" s="671"/>
      <c r="Q739" s="671"/>
      <c r="R739" s="671"/>
      <c r="S739" s="671"/>
      <c r="T739" s="671"/>
      <c r="U739" s="671"/>
      <c r="V739" s="671"/>
      <c r="W739" s="671"/>
      <c r="X739" s="671"/>
      <c r="Y739" s="671"/>
      <c r="Z739" s="671"/>
      <c r="AA739" s="671"/>
      <c r="AB739" s="671"/>
      <c r="AC739" s="671"/>
      <c r="AD739" s="671"/>
    </row>
    <row r="740" spans="1:30" ht="13.5" customHeight="1">
      <c r="A740" s="671"/>
      <c r="B740" s="671"/>
      <c r="C740" s="671"/>
      <c r="D740" s="671"/>
      <c r="E740" s="671"/>
      <c r="F740" s="671"/>
      <c r="G740" s="671"/>
      <c r="H740" s="671"/>
      <c r="I740" s="671"/>
      <c r="J740" s="671"/>
      <c r="K740" s="671"/>
      <c r="L740" s="671"/>
      <c r="M740" s="671"/>
      <c r="N740" s="671"/>
      <c r="O740" s="671"/>
      <c r="P740" s="671"/>
      <c r="Q740" s="671"/>
      <c r="R740" s="671"/>
      <c r="S740" s="671"/>
      <c r="T740" s="671"/>
      <c r="U740" s="671"/>
      <c r="V740" s="671"/>
      <c r="W740" s="671"/>
      <c r="X740" s="671"/>
      <c r="Y740" s="671"/>
      <c r="Z740" s="671"/>
      <c r="AA740" s="671"/>
      <c r="AB740" s="671"/>
      <c r="AC740" s="671"/>
      <c r="AD740" s="671"/>
    </row>
    <row r="741" spans="1:30" ht="13.5" customHeight="1">
      <c r="A741" s="671"/>
      <c r="B741" s="671"/>
      <c r="C741" s="671"/>
      <c r="D741" s="671"/>
      <c r="E741" s="671"/>
      <c r="F741" s="671"/>
      <c r="G741" s="671"/>
      <c r="H741" s="671"/>
      <c r="I741" s="671"/>
      <c r="J741" s="671"/>
      <c r="K741" s="671"/>
      <c r="L741" s="671"/>
      <c r="M741" s="671"/>
      <c r="N741" s="671"/>
      <c r="O741" s="671"/>
      <c r="P741" s="671"/>
      <c r="Q741" s="671"/>
      <c r="R741" s="671"/>
      <c r="S741" s="671"/>
      <c r="T741" s="671"/>
      <c r="U741" s="671"/>
      <c r="V741" s="671"/>
      <c r="W741" s="671"/>
      <c r="X741" s="671"/>
      <c r="Y741" s="671"/>
      <c r="Z741" s="671"/>
      <c r="AA741" s="671"/>
      <c r="AB741" s="671"/>
      <c r="AC741" s="671"/>
      <c r="AD741" s="671"/>
    </row>
    <row r="742" spans="1:30" ht="13.5" customHeight="1">
      <c r="A742" s="671"/>
      <c r="B742" s="671"/>
      <c r="C742" s="671"/>
      <c r="D742" s="671"/>
      <c r="E742" s="671"/>
      <c r="F742" s="671"/>
      <c r="G742" s="671"/>
      <c r="H742" s="671"/>
      <c r="I742" s="671"/>
      <c r="J742" s="671"/>
      <c r="K742" s="671"/>
      <c r="L742" s="671"/>
      <c r="M742" s="671"/>
      <c r="N742" s="671"/>
      <c r="O742" s="671"/>
      <c r="P742" s="671"/>
      <c r="Q742" s="671"/>
      <c r="R742" s="671"/>
      <c r="S742" s="671"/>
      <c r="T742" s="671"/>
      <c r="U742" s="671"/>
      <c r="V742" s="671"/>
      <c r="W742" s="671"/>
      <c r="X742" s="671"/>
      <c r="Y742" s="671"/>
      <c r="Z742" s="671"/>
      <c r="AA742" s="671"/>
      <c r="AB742" s="671"/>
      <c r="AC742" s="671"/>
      <c r="AD742" s="671"/>
    </row>
    <row r="743" spans="1:30" ht="13.5" customHeight="1">
      <c r="A743" s="671"/>
      <c r="B743" s="671"/>
      <c r="C743" s="671"/>
      <c r="D743" s="671"/>
      <c r="E743" s="671"/>
      <c r="F743" s="671"/>
      <c r="G743" s="671"/>
      <c r="H743" s="671"/>
      <c r="I743" s="671"/>
      <c r="J743" s="671"/>
      <c r="K743" s="671"/>
      <c r="L743" s="671"/>
      <c r="M743" s="671"/>
      <c r="N743" s="671"/>
      <c r="O743" s="671"/>
      <c r="P743" s="671"/>
      <c r="Q743" s="671"/>
      <c r="R743" s="671"/>
      <c r="S743" s="671"/>
      <c r="T743" s="671"/>
      <c r="U743" s="671"/>
      <c r="V743" s="671"/>
      <c r="W743" s="671"/>
      <c r="X743" s="671"/>
      <c r="Y743" s="671"/>
      <c r="Z743" s="671"/>
      <c r="AA743" s="671"/>
      <c r="AB743" s="671"/>
      <c r="AC743" s="671"/>
      <c r="AD743" s="671"/>
    </row>
    <row r="744" spans="1:30" ht="13.5" customHeight="1">
      <c r="A744" s="671"/>
      <c r="B744" s="671"/>
      <c r="C744" s="671"/>
      <c r="D744" s="671"/>
      <c r="E744" s="671"/>
      <c r="F744" s="671"/>
      <c r="G744" s="671"/>
      <c r="H744" s="671"/>
      <c r="I744" s="671"/>
      <c r="J744" s="671"/>
      <c r="K744" s="671"/>
      <c r="L744" s="671"/>
      <c r="M744" s="671"/>
      <c r="N744" s="671"/>
      <c r="O744" s="671"/>
      <c r="P744" s="671"/>
      <c r="Q744" s="671"/>
      <c r="R744" s="671"/>
      <c r="S744" s="671"/>
      <c r="T744" s="671"/>
      <c r="U744" s="671"/>
      <c r="V744" s="671"/>
      <c r="W744" s="671"/>
      <c r="X744" s="671"/>
      <c r="Y744" s="671"/>
      <c r="Z744" s="671"/>
      <c r="AA744" s="671"/>
      <c r="AB744" s="671"/>
      <c r="AC744" s="671"/>
      <c r="AD744" s="671"/>
    </row>
    <row r="745" spans="1:30" ht="13.5" customHeight="1">
      <c r="A745" s="671"/>
      <c r="B745" s="671"/>
      <c r="C745" s="671"/>
      <c r="D745" s="671"/>
      <c r="E745" s="671"/>
      <c r="F745" s="671"/>
      <c r="G745" s="671"/>
      <c r="H745" s="671"/>
      <c r="I745" s="671"/>
      <c r="J745" s="671"/>
      <c r="K745" s="671"/>
      <c r="L745" s="671"/>
      <c r="M745" s="671"/>
      <c r="N745" s="671"/>
      <c r="O745" s="671"/>
      <c r="P745" s="671"/>
      <c r="Q745" s="671"/>
      <c r="R745" s="671"/>
      <c r="S745" s="671"/>
      <c r="T745" s="671"/>
      <c r="U745" s="671"/>
      <c r="V745" s="671"/>
      <c r="W745" s="671"/>
      <c r="X745" s="671"/>
      <c r="Y745" s="671"/>
      <c r="Z745" s="671"/>
      <c r="AA745" s="671"/>
      <c r="AB745" s="671"/>
      <c r="AC745" s="671"/>
      <c r="AD745" s="671"/>
    </row>
    <row r="746" spans="1:30" ht="13.5" customHeight="1">
      <c r="A746" s="671"/>
      <c r="B746" s="671"/>
      <c r="C746" s="671"/>
      <c r="D746" s="671"/>
      <c r="E746" s="671"/>
      <c r="F746" s="671"/>
      <c r="G746" s="671"/>
      <c r="H746" s="671"/>
      <c r="I746" s="671"/>
      <c r="J746" s="671"/>
      <c r="K746" s="671"/>
      <c r="L746" s="671"/>
      <c r="M746" s="671"/>
      <c r="N746" s="671"/>
      <c r="O746" s="671"/>
      <c r="P746" s="671"/>
      <c r="Q746" s="671"/>
      <c r="R746" s="671"/>
      <c r="S746" s="671"/>
      <c r="T746" s="671"/>
      <c r="U746" s="671"/>
      <c r="V746" s="671"/>
      <c r="W746" s="671"/>
      <c r="X746" s="671"/>
      <c r="Y746" s="671"/>
      <c r="Z746" s="671"/>
      <c r="AA746" s="671"/>
      <c r="AB746" s="671"/>
      <c r="AC746" s="671"/>
      <c r="AD746" s="671"/>
    </row>
    <row r="747" spans="1:30" ht="13.5" customHeight="1">
      <c r="A747" s="671"/>
      <c r="B747" s="671"/>
      <c r="C747" s="671"/>
      <c r="D747" s="671"/>
      <c r="E747" s="671"/>
      <c r="F747" s="671"/>
      <c r="G747" s="671"/>
      <c r="H747" s="671"/>
      <c r="I747" s="671"/>
      <c r="J747" s="671"/>
      <c r="K747" s="671"/>
      <c r="L747" s="671"/>
      <c r="M747" s="671"/>
      <c r="N747" s="671"/>
      <c r="O747" s="671"/>
      <c r="P747" s="671"/>
      <c r="Q747" s="671"/>
      <c r="R747" s="671"/>
      <c r="S747" s="671"/>
      <c r="T747" s="671"/>
      <c r="U747" s="671"/>
      <c r="V747" s="671"/>
      <c r="W747" s="671"/>
      <c r="X747" s="671"/>
      <c r="Y747" s="671"/>
      <c r="Z747" s="671"/>
      <c r="AA747" s="671"/>
      <c r="AB747" s="671"/>
      <c r="AC747" s="671"/>
      <c r="AD747" s="671"/>
    </row>
    <row r="748" spans="1:30" ht="13.5" customHeight="1">
      <c r="A748" s="671"/>
      <c r="B748" s="671"/>
      <c r="C748" s="671"/>
      <c r="D748" s="671"/>
      <c r="E748" s="671"/>
      <c r="F748" s="671"/>
      <c r="G748" s="671"/>
      <c r="H748" s="671"/>
      <c r="I748" s="671"/>
      <c r="J748" s="671"/>
      <c r="K748" s="671"/>
      <c r="L748" s="671"/>
      <c r="M748" s="671"/>
      <c r="N748" s="671"/>
      <c r="O748" s="671"/>
      <c r="P748" s="671"/>
      <c r="Q748" s="671"/>
      <c r="R748" s="671"/>
      <c r="S748" s="671"/>
      <c r="T748" s="671"/>
      <c r="U748" s="671"/>
      <c r="V748" s="671"/>
      <c r="W748" s="671"/>
      <c r="X748" s="671"/>
      <c r="Y748" s="671"/>
      <c r="Z748" s="671"/>
      <c r="AA748" s="671"/>
      <c r="AB748" s="671"/>
      <c r="AC748" s="671"/>
      <c r="AD748" s="671"/>
    </row>
    <row r="749" spans="1:30" ht="13.5" customHeight="1">
      <c r="A749" s="671"/>
      <c r="B749" s="671"/>
      <c r="C749" s="671"/>
      <c r="D749" s="671"/>
      <c r="E749" s="671"/>
      <c r="F749" s="671"/>
      <c r="G749" s="671"/>
      <c r="H749" s="671"/>
      <c r="I749" s="671"/>
      <c r="J749" s="671"/>
      <c r="K749" s="671"/>
      <c r="L749" s="671"/>
      <c r="M749" s="671"/>
      <c r="N749" s="671"/>
      <c r="O749" s="671"/>
      <c r="P749" s="671"/>
      <c r="Q749" s="671"/>
      <c r="R749" s="671"/>
      <c r="S749" s="671"/>
      <c r="T749" s="671"/>
      <c r="U749" s="671"/>
      <c r="V749" s="671"/>
      <c r="W749" s="671"/>
      <c r="X749" s="671"/>
      <c r="Y749" s="671"/>
      <c r="Z749" s="671"/>
      <c r="AA749" s="671"/>
      <c r="AB749" s="671"/>
      <c r="AC749" s="671"/>
      <c r="AD749" s="671"/>
    </row>
    <row r="750" spans="1:30" ht="13.5" customHeight="1">
      <c r="A750" s="671"/>
      <c r="B750" s="671"/>
      <c r="C750" s="671"/>
      <c r="D750" s="671"/>
      <c r="E750" s="671"/>
      <c r="F750" s="671"/>
      <c r="G750" s="671"/>
      <c r="H750" s="671"/>
      <c r="I750" s="671"/>
      <c r="J750" s="671"/>
      <c r="K750" s="671"/>
      <c r="L750" s="671"/>
      <c r="M750" s="671"/>
      <c r="N750" s="671"/>
      <c r="O750" s="671"/>
      <c r="P750" s="671"/>
      <c r="Q750" s="671"/>
      <c r="R750" s="671"/>
      <c r="S750" s="671"/>
      <c r="T750" s="671"/>
      <c r="U750" s="671"/>
      <c r="V750" s="671"/>
      <c r="W750" s="671"/>
      <c r="X750" s="671"/>
      <c r="Y750" s="671"/>
      <c r="Z750" s="671"/>
      <c r="AA750" s="671"/>
      <c r="AB750" s="671"/>
      <c r="AC750" s="671"/>
      <c r="AD750" s="671"/>
    </row>
    <row r="751" spans="1:30" ht="13.5" customHeight="1">
      <c r="A751" s="671"/>
      <c r="B751" s="671"/>
      <c r="C751" s="671"/>
      <c r="D751" s="671"/>
      <c r="E751" s="671"/>
      <c r="F751" s="671"/>
      <c r="G751" s="671"/>
      <c r="H751" s="671"/>
      <c r="I751" s="671"/>
      <c r="J751" s="671"/>
      <c r="K751" s="671"/>
      <c r="L751" s="671"/>
      <c r="M751" s="671"/>
      <c r="N751" s="671"/>
      <c r="O751" s="671"/>
      <c r="P751" s="671"/>
      <c r="Q751" s="671"/>
      <c r="R751" s="671"/>
      <c r="S751" s="671"/>
      <c r="T751" s="671"/>
      <c r="U751" s="671"/>
      <c r="V751" s="671"/>
      <c r="W751" s="671"/>
      <c r="X751" s="671"/>
      <c r="Y751" s="671"/>
      <c r="Z751" s="671"/>
      <c r="AA751" s="671"/>
      <c r="AB751" s="671"/>
      <c r="AC751" s="671"/>
      <c r="AD751" s="671"/>
    </row>
    <row r="752" spans="1:30" ht="13.5" customHeight="1">
      <c r="A752" s="671"/>
      <c r="B752" s="671"/>
      <c r="C752" s="671"/>
      <c r="D752" s="671"/>
      <c r="E752" s="671"/>
      <c r="F752" s="671"/>
      <c r="G752" s="671"/>
      <c r="H752" s="671"/>
      <c r="I752" s="671"/>
      <c r="J752" s="671"/>
      <c r="K752" s="671"/>
      <c r="L752" s="671"/>
      <c r="M752" s="671"/>
      <c r="N752" s="671"/>
      <c r="O752" s="671"/>
      <c r="P752" s="671"/>
      <c r="Q752" s="671"/>
      <c r="R752" s="671"/>
      <c r="S752" s="671"/>
      <c r="T752" s="671"/>
      <c r="U752" s="671"/>
      <c r="V752" s="671"/>
      <c r="W752" s="671"/>
      <c r="X752" s="671"/>
      <c r="Y752" s="671"/>
      <c r="Z752" s="671"/>
      <c r="AA752" s="671"/>
      <c r="AB752" s="671"/>
      <c r="AC752" s="671"/>
      <c r="AD752" s="671"/>
    </row>
    <row r="753" spans="1:30" ht="13.5" customHeight="1">
      <c r="A753" s="671"/>
      <c r="B753" s="671"/>
      <c r="C753" s="671"/>
      <c r="D753" s="671"/>
      <c r="E753" s="671"/>
      <c r="F753" s="671"/>
      <c r="G753" s="671"/>
      <c r="H753" s="671"/>
      <c r="I753" s="671"/>
      <c r="J753" s="671"/>
      <c r="K753" s="671"/>
      <c r="L753" s="671"/>
      <c r="M753" s="671"/>
      <c r="N753" s="671"/>
      <c r="O753" s="671"/>
      <c r="P753" s="671"/>
      <c r="Q753" s="671"/>
      <c r="R753" s="671"/>
      <c r="S753" s="671"/>
      <c r="T753" s="671"/>
      <c r="U753" s="671"/>
      <c r="V753" s="671"/>
      <c r="W753" s="671"/>
      <c r="X753" s="671"/>
      <c r="Y753" s="671"/>
      <c r="Z753" s="671"/>
      <c r="AA753" s="671"/>
      <c r="AB753" s="671"/>
      <c r="AC753" s="671"/>
      <c r="AD753" s="671"/>
    </row>
    <row r="754" spans="1:30" ht="13.5" customHeight="1">
      <c r="A754" s="671"/>
      <c r="B754" s="671"/>
      <c r="C754" s="671"/>
      <c r="D754" s="671"/>
      <c r="E754" s="671"/>
      <c r="F754" s="671"/>
      <c r="G754" s="671"/>
      <c r="H754" s="671"/>
      <c r="I754" s="671"/>
      <c r="J754" s="671"/>
      <c r="K754" s="671"/>
      <c r="L754" s="671"/>
      <c r="M754" s="671"/>
      <c r="N754" s="671"/>
      <c r="O754" s="671"/>
      <c r="P754" s="671"/>
      <c r="Q754" s="671"/>
      <c r="R754" s="671"/>
      <c r="S754" s="671"/>
      <c r="T754" s="671"/>
      <c r="U754" s="671"/>
      <c r="V754" s="671"/>
      <c r="W754" s="671"/>
      <c r="X754" s="671"/>
      <c r="Y754" s="671"/>
      <c r="Z754" s="671"/>
      <c r="AA754" s="671"/>
      <c r="AB754" s="671"/>
      <c r="AC754" s="671"/>
      <c r="AD754" s="671"/>
    </row>
    <row r="755" spans="1:30" ht="13.5" customHeight="1">
      <c r="A755" s="671"/>
      <c r="B755" s="671"/>
      <c r="C755" s="671"/>
      <c r="D755" s="671"/>
      <c r="E755" s="671"/>
      <c r="F755" s="671"/>
      <c r="G755" s="671"/>
      <c r="H755" s="671"/>
      <c r="I755" s="671"/>
      <c r="J755" s="671"/>
      <c r="K755" s="671"/>
      <c r="L755" s="671"/>
      <c r="M755" s="671"/>
      <c r="N755" s="671"/>
      <c r="O755" s="671"/>
      <c r="P755" s="671"/>
      <c r="Q755" s="671"/>
      <c r="R755" s="671"/>
      <c r="S755" s="671"/>
      <c r="T755" s="671"/>
      <c r="U755" s="671"/>
      <c r="V755" s="671"/>
      <c r="W755" s="671"/>
      <c r="X755" s="671"/>
      <c r="Y755" s="671"/>
      <c r="Z755" s="671"/>
      <c r="AA755" s="671"/>
      <c r="AB755" s="671"/>
      <c r="AC755" s="671"/>
      <c r="AD755" s="671"/>
    </row>
    <row r="756" spans="1:30" ht="13.5" customHeight="1">
      <c r="A756" s="671"/>
      <c r="B756" s="671"/>
      <c r="C756" s="671"/>
      <c r="D756" s="671"/>
      <c r="E756" s="671"/>
      <c r="F756" s="671"/>
      <c r="G756" s="671"/>
      <c r="H756" s="671"/>
      <c r="I756" s="671"/>
      <c r="J756" s="671"/>
      <c r="K756" s="671"/>
      <c r="L756" s="671"/>
      <c r="M756" s="671"/>
      <c r="N756" s="671"/>
      <c r="O756" s="671"/>
      <c r="P756" s="671"/>
      <c r="Q756" s="671"/>
      <c r="R756" s="671"/>
      <c r="S756" s="671"/>
      <c r="T756" s="671"/>
      <c r="U756" s="671"/>
      <c r="V756" s="671"/>
      <c r="W756" s="671"/>
      <c r="X756" s="671"/>
      <c r="Y756" s="671"/>
      <c r="Z756" s="671"/>
      <c r="AA756" s="671"/>
      <c r="AB756" s="671"/>
      <c r="AC756" s="671"/>
      <c r="AD756" s="671"/>
    </row>
    <row r="757" spans="1:30" ht="13.5" customHeight="1">
      <c r="A757" s="671"/>
      <c r="B757" s="671"/>
      <c r="C757" s="671"/>
      <c r="D757" s="671"/>
      <c r="E757" s="671"/>
      <c r="F757" s="671"/>
      <c r="G757" s="671"/>
      <c r="H757" s="671"/>
      <c r="I757" s="671"/>
      <c r="J757" s="671"/>
      <c r="K757" s="671"/>
      <c r="L757" s="671"/>
      <c r="M757" s="671"/>
      <c r="N757" s="671"/>
      <c r="O757" s="671"/>
      <c r="P757" s="671"/>
      <c r="Q757" s="671"/>
      <c r="R757" s="671"/>
      <c r="S757" s="671"/>
      <c r="T757" s="671"/>
      <c r="U757" s="671"/>
      <c r="V757" s="671"/>
      <c r="W757" s="671"/>
      <c r="X757" s="671"/>
      <c r="Y757" s="671"/>
      <c r="Z757" s="671"/>
      <c r="AA757" s="671"/>
      <c r="AB757" s="671"/>
      <c r="AC757" s="671"/>
      <c r="AD757" s="671"/>
    </row>
    <row r="758" spans="1:30" ht="13.5" customHeight="1">
      <c r="A758" s="671"/>
      <c r="B758" s="671"/>
      <c r="C758" s="671"/>
      <c r="D758" s="671"/>
      <c r="E758" s="671"/>
      <c r="F758" s="671"/>
      <c r="G758" s="671"/>
      <c r="H758" s="671"/>
      <c r="I758" s="671"/>
      <c r="J758" s="671"/>
      <c r="K758" s="671"/>
      <c r="L758" s="671"/>
      <c r="M758" s="671"/>
      <c r="N758" s="671"/>
      <c r="O758" s="671"/>
      <c r="P758" s="671"/>
      <c r="Q758" s="671"/>
      <c r="R758" s="671"/>
      <c r="S758" s="671"/>
      <c r="T758" s="671"/>
      <c r="U758" s="671"/>
      <c r="V758" s="671"/>
      <c r="W758" s="671"/>
      <c r="X758" s="671"/>
      <c r="Y758" s="671"/>
      <c r="Z758" s="671"/>
      <c r="AA758" s="671"/>
      <c r="AB758" s="671"/>
      <c r="AC758" s="671"/>
      <c r="AD758" s="671"/>
    </row>
    <row r="759" spans="1:30" ht="13.5" customHeight="1">
      <c r="A759" s="671"/>
      <c r="B759" s="671"/>
      <c r="C759" s="671"/>
      <c r="D759" s="671"/>
      <c r="E759" s="671"/>
      <c r="F759" s="671"/>
      <c r="G759" s="671"/>
      <c r="H759" s="671"/>
      <c r="I759" s="671"/>
      <c r="J759" s="671"/>
      <c r="K759" s="671"/>
      <c r="L759" s="671"/>
      <c r="M759" s="671"/>
      <c r="N759" s="671"/>
      <c r="O759" s="671"/>
      <c r="P759" s="671"/>
      <c r="Q759" s="671"/>
      <c r="R759" s="671"/>
      <c r="S759" s="671"/>
      <c r="T759" s="671"/>
      <c r="U759" s="671"/>
      <c r="V759" s="671"/>
      <c r="W759" s="671"/>
      <c r="X759" s="671"/>
      <c r="Y759" s="671"/>
      <c r="Z759" s="671"/>
      <c r="AA759" s="671"/>
      <c r="AB759" s="671"/>
      <c r="AC759" s="671"/>
      <c r="AD759" s="671"/>
    </row>
    <row r="760" spans="1:30" ht="13.5" customHeight="1">
      <c r="A760" s="671"/>
      <c r="B760" s="671"/>
      <c r="C760" s="671"/>
      <c r="D760" s="671"/>
      <c r="E760" s="671"/>
      <c r="F760" s="671"/>
      <c r="G760" s="671"/>
      <c r="H760" s="671"/>
      <c r="I760" s="671"/>
      <c r="J760" s="671"/>
      <c r="K760" s="671"/>
      <c r="L760" s="671"/>
      <c r="M760" s="671"/>
      <c r="N760" s="671"/>
      <c r="O760" s="671"/>
      <c r="P760" s="671"/>
      <c r="Q760" s="671"/>
      <c r="R760" s="671"/>
      <c r="S760" s="671"/>
      <c r="T760" s="671"/>
      <c r="U760" s="671"/>
      <c r="V760" s="671"/>
      <c r="W760" s="671"/>
      <c r="X760" s="671"/>
      <c r="Y760" s="671"/>
      <c r="Z760" s="671"/>
      <c r="AA760" s="671"/>
      <c r="AB760" s="671"/>
      <c r="AC760" s="671"/>
      <c r="AD760" s="671"/>
    </row>
    <row r="761" spans="1:30" ht="13.5" customHeight="1">
      <c r="A761" s="671"/>
      <c r="B761" s="671"/>
      <c r="C761" s="671"/>
      <c r="D761" s="671"/>
      <c r="E761" s="671"/>
      <c r="F761" s="671"/>
      <c r="G761" s="671"/>
      <c r="H761" s="671"/>
      <c r="I761" s="671"/>
      <c r="J761" s="671"/>
      <c r="K761" s="671"/>
      <c r="L761" s="671"/>
      <c r="M761" s="671"/>
      <c r="N761" s="671"/>
      <c r="O761" s="671"/>
      <c r="P761" s="671"/>
      <c r="Q761" s="671"/>
      <c r="R761" s="671"/>
      <c r="S761" s="671"/>
      <c r="T761" s="671"/>
      <c r="U761" s="671"/>
      <c r="V761" s="671"/>
      <c r="W761" s="671"/>
      <c r="X761" s="671"/>
      <c r="Y761" s="671"/>
      <c r="Z761" s="671"/>
      <c r="AA761" s="671"/>
      <c r="AB761" s="671"/>
      <c r="AC761" s="671"/>
      <c r="AD761" s="671"/>
    </row>
    <row r="762" spans="1:30" ht="13.5" customHeight="1">
      <c r="A762" s="671"/>
      <c r="B762" s="671"/>
      <c r="C762" s="671"/>
      <c r="D762" s="671"/>
      <c r="E762" s="671"/>
      <c r="F762" s="671"/>
      <c r="G762" s="671"/>
      <c r="H762" s="671"/>
      <c r="I762" s="671"/>
      <c r="J762" s="671"/>
      <c r="K762" s="671"/>
      <c r="L762" s="671"/>
      <c r="M762" s="671"/>
      <c r="N762" s="671"/>
      <c r="O762" s="671"/>
      <c r="P762" s="671"/>
      <c r="Q762" s="671"/>
      <c r="R762" s="671"/>
      <c r="S762" s="671"/>
      <c r="T762" s="671"/>
      <c r="U762" s="671"/>
      <c r="V762" s="671"/>
      <c r="W762" s="671"/>
      <c r="X762" s="671"/>
      <c r="Y762" s="671"/>
      <c r="Z762" s="671"/>
      <c r="AA762" s="671"/>
      <c r="AB762" s="671"/>
      <c r="AC762" s="671"/>
      <c r="AD762" s="671"/>
    </row>
    <row r="763" spans="1:30" ht="13.5" customHeight="1">
      <c r="A763" s="671"/>
      <c r="B763" s="671"/>
      <c r="C763" s="671"/>
      <c r="D763" s="671"/>
      <c r="E763" s="671"/>
      <c r="F763" s="671"/>
      <c r="G763" s="671"/>
      <c r="H763" s="671"/>
      <c r="I763" s="671"/>
      <c r="J763" s="671"/>
      <c r="K763" s="671"/>
      <c r="L763" s="671"/>
      <c r="M763" s="671"/>
      <c r="N763" s="671"/>
      <c r="O763" s="671"/>
      <c r="P763" s="671"/>
      <c r="Q763" s="671"/>
      <c r="R763" s="671"/>
      <c r="S763" s="671"/>
      <c r="T763" s="671"/>
      <c r="U763" s="671"/>
      <c r="V763" s="671"/>
      <c r="W763" s="671"/>
      <c r="X763" s="671"/>
      <c r="Y763" s="671"/>
      <c r="Z763" s="671"/>
      <c r="AA763" s="671"/>
      <c r="AB763" s="671"/>
      <c r="AC763" s="671"/>
      <c r="AD763" s="671"/>
    </row>
    <row r="764" spans="1:30" ht="13.5" customHeight="1">
      <c r="A764" s="671"/>
      <c r="B764" s="671"/>
      <c r="C764" s="671"/>
      <c r="D764" s="671"/>
      <c r="E764" s="671"/>
      <c r="F764" s="671"/>
      <c r="G764" s="671"/>
      <c r="H764" s="671"/>
      <c r="I764" s="671"/>
      <c r="J764" s="671"/>
      <c r="K764" s="671"/>
      <c r="L764" s="671"/>
      <c r="M764" s="671"/>
      <c r="N764" s="671"/>
      <c r="O764" s="671"/>
      <c r="P764" s="671"/>
      <c r="Q764" s="671"/>
      <c r="R764" s="671"/>
      <c r="S764" s="671"/>
      <c r="T764" s="671"/>
      <c r="U764" s="671"/>
      <c r="V764" s="671"/>
      <c r="W764" s="671"/>
      <c r="X764" s="671"/>
      <c r="Y764" s="671"/>
      <c r="Z764" s="671"/>
      <c r="AA764" s="671"/>
      <c r="AB764" s="671"/>
      <c r="AC764" s="671"/>
      <c r="AD764" s="671"/>
    </row>
    <row r="765" spans="1:30" ht="13.5" customHeight="1">
      <c r="A765" s="671"/>
      <c r="B765" s="671"/>
      <c r="C765" s="671"/>
      <c r="D765" s="671"/>
      <c r="E765" s="671"/>
      <c r="F765" s="671"/>
      <c r="G765" s="671"/>
      <c r="H765" s="671"/>
      <c r="I765" s="671"/>
      <c r="J765" s="671"/>
      <c r="K765" s="671"/>
      <c r="L765" s="671"/>
      <c r="M765" s="671"/>
      <c r="N765" s="671"/>
      <c r="O765" s="671"/>
      <c r="P765" s="671"/>
      <c r="Q765" s="671"/>
      <c r="R765" s="671"/>
      <c r="S765" s="671"/>
      <c r="T765" s="671"/>
      <c r="U765" s="671"/>
      <c r="V765" s="671"/>
      <c r="W765" s="671"/>
      <c r="X765" s="671"/>
      <c r="Y765" s="671"/>
      <c r="Z765" s="671"/>
      <c r="AA765" s="671"/>
      <c r="AB765" s="671"/>
      <c r="AC765" s="671"/>
      <c r="AD765" s="671"/>
    </row>
    <row r="766" spans="1:30" ht="13.5" customHeight="1">
      <c r="A766" s="671"/>
      <c r="B766" s="671"/>
      <c r="C766" s="671"/>
      <c r="D766" s="671"/>
      <c r="E766" s="671"/>
      <c r="F766" s="671"/>
      <c r="G766" s="671"/>
      <c r="H766" s="671"/>
      <c r="I766" s="671"/>
      <c r="J766" s="671"/>
      <c r="K766" s="671"/>
      <c r="L766" s="671"/>
      <c r="M766" s="671"/>
      <c r="N766" s="671"/>
      <c r="O766" s="671"/>
      <c r="P766" s="671"/>
      <c r="Q766" s="671"/>
      <c r="R766" s="671"/>
      <c r="S766" s="671"/>
      <c r="T766" s="671"/>
      <c r="U766" s="671"/>
      <c r="V766" s="671"/>
      <c r="W766" s="671"/>
      <c r="X766" s="671"/>
      <c r="Y766" s="671"/>
      <c r="Z766" s="671"/>
      <c r="AA766" s="671"/>
      <c r="AB766" s="671"/>
      <c r="AC766" s="671"/>
      <c r="AD766" s="671"/>
    </row>
    <row r="767" spans="1:30" ht="13.5" customHeight="1">
      <c r="A767" s="671"/>
      <c r="B767" s="671"/>
      <c r="C767" s="671"/>
      <c r="D767" s="671"/>
      <c r="E767" s="671"/>
      <c r="F767" s="671"/>
      <c r="G767" s="671"/>
      <c r="H767" s="671"/>
      <c r="I767" s="671"/>
      <c r="J767" s="671"/>
      <c r="K767" s="671"/>
      <c r="L767" s="671"/>
      <c r="M767" s="671"/>
      <c r="N767" s="671"/>
      <c r="O767" s="671"/>
      <c r="P767" s="671"/>
      <c r="Q767" s="671"/>
      <c r="R767" s="671"/>
      <c r="S767" s="671"/>
      <c r="T767" s="671"/>
      <c r="U767" s="671"/>
      <c r="V767" s="671"/>
      <c r="W767" s="671"/>
      <c r="X767" s="671"/>
      <c r="Y767" s="671"/>
      <c r="Z767" s="671"/>
      <c r="AA767" s="671"/>
      <c r="AB767" s="671"/>
      <c r="AC767" s="671"/>
      <c r="AD767" s="671"/>
    </row>
    <row r="768" spans="1:30" ht="13.5" customHeight="1">
      <c r="A768" s="671"/>
      <c r="B768" s="671"/>
      <c r="C768" s="671"/>
      <c r="D768" s="671"/>
      <c r="E768" s="671"/>
      <c r="F768" s="671"/>
      <c r="G768" s="671"/>
      <c r="H768" s="671"/>
      <c r="I768" s="671"/>
      <c r="J768" s="671"/>
      <c r="K768" s="671"/>
      <c r="L768" s="671"/>
      <c r="M768" s="671"/>
      <c r="N768" s="671"/>
      <c r="O768" s="671"/>
      <c r="P768" s="671"/>
      <c r="Q768" s="671"/>
      <c r="R768" s="671"/>
      <c r="S768" s="671"/>
      <c r="T768" s="671"/>
      <c r="U768" s="671"/>
      <c r="V768" s="671"/>
      <c r="W768" s="671"/>
      <c r="X768" s="671"/>
      <c r="Y768" s="671"/>
      <c r="Z768" s="671"/>
      <c r="AA768" s="671"/>
      <c r="AB768" s="671"/>
      <c r="AC768" s="671"/>
      <c r="AD768" s="671"/>
    </row>
    <row r="769" spans="1:30" ht="13.5" customHeight="1">
      <c r="A769" s="671"/>
      <c r="B769" s="671"/>
      <c r="C769" s="671"/>
      <c r="D769" s="671"/>
      <c r="E769" s="671"/>
      <c r="F769" s="671"/>
      <c r="G769" s="671"/>
      <c r="H769" s="671"/>
      <c r="I769" s="671"/>
      <c r="J769" s="671"/>
      <c r="K769" s="671"/>
      <c r="L769" s="671"/>
      <c r="M769" s="671"/>
      <c r="N769" s="671"/>
      <c r="O769" s="671"/>
      <c r="P769" s="671"/>
      <c r="Q769" s="671"/>
      <c r="R769" s="671"/>
      <c r="S769" s="671"/>
      <c r="T769" s="671"/>
      <c r="U769" s="671"/>
      <c r="V769" s="671"/>
      <c r="W769" s="671"/>
      <c r="X769" s="671"/>
      <c r="Y769" s="671"/>
      <c r="Z769" s="671"/>
      <c r="AA769" s="671"/>
      <c r="AB769" s="671"/>
      <c r="AC769" s="671"/>
      <c r="AD769" s="671"/>
    </row>
    <row r="770" spans="1:30" ht="13.5" customHeight="1">
      <c r="A770" s="671"/>
      <c r="B770" s="671"/>
      <c r="C770" s="671"/>
      <c r="D770" s="671"/>
      <c r="E770" s="671"/>
      <c r="F770" s="671"/>
      <c r="G770" s="671"/>
      <c r="H770" s="671"/>
      <c r="I770" s="671"/>
      <c r="J770" s="671"/>
      <c r="K770" s="671"/>
      <c r="L770" s="671"/>
      <c r="M770" s="671"/>
      <c r="N770" s="671"/>
      <c r="O770" s="671"/>
      <c r="P770" s="671"/>
      <c r="Q770" s="671"/>
      <c r="R770" s="671"/>
      <c r="S770" s="671"/>
      <c r="T770" s="671"/>
      <c r="U770" s="671"/>
      <c r="V770" s="671"/>
      <c r="W770" s="671"/>
      <c r="X770" s="671"/>
      <c r="Y770" s="671"/>
      <c r="Z770" s="671"/>
      <c r="AA770" s="671"/>
      <c r="AB770" s="671"/>
      <c r="AC770" s="671"/>
      <c r="AD770" s="671"/>
    </row>
    <row r="771" spans="1:30" ht="13.5" customHeight="1">
      <c r="A771" s="671"/>
      <c r="B771" s="671"/>
      <c r="C771" s="671"/>
      <c r="D771" s="671"/>
      <c r="E771" s="671"/>
      <c r="F771" s="671"/>
      <c r="G771" s="671"/>
      <c r="H771" s="671"/>
      <c r="I771" s="671"/>
      <c r="J771" s="671"/>
      <c r="K771" s="671"/>
      <c r="L771" s="671"/>
      <c r="M771" s="671"/>
      <c r="N771" s="671"/>
      <c r="O771" s="671"/>
      <c r="P771" s="671"/>
      <c r="Q771" s="671"/>
      <c r="R771" s="671"/>
      <c r="S771" s="671"/>
      <c r="T771" s="671"/>
      <c r="U771" s="671"/>
      <c r="V771" s="671"/>
      <c r="W771" s="671"/>
      <c r="X771" s="671"/>
      <c r="Y771" s="671"/>
      <c r="Z771" s="671"/>
      <c r="AA771" s="671"/>
      <c r="AB771" s="671"/>
      <c r="AC771" s="671"/>
      <c r="AD771" s="671"/>
    </row>
    <row r="772" spans="1:30" ht="13.5" customHeight="1">
      <c r="A772" s="671"/>
      <c r="B772" s="671"/>
      <c r="C772" s="671"/>
      <c r="D772" s="671"/>
      <c r="E772" s="671"/>
      <c r="F772" s="671"/>
      <c r="G772" s="671"/>
      <c r="H772" s="671"/>
      <c r="I772" s="671"/>
      <c r="J772" s="671"/>
      <c r="K772" s="671"/>
      <c r="L772" s="671"/>
      <c r="M772" s="671"/>
      <c r="N772" s="671"/>
      <c r="O772" s="671"/>
      <c r="P772" s="671"/>
      <c r="Q772" s="671"/>
      <c r="R772" s="671"/>
      <c r="S772" s="671"/>
      <c r="T772" s="671"/>
      <c r="U772" s="671"/>
      <c r="V772" s="671"/>
      <c r="W772" s="671"/>
      <c r="X772" s="671"/>
      <c r="Y772" s="671"/>
      <c r="Z772" s="671"/>
      <c r="AA772" s="671"/>
      <c r="AB772" s="671"/>
      <c r="AC772" s="671"/>
      <c r="AD772" s="671"/>
    </row>
    <row r="773" spans="1:30" ht="13.5" customHeight="1">
      <c r="A773" s="671"/>
      <c r="B773" s="671"/>
      <c r="C773" s="671"/>
      <c r="D773" s="671"/>
      <c r="E773" s="671"/>
      <c r="F773" s="671"/>
      <c r="G773" s="671"/>
      <c r="H773" s="671"/>
      <c r="I773" s="671"/>
      <c r="J773" s="671"/>
      <c r="K773" s="671"/>
      <c r="L773" s="671"/>
      <c r="M773" s="671"/>
      <c r="N773" s="671"/>
      <c r="O773" s="671"/>
      <c r="P773" s="671"/>
      <c r="Q773" s="671"/>
      <c r="R773" s="671"/>
      <c r="S773" s="671"/>
      <c r="T773" s="671"/>
      <c r="U773" s="671"/>
      <c r="V773" s="671"/>
      <c r="W773" s="671"/>
      <c r="X773" s="671"/>
      <c r="Y773" s="671"/>
      <c r="Z773" s="671"/>
      <c r="AA773" s="671"/>
      <c r="AB773" s="671"/>
      <c r="AC773" s="671"/>
      <c r="AD773" s="671"/>
    </row>
    <row r="774" spans="1:30" ht="13.5" customHeight="1">
      <c r="A774" s="671"/>
      <c r="B774" s="671"/>
      <c r="C774" s="671"/>
      <c r="D774" s="671"/>
      <c r="E774" s="671"/>
      <c r="F774" s="671"/>
      <c r="G774" s="671"/>
      <c r="H774" s="671"/>
      <c r="I774" s="671"/>
      <c r="J774" s="671"/>
      <c r="K774" s="671"/>
      <c r="L774" s="671"/>
      <c r="M774" s="671"/>
      <c r="N774" s="671"/>
      <c r="O774" s="671"/>
      <c r="P774" s="671"/>
      <c r="Q774" s="671"/>
      <c r="R774" s="671"/>
      <c r="S774" s="671"/>
      <c r="T774" s="671"/>
      <c r="U774" s="671"/>
      <c r="V774" s="671"/>
      <c r="W774" s="671"/>
      <c r="X774" s="671"/>
      <c r="Y774" s="671"/>
      <c r="Z774" s="671"/>
      <c r="AA774" s="671"/>
      <c r="AB774" s="671"/>
      <c r="AC774" s="671"/>
      <c r="AD774" s="671"/>
    </row>
    <row r="775" spans="1:30" ht="13.5" customHeight="1">
      <c r="A775" s="671"/>
      <c r="B775" s="671"/>
      <c r="C775" s="671"/>
      <c r="D775" s="671"/>
      <c r="E775" s="671"/>
      <c r="F775" s="671"/>
      <c r="G775" s="671"/>
      <c r="H775" s="671"/>
      <c r="I775" s="671"/>
      <c r="J775" s="671"/>
      <c r="K775" s="671"/>
      <c r="L775" s="671"/>
      <c r="M775" s="671"/>
      <c r="N775" s="671"/>
      <c r="O775" s="671"/>
      <c r="P775" s="671"/>
      <c r="Q775" s="671"/>
      <c r="R775" s="671"/>
      <c r="S775" s="671"/>
      <c r="T775" s="671"/>
      <c r="U775" s="671"/>
      <c r="V775" s="671"/>
      <c r="W775" s="671"/>
      <c r="X775" s="671"/>
      <c r="Y775" s="671"/>
      <c r="Z775" s="671"/>
      <c r="AA775" s="671"/>
      <c r="AB775" s="671"/>
      <c r="AC775" s="671"/>
      <c r="AD775" s="671"/>
    </row>
    <row r="776" spans="1:30" ht="13.5" customHeight="1">
      <c r="A776" s="671"/>
      <c r="B776" s="671"/>
      <c r="C776" s="671"/>
      <c r="D776" s="671"/>
      <c r="E776" s="671"/>
      <c r="F776" s="671"/>
      <c r="G776" s="671"/>
      <c r="H776" s="671"/>
      <c r="I776" s="671"/>
      <c r="J776" s="671"/>
      <c r="K776" s="671"/>
      <c r="L776" s="671"/>
      <c r="M776" s="671"/>
      <c r="N776" s="671"/>
      <c r="O776" s="671"/>
      <c r="P776" s="671"/>
      <c r="Q776" s="671"/>
      <c r="R776" s="671"/>
      <c r="S776" s="671"/>
      <c r="T776" s="671"/>
      <c r="U776" s="671"/>
      <c r="V776" s="671"/>
      <c r="W776" s="671"/>
      <c r="X776" s="671"/>
      <c r="Y776" s="671"/>
      <c r="Z776" s="671"/>
      <c r="AA776" s="671"/>
      <c r="AB776" s="671"/>
      <c r="AC776" s="671"/>
      <c r="AD776" s="671"/>
    </row>
    <row r="777" spans="1:30" ht="13.5" customHeight="1">
      <c r="A777" s="671"/>
      <c r="B777" s="671"/>
      <c r="C777" s="671"/>
      <c r="D777" s="671"/>
      <c r="E777" s="671"/>
      <c r="F777" s="671"/>
      <c r="G777" s="671"/>
      <c r="H777" s="671"/>
      <c r="I777" s="671"/>
      <c r="J777" s="671"/>
      <c r="K777" s="671"/>
      <c r="L777" s="671"/>
      <c r="M777" s="671"/>
      <c r="N777" s="671"/>
      <c r="O777" s="671"/>
      <c r="P777" s="671"/>
      <c r="Q777" s="671"/>
      <c r="R777" s="671"/>
      <c r="S777" s="671"/>
      <c r="T777" s="671"/>
      <c r="U777" s="671"/>
      <c r="V777" s="671"/>
      <c r="W777" s="671"/>
      <c r="X777" s="671"/>
      <c r="Y777" s="671"/>
      <c r="Z777" s="671"/>
      <c r="AA777" s="671"/>
      <c r="AB777" s="671"/>
      <c r="AC777" s="671"/>
      <c r="AD777" s="671"/>
    </row>
    <row r="778" spans="1:30" ht="13.5" customHeight="1">
      <c r="A778" s="671"/>
      <c r="B778" s="671"/>
      <c r="C778" s="671"/>
      <c r="D778" s="671"/>
      <c r="E778" s="671"/>
      <c r="F778" s="671"/>
      <c r="G778" s="671"/>
      <c r="H778" s="671"/>
      <c r="I778" s="671"/>
      <c r="J778" s="671"/>
      <c r="K778" s="671"/>
      <c r="L778" s="671"/>
      <c r="M778" s="671"/>
      <c r="N778" s="671"/>
      <c r="O778" s="671"/>
      <c r="P778" s="671"/>
      <c r="Q778" s="671"/>
      <c r="R778" s="671"/>
      <c r="S778" s="671"/>
      <c r="T778" s="671"/>
      <c r="U778" s="671"/>
      <c r="V778" s="671"/>
      <c r="W778" s="671"/>
      <c r="X778" s="671"/>
      <c r="Y778" s="671"/>
      <c r="Z778" s="671"/>
      <c r="AA778" s="671"/>
      <c r="AB778" s="671"/>
      <c r="AC778" s="671"/>
      <c r="AD778" s="671"/>
    </row>
    <row r="779" spans="1:30" ht="13.5" customHeight="1">
      <c r="A779" s="671"/>
      <c r="B779" s="671"/>
      <c r="C779" s="671"/>
      <c r="D779" s="671"/>
      <c r="E779" s="671"/>
      <c r="F779" s="671"/>
      <c r="G779" s="671"/>
      <c r="H779" s="671"/>
      <c r="I779" s="671"/>
      <c r="J779" s="671"/>
      <c r="K779" s="671"/>
      <c r="L779" s="671"/>
      <c r="M779" s="671"/>
      <c r="N779" s="671"/>
      <c r="O779" s="671"/>
      <c r="P779" s="671"/>
      <c r="Q779" s="671"/>
      <c r="R779" s="671"/>
      <c r="S779" s="671"/>
      <c r="T779" s="671"/>
      <c r="U779" s="671"/>
      <c r="V779" s="671"/>
      <c r="W779" s="671"/>
      <c r="X779" s="671"/>
      <c r="Y779" s="671"/>
      <c r="Z779" s="671"/>
      <c r="AA779" s="671"/>
      <c r="AB779" s="671"/>
      <c r="AC779" s="671"/>
      <c r="AD779" s="671"/>
    </row>
    <row r="780" spans="1:30" ht="13.5" customHeight="1">
      <c r="A780" s="671"/>
      <c r="B780" s="671"/>
      <c r="C780" s="671"/>
      <c r="D780" s="671"/>
      <c r="E780" s="671"/>
      <c r="F780" s="671"/>
      <c r="G780" s="671"/>
      <c r="H780" s="671"/>
      <c r="I780" s="671"/>
      <c r="J780" s="671"/>
      <c r="K780" s="671"/>
      <c r="L780" s="671"/>
      <c r="M780" s="671"/>
      <c r="N780" s="671"/>
      <c r="O780" s="671"/>
      <c r="P780" s="671"/>
      <c r="Q780" s="671"/>
      <c r="R780" s="671"/>
      <c r="S780" s="671"/>
      <c r="T780" s="671"/>
      <c r="U780" s="671"/>
      <c r="V780" s="671"/>
      <c r="W780" s="671"/>
      <c r="X780" s="671"/>
      <c r="Y780" s="671"/>
      <c r="Z780" s="671"/>
      <c r="AA780" s="671"/>
      <c r="AB780" s="671"/>
      <c r="AC780" s="671"/>
      <c r="AD780" s="671"/>
    </row>
    <row r="781" spans="1:30" ht="13.5" customHeight="1">
      <c r="A781" s="671"/>
      <c r="B781" s="671"/>
      <c r="C781" s="671"/>
      <c r="D781" s="671"/>
      <c r="E781" s="671"/>
      <c r="F781" s="671"/>
      <c r="G781" s="671"/>
      <c r="H781" s="671"/>
      <c r="I781" s="671"/>
      <c r="J781" s="671"/>
      <c r="K781" s="671"/>
      <c r="L781" s="671"/>
      <c r="M781" s="671"/>
      <c r="N781" s="671"/>
      <c r="O781" s="671"/>
      <c r="P781" s="671"/>
      <c r="Q781" s="671"/>
      <c r="R781" s="671"/>
      <c r="S781" s="671"/>
      <c r="T781" s="671"/>
      <c r="U781" s="671"/>
      <c r="V781" s="671"/>
      <c r="W781" s="671"/>
      <c r="X781" s="671"/>
      <c r="Y781" s="671"/>
      <c r="Z781" s="671"/>
      <c r="AA781" s="671"/>
      <c r="AB781" s="671"/>
      <c r="AC781" s="671"/>
      <c r="AD781" s="671"/>
    </row>
    <row r="782" spans="1:30" ht="13.5" customHeight="1">
      <c r="A782" s="671"/>
      <c r="B782" s="671"/>
      <c r="C782" s="671"/>
      <c r="D782" s="671"/>
      <c r="E782" s="671"/>
      <c r="F782" s="671"/>
      <c r="G782" s="671"/>
      <c r="H782" s="671"/>
      <c r="I782" s="671"/>
      <c r="J782" s="671"/>
      <c r="K782" s="671"/>
      <c r="L782" s="671"/>
      <c r="M782" s="671"/>
      <c r="N782" s="671"/>
      <c r="O782" s="671"/>
      <c r="P782" s="671"/>
      <c r="Q782" s="671"/>
      <c r="R782" s="671"/>
      <c r="S782" s="671"/>
      <c r="T782" s="671"/>
      <c r="U782" s="671"/>
      <c r="V782" s="671"/>
      <c r="W782" s="671"/>
      <c r="X782" s="671"/>
      <c r="Y782" s="671"/>
      <c r="Z782" s="671"/>
      <c r="AA782" s="671"/>
      <c r="AB782" s="671"/>
      <c r="AC782" s="671"/>
      <c r="AD782" s="671"/>
    </row>
    <row r="783" spans="1:30" ht="13.5" customHeight="1">
      <c r="A783" s="671"/>
      <c r="B783" s="671"/>
      <c r="C783" s="671"/>
      <c r="D783" s="671"/>
      <c r="E783" s="671"/>
      <c r="F783" s="671"/>
      <c r="G783" s="671"/>
      <c r="H783" s="671"/>
      <c r="I783" s="671"/>
      <c r="J783" s="671"/>
      <c r="K783" s="671"/>
      <c r="L783" s="671"/>
      <c r="M783" s="671"/>
      <c r="N783" s="671"/>
      <c r="O783" s="671"/>
      <c r="P783" s="671"/>
      <c r="Q783" s="671"/>
      <c r="R783" s="671"/>
      <c r="S783" s="671"/>
      <c r="T783" s="671"/>
      <c r="U783" s="671"/>
      <c r="V783" s="671"/>
      <c r="W783" s="671"/>
      <c r="X783" s="671"/>
      <c r="Y783" s="671"/>
      <c r="Z783" s="671"/>
      <c r="AA783" s="671"/>
      <c r="AB783" s="671"/>
      <c r="AC783" s="671"/>
      <c r="AD783" s="671"/>
    </row>
    <row r="784" spans="1:30" ht="13.5" customHeight="1">
      <c r="A784" s="671"/>
      <c r="B784" s="671"/>
      <c r="C784" s="671"/>
      <c r="D784" s="671"/>
      <c r="E784" s="671"/>
      <c r="F784" s="671"/>
      <c r="G784" s="671"/>
      <c r="H784" s="671"/>
      <c r="I784" s="671"/>
      <c r="J784" s="671"/>
      <c r="K784" s="671"/>
      <c r="L784" s="671"/>
      <c r="M784" s="671"/>
      <c r="N784" s="671"/>
      <c r="O784" s="671"/>
      <c r="P784" s="671"/>
      <c r="Q784" s="671"/>
      <c r="R784" s="671"/>
      <c r="S784" s="671"/>
      <c r="T784" s="671"/>
      <c r="U784" s="671"/>
      <c r="V784" s="671"/>
      <c r="W784" s="671"/>
      <c r="X784" s="671"/>
      <c r="Y784" s="671"/>
      <c r="Z784" s="671"/>
      <c r="AA784" s="671"/>
      <c r="AB784" s="671"/>
      <c r="AC784" s="671"/>
      <c r="AD784" s="671"/>
    </row>
    <row r="785" spans="1:30" ht="13.5" customHeight="1">
      <c r="A785" s="671"/>
      <c r="B785" s="671"/>
      <c r="C785" s="671"/>
      <c r="D785" s="671"/>
      <c r="E785" s="671"/>
      <c r="F785" s="671"/>
      <c r="G785" s="671"/>
      <c r="H785" s="671"/>
      <c r="I785" s="671"/>
      <c r="J785" s="671"/>
      <c r="K785" s="671"/>
      <c r="L785" s="671"/>
      <c r="M785" s="671"/>
      <c r="N785" s="671"/>
      <c r="O785" s="671"/>
      <c r="P785" s="671"/>
      <c r="Q785" s="671"/>
      <c r="R785" s="671"/>
      <c r="S785" s="671"/>
      <c r="T785" s="671"/>
      <c r="U785" s="671"/>
      <c r="V785" s="671"/>
      <c r="W785" s="671"/>
      <c r="X785" s="671"/>
      <c r="Y785" s="671"/>
      <c r="Z785" s="671"/>
      <c r="AA785" s="671"/>
      <c r="AB785" s="671"/>
      <c r="AC785" s="671"/>
      <c r="AD785" s="671"/>
    </row>
    <row r="786" spans="1:30" ht="13.5" customHeight="1">
      <c r="A786" s="671"/>
      <c r="B786" s="671"/>
      <c r="C786" s="671"/>
      <c r="D786" s="671"/>
      <c r="E786" s="671"/>
      <c r="F786" s="671"/>
      <c r="G786" s="671"/>
      <c r="H786" s="671"/>
      <c r="I786" s="671"/>
      <c r="J786" s="671"/>
      <c r="K786" s="671"/>
      <c r="L786" s="671"/>
      <c r="M786" s="671"/>
      <c r="N786" s="671"/>
      <c r="O786" s="671"/>
      <c r="P786" s="671"/>
      <c r="Q786" s="671"/>
      <c r="R786" s="671"/>
      <c r="S786" s="671"/>
      <c r="T786" s="671"/>
      <c r="U786" s="671"/>
      <c r="V786" s="671"/>
      <c r="W786" s="671"/>
      <c r="X786" s="671"/>
      <c r="Y786" s="671"/>
      <c r="Z786" s="671"/>
      <c r="AA786" s="671"/>
      <c r="AB786" s="671"/>
      <c r="AC786" s="671"/>
      <c r="AD786" s="671"/>
    </row>
    <row r="787" spans="1:30" ht="13.5" customHeight="1">
      <c r="A787" s="671"/>
      <c r="B787" s="671"/>
      <c r="C787" s="671"/>
      <c r="D787" s="671"/>
      <c r="E787" s="671"/>
      <c r="F787" s="671"/>
      <c r="G787" s="671"/>
      <c r="H787" s="671"/>
      <c r="I787" s="671"/>
      <c r="J787" s="671"/>
      <c r="K787" s="671"/>
      <c r="L787" s="671"/>
      <c r="M787" s="671"/>
      <c r="N787" s="671"/>
      <c r="O787" s="671"/>
      <c r="P787" s="671"/>
      <c r="Q787" s="671"/>
      <c r="R787" s="671"/>
      <c r="S787" s="671"/>
      <c r="T787" s="671"/>
      <c r="U787" s="671"/>
      <c r="V787" s="671"/>
      <c r="W787" s="671"/>
      <c r="X787" s="671"/>
      <c r="Y787" s="671"/>
      <c r="Z787" s="671"/>
      <c r="AA787" s="671"/>
      <c r="AB787" s="671"/>
      <c r="AC787" s="671"/>
      <c r="AD787" s="671"/>
    </row>
    <row r="788" spans="1:30" ht="13.5" customHeight="1">
      <c r="A788" s="671"/>
      <c r="B788" s="671"/>
      <c r="C788" s="671"/>
      <c r="D788" s="671"/>
      <c r="E788" s="671"/>
      <c r="F788" s="671"/>
      <c r="G788" s="671"/>
      <c r="H788" s="671"/>
      <c r="I788" s="671"/>
      <c r="J788" s="671"/>
      <c r="K788" s="671"/>
      <c r="L788" s="671"/>
      <c r="M788" s="671"/>
      <c r="N788" s="671"/>
      <c r="O788" s="671"/>
      <c r="P788" s="671"/>
      <c r="Q788" s="671"/>
      <c r="R788" s="671"/>
      <c r="S788" s="671"/>
      <c r="T788" s="671"/>
      <c r="U788" s="671"/>
      <c r="V788" s="671"/>
      <c r="W788" s="671"/>
      <c r="X788" s="671"/>
      <c r="Y788" s="671"/>
      <c r="Z788" s="671"/>
      <c r="AA788" s="671"/>
      <c r="AB788" s="671"/>
      <c r="AC788" s="671"/>
      <c r="AD788" s="671"/>
    </row>
    <row r="789" spans="1:30" ht="13.5" customHeight="1">
      <c r="A789" s="671"/>
      <c r="B789" s="671"/>
      <c r="C789" s="671"/>
      <c r="D789" s="671"/>
      <c r="E789" s="671"/>
      <c r="F789" s="671"/>
      <c r="G789" s="671"/>
      <c r="H789" s="671"/>
      <c r="I789" s="671"/>
      <c r="J789" s="671"/>
      <c r="K789" s="671"/>
      <c r="L789" s="671"/>
      <c r="M789" s="671"/>
      <c r="N789" s="671"/>
      <c r="O789" s="671"/>
      <c r="P789" s="671"/>
      <c r="Q789" s="671"/>
      <c r="R789" s="671"/>
      <c r="S789" s="671"/>
      <c r="T789" s="671"/>
      <c r="U789" s="671"/>
      <c r="V789" s="671"/>
      <c r="W789" s="671"/>
      <c r="X789" s="671"/>
      <c r="Y789" s="671"/>
      <c r="Z789" s="671"/>
      <c r="AA789" s="671"/>
      <c r="AB789" s="671"/>
      <c r="AC789" s="671"/>
      <c r="AD789" s="671"/>
    </row>
    <row r="790" spans="1:30" ht="13.5" customHeight="1">
      <c r="A790" s="671"/>
      <c r="B790" s="671"/>
      <c r="C790" s="671"/>
      <c r="D790" s="671"/>
      <c r="E790" s="671"/>
      <c r="F790" s="671"/>
      <c r="G790" s="671"/>
      <c r="H790" s="671"/>
      <c r="I790" s="671"/>
      <c r="J790" s="671"/>
      <c r="K790" s="671"/>
      <c r="L790" s="671"/>
      <c r="M790" s="671"/>
      <c r="N790" s="671"/>
      <c r="O790" s="671"/>
      <c r="P790" s="671"/>
      <c r="Q790" s="671"/>
      <c r="R790" s="671"/>
      <c r="S790" s="671"/>
      <c r="T790" s="671"/>
      <c r="U790" s="671"/>
      <c r="V790" s="671"/>
      <c r="W790" s="671"/>
      <c r="X790" s="671"/>
      <c r="Y790" s="671"/>
      <c r="Z790" s="671"/>
      <c r="AA790" s="671"/>
      <c r="AB790" s="671"/>
      <c r="AC790" s="671"/>
      <c r="AD790" s="671"/>
    </row>
    <row r="791" spans="1:30" ht="13.5" customHeight="1">
      <c r="A791" s="671"/>
      <c r="B791" s="671"/>
      <c r="C791" s="671"/>
      <c r="D791" s="671"/>
      <c r="E791" s="671"/>
      <c r="F791" s="671"/>
      <c r="G791" s="671"/>
      <c r="H791" s="671"/>
      <c r="I791" s="671"/>
      <c r="J791" s="671"/>
      <c r="K791" s="671"/>
      <c r="L791" s="671"/>
      <c r="M791" s="671"/>
      <c r="N791" s="671"/>
      <c r="O791" s="671"/>
      <c r="P791" s="671"/>
      <c r="Q791" s="671"/>
      <c r="R791" s="671"/>
      <c r="S791" s="671"/>
      <c r="T791" s="671"/>
      <c r="U791" s="671"/>
      <c r="V791" s="671"/>
      <c r="W791" s="671"/>
      <c r="X791" s="671"/>
      <c r="Y791" s="671"/>
      <c r="Z791" s="671"/>
      <c r="AA791" s="671"/>
      <c r="AB791" s="671"/>
      <c r="AC791" s="671"/>
      <c r="AD791" s="671"/>
    </row>
    <row r="792" spans="1:30" ht="13.5" customHeight="1">
      <c r="A792" s="671"/>
      <c r="B792" s="671"/>
      <c r="C792" s="671"/>
      <c r="D792" s="671"/>
      <c r="E792" s="671"/>
      <c r="F792" s="671"/>
      <c r="G792" s="671"/>
      <c r="H792" s="671"/>
      <c r="I792" s="671"/>
      <c r="J792" s="671"/>
      <c r="K792" s="671"/>
      <c r="L792" s="671"/>
      <c r="M792" s="671"/>
      <c r="N792" s="671"/>
      <c r="O792" s="671"/>
      <c r="P792" s="671"/>
      <c r="Q792" s="671"/>
      <c r="R792" s="671"/>
      <c r="S792" s="671"/>
      <c r="T792" s="671"/>
      <c r="U792" s="671"/>
      <c r="V792" s="671"/>
      <c r="W792" s="671"/>
      <c r="X792" s="671"/>
      <c r="Y792" s="671"/>
      <c r="Z792" s="671"/>
      <c r="AA792" s="671"/>
      <c r="AB792" s="671"/>
      <c r="AC792" s="671"/>
      <c r="AD792" s="671"/>
    </row>
    <row r="793" spans="1:30" ht="13.5" customHeight="1">
      <c r="A793" s="671"/>
      <c r="B793" s="671"/>
      <c r="C793" s="671"/>
      <c r="D793" s="671"/>
      <c r="E793" s="671"/>
      <c r="F793" s="671"/>
      <c r="G793" s="671"/>
      <c r="H793" s="671"/>
      <c r="I793" s="671"/>
      <c r="J793" s="671"/>
      <c r="K793" s="671"/>
      <c r="L793" s="671"/>
      <c r="M793" s="671"/>
      <c r="N793" s="671"/>
      <c r="O793" s="671"/>
      <c r="P793" s="671"/>
      <c r="Q793" s="671"/>
      <c r="R793" s="671"/>
      <c r="S793" s="671"/>
      <c r="T793" s="671"/>
      <c r="U793" s="671"/>
      <c r="V793" s="671"/>
      <c r="W793" s="671"/>
      <c r="X793" s="671"/>
      <c r="Y793" s="671"/>
      <c r="Z793" s="671"/>
      <c r="AA793" s="671"/>
      <c r="AB793" s="671"/>
      <c r="AC793" s="671"/>
      <c r="AD793" s="671"/>
    </row>
    <row r="794" spans="1:30" ht="13.5" customHeight="1">
      <c r="A794" s="671"/>
      <c r="B794" s="671"/>
      <c r="C794" s="671"/>
      <c r="D794" s="671"/>
      <c r="E794" s="671"/>
      <c r="F794" s="671"/>
      <c r="G794" s="671"/>
      <c r="H794" s="671"/>
      <c r="I794" s="671"/>
      <c r="J794" s="671"/>
      <c r="K794" s="671"/>
      <c r="L794" s="671"/>
      <c r="M794" s="671"/>
      <c r="N794" s="671"/>
      <c r="O794" s="671"/>
      <c r="P794" s="671"/>
      <c r="Q794" s="671"/>
      <c r="R794" s="671"/>
      <c r="S794" s="671"/>
      <c r="T794" s="671"/>
      <c r="U794" s="671"/>
      <c r="V794" s="671"/>
      <c r="W794" s="671"/>
      <c r="X794" s="671"/>
      <c r="Y794" s="671"/>
      <c r="Z794" s="671"/>
      <c r="AA794" s="671"/>
      <c r="AB794" s="671"/>
      <c r="AC794" s="671"/>
      <c r="AD794" s="671"/>
    </row>
    <row r="795" spans="1:30" ht="13.5" customHeight="1">
      <c r="A795" s="671"/>
      <c r="B795" s="671"/>
      <c r="C795" s="671"/>
      <c r="D795" s="671"/>
      <c r="E795" s="671"/>
      <c r="F795" s="671"/>
      <c r="G795" s="671"/>
      <c r="H795" s="671"/>
      <c r="I795" s="671"/>
      <c r="J795" s="671"/>
      <c r="K795" s="671"/>
      <c r="L795" s="671"/>
      <c r="M795" s="671"/>
      <c r="N795" s="671"/>
      <c r="O795" s="671"/>
      <c r="P795" s="671"/>
      <c r="Q795" s="671"/>
      <c r="R795" s="671"/>
      <c r="S795" s="671"/>
      <c r="T795" s="671"/>
      <c r="U795" s="671"/>
      <c r="V795" s="671"/>
      <c r="W795" s="671"/>
      <c r="X795" s="671"/>
      <c r="Y795" s="671"/>
      <c r="Z795" s="671"/>
      <c r="AA795" s="671"/>
      <c r="AB795" s="671"/>
      <c r="AC795" s="671"/>
      <c r="AD795" s="671"/>
    </row>
    <row r="796" spans="1:30" ht="13.5" customHeight="1">
      <c r="A796" s="671"/>
      <c r="B796" s="671"/>
      <c r="C796" s="671"/>
      <c r="D796" s="671"/>
      <c r="E796" s="671"/>
      <c r="F796" s="671"/>
      <c r="G796" s="671"/>
      <c r="H796" s="671"/>
      <c r="I796" s="671"/>
      <c r="J796" s="671"/>
      <c r="K796" s="671"/>
      <c r="L796" s="671"/>
      <c r="M796" s="671"/>
      <c r="N796" s="671"/>
      <c r="O796" s="671"/>
      <c r="P796" s="671"/>
      <c r="Q796" s="671"/>
      <c r="R796" s="671"/>
      <c r="S796" s="671"/>
      <c r="T796" s="671"/>
      <c r="U796" s="671"/>
      <c r="V796" s="671"/>
      <c r="W796" s="671"/>
      <c r="X796" s="671"/>
      <c r="Y796" s="671"/>
      <c r="Z796" s="671"/>
      <c r="AA796" s="671"/>
      <c r="AB796" s="671"/>
      <c r="AC796" s="671"/>
      <c r="AD796" s="671"/>
    </row>
    <row r="797" spans="1:30" ht="13.5" customHeight="1">
      <c r="A797" s="671"/>
      <c r="B797" s="671"/>
      <c r="C797" s="671"/>
      <c r="D797" s="671"/>
      <c r="E797" s="671"/>
      <c r="F797" s="671"/>
      <c r="G797" s="671"/>
      <c r="H797" s="671"/>
      <c r="I797" s="671"/>
      <c r="J797" s="671"/>
      <c r="K797" s="671"/>
      <c r="L797" s="671"/>
      <c r="M797" s="671"/>
      <c r="N797" s="671"/>
      <c r="O797" s="671"/>
      <c r="P797" s="671"/>
      <c r="Q797" s="671"/>
      <c r="R797" s="671"/>
      <c r="S797" s="671"/>
      <c r="T797" s="671"/>
      <c r="U797" s="671"/>
      <c r="V797" s="671"/>
      <c r="W797" s="671"/>
      <c r="X797" s="671"/>
      <c r="Y797" s="671"/>
      <c r="Z797" s="671"/>
      <c r="AA797" s="671"/>
      <c r="AB797" s="671"/>
      <c r="AC797" s="671"/>
      <c r="AD797" s="671"/>
    </row>
    <row r="798" spans="1:30" ht="13.5" customHeight="1">
      <c r="A798" s="671"/>
      <c r="B798" s="671"/>
      <c r="C798" s="671"/>
      <c r="D798" s="671"/>
      <c r="E798" s="671"/>
      <c r="F798" s="671"/>
      <c r="G798" s="671"/>
      <c r="H798" s="671"/>
      <c r="I798" s="671"/>
      <c r="J798" s="671"/>
      <c r="K798" s="671"/>
      <c r="L798" s="671"/>
      <c r="M798" s="671"/>
      <c r="N798" s="671"/>
      <c r="O798" s="671"/>
      <c r="P798" s="671"/>
      <c r="Q798" s="671"/>
      <c r="R798" s="671"/>
      <c r="S798" s="671"/>
      <c r="T798" s="671"/>
      <c r="U798" s="671"/>
      <c r="V798" s="671"/>
      <c r="W798" s="671"/>
      <c r="X798" s="671"/>
      <c r="Y798" s="671"/>
      <c r="Z798" s="671"/>
      <c r="AA798" s="671"/>
      <c r="AB798" s="671"/>
      <c r="AC798" s="671"/>
      <c r="AD798" s="671"/>
    </row>
    <row r="799" spans="1:30" ht="13.5" customHeight="1">
      <c r="A799" s="671"/>
      <c r="B799" s="671"/>
      <c r="C799" s="671"/>
      <c r="D799" s="671"/>
      <c r="E799" s="671"/>
      <c r="F799" s="671"/>
      <c r="G799" s="671"/>
      <c r="H799" s="671"/>
      <c r="I799" s="671"/>
      <c r="J799" s="671"/>
      <c r="K799" s="671"/>
      <c r="L799" s="671"/>
      <c r="M799" s="671"/>
      <c r="N799" s="671"/>
      <c r="O799" s="671"/>
      <c r="P799" s="671"/>
      <c r="Q799" s="671"/>
      <c r="R799" s="671"/>
      <c r="S799" s="671"/>
      <c r="T799" s="671"/>
      <c r="U799" s="671"/>
      <c r="V799" s="671"/>
      <c r="W799" s="671"/>
      <c r="X799" s="671"/>
      <c r="Y799" s="671"/>
      <c r="Z799" s="671"/>
      <c r="AA799" s="671"/>
      <c r="AB799" s="671"/>
      <c r="AC799" s="671"/>
      <c r="AD799" s="671"/>
    </row>
    <row r="800" spans="1:30" ht="13.5" customHeight="1">
      <c r="A800" s="671"/>
      <c r="B800" s="671"/>
      <c r="C800" s="671"/>
      <c r="D800" s="671"/>
      <c r="E800" s="671"/>
      <c r="F800" s="671"/>
      <c r="G800" s="671"/>
      <c r="H800" s="671"/>
      <c r="I800" s="671"/>
      <c r="J800" s="671"/>
      <c r="K800" s="671"/>
      <c r="L800" s="671"/>
      <c r="M800" s="671"/>
      <c r="N800" s="671"/>
      <c r="O800" s="671"/>
      <c r="P800" s="671"/>
      <c r="Q800" s="671"/>
      <c r="R800" s="671"/>
      <c r="S800" s="671"/>
      <c r="T800" s="671"/>
      <c r="U800" s="671"/>
      <c r="V800" s="671"/>
      <c r="W800" s="671"/>
      <c r="X800" s="671"/>
      <c r="Y800" s="671"/>
      <c r="Z800" s="671"/>
      <c r="AA800" s="671"/>
      <c r="AB800" s="671"/>
      <c r="AC800" s="671"/>
      <c r="AD800" s="671"/>
    </row>
    <row r="801" spans="1:30" ht="13.5" customHeight="1">
      <c r="A801" s="671"/>
      <c r="B801" s="671"/>
      <c r="C801" s="671"/>
      <c r="D801" s="671"/>
      <c r="E801" s="671"/>
      <c r="F801" s="671"/>
      <c r="G801" s="671"/>
      <c r="H801" s="671"/>
      <c r="I801" s="671"/>
      <c r="J801" s="671"/>
      <c r="K801" s="671"/>
      <c r="L801" s="671"/>
      <c r="M801" s="671"/>
      <c r="N801" s="671"/>
      <c r="O801" s="671"/>
      <c r="P801" s="671"/>
      <c r="Q801" s="671"/>
      <c r="R801" s="671"/>
      <c r="S801" s="671"/>
      <c r="T801" s="671"/>
      <c r="U801" s="671"/>
      <c r="V801" s="671"/>
      <c r="W801" s="671"/>
      <c r="X801" s="671"/>
      <c r="Y801" s="671"/>
      <c r="Z801" s="671"/>
      <c r="AA801" s="671"/>
      <c r="AB801" s="671"/>
      <c r="AC801" s="671"/>
      <c r="AD801" s="671"/>
    </row>
    <row r="802" spans="1:30" ht="13.5" customHeight="1">
      <c r="A802" s="671"/>
      <c r="B802" s="671"/>
      <c r="C802" s="671"/>
      <c r="D802" s="671"/>
      <c r="E802" s="671"/>
      <c r="F802" s="671"/>
      <c r="G802" s="671"/>
      <c r="H802" s="671"/>
      <c r="I802" s="671"/>
      <c r="J802" s="671"/>
      <c r="K802" s="671"/>
      <c r="L802" s="671"/>
      <c r="M802" s="671"/>
      <c r="N802" s="671"/>
      <c r="O802" s="671"/>
      <c r="P802" s="671"/>
      <c r="Q802" s="671"/>
      <c r="R802" s="671"/>
      <c r="S802" s="671"/>
      <c r="T802" s="671"/>
      <c r="U802" s="671"/>
      <c r="V802" s="671"/>
      <c r="W802" s="671"/>
      <c r="X802" s="671"/>
      <c r="Y802" s="671"/>
      <c r="Z802" s="671"/>
      <c r="AA802" s="671"/>
      <c r="AB802" s="671"/>
      <c r="AC802" s="671"/>
      <c r="AD802" s="671"/>
    </row>
    <row r="803" spans="1:30" ht="13.5" customHeight="1">
      <c r="A803" s="671"/>
      <c r="B803" s="671"/>
      <c r="C803" s="671"/>
      <c r="D803" s="671"/>
      <c r="E803" s="671"/>
      <c r="F803" s="671"/>
      <c r="G803" s="671"/>
      <c r="H803" s="671"/>
      <c r="I803" s="671"/>
      <c r="J803" s="671"/>
      <c r="K803" s="671"/>
      <c r="L803" s="671"/>
      <c r="M803" s="671"/>
      <c r="N803" s="671"/>
      <c r="O803" s="671"/>
      <c r="P803" s="671"/>
      <c r="Q803" s="671"/>
      <c r="R803" s="671"/>
      <c r="S803" s="671"/>
      <c r="T803" s="671"/>
      <c r="U803" s="671"/>
      <c r="V803" s="671"/>
      <c r="W803" s="671"/>
      <c r="X803" s="671"/>
      <c r="Y803" s="671"/>
      <c r="Z803" s="671"/>
      <c r="AA803" s="671"/>
      <c r="AB803" s="671"/>
      <c r="AC803" s="671"/>
      <c r="AD803" s="671"/>
    </row>
    <row r="804" spans="1:30" ht="13.5" customHeight="1">
      <c r="A804" s="671"/>
      <c r="B804" s="671"/>
      <c r="C804" s="671"/>
      <c r="D804" s="671"/>
      <c r="E804" s="671"/>
      <c r="F804" s="671"/>
      <c r="G804" s="671"/>
      <c r="H804" s="671"/>
      <c r="I804" s="671"/>
      <c r="J804" s="671"/>
      <c r="K804" s="671"/>
      <c r="L804" s="671"/>
      <c r="M804" s="671"/>
      <c r="N804" s="671"/>
      <c r="O804" s="671"/>
      <c r="P804" s="671"/>
      <c r="Q804" s="671"/>
      <c r="R804" s="671"/>
      <c r="S804" s="671"/>
      <c r="T804" s="671"/>
      <c r="U804" s="671"/>
      <c r="V804" s="671"/>
      <c r="W804" s="671"/>
      <c r="X804" s="671"/>
      <c r="Y804" s="671"/>
      <c r="Z804" s="671"/>
      <c r="AA804" s="671"/>
      <c r="AB804" s="671"/>
      <c r="AC804" s="671"/>
      <c r="AD804" s="671"/>
    </row>
    <row r="805" spans="1:30" ht="13.5" customHeight="1">
      <c r="A805" s="671"/>
      <c r="B805" s="671"/>
      <c r="C805" s="671"/>
      <c r="D805" s="671"/>
      <c r="E805" s="671"/>
      <c r="F805" s="671"/>
      <c r="G805" s="671"/>
      <c r="H805" s="671"/>
      <c r="I805" s="671"/>
      <c r="J805" s="671"/>
      <c r="K805" s="671"/>
      <c r="L805" s="671"/>
      <c r="M805" s="671"/>
      <c r="N805" s="671"/>
      <c r="O805" s="671"/>
      <c r="P805" s="671"/>
      <c r="Q805" s="671"/>
      <c r="R805" s="671"/>
      <c r="S805" s="671"/>
      <c r="T805" s="671"/>
      <c r="U805" s="671"/>
      <c r="V805" s="671"/>
      <c r="W805" s="671"/>
      <c r="X805" s="671"/>
      <c r="Y805" s="671"/>
      <c r="Z805" s="671"/>
      <c r="AA805" s="671"/>
      <c r="AB805" s="671"/>
      <c r="AC805" s="671"/>
      <c r="AD805" s="671"/>
    </row>
    <row r="806" spans="1:30" ht="13.5" customHeight="1">
      <c r="A806" s="671"/>
      <c r="B806" s="671"/>
      <c r="C806" s="671"/>
      <c r="D806" s="671"/>
      <c r="E806" s="671"/>
      <c r="F806" s="671"/>
      <c r="G806" s="671"/>
      <c r="H806" s="671"/>
      <c r="I806" s="671"/>
      <c r="J806" s="671"/>
      <c r="K806" s="671"/>
      <c r="L806" s="671"/>
      <c r="M806" s="671"/>
      <c r="N806" s="671"/>
      <c r="O806" s="671"/>
      <c r="P806" s="671"/>
      <c r="Q806" s="671"/>
      <c r="R806" s="671"/>
      <c r="S806" s="671"/>
      <c r="T806" s="671"/>
      <c r="U806" s="671"/>
      <c r="V806" s="671"/>
      <c r="W806" s="671"/>
      <c r="X806" s="671"/>
      <c r="Y806" s="671"/>
      <c r="Z806" s="671"/>
      <c r="AA806" s="671"/>
      <c r="AB806" s="671"/>
      <c r="AC806" s="671"/>
      <c r="AD806" s="671"/>
    </row>
    <row r="807" spans="1:30" ht="13.5" customHeight="1">
      <c r="A807" s="671"/>
      <c r="B807" s="671"/>
      <c r="C807" s="671"/>
      <c r="D807" s="671"/>
      <c r="E807" s="671"/>
      <c r="F807" s="671"/>
      <c r="G807" s="671"/>
      <c r="H807" s="671"/>
      <c r="I807" s="671"/>
      <c r="J807" s="671"/>
      <c r="K807" s="671"/>
      <c r="L807" s="671"/>
      <c r="M807" s="671"/>
      <c r="N807" s="671"/>
      <c r="O807" s="671"/>
      <c r="P807" s="671"/>
      <c r="Q807" s="671"/>
      <c r="R807" s="671"/>
      <c r="S807" s="671"/>
      <c r="T807" s="671"/>
      <c r="U807" s="671"/>
      <c r="V807" s="671"/>
      <c r="W807" s="671"/>
      <c r="X807" s="671"/>
      <c r="Y807" s="671"/>
      <c r="Z807" s="671"/>
      <c r="AA807" s="671"/>
      <c r="AB807" s="671"/>
      <c r="AC807" s="671"/>
      <c r="AD807" s="671"/>
    </row>
    <row r="808" spans="1:30" ht="13.5" customHeight="1">
      <c r="A808" s="671"/>
      <c r="B808" s="671"/>
      <c r="C808" s="671"/>
      <c r="D808" s="671"/>
      <c r="E808" s="671"/>
      <c r="F808" s="671"/>
      <c r="G808" s="671"/>
      <c r="H808" s="671"/>
      <c r="I808" s="671"/>
      <c r="J808" s="671"/>
      <c r="K808" s="671"/>
      <c r="L808" s="671"/>
      <c r="M808" s="671"/>
      <c r="N808" s="671"/>
      <c r="O808" s="671"/>
      <c r="P808" s="671"/>
      <c r="Q808" s="671"/>
      <c r="R808" s="671"/>
      <c r="S808" s="671"/>
      <c r="T808" s="671"/>
      <c r="U808" s="671"/>
      <c r="V808" s="671"/>
      <c r="W808" s="671"/>
      <c r="X808" s="671"/>
      <c r="Y808" s="671"/>
      <c r="Z808" s="671"/>
      <c r="AA808" s="671"/>
      <c r="AB808" s="671"/>
      <c r="AC808" s="671"/>
      <c r="AD808" s="671"/>
    </row>
    <row r="809" spans="1:30" ht="13.5" customHeight="1">
      <c r="A809" s="671"/>
      <c r="B809" s="671"/>
      <c r="C809" s="671"/>
      <c r="D809" s="671"/>
      <c r="E809" s="671"/>
      <c r="F809" s="671"/>
      <c r="G809" s="671"/>
      <c r="H809" s="671"/>
      <c r="I809" s="671"/>
      <c r="J809" s="671"/>
      <c r="K809" s="671"/>
      <c r="L809" s="671"/>
      <c r="M809" s="671"/>
      <c r="N809" s="671"/>
      <c r="O809" s="671"/>
      <c r="P809" s="671"/>
      <c r="Q809" s="671"/>
      <c r="R809" s="671"/>
      <c r="S809" s="671"/>
      <c r="T809" s="671"/>
      <c r="U809" s="671"/>
      <c r="V809" s="671"/>
      <c r="W809" s="671"/>
      <c r="X809" s="671"/>
      <c r="Y809" s="671"/>
      <c r="Z809" s="671"/>
      <c r="AA809" s="671"/>
      <c r="AB809" s="671"/>
      <c r="AC809" s="671"/>
      <c r="AD809" s="671"/>
    </row>
    <row r="810" spans="1:30" ht="13.5" customHeight="1">
      <c r="A810" s="671"/>
      <c r="B810" s="671"/>
      <c r="C810" s="671"/>
      <c r="D810" s="671"/>
      <c r="E810" s="671"/>
      <c r="F810" s="671"/>
      <c r="G810" s="671"/>
      <c r="H810" s="671"/>
      <c r="I810" s="671"/>
      <c r="J810" s="671"/>
      <c r="K810" s="671"/>
      <c r="L810" s="671"/>
      <c r="M810" s="671"/>
      <c r="N810" s="671"/>
      <c r="O810" s="671"/>
      <c r="P810" s="671"/>
      <c r="Q810" s="671"/>
      <c r="R810" s="671"/>
      <c r="S810" s="671"/>
      <c r="T810" s="671"/>
      <c r="U810" s="671"/>
      <c r="V810" s="671"/>
      <c r="W810" s="671"/>
      <c r="X810" s="671"/>
      <c r="Y810" s="671"/>
      <c r="Z810" s="671"/>
      <c r="AA810" s="671"/>
      <c r="AB810" s="671"/>
      <c r="AC810" s="671"/>
      <c r="AD810" s="671"/>
    </row>
    <row r="811" spans="1:30" ht="13.5" customHeight="1">
      <c r="A811" s="671"/>
      <c r="B811" s="671"/>
      <c r="C811" s="671"/>
      <c r="D811" s="671"/>
      <c r="E811" s="671"/>
      <c r="F811" s="671"/>
      <c r="G811" s="671"/>
      <c r="H811" s="671"/>
      <c r="I811" s="671"/>
      <c r="J811" s="671"/>
      <c r="K811" s="671"/>
      <c r="L811" s="671"/>
      <c r="M811" s="671"/>
      <c r="N811" s="671"/>
      <c r="O811" s="671"/>
      <c r="P811" s="671"/>
      <c r="Q811" s="671"/>
      <c r="R811" s="671"/>
      <c r="S811" s="671"/>
      <c r="T811" s="671"/>
      <c r="U811" s="671"/>
      <c r="V811" s="671"/>
      <c r="W811" s="671"/>
      <c r="X811" s="671"/>
      <c r="Y811" s="671"/>
      <c r="Z811" s="671"/>
      <c r="AA811" s="671"/>
      <c r="AB811" s="671"/>
      <c r="AC811" s="671"/>
      <c r="AD811" s="671"/>
    </row>
    <row r="812" spans="1:30" ht="13.5" customHeight="1">
      <c r="A812" s="671"/>
      <c r="B812" s="671"/>
      <c r="C812" s="671"/>
      <c r="D812" s="671"/>
      <c r="E812" s="671"/>
      <c r="F812" s="671"/>
      <c r="G812" s="671"/>
      <c r="H812" s="671"/>
      <c r="I812" s="671"/>
      <c r="J812" s="671"/>
      <c r="K812" s="671"/>
      <c r="L812" s="671"/>
      <c r="M812" s="671"/>
      <c r="N812" s="671"/>
      <c r="O812" s="671"/>
      <c r="P812" s="671"/>
      <c r="Q812" s="671"/>
      <c r="R812" s="671"/>
      <c r="S812" s="671"/>
      <c r="T812" s="671"/>
      <c r="U812" s="671"/>
      <c r="V812" s="671"/>
      <c r="W812" s="671"/>
      <c r="X812" s="671"/>
      <c r="Y812" s="671"/>
      <c r="Z812" s="671"/>
      <c r="AA812" s="671"/>
      <c r="AB812" s="671"/>
      <c r="AC812" s="671"/>
      <c r="AD812" s="671"/>
    </row>
    <row r="813" spans="1:30" ht="13.5" customHeight="1">
      <c r="A813" s="671"/>
      <c r="B813" s="671"/>
      <c r="C813" s="671"/>
      <c r="D813" s="671"/>
      <c r="E813" s="671"/>
      <c r="F813" s="671"/>
      <c r="G813" s="671"/>
      <c r="H813" s="671"/>
      <c r="I813" s="671"/>
      <c r="J813" s="671"/>
      <c r="K813" s="671"/>
      <c r="L813" s="671"/>
      <c r="M813" s="671"/>
      <c r="N813" s="671"/>
      <c r="O813" s="671"/>
      <c r="P813" s="671"/>
      <c r="Q813" s="671"/>
      <c r="R813" s="671"/>
      <c r="S813" s="671"/>
      <c r="T813" s="671"/>
      <c r="U813" s="671"/>
      <c r="V813" s="671"/>
      <c r="W813" s="671"/>
      <c r="X813" s="671"/>
      <c r="Y813" s="671"/>
      <c r="Z813" s="671"/>
      <c r="AA813" s="671"/>
      <c r="AB813" s="671"/>
      <c r="AC813" s="671"/>
      <c r="AD813" s="671"/>
    </row>
    <row r="814" spans="1:30" ht="13.5" customHeight="1">
      <c r="A814" s="671"/>
      <c r="B814" s="671"/>
      <c r="C814" s="671"/>
      <c r="D814" s="671"/>
      <c r="E814" s="671"/>
      <c r="F814" s="671"/>
      <c r="G814" s="671"/>
      <c r="H814" s="671"/>
      <c r="I814" s="671"/>
      <c r="J814" s="671"/>
      <c r="K814" s="671"/>
      <c r="L814" s="671"/>
      <c r="M814" s="671"/>
      <c r="N814" s="671"/>
      <c r="O814" s="671"/>
      <c r="P814" s="671"/>
      <c r="Q814" s="671"/>
      <c r="R814" s="671"/>
      <c r="S814" s="671"/>
      <c r="T814" s="671"/>
      <c r="U814" s="671"/>
      <c r="V814" s="671"/>
      <c r="W814" s="671"/>
      <c r="X814" s="671"/>
      <c r="Y814" s="671"/>
      <c r="Z814" s="671"/>
      <c r="AA814" s="671"/>
      <c r="AB814" s="671"/>
      <c r="AC814" s="671"/>
      <c r="AD814" s="671"/>
    </row>
    <row r="815" spans="1:30" ht="13.5" customHeight="1">
      <c r="A815" s="671"/>
      <c r="B815" s="671"/>
      <c r="C815" s="671"/>
      <c r="D815" s="671"/>
      <c r="E815" s="671"/>
      <c r="F815" s="671"/>
      <c r="G815" s="671"/>
      <c r="H815" s="671"/>
      <c r="I815" s="671"/>
      <c r="J815" s="671"/>
      <c r="K815" s="671"/>
      <c r="L815" s="671"/>
      <c r="M815" s="671"/>
      <c r="N815" s="671"/>
      <c r="O815" s="671"/>
      <c r="P815" s="671"/>
      <c r="Q815" s="671"/>
      <c r="R815" s="671"/>
      <c r="S815" s="671"/>
      <c r="T815" s="671"/>
      <c r="U815" s="671"/>
      <c r="V815" s="671"/>
      <c r="W815" s="671"/>
      <c r="X815" s="671"/>
      <c r="Y815" s="671"/>
      <c r="Z815" s="671"/>
      <c r="AA815" s="671"/>
      <c r="AB815" s="671"/>
      <c r="AC815" s="671"/>
      <c r="AD815" s="671"/>
    </row>
    <row r="816" spans="1:30" ht="13.5" customHeight="1">
      <c r="A816" s="671"/>
      <c r="B816" s="671"/>
      <c r="C816" s="671"/>
      <c r="D816" s="671"/>
      <c r="E816" s="671"/>
      <c r="F816" s="671"/>
      <c r="G816" s="671"/>
      <c r="H816" s="671"/>
      <c r="I816" s="671"/>
      <c r="J816" s="671"/>
      <c r="K816" s="671"/>
      <c r="L816" s="671"/>
      <c r="M816" s="671"/>
      <c r="N816" s="671"/>
      <c r="O816" s="671"/>
      <c r="P816" s="671"/>
      <c r="Q816" s="671"/>
      <c r="R816" s="671"/>
      <c r="S816" s="671"/>
      <c r="T816" s="671"/>
      <c r="U816" s="671"/>
      <c r="V816" s="671"/>
      <c r="W816" s="671"/>
      <c r="X816" s="671"/>
      <c r="Y816" s="671"/>
      <c r="Z816" s="671"/>
      <c r="AA816" s="671"/>
      <c r="AB816" s="671"/>
      <c r="AC816" s="671"/>
      <c r="AD816" s="671"/>
    </row>
    <row r="817" spans="1:30" ht="13.5" customHeight="1">
      <c r="A817" s="671"/>
      <c r="B817" s="671"/>
      <c r="C817" s="671"/>
      <c r="D817" s="671"/>
      <c r="E817" s="671"/>
      <c r="F817" s="671"/>
      <c r="G817" s="671"/>
      <c r="H817" s="671"/>
      <c r="I817" s="671"/>
      <c r="J817" s="671"/>
      <c r="K817" s="671"/>
      <c r="L817" s="671"/>
      <c r="M817" s="671"/>
      <c r="N817" s="671"/>
      <c r="O817" s="671"/>
      <c r="P817" s="671"/>
      <c r="Q817" s="671"/>
      <c r="R817" s="671"/>
      <c r="S817" s="671"/>
      <c r="T817" s="671"/>
      <c r="U817" s="671"/>
      <c r="V817" s="671"/>
      <c r="W817" s="671"/>
      <c r="X817" s="671"/>
      <c r="Y817" s="671"/>
      <c r="Z817" s="671"/>
      <c r="AA817" s="671"/>
      <c r="AB817" s="671"/>
      <c r="AC817" s="671"/>
      <c r="AD817" s="671"/>
    </row>
    <row r="818" spans="1:30" ht="13.5" customHeight="1">
      <c r="A818" s="671"/>
      <c r="B818" s="671"/>
      <c r="C818" s="671"/>
      <c r="D818" s="671"/>
      <c r="E818" s="671"/>
      <c r="F818" s="671"/>
      <c r="G818" s="671"/>
      <c r="H818" s="671"/>
      <c r="I818" s="671"/>
      <c r="J818" s="671"/>
      <c r="K818" s="671"/>
      <c r="L818" s="671"/>
      <c r="M818" s="671"/>
      <c r="N818" s="671"/>
      <c r="O818" s="671"/>
      <c r="P818" s="671"/>
      <c r="Q818" s="671"/>
      <c r="R818" s="671"/>
      <c r="S818" s="671"/>
      <c r="T818" s="671"/>
      <c r="U818" s="671"/>
      <c r="V818" s="671"/>
      <c r="W818" s="671"/>
      <c r="X818" s="671"/>
      <c r="Y818" s="671"/>
      <c r="Z818" s="671"/>
      <c r="AA818" s="671"/>
      <c r="AB818" s="671"/>
      <c r="AC818" s="671"/>
      <c r="AD818" s="671"/>
    </row>
    <row r="819" spans="1:30" ht="13.5" customHeight="1">
      <c r="A819" s="671"/>
      <c r="B819" s="671"/>
      <c r="C819" s="671"/>
      <c r="D819" s="671"/>
      <c r="E819" s="671"/>
      <c r="F819" s="671"/>
      <c r="G819" s="671"/>
      <c r="H819" s="671"/>
      <c r="I819" s="671"/>
      <c r="J819" s="671"/>
      <c r="K819" s="671"/>
      <c r="L819" s="671"/>
      <c r="M819" s="671"/>
      <c r="N819" s="671"/>
      <c r="O819" s="671"/>
      <c r="P819" s="671"/>
      <c r="Q819" s="671"/>
      <c r="R819" s="671"/>
      <c r="S819" s="671"/>
      <c r="T819" s="671"/>
      <c r="U819" s="671"/>
      <c r="V819" s="671"/>
      <c r="W819" s="671"/>
      <c r="X819" s="671"/>
      <c r="Y819" s="671"/>
      <c r="Z819" s="671"/>
      <c r="AA819" s="671"/>
      <c r="AB819" s="671"/>
      <c r="AC819" s="671"/>
      <c r="AD819" s="671"/>
    </row>
    <row r="820" spans="1:30" ht="13.5" customHeight="1">
      <c r="A820" s="671"/>
      <c r="B820" s="671"/>
      <c r="C820" s="671"/>
      <c r="D820" s="671"/>
      <c r="E820" s="671"/>
      <c r="F820" s="671"/>
      <c r="G820" s="671"/>
      <c r="H820" s="671"/>
      <c r="I820" s="671"/>
      <c r="J820" s="671"/>
      <c r="K820" s="671"/>
      <c r="L820" s="671"/>
      <c r="M820" s="671"/>
      <c r="N820" s="671"/>
      <c r="O820" s="671"/>
      <c r="P820" s="671"/>
      <c r="Q820" s="671"/>
      <c r="R820" s="671"/>
      <c r="S820" s="671"/>
      <c r="T820" s="671"/>
      <c r="U820" s="671"/>
      <c r="V820" s="671"/>
      <c r="W820" s="671"/>
      <c r="X820" s="671"/>
      <c r="Y820" s="671"/>
      <c r="Z820" s="671"/>
      <c r="AA820" s="671"/>
      <c r="AB820" s="671"/>
      <c r="AC820" s="671"/>
      <c r="AD820" s="671"/>
    </row>
    <row r="821" spans="1:30" ht="13.5" customHeight="1">
      <c r="A821" s="671"/>
      <c r="B821" s="671"/>
      <c r="C821" s="671"/>
      <c r="D821" s="671"/>
      <c r="E821" s="671"/>
      <c r="F821" s="671"/>
      <c r="G821" s="671"/>
      <c r="H821" s="671"/>
      <c r="I821" s="671"/>
      <c r="J821" s="671"/>
      <c r="K821" s="671"/>
      <c r="L821" s="671"/>
      <c r="M821" s="671"/>
      <c r="N821" s="671"/>
      <c r="O821" s="671"/>
      <c r="P821" s="671"/>
      <c r="Q821" s="671"/>
      <c r="R821" s="671"/>
      <c r="S821" s="671"/>
      <c r="T821" s="671"/>
      <c r="U821" s="671"/>
      <c r="V821" s="671"/>
      <c r="W821" s="671"/>
      <c r="X821" s="671"/>
      <c r="Y821" s="671"/>
      <c r="Z821" s="671"/>
      <c r="AA821" s="671"/>
      <c r="AB821" s="671"/>
      <c r="AC821" s="671"/>
      <c r="AD821" s="671"/>
    </row>
    <row r="822" spans="1:30" ht="13.5" customHeight="1">
      <c r="A822" s="671"/>
      <c r="B822" s="671"/>
      <c r="C822" s="671"/>
      <c r="D822" s="671"/>
      <c r="E822" s="671"/>
      <c r="F822" s="671"/>
      <c r="G822" s="671"/>
      <c r="H822" s="671"/>
      <c r="I822" s="671"/>
      <c r="J822" s="671"/>
      <c r="K822" s="671"/>
      <c r="L822" s="671"/>
      <c r="M822" s="671"/>
      <c r="N822" s="671"/>
      <c r="O822" s="671"/>
      <c r="P822" s="671"/>
      <c r="Q822" s="671"/>
      <c r="R822" s="671"/>
      <c r="S822" s="671"/>
      <c r="T822" s="671"/>
      <c r="U822" s="671"/>
      <c r="V822" s="671"/>
      <c r="W822" s="671"/>
      <c r="X822" s="671"/>
      <c r="Y822" s="671"/>
      <c r="Z822" s="671"/>
      <c r="AA822" s="671"/>
      <c r="AB822" s="671"/>
      <c r="AC822" s="671"/>
      <c r="AD822" s="671"/>
    </row>
    <row r="823" spans="1:30" ht="13.5" customHeight="1">
      <c r="A823" s="671"/>
      <c r="B823" s="671"/>
      <c r="C823" s="671"/>
      <c r="D823" s="671"/>
      <c r="E823" s="671"/>
      <c r="F823" s="671"/>
      <c r="G823" s="671"/>
      <c r="H823" s="671"/>
      <c r="I823" s="671"/>
      <c r="J823" s="671"/>
      <c r="K823" s="671"/>
      <c r="L823" s="671"/>
      <c r="M823" s="671"/>
      <c r="N823" s="671"/>
      <c r="O823" s="671"/>
      <c r="P823" s="671"/>
      <c r="Q823" s="671"/>
      <c r="R823" s="671"/>
      <c r="S823" s="671"/>
      <c r="T823" s="671"/>
      <c r="U823" s="671"/>
      <c r="V823" s="671"/>
      <c r="W823" s="671"/>
      <c r="X823" s="671"/>
      <c r="Y823" s="671"/>
      <c r="Z823" s="671"/>
      <c r="AA823" s="671"/>
      <c r="AB823" s="671"/>
      <c r="AC823" s="671"/>
      <c r="AD823" s="671"/>
    </row>
    <row r="824" spans="1:30" ht="13.5" customHeight="1">
      <c r="A824" s="671"/>
      <c r="B824" s="671"/>
      <c r="C824" s="671"/>
      <c r="D824" s="671"/>
      <c r="E824" s="671"/>
      <c r="F824" s="671"/>
      <c r="G824" s="671"/>
      <c r="H824" s="671"/>
      <c r="I824" s="671"/>
      <c r="J824" s="671"/>
      <c r="K824" s="671"/>
      <c r="L824" s="671"/>
      <c r="M824" s="671"/>
      <c r="N824" s="671"/>
      <c r="O824" s="671"/>
      <c r="P824" s="671"/>
      <c r="Q824" s="671"/>
      <c r="R824" s="671"/>
      <c r="S824" s="671"/>
      <c r="T824" s="671"/>
      <c r="U824" s="671"/>
      <c r="V824" s="671"/>
      <c r="W824" s="671"/>
      <c r="X824" s="671"/>
      <c r="Y824" s="671"/>
      <c r="Z824" s="671"/>
      <c r="AA824" s="671"/>
      <c r="AB824" s="671"/>
      <c r="AC824" s="671"/>
      <c r="AD824" s="671"/>
    </row>
    <row r="825" spans="1:30" ht="13.5" customHeight="1">
      <c r="A825" s="671"/>
      <c r="B825" s="671"/>
      <c r="C825" s="671"/>
      <c r="D825" s="671"/>
      <c r="E825" s="671"/>
      <c r="F825" s="671"/>
      <c r="G825" s="671"/>
      <c r="H825" s="671"/>
      <c r="I825" s="671"/>
      <c r="J825" s="671"/>
      <c r="K825" s="671"/>
      <c r="L825" s="671"/>
      <c r="M825" s="671"/>
      <c r="N825" s="671"/>
      <c r="O825" s="671"/>
      <c r="P825" s="671"/>
      <c r="Q825" s="671"/>
      <c r="R825" s="671"/>
      <c r="S825" s="671"/>
      <c r="T825" s="671"/>
      <c r="U825" s="671"/>
      <c r="V825" s="671"/>
      <c r="W825" s="671"/>
      <c r="X825" s="671"/>
      <c r="Y825" s="671"/>
      <c r="Z825" s="671"/>
      <c r="AA825" s="671"/>
      <c r="AB825" s="671"/>
      <c r="AC825" s="671"/>
      <c r="AD825" s="671"/>
    </row>
    <row r="826" spans="1:30" ht="13.5" customHeight="1">
      <c r="A826" s="671"/>
      <c r="B826" s="671"/>
      <c r="C826" s="671"/>
      <c r="D826" s="671"/>
      <c r="E826" s="671"/>
      <c r="F826" s="671"/>
      <c r="G826" s="671"/>
      <c r="H826" s="671"/>
      <c r="I826" s="671"/>
      <c r="J826" s="671"/>
      <c r="K826" s="671"/>
      <c r="L826" s="671"/>
      <c r="M826" s="671"/>
      <c r="N826" s="671"/>
      <c r="O826" s="671"/>
      <c r="P826" s="671"/>
      <c r="Q826" s="671"/>
      <c r="R826" s="671"/>
      <c r="S826" s="671"/>
      <c r="T826" s="671"/>
      <c r="U826" s="671"/>
      <c r="V826" s="671"/>
      <c r="W826" s="671"/>
      <c r="X826" s="671"/>
      <c r="Y826" s="671"/>
      <c r="Z826" s="671"/>
      <c r="AA826" s="671"/>
      <c r="AB826" s="671"/>
      <c r="AC826" s="671"/>
      <c r="AD826" s="671"/>
    </row>
    <row r="827" spans="1:30" ht="13.5" customHeight="1">
      <c r="A827" s="671"/>
      <c r="B827" s="671"/>
      <c r="C827" s="671"/>
      <c r="D827" s="671"/>
      <c r="E827" s="671"/>
      <c r="F827" s="671"/>
      <c r="G827" s="671"/>
      <c r="H827" s="671"/>
      <c r="I827" s="671"/>
      <c r="J827" s="671"/>
      <c r="K827" s="671"/>
      <c r="L827" s="671"/>
      <c r="M827" s="671"/>
      <c r="N827" s="671"/>
      <c r="O827" s="671"/>
      <c r="P827" s="671"/>
      <c r="Q827" s="671"/>
      <c r="R827" s="671"/>
      <c r="S827" s="671"/>
      <c r="T827" s="671"/>
      <c r="U827" s="671"/>
      <c r="V827" s="671"/>
      <c r="W827" s="671"/>
      <c r="X827" s="671"/>
      <c r="Y827" s="671"/>
      <c r="Z827" s="671"/>
      <c r="AA827" s="671"/>
      <c r="AB827" s="671"/>
      <c r="AC827" s="671"/>
      <c r="AD827" s="671"/>
    </row>
    <row r="828" spans="1:30" ht="13.5" customHeight="1">
      <c r="A828" s="671"/>
      <c r="B828" s="671"/>
      <c r="C828" s="671"/>
      <c r="D828" s="671"/>
      <c r="E828" s="671"/>
      <c r="F828" s="671"/>
      <c r="G828" s="671"/>
      <c r="H828" s="671"/>
      <c r="I828" s="671"/>
      <c r="J828" s="671"/>
      <c r="K828" s="671"/>
      <c r="L828" s="671"/>
      <c r="M828" s="671"/>
      <c r="N828" s="671"/>
      <c r="O828" s="671"/>
      <c r="P828" s="671"/>
      <c r="Q828" s="671"/>
      <c r="R828" s="671"/>
      <c r="S828" s="671"/>
      <c r="T828" s="671"/>
      <c r="U828" s="671"/>
      <c r="V828" s="671"/>
      <c r="W828" s="671"/>
      <c r="X828" s="671"/>
      <c r="Y828" s="671"/>
      <c r="Z828" s="671"/>
      <c r="AA828" s="671"/>
      <c r="AB828" s="671"/>
      <c r="AC828" s="671"/>
      <c r="AD828" s="671"/>
    </row>
    <row r="829" spans="1:30" ht="13.5" customHeight="1">
      <c r="A829" s="671"/>
      <c r="B829" s="671"/>
      <c r="C829" s="671"/>
      <c r="D829" s="671"/>
      <c r="E829" s="671"/>
      <c r="F829" s="671"/>
      <c r="G829" s="671"/>
      <c r="H829" s="671"/>
      <c r="I829" s="671"/>
      <c r="J829" s="671"/>
      <c r="K829" s="671"/>
      <c r="L829" s="671"/>
      <c r="M829" s="671"/>
      <c r="N829" s="671"/>
      <c r="O829" s="671"/>
      <c r="P829" s="671"/>
      <c r="Q829" s="671"/>
      <c r="R829" s="671"/>
      <c r="S829" s="671"/>
      <c r="T829" s="671"/>
      <c r="U829" s="671"/>
      <c r="V829" s="671"/>
      <c r="W829" s="671"/>
      <c r="X829" s="671"/>
      <c r="Y829" s="671"/>
      <c r="Z829" s="671"/>
      <c r="AA829" s="671"/>
      <c r="AB829" s="671"/>
      <c r="AC829" s="671"/>
      <c r="AD829" s="671"/>
    </row>
    <row r="830" spans="1:30" ht="13.5" customHeight="1">
      <c r="A830" s="671"/>
      <c r="B830" s="671"/>
      <c r="C830" s="671"/>
      <c r="D830" s="671"/>
      <c r="E830" s="671"/>
      <c r="F830" s="671"/>
      <c r="G830" s="671"/>
      <c r="H830" s="671"/>
      <c r="I830" s="671"/>
      <c r="J830" s="671"/>
      <c r="K830" s="671"/>
      <c r="L830" s="671"/>
      <c r="M830" s="671"/>
      <c r="N830" s="671"/>
      <c r="O830" s="671"/>
      <c r="P830" s="671"/>
      <c r="Q830" s="671"/>
      <c r="R830" s="671"/>
      <c r="S830" s="671"/>
      <c r="T830" s="671"/>
      <c r="U830" s="671"/>
      <c r="V830" s="671"/>
      <c r="W830" s="671"/>
      <c r="X830" s="671"/>
      <c r="Y830" s="671"/>
      <c r="Z830" s="671"/>
      <c r="AA830" s="671"/>
      <c r="AB830" s="671"/>
      <c r="AC830" s="671"/>
      <c r="AD830" s="671"/>
    </row>
    <row r="831" spans="1:30" ht="13.5" customHeight="1">
      <c r="A831" s="671"/>
      <c r="B831" s="671"/>
      <c r="C831" s="671"/>
      <c r="D831" s="671"/>
      <c r="E831" s="671"/>
      <c r="F831" s="671"/>
      <c r="G831" s="671"/>
      <c r="H831" s="671"/>
      <c r="I831" s="671"/>
      <c r="J831" s="671"/>
      <c r="K831" s="671"/>
      <c r="L831" s="671"/>
      <c r="M831" s="671"/>
      <c r="N831" s="671"/>
      <c r="O831" s="671"/>
      <c r="P831" s="671"/>
      <c r="Q831" s="671"/>
      <c r="R831" s="671"/>
      <c r="S831" s="671"/>
      <c r="T831" s="671"/>
      <c r="U831" s="671"/>
      <c r="V831" s="671"/>
      <c r="W831" s="671"/>
      <c r="X831" s="671"/>
      <c r="Y831" s="671"/>
      <c r="Z831" s="671"/>
      <c r="AA831" s="671"/>
      <c r="AB831" s="671"/>
      <c r="AC831" s="671"/>
      <c r="AD831" s="671"/>
    </row>
    <row r="832" spans="1:30" ht="13.5" customHeight="1">
      <c r="A832" s="671"/>
      <c r="B832" s="671"/>
      <c r="C832" s="671"/>
      <c r="D832" s="671"/>
      <c r="E832" s="671"/>
      <c r="F832" s="671"/>
      <c r="G832" s="671"/>
      <c r="H832" s="671"/>
      <c r="I832" s="671"/>
      <c r="J832" s="671"/>
      <c r="K832" s="671"/>
      <c r="L832" s="671"/>
      <c r="M832" s="671"/>
      <c r="N832" s="671"/>
      <c r="O832" s="671"/>
      <c r="P832" s="671"/>
      <c r="Q832" s="671"/>
      <c r="R832" s="671"/>
      <c r="S832" s="671"/>
      <c r="T832" s="671"/>
      <c r="U832" s="671"/>
      <c r="V832" s="671"/>
      <c r="W832" s="671"/>
      <c r="X832" s="671"/>
      <c r="Y832" s="671"/>
      <c r="Z832" s="671"/>
      <c r="AA832" s="671"/>
      <c r="AB832" s="671"/>
      <c r="AC832" s="671"/>
      <c r="AD832" s="671"/>
    </row>
    <row r="833" spans="1:30" ht="13.5" customHeight="1">
      <c r="A833" s="671"/>
      <c r="B833" s="671"/>
      <c r="C833" s="671"/>
      <c r="D833" s="671"/>
      <c r="E833" s="671"/>
      <c r="F833" s="671"/>
      <c r="G833" s="671"/>
      <c r="H833" s="671"/>
      <c r="I833" s="671"/>
      <c r="J833" s="671"/>
      <c r="K833" s="671"/>
      <c r="L833" s="671"/>
      <c r="M833" s="671"/>
      <c r="N833" s="671"/>
      <c r="O833" s="671"/>
      <c r="P833" s="671"/>
      <c r="Q833" s="671"/>
      <c r="R833" s="671"/>
      <c r="S833" s="671"/>
      <c r="T833" s="671"/>
      <c r="U833" s="671"/>
      <c r="V833" s="671"/>
      <c r="W833" s="671"/>
      <c r="X833" s="671"/>
      <c r="Y833" s="671"/>
      <c r="Z833" s="671"/>
      <c r="AA833" s="671"/>
      <c r="AB833" s="671"/>
      <c r="AC833" s="671"/>
      <c r="AD833" s="671"/>
    </row>
    <row r="834" spans="1:30" ht="13.5" customHeight="1">
      <c r="A834" s="671"/>
      <c r="B834" s="671"/>
      <c r="C834" s="671"/>
      <c r="D834" s="671"/>
      <c r="E834" s="671"/>
      <c r="F834" s="671"/>
      <c r="G834" s="671"/>
      <c r="H834" s="671"/>
      <c r="I834" s="671"/>
      <c r="J834" s="671"/>
      <c r="K834" s="671"/>
      <c r="L834" s="671"/>
      <c r="M834" s="671"/>
      <c r="N834" s="671"/>
      <c r="O834" s="671"/>
      <c r="P834" s="671"/>
      <c r="Q834" s="671"/>
      <c r="R834" s="671"/>
      <c r="S834" s="671"/>
      <c r="T834" s="671"/>
      <c r="U834" s="671"/>
      <c r="V834" s="671"/>
      <c r="W834" s="671"/>
      <c r="X834" s="671"/>
      <c r="Y834" s="671"/>
      <c r="Z834" s="671"/>
      <c r="AA834" s="671"/>
      <c r="AB834" s="671"/>
      <c r="AC834" s="671"/>
      <c r="AD834" s="671"/>
    </row>
    <row r="835" spans="1:30" ht="13.5" customHeight="1">
      <c r="A835" s="671"/>
      <c r="B835" s="671"/>
      <c r="C835" s="671"/>
      <c r="D835" s="671"/>
      <c r="E835" s="671"/>
      <c r="F835" s="671"/>
      <c r="G835" s="671"/>
      <c r="H835" s="671"/>
      <c r="I835" s="671"/>
      <c r="J835" s="671"/>
      <c r="K835" s="671"/>
      <c r="L835" s="671"/>
      <c r="M835" s="671"/>
      <c r="N835" s="671"/>
      <c r="O835" s="671"/>
      <c r="P835" s="671"/>
      <c r="Q835" s="671"/>
      <c r="R835" s="671"/>
      <c r="S835" s="671"/>
      <c r="T835" s="671"/>
      <c r="U835" s="671"/>
      <c r="V835" s="671"/>
      <c r="W835" s="671"/>
      <c r="X835" s="671"/>
      <c r="Y835" s="671"/>
      <c r="Z835" s="671"/>
      <c r="AA835" s="671"/>
      <c r="AB835" s="671"/>
      <c r="AC835" s="671"/>
      <c r="AD835" s="671"/>
    </row>
    <row r="836" spans="1:30" ht="13.5" customHeight="1">
      <c r="A836" s="671"/>
      <c r="B836" s="671"/>
      <c r="C836" s="671"/>
      <c r="D836" s="671"/>
      <c r="E836" s="671"/>
      <c r="F836" s="671"/>
      <c r="G836" s="671"/>
      <c r="H836" s="671"/>
      <c r="I836" s="671"/>
      <c r="J836" s="671"/>
      <c r="K836" s="671"/>
      <c r="L836" s="671"/>
      <c r="M836" s="671"/>
      <c r="N836" s="671"/>
      <c r="O836" s="671"/>
      <c r="P836" s="671"/>
      <c r="Q836" s="671"/>
      <c r="R836" s="671"/>
      <c r="S836" s="671"/>
      <c r="T836" s="671"/>
      <c r="U836" s="671"/>
      <c r="V836" s="671"/>
      <c r="W836" s="671"/>
      <c r="X836" s="671"/>
      <c r="Y836" s="671"/>
      <c r="Z836" s="671"/>
      <c r="AA836" s="671"/>
      <c r="AB836" s="671"/>
      <c r="AC836" s="671"/>
      <c r="AD836" s="671"/>
    </row>
    <row r="837" spans="1:30" ht="13.5" customHeight="1">
      <c r="A837" s="671"/>
      <c r="B837" s="671"/>
      <c r="C837" s="671"/>
      <c r="D837" s="671"/>
      <c r="E837" s="671"/>
      <c r="F837" s="671"/>
      <c r="G837" s="671"/>
      <c r="H837" s="671"/>
      <c r="I837" s="671"/>
      <c r="J837" s="671"/>
      <c r="K837" s="671"/>
      <c r="L837" s="671"/>
      <c r="M837" s="671"/>
      <c r="N837" s="671"/>
      <c r="O837" s="671"/>
      <c r="P837" s="671"/>
      <c r="Q837" s="671"/>
      <c r="R837" s="671"/>
      <c r="S837" s="671"/>
      <c r="T837" s="671"/>
      <c r="U837" s="671"/>
      <c r="V837" s="671"/>
      <c r="W837" s="671"/>
      <c r="X837" s="671"/>
      <c r="Y837" s="671"/>
      <c r="Z837" s="671"/>
      <c r="AA837" s="671"/>
      <c r="AB837" s="671"/>
      <c r="AC837" s="671"/>
      <c r="AD837" s="671"/>
    </row>
    <row r="838" spans="1:30" ht="13.5" customHeight="1">
      <c r="A838" s="671"/>
      <c r="B838" s="671"/>
      <c r="C838" s="671"/>
      <c r="D838" s="671"/>
      <c r="E838" s="671"/>
      <c r="F838" s="671"/>
      <c r="G838" s="671"/>
      <c r="H838" s="671"/>
      <c r="I838" s="671"/>
      <c r="J838" s="671"/>
      <c r="K838" s="671"/>
      <c r="L838" s="671"/>
      <c r="M838" s="671"/>
      <c r="N838" s="671"/>
      <c r="O838" s="671"/>
      <c r="P838" s="671"/>
      <c r="Q838" s="671"/>
      <c r="R838" s="671"/>
      <c r="S838" s="671"/>
      <c r="T838" s="671"/>
      <c r="U838" s="671"/>
      <c r="V838" s="671"/>
      <c r="W838" s="671"/>
      <c r="X838" s="671"/>
      <c r="Y838" s="671"/>
      <c r="Z838" s="671"/>
      <c r="AA838" s="671"/>
      <c r="AB838" s="671"/>
      <c r="AC838" s="671"/>
      <c r="AD838" s="671"/>
    </row>
    <row r="839" spans="1:30" ht="13.5" customHeight="1">
      <c r="A839" s="671"/>
      <c r="B839" s="671"/>
      <c r="C839" s="671"/>
      <c r="D839" s="671"/>
      <c r="E839" s="671"/>
      <c r="F839" s="671"/>
      <c r="G839" s="671"/>
      <c r="H839" s="671"/>
      <c r="I839" s="671"/>
      <c r="J839" s="671"/>
      <c r="K839" s="671"/>
      <c r="L839" s="671"/>
      <c r="M839" s="671"/>
      <c r="N839" s="671"/>
      <c r="O839" s="671"/>
      <c r="P839" s="671"/>
      <c r="Q839" s="671"/>
      <c r="R839" s="671"/>
      <c r="S839" s="671"/>
      <c r="T839" s="671"/>
      <c r="U839" s="671"/>
      <c r="V839" s="671"/>
      <c r="W839" s="671"/>
      <c r="X839" s="671"/>
      <c r="Y839" s="671"/>
      <c r="Z839" s="671"/>
      <c r="AA839" s="671"/>
      <c r="AB839" s="671"/>
      <c r="AC839" s="671"/>
      <c r="AD839" s="671"/>
    </row>
    <row r="840" spans="1:30" ht="13.5" customHeight="1">
      <c r="A840" s="671"/>
      <c r="B840" s="671"/>
      <c r="C840" s="671"/>
      <c r="D840" s="671"/>
      <c r="E840" s="671"/>
      <c r="F840" s="671"/>
      <c r="G840" s="671"/>
      <c r="H840" s="671"/>
      <c r="I840" s="671"/>
      <c r="J840" s="671"/>
      <c r="K840" s="671"/>
      <c r="L840" s="671"/>
      <c r="M840" s="671"/>
      <c r="N840" s="671"/>
      <c r="O840" s="671"/>
      <c r="P840" s="671"/>
      <c r="Q840" s="671"/>
      <c r="R840" s="671"/>
      <c r="S840" s="671"/>
      <c r="T840" s="671"/>
      <c r="U840" s="671"/>
      <c r="V840" s="671"/>
      <c r="W840" s="671"/>
      <c r="X840" s="671"/>
      <c r="Y840" s="671"/>
      <c r="Z840" s="671"/>
      <c r="AA840" s="671"/>
      <c r="AB840" s="671"/>
      <c r="AC840" s="671"/>
      <c r="AD840" s="671"/>
    </row>
    <row r="841" spans="1:30" ht="13.5" customHeight="1">
      <c r="A841" s="671"/>
      <c r="B841" s="671"/>
      <c r="C841" s="671"/>
      <c r="D841" s="671"/>
      <c r="E841" s="671"/>
      <c r="F841" s="671"/>
      <c r="G841" s="671"/>
      <c r="H841" s="671"/>
      <c r="I841" s="671"/>
      <c r="J841" s="671"/>
      <c r="K841" s="671"/>
      <c r="L841" s="671"/>
      <c r="M841" s="671"/>
      <c r="N841" s="671"/>
      <c r="O841" s="671"/>
      <c r="P841" s="671"/>
      <c r="Q841" s="671"/>
      <c r="R841" s="671"/>
      <c r="S841" s="671"/>
      <c r="T841" s="671"/>
      <c r="U841" s="671"/>
      <c r="V841" s="671"/>
      <c r="W841" s="671"/>
      <c r="X841" s="671"/>
      <c r="Y841" s="671"/>
      <c r="Z841" s="671"/>
      <c r="AA841" s="671"/>
      <c r="AB841" s="671"/>
      <c r="AC841" s="671"/>
      <c r="AD841" s="671"/>
    </row>
    <row r="842" spans="1:30" ht="13.5" customHeight="1">
      <c r="A842" s="671"/>
      <c r="B842" s="671"/>
      <c r="C842" s="671"/>
      <c r="D842" s="671"/>
      <c r="E842" s="671"/>
      <c r="F842" s="671"/>
      <c r="G842" s="671"/>
      <c r="H842" s="671"/>
      <c r="I842" s="671"/>
      <c r="J842" s="671"/>
      <c r="K842" s="671"/>
      <c r="L842" s="671"/>
      <c r="M842" s="671"/>
      <c r="N842" s="671"/>
      <c r="O842" s="671"/>
      <c r="P842" s="671"/>
      <c r="Q842" s="671"/>
      <c r="R842" s="671"/>
      <c r="S842" s="671"/>
      <c r="T842" s="671"/>
      <c r="U842" s="671"/>
      <c r="V842" s="671"/>
      <c r="W842" s="671"/>
      <c r="X842" s="671"/>
      <c r="Y842" s="671"/>
      <c r="Z842" s="671"/>
      <c r="AA842" s="671"/>
      <c r="AB842" s="671"/>
      <c r="AC842" s="671"/>
      <c r="AD842" s="671"/>
    </row>
    <row r="843" spans="1:30" ht="13.5" customHeight="1">
      <c r="A843" s="671"/>
      <c r="B843" s="671"/>
      <c r="C843" s="671"/>
      <c r="D843" s="671"/>
      <c r="E843" s="671"/>
      <c r="F843" s="671"/>
      <c r="G843" s="671"/>
      <c r="H843" s="671"/>
      <c r="I843" s="671"/>
      <c r="J843" s="671"/>
      <c r="K843" s="671"/>
      <c r="L843" s="671"/>
      <c r="M843" s="671"/>
      <c r="N843" s="671"/>
      <c r="O843" s="671"/>
      <c r="P843" s="671"/>
      <c r="Q843" s="671"/>
      <c r="R843" s="671"/>
      <c r="S843" s="671"/>
      <c r="T843" s="671"/>
      <c r="U843" s="671"/>
      <c r="V843" s="671"/>
      <c r="W843" s="671"/>
      <c r="X843" s="671"/>
      <c r="Y843" s="671"/>
      <c r="Z843" s="671"/>
      <c r="AA843" s="671"/>
      <c r="AB843" s="671"/>
      <c r="AC843" s="671"/>
      <c r="AD843" s="671"/>
    </row>
    <row r="844" spans="1:30" ht="13.5" customHeight="1">
      <c r="A844" s="671"/>
      <c r="B844" s="671"/>
      <c r="C844" s="671"/>
      <c r="D844" s="671"/>
      <c r="E844" s="671"/>
      <c r="F844" s="671"/>
      <c r="G844" s="671"/>
      <c r="H844" s="671"/>
      <c r="I844" s="671"/>
      <c r="J844" s="671"/>
      <c r="K844" s="671"/>
      <c r="L844" s="671"/>
      <c r="M844" s="671"/>
      <c r="N844" s="671"/>
      <c r="O844" s="671"/>
      <c r="P844" s="671"/>
      <c r="Q844" s="671"/>
      <c r="R844" s="671"/>
      <c r="S844" s="671"/>
      <c r="T844" s="671"/>
      <c r="U844" s="671"/>
      <c r="V844" s="671"/>
      <c r="W844" s="671"/>
      <c r="X844" s="671"/>
      <c r="Y844" s="671"/>
      <c r="Z844" s="671"/>
      <c r="AA844" s="671"/>
      <c r="AB844" s="671"/>
      <c r="AC844" s="671"/>
      <c r="AD844" s="671"/>
    </row>
    <row r="845" spans="1:30" ht="13.5" customHeight="1">
      <c r="A845" s="671"/>
      <c r="B845" s="671"/>
      <c r="C845" s="671"/>
      <c r="D845" s="671"/>
      <c r="E845" s="671"/>
      <c r="F845" s="671"/>
      <c r="G845" s="671"/>
      <c r="H845" s="671"/>
      <c r="I845" s="671"/>
      <c r="J845" s="671"/>
      <c r="K845" s="671"/>
      <c r="L845" s="671"/>
      <c r="M845" s="671"/>
      <c r="N845" s="671"/>
      <c r="O845" s="671"/>
      <c r="P845" s="671"/>
      <c r="Q845" s="671"/>
      <c r="R845" s="671"/>
      <c r="S845" s="671"/>
      <c r="T845" s="671"/>
      <c r="U845" s="671"/>
      <c r="V845" s="671"/>
      <c r="W845" s="671"/>
      <c r="X845" s="671"/>
      <c r="Y845" s="671"/>
      <c r="Z845" s="671"/>
      <c r="AA845" s="671"/>
      <c r="AB845" s="671"/>
      <c r="AC845" s="671"/>
      <c r="AD845" s="671"/>
    </row>
    <row r="846" spans="1:30" ht="13.5" customHeight="1">
      <c r="A846" s="671"/>
      <c r="B846" s="671"/>
      <c r="C846" s="671"/>
      <c r="D846" s="671"/>
      <c r="E846" s="671"/>
      <c r="F846" s="671"/>
      <c r="G846" s="671"/>
      <c r="H846" s="671"/>
      <c r="I846" s="671"/>
      <c r="J846" s="671"/>
      <c r="K846" s="671"/>
      <c r="L846" s="671"/>
      <c r="M846" s="671"/>
      <c r="N846" s="671"/>
      <c r="O846" s="671"/>
      <c r="P846" s="671"/>
      <c r="Q846" s="671"/>
      <c r="R846" s="671"/>
      <c r="S846" s="671"/>
      <c r="T846" s="671"/>
      <c r="U846" s="671"/>
      <c r="V846" s="671"/>
      <c r="W846" s="671"/>
      <c r="X846" s="671"/>
      <c r="Y846" s="671"/>
      <c r="Z846" s="671"/>
      <c r="AA846" s="671"/>
      <c r="AB846" s="671"/>
      <c r="AC846" s="671"/>
      <c r="AD846" s="671"/>
    </row>
    <row r="847" spans="1:30" ht="13.5" customHeight="1">
      <c r="A847" s="671"/>
      <c r="B847" s="671"/>
      <c r="C847" s="671"/>
      <c r="D847" s="671"/>
      <c r="E847" s="671"/>
      <c r="F847" s="671"/>
      <c r="G847" s="671"/>
      <c r="H847" s="671"/>
      <c r="I847" s="671"/>
      <c r="J847" s="671"/>
      <c r="K847" s="671"/>
      <c r="L847" s="671"/>
      <c r="M847" s="671"/>
      <c r="N847" s="671"/>
      <c r="O847" s="671"/>
      <c r="P847" s="671"/>
      <c r="Q847" s="671"/>
      <c r="R847" s="671"/>
      <c r="S847" s="671"/>
      <c r="T847" s="671"/>
      <c r="U847" s="671"/>
      <c r="V847" s="671"/>
      <c r="W847" s="671"/>
      <c r="X847" s="671"/>
      <c r="Y847" s="671"/>
      <c r="Z847" s="671"/>
      <c r="AA847" s="671"/>
      <c r="AB847" s="671"/>
      <c r="AC847" s="671"/>
      <c r="AD847" s="671"/>
    </row>
    <row r="848" spans="1:30" ht="13.5" customHeight="1">
      <c r="A848" s="671"/>
      <c r="B848" s="671"/>
      <c r="C848" s="671"/>
      <c r="D848" s="671"/>
      <c r="E848" s="671"/>
      <c r="F848" s="671"/>
      <c r="G848" s="671"/>
      <c r="H848" s="671"/>
      <c r="I848" s="671"/>
      <c r="J848" s="671"/>
      <c r="K848" s="671"/>
      <c r="L848" s="671"/>
      <c r="M848" s="671"/>
      <c r="N848" s="671"/>
      <c r="O848" s="671"/>
      <c r="P848" s="671"/>
      <c r="Q848" s="671"/>
      <c r="R848" s="671"/>
      <c r="S848" s="671"/>
      <c r="T848" s="671"/>
      <c r="U848" s="671"/>
      <c r="V848" s="671"/>
      <c r="W848" s="671"/>
      <c r="X848" s="671"/>
      <c r="Y848" s="671"/>
      <c r="Z848" s="671"/>
      <c r="AA848" s="671"/>
      <c r="AB848" s="671"/>
      <c r="AC848" s="671"/>
      <c r="AD848" s="671"/>
    </row>
    <row r="849" spans="1:30" ht="13.5" customHeight="1">
      <c r="A849" s="671"/>
      <c r="B849" s="671"/>
      <c r="C849" s="671"/>
      <c r="D849" s="671"/>
      <c r="E849" s="671"/>
      <c r="F849" s="671"/>
      <c r="G849" s="671"/>
      <c r="H849" s="671"/>
      <c r="I849" s="671"/>
      <c r="J849" s="671"/>
      <c r="K849" s="671"/>
      <c r="L849" s="671"/>
      <c r="M849" s="671"/>
      <c r="N849" s="671"/>
      <c r="O849" s="671"/>
      <c r="P849" s="671"/>
      <c r="Q849" s="671"/>
      <c r="R849" s="671"/>
      <c r="S849" s="671"/>
      <c r="T849" s="671"/>
      <c r="U849" s="671"/>
      <c r="V849" s="671"/>
      <c r="W849" s="671"/>
      <c r="X849" s="671"/>
      <c r="Y849" s="671"/>
      <c r="Z849" s="671"/>
      <c r="AA849" s="671"/>
      <c r="AB849" s="671"/>
      <c r="AC849" s="671"/>
      <c r="AD849" s="671"/>
    </row>
    <row r="850" spans="1:30" ht="13.5" customHeight="1">
      <c r="A850" s="671"/>
      <c r="B850" s="671"/>
      <c r="C850" s="671"/>
      <c r="D850" s="671"/>
      <c r="E850" s="671"/>
      <c r="F850" s="671"/>
      <c r="G850" s="671"/>
      <c r="H850" s="671"/>
      <c r="I850" s="671"/>
      <c r="J850" s="671"/>
      <c r="K850" s="671"/>
      <c r="L850" s="671"/>
      <c r="M850" s="671"/>
      <c r="N850" s="671"/>
      <c r="O850" s="671"/>
      <c r="P850" s="671"/>
      <c r="Q850" s="671"/>
      <c r="R850" s="671"/>
      <c r="S850" s="671"/>
      <c r="T850" s="671"/>
      <c r="U850" s="671"/>
      <c r="V850" s="671"/>
      <c r="W850" s="671"/>
      <c r="X850" s="671"/>
      <c r="Y850" s="671"/>
      <c r="Z850" s="671"/>
      <c r="AA850" s="671"/>
      <c r="AB850" s="671"/>
      <c r="AC850" s="671"/>
      <c r="AD850" s="671"/>
    </row>
    <row r="851" spans="1:30" ht="13.5" customHeight="1">
      <c r="A851" s="671"/>
      <c r="B851" s="671"/>
      <c r="C851" s="671"/>
      <c r="D851" s="671"/>
      <c r="E851" s="671"/>
      <c r="F851" s="671"/>
      <c r="G851" s="671"/>
      <c r="H851" s="671"/>
      <c r="I851" s="671"/>
      <c r="J851" s="671"/>
      <c r="K851" s="671"/>
      <c r="L851" s="671"/>
      <c r="M851" s="671"/>
      <c r="N851" s="671"/>
      <c r="O851" s="671"/>
      <c r="P851" s="671"/>
      <c r="Q851" s="671"/>
      <c r="R851" s="671"/>
      <c r="S851" s="671"/>
      <c r="T851" s="671"/>
      <c r="U851" s="671"/>
      <c r="V851" s="671"/>
      <c r="W851" s="671"/>
      <c r="X851" s="671"/>
      <c r="Y851" s="671"/>
      <c r="Z851" s="671"/>
      <c r="AA851" s="671"/>
      <c r="AB851" s="671"/>
      <c r="AC851" s="671"/>
      <c r="AD851" s="671"/>
    </row>
    <row r="852" spans="1:30" ht="13.5" customHeight="1">
      <c r="A852" s="671"/>
      <c r="B852" s="671"/>
      <c r="C852" s="671"/>
      <c r="D852" s="671"/>
      <c r="E852" s="671"/>
      <c r="F852" s="671"/>
      <c r="G852" s="671"/>
      <c r="H852" s="671"/>
      <c r="I852" s="671"/>
      <c r="J852" s="671"/>
      <c r="K852" s="671"/>
      <c r="L852" s="671"/>
      <c r="M852" s="671"/>
      <c r="N852" s="671"/>
      <c r="O852" s="671"/>
      <c r="P852" s="671"/>
      <c r="Q852" s="671"/>
      <c r="R852" s="671"/>
      <c r="S852" s="671"/>
      <c r="T852" s="671"/>
      <c r="U852" s="671"/>
      <c r="V852" s="671"/>
      <c r="W852" s="671"/>
      <c r="X852" s="671"/>
      <c r="Y852" s="671"/>
      <c r="Z852" s="671"/>
      <c r="AA852" s="671"/>
      <c r="AB852" s="671"/>
      <c r="AC852" s="671"/>
      <c r="AD852" s="671"/>
    </row>
    <row r="853" spans="1:30" ht="13.5" customHeight="1">
      <c r="A853" s="671"/>
      <c r="B853" s="671"/>
      <c r="C853" s="671"/>
      <c r="D853" s="671"/>
      <c r="E853" s="671"/>
      <c r="F853" s="671"/>
      <c r="G853" s="671"/>
      <c r="H853" s="671"/>
      <c r="I853" s="671"/>
      <c r="J853" s="671"/>
      <c r="K853" s="671"/>
      <c r="L853" s="671"/>
      <c r="M853" s="671"/>
      <c r="N853" s="671"/>
      <c r="O853" s="671"/>
      <c r="P853" s="671"/>
      <c r="Q853" s="671"/>
      <c r="R853" s="671"/>
      <c r="S853" s="671"/>
      <c r="T853" s="671"/>
      <c r="U853" s="671"/>
      <c r="V853" s="671"/>
      <c r="W853" s="671"/>
      <c r="X853" s="671"/>
      <c r="Y853" s="671"/>
      <c r="Z853" s="671"/>
      <c r="AA853" s="671"/>
      <c r="AB853" s="671"/>
      <c r="AC853" s="671"/>
      <c r="AD853" s="671"/>
    </row>
    <row r="854" spans="1:30" ht="13.5" customHeight="1">
      <c r="A854" s="671"/>
      <c r="B854" s="671"/>
      <c r="C854" s="671"/>
      <c r="D854" s="671"/>
      <c r="E854" s="671"/>
      <c r="F854" s="671"/>
      <c r="G854" s="671"/>
      <c r="H854" s="671"/>
      <c r="I854" s="671"/>
      <c r="J854" s="671"/>
      <c r="K854" s="671"/>
      <c r="L854" s="671"/>
      <c r="M854" s="671"/>
      <c r="N854" s="671"/>
      <c r="O854" s="671"/>
      <c r="P854" s="671"/>
      <c r="Q854" s="671"/>
      <c r="R854" s="671"/>
      <c r="S854" s="671"/>
      <c r="T854" s="671"/>
      <c r="U854" s="671"/>
      <c r="V854" s="671"/>
      <c r="W854" s="671"/>
      <c r="X854" s="671"/>
      <c r="Y854" s="671"/>
      <c r="Z854" s="671"/>
      <c r="AA854" s="671"/>
      <c r="AB854" s="671"/>
      <c r="AC854" s="671"/>
      <c r="AD854" s="671"/>
    </row>
    <row r="855" spans="1:30" ht="13.5" customHeight="1">
      <c r="A855" s="671"/>
      <c r="B855" s="671"/>
      <c r="C855" s="671"/>
      <c r="D855" s="671"/>
      <c r="E855" s="671"/>
      <c r="F855" s="671"/>
      <c r="G855" s="671"/>
      <c r="H855" s="671"/>
      <c r="I855" s="671"/>
      <c r="J855" s="671"/>
      <c r="K855" s="671"/>
      <c r="L855" s="671"/>
      <c r="M855" s="671"/>
      <c r="N855" s="671"/>
      <c r="O855" s="671"/>
      <c r="P855" s="671"/>
      <c r="Q855" s="671"/>
      <c r="R855" s="671"/>
      <c r="S855" s="671"/>
      <c r="T855" s="671"/>
      <c r="U855" s="671"/>
      <c r="V855" s="671"/>
      <c r="W855" s="671"/>
      <c r="X855" s="671"/>
      <c r="Y855" s="671"/>
      <c r="Z855" s="671"/>
      <c r="AA855" s="671"/>
      <c r="AB855" s="671"/>
      <c r="AC855" s="671"/>
      <c r="AD855" s="671"/>
    </row>
    <row r="856" spans="1:30" ht="13.5" customHeight="1">
      <c r="A856" s="671"/>
      <c r="B856" s="671"/>
      <c r="C856" s="671"/>
      <c r="D856" s="671"/>
      <c r="E856" s="671"/>
      <c r="F856" s="671"/>
      <c r="G856" s="671"/>
      <c r="H856" s="671"/>
      <c r="I856" s="671"/>
      <c r="J856" s="671"/>
      <c r="K856" s="671"/>
      <c r="L856" s="671"/>
      <c r="M856" s="671"/>
      <c r="N856" s="671"/>
      <c r="O856" s="671"/>
      <c r="P856" s="671"/>
      <c r="Q856" s="671"/>
      <c r="R856" s="671"/>
      <c r="S856" s="671"/>
      <c r="T856" s="671"/>
      <c r="U856" s="671"/>
      <c r="V856" s="671"/>
      <c r="W856" s="671"/>
      <c r="X856" s="671"/>
      <c r="Y856" s="671"/>
      <c r="Z856" s="671"/>
      <c r="AA856" s="671"/>
      <c r="AB856" s="671"/>
      <c r="AC856" s="671"/>
      <c r="AD856" s="671"/>
    </row>
    <row r="857" spans="1:30" ht="13.5" customHeight="1">
      <c r="A857" s="671"/>
      <c r="B857" s="671"/>
      <c r="C857" s="671"/>
      <c r="D857" s="671"/>
      <c r="E857" s="671"/>
      <c r="F857" s="671"/>
      <c r="G857" s="671"/>
      <c r="H857" s="671"/>
      <c r="I857" s="671"/>
      <c r="J857" s="671"/>
      <c r="K857" s="671"/>
      <c r="L857" s="671"/>
      <c r="M857" s="671"/>
      <c r="N857" s="671"/>
      <c r="O857" s="671"/>
      <c r="P857" s="671"/>
      <c r="Q857" s="671"/>
      <c r="R857" s="671"/>
      <c r="S857" s="671"/>
      <c r="T857" s="671"/>
      <c r="U857" s="671"/>
      <c r="V857" s="671"/>
      <c r="W857" s="671"/>
      <c r="X857" s="671"/>
      <c r="Y857" s="671"/>
      <c r="Z857" s="671"/>
      <c r="AA857" s="671"/>
      <c r="AB857" s="671"/>
      <c r="AC857" s="671"/>
      <c r="AD857" s="671"/>
    </row>
    <row r="858" spans="1:30" ht="13.5" customHeight="1">
      <c r="A858" s="671"/>
      <c r="B858" s="671"/>
      <c r="C858" s="671"/>
      <c r="D858" s="671"/>
      <c r="E858" s="671"/>
      <c r="F858" s="671"/>
      <c r="G858" s="671"/>
      <c r="H858" s="671"/>
      <c r="I858" s="671"/>
      <c r="J858" s="671"/>
      <c r="K858" s="671"/>
      <c r="L858" s="671"/>
      <c r="M858" s="671"/>
      <c r="N858" s="671"/>
      <c r="O858" s="671"/>
      <c r="P858" s="671"/>
      <c r="Q858" s="671"/>
      <c r="R858" s="671"/>
      <c r="S858" s="671"/>
      <c r="T858" s="671"/>
      <c r="U858" s="671"/>
      <c r="V858" s="671"/>
      <c r="W858" s="671"/>
      <c r="X858" s="671"/>
      <c r="Y858" s="671"/>
      <c r="Z858" s="671"/>
      <c r="AA858" s="671"/>
      <c r="AB858" s="671"/>
      <c r="AC858" s="671"/>
      <c r="AD858" s="671"/>
    </row>
    <row r="859" spans="1:30" ht="13.5" customHeight="1">
      <c r="A859" s="671"/>
      <c r="B859" s="671"/>
      <c r="C859" s="671"/>
      <c r="D859" s="671"/>
      <c r="E859" s="671"/>
      <c r="F859" s="671"/>
      <c r="G859" s="671"/>
      <c r="H859" s="671"/>
      <c r="I859" s="671"/>
      <c r="J859" s="671"/>
      <c r="K859" s="671"/>
      <c r="L859" s="671"/>
      <c r="M859" s="671"/>
      <c r="N859" s="671"/>
      <c r="O859" s="671"/>
      <c r="P859" s="671"/>
      <c r="Q859" s="671"/>
      <c r="R859" s="671"/>
      <c r="S859" s="671"/>
      <c r="T859" s="671"/>
      <c r="U859" s="671"/>
      <c r="V859" s="671"/>
      <c r="W859" s="671"/>
      <c r="X859" s="671"/>
      <c r="Y859" s="671"/>
      <c r="Z859" s="671"/>
      <c r="AA859" s="671"/>
      <c r="AB859" s="671"/>
      <c r="AC859" s="671"/>
      <c r="AD859" s="671"/>
    </row>
    <row r="860" spans="1:30" ht="13.5" customHeight="1">
      <c r="A860" s="671"/>
      <c r="B860" s="671"/>
      <c r="C860" s="671"/>
      <c r="D860" s="671"/>
      <c r="E860" s="671"/>
      <c r="F860" s="671"/>
      <c r="G860" s="671"/>
      <c r="H860" s="671"/>
      <c r="I860" s="671"/>
      <c r="J860" s="671"/>
      <c r="K860" s="671"/>
      <c r="L860" s="671"/>
      <c r="M860" s="671"/>
      <c r="N860" s="671"/>
      <c r="O860" s="671"/>
      <c r="P860" s="671"/>
      <c r="Q860" s="671"/>
      <c r="R860" s="671"/>
      <c r="S860" s="671"/>
      <c r="T860" s="671"/>
      <c r="U860" s="671"/>
      <c r="V860" s="671"/>
      <c r="W860" s="671"/>
      <c r="X860" s="671"/>
      <c r="Y860" s="671"/>
      <c r="Z860" s="671"/>
      <c r="AA860" s="671"/>
      <c r="AB860" s="671"/>
      <c r="AC860" s="671"/>
      <c r="AD860" s="671"/>
    </row>
    <row r="861" spans="1:30" ht="13.5" customHeight="1">
      <c r="A861" s="671"/>
      <c r="B861" s="671"/>
      <c r="C861" s="671"/>
      <c r="D861" s="671"/>
      <c r="E861" s="671"/>
      <c r="F861" s="671"/>
      <c r="G861" s="671"/>
      <c r="H861" s="671"/>
      <c r="I861" s="671"/>
      <c r="J861" s="671"/>
      <c r="K861" s="671"/>
      <c r="L861" s="671"/>
      <c r="M861" s="671"/>
      <c r="N861" s="671"/>
      <c r="O861" s="671"/>
      <c r="P861" s="671"/>
      <c r="Q861" s="671"/>
      <c r="R861" s="671"/>
      <c r="S861" s="671"/>
      <c r="T861" s="671"/>
      <c r="U861" s="671"/>
      <c r="V861" s="671"/>
      <c r="W861" s="671"/>
      <c r="X861" s="671"/>
      <c r="Y861" s="671"/>
      <c r="Z861" s="671"/>
      <c r="AA861" s="671"/>
      <c r="AB861" s="671"/>
      <c r="AC861" s="671"/>
      <c r="AD861" s="671"/>
    </row>
    <row r="862" spans="1:30" ht="13.5" customHeight="1">
      <c r="A862" s="671"/>
      <c r="B862" s="671"/>
      <c r="C862" s="671"/>
      <c r="D862" s="671"/>
      <c r="E862" s="671"/>
      <c r="F862" s="671"/>
      <c r="G862" s="671"/>
      <c r="H862" s="671"/>
      <c r="I862" s="671"/>
      <c r="J862" s="671"/>
      <c r="K862" s="671"/>
      <c r="L862" s="671"/>
      <c r="M862" s="671"/>
      <c r="N862" s="671"/>
      <c r="O862" s="671"/>
      <c r="P862" s="671"/>
      <c r="Q862" s="671"/>
      <c r="R862" s="671"/>
      <c r="S862" s="671"/>
      <c r="T862" s="671"/>
      <c r="U862" s="671"/>
      <c r="V862" s="671"/>
      <c r="W862" s="671"/>
      <c r="X862" s="671"/>
      <c r="Y862" s="671"/>
      <c r="Z862" s="671"/>
      <c r="AA862" s="671"/>
      <c r="AB862" s="671"/>
      <c r="AC862" s="671"/>
      <c r="AD862" s="671"/>
    </row>
    <row r="863" spans="1:30" ht="13.5" customHeight="1">
      <c r="A863" s="671"/>
      <c r="B863" s="671"/>
      <c r="C863" s="671"/>
      <c r="D863" s="671"/>
      <c r="E863" s="671"/>
      <c r="F863" s="671"/>
      <c r="G863" s="671"/>
      <c r="H863" s="671"/>
      <c r="I863" s="671"/>
      <c r="J863" s="671"/>
      <c r="K863" s="671"/>
      <c r="L863" s="671"/>
      <c r="M863" s="671"/>
      <c r="N863" s="671"/>
      <c r="O863" s="671"/>
      <c r="P863" s="671"/>
      <c r="Q863" s="671"/>
      <c r="R863" s="671"/>
      <c r="S863" s="671"/>
      <c r="T863" s="671"/>
      <c r="U863" s="671"/>
      <c r="V863" s="671"/>
      <c r="W863" s="671"/>
      <c r="X863" s="671"/>
      <c r="Y863" s="671"/>
      <c r="Z863" s="671"/>
      <c r="AA863" s="671"/>
      <c r="AB863" s="671"/>
      <c r="AC863" s="671"/>
      <c r="AD863" s="671"/>
    </row>
    <row r="864" spans="1:30" ht="13.5" customHeight="1">
      <c r="A864" s="671"/>
      <c r="B864" s="671"/>
      <c r="C864" s="671"/>
      <c r="D864" s="671"/>
      <c r="E864" s="671"/>
      <c r="F864" s="671"/>
      <c r="G864" s="671"/>
      <c r="H864" s="671"/>
      <c r="I864" s="671"/>
      <c r="J864" s="671"/>
      <c r="K864" s="671"/>
      <c r="L864" s="671"/>
      <c r="M864" s="671"/>
      <c r="N864" s="671"/>
      <c r="O864" s="671"/>
      <c r="P864" s="671"/>
      <c r="Q864" s="671"/>
      <c r="R864" s="671"/>
      <c r="S864" s="671"/>
      <c r="T864" s="671"/>
      <c r="U864" s="671"/>
      <c r="V864" s="671"/>
      <c r="W864" s="671"/>
      <c r="X864" s="671"/>
      <c r="Y864" s="671"/>
      <c r="Z864" s="671"/>
      <c r="AA864" s="671"/>
      <c r="AB864" s="671"/>
      <c r="AC864" s="671"/>
      <c r="AD864" s="671"/>
    </row>
    <row r="865" spans="1:30" ht="13.5" customHeight="1">
      <c r="A865" s="671"/>
      <c r="B865" s="671"/>
      <c r="C865" s="671"/>
      <c r="D865" s="671"/>
      <c r="E865" s="671"/>
      <c r="F865" s="671"/>
      <c r="G865" s="671"/>
      <c r="H865" s="671"/>
      <c r="I865" s="671"/>
      <c r="J865" s="671"/>
      <c r="K865" s="671"/>
      <c r="L865" s="671"/>
      <c r="M865" s="671"/>
      <c r="N865" s="671"/>
      <c r="O865" s="671"/>
      <c r="P865" s="671"/>
      <c r="Q865" s="671"/>
      <c r="R865" s="671"/>
      <c r="S865" s="671"/>
      <c r="T865" s="671"/>
      <c r="U865" s="671"/>
      <c r="V865" s="671"/>
      <c r="W865" s="671"/>
      <c r="X865" s="671"/>
      <c r="Y865" s="671"/>
      <c r="Z865" s="671"/>
      <c r="AA865" s="671"/>
      <c r="AB865" s="671"/>
      <c r="AC865" s="671"/>
      <c r="AD865" s="671"/>
    </row>
    <row r="866" spans="1:30" ht="13.5" customHeight="1">
      <c r="A866" s="671"/>
      <c r="B866" s="671"/>
      <c r="C866" s="671"/>
      <c r="D866" s="671"/>
      <c r="E866" s="671"/>
      <c r="F866" s="671"/>
      <c r="G866" s="671"/>
      <c r="H866" s="671"/>
      <c r="I866" s="671"/>
      <c r="J866" s="671"/>
      <c r="K866" s="671"/>
      <c r="L866" s="671"/>
      <c r="M866" s="671"/>
      <c r="N866" s="671"/>
      <c r="O866" s="671"/>
      <c r="P866" s="671"/>
      <c r="Q866" s="671"/>
      <c r="R866" s="671"/>
      <c r="S866" s="671"/>
      <c r="T866" s="671"/>
      <c r="U866" s="671"/>
      <c r="V866" s="671"/>
      <c r="W866" s="671"/>
      <c r="X866" s="671"/>
      <c r="Y866" s="671"/>
      <c r="Z866" s="671"/>
      <c r="AA866" s="671"/>
      <c r="AB866" s="671"/>
      <c r="AC866" s="671"/>
      <c r="AD866" s="671"/>
    </row>
    <row r="867" spans="1:30" ht="13.5" customHeight="1">
      <c r="A867" s="671"/>
      <c r="B867" s="671"/>
      <c r="C867" s="671"/>
      <c r="D867" s="671"/>
      <c r="E867" s="671"/>
      <c r="F867" s="671"/>
      <c r="G867" s="671"/>
      <c r="H867" s="671"/>
      <c r="I867" s="671"/>
      <c r="J867" s="671"/>
      <c r="K867" s="671"/>
      <c r="L867" s="671"/>
      <c r="M867" s="671"/>
      <c r="N867" s="671"/>
      <c r="O867" s="671"/>
      <c r="P867" s="671"/>
      <c r="Q867" s="671"/>
      <c r="R867" s="671"/>
      <c r="S867" s="671"/>
      <c r="T867" s="671"/>
      <c r="U867" s="671"/>
      <c r="V867" s="671"/>
      <c r="W867" s="671"/>
      <c r="X867" s="671"/>
      <c r="Y867" s="671"/>
      <c r="Z867" s="671"/>
      <c r="AA867" s="671"/>
      <c r="AB867" s="671"/>
      <c r="AC867" s="671"/>
      <c r="AD867" s="671"/>
    </row>
    <row r="868" spans="1:30" ht="13.5" customHeight="1">
      <c r="A868" s="671"/>
      <c r="B868" s="671"/>
      <c r="C868" s="671"/>
      <c r="D868" s="671"/>
      <c r="E868" s="671"/>
      <c r="F868" s="671"/>
      <c r="G868" s="671"/>
      <c r="H868" s="671"/>
      <c r="I868" s="671"/>
      <c r="J868" s="671"/>
      <c r="K868" s="671"/>
      <c r="L868" s="671"/>
      <c r="M868" s="671"/>
      <c r="N868" s="671"/>
      <c r="O868" s="671"/>
      <c r="P868" s="671"/>
      <c r="Q868" s="671"/>
      <c r="R868" s="671"/>
      <c r="S868" s="671"/>
      <c r="T868" s="671"/>
      <c r="U868" s="671"/>
      <c r="V868" s="671"/>
      <c r="W868" s="671"/>
      <c r="X868" s="671"/>
      <c r="Y868" s="671"/>
      <c r="Z868" s="671"/>
      <c r="AA868" s="671"/>
      <c r="AB868" s="671"/>
      <c r="AC868" s="671"/>
      <c r="AD868" s="671"/>
    </row>
    <row r="869" spans="1:30" ht="13.5" customHeight="1">
      <c r="A869" s="671"/>
      <c r="B869" s="671"/>
      <c r="C869" s="671"/>
      <c r="D869" s="671"/>
      <c r="E869" s="671"/>
      <c r="F869" s="671"/>
      <c r="G869" s="671"/>
      <c r="H869" s="671"/>
      <c r="I869" s="671"/>
      <c r="J869" s="671"/>
      <c r="K869" s="671"/>
      <c r="L869" s="671"/>
      <c r="M869" s="671"/>
      <c r="N869" s="671"/>
      <c r="O869" s="671"/>
      <c r="P869" s="671"/>
      <c r="Q869" s="671"/>
      <c r="R869" s="671"/>
      <c r="S869" s="671"/>
      <c r="T869" s="671"/>
      <c r="U869" s="671"/>
      <c r="V869" s="671"/>
      <c r="W869" s="671"/>
      <c r="X869" s="671"/>
      <c r="Y869" s="671"/>
      <c r="Z869" s="671"/>
      <c r="AA869" s="671"/>
      <c r="AB869" s="671"/>
      <c r="AC869" s="671"/>
      <c r="AD869" s="671"/>
    </row>
    <row r="870" spans="1:30" ht="13.5" customHeight="1">
      <c r="A870" s="671"/>
      <c r="B870" s="671"/>
      <c r="C870" s="671"/>
      <c r="D870" s="671"/>
      <c r="E870" s="671"/>
      <c r="F870" s="671"/>
      <c r="G870" s="671"/>
      <c r="H870" s="671"/>
      <c r="I870" s="671"/>
      <c r="J870" s="671"/>
      <c r="K870" s="671"/>
      <c r="L870" s="671"/>
      <c r="M870" s="671"/>
      <c r="N870" s="671"/>
      <c r="O870" s="671"/>
      <c r="P870" s="671"/>
      <c r="Q870" s="671"/>
      <c r="R870" s="671"/>
      <c r="S870" s="671"/>
      <c r="T870" s="671"/>
      <c r="U870" s="671"/>
      <c r="V870" s="671"/>
      <c r="W870" s="671"/>
      <c r="X870" s="671"/>
      <c r="Y870" s="671"/>
      <c r="Z870" s="671"/>
      <c r="AA870" s="671"/>
      <c r="AB870" s="671"/>
      <c r="AC870" s="671"/>
      <c r="AD870" s="671"/>
    </row>
    <row r="871" spans="1:30" ht="13.5" customHeight="1">
      <c r="A871" s="671"/>
      <c r="B871" s="671"/>
      <c r="C871" s="671"/>
      <c r="D871" s="671"/>
      <c r="E871" s="671"/>
      <c r="F871" s="671"/>
      <c r="G871" s="671"/>
      <c r="H871" s="671"/>
      <c r="I871" s="671"/>
      <c r="J871" s="671"/>
      <c r="K871" s="671"/>
      <c r="L871" s="671"/>
      <c r="M871" s="671"/>
      <c r="N871" s="671"/>
      <c r="O871" s="671"/>
      <c r="P871" s="671"/>
      <c r="Q871" s="671"/>
      <c r="R871" s="671"/>
      <c r="S871" s="671"/>
      <c r="T871" s="671"/>
      <c r="U871" s="671"/>
      <c r="V871" s="671"/>
      <c r="W871" s="671"/>
      <c r="X871" s="671"/>
      <c r="Y871" s="671"/>
      <c r="Z871" s="671"/>
      <c r="AA871" s="671"/>
      <c r="AB871" s="671"/>
      <c r="AC871" s="671"/>
      <c r="AD871" s="671"/>
    </row>
    <row r="872" spans="1:30" ht="13.5" customHeight="1">
      <c r="A872" s="671"/>
      <c r="B872" s="671"/>
      <c r="C872" s="671"/>
      <c r="D872" s="671"/>
      <c r="E872" s="671"/>
      <c r="F872" s="671"/>
      <c r="G872" s="671"/>
      <c r="H872" s="671"/>
      <c r="I872" s="671"/>
      <c r="J872" s="671"/>
      <c r="K872" s="671"/>
      <c r="L872" s="671"/>
      <c r="M872" s="671"/>
      <c r="N872" s="671"/>
      <c r="O872" s="671"/>
      <c r="P872" s="671"/>
      <c r="Q872" s="671"/>
      <c r="R872" s="671"/>
      <c r="S872" s="671"/>
      <c r="T872" s="671"/>
      <c r="U872" s="671"/>
      <c r="V872" s="671"/>
      <c r="W872" s="671"/>
      <c r="X872" s="671"/>
      <c r="Y872" s="671"/>
      <c r="Z872" s="671"/>
      <c r="AA872" s="671"/>
      <c r="AB872" s="671"/>
      <c r="AC872" s="671"/>
      <c r="AD872" s="671"/>
    </row>
    <row r="873" spans="1:30" ht="13.5" customHeight="1">
      <c r="A873" s="671"/>
      <c r="B873" s="671"/>
      <c r="C873" s="671"/>
      <c r="D873" s="671"/>
      <c r="E873" s="671"/>
      <c r="F873" s="671"/>
      <c r="G873" s="671"/>
      <c r="H873" s="671"/>
      <c r="I873" s="671"/>
      <c r="J873" s="671"/>
      <c r="K873" s="671"/>
      <c r="L873" s="671"/>
      <c r="M873" s="671"/>
      <c r="N873" s="671"/>
      <c r="O873" s="671"/>
      <c r="P873" s="671"/>
      <c r="Q873" s="671"/>
      <c r="R873" s="671"/>
      <c r="S873" s="671"/>
      <c r="T873" s="671"/>
      <c r="U873" s="671"/>
      <c r="V873" s="671"/>
      <c r="W873" s="671"/>
      <c r="X873" s="671"/>
      <c r="Y873" s="671"/>
      <c r="Z873" s="671"/>
      <c r="AA873" s="671"/>
      <c r="AB873" s="671"/>
      <c r="AC873" s="671"/>
      <c r="AD873" s="671"/>
    </row>
    <row r="874" spans="1:30" ht="13.5" customHeight="1">
      <c r="A874" s="671"/>
      <c r="B874" s="671"/>
      <c r="C874" s="671"/>
      <c r="D874" s="671"/>
      <c r="E874" s="671"/>
      <c r="F874" s="671"/>
      <c r="G874" s="671"/>
      <c r="H874" s="671"/>
      <c r="I874" s="671"/>
      <c r="J874" s="671"/>
      <c r="K874" s="671"/>
      <c r="L874" s="671"/>
      <c r="M874" s="671"/>
      <c r="N874" s="671"/>
      <c r="O874" s="671"/>
      <c r="P874" s="671"/>
      <c r="Q874" s="671"/>
      <c r="R874" s="671"/>
      <c r="S874" s="671"/>
      <c r="T874" s="671"/>
      <c r="U874" s="671"/>
      <c r="V874" s="671"/>
      <c r="W874" s="671"/>
      <c r="X874" s="671"/>
      <c r="Y874" s="671"/>
      <c r="Z874" s="671"/>
      <c r="AA874" s="671"/>
      <c r="AB874" s="671"/>
      <c r="AC874" s="671"/>
      <c r="AD874" s="671"/>
    </row>
    <row r="875" spans="1:30" ht="13.5" customHeight="1">
      <c r="A875" s="671"/>
      <c r="B875" s="671"/>
      <c r="C875" s="671"/>
      <c r="D875" s="671"/>
      <c r="E875" s="671"/>
      <c r="F875" s="671"/>
      <c r="G875" s="671"/>
      <c r="H875" s="671"/>
      <c r="I875" s="671"/>
      <c r="J875" s="671"/>
      <c r="K875" s="671"/>
      <c r="L875" s="671"/>
      <c r="M875" s="671"/>
      <c r="N875" s="671"/>
      <c r="O875" s="671"/>
      <c r="P875" s="671"/>
      <c r="Q875" s="671"/>
      <c r="R875" s="671"/>
      <c r="S875" s="671"/>
      <c r="T875" s="671"/>
      <c r="U875" s="671"/>
      <c r="V875" s="671"/>
      <c r="W875" s="671"/>
      <c r="X875" s="671"/>
      <c r="Y875" s="671"/>
      <c r="Z875" s="671"/>
      <c r="AA875" s="671"/>
      <c r="AB875" s="671"/>
      <c r="AC875" s="671"/>
      <c r="AD875" s="671"/>
    </row>
    <row r="876" spans="1:30" ht="13.5" customHeight="1">
      <c r="A876" s="671"/>
      <c r="B876" s="671"/>
      <c r="C876" s="671"/>
      <c r="D876" s="671"/>
      <c r="E876" s="671"/>
      <c r="F876" s="671"/>
      <c r="G876" s="671"/>
      <c r="H876" s="671"/>
      <c r="I876" s="671"/>
      <c r="J876" s="671"/>
      <c r="K876" s="671"/>
      <c r="L876" s="671"/>
      <c r="M876" s="671"/>
      <c r="N876" s="671"/>
      <c r="O876" s="671"/>
      <c r="P876" s="671"/>
      <c r="Q876" s="671"/>
      <c r="R876" s="671"/>
      <c r="S876" s="671"/>
      <c r="T876" s="671"/>
      <c r="U876" s="671"/>
      <c r="V876" s="671"/>
      <c r="W876" s="671"/>
      <c r="X876" s="671"/>
      <c r="Y876" s="671"/>
      <c r="Z876" s="671"/>
      <c r="AA876" s="671"/>
      <c r="AB876" s="671"/>
      <c r="AC876" s="671"/>
      <c r="AD876" s="671"/>
    </row>
    <row r="877" spans="1:30" ht="13.5" customHeight="1">
      <c r="A877" s="671"/>
      <c r="B877" s="671"/>
      <c r="C877" s="671"/>
      <c r="D877" s="671"/>
      <c r="E877" s="671"/>
      <c r="F877" s="671"/>
      <c r="G877" s="671"/>
      <c r="H877" s="671"/>
      <c r="I877" s="671"/>
      <c r="J877" s="671"/>
      <c r="K877" s="671"/>
      <c r="L877" s="671"/>
      <c r="M877" s="671"/>
      <c r="N877" s="671"/>
      <c r="O877" s="671"/>
      <c r="P877" s="671"/>
      <c r="Q877" s="671"/>
      <c r="R877" s="671"/>
      <c r="S877" s="671"/>
      <c r="T877" s="671"/>
      <c r="U877" s="671"/>
      <c r="V877" s="671"/>
      <c r="W877" s="671"/>
      <c r="X877" s="671"/>
      <c r="Y877" s="671"/>
      <c r="Z877" s="671"/>
      <c r="AA877" s="671"/>
      <c r="AB877" s="671"/>
      <c r="AC877" s="671"/>
      <c r="AD877" s="671"/>
    </row>
    <row r="878" spans="1:30" ht="13.5" customHeight="1">
      <c r="A878" s="671"/>
      <c r="B878" s="671"/>
      <c r="C878" s="671"/>
      <c r="D878" s="671"/>
      <c r="E878" s="671"/>
      <c r="F878" s="671"/>
      <c r="G878" s="671"/>
      <c r="H878" s="671"/>
      <c r="I878" s="671"/>
      <c r="J878" s="671"/>
      <c r="K878" s="671"/>
      <c r="L878" s="671"/>
      <c r="M878" s="671"/>
      <c r="N878" s="671"/>
      <c r="O878" s="671"/>
      <c r="P878" s="671"/>
      <c r="Q878" s="671"/>
      <c r="R878" s="671"/>
      <c r="S878" s="671"/>
      <c r="T878" s="671"/>
      <c r="U878" s="671"/>
      <c r="V878" s="671"/>
      <c r="W878" s="671"/>
      <c r="X878" s="671"/>
      <c r="Y878" s="671"/>
      <c r="Z878" s="671"/>
      <c r="AA878" s="671"/>
      <c r="AB878" s="671"/>
      <c r="AC878" s="671"/>
      <c r="AD878" s="671"/>
    </row>
    <row r="879" spans="1:30" ht="13.5" customHeight="1">
      <c r="A879" s="671"/>
      <c r="B879" s="671"/>
      <c r="C879" s="671"/>
      <c r="D879" s="671"/>
      <c r="E879" s="671"/>
      <c r="F879" s="671"/>
      <c r="G879" s="671"/>
      <c r="H879" s="671"/>
      <c r="I879" s="671"/>
      <c r="J879" s="671"/>
      <c r="K879" s="671"/>
      <c r="L879" s="671"/>
      <c r="M879" s="671"/>
      <c r="N879" s="671"/>
      <c r="O879" s="671"/>
      <c r="P879" s="671"/>
      <c r="Q879" s="671"/>
      <c r="R879" s="671"/>
      <c r="S879" s="671"/>
      <c r="T879" s="671"/>
      <c r="U879" s="671"/>
      <c r="V879" s="671"/>
      <c r="W879" s="671"/>
      <c r="X879" s="671"/>
      <c r="Y879" s="671"/>
      <c r="Z879" s="671"/>
      <c r="AA879" s="671"/>
      <c r="AB879" s="671"/>
      <c r="AC879" s="671"/>
      <c r="AD879" s="671"/>
    </row>
    <row r="880" spans="1:30" ht="13.5" customHeight="1">
      <c r="A880" s="671"/>
      <c r="B880" s="671"/>
      <c r="C880" s="671"/>
      <c r="D880" s="671"/>
      <c r="E880" s="671"/>
      <c r="F880" s="671"/>
      <c r="G880" s="671"/>
      <c r="H880" s="671"/>
      <c r="I880" s="671"/>
      <c r="J880" s="671"/>
      <c r="K880" s="671"/>
      <c r="L880" s="671"/>
      <c r="M880" s="671"/>
      <c r="N880" s="671"/>
      <c r="O880" s="671"/>
      <c r="P880" s="671"/>
      <c r="Q880" s="671"/>
      <c r="R880" s="671"/>
      <c r="S880" s="671"/>
      <c r="T880" s="671"/>
      <c r="U880" s="671"/>
      <c r="V880" s="671"/>
      <c r="W880" s="671"/>
      <c r="X880" s="671"/>
      <c r="Y880" s="671"/>
      <c r="Z880" s="671"/>
      <c r="AA880" s="671"/>
      <c r="AB880" s="671"/>
      <c r="AC880" s="671"/>
      <c r="AD880" s="671"/>
    </row>
    <row r="881" spans="1:30" ht="13.5" customHeight="1">
      <c r="A881" s="671"/>
      <c r="B881" s="671"/>
      <c r="C881" s="671"/>
      <c r="D881" s="671"/>
      <c r="E881" s="671"/>
      <c r="F881" s="671"/>
      <c r="G881" s="671"/>
      <c r="H881" s="671"/>
      <c r="I881" s="671"/>
      <c r="J881" s="671"/>
      <c r="K881" s="671"/>
      <c r="L881" s="671"/>
      <c r="M881" s="671"/>
      <c r="N881" s="671"/>
      <c r="O881" s="671"/>
      <c r="P881" s="671"/>
      <c r="Q881" s="671"/>
      <c r="R881" s="671"/>
      <c r="S881" s="671"/>
      <c r="T881" s="671"/>
      <c r="U881" s="671"/>
      <c r="V881" s="671"/>
      <c r="W881" s="671"/>
      <c r="X881" s="671"/>
      <c r="Y881" s="671"/>
      <c r="Z881" s="671"/>
      <c r="AA881" s="671"/>
      <c r="AB881" s="671"/>
      <c r="AC881" s="671"/>
      <c r="AD881" s="671"/>
    </row>
    <row r="882" spans="1:30" ht="13.5" customHeight="1">
      <c r="A882" s="671"/>
      <c r="B882" s="671"/>
      <c r="C882" s="671"/>
      <c r="D882" s="671"/>
      <c r="E882" s="671"/>
      <c r="F882" s="671"/>
      <c r="G882" s="671"/>
      <c r="H882" s="671"/>
      <c r="I882" s="671"/>
      <c r="J882" s="671"/>
      <c r="K882" s="671"/>
      <c r="L882" s="671"/>
      <c r="M882" s="671"/>
      <c r="N882" s="671"/>
      <c r="O882" s="671"/>
      <c r="P882" s="671"/>
      <c r="Q882" s="671"/>
      <c r="R882" s="671"/>
      <c r="S882" s="671"/>
      <c r="T882" s="671"/>
      <c r="U882" s="671"/>
      <c r="V882" s="671"/>
      <c r="W882" s="671"/>
      <c r="X882" s="671"/>
      <c r="Y882" s="671"/>
      <c r="Z882" s="671"/>
      <c r="AA882" s="671"/>
      <c r="AB882" s="671"/>
      <c r="AC882" s="671"/>
      <c r="AD882" s="671"/>
    </row>
    <row r="883" spans="1:30" ht="13.5" customHeight="1">
      <c r="A883" s="671"/>
      <c r="B883" s="671"/>
      <c r="C883" s="671"/>
      <c r="D883" s="671"/>
      <c r="E883" s="671"/>
      <c r="F883" s="671"/>
      <c r="G883" s="671"/>
      <c r="H883" s="671"/>
      <c r="I883" s="671"/>
      <c r="J883" s="671"/>
      <c r="K883" s="671"/>
      <c r="L883" s="671"/>
      <c r="M883" s="671"/>
      <c r="N883" s="671"/>
      <c r="O883" s="671"/>
      <c r="P883" s="671"/>
      <c r="Q883" s="671"/>
      <c r="R883" s="671"/>
      <c r="S883" s="671"/>
      <c r="T883" s="671"/>
      <c r="U883" s="671"/>
      <c r="V883" s="671"/>
      <c r="W883" s="671"/>
      <c r="X883" s="671"/>
      <c r="Y883" s="671"/>
      <c r="Z883" s="671"/>
      <c r="AA883" s="671"/>
      <c r="AB883" s="671"/>
      <c r="AC883" s="671"/>
      <c r="AD883" s="671"/>
    </row>
    <row r="884" spans="1:30" ht="13.5" customHeight="1">
      <c r="A884" s="671"/>
      <c r="B884" s="671"/>
      <c r="C884" s="671"/>
      <c r="D884" s="671"/>
      <c r="E884" s="671"/>
      <c r="F884" s="671"/>
      <c r="G884" s="671"/>
      <c r="H884" s="671"/>
      <c r="I884" s="671"/>
      <c r="J884" s="671"/>
      <c r="K884" s="671"/>
      <c r="L884" s="671"/>
      <c r="M884" s="671"/>
      <c r="N884" s="671"/>
      <c r="O884" s="671"/>
      <c r="P884" s="671"/>
      <c r="Q884" s="671"/>
      <c r="R884" s="671"/>
      <c r="S884" s="671"/>
      <c r="T884" s="671"/>
      <c r="U884" s="671"/>
      <c r="V884" s="671"/>
      <c r="W884" s="671"/>
      <c r="X884" s="671"/>
      <c r="Y884" s="671"/>
      <c r="Z884" s="671"/>
      <c r="AA884" s="671"/>
      <c r="AB884" s="671"/>
      <c r="AC884" s="671"/>
      <c r="AD884" s="671"/>
    </row>
    <row r="885" spans="1:30" ht="13.5" customHeight="1">
      <c r="A885" s="671"/>
      <c r="B885" s="671"/>
      <c r="C885" s="671"/>
      <c r="D885" s="671"/>
      <c r="E885" s="671"/>
      <c r="F885" s="671"/>
      <c r="G885" s="671"/>
      <c r="H885" s="671"/>
      <c r="I885" s="671"/>
      <c r="J885" s="671"/>
      <c r="K885" s="671"/>
      <c r="L885" s="671"/>
      <c r="M885" s="671"/>
      <c r="N885" s="671"/>
      <c r="O885" s="671"/>
      <c r="P885" s="671"/>
      <c r="Q885" s="671"/>
      <c r="R885" s="671"/>
      <c r="S885" s="671"/>
      <c r="T885" s="671"/>
      <c r="U885" s="671"/>
      <c r="V885" s="671"/>
      <c r="W885" s="671"/>
      <c r="X885" s="671"/>
      <c r="Y885" s="671"/>
      <c r="Z885" s="671"/>
      <c r="AA885" s="671"/>
      <c r="AB885" s="671"/>
      <c r="AC885" s="671"/>
      <c r="AD885" s="671"/>
    </row>
    <row r="886" spans="1:30" ht="13.5" customHeight="1">
      <c r="A886" s="671"/>
      <c r="B886" s="671"/>
      <c r="C886" s="671"/>
      <c r="D886" s="671"/>
      <c r="E886" s="671"/>
      <c r="F886" s="671"/>
      <c r="G886" s="671"/>
      <c r="H886" s="671"/>
      <c r="I886" s="671"/>
      <c r="J886" s="671"/>
      <c r="K886" s="671"/>
      <c r="L886" s="671"/>
      <c r="M886" s="671"/>
      <c r="N886" s="671"/>
      <c r="O886" s="671"/>
      <c r="P886" s="671"/>
      <c r="Q886" s="671"/>
      <c r="R886" s="671"/>
      <c r="S886" s="671"/>
      <c r="T886" s="671"/>
      <c r="U886" s="671"/>
      <c r="V886" s="671"/>
      <c r="W886" s="671"/>
      <c r="X886" s="671"/>
      <c r="Y886" s="671"/>
      <c r="Z886" s="671"/>
      <c r="AA886" s="671"/>
      <c r="AB886" s="671"/>
      <c r="AC886" s="671"/>
      <c r="AD886" s="671"/>
    </row>
    <row r="887" spans="1:30" ht="13.5" customHeight="1">
      <c r="A887" s="671"/>
      <c r="B887" s="671"/>
      <c r="C887" s="671"/>
      <c r="D887" s="671"/>
      <c r="E887" s="671"/>
      <c r="F887" s="671"/>
      <c r="G887" s="671"/>
      <c r="H887" s="671"/>
      <c r="I887" s="671"/>
      <c r="J887" s="671"/>
      <c r="K887" s="671"/>
      <c r="L887" s="671"/>
      <c r="M887" s="671"/>
      <c r="N887" s="671"/>
      <c r="O887" s="671"/>
      <c r="P887" s="671"/>
      <c r="Q887" s="671"/>
      <c r="R887" s="671"/>
      <c r="S887" s="671"/>
      <c r="T887" s="671"/>
      <c r="U887" s="671"/>
      <c r="V887" s="671"/>
      <c r="W887" s="671"/>
      <c r="X887" s="671"/>
      <c r="Y887" s="671"/>
      <c r="Z887" s="671"/>
      <c r="AA887" s="671"/>
      <c r="AB887" s="671"/>
      <c r="AC887" s="671"/>
      <c r="AD887" s="671"/>
    </row>
    <row r="888" spans="1:30" ht="13.5" customHeight="1">
      <c r="A888" s="671"/>
      <c r="B888" s="671"/>
      <c r="C888" s="671"/>
      <c r="D888" s="671"/>
      <c r="E888" s="671"/>
      <c r="F888" s="671"/>
      <c r="G888" s="671"/>
      <c r="H888" s="671"/>
      <c r="I888" s="671"/>
      <c r="J888" s="671"/>
      <c r="K888" s="671"/>
      <c r="L888" s="671"/>
      <c r="M888" s="671"/>
      <c r="N888" s="671"/>
      <c r="O888" s="671"/>
      <c r="P888" s="671"/>
      <c r="Q888" s="671"/>
      <c r="R888" s="671"/>
      <c r="S888" s="671"/>
      <c r="T888" s="671"/>
      <c r="U888" s="671"/>
      <c r="V888" s="671"/>
      <c r="W888" s="671"/>
      <c r="X888" s="671"/>
      <c r="Y888" s="671"/>
      <c r="Z888" s="671"/>
      <c r="AA888" s="671"/>
      <c r="AB888" s="671"/>
      <c r="AC888" s="671"/>
      <c r="AD888" s="671"/>
    </row>
    <row r="889" spans="1:30" ht="13.5" customHeight="1">
      <c r="A889" s="671"/>
      <c r="B889" s="671"/>
      <c r="C889" s="671"/>
      <c r="D889" s="671"/>
      <c r="E889" s="671"/>
      <c r="F889" s="671"/>
      <c r="G889" s="671"/>
      <c r="H889" s="671"/>
      <c r="I889" s="671"/>
      <c r="J889" s="671"/>
      <c r="K889" s="671"/>
      <c r="L889" s="671"/>
      <c r="M889" s="671"/>
      <c r="N889" s="671"/>
      <c r="O889" s="671"/>
      <c r="P889" s="671"/>
      <c r="Q889" s="671"/>
      <c r="R889" s="671"/>
      <c r="S889" s="671"/>
      <c r="T889" s="671"/>
      <c r="U889" s="671"/>
      <c r="V889" s="671"/>
      <c r="W889" s="671"/>
      <c r="X889" s="671"/>
      <c r="Y889" s="671"/>
      <c r="Z889" s="671"/>
      <c r="AA889" s="671"/>
      <c r="AB889" s="671"/>
      <c r="AC889" s="671"/>
      <c r="AD889" s="671"/>
    </row>
    <row r="890" spans="1:30" ht="13.5" customHeight="1">
      <c r="A890" s="671"/>
      <c r="B890" s="671"/>
      <c r="C890" s="671"/>
      <c r="D890" s="671"/>
      <c r="E890" s="671"/>
      <c r="F890" s="671"/>
      <c r="G890" s="671"/>
      <c r="H890" s="671"/>
      <c r="I890" s="671"/>
      <c r="J890" s="671"/>
      <c r="K890" s="671"/>
      <c r="L890" s="671"/>
      <c r="M890" s="671"/>
      <c r="N890" s="671"/>
      <c r="O890" s="671"/>
      <c r="P890" s="671"/>
      <c r="Q890" s="671"/>
      <c r="R890" s="671"/>
      <c r="S890" s="671"/>
      <c r="T890" s="671"/>
      <c r="U890" s="671"/>
      <c r="V890" s="671"/>
      <c r="W890" s="671"/>
      <c r="X890" s="671"/>
      <c r="Y890" s="671"/>
      <c r="Z890" s="671"/>
      <c r="AA890" s="671"/>
      <c r="AB890" s="671"/>
      <c r="AC890" s="671"/>
      <c r="AD890" s="671"/>
    </row>
    <row r="891" spans="1:30" ht="13.5" customHeight="1">
      <c r="A891" s="671"/>
      <c r="B891" s="671"/>
      <c r="C891" s="671"/>
      <c r="D891" s="671"/>
      <c r="E891" s="671"/>
      <c r="F891" s="671"/>
      <c r="G891" s="671"/>
      <c r="H891" s="671"/>
      <c r="I891" s="671"/>
      <c r="J891" s="671"/>
      <c r="K891" s="671"/>
      <c r="L891" s="671"/>
      <c r="M891" s="671"/>
      <c r="N891" s="671"/>
      <c r="O891" s="671"/>
      <c r="P891" s="671"/>
      <c r="Q891" s="671"/>
      <c r="R891" s="671"/>
      <c r="S891" s="671"/>
      <c r="T891" s="671"/>
      <c r="U891" s="671"/>
      <c r="V891" s="671"/>
      <c r="W891" s="671"/>
      <c r="X891" s="671"/>
      <c r="Y891" s="671"/>
      <c r="Z891" s="671"/>
      <c r="AA891" s="671"/>
      <c r="AB891" s="671"/>
      <c r="AC891" s="671"/>
      <c r="AD891" s="671"/>
    </row>
    <row r="892" spans="1:30" ht="13.5" customHeight="1">
      <c r="A892" s="671"/>
      <c r="B892" s="671"/>
      <c r="C892" s="671"/>
      <c r="D892" s="671"/>
      <c r="E892" s="671"/>
      <c r="F892" s="671"/>
      <c r="G892" s="671"/>
      <c r="H892" s="671"/>
      <c r="I892" s="671"/>
      <c r="J892" s="671"/>
      <c r="K892" s="671"/>
      <c r="L892" s="671"/>
      <c r="M892" s="671"/>
      <c r="N892" s="671"/>
      <c r="O892" s="671"/>
      <c r="P892" s="671"/>
      <c r="Q892" s="671"/>
      <c r="R892" s="671"/>
      <c r="S892" s="671"/>
      <c r="T892" s="671"/>
      <c r="U892" s="671"/>
      <c r="V892" s="671"/>
      <c r="W892" s="671"/>
      <c r="X892" s="671"/>
      <c r="Y892" s="671"/>
      <c r="Z892" s="671"/>
      <c r="AA892" s="671"/>
      <c r="AB892" s="671"/>
      <c r="AC892" s="671"/>
      <c r="AD892" s="671"/>
    </row>
    <row r="893" spans="1:30" ht="13.5" customHeight="1">
      <c r="A893" s="671"/>
      <c r="B893" s="671"/>
      <c r="C893" s="671"/>
      <c r="D893" s="671"/>
      <c r="E893" s="671"/>
      <c r="F893" s="671"/>
      <c r="G893" s="671"/>
      <c r="H893" s="671"/>
      <c r="I893" s="671"/>
      <c r="J893" s="671"/>
      <c r="K893" s="671"/>
      <c r="L893" s="671"/>
      <c r="M893" s="671"/>
      <c r="N893" s="671"/>
      <c r="O893" s="671"/>
      <c r="P893" s="671"/>
      <c r="Q893" s="671"/>
      <c r="R893" s="671"/>
      <c r="S893" s="671"/>
      <c r="T893" s="671"/>
      <c r="U893" s="671"/>
      <c r="V893" s="671"/>
      <c r="W893" s="671"/>
      <c r="X893" s="671"/>
      <c r="Y893" s="671"/>
      <c r="Z893" s="671"/>
      <c r="AA893" s="671"/>
      <c r="AB893" s="671"/>
      <c r="AC893" s="671"/>
      <c r="AD893" s="671"/>
    </row>
    <row r="894" spans="1:30" ht="13.5" customHeight="1">
      <c r="A894" s="671"/>
      <c r="B894" s="671"/>
      <c r="C894" s="671"/>
      <c r="D894" s="671"/>
      <c r="E894" s="671"/>
      <c r="F894" s="671"/>
      <c r="G894" s="671"/>
      <c r="H894" s="671"/>
      <c r="I894" s="671"/>
      <c r="J894" s="671"/>
      <c r="K894" s="671"/>
      <c r="L894" s="671"/>
      <c r="M894" s="671"/>
      <c r="N894" s="671"/>
      <c r="O894" s="671"/>
      <c r="P894" s="671"/>
      <c r="Q894" s="671"/>
      <c r="R894" s="671"/>
      <c r="S894" s="671"/>
      <c r="T894" s="671"/>
      <c r="U894" s="671"/>
      <c r="V894" s="671"/>
      <c r="W894" s="671"/>
      <c r="X894" s="671"/>
      <c r="Y894" s="671"/>
      <c r="Z894" s="671"/>
      <c r="AA894" s="671"/>
      <c r="AB894" s="671"/>
      <c r="AC894" s="671"/>
      <c r="AD894" s="671"/>
    </row>
    <row r="895" spans="1:30" ht="13.5" customHeight="1">
      <c r="A895" s="671"/>
      <c r="B895" s="671"/>
      <c r="C895" s="671"/>
      <c r="D895" s="671"/>
      <c r="E895" s="671"/>
      <c r="F895" s="671"/>
      <c r="G895" s="671"/>
      <c r="H895" s="671"/>
      <c r="I895" s="671"/>
      <c r="J895" s="671"/>
      <c r="K895" s="671"/>
      <c r="L895" s="671"/>
      <c r="M895" s="671"/>
      <c r="N895" s="671"/>
      <c r="O895" s="671"/>
      <c r="P895" s="671"/>
      <c r="Q895" s="671"/>
      <c r="R895" s="671"/>
      <c r="S895" s="671"/>
      <c r="T895" s="671"/>
      <c r="U895" s="671"/>
      <c r="V895" s="671"/>
      <c r="W895" s="671"/>
      <c r="X895" s="671"/>
      <c r="Y895" s="671"/>
      <c r="Z895" s="671"/>
      <c r="AA895" s="671"/>
      <c r="AB895" s="671"/>
      <c r="AC895" s="671"/>
      <c r="AD895" s="671"/>
    </row>
    <row r="896" spans="1:30" ht="13.5" customHeight="1">
      <c r="A896" s="671"/>
      <c r="B896" s="671"/>
      <c r="C896" s="671"/>
      <c r="D896" s="671"/>
      <c r="E896" s="671"/>
      <c r="F896" s="671"/>
      <c r="G896" s="671"/>
      <c r="H896" s="671"/>
      <c r="I896" s="671"/>
      <c r="J896" s="671"/>
      <c r="K896" s="671"/>
      <c r="L896" s="671"/>
      <c r="M896" s="671"/>
      <c r="N896" s="671"/>
      <c r="O896" s="671"/>
      <c r="P896" s="671"/>
      <c r="Q896" s="671"/>
      <c r="R896" s="671"/>
      <c r="S896" s="671"/>
      <c r="T896" s="671"/>
      <c r="U896" s="671"/>
      <c r="V896" s="671"/>
      <c r="W896" s="671"/>
      <c r="X896" s="671"/>
      <c r="Y896" s="671"/>
      <c r="Z896" s="671"/>
      <c r="AA896" s="671"/>
      <c r="AB896" s="671"/>
      <c r="AC896" s="671"/>
      <c r="AD896" s="671"/>
    </row>
    <row r="897" spans="1:30" ht="13.5" customHeight="1">
      <c r="A897" s="671"/>
      <c r="B897" s="671"/>
      <c r="C897" s="671"/>
      <c r="D897" s="671"/>
      <c r="E897" s="671"/>
      <c r="F897" s="671"/>
      <c r="G897" s="671"/>
      <c r="H897" s="671"/>
      <c r="I897" s="671"/>
      <c r="J897" s="671"/>
      <c r="K897" s="671"/>
      <c r="L897" s="671"/>
      <c r="M897" s="671"/>
      <c r="N897" s="671"/>
      <c r="O897" s="671"/>
      <c r="P897" s="671"/>
      <c r="Q897" s="671"/>
      <c r="R897" s="671"/>
      <c r="S897" s="671"/>
      <c r="T897" s="671"/>
      <c r="U897" s="671"/>
      <c r="V897" s="671"/>
      <c r="W897" s="671"/>
      <c r="X897" s="671"/>
      <c r="Y897" s="671"/>
      <c r="Z897" s="671"/>
      <c r="AA897" s="671"/>
      <c r="AB897" s="671"/>
      <c r="AC897" s="671"/>
      <c r="AD897" s="671"/>
    </row>
    <row r="898" spans="1:30" ht="13.5" customHeight="1">
      <c r="A898" s="671"/>
      <c r="B898" s="671"/>
      <c r="C898" s="671"/>
      <c r="D898" s="671"/>
      <c r="E898" s="671"/>
      <c r="F898" s="671"/>
      <c r="G898" s="671"/>
      <c r="H898" s="671"/>
      <c r="I898" s="671"/>
      <c r="J898" s="671"/>
      <c r="K898" s="671"/>
      <c r="L898" s="671"/>
      <c r="M898" s="671"/>
      <c r="N898" s="671"/>
      <c r="O898" s="671"/>
      <c r="P898" s="671"/>
      <c r="Q898" s="671"/>
      <c r="R898" s="671"/>
      <c r="S898" s="671"/>
      <c r="T898" s="671"/>
      <c r="U898" s="671"/>
      <c r="V898" s="671"/>
      <c r="W898" s="671"/>
      <c r="X898" s="671"/>
      <c r="Y898" s="671"/>
      <c r="Z898" s="671"/>
      <c r="AA898" s="671"/>
      <c r="AB898" s="671"/>
      <c r="AC898" s="671"/>
      <c r="AD898" s="671"/>
    </row>
    <row r="899" spans="1:30" ht="13.5" customHeight="1">
      <c r="A899" s="671"/>
      <c r="B899" s="671"/>
      <c r="C899" s="671"/>
      <c r="D899" s="671"/>
      <c r="E899" s="671"/>
      <c r="F899" s="671"/>
      <c r="G899" s="671"/>
      <c r="H899" s="671"/>
      <c r="I899" s="671"/>
      <c r="J899" s="671"/>
      <c r="K899" s="671"/>
      <c r="L899" s="671"/>
      <c r="M899" s="671"/>
      <c r="N899" s="671"/>
      <c r="O899" s="671"/>
      <c r="P899" s="671"/>
      <c r="Q899" s="671"/>
      <c r="R899" s="671"/>
      <c r="S899" s="671"/>
      <c r="T899" s="671"/>
      <c r="U899" s="671"/>
      <c r="V899" s="671"/>
      <c r="W899" s="671"/>
      <c r="X899" s="671"/>
      <c r="Y899" s="671"/>
      <c r="Z899" s="671"/>
      <c r="AA899" s="671"/>
      <c r="AB899" s="671"/>
      <c r="AC899" s="671"/>
      <c r="AD899" s="671"/>
    </row>
    <row r="900" spans="1:30" ht="13.5" customHeight="1">
      <c r="A900" s="671"/>
      <c r="B900" s="671"/>
      <c r="C900" s="671"/>
      <c r="D900" s="671"/>
      <c r="E900" s="671"/>
      <c r="F900" s="671"/>
      <c r="G900" s="671"/>
      <c r="H900" s="671"/>
      <c r="I900" s="671"/>
      <c r="J900" s="671"/>
      <c r="K900" s="671"/>
      <c r="L900" s="671"/>
      <c r="M900" s="671"/>
      <c r="N900" s="671"/>
      <c r="O900" s="671"/>
      <c r="P900" s="671"/>
      <c r="Q900" s="671"/>
      <c r="R900" s="671"/>
      <c r="S900" s="671"/>
      <c r="T900" s="671"/>
      <c r="U900" s="671"/>
      <c r="V900" s="671"/>
      <c r="W900" s="671"/>
      <c r="X900" s="671"/>
      <c r="Y900" s="671"/>
      <c r="Z900" s="671"/>
      <c r="AA900" s="671"/>
      <c r="AB900" s="671"/>
      <c r="AC900" s="671"/>
      <c r="AD900" s="671"/>
    </row>
    <row r="901" spans="1:30" ht="13.5" customHeight="1">
      <c r="A901" s="671"/>
      <c r="B901" s="671"/>
      <c r="C901" s="671"/>
      <c r="D901" s="671"/>
      <c r="E901" s="671"/>
      <c r="F901" s="671"/>
      <c r="G901" s="671"/>
      <c r="H901" s="671"/>
      <c r="I901" s="671"/>
      <c r="J901" s="671"/>
      <c r="K901" s="671"/>
      <c r="L901" s="671"/>
      <c r="M901" s="671"/>
      <c r="N901" s="671"/>
      <c r="O901" s="671"/>
      <c r="P901" s="671"/>
      <c r="Q901" s="671"/>
      <c r="R901" s="671"/>
      <c r="S901" s="671"/>
      <c r="T901" s="671"/>
      <c r="U901" s="671"/>
      <c r="V901" s="671"/>
      <c r="W901" s="671"/>
      <c r="X901" s="671"/>
      <c r="Y901" s="671"/>
      <c r="Z901" s="671"/>
      <c r="AA901" s="671"/>
      <c r="AB901" s="671"/>
      <c r="AC901" s="671"/>
      <c r="AD901" s="671"/>
    </row>
    <row r="902" spans="1:30" ht="13.5" customHeight="1">
      <c r="A902" s="671"/>
      <c r="B902" s="671"/>
      <c r="C902" s="671"/>
      <c r="D902" s="671"/>
      <c r="E902" s="671"/>
      <c r="F902" s="671"/>
      <c r="G902" s="671"/>
      <c r="H902" s="671"/>
      <c r="I902" s="671"/>
      <c r="J902" s="671"/>
      <c r="K902" s="671"/>
      <c r="L902" s="671"/>
      <c r="M902" s="671"/>
      <c r="N902" s="671"/>
      <c r="O902" s="671"/>
      <c r="P902" s="671"/>
      <c r="Q902" s="671"/>
      <c r="R902" s="671"/>
      <c r="S902" s="671"/>
      <c r="T902" s="671"/>
      <c r="U902" s="671"/>
      <c r="V902" s="671"/>
      <c r="W902" s="671"/>
      <c r="X902" s="671"/>
      <c r="Y902" s="671"/>
      <c r="Z902" s="671"/>
      <c r="AA902" s="671"/>
      <c r="AB902" s="671"/>
      <c r="AC902" s="671"/>
      <c r="AD902" s="671"/>
    </row>
    <row r="903" spans="1:30" ht="13.5" customHeight="1">
      <c r="A903" s="671"/>
      <c r="B903" s="671"/>
      <c r="C903" s="671"/>
      <c r="D903" s="671"/>
      <c r="E903" s="671"/>
      <c r="F903" s="671"/>
      <c r="G903" s="671"/>
      <c r="H903" s="671"/>
      <c r="I903" s="671"/>
      <c r="J903" s="671"/>
      <c r="K903" s="671"/>
      <c r="L903" s="671"/>
      <c r="M903" s="671"/>
      <c r="N903" s="671"/>
      <c r="O903" s="671"/>
      <c r="P903" s="671"/>
      <c r="Q903" s="671"/>
      <c r="R903" s="671"/>
      <c r="S903" s="671"/>
      <c r="T903" s="671"/>
      <c r="U903" s="671"/>
      <c r="V903" s="671"/>
      <c r="W903" s="671"/>
      <c r="X903" s="671"/>
      <c r="Y903" s="671"/>
      <c r="Z903" s="671"/>
      <c r="AA903" s="671"/>
      <c r="AB903" s="671"/>
      <c r="AC903" s="671"/>
      <c r="AD903" s="671"/>
    </row>
    <row r="904" spans="1:30" ht="13.5" customHeight="1">
      <c r="A904" s="671"/>
      <c r="B904" s="671"/>
      <c r="C904" s="671"/>
      <c r="D904" s="671"/>
      <c r="E904" s="671"/>
      <c r="F904" s="671"/>
      <c r="G904" s="671"/>
      <c r="H904" s="671"/>
      <c r="I904" s="671"/>
      <c r="J904" s="671"/>
      <c r="K904" s="671"/>
      <c r="L904" s="671"/>
      <c r="M904" s="671"/>
      <c r="N904" s="671"/>
      <c r="O904" s="671"/>
      <c r="P904" s="671"/>
      <c r="Q904" s="671"/>
      <c r="R904" s="671"/>
      <c r="S904" s="671"/>
      <c r="T904" s="671"/>
      <c r="U904" s="671"/>
      <c r="V904" s="671"/>
      <c r="W904" s="671"/>
      <c r="X904" s="671"/>
      <c r="Y904" s="671"/>
      <c r="Z904" s="671"/>
      <c r="AA904" s="671"/>
      <c r="AB904" s="671"/>
      <c r="AC904" s="671"/>
      <c r="AD904" s="671"/>
    </row>
    <row r="905" spans="1:30" ht="13.5" customHeight="1">
      <c r="A905" s="671"/>
      <c r="B905" s="671"/>
      <c r="C905" s="671"/>
      <c r="D905" s="671"/>
      <c r="E905" s="671"/>
      <c r="F905" s="671"/>
      <c r="G905" s="671"/>
      <c r="H905" s="671"/>
      <c r="I905" s="671"/>
      <c r="J905" s="671"/>
      <c r="K905" s="671"/>
      <c r="L905" s="671"/>
      <c r="M905" s="671"/>
      <c r="N905" s="671"/>
      <c r="O905" s="671"/>
      <c r="P905" s="671"/>
      <c r="Q905" s="671"/>
      <c r="R905" s="671"/>
      <c r="S905" s="671"/>
      <c r="T905" s="671"/>
      <c r="U905" s="671"/>
      <c r="V905" s="671"/>
      <c r="W905" s="671"/>
      <c r="X905" s="671"/>
      <c r="Y905" s="671"/>
      <c r="Z905" s="671"/>
      <c r="AA905" s="671"/>
      <c r="AB905" s="671"/>
      <c r="AC905" s="671"/>
      <c r="AD905" s="671"/>
    </row>
    <row r="906" spans="1:30" ht="13.5" customHeight="1">
      <c r="A906" s="671"/>
      <c r="B906" s="671"/>
      <c r="C906" s="671"/>
      <c r="D906" s="671"/>
      <c r="E906" s="671"/>
      <c r="F906" s="671"/>
      <c r="G906" s="671"/>
      <c r="H906" s="671"/>
      <c r="I906" s="671"/>
      <c r="J906" s="671"/>
      <c r="K906" s="671"/>
      <c r="L906" s="671"/>
      <c r="M906" s="671"/>
      <c r="N906" s="671"/>
      <c r="O906" s="671"/>
      <c r="P906" s="671"/>
      <c r="Q906" s="671"/>
      <c r="R906" s="671"/>
      <c r="S906" s="671"/>
      <c r="T906" s="671"/>
      <c r="U906" s="671"/>
      <c r="V906" s="671"/>
      <c r="W906" s="671"/>
      <c r="X906" s="671"/>
      <c r="Y906" s="671"/>
      <c r="Z906" s="671"/>
      <c r="AA906" s="671"/>
      <c r="AB906" s="671"/>
      <c r="AC906" s="671"/>
      <c r="AD906" s="671"/>
    </row>
    <row r="907" spans="1:30" ht="13.5" customHeight="1">
      <c r="A907" s="671"/>
      <c r="B907" s="671"/>
      <c r="C907" s="671"/>
      <c r="D907" s="671"/>
      <c r="E907" s="671"/>
      <c r="F907" s="671"/>
      <c r="G907" s="671"/>
      <c r="H907" s="671"/>
      <c r="I907" s="671"/>
      <c r="J907" s="671"/>
      <c r="K907" s="671"/>
      <c r="L907" s="671"/>
      <c r="M907" s="671"/>
      <c r="N907" s="671"/>
      <c r="O907" s="671"/>
      <c r="P907" s="671"/>
      <c r="Q907" s="671"/>
      <c r="R907" s="671"/>
      <c r="S907" s="671"/>
      <c r="T907" s="671"/>
      <c r="U907" s="671"/>
      <c r="V907" s="671"/>
      <c r="W907" s="671"/>
      <c r="X907" s="671"/>
      <c r="Y907" s="671"/>
      <c r="Z907" s="671"/>
      <c r="AA907" s="671"/>
      <c r="AB907" s="671"/>
      <c r="AC907" s="671"/>
      <c r="AD907" s="671"/>
    </row>
    <row r="908" spans="1:30" ht="13.5" customHeight="1">
      <c r="A908" s="671"/>
      <c r="B908" s="671"/>
      <c r="C908" s="671"/>
      <c r="D908" s="671"/>
      <c r="E908" s="671"/>
      <c r="F908" s="671"/>
      <c r="G908" s="671"/>
      <c r="H908" s="671"/>
      <c r="I908" s="671"/>
      <c r="J908" s="671"/>
      <c r="K908" s="671"/>
      <c r="L908" s="671"/>
      <c r="M908" s="671"/>
      <c r="N908" s="671"/>
      <c r="O908" s="671"/>
      <c r="P908" s="671"/>
      <c r="Q908" s="671"/>
      <c r="R908" s="671"/>
      <c r="S908" s="671"/>
      <c r="T908" s="671"/>
      <c r="U908" s="671"/>
      <c r="V908" s="671"/>
      <c r="W908" s="671"/>
      <c r="X908" s="671"/>
      <c r="Y908" s="671"/>
      <c r="Z908" s="671"/>
      <c r="AA908" s="671"/>
      <c r="AB908" s="671"/>
      <c r="AC908" s="671"/>
      <c r="AD908" s="671"/>
    </row>
    <row r="909" spans="1:30" ht="13.5" customHeight="1">
      <c r="A909" s="671"/>
      <c r="B909" s="671"/>
      <c r="C909" s="671"/>
      <c r="D909" s="671"/>
      <c r="E909" s="671"/>
      <c r="F909" s="671"/>
      <c r="G909" s="671"/>
      <c r="H909" s="671"/>
      <c r="I909" s="671"/>
      <c r="J909" s="671"/>
      <c r="K909" s="671"/>
      <c r="L909" s="671"/>
      <c r="M909" s="671"/>
      <c r="N909" s="671"/>
      <c r="O909" s="671"/>
      <c r="P909" s="671"/>
      <c r="Q909" s="671"/>
      <c r="R909" s="671"/>
      <c r="S909" s="671"/>
      <c r="T909" s="671"/>
      <c r="U909" s="671"/>
      <c r="V909" s="671"/>
      <c r="W909" s="671"/>
      <c r="X909" s="671"/>
      <c r="Y909" s="671"/>
      <c r="Z909" s="671"/>
      <c r="AA909" s="671"/>
      <c r="AB909" s="671"/>
      <c r="AC909" s="671"/>
      <c r="AD909" s="671"/>
    </row>
    <row r="910" spans="1:30" ht="13.5" customHeight="1">
      <c r="A910" s="671"/>
      <c r="B910" s="671"/>
      <c r="C910" s="671"/>
      <c r="D910" s="671"/>
      <c r="E910" s="671"/>
      <c r="F910" s="671"/>
      <c r="G910" s="671"/>
      <c r="H910" s="671"/>
      <c r="I910" s="671"/>
      <c r="J910" s="671"/>
      <c r="K910" s="671"/>
      <c r="L910" s="671"/>
      <c r="M910" s="671"/>
      <c r="N910" s="671"/>
      <c r="O910" s="671"/>
      <c r="P910" s="671"/>
      <c r="Q910" s="671"/>
      <c r="R910" s="671"/>
      <c r="S910" s="671"/>
      <c r="T910" s="671"/>
      <c r="U910" s="671"/>
      <c r="V910" s="671"/>
      <c r="W910" s="671"/>
      <c r="X910" s="671"/>
      <c r="Y910" s="671"/>
      <c r="Z910" s="671"/>
      <c r="AA910" s="671"/>
      <c r="AB910" s="671"/>
      <c r="AC910" s="671"/>
      <c r="AD910" s="671"/>
    </row>
    <row r="911" spans="1:30" ht="13.5" customHeight="1">
      <c r="A911" s="671"/>
      <c r="B911" s="671"/>
      <c r="C911" s="671"/>
      <c r="D911" s="671"/>
      <c r="E911" s="671"/>
      <c r="F911" s="671"/>
      <c r="G911" s="671"/>
      <c r="H911" s="671"/>
      <c r="I911" s="671"/>
      <c r="J911" s="671"/>
      <c r="K911" s="671"/>
      <c r="L911" s="671"/>
      <c r="M911" s="671"/>
      <c r="N911" s="671"/>
      <c r="O911" s="671"/>
      <c r="P911" s="671"/>
      <c r="Q911" s="671"/>
      <c r="R911" s="671"/>
      <c r="S911" s="671"/>
      <c r="T911" s="671"/>
      <c r="U911" s="671"/>
      <c r="V911" s="671"/>
      <c r="W911" s="671"/>
      <c r="X911" s="671"/>
      <c r="Y911" s="671"/>
      <c r="Z911" s="671"/>
      <c r="AA911" s="671"/>
      <c r="AB911" s="671"/>
      <c r="AC911" s="671"/>
      <c r="AD911" s="671"/>
    </row>
    <row r="912" spans="1:30" ht="13.5" customHeight="1">
      <c r="A912" s="671"/>
      <c r="B912" s="671"/>
      <c r="C912" s="671"/>
      <c r="D912" s="671"/>
      <c r="E912" s="671"/>
      <c r="F912" s="671"/>
      <c r="G912" s="671"/>
      <c r="H912" s="671"/>
      <c r="I912" s="671"/>
      <c r="J912" s="671"/>
      <c r="K912" s="671"/>
      <c r="L912" s="671"/>
      <c r="M912" s="671"/>
      <c r="N912" s="671"/>
      <c r="O912" s="671"/>
      <c r="P912" s="671"/>
      <c r="Q912" s="671"/>
      <c r="R912" s="671"/>
      <c r="S912" s="671"/>
      <c r="T912" s="671"/>
      <c r="U912" s="671"/>
      <c r="V912" s="671"/>
      <c r="W912" s="671"/>
      <c r="X912" s="671"/>
      <c r="Y912" s="671"/>
      <c r="Z912" s="671"/>
      <c r="AA912" s="671"/>
      <c r="AB912" s="671"/>
      <c r="AC912" s="671"/>
      <c r="AD912" s="671"/>
    </row>
    <row r="913" spans="1:30" ht="13.5" customHeight="1">
      <c r="A913" s="671"/>
      <c r="B913" s="671"/>
      <c r="C913" s="671"/>
      <c r="D913" s="671"/>
      <c r="E913" s="671"/>
      <c r="F913" s="671"/>
      <c r="G913" s="671"/>
      <c r="H913" s="671"/>
      <c r="I913" s="671"/>
      <c r="J913" s="671"/>
      <c r="K913" s="671"/>
      <c r="L913" s="671"/>
      <c r="M913" s="671"/>
      <c r="N913" s="671"/>
      <c r="O913" s="671"/>
      <c r="P913" s="671"/>
      <c r="Q913" s="671"/>
      <c r="R913" s="671"/>
      <c r="S913" s="671"/>
      <c r="T913" s="671"/>
      <c r="U913" s="671"/>
      <c r="V913" s="671"/>
      <c r="W913" s="671"/>
      <c r="X913" s="671"/>
      <c r="Y913" s="671"/>
      <c r="Z913" s="671"/>
      <c r="AA913" s="671"/>
      <c r="AB913" s="671"/>
      <c r="AC913" s="671"/>
      <c r="AD913" s="671"/>
    </row>
    <row r="914" spans="1:30" ht="13.5" customHeight="1">
      <c r="A914" s="671"/>
      <c r="B914" s="671"/>
      <c r="C914" s="671"/>
      <c r="D914" s="671"/>
      <c r="E914" s="671"/>
      <c r="F914" s="671"/>
      <c r="G914" s="671"/>
      <c r="H914" s="671"/>
      <c r="I914" s="671"/>
      <c r="J914" s="671"/>
      <c r="K914" s="671"/>
      <c r="L914" s="671"/>
      <c r="M914" s="671"/>
      <c r="N914" s="671"/>
      <c r="O914" s="671"/>
      <c r="P914" s="671"/>
      <c r="Q914" s="671"/>
      <c r="R914" s="671"/>
      <c r="S914" s="671"/>
      <c r="T914" s="671"/>
      <c r="U914" s="671"/>
      <c r="V914" s="671"/>
      <c r="W914" s="671"/>
      <c r="X914" s="671"/>
      <c r="Y914" s="671"/>
      <c r="Z914" s="671"/>
      <c r="AA914" s="671"/>
      <c r="AB914" s="671"/>
      <c r="AC914" s="671"/>
      <c r="AD914" s="671"/>
    </row>
    <row r="915" spans="1:30" ht="13.5" customHeight="1">
      <c r="A915" s="671"/>
      <c r="B915" s="671"/>
      <c r="C915" s="671"/>
      <c r="D915" s="671"/>
      <c r="E915" s="671"/>
      <c r="F915" s="671"/>
      <c r="G915" s="671"/>
      <c r="H915" s="671"/>
      <c r="I915" s="671"/>
      <c r="J915" s="671"/>
      <c r="K915" s="671"/>
      <c r="L915" s="671"/>
      <c r="M915" s="671"/>
      <c r="N915" s="671"/>
      <c r="O915" s="671"/>
      <c r="P915" s="671"/>
      <c r="Q915" s="671"/>
      <c r="R915" s="671"/>
      <c r="S915" s="671"/>
      <c r="T915" s="671"/>
      <c r="U915" s="671"/>
      <c r="V915" s="671"/>
      <c r="W915" s="671"/>
      <c r="X915" s="671"/>
      <c r="Y915" s="671"/>
      <c r="Z915" s="671"/>
      <c r="AA915" s="671"/>
      <c r="AB915" s="671"/>
      <c r="AC915" s="671"/>
      <c r="AD915" s="671"/>
    </row>
    <row r="916" spans="1:30" ht="13.5" customHeight="1">
      <c r="A916" s="671"/>
      <c r="B916" s="671"/>
      <c r="C916" s="671"/>
      <c r="D916" s="671"/>
      <c r="E916" s="671"/>
      <c r="F916" s="671"/>
      <c r="G916" s="671"/>
      <c r="H916" s="671"/>
      <c r="I916" s="671"/>
      <c r="J916" s="671"/>
      <c r="K916" s="671"/>
      <c r="L916" s="671"/>
      <c r="M916" s="671"/>
      <c r="N916" s="671"/>
      <c r="O916" s="671"/>
      <c r="P916" s="671"/>
      <c r="Q916" s="671"/>
      <c r="R916" s="671"/>
      <c r="S916" s="671"/>
      <c r="T916" s="671"/>
      <c r="U916" s="671"/>
      <c r="V916" s="671"/>
      <c r="W916" s="671"/>
      <c r="X916" s="671"/>
      <c r="Y916" s="671"/>
      <c r="Z916" s="671"/>
      <c r="AA916" s="671"/>
      <c r="AB916" s="671"/>
      <c r="AC916" s="671"/>
      <c r="AD916" s="671"/>
    </row>
    <row r="917" spans="1:30" ht="13.5" customHeight="1">
      <c r="A917" s="671"/>
      <c r="B917" s="671"/>
      <c r="C917" s="671"/>
      <c r="D917" s="671"/>
      <c r="E917" s="671"/>
      <c r="F917" s="671"/>
      <c r="G917" s="671"/>
      <c r="H917" s="671"/>
      <c r="I917" s="671"/>
      <c r="J917" s="671"/>
      <c r="K917" s="671"/>
      <c r="L917" s="671"/>
      <c r="M917" s="671"/>
      <c r="N917" s="671"/>
      <c r="O917" s="671"/>
      <c r="P917" s="671"/>
      <c r="Q917" s="671"/>
      <c r="R917" s="671"/>
      <c r="S917" s="671"/>
      <c r="T917" s="671"/>
      <c r="U917" s="671"/>
      <c r="V917" s="671"/>
      <c r="W917" s="671"/>
      <c r="X917" s="671"/>
      <c r="Y917" s="671"/>
      <c r="Z917" s="671"/>
      <c r="AA917" s="671"/>
      <c r="AB917" s="671"/>
      <c r="AC917" s="671"/>
      <c r="AD917" s="671"/>
    </row>
    <row r="918" spans="1:30" ht="13.5" customHeight="1">
      <c r="A918" s="671"/>
      <c r="B918" s="671"/>
      <c r="C918" s="671"/>
      <c r="D918" s="671"/>
      <c r="E918" s="671"/>
      <c r="F918" s="671"/>
      <c r="G918" s="671"/>
      <c r="H918" s="671"/>
      <c r="I918" s="671"/>
      <c r="J918" s="671"/>
      <c r="K918" s="671"/>
      <c r="L918" s="671"/>
      <c r="M918" s="671"/>
      <c r="N918" s="671"/>
      <c r="O918" s="671"/>
      <c r="P918" s="671"/>
      <c r="Q918" s="671"/>
      <c r="R918" s="671"/>
      <c r="S918" s="671"/>
      <c r="T918" s="671"/>
      <c r="U918" s="671"/>
      <c r="V918" s="671"/>
      <c r="W918" s="671"/>
      <c r="X918" s="671"/>
      <c r="Y918" s="671"/>
      <c r="Z918" s="671"/>
      <c r="AA918" s="671"/>
      <c r="AB918" s="671"/>
      <c r="AC918" s="671"/>
      <c r="AD918" s="671"/>
    </row>
    <row r="919" spans="1:30" ht="13.5" customHeight="1">
      <c r="A919" s="671"/>
      <c r="B919" s="671"/>
      <c r="C919" s="671"/>
      <c r="D919" s="671"/>
      <c r="E919" s="671"/>
      <c r="F919" s="671"/>
      <c r="G919" s="671"/>
      <c r="H919" s="671"/>
      <c r="I919" s="671"/>
      <c r="J919" s="671"/>
      <c r="K919" s="671"/>
      <c r="L919" s="671"/>
      <c r="M919" s="671"/>
      <c r="N919" s="671"/>
      <c r="O919" s="671"/>
      <c r="P919" s="671"/>
      <c r="Q919" s="671"/>
      <c r="R919" s="671"/>
      <c r="S919" s="671"/>
      <c r="T919" s="671"/>
      <c r="U919" s="671"/>
      <c r="V919" s="671"/>
      <c r="W919" s="671"/>
      <c r="X919" s="671"/>
      <c r="Y919" s="671"/>
      <c r="Z919" s="671"/>
      <c r="AA919" s="671"/>
      <c r="AB919" s="671"/>
      <c r="AC919" s="671"/>
      <c r="AD919" s="671"/>
    </row>
    <row r="920" spans="1:30" ht="13.5" customHeight="1">
      <c r="A920" s="671"/>
      <c r="B920" s="671"/>
      <c r="C920" s="671"/>
      <c r="D920" s="671"/>
      <c r="E920" s="671"/>
      <c r="F920" s="671"/>
      <c r="G920" s="671"/>
      <c r="H920" s="671"/>
      <c r="I920" s="671"/>
      <c r="J920" s="671"/>
      <c r="K920" s="671"/>
      <c r="L920" s="671"/>
      <c r="M920" s="671"/>
      <c r="N920" s="671"/>
      <c r="O920" s="671"/>
      <c r="P920" s="671"/>
      <c r="Q920" s="671"/>
      <c r="R920" s="671"/>
      <c r="S920" s="671"/>
      <c r="T920" s="671"/>
      <c r="U920" s="671"/>
      <c r="V920" s="671"/>
      <c r="W920" s="671"/>
      <c r="X920" s="671"/>
      <c r="Y920" s="671"/>
      <c r="Z920" s="671"/>
      <c r="AA920" s="671"/>
      <c r="AB920" s="671"/>
      <c r="AC920" s="671"/>
      <c r="AD920" s="671"/>
    </row>
    <row r="921" spans="1:30" ht="13.5" customHeight="1">
      <c r="A921" s="671"/>
      <c r="B921" s="671"/>
      <c r="C921" s="671"/>
      <c r="D921" s="671"/>
      <c r="E921" s="671"/>
      <c r="F921" s="671"/>
      <c r="G921" s="671"/>
      <c r="H921" s="671"/>
      <c r="I921" s="671"/>
      <c r="J921" s="671"/>
      <c r="K921" s="671"/>
      <c r="L921" s="671"/>
      <c r="M921" s="671"/>
      <c r="N921" s="671"/>
      <c r="O921" s="671"/>
      <c r="P921" s="671"/>
      <c r="Q921" s="671"/>
      <c r="R921" s="671"/>
      <c r="S921" s="671"/>
      <c r="T921" s="671"/>
      <c r="U921" s="671"/>
      <c r="V921" s="671"/>
      <c r="W921" s="671"/>
      <c r="X921" s="671"/>
      <c r="Y921" s="671"/>
      <c r="Z921" s="671"/>
      <c r="AA921" s="671"/>
      <c r="AB921" s="671"/>
      <c r="AC921" s="671"/>
      <c r="AD921" s="671"/>
    </row>
    <row r="922" spans="1:30" ht="13.5" customHeight="1">
      <c r="A922" s="671"/>
      <c r="B922" s="671"/>
      <c r="C922" s="671"/>
      <c r="D922" s="671"/>
      <c r="E922" s="671"/>
      <c r="F922" s="671"/>
      <c r="G922" s="671"/>
      <c r="H922" s="671"/>
      <c r="I922" s="671"/>
      <c r="J922" s="671"/>
      <c r="K922" s="671"/>
      <c r="L922" s="671"/>
      <c r="M922" s="671"/>
      <c r="N922" s="671"/>
      <c r="O922" s="671"/>
      <c r="P922" s="671"/>
      <c r="Q922" s="671"/>
      <c r="R922" s="671"/>
      <c r="S922" s="671"/>
      <c r="T922" s="671"/>
      <c r="U922" s="671"/>
      <c r="V922" s="671"/>
      <c r="W922" s="671"/>
      <c r="X922" s="671"/>
      <c r="Y922" s="671"/>
      <c r="Z922" s="671"/>
      <c r="AA922" s="671"/>
      <c r="AB922" s="671"/>
      <c r="AC922" s="671"/>
      <c r="AD922" s="671"/>
    </row>
    <row r="923" spans="1:30" ht="13.5" customHeight="1">
      <c r="A923" s="671"/>
      <c r="B923" s="671"/>
      <c r="C923" s="671"/>
      <c r="D923" s="671"/>
      <c r="E923" s="671"/>
      <c r="F923" s="671"/>
      <c r="G923" s="671"/>
      <c r="H923" s="671"/>
      <c r="I923" s="671"/>
      <c r="J923" s="671"/>
      <c r="K923" s="671"/>
      <c r="L923" s="671"/>
      <c r="M923" s="671"/>
      <c r="N923" s="671"/>
      <c r="O923" s="671"/>
      <c r="P923" s="671"/>
      <c r="Q923" s="671"/>
      <c r="R923" s="671"/>
      <c r="S923" s="671"/>
      <c r="T923" s="671"/>
      <c r="U923" s="671"/>
      <c r="V923" s="671"/>
      <c r="W923" s="671"/>
      <c r="X923" s="671"/>
      <c r="Y923" s="671"/>
      <c r="Z923" s="671"/>
      <c r="AA923" s="671"/>
      <c r="AB923" s="671"/>
      <c r="AC923" s="671"/>
      <c r="AD923" s="671"/>
    </row>
    <row r="924" spans="1:30" ht="13.5" customHeight="1">
      <c r="A924" s="671"/>
      <c r="B924" s="671"/>
      <c r="C924" s="671"/>
      <c r="D924" s="671"/>
      <c r="E924" s="671"/>
      <c r="F924" s="671"/>
      <c r="G924" s="671"/>
      <c r="H924" s="671"/>
      <c r="I924" s="671"/>
      <c r="J924" s="671"/>
      <c r="K924" s="671"/>
      <c r="L924" s="671"/>
      <c r="M924" s="671"/>
      <c r="N924" s="671"/>
      <c r="O924" s="671"/>
      <c r="P924" s="671"/>
      <c r="Q924" s="671"/>
      <c r="R924" s="671"/>
      <c r="S924" s="671"/>
      <c r="T924" s="671"/>
      <c r="U924" s="671"/>
      <c r="V924" s="671"/>
      <c r="W924" s="671"/>
      <c r="X924" s="671"/>
      <c r="Y924" s="671"/>
      <c r="Z924" s="671"/>
      <c r="AA924" s="671"/>
      <c r="AB924" s="671"/>
      <c r="AC924" s="671"/>
      <c r="AD924" s="671"/>
    </row>
    <row r="925" spans="1:30" ht="13.5" customHeight="1">
      <c r="A925" s="671"/>
      <c r="B925" s="671"/>
      <c r="C925" s="671"/>
      <c r="D925" s="671"/>
      <c r="E925" s="671"/>
      <c r="F925" s="671"/>
      <c r="G925" s="671"/>
      <c r="H925" s="671"/>
      <c r="I925" s="671"/>
      <c r="J925" s="671"/>
      <c r="K925" s="671"/>
      <c r="L925" s="671"/>
      <c r="M925" s="671"/>
      <c r="N925" s="671"/>
      <c r="O925" s="671"/>
      <c r="P925" s="671"/>
      <c r="Q925" s="671"/>
      <c r="R925" s="671"/>
      <c r="S925" s="671"/>
      <c r="T925" s="671"/>
      <c r="U925" s="671"/>
      <c r="V925" s="671"/>
      <c r="W925" s="671"/>
      <c r="X925" s="671"/>
      <c r="Y925" s="671"/>
      <c r="Z925" s="671"/>
      <c r="AA925" s="671"/>
      <c r="AB925" s="671"/>
      <c r="AC925" s="671"/>
      <c r="AD925" s="671"/>
    </row>
    <row r="926" spans="1:30" ht="13.5" customHeight="1">
      <c r="A926" s="671"/>
      <c r="B926" s="671"/>
      <c r="C926" s="671"/>
      <c r="D926" s="671"/>
      <c r="E926" s="671"/>
      <c r="F926" s="671"/>
      <c r="G926" s="671"/>
      <c r="H926" s="671"/>
      <c r="I926" s="671"/>
      <c r="J926" s="671"/>
      <c r="K926" s="671"/>
      <c r="L926" s="671"/>
      <c r="M926" s="671"/>
      <c r="N926" s="671"/>
      <c r="O926" s="671"/>
      <c r="P926" s="671"/>
      <c r="Q926" s="671"/>
      <c r="R926" s="671"/>
      <c r="S926" s="671"/>
      <c r="T926" s="671"/>
      <c r="U926" s="671"/>
      <c r="V926" s="671"/>
      <c r="W926" s="671"/>
      <c r="X926" s="671"/>
      <c r="Y926" s="671"/>
      <c r="Z926" s="671"/>
      <c r="AA926" s="671"/>
      <c r="AB926" s="671"/>
      <c r="AC926" s="671"/>
      <c r="AD926" s="671"/>
    </row>
    <row r="927" spans="1:30" ht="13.5" customHeight="1">
      <c r="A927" s="671"/>
      <c r="B927" s="671"/>
      <c r="C927" s="671"/>
      <c r="D927" s="671"/>
      <c r="E927" s="671"/>
      <c r="F927" s="671"/>
      <c r="G927" s="671"/>
      <c r="H927" s="671"/>
      <c r="I927" s="671"/>
      <c r="J927" s="671"/>
      <c r="K927" s="671"/>
      <c r="L927" s="671"/>
      <c r="M927" s="671"/>
      <c r="N927" s="671"/>
      <c r="O927" s="671"/>
      <c r="P927" s="671"/>
      <c r="Q927" s="671"/>
      <c r="R927" s="671"/>
      <c r="S927" s="671"/>
      <c r="T927" s="671"/>
      <c r="U927" s="671"/>
      <c r="V927" s="671"/>
      <c r="W927" s="671"/>
      <c r="X927" s="671"/>
      <c r="Y927" s="671"/>
      <c r="Z927" s="671"/>
      <c r="AA927" s="671"/>
      <c r="AB927" s="671"/>
      <c r="AC927" s="671"/>
      <c r="AD927" s="671"/>
    </row>
    <row r="928" spans="1:30" ht="13.5" customHeight="1">
      <c r="A928" s="671"/>
      <c r="B928" s="671"/>
      <c r="C928" s="671"/>
      <c r="D928" s="671"/>
      <c r="E928" s="671"/>
      <c r="F928" s="671"/>
      <c r="G928" s="671"/>
      <c r="H928" s="671"/>
      <c r="I928" s="671"/>
      <c r="J928" s="671"/>
      <c r="K928" s="671"/>
      <c r="L928" s="671"/>
      <c r="M928" s="671"/>
      <c r="N928" s="671"/>
      <c r="O928" s="671"/>
      <c r="P928" s="671"/>
      <c r="Q928" s="671"/>
      <c r="R928" s="671"/>
      <c r="S928" s="671"/>
      <c r="T928" s="671"/>
      <c r="U928" s="671"/>
      <c r="V928" s="671"/>
      <c r="W928" s="671"/>
      <c r="X928" s="671"/>
      <c r="Y928" s="671"/>
      <c r="Z928" s="671"/>
      <c r="AA928" s="671"/>
      <c r="AB928" s="671"/>
      <c r="AC928" s="671"/>
      <c r="AD928" s="671"/>
    </row>
    <row r="929" spans="1:30" ht="13.5" customHeight="1">
      <c r="A929" s="671"/>
      <c r="B929" s="671"/>
      <c r="C929" s="671"/>
      <c r="D929" s="671"/>
      <c r="E929" s="671"/>
      <c r="F929" s="671"/>
      <c r="G929" s="671"/>
      <c r="H929" s="671"/>
      <c r="I929" s="671"/>
      <c r="J929" s="671"/>
      <c r="K929" s="671"/>
      <c r="L929" s="671"/>
      <c r="M929" s="671"/>
      <c r="N929" s="671"/>
      <c r="O929" s="671"/>
      <c r="P929" s="671"/>
      <c r="Q929" s="671"/>
      <c r="R929" s="671"/>
      <c r="S929" s="671"/>
      <c r="T929" s="671"/>
      <c r="U929" s="671"/>
      <c r="V929" s="671"/>
      <c r="W929" s="671"/>
      <c r="X929" s="671"/>
      <c r="Y929" s="671"/>
      <c r="Z929" s="671"/>
      <c r="AA929" s="671"/>
      <c r="AB929" s="671"/>
      <c r="AC929" s="671"/>
      <c r="AD929" s="671"/>
    </row>
    <row r="930" spans="1:30" ht="13.5" customHeight="1">
      <c r="A930" s="671"/>
      <c r="B930" s="671"/>
      <c r="C930" s="671"/>
      <c r="D930" s="671"/>
      <c r="E930" s="671"/>
      <c r="F930" s="671"/>
      <c r="G930" s="671"/>
      <c r="H930" s="671"/>
      <c r="I930" s="671"/>
      <c r="J930" s="671"/>
      <c r="K930" s="671"/>
      <c r="L930" s="671"/>
      <c r="M930" s="671"/>
      <c r="N930" s="671"/>
      <c r="O930" s="671"/>
      <c r="P930" s="671"/>
      <c r="Q930" s="671"/>
      <c r="R930" s="671"/>
      <c r="S930" s="671"/>
      <c r="T930" s="671"/>
      <c r="U930" s="671"/>
      <c r="V930" s="671"/>
      <c r="W930" s="671"/>
      <c r="X930" s="671"/>
      <c r="Y930" s="671"/>
      <c r="Z930" s="671"/>
      <c r="AA930" s="671"/>
      <c r="AB930" s="671"/>
      <c r="AC930" s="671"/>
      <c r="AD930" s="671"/>
    </row>
    <row r="931" spans="1:30" ht="13.5" customHeight="1">
      <c r="A931" s="671"/>
      <c r="B931" s="671"/>
      <c r="C931" s="671"/>
      <c r="D931" s="671"/>
      <c r="E931" s="671"/>
      <c r="F931" s="671"/>
      <c r="G931" s="671"/>
      <c r="H931" s="671"/>
      <c r="I931" s="671"/>
      <c r="J931" s="671"/>
      <c r="K931" s="671"/>
      <c r="L931" s="671"/>
      <c r="M931" s="671"/>
      <c r="N931" s="671"/>
      <c r="O931" s="671"/>
      <c r="P931" s="671"/>
      <c r="Q931" s="671"/>
      <c r="R931" s="671"/>
      <c r="S931" s="671"/>
      <c r="T931" s="671"/>
      <c r="U931" s="671"/>
      <c r="V931" s="671"/>
      <c r="W931" s="671"/>
      <c r="X931" s="671"/>
      <c r="Y931" s="671"/>
      <c r="Z931" s="671"/>
      <c r="AA931" s="671"/>
      <c r="AB931" s="671"/>
      <c r="AC931" s="671"/>
      <c r="AD931" s="671"/>
    </row>
    <row r="932" spans="1:30" ht="13.5" customHeight="1">
      <c r="A932" s="671"/>
      <c r="B932" s="671"/>
      <c r="C932" s="671"/>
      <c r="D932" s="671"/>
      <c r="E932" s="671"/>
      <c r="F932" s="671"/>
      <c r="G932" s="671"/>
      <c r="H932" s="671"/>
      <c r="I932" s="671"/>
      <c r="J932" s="671"/>
      <c r="K932" s="671"/>
      <c r="L932" s="671"/>
      <c r="M932" s="671"/>
      <c r="N932" s="671"/>
      <c r="O932" s="671"/>
      <c r="P932" s="671"/>
      <c r="Q932" s="671"/>
      <c r="R932" s="671"/>
      <c r="S932" s="671"/>
      <c r="T932" s="671"/>
      <c r="U932" s="671"/>
      <c r="V932" s="671"/>
      <c r="W932" s="671"/>
      <c r="X932" s="671"/>
      <c r="Y932" s="671"/>
      <c r="Z932" s="671"/>
      <c r="AA932" s="671"/>
      <c r="AB932" s="671"/>
      <c r="AC932" s="671"/>
      <c r="AD932" s="671"/>
    </row>
    <row r="933" spans="1:30" ht="13.5" customHeight="1">
      <c r="A933" s="671"/>
      <c r="B933" s="671"/>
      <c r="C933" s="671"/>
      <c r="D933" s="671"/>
      <c r="E933" s="671"/>
      <c r="F933" s="671"/>
      <c r="G933" s="671"/>
      <c r="H933" s="671"/>
      <c r="I933" s="671"/>
      <c r="J933" s="671"/>
      <c r="K933" s="671"/>
      <c r="L933" s="671"/>
      <c r="M933" s="671"/>
      <c r="N933" s="671"/>
      <c r="O933" s="671"/>
      <c r="P933" s="671"/>
      <c r="Q933" s="671"/>
      <c r="R933" s="671"/>
      <c r="S933" s="671"/>
      <c r="T933" s="671"/>
      <c r="U933" s="671"/>
      <c r="V933" s="671"/>
      <c r="W933" s="671"/>
      <c r="X933" s="671"/>
      <c r="Y933" s="671"/>
      <c r="Z933" s="671"/>
      <c r="AA933" s="671"/>
      <c r="AB933" s="671"/>
      <c r="AC933" s="671"/>
      <c r="AD933" s="671"/>
    </row>
    <row r="934" spans="1:30" ht="13.5" customHeight="1">
      <c r="A934" s="671"/>
      <c r="B934" s="671"/>
      <c r="C934" s="671"/>
      <c r="D934" s="671"/>
      <c r="E934" s="671"/>
      <c r="F934" s="671"/>
      <c r="G934" s="671"/>
      <c r="H934" s="671"/>
      <c r="I934" s="671"/>
      <c r="J934" s="671"/>
      <c r="K934" s="671"/>
      <c r="L934" s="671"/>
      <c r="M934" s="671"/>
      <c r="N934" s="671"/>
      <c r="O934" s="671"/>
      <c r="P934" s="671"/>
      <c r="Q934" s="671"/>
      <c r="R934" s="671"/>
      <c r="S934" s="671"/>
      <c r="T934" s="671"/>
      <c r="U934" s="671"/>
      <c r="V934" s="671"/>
      <c r="W934" s="671"/>
      <c r="X934" s="671"/>
      <c r="Y934" s="671"/>
      <c r="Z934" s="671"/>
      <c r="AA934" s="671"/>
      <c r="AB934" s="671"/>
      <c r="AC934" s="671"/>
      <c r="AD934" s="671"/>
    </row>
    <row r="935" spans="1:30" ht="13.5" customHeight="1">
      <c r="A935" s="671"/>
      <c r="B935" s="671"/>
      <c r="C935" s="671"/>
      <c r="D935" s="671"/>
      <c r="E935" s="671"/>
      <c r="F935" s="671"/>
      <c r="G935" s="671"/>
      <c r="H935" s="671"/>
      <c r="I935" s="671"/>
      <c r="J935" s="671"/>
      <c r="K935" s="671"/>
      <c r="L935" s="671"/>
      <c r="M935" s="671"/>
      <c r="N935" s="671"/>
      <c r="O935" s="671"/>
      <c r="P935" s="671"/>
      <c r="Q935" s="671"/>
      <c r="R935" s="671"/>
      <c r="S935" s="671"/>
      <c r="T935" s="671"/>
      <c r="U935" s="671"/>
      <c r="V935" s="671"/>
      <c r="W935" s="671"/>
      <c r="X935" s="671"/>
      <c r="Y935" s="671"/>
      <c r="Z935" s="671"/>
      <c r="AA935" s="671"/>
      <c r="AB935" s="671"/>
      <c r="AC935" s="671"/>
      <c r="AD935" s="671"/>
    </row>
    <row r="936" spans="1:30" ht="13.5" customHeight="1">
      <c r="A936" s="671"/>
      <c r="B936" s="671"/>
      <c r="C936" s="671"/>
      <c r="D936" s="671"/>
      <c r="E936" s="671"/>
      <c r="F936" s="671"/>
      <c r="G936" s="671"/>
      <c r="H936" s="671"/>
      <c r="I936" s="671"/>
      <c r="J936" s="671"/>
      <c r="K936" s="671"/>
      <c r="L936" s="671"/>
      <c r="M936" s="671"/>
      <c r="N936" s="671"/>
      <c r="O936" s="671"/>
      <c r="P936" s="671"/>
      <c r="Q936" s="671"/>
      <c r="R936" s="671"/>
      <c r="S936" s="671"/>
      <c r="T936" s="671"/>
      <c r="U936" s="671"/>
      <c r="V936" s="671"/>
      <c r="W936" s="671"/>
      <c r="X936" s="671"/>
      <c r="Y936" s="671"/>
      <c r="Z936" s="671"/>
      <c r="AA936" s="671"/>
      <c r="AB936" s="671"/>
      <c r="AC936" s="671"/>
      <c r="AD936" s="671"/>
    </row>
    <row r="937" spans="1:30" ht="13.5" customHeight="1">
      <c r="A937" s="671"/>
      <c r="B937" s="671"/>
      <c r="C937" s="671"/>
      <c r="D937" s="671"/>
      <c r="E937" s="671"/>
      <c r="F937" s="671"/>
      <c r="G937" s="671"/>
      <c r="H937" s="671"/>
      <c r="I937" s="671"/>
      <c r="J937" s="671"/>
      <c r="K937" s="671"/>
      <c r="L937" s="671"/>
      <c r="M937" s="671"/>
      <c r="N937" s="671"/>
      <c r="O937" s="671"/>
      <c r="P937" s="671"/>
      <c r="Q937" s="671"/>
      <c r="R937" s="671"/>
      <c r="S937" s="671"/>
      <c r="T937" s="671"/>
      <c r="U937" s="671"/>
      <c r="V937" s="671"/>
      <c r="W937" s="671"/>
      <c r="X937" s="671"/>
      <c r="Y937" s="671"/>
      <c r="Z937" s="671"/>
      <c r="AA937" s="671"/>
      <c r="AB937" s="671"/>
      <c r="AC937" s="671"/>
      <c r="AD937" s="671"/>
    </row>
    <row r="938" spans="1:30" ht="13.5" customHeight="1">
      <c r="A938" s="671"/>
      <c r="B938" s="671"/>
      <c r="C938" s="671"/>
      <c r="D938" s="671"/>
      <c r="E938" s="671"/>
      <c r="F938" s="671"/>
      <c r="G938" s="671"/>
      <c r="H938" s="671"/>
      <c r="I938" s="671"/>
      <c r="J938" s="671"/>
      <c r="K938" s="671"/>
      <c r="L938" s="671"/>
      <c r="M938" s="671"/>
      <c r="N938" s="671"/>
      <c r="O938" s="671"/>
      <c r="P938" s="671"/>
      <c r="Q938" s="671"/>
      <c r="R938" s="671"/>
      <c r="S938" s="671"/>
      <c r="T938" s="671"/>
      <c r="U938" s="671"/>
      <c r="V938" s="671"/>
      <c r="W938" s="671"/>
      <c r="X938" s="671"/>
      <c r="Y938" s="671"/>
      <c r="Z938" s="671"/>
      <c r="AA938" s="671"/>
      <c r="AB938" s="671"/>
      <c r="AC938" s="671"/>
      <c r="AD938" s="671"/>
    </row>
    <row r="939" spans="1:30" ht="13.5" customHeight="1">
      <c r="A939" s="671"/>
      <c r="B939" s="671"/>
      <c r="C939" s="671"/>
      <c r="D939" s="671"/>
      <c r="E939" s="671"/>
      <c r="F939" s="671"/>
      <c r="G939" s="671"/>
      <c r="H939" s="671"/>
      <c r="I939" s="671"/>
      <c r="J939" s="671"/>
      <c r="K939" s="671"/>
      <c r="L939" s="671"/>
      <c r="M939" s="671"/>
      <c r="N939" s="671"/>
      <c r="O939" s="671"/>
      <c r="P939" s="671"/>
      <c r="Q939" s="671"/>
      <c r="R939" s="671"/>
      <c r="S939" s="671"/>
      <c r="T939" s="671"/>
      <c r="U939" s="671"/>
      <c r="V939" s="671"/>
      <c r="W939" s="671"/>
      <c r="X939" s="671"/>
      <c r="Y939" s="671"/>
      <c r="Z939" s="671"/>
      <c r="AA939" s="671"/>
      <c r="AB939" s="671"/>
      <c r="AC939" s="671"/>
      <c r="AD939" s="671"/>
    </row>
    <row r="940" spans="1:30" ht="13.5" customHeight="1">
      <c r="A940" s="671"/>
      <c r="B940" s="671"/>
      <c r="C940" s="671"/>
      <c r="D940" s="671"/>
      <c r="E940" s="671"/>
      <c r="F940" s="671"/>
      <c r="G940" s="671"/>
      <c r="H940" s="671"/>
      <c r="I940" s="671"/>
      <c r="J940" s="671"/>
      <c r="K940" s="671"/>
      <c r="L940" s="671"/>
      <c r="M940" s="671"/>
      <c r="N940" s="671"/>
      <c r="O940" s="671"/>
      <c r="P940" s="671"/>
      <c r="Q940" s="671"/>
      <c r="R940" s="671"/>
      <c r="S940" s="671"/>
      <c r="T940" s="671"/>
      <c r="U940" s="671"/>
      <c r="V940" s="671"/>
      <c r="W940" s="671"/>
      <c r="X940" s="671"/>
      <c r="Y940" s="671"/>
      <c r="Z940" s="671"/>
      <c r="AA940" s="671"/>
      <c r="AB940" s="671"/>
      <c r="AC940" s="671"/>
      <c r="AD940" s="671"/>
    </row>
    <row r="941" spans="1:30" ht="13.5" customHeight="1">
      <c r="A941" s="671"/>
      <c r="B941" s="671"/>
      <c r="C941" s="671"/>
      <c r="D941" s="671"/>
      <c r="E941" s="671"/>
      <c r="F941" s="671"/>
      <c r="G941" s="671"/>
      <c r="H941" s="671"/>
      <c r="I941" s="671"/>
      <c r="J941" s="671"/>
      <c r="K941" s="671"/>
      <c r="L941" s="671"/>
      <c r="M941" s="671"/>
      <c r="N941" s="671"/>
      <c r="O941" s="671"/>
      <c r="P941" s="671"/>
      <c r="Q941" s="671"/>
      <c r="R941" s="671"/>
      <c r="S941" s="671"/>
      <c r="T941" s="671"/>
      <c r="U941" s="671"/>
      <c r="V941" s="671"/>
      <c r="W941" s="671"/>
      <c r="X941" s="671"/>
      <c r="Y941" s="671"/>
      <c r="Z941" s="671"/>
      <c r="AA941" s="671"/>
      <c r="AB941" s="671"/>
      <c r="AC941" s="671"/>
      <c r="AD941" s="671"/>
    </row>
    <row r="942" spans="1:30" ht="13.5" customHeight="1">
      <c r="A942" s="671"/>
      <c r="B942" s="671"/>
      <c r="C942" s="671"/>
      <c r="D942" s="671"/>
      <c r="E942" s="671"/>
      <c r="F942" s="671"/>
      <c r="G942" s="671"/>
      <c r="H942" s="671"/>
      <c r="I942" s="671"/>
      <c r="J942" s="671"/>
      <c r="K942" s="671"/>
      <c r="L942" s="671"/>
      <c r="M942" s="671"/>
      <c r="N942" s="671"/>
      <c r="O942" s="671"/>
      <c r="P942" s="671"/>
      <c r="Q942" s="671"/>
      <c r="R942" s="671"/>
      <c r="S942" s="671"/>
      <c r="T942" s="671"/>
      <c r="U942" s="671"/>
      <c r="V942" s="671"/>
      <c r="W942" s="671"/>
      <c r="X942" s="671"/>
      <c r="Y942" s="671"/>
      <c r="Z942" s="671"/>
      <c r="AA942" s="671"/>
      <c r="AB942" s="671"/>
      <c r="AC942" s="671"/>
      <c r="AD942" s="671"/>
    </row>
    <row r="943" spans="1:30" ht="13.5" customHeight="1">
      <c r="A943" s="671"/>
      <c r="B943" s="671"/>
      <c r="C943" s="671"/>
      <c r="D943" s="671"/>
      <c r="E943" s="671"/>
      <c r="F943" s="671"/>
      <c r="G943" s="671"/>
      <c r="H943" s="671"/>
      <c r="I943" s="671"/>
      <c r="J943" s="671"/>
      <c r="K943" s="671"/>
      <c r="L943" s="671"/>
      <c r="M943" s="671"/>
      <c r="N943" s="671"/>
      <c r="O943" s="671"/>
      <c r="P943" s="671"/>
      <c r="Q943" s="671"/>
      <c r="R943" s="671"/>
      <c r="S943" s="671"/>
      <c r="T943" s="671"/>
      <c r="U943" s="671"/>
      <c r="V943" s="671"/>
      <c r="W943" s="671"/>
      <c r="X943" s="671"/>
      <c r="Y943" s="671"/>
      <c r="Z943" s="671"/>
      <c r="AA943" s="671"/>
      <c r="AB943" s="671"/>
      <c r="AC943" s="671"/>
      <c r="AD943" s="671"/>
    </row>
    <row r="944" spans="1:30" ht="13.5" customHeight="1">
      <c r="A944" s="671"/>
      <c r="B944" s="671"/>
      <c r="C944" s="671"/>
      <c r="D944" s="671"/>
      <c r="E944" s="671"/>
      <c r="F944" s="671"/>
      <c r="G944" s="671"/>
      <c r="H944" s="671"/>
      <c r="I944" s="671"/>
      <c r="J944" s="671"/>
      <c r="K944" s="671"/>
      <c r="L944" s="671"/>
      <c r="M944" s="671"/>
      <c r="N944" s="671"/>
      <c r="O944" s="671"/>
      <c r="P944" s="671"/>
      <c r="Q944" s="671"/>
      <c r="R944" s="671"/>
      <c r="S944" s="671"/>
      <c r="T944" s="671"/>
      <c r="U944" s="671"/>
      <c r="V944" s="671"/>
      <c r="W944" s="671"/>
      <c r="X944" s="671"/>
      <c r="Y944" s="671"/>
      <c r="Z944" s="671"/>
      <c r="AA944" s="671"/>
      <c r="AB944" s="671"/>
      <c r="AC944" s="671"/>
      <c r="AD944" s="671"/>
    </row>
    <row r="945" spans="1:30" ht="13.5" customHeight="1">
      <c r="A945" s="671"/>
      <c r="B945" s="671"/>
      <c r="C945" s="671"/>
      <c r="D945" s="671"/>
      <c r="E945" s="671"/>
      <c r="F945" s="671"/>
      <c r="G945" s="671"/>
      <c r="H945" s="671"/>
      <c r="I945" s="671"/>
      <c r="J945" s="671"/>
      <c r="K945" s="671"/>
      <c r="L945" s="671"/>
      <c r="M945" s="671"/>
      <c r="N945" s="671"/>
      <c r="O945" s="671"/>
      <c r="P945" s="671"/>
      <c r="Q945" s="671"/>
      <c r="R945" s="671"/>
      <c r="S945" s="671"/>
      <c r="T945" s="671"/>
      <c r="U945" s="671"/>
      <c r="V945" s="671"/>
      <c r="W945" s="671"/>
      <c r="X945" s="671"/>
      <c r="Y945" s="671"/>
      <c r="Z945" s="671"/>
      <c r="AA945" s="671"/>
      <c r="AB945" s="671"/>
      <c r="AC945" s="671"/>
      <c r="AD945" s="671"/>
    </row>
    <row r="946" spans="1:30" ht="13.5" customHeight="1">
      <c r="A946" s="671"/>
      <c r="B946" s="671"/>
      <c r="C946" s="671"/>
      <c r="D946" s="671"/>
      <c r="E946" s="671"/>
      <c r="F946" s="671"/>
      <c r="G946" s="671"/>
      <c r="H946" s="671"/>
      <c r="I946" s="671"/>
      <c r="J946" s="671"/>
      <c r="K946" s="671"/>
      <c r="L946" s="671"/>
      <c r="M946" s="671"/>
      <c r="N946" s="671"/>
      <c r="O946" s="671"/>
      <c r="P946" s="671"/>
      <c r="Q946" s="671"/>
      <c r="R946" s="671"/>
      <c r="S946" s="671"/>
      <c r="T946" s="671"/>
      <c r="U946" s="671"/>
      <c r="V946" s="671"/>
      <c r="W946" s="671"/>
      <c r="X946" s="671"/>
      <c r="Y946" s="671"/>
      <c r="Z946" s="671"/>
      <c r="AA946" s="671"/>
      <c r="AB946" s="671"/>
      <c r="AC946" s="671"/>
      <c r="AD946" s="671"/>
    </row>
    <row r="947" spans="1:30" ht="13.5" customHeight="1">
      <c r="A947" s="671"/>
      <c r="B947" s="671"/>
      <c r="C947" s="671"/>
      <c r="D947" s="671"/>
      <c r="E947" s="671"/>
      <c r="F947" s="671"/>
      <c r="G947" s="671"/>
      <c r="H947" s="671"/>
      <c r="I947" s="671"/>
      <c r="J947" s="671"/>
      <c r="K947" s="671"/>
      <c r="L947" s="671"/>
      <c r="M947" s="671"/>
      <c r="N947" s="671"/>
      <c r="O947" s="671"/>
      <c r="P947" s="671"/>
      <c r="Q947" s="671"/>
      <c r="R947" s="671"/>
      <c r="S947" s="671"/>
      <c r="T947" s="671"/>
      <c r="U947" s="671"/>
      <c r="V947" s="671"/>
      <c r="W947" s="671"/>
      <c r="X947" s="671"/>
      <c r="Y947" s="671"/>
      <c r="Z947" s="671"/>
      <c r="AA947" s="671"/>
      <c r="AB947" s="671"/>
      <c r="AC947" s="671"/>
      <c r="AD947" s="671"/>
    </row>
    <row r="948" spans="1:30" ht="13.5" customHeight="1">
      <c r="A948" s="671"/>
      <c r="B948" s="671"/>
      <c r="C948" s="671"/>
      <c r="D948" s="671"/>
      <c r="E948" s="671"/>
      <c r="F948" s="671"/>
      <c r="G948" s="671"/>
      <c r="H948" s="671"/>
      <c r="I948" s="671"/>
      <c r="J948" s="671"/>
      <c r="K948" s="671"/>
      <c r="L948" s="671"/>
      <c r="M948" s="671"/>
      <c r="N948" s="671"/>
      <c r="O948" s="671"/>
      <c r="P948" s="671"/>
      <c r="Q948" s="671"/>
      <c r="R948" s="671"/>
      <c r="S948" s="671"/>
      <c r="T948" s="671"/>
      <c r="U948" s="671"/>
      <c r="V948" s="671"/>
      <c r="W948" s="671"/>
      <c r="X948" s="671"/>
      <c r="Y948" s="671"/>
      <c r="Z948" s="671"/>
      <c r="AA948" s="671"/>
      <c r="AB948" s="671"/>
      <c r="AC948" s="671"/>
      <c r="AD948" s="671"/>
    </row>
    <row r="949" spans="1:30" ht="13.5" customHeight="1">
      <c r="A949" s="671"/>
      <c r="B949" s="671"/>
      <c r="C949" s="671"/>
      <c r="D949" s="671"/>
      <c r="E949" s="671"/>
      <c r="F949" s="671"/>
      <c r="G949" s="671"/>
      <c r="H949" s="671"/>
      <c r="I949" s="671"/>
      <c r="J949" s="671"/>
      <c r="K949" s="671"/>
      <c r="L949" s="671"/>
      <c r="M949" s="671"/>
      <c r="N949" s="671"/>
      <c r="O949" s="671"/>
      <c r="P949" s="671"/>
      <c r="Q949" s="671"/>
      <c r="R949" s="671"/>
      <c r="S949" s="671"/>
      <c r="T949" s="671"/>
      <c r="U949" s="671"/>
      <c r="V949" s="671"/>
      <c r="W949" s="671"/>
      <c r="X949" s="671"/>
      <c r="Y949" s="671"/>
      <c r="Z949" s="671"/>
      <c r="AA949" s="671"/>
      <c r="AB949" s="671"/>
      <c r="AC949" s="671"/>
      <c r="AD949" s="671"/>
    </row>
    <row r="950" spans="1:30" ht="13.5" customHeight="1">
      <c r="A950" s="671"/>
      <c r="B950" s="671"/>
      <c r="C950" s="671"/>
      <c r="D950" s="671"/>
      <c r="E950" s="671"/>
      <c r="F950" s="671"/>
      <c r="G950" s="671"/>
      <c r="H950" s="671"/>
      <c r="I950" s="671"/>
      <c r="J950" s="671"/>
      <c r="K950" s="671"/>
      <c r="L950" s="671"/>
      <c r="M950" s="671"/>
      <c r="N950" s="671"/>
      <c r="O950" s="671"/>
      <c r="P950" s="671"/>
      <c r="Q950" s="671"/>
      <c r="R950" s="671"/>
      <c r="S950" s="671"/>
      <c r="T950" s="671"/>
      <c r="U950" s="671"/>
      <c r="V950" s="671"/>
      <c r="W950" s="671"/>
      <c r="X950" s="671"/>
      <c r="Y950" s="671"/>
      <c r="Z950" s="671"/>
      <c r="AA950" s="671"/>
      <c r="AB950" s="671"/>
      <c r="AC950" s="671"/>
      <c r="AD950" s="671"/>
    </row>
    <row r="951" spans="1:30" ht="13.5" customHeight="1">
      <c r="A951" s="671"/>
      <c r="B951" s="671"/>
      <c r="C951" s="671"/>
      <c r="D951" s="671"/>
      <c r="E951" s="671"/>
      <c r="F951" s="671"/>
      <c r="G951" s="671"/>
      <c r="H951" s="671"/>
      <c r="I951" s="671"/>
      <c r="J951" s="671"/>
      <c r="K951" s="671"/>
      <c r="L951" s="671"/>
      <c r="M951" s="671"/>
      <c r="N951" s="671"/>
      <c r="O951" s="671"/>
      <c r="P951" s="671"/>
      <c r="Q951" s="671"/>
      <c r="R951" s="671"/>
      <c r="S951" s="671"/>
      <c r="T951" s="671"/>
      <c r="U951" s="671"/>
      <c r="V951" s="671"/>
      <c r="W951" s="671"/>
      <c r="X951" s="671"/>
      <c r="Y951" s="671"/>
      <c r="Z951" s="671"/>
      <c r="AA951" s="671"/>
      <c r="AB951" s="671"/>
      <c r="AC951" s="671"/>
      <c r="AD951" s="671"/>
    </row>
    <row r="952" spans="1:30" ht="13.5" customHeight="1">
      <c r="A952" s="671"/>
      <c r="B952" s="671"/>
      <c r="C952" s="671"/>
      <c r="D952" s="671"/>
      <c r="E952" s="671"/>
      <c r="F952" s="671"/>
      <c r="G952" s="671"/>
      <c r="H952" s="671"/>
      <c r="I952" s="671"/>
      <c r="J952" s="671"/>
      <c r="K952" s="671"/>
      <c r="L952" s="671"/>
      <c r="M952" s="671"/>
      <c r="N952" s="671"/>
      <c r="O952" s="671"/>
      <c r="P952" s="671"/>
      <c r="Q952" s="671"/>
      <c r="R952" s="671"/>
      <c r="S952" s="671"/>
      <c r="T952" s="671"/>
      <c r="U952" s="671"/>
      <c r="V952" s="671"/>
      <c r="W952" s="671"/>
      <c r="X952" s="671"/>
      <c r="Y952" s="671"/>
      <c r="Z952" s="671"/>
      <c r="AA952" s="671"/>
      <c r="AB952" s="671"/>
      <c r="AC952" s="671"/>
      <c r="AD952" s="671"/>
    </row>
    <row r="953" spans="1:30" ht="13.5" customHeight="1">
      <c r="A953" s="671"/>
      <c r="B953" s="671"/>
      <c r="C953" s="671"/>
      <c r="D953" s="671"/>
      <c r="E953" s="671"/>
      <c r="F953" s="671"/>
      <c r="G953" s="671"/>
      <c r="H953" s="671"/>
      <c r="I953" s="671"/>
      <c r="J953" s="671"/>
      <c r="K953" s="671"/>
      <c r="L953" s="671"/>
      <c r="M953" s="671"/>
      <c r="N953" s="671"/>
      <c r="O953" s="671"/>
      <c r="P953" s="671"/>
      <c r="Q953" s="671"/>
      <c r="R953" s="671"/>
      <c r="S953" s="671"/>
      <c r="T953" s="671"/>
      <c r="U953" s="671"/>
      <c r="V953" s="671"/>
      <c r="W953" s="671"/>
      <c r="X953" s="671"/>
      <c r="Y953" s="671"/>
      <c r="Z953" s="671"/>
      <c r="AA953" s="671"/>
      <c r="AB953" s="671"/>
      <c r="AC953" s="671"/>
      <c r="AD953" s="671"/>
    </row>
    <row r="954" spans="1:30" ht="13.5" customHeight="1">
      <c r="A954" s="671"/>
      <c r="B954" s="671"/>
      <c r="C954" s="671"/>
      <c r="D954" s="671"/>
      <c r="E954" s="671"/>
      <c r="F954" s="671"/>
      <c r="G954" s="671"/>
      <c r="H954" s="671"/>
      <c r="I954" s="671"/>
      <c r="J954" s="671"/>
      <c r="K954" s="671"/>
      <c r="L954" s="671"/>
      <c r="M954" s="671"/>
      <c r="N954" s="671"/>
      <c r="O954" s="671"/>
      <c r="P954" s="671"/>
      <c r="Q954" s="671"/>
      <c r="R954" s="671"/>
      <c r="S954" s="671"/>
      <c r="T954" s="671"/>
      <c r="U954" s="671"/>
      <c r="V954" s="671"/>
      <c r="W954" s="671"/>
      <c r="X954" s="671"/>
      <c r="Y954" s="671"/>
      <c r="Z954" s="671"/>
      <c r="AA954" s="671"/>
      <c r="AB954" s="671"/>
      <c r="AC954" s="671"/>
      <c r="AD954" s="671"/>
    </row>
    <row r="955" spans="1:30" ht="13.5" customHeight="1">
      <c r="A955" s="671"/>
      <c r="B955" s="671"/>
      <c r="C955" s="671"/>
      <c r="D955" s="671"/>
      <c r="E955" s="671"/>
      <c r="F955" s="671"/>
      <c r="G955" s="671"/>
      <c r="H955" s="671"/>
      <c r="I955" s="671"/>
      <c r="J955" s="671"/>
      <c r="K955" s="671"/>
      <c r="L955" s="671"/>
      <c r="M955" s="671"/>
      <c r="N955" s="671"/>
      <c r="O955" s="671"/>
      <c r="P955" s="671"/>
      <c r="Q955" s="671"/>
      <c r="R955" s="671"/>
      <c r="S955" s="671"/>
      <c r="T955" s="671"/>
      <c r="U955" s="671"/>
      <c r="V955" s="671"/>
      <c r="W955" s="671"/>
      <c r="X955" s="671"/>
      <c r="Y955" s="671"/>
      <c r="Z955" s="671"/>
      <c r="AA955" s="671"/>
      <c r="AB955" s="671"/>
      <c r="AC955" s="671"/>
      <c r="AD955" s="671"/>
    </row>
    <row r="956" spans="1:30" ht="13.5" customHeight="1">
      <c r="A956" s="671"/>
      <c r="B956" s="671"/>
      <c r="C956" s="671"/>
      <c r="D956" s="671"/>
      <c r="E956" s="671"/>
      <c r="F956" s="671"/>
      <c r="G956" s="671"/>
      <c r="H956" s="671"/>
      <c r="I956" s="671"/>
      <c r="J956" s="671"/>
      <c r="K956" s="671"/>
      <c r="L956" s="671"/>
      <c r="M956" s="671"/>
      <c r="N956" s="671"/>
      <c r="O956" s="671"/>
      <c r="P956" s="671"/>
      <c r="Q956" s="671"/>
      <c r="R956" s="671"/>
      <c r="S956" s="671"/>
      <c r="T956" s="671"/>
      <c r="U956" s="671"/>
      <c r="V956" s="671"/>
      <c r="W956" s="671"/>
      <c r="X956" s="671"/>
      <c r="Y956" s="671"/>
      <c r="Z956" s="671"/>
      <c r="AA956" s="671"/>
      <c r="AB956" s="671"/>
      <c r="AC956" s="671"/>
      <c r="AD956" s="671"/>
    </row>
    <row r="957" spans="1:30" ht="13.5" customHeight="1">
      <c r="A957" s="671"/>
      <c r="B957" s="671"/>
      <c r="C957" s="671"/>
      <c r="D957" s="671"/>
      <c r="E957" s="671"/>
      <c r="F957" s="671"/>
      <c r="G957" s="671"/>
      <c r="H957" s="671"/>
      <c r="I957" s="671"/>
      <c r="J957" s="671"/>
      <c r="K957" s="671"/>
      <c r="L957" s="671"/>
      <c r="M957" s="671"/>
      <c r="N957" s="671"/>
      <c r="O957" s="671"/>
      <c r="P957" s="671"/>
      <c r="Q957" s="671"/>
      <c r="R957" s="671"/>
      <c r="S957" s="671"/>
      <c r="T957" s="671"/>
      <c r="U957" s="671"/>
      <c r="V957" s="671"/>
      <c r="W957" s="671"/>
      <c r="X957" s="671"/>
      <c r="Y957" s="671"/>
      <c r="Z957" s="671"/>
      <c r="AA957" s="671"/>
      <c r="AB957" s="671"/>
      <c r="AC957" s="671"/>
      <c r="AD957" s="671"/>
    </row>
    <row r="958" spans="1:30" ht="13.5" customHeight="1">
      <c r="A958" s="671"/>
      <c r="B958" s="671"/>
      <c r="C958" s="671"/>
      <c r="D958" s="671"/>
      <c r="E958" s="671"/>
      <c r="F958" s="671"/>
      <c r="G958" s="671"/>
      <c r="H958" s="671"/>
      <c r="I958" s="671"/>
      <c r="J958" s="671"/>
      <c r="K958" s="671"/>
      <c r="L958" s="671"/>
      <c r="M958" s="671"/>
      <c r="N958" s="671"/>
      <c r="O958" s="671"/>
      <c r="P958" s="671"/>
      <c r="Q958" s="671"/>
      <c r="R958" s="671"/>
      <c r="S958" s="671"/>
      <c r="T958" s="671"/>
      <c r="U958" s="671"/>
      <c r="V958" s="671"/>
      <c r="W958" s="671"/>
      <c r="X958" s="671"/>
      <c r="Y958" s="671"/>
      <c r="Z958" s="671"/>
      <c r="AA958" s="671"/>
      <c r="AB958" s="671"/>
      <c r="AC958" s="671"/>
      <c r="AD958" s="671"/>
    </row>
    <row r="959" spans="1:30" ht="13.5" customHeight="1">
      <c r="A959" s="671"/>
      <c r="B959" s="671"/>
      <c r="C959" s="671"/>
      <c r="D959" s="671"/>
      <c r="E959" s="671"/>
      <c r="F959" s="671"/>
      <c r="G959" s="671"/>
      <c r="H959" s="671"/>
      <c r="I959" s="671"/>
      <c r="J959" s="671"/>
      <c r="K959" s="671"/>
      <c r="L959" s="671"/>
      <c r="M959" s="671"/>
      <c r="N959" s="671"/>
      <c r="O959" s="671"/>
      <c r="P959" s="671"/>
      <c r="Q959" s="671"/>
      <c r="R959" s="671"/>
      <c r="S959" s="671"/>
      <c r="T959" s="671"/>
      <c r="U959" s="671"/>
      <c r="V959" s="671"/>
      <c r="W959" s="671"/>
      <c r="X959" s="671"/>
      <c r="Y959" s="671"/>
      <c r="Z959" s="671"/>
      <c r="AA959" s="671"/>
      <c r="AB959" s="671"/>
      <c r="AC959" s="671"/>
      <c r="AD959" s="671"/>
    </row>
    <row r="960" spans="1:30" ht="13.5" customHeight="1">
      <c r="A960" s="671"/>
      <c r="B960" s="671"/>
      <c r="C960" s="671"/>
      <c r="D960" s="671"/>
      <c r="E960" s="671"/>
      <c r="F960" s="671"/>
      <c r="G960" s="671"/>
      <c r="H960" s="671"/>
      <c r="I960" s="671"/>
      <c r="J960" s="671"/>
      <c r="K960" s="671"/>
      <c r="L960" s="671"/>
      <c r="M960" s="671"/>
      <c r="N960" s="671"/>
      <c r="O960" s="671"/>
      <c r="P960" s="671"/>
      <c r="Q960" s="671"/>
      <c r="R960" s="671"/>
      <c r="S960" s="671"/>
      <c r="T960" s="671"/>
      <c r="U960" s="671"/>
      <c r="V960" s="671"/>
      <c r="W960" s="671"/>
      <c r="X960" s="671"/>
      <c r="Y960" s="671"/>
      <c r="Z960" s="671"/>
      <c r="AA960" s="671"/>
      <c r="AB960" s="671"/>
      <c r="AC960" s="671"/>
      <c r="AD960" s="671"/>
    </row>
    <row r="961" spans="1:30" ht="13.5" customHeight="1">
      <c r="A961" s="671"/>
      <c r="B961" s="671"/>
      <c r="C961" s="671"/>
      <c r="D961" s="671"/>
      <c r="E961" s="671"/>
      <c r="F961" s="671"/>
      <c r="G961" s="671"/>
      <c r="H961" s="671"/>
      <c r="I961" s="671"/>
      <c r="J961" s="671"/>
      <c r="K961" s="671"/>
      <c r="L961" s="671"/>
      <c r="M961" s="671"/>
      <c r="N961" s="671"/>
      <c r="O961" s="671"/>
      <c r="P961" s="671"/>
      <c r="Q961" s="671"/>
      <c r="R961" s="671"/>
      <c r="S961" s="671"/>
      <c r="T961" s="671"/>
      <c r="U961" s="671"/>
      <c r="V961" s="671"/>
      <c r="W961" s="671"/>
      <c r="X961" s="671"/>
      <c r="Y961" s="671"/>
      <c r="Z961" s="671"/>
      <c r="AA961" s="671"/>
      <c r="AB961" s="671"/>
      <c r="AC961" s="671"/>
      <c r="AD961" s="671"/>
    </row>
    <row r="962" spans="1:30" ht="13.5" customHeight="1">
      <c r="A962" s="671"/>
      <c r="B962" s="671"/>
      <c r="C962" s="671"/>
      <c r="D962" s="671"/>
      <c r="E962" s="671"/>
      <c r="F962" s="671"/>
      <c r="G962" s="671"/>
      <c r="H962" s="671"/>
      <c r="I962" s="671"/>
      <c r="J962" s="671"/>
      <c r="K962" s="671"/>
      <c r="L962" s="671"/>
      <c r="M962" s="671"/>
      <c r="N962" s="671"/>
      <c r="O962" s="671"/>
      <c r="P962" s="671"/>
      <c r="Q962" s="671"/>
      <c r="R962" s="671"/>
      <c r="S962" s="671"/>
      <c r="T962" s="671"/>
      <c r="U962" s="671"/>
      <c r="V962" s="671"/>
      <c r="W962" s="671"/>
      <c r="X962" s="671"/>
      <c r="Y962" s="671"/>
      <c r="Z962" s="671"/>
      <c r="AA962" s="671"/>
      <c r="AB962" s="671"/>
      <c r="AC962" s="671"/>
      <c r="AD962" s="671"/>
    </row>
    <row r="963" spans="1:30" ht="13.5" customHeight="1">
      <c r="A963" s="671"/>
      <c r="B963" s="671"/>
      <c r="C963" s="671"/>
      <c r="D963" s="671"/>
      <c r="E963" s="671"/>
      <c r="F963" s="671"/>
      <c r="G963" s="671"/>
      <c r="H963" s="671"/>
      <c r="I963" s="671"/>
      <c r="J963" s="671"/>
      <c r="K963" s="671"/>
      <c r="L963" s="671"/>
      <c r="M963" s="671"/>
      <c r="N963" s="671"/>
      <c r="O963" s="671"/>
      <c r="P963" s="671"/>
      <c r="Q963" s="671"/>
      <c r="R963" s="671"/>
      <c r="S963" s="671"/>
      <c r="T963" s="671"/>
      <c r="U963" s="671"/>
      <c r="V963" s="671"/>
      <c r="W963" s="671"/>
      <c r="X963" s="671"/>
      <c r="Y963" s="671"/>
      <c r="Z963" s="671"/>
      <c r="AA963" s="671"/>
      <c r="AB963" s="671"/>
      <c r="AC963" s="671"/>
      <c r="AD963" s="671"/>
    </row>
    <row r="964" spans="1:30" ht="13.5" customHeight="1">
      <c r="A964" s="671"/>
      <c r="B964" s="671"/>
      <c r="C964" s="671"/>
      <c r="D964" s="671"/>
      <c r="E964" s="671"/>
      <c r="F964" s="671"/>
      <c r="G964" s="671"/>
      <c r="H964" s="671"/>
      <c r="I964" s="671"/>
      <c r="J964" s="671"/>
      <c r="K964" s="671"/>
      <c r="L964" s="671"/>
      <c r="M964" s="671"/>
      <c r="N964" s="671"/>
      <c r="O964" s="671"/>
      <c r="P964" s="671"/>
      <c r="Q964" s="671"/>
      <c r="R964" s="671"/>
      <c r="S964" s="671"/>
      <c r="T964" s="671"/>
      <c r="U964" s="671"/>
      <c r="V964" s="671"/>
      <c r="W964" s="671"/>
      <c r="X964" s="671"/>
      <c r="Y964" s="671"/>
      <c r="Z964" s="671"/>
      <c r="AA964" s="671"/>
      <c r="AB964" s="671"/>
      <c r="AC964" s="671"/>
      <c r="AD964" s="671"/>
    </row>
    <row r="965" spans="1:30" ht="13.5" customHeight="1">
      <c r="A965" s="671"/>
      <c r="B965" s="671"/>
      <c r="C965" s="671"/>
      <c r="D965" s="671"/>
      <c r="E965" s="671"/>
      <c r="F965" s="671"/>
      <c r="G965" s="671"/>
      <c r="H965" s="671"/>
      <c r="I965" s="671"/>
      <c r="J965" s="671"/>
      <c r="K965" s="671"/>
      <c r="L965" s="671"/>
      <c r="M965" s="671"/>
      <c r="N965" s="671"/>
      <c r="O965" s="671"/>
      <c r="P965" s="671"/>
      <c r="Q965" s="671"/>
      <c r="R965" s="671"/>
      <c r="S965" s="671"/>
      <c r="T965" s="671"/>
      <c r="U965" s="671"/>
      <c r="V965" s="671"/>
      <c r="W965" s="671"/>
      <c r="X965" s="671"/>
      <c r="Y965" s="671"/>
      <c r="Z965" s="671"/>
      <c r="AA965" s="671"/>
      <c r="AB965" s="671"/>
      <c r="AC965" s="671"/>
      <c r="AD965" s="671"/>
    </row>
    <row r="966" spans="1:30" ht="13.5" customHeight="1">
      <c r="A966" s="671"/>
      <c r="B966" s="671"/>
      <c r="C966" s="671"/>
      <c r="D966" s="671"/>
      <c r="E966" s="671"/>
      <c r="F966" s="671"/>
      <c r="G966" s="671"/>
      <c r="H966" s="671"/>
      <c r="I966" s="671"/>
      <c r="J966" s="671"/>
      <c r="K966" s="671"/>
      <c r="L966" s="671"/>
      <c r="M966" s="671"/>
      <c r="N966" s="671"/>
      <c r="O966" s="671"/>
      <c r="P966" s="671"/>
      <c r="Q966" s="671"/>
      <c r="R966" s="671"/>
      <c r="S966" s="671"/>
      <c r="T966" s="671"/>
      <c r="U966" s="671"/>
      <c r="V966" s="671"/>
      <c r="W966" s="671"/>
      <c r="X966" s="671"/>
      <c r="Y966" s="671"/>
      <c r="Z966" s="671"/>
      <c r="AA966" s="671"/>
      <c r="AB966" s="671"/>
      <c r="AC966" s="671"/>
      <c r="AD966" s="671"/>
    </row>
    <row r="967" spans="1:30" ht="13.5" customHeight="1">
      <c r="A967" s="671"/>
      <c r="B967" s="671"/>
      <c r="C967" s="671"/>
      <c r="D967" s="671"/>
      <c r="E967" s="671"/>
      <c r="F967" s="671"/>
      <c r="G967" s="671"/>
      <c r="H967" s="671"/>
      <c r="I967" s="671"/>
      <c r="J967" s="671"/>
      <c r="K967" s="671"/>
      <c r="L967" s="671"/>
      <c r="M967" s="671"/>
      <c r="N967" s="671"/>
      <c r="O967" s="671"/>
      <c r="P967" s="671"/>
      <c r="Q967" s="671"/>
      <c r="R967" s="671"/>
      <c r="S967" s="671"/>
      <c r="T967" s="671"/>
      <c r="U967" s="671"/>
      <c r="V967" s="671"/>
      <c r="W967" s="671"/>
      <c r="X967" s="671"/>
      <c r="Y967" s="671"/>
      <c r="Z967" s="671"/>
      <c r="AA967" s="671"/>
      <c r="AB967" s="671"/>
      <c r="AC967" s="671"/>
      <c r="AD967" s="671"/>
    </row>
    <row r="968" spans="1:30" ht="13.5" customHeight="1">
      <c r="A968" s="671"/>
      <c r="B968" s="671"/>
      <c r="C968" s="671"/>
      <c r="D968" s="671"/>
      <c r="E968" s="671"/>
      <c r="F968" s="671"/>
      <c r="G968" s="671"/>
      <c r="H968" s="671"/>
      <c r="I968" s="671"/>
      <c r="J968" s="671"/>
      <c r="K968" s="671"/>
      <c r="L968" s="671"/>
      <c r="M968" s="671"/>
      <c r="N968" s="671"/>
      <c r="O968" s="671"/>
      <c r="P968" s="671"/>
      <c r="Q968" s="671"/>
      <c r="R968" s="671"/>
      <c r="S968" s="671"/>
      <c r="T968" s="671"/>
      <c r="U968" s="671"/>
      <c r="V968" s="671"/>
      <c r="W968" s="671"/>
      <c r="X968" s="671"/>
      <c r="Y968" s="671"/>
      <c r="Z968" s="671"/>
      <c r="AA968" s="671"/>
      <c r="AB968" s="671"/>
      <c r="AC968" s="671"/>
      <c r="AD968" s="671"/>
    </row>
    <row r="969" spans="1:30" ht="13.5" customHeight="1">
      <c r="A969" s="671"/>
      <c r="B969" s="671"/>
      <c r="C969" s="671"/>
      <c r="D969" s="671"/>
      <c r="E969" s="671"/>
      <c r="F969" s="671"/>
      <c r="G969" s="671"/>
      <c r="H969" s="671"/>
      <c r="I969" s="671"/>
      <c r="J969" s="671"/>
      <c r="K969" s="671"/>
      <c r="L969" s="671"/>
      <c r="M969" s="671"/>
      <c r="N969" s="671"/>
      <c r="O969" s="671"/>
      <c r="P969" s="671"/>
      <c r="Q969" s="671"/>
      <c r="R969" s="671"/>
      <c r="S969" s="671"/>
      <c r="T969" s="671"/>
      <c r="U969" s="671"/>
      <c r="V969" s="671"/>
      <c r="W969" s="671"/>
      <c r="X969" s="671"/>
      <c r="Y969" s="671"/>
      <c r="Z969" s="671"/>
      <c r="AA969" s="671"/>
      <c r="AB969" s="671"/>
      <c r="AC969" s="671"/>
      <c r="AD969" s="671"/>
    </row>
    <row r="970" spans="1:30" ht="13.5" customHeight="1">
      <c r="A970" s="671"/>
      <c r="B970" s="671"/>
      <c r="C970" s="671"/>
      <c r="D970" s="671"/>
      <c r="E970" s="671"/>
      <c r="F970" s="671"/>
      <c r="G970" s="671"/>
      <c r="H970" s="671"/>
      <c r="I970" s="671"/>
      <c r="J970" s="671"/>
      <c r="K970" s="671"/>
      <c r="L970" s="671"/>
      <c r="M970" s="671"/>
      <c r="N970" s="671"/>
      <c r="O970" s="671"/>
      <c r="P970" s="671"/>
      <c r="Q970" s="671"/>
      <c r="R970" s="671"/>
      <c r="S970" s="671"/>
      <c r="T970" s="671"/>
      <c r="U970" s="671"/>
      <c r="V970" s="671"/>
      <c r="W970" s="671"/>
      <c r="X970" s="671"/>
      <c r="Y970" s="671"/>
      <c r="Z970" s="671"/>
      <c r="AA970" s="671"/>
      <c r="AB970" s="671"/>
      <c r="AC970" s="671"/>
      <c r="AD970" s="671"/>
    </row>
    <row r="971" spans="1:30" ht="13.5" customHeight="1">
      <c r="A971" s="671"/>
      <c r="B971" s="671"/>
      <c r="C971" s="671"/>
      <c r="D971" s="671"/>
      <c r="E971" s="671"/>
      <c r="F971" s="671"/>
      <c r="G971" s="671"/>
      <c r="H971" s="671"/>
      <c r="I971" s="671"/>
      <c r="J971" s="671"/>
      <c r="K971" s="671"/>
      <c r="L971" s="671"/>
      <c r="M971" s="671"/>
      <c r="N971" s="671"/>
      <c r="O971" s="671"/>
      <c r="P971" s="671"/>
      <c r="Q971" s="671"/>
      <c r="R971" s="671"/>
      <c r="S971" s="671"/>
      <c r="T971" s="671"/>
      <c r="U971" s="671"/>
      <c r="V971" s="671"/>
      <c r="W971" s="671"/>
      <c r="X971" s="671"/>
      <c r="Y971" s="671"/>
      <c r="Z971" s="671"/>
      <c r="AA971" s="671"/>
      <c r="AB971" s="671"/>
      <c r="AC971" s="671"/>
      <c r="AD971" s="671"/>
    </row>
    <row r="972" spans="1:30" ht="13.5" customHeight="1">
      <c r="A972" s="671"/>
      <c r="B972" s="671"/>
      <c r="C972" s="671"/>
      <c r="D972" s="671"/>
      <c r="E972" s="671"/>
      <c r="F972" s="671"/>
      <c r="G972" s="671"/>
      <c r="H972" s="671"/>
      <c r="I972" s="671"/>
      <c r="J972" s="671"/>
      <c r="K972" s="671"/>
      <c r="L972" s="671"/>
      <c r="M972" s="671"/>
      <c r="N972" s="671"/>
      <c r="O972" s="671"/>
      <c r="P972" s="671"/>
      <c r="Q972" s="671"/>
      <c r="R972" s="671"/>
      <c r="S972" s="671"/>
      <c r="T972" s="671"/>
      <c r="U972" s="671"/>
      <c r="V972" s="671"/>
      <c r="W972" s="671"/>
      <c r="X972" s="671"/>
      <c r="Y972" s="671"/>
      <c r="Z972" s="671"/>
      <c r="AA972" s="671"/>
      <c r="AB972" s="671"/>
      <c r="AC972" s="671"/>
      <c r="AD972" s="671"/>
    </row>
    <row r="973" spans="1:30" ht="13.5" customHeight="1">
      <c r="A973" s="671"/>
      <c r="B973" s="671"/>
      <c r="C973" s="671"/>
      <c r="D973" s="671"/>
      <c r="E973" s="671"/>
      <c r="F973" s="671"/>
      <c r="G973" s="671"/>
      <c r="H973" s="671"/>
      <c r="I973" s="671"/>
      <c r="J973" s="671"/>
      <c r="K973" s="671"/>
      <c r="L973" s="671"/>
      <c r="M973" s="671"/>
      <c r="N973" s="671"/>
      <c r="O973" s="671"/>
      <c r="P973" s="671"/>
      <c r="Q973" s="671"/>
      <c r="R973" s="671"/>
      <c r="S973" s="671"/>
      <c r="T973" s="671"/>
      <c r="U973" s="671"/>
      <c r="V973" s="671"/>
      <c r="W973" s="671"/>
      <c r="X973" s="671"/>
      <c r="Y973" s="671"/>
      <c r="Z973" s="671"/>
      <c r="AA973" s="671"/>
      <c r="AB973" s="671"/>
      <c r="AC973" s="671"/>
      <c r="AD973" s="671"/>
    </row>
    <row r="974" spans="1:30" ht="13.5" customHeight="1">
      <c r="A974" s="671"/>
      <c r="B974" s="671"/>
      <c r="C974" s="671"/>
      <c r="D974" s="671"/>
      <c r="E974" s="671"/>
      <c r="F974" s="671"/>
      <c r="G974" s="671"/>
      <c r="H974" s="671"/>
      <c r="I974" s="671"/>
      <c r="J974" s="671"/>
      <c r="K974" s="671"/>
      <c r="L974" s="671"/>
      <c r="M974" s="671"/>
      <c r="N974" s="671"/>
      <c r="O974" s="671"/>
      <c r="P974" s="671"/>
      <c r="Q974" s="671"/>
      <c r="R974" s="671"/>
      <c r="S974" s="671"/>
      <c r="T974" s="671"/>
      <c r="U974" s="671"/>
      <c r="V974" s="671"/>
      <c r="W974" s="671"/>
      <c r="X974" s="671"/>
      <c r="Y974" s="671"/>
      <c r="Z974" s="671"/>
      <c r="AA974" s="671"/>
      <c r="AB974" s="671"/>
      <c r="AC974" s="671"/>
      <c r="AD974" s="671"/>
    </row>
    <row r="975" spans="1:30" ht="13.5" customHeight="1">
      <c r="A975" s="671"/>
      <c r="B975" s="671"/>
      <c r="C975" s="671"/>
      <c r="D975" s="671"/>
      <c r="E975" s="671"/>
      <c r="F975" s="671"/>
      <c r="G975" s="671"/>
      <c r="H975" s="671"/>
      <c r="I975" s="671"/>
      <c r="J975" s="671"/>
      <c r="K975" s="671"/>
      <c r="L975" s="671"/>
      <c r="M975" s="671"/>
      <c r="N975" s="671"/>
      <c r="O975" s="671"/>
      <c r="P975" s="671"/>
      <c r="Q975" s="671"/>
      <c r="R975" s="671"/>
      <c r="S975" s="671"/>
      <c r="T975" s="671"/>
      <c r="U975" s="671"/>
      <c r="V975" s="671"/>
      <c r="W975" s="671"/>
      <c r="X975" s="671"/>
      <c r="Y975" s="671"/>
      <c r="Z975" s="671"/>
      <c r="AA975" s="671"/>
      <c r="AB975" s="671"/>
      <c r="AC975" s="671"/>
      <c r="AD975" s="671"/>
    </row>
    <row r="976" spans="1:30" ht="13.5" customHeight="1">
      <c r="A976" s="671"/>
      <c r="B976" s="671"/>
      <c r="C976" s="671"/>
      <c r="D976" s="671"/>
      <c r="E976" s="671"/>
      <c r="F976" s="671"/>
      <c r="G976" s="671"/>
      <c r="H976" s="671"/>
      <c r="I976" s="671"/>
      <c r="J976" s="671"/>
      <c r="K976" s="671"/>
      <c r="L976" s="671"/>
      <c r="M976" s="671"/>
      <c r="N976" s="671"/>
      <c r="O976" s="671"/>
      <c r="P976" s="671"/>
      <c r="Q976" s="671"/>
      <c r="R976" s="671"/>
      <c r="S976" s="671"/>
      <c r="T976" s="671"/>
      <c r="U976" s="671"/>
      <c r="V976" s="671"/>
      <c r="W976" s="671"/>
      <c r="X976" s="671"/>
      <c r="Y976" s="671"/>
      <c r="Z976" s="671"/>
      <c r="AA976" s="671"/>
      <c r="AB976" s="671"/>
      <c r="AC976" s="671"/>
      <c r="AD976" s="671"/>
    </row>
    <row r="977" spans="1:30" ht="13.5" customHeight="1">
      <c r="A977" s="671"/>
      <c r="B977" s="671"/>
      <c r="C977" s="671"/>
      <c r="D977" s="671"/>
      <c r="E977" s="671"/>
      <c r="F977" s="671"/>
      <c r="G977" s="671"/>
      <c r="H977" s="671"/>
      <c r="I977" s="671"/>
      <c r="J977" s="671"/>
      <c r="K977" s="671"/>
      <c r="L977" s="671"/>
      <c r="M977" s="671"/>
      <c r="N977" s="671"/>
      <c r="O977" s="671"/>
      <c r="P977" s="671"/>
      <c r="Q977" s="671"/>
      <c r="R977" s="671"/>
      <c r="S977" s="671"/>
      <c r="T977" s="671"/>
      <c r="U977" s="671"/>
      <c r="V977" s="671"/>
      <c r="W977" s="671"/>
      <c r="X977" s="671"/>
      <c r="Y977" s="671"/>
      <c r="Z977" s="671"/>
      <c r="AA977" s="671"/>
      <c r="AB977" s="671"/>
      <c r="AC977" s="671"/>
      <c r="AD977" s="671"/>
    </row>
    <row r="978" spans="1:30" ht="13.5" customHeight="1">
      <c r="A978" s="671"/>
      <c r="B978" s="671"/>
      <c r="C978" s="671"/>
      <c r="D978" s="671"/>
      <c r="E978" s="671"/>
      <c r="F978" s="671"/>
      <c r="G978" s="671"/>
      <c r="H978" s="671"/>
      <c r="I978" s="671"/>
      <c r="J978" s="671"/>
      <c r="K978" s="671"/>
      <c r="L978" s="671"/>
      <c r="M978" s="671"/>
      <c r="N978" s="671"/>
      <c r="O978" s="671"/>
      <c r="P978" s="671"/>
      <c r="Q978" s="671"/>
      <c r="R978" s="671"/>
      <c r="S978" s="671"/>
      <c r="T978" s="671"/>
      <c r="U978" s="671"/>
      <c r="V978" s="671"/>
      <c r="W978" s="671"/>
      <c r="X978" s="671"/>
      <c r="Y978" s="671"/>
      <c r="Z978" s="671"/>
      <c r="AA978" s="671"/>
      <c r="AB978" s="671"/>
      <c r="AC978" s="671"/>
      <c r="AD978" s="671"/>
    </row>
    <row r="979" spans="1:30" ht="13.5" customHeight="1">
      <c r="A979" s="671"/>
      <c r="B979" s="671"/>
      <c r="C979" s="671"/>
      <c r="D979" s="671"/>
      <c r="E979" s="671"/>
      <c r="F979" s="671"/>
      <c r="G979" s="671"/>
      <c r="H979" s="671"/>
      <c r="I979" s="671"/>
      <c r="J979" s="671"/>
      <c r="K979" s="671"/>
      <c r="L979" s="671"/>
      <c r="M979" s="671"/>
      <c r="N979" s="671"/>
      <c r="O979" s="671"/>
      <c r="P979" s="671"/>
      <c r="Q979" s="671"/>
      <c r="R979" s="671"/>
      <c r="S979" s="671"/>
      <c r="T979" s="671"/>
      <c r="U979" s="671"/>
      <c r="V979" s="671"/>
      <c r="W979" s="671"/>
      <c r="X979" s="671"/>
      <c r="Y979" s="671"/>
      <c r="Z979" s="671"/>
      <c r="AA979" s="671"/>
      <c r="AB979" s="671"/>
      <c r="AC979" s="671"/>
      <c r="AD979" s="671"/>
    </row>
    <row r="980" spans="1:30" ht="13.5" customHeight="1">
      <c r="A980" s="671"/>
      <c r="B980" s="671"/>
      <c r="C980" s="671"/>
      <c r="D980" s="671"/>
      <c r="E980" s="671"/>
      <c r="F980" s="671"/>
      <c r="G980" s="671"/>
      <c r="H980" s="671"/>
      <c r="I980" s="671"/>
      <c r="J980" s="671"/>
      <c r="K980" s="671"/>
      <c r="L980" s="671"/>
      <c r="M980" s="671"/>
      <c r="N980" s="671"/>
      <c r="O980" s="671"/>
      <c r="P980" s="671"/>
      <c r="Q980" s="671"/>
      <c r="R980" s="671"/>
      <c r="S980" s="671"/>
      <c r="T980" s="671"/>
      <c r="U980" s="671"/>
      <c r="V980" s="671"/>
      <c r="W980" s="671"/>
      <c r="X980" s="671"/>
      <c r="Y980" s="671"/>
      <c r="Z980" s="671"/>
      <c r="AA980" s="671"/>
      <c r="AB980" s="671"/>
      <c r="AC980" s="671"/>
      <c r="AD980" s="671"/>
    </row>
    <row r="981" spans="1:30" ht="13.5" customHeight="1">
      <c r="A981" s="671"/>
      <c r="B981" s="671"/>
      <c r="C981" s="671"/>
      <c r="D981" s="671"/>
      <c r="E981" s="671"/>
      <c r="F981" s="671"/>
      <c r="G981" s="671"/>
      <c r="H981" s="671"/>
      <c r="I981" s="671"/>
      <c r="J981" s="671"/>
      <c r="K981" s="671"/>
      <c r="L981" s="671"/>
      <c r="M981" s="671"/>
      <c r="N981" s="671"/>
      <c r="O981" s="671"/>
      <c r="P981" s="671"/>
      <c r="Q981" s="671"/>
      <c r="R981" s="671"/>
      <c r="S981" s="671"/>
      <c r="T981" s="671"/>
      <c r="U981" s="671"/>
      <c r="V981" s="671"/>
      <c r="W981" s="671"/>
      <c r="X981" s="671"/>
      <c r="Y981" s="671"/>
      <c r="Z981" s="671"/>
      <c r="AA981" s="671"/>
      <c r="AB981" s="671"/>
      <c r="AC981" s="671"/>
      <c r="AD981" s="671"/>
    </row>
    <row r="982" spans="1:30" ht="13.5" customHeight="1">
      <c r="A982" s="671"/>
      <c r="B982" s="671"/>
      <c r="C982" s="671"/>
      <c r="D982" s="671"/>
      <c r="E982" s="671"/>
      <c r="F982" s="671"/>
      <c r="G982" s="671"/>
      <c r="H982" s="671"/>
      <c r="I982" s="671"/>
      <c r="J982" s="671"/>
      <c r="K982" s="671"/>
      <c r="L982" s="671"/>
      <c r="M982" s="671"/>
      <c r="N982" s="671"/>
      <c r="O982" s="671"/>
      <c r="P982" s="671"/>
      <c r="Q982" s="671"/>
      <c r="R982" s="671"/>
      <c r="S982" s="671"/>
      <c r="T982" s="671"/>
      <c r="U982" s="671"/>
      <c r="V982" s="671"/>
      <c r="W982" s="671"/>
      <c r="X982" s="671"/>
      <c r="Y982" s="671"/>
      <c r="Z982" s="671"/>
      <c r="AA982" s="671"/>
      <c r="AB982" s="671"/>
      <c r="AC982" s="671"/>
      <c r="AD982" s="671"/>
    </row>
    <row r="983" spans="1:30" ht="13.5" customHeight="1">
      <c r="A983" s="671"/>
      <c r="B983" s="671"/>
      <c r="C983" s="671"/>
      <c r="D983" s="671"/>
      <c r="E983" s="671"/>
      <c r="F983" s="671"/>
      <c r="G983" s="671"/>
      <c r="H983" s="671"/>
      <c r="I983" s="671"/>
      <c r="J983" s="671"/>
      <c r="K983" s="671"/>
      <c r="L983" s="671"/>
      <c r="M983" s="671"/>
      <c r="N983" s="671"/>
      <c r="O983" s="671"/>
      <c r="P983" s="671"/>
      <c r="Q983" s="671"/>
      <c r="R983" s="671"/>
      <c r="S983" s="671"/>
      <c r="T983" s="671"/>
      <c r="U983" s="671"/>
      <c r="V983" s="671"/>
      <c r="W983" s="671"/>
      <c r="X983" s="671"/>
      <c r="Y983" s="671"/>
      <c r="Z983" s="671"/>
      <c r="AA983" s="671"/>
      <c r="AB983" s="671"/>
      <c r="AC983" s="671"/>
      <c r="AD983" s="671"/>
    </row>
    <row r="984" spans="1:30" ht="13.5" customHeight="1">
      <c r="A984" s="671"/>
      <c r="B984" s="671"/>
      <c r="C984" s="671"/>
      <c r="D984" s="671"/>
      <c r="E984" s="671"/>
      <c r="F984" s="671"/>
      <c r="G984" s="671"/>
      <c r="H984" s="671"/>
      <c r="I984" s="671"/>
      <c r="J984" s="671"/>
      <c r="K984" s="671"/>
      <c r="L984" s="671"/>
      <c r="M984" s="671"/>
      <c r="N984" s="671"/>
      <c r="O984" s="671"/>
      <c r="P984" s="671"/>
      <c r="Q984" s="671"/>
      <c r="R984" s="671"/>
      <c r="S984" s="671"/>
      <c r="T984" s="671"/>
      <c r="U984" s="671"/>
      <c r="V984" s="671"/>
      <c r="W984" s="671"/>
      <c r="X984" s="671"/>
      <c r="Y984" s="671"/>
      <c r="Z984" s="671"/>
      <c r="AA984" s="671"/>
      <c r="AB984" s="671"/>
      <c r="AC984" s="671"/>
      <c r="AD984" s="671"/>
    </row>
    <row r="985" spans="1:30" ht="13.5" customHeight="1">
      <c r="A985" s="671"/>
      <c r="B985" s="671"/>
      <c r="C985" s="671"/>
      <c r="D985" s="671"/>
      <c r="E985" s="671"/>
      <c r="F985" s="671"/>
      <c r="G985" s="671"/>
      <c r="H985" s="671"/>
      <c r="I985" s="671"/>
      <c r="J985" s="671"/>
      <c r="K985" s="671"/>
      <c r="L985" s="671"/>
      <c r="M985" s="671"/>
      <c r="N985" s="671"/>
      <c r="O985" s="671"/>
      <c r="P985" s="671"/>
      <c r="Q985" s="671"/>
      <c r="R985" s="671"/>
      <c r="S985" s="671"/>
      <c r="T985" s="671"/>
      <c r="U985" s="671"/>
      <c r="V985" s="671"/>
      <c r="W985" s="671"/>
      <c r="X985" s="671"/>
      <c r="Y985" s="671"/>
      <c r="Z985" s="671"/>
      <c r="AA985" s="671"/>
      <c r="AB985" s="671"/>
      <c r="AC985" s="671"/>
      <c r="AD985" s="671"/>
    </row>
    <row r="986" spans="1:30" ht="13.5" customHeight="1">
      <c r="A986" s="671"/>
      <c r="B986" s="671"/>
      <c r="C986" s="671"/>
      <c r="D986" s="671"/>
      <c r="E986" s="671"/>
      <c r="F986" s="671"/>
      <c r="G986" s="671"/>
      <c r="H986" s="671"/>
      <c r="I986" s="671"/>
      <c r="J986" s="671"/>
      <c r="K986" s="671"/>
      <c r="L986" s="671"/>
      <c r="M986" s="671"/>
      <c r="N986" s="671"/>
      <c r="O986" s="671"/>
      <c r="P986" s="671"/>
      <c r="Q986" s="671"/>
      <c r="R986" s="671"/>
      <c r="S986" s="671"/>
      <c r="T986" s="671"/>
      <c r="U986" s="671"/>
      <c r="V986" s="671"/>
      <c r="W986" s="671"/>
      <c r="X986" s="671"/>
      <c r="Y986" s="671"/>
      <c r="Z986" s="671"/>
      <c r="AA986" s="671"/>
      <c r="AB986" s="671"/>
      <c r="AC986" s="671"/>
      <c r="AD986" s="671"/>
    </row>
    <row r="987" spans="1:30" ht="13.5" customHeight="1">
      <c r="A987" s="671"/>
      <c r="B987" s="671"/>
      <c r="C987" s="671"/>
      <c r="D987" s="671"/>
      <c r="E987" s="671"/>
      <c r="F987" s="671"/>
      <c r="G987" s="671"/>
      <c r="H987" s="671"/>
      <c r="I987" s="671"/>
      <c r="J987" s="671"/>
      <c r="K987" s="671"/>
      <c r="L987" s="671"/>
      <c r="M987" s="671"/>
      <c r="N987" s="671"/>
      <c r="O987" s="671"/>
      <c r="P987" s="671"/>
      <c r="Q987" s="671"/>
      <c r="R987" s="671"/>
      <c r="S987" s="671"/>
      <c r="T987" s="671"/>
      <c r="U987" s="671"/>
      <c r="V987" s="671"/>
      <c r="W987" s="671"/>
      <c r="X987" s="671"/>
      <c r="Y987" s="671"/>
      <c r="Z987" s="671"/>
      <c r="AA987" s="671"/>
      <c r="AB987" s="671"/>
      <c r="AC987" s="671"/>
      <c r="AD987" s="671"/>
    </row>
    <row r="988" spans="1:30" ht="13.5" customHeight="1">
      <c r="A988" s="671"/>
      <c r="B988" s="671"/>
      <c r="C988" s="671"/>
      <c r="D988" s="671"/>
      <c r="E988" s="671"/>
      <c r="F988" s="671"/>
      <c r="G988" s="671"/>
      <c r="H988" s="671"/>
      <c r="I988" s="671"/>
      <c r="J988" s="671"/>
      <c r="K988" s="671"/>
      <c r="L988" s="671"/>
      <c r="M988" s="671"/>
      <c r="N988" s="671"/>
      <c r="O988" s="671"/>
      <c r="P988" s="671"/>
      <c r="Q988" s="671"/>
      <c r="R988" s="671"/>
      <c r="S988" s="671"/>
      <c r="T988" s="671"/>
      <c r="U988" s="671"/>
      <c r="V988" s="671"/>
      <c r="W988" s="671"/>
      <c r="X988" s="671"/>
      <c r="Y988" s="671"/>
      <c r="Z988" s="671"/>
      <c r="AA988" s="671"/>
      <c r="AB988" s="671"/>
      <c r="AC988" s="671"/>
      <c r="AD988" s="671"/>
    </row>
    <row r="989" spans="1:30" ht="13.5" customHeight="1">
      <c r="A989" s="671"/>
      <c r="B989" s="671"/>
      <c r="C989" s="671"/>
      <c r="D989" s="671"/>
      <c r="E989" s="671"/>
      <c r="F989" s="671"/>
      <c r="G989" s="671"/>
      <c r="H989" s="671"/>
      <c r="I989" s="671"/>
      <c r="J989" s="671"/>
      <c r="K989" s="671"/>
      <c r="L989" s="671"/>
      <c r="M989" s="671"/>
      <c r="N989" s="671"/>
      <c r="O989" s="671"/>
      <c r="P989" s="671"/>
      <c r="Q989" s="671"/>
      <c r="R989" s="671"/>
      <c r="S989" s="671"/>
      <c r="T989" s="671"/>
      <c r="U989" s="671"/>
      <c r="V989" s="671"/>
      <c r="W989" s="671"/>
      <c r="X989" s="671"/>
      <c r="Y989" s="671"/>
      <c r="Z989" s="671"/>
      <c r="AA989" s="671"/>
      <c r="AB989" s="671"/>
      <c r="AC989" s="671"/>
      <c r="AD989" s="671"/>
    </row>
    <row r="990" spans="1:30" ht="13.5" customHeight="1">
      <c r="A990" s="671"/>
      <c r="B990" s="671"/>
      <c r="C990" s="671"/>
      <c r="D990" s="671"/>
      <c r="E990" s="671"/>
      <c r="F990" s="671"/>
      <c r="G990" s="671"/>
      <c r="H990" s="671"/>
      <c r="I990" s="671"/>
      <c r="J990" s="671"/>
      <c r="K990" s="671"/>
      <c r="L990" s="671"/>
      <c r="M990" s="671"/>
      <c r="N990" s="671"/>
      <c r="O990" s="671"/>
      <c r="P990" s="671"/>
      <c r="Q990" s="671"/>
      <c r="R990" s="671"/>
      <c r="S990" s="671"/>
      <c r="T990" s="671"/>
      <c r="U990" s="671"/>
      <c r="V990" s="671"/>
      <c r="W990" s="671"/>
      <c r="X990" s="671"/>
      <c r="Y990" s="671"/>
      <c r="Z990" s="671"/>
      <c r="AA990" s="671"/>
      <c r="AB990" s="671"/>
      <c r="AC990" s="671"/>
      <c r="AD990" s="671"/>
    </row>
    <row r="991" spans="1:30" ht="13.5" customHeight="1">
      <c r="A991" s="671"/>
      <c r="B991" s="671"/>
      <c r="C991" s="671"/>
      <c r="D991" s="671"/>
      <c r="E991" s="671"/>
      <c r="F991" s="671"/>
      <c r="G991" s="671"/>
      <c r="H991" s="671"/>
      <c r="I991" s="671"/>
      <c r="J991" s="671"/>
      <c r="K991" s="671"/>
      <c r="L991" s="671"/>
      <c r="M991" s="671"/>
      <c r="N991" s="671"/>
      <c r="O991" s="671"/>
      <c r="P991" s="671"/>
      <c r="Q991" s="671"/>
      <c r="R991" s="671"/>
      <c r="S991" s="671"/>
      <c r="T991" s="671"/>
      <c r="U991" s="671"/>
      <c r="V991" s="671"/>
      <c r="W991" s="671"/>
      <c r="X991" s="671"/>
      <c r="Y991" s="671"/>
      <c r="Z991" s="671"/>
      <c r="AA991" s="671"/>
      <c r="AB991" s="671"/>
      <c r="AC991" s="671"/>
      <c r="AD991" s="671"/>
    </row>
    <row r="992" spans="1:30" ht="13.5" customHeight="1">
      <c r="A992" s="671"/>
      <c r="B992" s="671"/>
      <c r="C992" s="671"/>
      <c r="D992" s="671"/>
      <c r="E992" s="671"/>
      <c r="F992" s="671"/>
      <c r="G992" s="671"/>
      <c r="H992" s="671"/>
      <c r="I992" s="671"/>
      <c r="J992" s="671"/>
      <c r="K992" s="671"/>
      <c r="L992" s="671"/>
      <c r="M992" s="671"/>
      <c r="N992" s="671"/>
      <c r="O992" s="671"/>
      <c r="P992" s="671"/>
      <c r="Q992" s="671"/>
      <c r="R992" s="671"/>
      <c r="S992" s="671"/>
      <c r="T992" s="671"/>
      <c r="U992" s="671"/>
      <c r="V992" s="671"/>
      <c r="W992" s="671"/>
      <c r="X992" s="671"/>
      <c r="Y992" s="671"/>
      <c r="Z992" s="671"/>
      <c r="AA992" s="671"/>
      <c r="AB992" s="671"/>
      <c r="AC992" s="671"/>
      <c r="AD992" s="671"/>
    </row>
    <row r="993" spans="1:30" ht="13.5" customHeight="1">
      <c r="A993" s="671"/>
      <c r="B993" s="671"/>
      <c r="C993" s="671"/>
      <c r="D993" s="671"/>
      <c r="E993" s="671"/>
      <c r="F993" s="671"/>
      <c r="G993" s="671"/>
      <c r="H993" s="671"/>
      <c r="I993" s="671"/>
      <c r="J993" s="671"/>
      <c r="K993" s="671"/>
      <c r="L993" s="671"/>
      <c r="M993" s="671"/>
      <c r="N993" s="671"/>
      <c r="O993" s="671"/>
      <c r="P993" s="671"/>
      <c r="Q993" s="671"/>
      <c r="R993" s="671"/>
      <c r="S993" s="671"/>
      <c r="T993" s="671"/>
      <c r="U993" s="671"/>
      <c r="V993" s="671"/>
      <c r="W993" s="671"/>
      <c r="X993" s="671"/>
      <c r="Y993" s="671"/>
      <c r="Z993" s="671"/>
      <c r="AA993" s="671"/>
      <c r="AB993" s="671"/>
      <c r="AC993" s="671"/>
      <c r="AD993" s="671"/>
    </row>
    <row r="994" spans="1:30" ht="13.5" customHeight="1">
      <c r="A994" s="671"/>
      <c r="B994" s="671"/>
      <c r="C994" s="671"/>
      <c r="D994" s="671"/>
      <c r="E994" s="671"/>
      <c r="F994" s="671"/>
      <c r="G994" s="671"/>
      <c r="H994" s="671"/>
      <c r="I994" s="671"/>
      <c r="J994" s="671"/>
      <c r="K994" s="671"/>
      <c r="L994" s="671"/>
      <c r="M994" s="671"/>
      <c r="N994" s="671"/>
      <c r="O994" s="671"/>
      <c r="P994" s="671"/>
      <c r="Q994" s="671"/>
      <c r="R994" s="671"/>
      <c r="S994" s="671"/>
      <c r="T994" s="671"/>
      <c r="U994" s="671"/>
      <c r="V994" s="671"/>
      <c r="W994" s="671"/>
      <c r="X994" s="671"/>
      <c r="Y994" s="671"/>
      <c r="Z994" s="671"/>
      <c r="AA994" s="671"/>
      <c r="AB994" s="671"/>
      <c r="AC994" s="671"/>
      <c r="AD994" s="671"/>
    </row>
    <row r="995" spans="1:30" ht="13.5" customHeight="1">
      <c r="A995" s="671"/>
      <c r="B995" s="671"/>
      <c r="C995" s="671"/>
      <c r="D995" s="671"/>
      <c r="E995" s="671"/>
      <c r="F995" s="671"/>
      <c r="G995" s="671"/>
      <c r="H995" s="671"/>
      <c r="I995" s="671"/>
      <c r="J995" s="671"/>
      <c r="K995" s="671"/>
      <c r="L995" s="671"/>
      <c r="M995" s="671"/>
      <c r="N995" s="671"/>
      <c r="O995" s="671"/>
      <c r="P995" s="671"/>
      <c r="Q995" s="671"/>
      <c r="R995" s="671"/>
      <c r="S995" s="671"/>
      <c r="T995" s="671"/>
      <c r="U995" s="671"/>
      <c r="V995" s="671"/>
      <c r="W995" s="671"/>
      <c r="X995" s="671"/>
      <c r="Y995" s="671"/>
      <c r="Z995" s="671"/>
      <c r="AA995" s="671"/>
      <c r="AB995" s="671"/>
      <c r="AC995" s="671"/>
      <c r="AD995" s="671"/>
    </row>
    <row r="996" spans="1:30" ht="13.5" customHeight="1">
      <c r="A996" s="671"/>
      <c r="B996" s="671"/>
      <c r="C996" s="671"/>
      <c r="D996" s="671"/>
      <c r="E996" s="671"/>
      <c r="F996" s="671"/>
      <c r="G996" s="671"/>
      <c r="H996" s="671"/>
      <c r="I996" s="671"/>
      <c r="J996" s="671"/>
      <c r="K996" s="671"/>
      <c r="L996" s="671"/>
      <c r="M996" s="671"/>
      <c r="N996" s="671"/>
      <c r="O996" s="671"/>
      <c r="P996" s="671"/>
      <c r="Q996" s="671"/>
      <c r="R996" s="671"/>
      <c r="S996" s="671"/>
      <c r="T996" s="671"/>
      <c r="U996" s="671"/>
      <c r="V996" s="671"/>
      <c r="W996" s="671"/>
      <c r="X996" s="671"/>
      <c r="Y996" s="671"/>
      <c r="Z996" s="671"/>
      <c r="AA996" s="671"/>
      <c r="AB996" s="671"/>
      <c r="AC996" s="671"/>
      <c r="AD996" s="671"/>
    </row>
    <row r="997" spans="1:30" ht="13.5" customHeight="1">
      <c r="A997" s="671"/>
      <c r="B997" s="671"/>
      <c r="C997" s="671"/>
      <c r="D997" s="671"/>
      <c r="E997" s="671"/>
      <c r="F997" s="671"/>
      <c r="G997" s="671"/>
      <c r="H997" s="671"/>
      <c r="I997" s="671"/>
      <c r="J997" s="671"/>
      <c r="K997" s="671"/>
      <c r="L997" s="671"/>
      <c r="M997" s="671"/>
      <c r="N997" s="671"/>
      <c r="O997" s="671"/>
      <c r="P997" s="671"/>
      <c r="Q997" s="671"/>
      <c r="R997" s="671"/>
      <c r="S997" s="671"/>
      <c r="T997" s="671"/>
      <c r="U997" s="671"/>
      <c r="V997" s="671"/>
      <c r="W997" s="671"/>
      <c r="X997" s="671"/>
      <c r="Y997" s="671"/>
      <c r="Z997" s="671"/>
      <c r="AA997" s="671"/>
      <c r="AB997" s="671"/>
      <c r="AC997" s="671"/>
      <c r="AD997" s="671"/>
    </row>
    <row r="998" spans="1:30" ht="13.5" customHeight="1">
      <c r="A998" s="671"/>
      <c r="B998" s="671"/>
      <c r="C998" s="671"/>
      <c r="D998" s="671"/>
      <c r="E998" s="671"/>
      <c r="F998" s="671"/>
      <c r="G998" s="671"/>
      <c r="H998" s="671"/>
      <c r="I998" s="671"/>
      <c r="J998" s="671"/>
      <c r="K998" s="671"/>
      <c r="L998" s="671"/>
      <c r="M998" s="671"/>
      <c r="N998" s="671"/>
      <c r="O998" s="671"/>
      <c r="P998" s="671"/>
      <c r="Q998" s="671"/>
      <c r="R998" s="671"/>
      <c r="S998" s="671"/>
      <c r="T998" s="671"/>
      <c r="U998" s="671"/>
      <c r="V998" s="671"/>
      <c r="W998" s="671"/>
      <c r="X998" s="671"/>
      <c r="Y998" s="671"/>
      <c r="Z998" s="671"/>
      <c r="AA998" s="671"/>
      <c r="AB998" s="671"/>
      <c r="AC998" s="671"/>
      <c r="AD998" s="671"/>
    </row>
    <row r="999" spans="1:30" ht="13.5" customHeight="1">
      <c r="A999" s="671"/>
      <c r="B999" s="671"/>
      <c r="C999" s="671"/>
      <c r="D999" s="671"/>
      <c r="E999" s="671"/>
      <c r="F999" s="671"/>
      <c r="G999" s="671"/>
      <c r="H999" s="671"/>
      <c r="I999" s="671"/>
      <c r="J999" s="671"/>
      <c r="K999" s="671"/>
      <c r="L999" s="671"/>
      <c r="M999" s="671"/>
      <c r="N999" s="671"/>
      <c r="O999" s="671"/>
      <c r="P999" s="671"/>
      <c r="Q999" s="671"/>
      <c r="R999" s="671"/>
      <c r="S999" s="671"/>
      <c r="T999" s="671"/>
      <c r="U999" s="671"/>
      <c r="V999" s="671"/>
      <c r="W999" s="671"/>
      <c r="X999" s="671"/>
      <c r="Y999" s="671"/>
      <c r="Z999" s="671"/>
      <c r="AA999" s="671"/>
      <c r="AB999" s="671"/>
      <c r="AC999" s="671"/>
      <c r="AD999" s="671"/>
    </row>
    <row r="1000" spans="1:30" ht="13.5" customHeight="1">
      <c r="A1000" s="671"/>
      <c r="B1000" s="671"/>
      <c r="C1000" s="671"/>
      <c r="D1000" s="671"/>
      <c r="E1000" s="671"/>
      <c r="F1000" s="671"/>
      <c r="G1000" s="671"/>
      <c r="H1000" s="671"/>
      <c r="I1000" s="671"/>
      <c r="J1000" s="671"/>
      <c r="K1000" s="671"/>
      <c r="L1000" s="671"/>
      <c r="M1000" s="671"/>
      <c r="N1000" s="671"/>
      <c r="O1000" s="671"/>
      <c r="P1000" s="671"/>
      <c r="Q1000" s="671"/>
      <c r="R1000" s="671"/>
      <c r="S1000" s="671"/>
      <c r="T1000" s="671"/>
      <c r="U1000" s="671"/>
      <c r="V1000" s="671"/>
      <c r="W1000" s="671"/>
      <c r="X1000" s="671"/>
      <c r="Y1000" s="671"/>
      <c r="Z1000" s="671"/>
      <c r="AA1000" s="671"/>
      <c r="AB1000" s="671"/>
      <c r="AC1000" s="671"/>
      <c r="AD1000" s="671"/>
    </row>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 footer="0"/>
  <pageSetup orientation="landscape"/>
  <headerFooter>
    <oddHeader>&amp;CService Amenities Sources and Uses Budget</oddHead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I1000"/>
  <sheetViews>
    <sheetView topLeftCell="A4" workbookViewId="0">
      <selection activeCell="E26" sqref="E26"/>
    </sheetView>
  </sheetViews>
  <sheetFormatPr defaultColWidth="14.44140625" defaultRowHeight="15" customHeight="1"/>
  <cols>
    <col min="1" max="1" width="3.77734375" customWidth="1"/>
    <col min="2" max="2" width="27.77734375" customWidth="1"/>
    <col min="3" max="3" width="9.109375"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8.77734375" hidden="1" customWidth="1"/>
  </cols>
  <sheetData>
    <row r="1" spans="1:35" ht="12.75" customHeight="1">
      <c r="A1" s="748" t="s">
        <v>2443</v>
      </c>
      <c r="B1" s="748"/>
      <c r="C1" s="749"/>
    </row>
    <row r="2" spans="1:35" ht="12.75" customHeight="1">
      <c r="C2" s="749"/>
    </row>
    <row r="3" spans="1:35" ht="12.75" customHeight="1">
      <c r="A3" s="750" t="s">
        <v>2444</v>
      </c>
      <c r="B3" s="750"/>
      <c r="C3" s="751" t="s">
        <v>2445</v>
      </c>
      <c r="D3" s="29"/>
      <c r="E3" s="752" t="s">
        <v>2446</v>
      </c>
      <c r="F3" s="54"/>
      <c r="G3" s="752" t="s">
        <v>2447</v>
      </c>
      <c r="H3" s="54"/>
      <c r="I3" s="752" t="s">
        <v>2448</v>
      </c>
      <c r="J3" s="54"/>
      <c r="K3" s="752" t="s">
        <v>2449</v>
      </c>
      <c r="L3" s="54"/>
      <c r="M3" s="752" t="s">
        <v>2450</v>
      </c>
      <c r="N3" s="54"/>
      <c r="O3" s="752" t="s">
        <v>2451</v>
      </c>
      <c r="P3" s="54"/>
      <c r="Q3" s="752" t="s">
        <v>2452</v>
      </c>
      <c r="R3" s="54"/>
      <c r="S3" s="752" t="s">
        <v>2453</v>
      </c>
      <c r="T3" s="54"/>
      <c r="U3" s="752" t="s">
        <v>2454</v>
      </c>
      <c r="V3" s="54"/>
      <c r="W3" s="752" t="s">
        <v>2455</v>
      </c>
      <c r="X3" s="54"/>
      <c r="Y3" s="752" t="s">
        <v>2456</v>
      </c>
      <c r="Z3" s="54"/>
      <c r="AA3" s="752" t="s">
        <v>2457</v>
      </c>
      <c r="AB3" s="54"/>
      <c r="AC3" s="752" t="s">
        <v>2458</v>
      </c>
      <c r="AD3" s="54"/>
      <c r="AE3" s="752" t="s">
        <v>2459</v>
      </c>
      <c r="AF3" s="54"/>
      <c r="AG3" s="752" t="s">
        <v>2460</v>
      </c>
      <c r="AH3" s="29"/>
    </row>
    <row r="4" spans="1:35" ht="12.75" customHeight="1">
      <c r="A4" s="753" t="s">
        <v>2461</v>
      </c>
      <c r="B4" s="753"/>
      <c r="C4" s="754">
        <v>1.0249999999999999</v>
      </c>
      <c r="D4" s="753"/>
      <c r="E4" s="753">
        <f>Application!Y799</f>
        <v>558468</v>
      </c>
      <c r="F4" s="753"/>
      <c r="G4" s="753">
        <f>E4*$C$4</f>
        <v>572429.69999999995</v>
      </c>
      <c r="H4" s="753"/>
      <c r="I4" s="753">
        <f>G4*$C$4</f>
        <v>586740.44249999989</v>
      </c>
      <c r="J4" s="753"/>
      <c r="K4" s="753">
        <f>I4*$C$4</f>
        <v>601408.95356249984</v>
      </c>
      <c r="L4" s="753"/>
      <c r="M4" s="753">
        <f>K4*$C$4</f>
        <v>616444.17740156234</v>
      </c>
      <c r="N4" s="753"/>
      <c r="O4" s="753">
        <f>M4*$C$4</f>
        <v>631855.28183660132</v>
      </c>
      <c r="P4" s="753"/>
      <c r="Q4" s="753">
        <f>O4*$C$4</f>
        <v>647651.66388251632</v>
      </c>
      <c r="R4" s="753"/>
      <c r="S4" s="753">
        <f>Q4*$C$4</f>
        <v>663842.95547957916</v>
      </c>
      <c r="T4" s="753"/>
      <c r="U4" s="753">
        <f>S4*$C$4</f>
        <v>680439.02936656855</v>
      </c>
      <c r="V4" s="753"/>
      <c r="W4" s="753">
        <f>U4*$C$4</f>
        <v>697450.00510073267</v>
      </c>
      <c r="X4" s="753"/>
      <c r="Y4" s="753">
        <f>W4*$C$4</f>
        <v>714886.25522825087</v>
      </c>
      <c r="Z4" s="753"/>
      <c r="AA4" s="753">
        <f>Y4*$C$4</f>
        <v>732758.4116089571</v>
      </c>
      <c r="AB4" s="753"/>
      <c r="AC4" s="753">
        <f>AA4*$C$4</f>
        <v>751077.37189918093</v>
      </c>
      <c r="AD4" s="753"/>
      <c r="AE4" s="753">
        <f>AC4*$C$4</f>
        <v>769854.30619666039</v>
      </c>
      <c r="AF4" s="753"/>
      <c r="AG4" s="753">
        <f>AE4*$C$4</f>
        <v>789100.66385157686</v>
      </c>
      <c r="AH4" s="753"/>
      <c r="AI4" s="753"/>
    </row>
    <row r="5" spans="1:35" ht="12.75" customHeight="1">
      <c r="A5" s="671"/>
      <c r="B5" s="671" t="s">
        <v>2039</v>
      </c>
      <c r="C5" s="755">
        <f>IF(Application!$D$210="Special Needs",0.1,0.05)*0+5%</f>
        <v>0.05</v>
      </c>
      <c r="D5" s="671"/>
      <c r="E5" s="756">
        <f>-E4*$C$5</f>
        <v>-27923.4</v>
      </c>
      <c r="F5" s="756"/>
      <c r="G5" s="756">
        <f>-G4*$C$5</f>
        <v>-28621.485000000001</v>
      </c>
      <c r="H5" s="756"/>
      <c r="I5" s="756">
        <f>-I4*$C$5</f>
        <v>-29337.022124999996</v>
      </c>
      <c r="J5" s="756"/>
      <c r="K5" s="756">
        <f>-K4*$C$5</f>
        <v>-30070.447678124994</v>
      </c>
      <c r="L5" s="756"/>
      <c r="M5" s="756">
        <f>-M4*$C$5</f>
        <v>-30822.208870078117</v>
      </c>
      <c r="N5" s="756"/>
      <c r="O5" s="756">
        <f>-O4*$C$5</f>
        <v>-31592.764091830068</v>
      </c>
      <c r="P5" s="756"/>
      <c r="Q5" s="756">
        <f>-Q4*$C$5</f>
        <v>-32382.583194125818</v>
      </c>
      <c r="R5" s="756"/>
      <c r="S5" s="756">
        <f>-S4*$C$5</f>
        <v>-33192.147773978963</v>
      </c>
      <c r="T5" s="756"/>
      <c r="U5" s="756">
        <f>-U4*$C$5</f>
        <v>-34021.951468328429</v>
      </c>
      <c r="V5" s="756"/>
      <c r="W5" s="756">
        <f>-W4*$C$5</f>
        <v>-34872.500255036633</v>
      </c>
      <c r="X5" s="756"/>
      <c r="Y5" s="756">
        <f>-Y4*$C$5</f>
        <v>-35744.312761412548</v>
      </c>
      <c r="Z5" s="756"/>
      <c r="AA5" s="756">
        <f>-AA4*$C$5</f>
        <v>-36637.920580447855</v>
      </c>
      <c r="AB5" s="756"/>
      <c r="AC5" s="756">
        <f>-AC4*$C$5</f>
        <v>-37553.868594959051</v>
      </c>
      <c r="AD5" s="756"/>
      <c r="AE5" s="756">
        <f>-AE4*$C$5</f>
        <v>-38492.715309833024</v>
      </c>
      <c r="AF5" s="756"/>
      <c r="AG5" s="756">
        <f>-AG4*$C$5</f>
        <v>-39455.033192578849</v>
      </c>
      <c r="AH5" s="671"/>
      <c r="AI5" s="671"/>
    </row>
    <row r="6" spans="1:35" ht="12.75" customHeight="1">
      <c r="A6" s="671" t="s">
        <v>2462</v>
      </c>
      <c r="B6" s="671"/>
      <c r="C6" s="754">
        <v>1.0249999999999999</v>
      </c>
      <c r="D6" s="671"/>
      <c r="E6" s="757">
        <f>Application!Z807</f>
        <v>263292</v>
      </c>
      <c r="F6" s="757"/>
      <c r="G6" s="757">
        <f>E6*$C$6</f>
        <v>269874.3</v>
      </c>
      <c r="H6" s="757"/>
      <c r="I6" s="757">
        <f>G6*$C$6</f>
        <v>276621.15749999997</v>
      </c>
      <c r="J6" s="757"/>
      <c r="K6" s="757">
        <f>I6*$C$6</f>
        <v>283536.68643749994</v>
      </c>
      <c r="L6" s="757"/>
      <c r="M6" s="757">
        <f>K6*$C$6</f>
        <v>290625.10359843739</v>
      </c>
      <c r="N6" s="757"/>
      <c r="O6" s="757">
        <f>M6*$C$6</f>
        <v>297890.73118839832</v>
      </c>
      <c r="P6" s="757"/>
      <c r="Q6" s="757">
        <f>O6*$C$6</f>
        <v>305337.99946810823</v>
      </c>
      <c r="R6" s="757"/>
      <c r="S6" s="757">
        <f>Q6*$C$6</f>
        <v>312971.44945481094</v>
      </c>
      <c r="T6" s="757"/>
      <c r="U6" s="757">
        <f>S6*$C$6</f>
        <v>320795.73569118121</v>
      </c>
      <c r="V6" s="757"/>
      <c r="W6" s="757">
        <f>U6*$C$6</f>
        <v>328815.62908346072</v>
      </c>
      <c r="X6" s="757"/>
      <c r="Y6" s="757">
        <f>W6*$C$6</f>
        <v>337036.01981054724</v>
      </c>
      <c r="Z6" s="757"/>
      <c r="AA6" s="757">
        <f>Y6*$C$6</f>
        <v>345461.92030581087</v>
      </c>
      <c r="AB6" s="757"/>
      <c r="AC6" s="757">
        <f>AA6*$C$6</f>
        <v>354098.46831345611</v>
      </c>
      <c r="AD6" s="757"/>
      <c r="AE6" s="757">
        <f>AC6*$C$6</f>
        <v>362950.93002129247</v>
      </c>
      <c r="AF6" s="757"/>
      <c r="AG6" s="757">
        <f>AE6*$C$6</f>
        <v>372024.70327182475</v>
      </c>
      <c r="AH6" s="671"/>
      <c r="AI6" s="671"/>
    </row>
    <row r="7" spans="1:35" ht="12.75" customHeight="1">
      <c r="A7" s="671"/>
      <c r="B7" s="671" t="s">
        <v>2039</v>
      </c>
      <c r="C7" s="755">
        <v>0.05</v>
      </c>
      <c r="D7" s="671"/>
      <c r="E7" s="756">
        <f>-E6*$C$7</f>
        <v>-13164.6</v>
      </c>
      <c r="F7" s="756"/>
      <c r="G7" s="756">
        <f>-G6*$C$7</f>
        <v>-13493.715</v>
      </c>
      <c r="H7" s="756"/>
      <c r="I7" s="756">
        <f>-I6*$C$7</f>
        <v>-13831.057874999999</v>
      </c>
      <c r="J7" s="756"/>
      <c r="K7" s="756">
        <f>-K6*$C$7</f>
        <v>-14176.834321874998</v>
      </c>
      <c r="L7" s="756"/>
      <c r="M7" s="756">
        <f>-M6*$C$7</f>
        <v>-14531.255179921871</v>
      </c>
      <c r="N7" s="756"/>
      <c r="O7" s="756">
        <f>-O6*$C$7</f>
        <v>-14894.536559419917</v>
      </c>
      <c r="P7" s="756"/>
      <c r="Q7" s="756">
        <f>-Q6*$C$7</f>
        <v>-15266.899973405412</v>
      </c>
      <c r="R7" s="756"/>
      <c r="S7" s="756">
        <f>-S6*$C$7</f>
        <v>-15648.572472740547</v>
      </c>
      <c r="T7" s="756"/>
      <c r="U7" s="756">
        <f>-U6*$C$7</f>
        <v>-16039.786784559061</v>
      </c>
      <c r="V7" s="756"/>
      <c r="W7" s="756">
        <f>-W6*$C$7</f>
        <v>-16440.781454173037</v>
      </c>
      <c r="X7" s="756"/>
      <c r="Y7" s="756">
        <f>-Y6*$C$7</f>
        <v>-16851.800990527361</v>
      </c>
      <c r="Z7" s="756"/>
      <c r="AA7" s="756">
        <f>-AA6*$C$7</f>
        <v>-17273.096015290543</v>
      </c>
      <c r="AB7" s="756"/>
      <c r="AC7" s="756">
        <f>-AC6*$C$7</f>
        <v>-17704.923415672805</v>
      </c>
      <c r="AD7" s="756"/>
      <c r="AE7" s="756">
        <f>-AE6*$C$7</f>
        <v>-18147.546501064626</v>
      </c>
      <c r="AF7" s="756"/>
      <c r="AG7" s="756">
        <f>-AG6*$C$7</f>
        <v>-18601.235163591238</v>
      </c>
      <c r="AH7" s="671"/>
      <c r="AI7" s="671"/>
    </row>
    <row r="8" spans="1:35" ht="12.75" customHeight="1">
      <c r="A8" s="671" t="s">
        <v>214</v>
      </c>
      <c r="B8" s="671"/>
      <c r="C8" s="754">
        <v>1.0249999999999999</v>
      </c>
      <c r="D8" s="671"/>
      <c r="E8" s="757">
        <f>Application!Z815</f>
        <v>35587.890399999975</v>
      </c>
      <c r="F8" s="757"/>
      <c r="G8" s="757">
        <f>E8*$C$8</f>
        <v>36477.587659999968</v>
      </c>
      <c r="H8" s="757"/>
      <c r="I8" s="757">
        <f>G8*$C$8</f>
        <v>37389.527351499964</v>
      </c>
      <c r="J8" s="757"/>
      <c r="K8" s="757">
        <f>I8*$C$8</f>
        <v>38324.265535287457</v>
      </c>
      <c r="L8" s="757"/>
      <c r="M8" s="757">
        <f>K8*$C$8</f>
        <v>39282.372173669639</v>
      </c>
      <c r="N8" s="757"/>
      <c r="O8" s="757">
        <f>M8*$C$8</f>
        <v>40264.431478011378</v>
      </c>
      <c r="P8" s="757"/>
      <c r="Q8" s="757">
        <f>O8*$C$8</f>
        <v>41271.042264961659</v>
      </c>
      <c r="R8" s="757"/>
      <c r="S8" s="757">
        <f>Q8*$C$8</f>
        <v>42302.818321585699</v>
      </c>
      <c r="T8" s="757"/>
      <c r="U8" s="757">
        <f>S8*$C$8</f>
        <v>43360.38877962534</v>
      </c>
      <c r="V8" s="757"/>
      <c r="W8" s="757">
        <f>U8*$C$8</f>
        <v>44444.398499115967</v>
      </c>
      <c r="X8" s="757"/>
      <c r="Y8" s="757">
        <f>W8*$C$8</f>
        <v>45555.508461593861</v>
      </c>
      <c r="Z8" s="757"/>
      <c r="AA8" s="757">
        <f>Y8*$C$8</f>
        <v>46694.396173133704</v>
      </c>
      <c r="AB8" s="757"/>
      <c r="AC8" s="757">
        <f>AA8*$C$8</f>
        <v>47861.756077462043</v>
      </c>
      <c r="AD8" s="757"/>
      <c r="AE8" s="757">
        <f>AC8*$C$8</f>
        <v>49058.299979398587</v>
      </c>
      <c r="AF8" s="757"/>
      <c r="AG8" s="757">
        <f>AE8*$C$8</f>
        <v>50284.757478883548</v>
      </c>
      <c r="AH8" s="671"/>
      <c r="AI8" s="671"/>
    </row>
    <row r="9" spans="1:35" ht="12.75" customHeight="1">
      <c r="A9" s="671"/>
      <c r="B9" s="671" t="s">
        <v>2039</v>
      </c>
      <c r="C9" s="755">
        <v>0.05</v>
      </c>
      <c r="D9" s="671"/>
      <c r="E9" s="758">
        <f>-E8*$C$9</f>
        <v>-1779.3945199999989</v>
      </c>
      <c r="F9" s="756"/>
      <c r="G9" s="758">
        <f>-G8*$C$9</f>
        <v>-1823.8793829999986</v>
      </c>
      <c r="H9" s="756"/>
      <c r="I9" s="758">
        <f>-I8*$C$9</f>
        <v>-1869.4763675749982</v>
      </c>
      <c r="J9" s="756"/>
      <c r="K9" s="758">
        <f>-K8*$C$9</f>
        <v>-1916.2132767643729</v>
      </c>
      <c r="L9" s="756"/>
      <c r="M9" s="758">
        <f>-M8*$C$9</f>
        <v>-1964.1186086834821</v>
      </c>
      <c r="N9" s="756"/>
      <c r="O9" s="758">
        <f>-O8*$C$9</f>
        <v>-2013.221573900569</v>
      </c>
      <c r="P9" s="756"/>
      <c r="Q9" s="758">
        <f>-Q8*$C$9</f>
        <v>-2063.5521132480831</v>
      </c>
      <c r="R9" s="756"/>
      <c r="S9" s="758">
        <f>-S8*$C$9</f>
        <v>-2115.140916079285</v>
      </c>
      <c r="T9" s="756"/>
      <c r="U9" s="758">
        <f>-U8*$C$9</f>
        <v>-2168.0194389812673</v>
      </c>
      <c r="V9" s="756"/>
      <c r="W9" s="758">
        <f>-W8*$C$9</f>
        <v>-2222.2199249557984</v>
      </c>
      <c r="X9" s="756"/>
      <c r="Y9" s="758">
        <f>-Y8*$C$9</f>
        <v>-2277.7754230796932</v>
      </c>
      <c r="Z9" s="756"/>
      <c r="AA9" s="758">
        <f>-AA8*$C$9</f>
        <v>-2334.7198086566855</v>
      </c>
      <c r="AB9" s="756"/>
      <c r="AC9" s="758">
        <f>-AC8*$C$9</f>
        <v>-2393.0878038731021</v>
      </c>
      <c r="AD9" s="756"/>
      <c r="AE9" s="758">
        <f>-AE8*$C$9</f>
        <v>-2452.9149989699295</v>
      </c>
      <c r="AF9" s="756"/>
      <c r="AG9" s="758">
        <f>-AG8*$C$9</f>
        <v>-2514.2378739441774</v>
      </c>
      <c r="AH9" s="671"/>
      <c r="AI9" s="671"/>
    </row>
    <row r="10" spans="1:35" ht="12.75" customHeight="1">
      <c r="A10" s="759" t="s">
        <v>2463</v>
      </c>
      <c r="B10" s="759"/>
      <c r="C10" s="760"/>
      <c r="D10" s="759"/>
      <c r="E10" s="759">
        <f>SUM(E4:E9)</f>
        <v>814480.49587999994</v>
      </c>
      <c r="F10" s="759"/>
      <c r="G10" s="759">
        <f>SUM(G4:G9)</f>
        <v>834842.50827699993</v>
      </c>
      <c r="H10" s="759"/>
      <c r="I10" s="759">
        <f>SUM(I4:I9)</f>
        <v>855713.57098392479</v>
      </c>
      <c r="J10" s="759"/>
      <c r="K10" s="759">
        <f>SUM(K4:K9)</f>
        <v>877106.41025852284</v>
      </c>
      <c r="L10" s="759"/>
      <c r="M10" s="759">
        <f>SUM(M4:M9)</f>
        <v>899034.07051498594</v>
      </c>
      <c r="N10" s="759"/>
      <c r="O10" s="759">
        <f>SUM(O4:O9)</f>
        <v>921509.92227786046</v>
      </c>
      <c r="P10" s="759"/>
      <c r="Q10" s="759">
        <f>SUM(Q4:Q9)</f>
        <v>944547.67033480702</v>
      </c>
      <c r="R10" s="759"/>
      <c r="S10" s="759">
        <f>SUM(S4:S9)</f>
        <v>968161.36209317693</v>
      </c>
      <c r="T10" s="759"/>
      <c r="U10" s="759">
        <f>SUM(U4:U9)</f>
        <v>992365.3961455063</v>
      </c>
      <c r="V10" s="759"/>
      <c r="W10" s="759">
        <f>SUM(W4:W9)</f>
        <v>1017174.5310491439</v>
      </c>
      <c r="X10" s="759"/>
      <c r="Y10" s="759">
        <f>SUM(Y4:Y9)</f>
        <v>1042603.8943253723</v>
      </c>
      <c r="Z10" s="759"/>
      <c r="AA10" s="759">
        <f>SUM(AA4:AA9)</f>
        <v>1068668.9916835064</v>
      </c>
      <c r="AB10" s="759"/>
      <c r="AC10" s="759">
        <f>SUM(AC4:AC9)</f>
        <v>1095385.7164755943</v>
      </c>
      <c r="AD10" s="759"/>
      <c r="AE10" s="759">
        <f>SUM(AE4:AE9)</f>
        <v>1122770.3593874837</v>
      </c>
      <c r="AF10" s="759"/>
      <c r="AG10" s="759">
        <f>SUM(AG4:AG9)</f>
        <v>1150839.6183721707</v>
      </c>
      <c r="AH10" s="759"/>
      <c r="AI10" s="759"/>
    </row>
    <row r="11" spans="1:35" ht="12.75" customHeight="1">
      <c r="C11" s="749"/>
      <c r="E11" s="761"/>
      <c r="F11" s="761"/>
      <c r="G11" s="761"/>
      <c r="H11" s="761"/>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row>
    <row r="12" spans="1:35" ht="12.75" customHeight="1">
      <c r="A12" s="750" t="s">
        <v>2464</v>
      </c>
      <c r="C12" s="749"/>
      <c r="E12" s="761"/>
      <c r="F12" s="761"/>
      <c r="G12" s="761"/>
      <c r="H12" s="761"/>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row>
    <row r="13" spans="1:35" ht="12.75" customHeight="1">
      <c r="A13" s="671" t="s">
        <v>2465</v>
      </c>
      <c r="B13" s="671"/>
      <c r="C13" s="754">
        <v>1.0349999999999999</v>
      </c>
      <c r="D13" s="671"/>
      <c r="E13" s="757"/>
      <c r="F13" s="757"/>
      <c r="G13" s="757"/>
      <c r="H13" s="757"/>
      <c r="I13" s="757"/>
      <c r="J13" s="757"/>
      <c r="K13" s="757"/>
      <c r="L13" s="757"/>
      <c r="M13" s="757"/>
      <c r="N13" s="757"/>
      <c r="O13" s="757"/>
      <c r="P13" s="757"/>
      <c r="Q13" s="757"/>
      <c r="R13" s="757"/>
      <c r="S13" s="757"/>
      <c r="T13" s="757"/>
      <c r="U13" s="757"/>
      <c r="V13" s="757"/>
      <c r="W13" s="757"/>
      <c r="X13" s="757"/>
      <c r="Y13" s="757"/>
      <c r="Z13" s="757"/>
      <c r="AA13" s="757"/>
      <c r="AB13" s="757"/>
      <c r="AC13" s="757"/>
      <c r="AD13" s="757"/>
      <c r="AE13" s="757"/>
      <c r="AF13" s="757"/>
      <c r="AG13" s="757"/>
      <c r="AH13" s="671"/>
      <c r="AI13" s="671"/>
    </row>
    <row r="14" spans="1:35" ht="12.75" customHeight="1">
      <c r="A14" s="753" t="s">
        <v>2466</v>
      </c>
      <c r="B14" s="753"/>
      <c r="C14" s="184"/>
      <c r="D14" s="753"/>
      <c r="E14" s="753">
        <f>Application!W845</f>
        <v>43000</v>
      </c>
      <c r="F14" s="753"/>
      <c r="G14" s="753">
        <f t="shared" ref="G14:G20" si="0">E14*$C$13</f>
        <v>44505</v>
      </c>
      <c r="H14" s="753"/>
      <c r="I14" s="753">
        <f t="shared" ref="I14:I20" si="1">G14*$C$13</f>
        <v>46062.674999999996</v>
      </c>
      <c r="J14" s="753"/>
      <c r="K14" s="753">
        <f t="shared" ref="K14:K20" si="2">I14*$C$13</f>
        <v>47674.868624999988</v>
      </c>
      <c r="L14" s="753"/>
      <c r="M14" s="753">
        <f t="shared" ref="M14:M20" si="3">K14*$C$13</f>
        <v>49343.48902687498</v>
      </c>
      <c r="N14" s="753"/>
      <c r="O14" s="753">
        <f t="shared" ref="O14:O20" si="4">M14*$C$13</f>
        <v>51070.511142815601</v>
      </c>
      <c r="P14" s="753"/>
      <c r="Q14" s="753">
        <f t="shared" ref="Q14:Q20" si="5">O14*$C$13</f>
        <v>52857.979032814146</v>
      </c>
      <c r="R14" s="753"/>
      <c r="S14" s="753">
        <f t="shared" ref="S14:S20" si="6">Q14*$C$13</f>
        <v>54708.008298962639</v>
      </c>
      <c r="T14" s="753"/>
      <c r="U14" s="753">
        <f t="shared" ref="U14:U20" si="7">S14*$C$13</f>
        <v>56622.788589426324</v>
      </c>
      <c r="V14" s="753"/>
      <c r="W14" s="753">
        <f t="shared" ref="W14:W20" si="8">U14*$C$13</f>
        <v>58604.586190056238</v>
      </c>
      <c r="X14" s="753"/>
      <c r="Y14" s="753">
        <f t="shared" ref="Y14:Y20" si="9">W14*$C$13</f>
        <v>60655.746706708203</v>
      </c>
      <c r="Z14" s="753"/>
      <c r="AA14" s="753">
        <f t="shared" ref="AA14:AA20" si="10">Y14*$C$13</f>
        <v>62778.697841442983</v>
      </c>
      <c r="AB14" s="753"/>
      <c r="AC14" s="753">
        <f t="shared" ref="AC14:AC20" si="11">AA14*$C$13</f>
        <v>64975.95226589348</v>
      </c>
      <c r="AD14" s="753"/>
      <c r="AE14" s="753">
        <f t="shared" ref="AE14:AE20" si="12">AC14*$C$13</f>
        <v>67250.110595199745</v>
      </c>
      <c r="AF14" s="753"/>
      <c r="AG14" s="753">
        <f t="shared" ref="AG14:AG20" si="13">AE14*$C$13</f>
        <v>69603.864466031737</v>
      </c>
      <c r="AH14" s="753"/>
      <c r="AI14" s="753"/>
    </row>
    <row r="15" spans="1:35" ht="12.75" customHeight="1">
      <c r="A15" s="671" t="s">
        <v>1475</v>
      </c>
      <c r="B15" s="671"/>
      <c r="C15" s="749"/>
      <c r="D15" s="671"/>
      <c r="E15" s="757">
        <f>Application!W847</f>
        <v>47346</v>
      </c>
      <c r="F15" s="757"/>
      <c r="G15" s="757">
        <f t="shared" si="0"/>
        <v>49003.109999999993</v>
      </c>
      <c r="H15" s="757"/>
      <c r="I15" s="757">
        <f t="shared" si="1"/>
        <v>50718.21884999999</v>
      </c>
      <c r="J15" s="757"/>
      <c r="K15" s="757">
        <f t="shared" si="2"/>
        <v>52493.356509749989</v>
      </c>
      <c r="L15" s="757"/>
      <c r="M15" s="757">
        <f t="shared" si="3"/>
        <v>54330.623987591236</v>
      </c>
      <c r="N15" s="757"/>
      <c r="O15" s="757">
        <f t="shared" si="4"/>
        <v>56232.195827156924</v>
      </c>
      <c r="P15" s="757"/>
      <c r="Q15" s="757">
        <f t="shared" si="5"/>
        <v>58200.322681107413</v>
      </c>
      <c r="R15" s="757"/>
      <c r="S15" s="757">
        <f t="shared" si="6"/>
        <v>60237.333974946167</v>
      </c>
      <c r="T15" s="757"/>
      <c r="U15" s="757">
        <f t="shared" si="7"/>
        <v>62345.64066406928</v>
      </c>
      <c r="V15" s="757"/>
      <c r="W15" s="757">
        <f t="shared" si="8"/>
        <v>64527.7380873117</v>
      </c>
      <c r="X15" s="757"/>
      <c r="Y15" s="757">
        <f t="shared" si="9"/>
        <v>66786.208920367601</v>
      </c>
      <c r="Z15" s="757"/>
      <c r="AA15" s="757">
        <f t="shared" si="10"/>
        <v>69123.726232580462</v>
      </c>
      <c r="AB15" s="757"/>
      <c r="AC15" s="757">
        <f t="shared" si="11"/>
        <v>71543.05665072077</v>
      </c>
      <c r="AD15" s="757"/>
      <c r="AE15" s="757">
        <f t="shared" si="12"/>
        <v>74047.063633495985</v>
      </c>
      <c r="AF15" s="757"/>
      <c r="AG15" s="757">
        <f t="shared" si="13"/>
        <v>76638.710860668332</v>
      </c>
      <c r="AH15" s="671"/>
      <c r="AI15" s="671"/>
    </row>
    <row r="16" spans="1:35" ht="12.75" customHeight="1">
      <c r="A16" s="671" t="s">
        <v>229</v>
      </c>
      <c r="B16" s="671"/>
      <c r="C16" s="749"/>
      <c r="D16" s="671"/>
      <c r="E16" s="757">
        <f>Application!W853</f>
        <v>104000</v>
      </c>
      <c r="F16" s="757"/>
      <c r="G16" s="757">
        <f t="shared" si="0"/>
        <v>107639.99999999999</v>
      </c>
      <c r="H16" s="757"/>
      <c r="I16" s="757">
        <f t="shared" si="1"/>
        <v>111407.39999999998</v>
      </c>
      <c r="J16" s="757"/>
      <c r="K16" s="757">
        <f t="shared" si="2"/>
        <v>115306.65899999997</v>
      </c>
      <c r="L16" s="757"/>
      <c r="M16" s="757">
        <f t="shared" si="3"/>
        <v>119342.39206499996</v>
      </c>
      <c r="N16" s="757"/>
      <c r="O16" s="757">
        <f t="shared" si="4"/>
        <v>123519.37578727496</v>
      </c>
      <c r="P16" s="757"/>
      <c r="Q16" s="757">
        <f t="shared" si="5"/>
        <v>127842.55393982957</v>
      </c>
      <c r="R16" s="757"/>
      <c r="S16" s="757">
        <f t="shared" si="6"/>
        <v>132317.0433277236</v>
      </c>
      <c r="T16" s="757"/>
      <c r="U16" s="757">
        <f t="shared" si="7"/>
        <v>136948.13984419391</v>
      </c>
      <c r="V16" s="757"/>
      <c r="W16" s="757">
        <f t="shared" si="8"/>
        <v>141741.32473874069</v>
      </c>
      <c r="X16" s="757"/>
      <c r="Y16" s="757">
        <f t="shared" si="9"/>
        <v>146702.27110459661</v>
      </c>
      <c r="Z16" s="757"/>
      <c r="AA16" s="757">
        <f t="shared" si="10"/>
        <v>151836.85059325749</v>
      </c>
      <c r="AB16" s="757"/>
      <c r="AC16" s="757">
        <f t="shared" si="11"/>
        <v>157151.1403640215</v>
      </c>
      <c r="AD16" s="757"/>
      <c r="AE16" s="757">
        <f t="shared" si="12"/>
        <v>162651.43027676223</v>
      </c>
      <c r="AF16" s="757"/>
      <c r="AG16" s="757">
        <f t="shared" si="13"/>
        <v>168344.23033644891</v>
      </c>
      <c r="AH16" s="671"/>
      <c r="AI16" s="671"/>
    </row>
    <row r="17" spans="1:35" ht="12.75" customHeight="1">
      <c r="A17" s="671" t="s">
        <v>2467</v>
      </c>
      <c r="B17" s="671"/>
      <c r="C17" s="749"/>
      <c r="D17" s="671"/>
      <c r="E17" s="757">
        <f>Application!W860</f>
        <v>138800</v>
      </c>
      <c r="F17" s="757"/>
      <c r="G17" s="757">
        <f t="shared" si="0"/>
        <v>143658</v>
      </c>
      <c r="H17" s="757"/>
      <c r="I17" s="757">
        <f t="shared" si="1"/>
        <v>148686.03</v>
      </c>
      <c r="J17" s="757"/>
      <c r="K17" s="757">
        <f t="shared" si="2"/>
        <v>153890.04105</v>
      </c>
      <c r="L17" s="757"/>
      <c r="M17" s="757">
        <f t="shared" si="3"/>
        <v>159276.19248674999</v>
      </c>
      <c r="N17" s="757"/>
      <c r="O17" s="757">
        <f t="shared" si="4"/>
        <v>164850.85922378622</v>
      </c>
      <c r="P17" s="757"/>
      <c r="Q17" s="757">
        <f t="shared" si="5"/>
        <v>170620.63929661873</v>
      </c>
      <c r="R17" s="757"/>
      <c r="S17" s="757">
        <f t="shared" si="6"/>
        <v>176592.36167200038</v>
      </c>
      <c r="T17" s="757"/>
      <c r="U17" s="757">
        <f t="shared" si="7"/>
        <v>182773.09433052037</v>
      </c>
      <c r="V17" s="757"/>
      <c r="W17" s="757">
        <f t="shared" si="8"/>
        <v>189170.15263208858</v>
      </c>
      <c r="X17" s="757"/>
      <c r="Y17" s="757">
        <f t="shared" si="9"/>
        <v>195791.10797421166</v>
      </c>
      <c r="Z17" s="757"/>
      <c r="AA17" s="757">
        <f t="shared" si="10"/>
        <v>202643.79675330906</v>
      </c>
      <c r="AB17" s="757"/>
      <c r="AC17" s="757">
        <f t="shared" si="11"/>
        <v>209736.32963967486</v>
      </c>
      <c r="AD17" s="757"/>
      <c r="AE17" s="757">
        <f t="shared" si="12"/>
        <v>217077.10117706348</v>
      </c>
      <c r="AF17" s="757"/>
      <c r="AG17" s="757">
        <f t="shared" si="13"/>
        <v>224674.79971826068</v>
      </c>
      <c r="AH17" s="671"/>
      <c r="AI17" s="671"/>
    </row>
    <row r="18" spans="1:35" ht="12.75" customHeight="1">
      <c r="A18" s="671" t="s">
        <v>1689</v>
      </c>
      <c r="B18" s="671"/>
      <c r="C18" s="749"/>
      <c r="D18" s="671"/>
      <c r="E18" s="757">
        <f>Application!W861</f>
        <v>50000</v>
      </c>
      <c r="F18" s="757"/>
      <c r="G18" s="757">
        <f t="shared" si="0"/>
        <v>51749.999999999993</v>
      </c>
      <c r="H18" s="757"/>
      <c r="I18" s="757">
        <f t="shared" si="1"/>
        <v>53561.249999999985</v>
      </c>
      <c r="J18" s="757"/>
      <c r="K18" s="757">
        <f t="shared" si="2"/>
        <v>55435.893749999981</v>
      </c>
      <c r="L18" s="757"/>
      <c r="M18" s="757">
        <f t="shared" si="3"/>
        <v>57376.150031249977</v>
      </c>
      <c r="N18" s="757"/>
      <c r="O18" s="757">
        <f t="shared" si="4"/>
        <v>59384.315282343719</v>
      </c>
      <c r="P18" s="757"/>
      <c r="Q18" s="757">
        <f t="shared" si="5"/>
        <v>61462.766317225745</v>
      </c>
      <c r="R18" s="757"/>
      <c r="S18" s="757">
        <f t="shared" si="6"/>
        <v>63613.96313832864</v>
      </c>
      <c r="T18" s="757"/>
      <c r="U18" s="757">
        <f t="shared" si="7"/>
        <v>65840.451848170138</v>
      </c>
      <c r="V18" s="757"/>
      <c r="W18" s="757">
        <f t="shared" si="8"/>
        <v>68144.867662856093</v>
      </c>
      <c r="X18" s="757"/>
      <c r="Y18" s="757">
        <f t="shared" si="9"/>
        <v>70529.938031056052</v>
      </c>
      <c r="Z18" s="757"/>
      <c r="AA18" s="757">
        <f t="shared" si="10"/>
        <v>72998.485862143003</v>
      </c>
      <c r="AB18" s="757"/>
      <c r="AC18" s="757">
        <f t="shared" si="11"/>
        <v>75553.432867317999</v>
      </c>
      <c r="AD18" s="757"/>
      <c r="AE18" s="757">
        <f t="shared" si="12"/>
        <v>78197.803017674116</v>
      </c>
      <c r="AF18" s="757"/>
      <c r="AG18" s="757">
        <f t="shared" si="13"/>
        <v>80934.726123292698</v>
      </c>
      <c r="AH18" s="671"/>
      <c r="AI18" s="671"/>
    </row>
    <row r="19" spans="1:35" ht="12.75" customHeight="1">
      <c r="A19" s="671" t="s">
        <v>231</v>
      </c>
      <c r="B19" s="671"/>
      <c r="C19" s="749"/>
      <c r="D19" s="671"/>
      <c r="E19" s="757">
        <f>Application!W870</f>
        <v>91500</v>
      </c>
      <c r="F19" s="757"/>
      <c r="G19" s="757">
        <f t="shared" si="0"/>
        <v>94702.499999999985</v>
      </c>
      <c r="H19" s="757"/>
      <c r="I19" s="757">
        <f t="shared" si="1"/>
        <v>98017.08749999998</v>
      </c>
      <c r="J19" s="757"/>
      <c r="K19" s="757">
        <f t="shared" si="2"/>
        <v>101447.68556249997</v>
      </c>
      <c r="L19" s="757"/>
      <c r="M19" s="757">
        <f t="shared" si="3"/>
        <v>104998.35455718747</v>
      </c>
      <c r="N19" s="757"/>
      <c r="O19" s="757">
        <f t="shared" si="4"/>
        <v>108673.29696668903</v>
      </c>
      <c r="P19" s="757"/>
      <c r="Q19" s="757">
        <f t="shared" si="5"/>
        <v>112476.86236052314</v>
      </c>
      <c r="R19" s="757"/>
      <c r="S19" s="757">
        <f t="shared" si="6"/>
        <v>116413.55254314144</v>
      </c>
      <c r="T19" s="757"/>
      <c r="U19" s="757">
        <f t="shared" si="7"/>
        <v>120488.02688215139</v>
      </c>
      <c r="V19" s="757"/>
      <c r="W19" s="757">
        <f t="shared" si="8"/>
        <v>124705.10782302667</v>
      </c>
      <c r="X19" s="757"/>
      <c r="Y19" s="757">
        <f t="shared" si="9"/>
        <v>129069.78659683259</v>
      </c>
      <c r="Z19" s="757"/>
      <c r="AA19" s="757">
        <f t="shared" si="10"/>
        <v>133587.22912772172</v>
      </c>
      <c r="AB19" s="757"/>
      <c r="AC19" s="757">
        <f t="shared" si="11"/>
        <v>138262.78214719196</v>
      </c>
      <c r="AD19" s="757"/>
      <c r="AE19" s="757">
        <f t="shared" si="12"/>
        <v>143101.97952234367</v>
      </c>
      <c r="AF19" s="757"/>
      <c r="AG19" s="757">
        <f t="shared" si="13"/>
        <v>148110.54880562567</v>
      </c>
      <c r="AH19" s="671"/>
      <c r="AI19" s="671"/>
    </row>
    <row r="20" spans="1:35" ht="12.75" customHeight="1">
      <c r="A20" s="762" t="s">
        <v>2468</v>
      </c>
      <c r="B20" s="762"/>
      <c r="C20" s="749"/>
      <c r="D20" s="671"/>
      <c r="E20" s="763">
        <f>Application!W877</f>
        <v>0</v>
      </c>
      <c r="F20" s="757"/>
      <c r="G20" s="763">
        <f t="shared" si="0"/>
        <v>0</v>
      </c>
      <c r="H20" s="757"/>
      <c r="I20" s="763">
        <f t="shared" si="1"/>
        <v>0</v>
      </c>
      <c r="J20" s="757"/>
      <c r="K20" s="763">
        <f t="shared" si="2"/>
        <v>0</v>
      </c>
      <c r="L20" s="757"/>
      <c r="M20" s="763">
        <f t="shared" si="3"/>
        <v>0</v>
      </c>
      <c r="N20" s="757"/>
      <c r="O20" s="763">
        <f t="shared" si="4"/>
        <v>0</v>
      </c>
      <c r="P20" s="757"/>
      <c r="Q20" s="763">
        <f t="shared" si="5"/>
        <v>0</v>
      </c>
      <c r="R20" s="757"/>
      <c r="S20" s="763">
        <f t="shared" si="6"/>
        <v>0</v>
      </c>
      <c r="T20" s="757"/>
      <c r="U20" s="763">
        <f t="shared" si="7"/>
        <v>0</v>
      </c>
      <c r="V20" s="757"/>
      <c r="W20" s="763">
        <f t="shared" si="8"/>
        <v>0</v>
      </c>
      <c r="X20" s="757"/>
      <c r="Y20" s="763">
        <f t="shared" si="9"/>
        <v>0</v>
      </c>
      <c r="Z20" s="757"/>
      <c r="AA20" s="763">
        <f t="shared" si="10"/>
        <v>0</v>
      </c>
      <c r="AB20" s="757"/>
      <c r="AC20" s="763">
        <f t="shared" si="11"/>
        <v>0</v>
      </c>
      <c r="AD20" s="757"/>
      <c r="AE20" s="763">
        <f t="shared" si="12"/>
        <v>0</v>
      </c>
      <c r="AF20" s="757"/>
      <c r="AG20" s="763">
        <f t="shared" si="13"/>
        <v>0</v>
      </c>
      <c r="AH20" s="671"/>
      <c r="AI20" s="671"/>
    </row>
    <row r="21" spans="1:35" ht="12.75" customHeight="1">
      <c r="A21" s="759" t="s">
        <v>2469</v>
      </c>
      <c r="B21" s="759"/>
      <c r="C21" s="749"/>
      <c r="D21" s="759"/>
      <c r="E21" s="759">
        <f>SUM(E14:E20)</f>
        <v>474646</v>
      </c>
      <c r="F21" s="759"/>
      <c r="G21" s="759">
        <f>SUM(G14:G20)</f>
        <v>491258.61</v>
      </c>
      <c r="H21" s="759"/>
      <c r="I21" s="759">
        <f>SUM(I14:I20)</f>
        <v>508452.66134999989</v>
      </c>
      <c r="J21" s="759"/>
      <c r="K21" s="759">
        <f>SUM(K14:K20)</f>
        <v>526248.50449724984</v>
      </c>
      <c r="L21" s="759"/>
      <c r="M21" s="759">
        <f>SUM(M14:M20)</f>
        <v>544667.20215465361</v>
      </c>
      <c r="N21" s="759"/>
      <c r="O21" s="759">
        <f>SUM(O14:O20)</f>
        <v>563730.55423006648</v>
      </c>
      <c r="P21" s="759"/>
      <c r="Q21" s="759">
        <f>SUM(Q14:Q20)</f>
        <v>583461.12362811877</v>
      </c>
      <c r="R21" s="759"/>
      <c r="S21" s="759">
        <f>SUM(S14:S20)</f>
        <v>603882.26295510284</v>
      </c>
      <c r="T21" s="759"/>
      <c r="U21" s="759">
        <f>SUM(U14:U20)</f>
        <v>625018.14215853147</v>
      </c>
      <c r="V21" s="759"/>
      <c r="W21" s="759">
        <f>SUM(W14:W20)</f>
        <v>646893.77713407995</v>
      </c>
      <c r="X21" s="759"/>
      <c r="Y21" s="759">
        <f>SUM(Y14:Y20)</f>
        <v>669535.05933377275</v>
      </c>
      <c r="Z21" s="759"/>
      <c r="AA21" s="759">
        <f>SUM(AA14:AA20)</f>
        <v>692968.78641045478</v>
      </c>
      <c r="AB21" s="759"/>
      <c r="AC21" s="759">
        <f>SUM(AC14:AC20)</f>
        <v>717222.69393482059</v>
      </c>
      <c r="AD21" s="759"/>
      <c r="AE21" s="759">
        <f>SUM(AE14:AE20)</f>
        <v>742325.48822253919</v>
      </c>
      <c r="AF21" s="759"/>
      <c r="AG21" s="759">
        <f>SUM(AG14:AG20)</f>
        <v>768306.88031032798</v>
      </c>
      <c r="AH21" s="759"/>
      <c r="AI21" s="759"/>
    </row>
    <row r="22" spans="1:35" ht="12.75" customHeight="1">
      <c r="A22" s="671"/>
      <c r="B22" s="671"/>
      <c r="C22" s="749"/>
      <c r="D22" s="671"/>
      <c r="E22" s="757"/>
      <c r="F22" s="757"/>
      <c r="G22" s="757"/>
      <c r="H22" s="757"/>
      <c r="I22" s="757"/>
      <c r="J22" s="757"/>
      <c r="K22" s="757"/>
      <c r="L22" s="757"/>
      <c r="M22" s="757"/>
      <c r="N22" s="757"/>
      <c r="O22" s="757"/>
      <c r="P22" s="757"/>
      <c r="Q22" s="757"/>
      <c r="R22" s="757"/>
      <c r="S22" s="757"/>
      <c r="T22" s="757"/>
      <c r="U22" s="757"/>
      <c r="V22" s="757"/>
      <c r="W22" s="757"/>
      <c r="X22" s="757"/>
      <c r="Y22" s="757"/>
      <c r="Z22" s="757"/>
      <c r="AA22" s="757"/>
      <c r="AB22" s="757"/>
      <c r="AC22" s="757"/>
      <c r="AD22" s="757"/>
      <c r="AE22" s="757"/>
      <c r="AF22" s="757"/>
      <c r="AG22" s="757"/>
      <c r="AH22" s="671"/>
      <c r="AI22" s="671"/>
    </row>
    <row r="23" spans="1:35" ht="12.75" customHeight="1">
      <c r="A23" s="671" t="s">
        <v>2470</v>
      </c>
      <c r="B23" s="671"/>
      <c r="C23" s="749"/>
      <c r="D23" s="671"/>
      <c r="E23" s="764"/>
      <c r="F23" s="757"/>
      <c r="G23" s="757">
        <f>E23*$C$23</f>
        <v>0</v>
      </c>
      <c r="H23" s="757"/>
      <c r="I23" s="757">
        <f>G23*$C$23</f>
        <v>0</v>
      </c>
      <c r="J23" s="757"/>
      <c r="K23" s="757">
        <f>I23*$C$23</f>
        <v>0</v>
      </c>
      <c r="L23" s="757"/>
      <c r="M23" s="757">
        <f>K23*$C$23</f>
        <v>0</v>
      </c>
      <c r="N23" s="757"/>
      <c r="O23" s="757">
        <f>M23*$C$23</f>
        <v>0</v>
      </c>
      <c r="P23" s="757"/>
      <c r="Q23" s="757">
        <f>O23*$C$23</f>
        <v>0</v>
      </c>
      <c r="R23" s="757"/>
      <c r="S23" s="757">
        <f>Q23*$C$23</f>
        <v>0</v>
      </c>
      <c r="T23" s="757"/>
      <c r="U23" s="757">
        <f>S23*$C$23</f>
        <v>0</v>
      </c>
      <c r="V23" s="757"/>
      <c r="W23" s="757">
        <f>U23*$C$23</f>
        <v>0</v>
      </c>
      <c r="X23" s="757"/>
      <c r="Y23" s="757">
        <f>W23*$C$23</f>
        <v>0</v>
      </c>
      <c r="Z23" s="757"/>
      <c r="AA23" s="757">
        <f>Y23*$C$23</f>
        <v>0</v>
      </c>
      <c r="AB23" s="757"/>
      <c r="AC23" s="757">
        <f>AA23*$C$23</f>
        <v>0</v>
      </c>
      <c r="AD23" s="757"/>
      <c r="AE23" s="757">
        <f>AC23*$C$23</f>
        <v>0</v>
      </c>
      <c r="AF23" s="757"/>
      <c r="AG23" s="757">
        <f>AE23*$C$23</f>
        <v>0</v>
      </c>
      <c r="AH23" s="671"/>
      <c r="AI23" s="671"/>
    </row>
    <row r="24" spans="1:35" ht="12.75" customHeight="1">
      <c r="A24" s="671"/>
      <c r="B24" s="671"/>
      <c r="C24" s="749"/>
      <c r="D24" s="671"/>
      <c r="E24" s="757"/>
      <c r="F24" s="757"/>
      <c r="G24" s="757"/>
      <c r="H24" s="757"/>
      <c r="I24" s="757"/>
      <c r="J24" s="757"/>
      <c r="K24" s="757"/>
      <c r="L24" s="757"/>
      <c r="M24" s="757"/>
      <c r="N24" s="757"/>
      <c r="O24" s="757"/>
      <c r="P24" s="757"/>
      <c r="Q24" s="757"/>
      <c r="R24" s="757"/>
      <c r="S24" s="757"/>
      <c r="T24" s="757"/>
      <c r="U24" s="757"/>
      <c r="V24" s="757"/>
      <c r="W24" s="757"/>
      <c r="X24" s="757"/>
      <c r="Y24" s="757"/>
      <c r="Z24" s="757"/>
      <c r="AA24" s="757"/>
      <c r="AB24" s="757"/>
      <c r="AC24" s="757"/>
      <c r="AD24" s="757"/>
      <c r="AE24" s="757"/>
      <c r="AF24" s="757"/>
      <c r="AG24" s="757"/>
      <c r="AH24" s="671"/>
      <c r="AI24" s="671"/>
    </row>
    <row r="25" spans="1:35" ht="12.75" customHeight="1">
      <c r="A25" s="671" t="s">
        <v>2471</v>
      </c>
      <c r="B25" s="671"/>
      <c r="C25" s="754">
        <v>1.0349999999999999</v>
      </c>
      <c r="D25" s="671"/>
      <c r="E25" s="757">
        <f>Application!AC885</f>
        <v>0</v>
      </c>
      <c r="F25" s="757"/>
      <c r="G25" s="757">
        <f>E25*$C$25</f>
        <v>0</v>
      </c>
      <c r="H25" s="757"/>
      <c r="I25" s="757">
        <f>G25*$C$25</f>
        <v>0</v>
      </c>
      <c r="J25" s="757"/>
      <c r="K25" s="757">
        <f>I25*$C$25</f>
        <v>0</v>
      </c>
      <c r="L25" s="757"/>
      <c r="M25" s="757">
        <f>K25*$C$25</f>
        <v>0</v>
      </c>
      <c r="N25" s="757"/>
      <c r="O25" s="757">
        <f>M25*$C$25</f>
        <v>0</v>
      </c>
      <c r="P25" s="757"/>
      <c r="Q25" s="757">
        <f>O25*$C$25</f>
        <v>0</v>
      </c>
      <c r="R25" s="757"/>
      <c r="S25" s="757">
        <f>Q25*$C$25</f>
        <v>0</v>
      </c>
      <c r="T25" s="757"/>
      <c r="U25" s="757">
        <f>S25*$C$25</f>
        <v>0</v>
      </c>
      <c r="V25" s="757"/>
      <c r="W25" s="757">
        <f>U25*$C$25</f>
        <v>0</v>
      </c>
      <c r="X25" s="757"/>
      <c r="Y25" s="757">
        <f>W25*$C$25</f>
        <v>0</v>
      </c>
      <c r="Z25" s="757"/>
      <c r="AA25" s="757">
        <f>Y25*$C$25</f>
        <v>0</v>
      </c>
      <c r="AB25" s="757"/>
      <c r="AC25" s="757">
        <f>AA25*$C$25</f>
        <v>0</v>
      </c>
      <c r="AD25" s="757"/>
      <c r="AE25" s="757">
        <f>AC25*$C$25</f>
        <v>0</v>
      </c>
      <c r="AF25" s="757"/>
      <c r="AG25" s="757">
        <f>AE25*$C$25</f>
        <v>0</v>
      </c>
      <c r="AH25" s="671"/>
      <c r="AI25" s="671"/>
    </row>
    <row r="26" spans="1:35" ht="12.75" customHeight="1">
      <c r="A26" s="671" t="s">
        <v>2190</v>
      </c>
      <c r="B26" s="671"/>
      <c r="C26" s="754">
        <v>1.0349999999999999</v>
      </c>
      <c r="D26" s="671"/>
      <c r="E26" s="757">
        <f>Application!AC886</f>
        <v>15000</v>
      </c>
      <c r="F26" s="757"/>
      <c r="G26" s="757">
        <f>E26*$C$26</f>
        <v>15524.999999999998</v>
      </c>
      <c r="H26" s="757"/>
      <c r="I26" s="757">
        <f>G26*$C$26</f>
        <v>16068.374999999996</v>
      </c>
      <c r="J26" s="757"/>
      <c r="K26" s="757">
        <f>I26*$C$26</f>
        <v>16630.768124999995</v>
      </c>
      <c r="L26" s="757"/>
      <c r="M26" s="757">
        <f>K26*$C$26</f>
        <v>17212.845009374993</v>
      </c>
      <c r="N26" s="757"/>
      <c r="O26" s="757">
        <f>M26*$C$26</f>
        <v>17815.294584703115</v>
      </c>
      <c r="P26" s="757"/>
      <c r="Q26" s="757">
        <f>O26*$C$26</f>
        <v>18438.829895167724</v>
      </c>
      <c r="R26" s="757"/>
      <c r="S26" s="757">
        <f>Q26*$C$26</f>
        <v>19084.188941498593</v>
      </c>
      <c r="T26" s="757"/>
      <c r="U26" s="757">
        <f>S26*$C$26</f>
        <v>19752.135554451041</v>
      </c>
      <c r="V26" s="757"/>
      <c r="W26" s="757">
        <f>U26*$C$26</f>
        <v>20443.460298856826</v>
      </c>
      <c r="X26" s="757"/>
      <c r="Y26" s="757">
        <f>W26*$C$26</f>
        <v>21158.981409316813</v>
      </c>
      <c r="Z26" s="757"/>
      <c r="AA26" s="757">
        <f>Y26*$C$26</f>
        <v>21899.5457586429</v>
      </c>
      <c r="AB26" s="757"/>
      <c r="AC26" s="757">
        <f>AA26*$C$26</f>
        <v>22666.029860195398</v>
      </c>
      <c r="AD26" s="757"/>
      <c r="AE26" s="757">
        <f>AC26*$C$26</f>
        <v>23459.340905302237</v>
      </c>
      <c r="AF26" s="757"/>
      <c r="AG26" s="757">
        <f>AE26*$C$26</f>
        <v>24280.417836987814</v>
      </c>
      <c r="AH26" s="671"/>
      <c r="AI26" s="671"/>
    </row>
    <row r="27" spans="1:35" ht="12.75" customHeight="1">
      <c r="A27" s="671" t="s">
        <v>2472</v>
      </c>
      <c r="B27" s="671"/>
      <c r="C27" s="754"/>
      <c r="D27" s="671"/>
      <c r="E27" s="757">
        <f>Application!AC887</f>
        <v>40000</v>
      </c>
      <c r="F27" s="757"/>
      <c r="G27" s="757">
        <f>$E$27</f>
        <v>40000</v>
      </c>
      <c r="H27" s="757"/>
      <c r="I27" s="757">
        <f>$E$27</f>
        <v>40000</v>
      </c>
      <c r="J27" s="757"/>
      <c r="K27" s="757">
        <f>$E$27</f>
        <v>40000</v>
      </c>
      <c r="L27" s="757"/>
      <c r="M27" s="757">
        <f>$E$27</f>
        <v>40000</v>
      </c>
      <c r="N27" s="757"/>
      <c r="O27" s="757">
        <f>$E$27</f>
        <v>40000</v>
      </c>
      <c r="P27" s="757"/>
      <c r="Q27" s="757">
        <f>$E$27</f>
        <v>40000</v>
      </c>
      <c r="R27" s="757"/>
      <c r="S27" s="757">
        <f>$E$27</f>
        <v>40000</v>
      </c>
      <c r="T27" s="757"/>
      <c r="U27" s="757">
        <f>$E$27</f>
        <v>40000</v>
      </c>
      <c r="V27" s="757"/>
      <c r="W27" s="757">
        <f>$E$27</f>
        <v>40000</v>
      </c>
      <c r="X27" s="757"/>
      <c r="Y27" s="757">
        <f>$E$27</f>
        <v>40000</v>
      </c>
      <c r="Z27" s="757"/>
      <c r="AA27" s="757">
        <f>$E$27</f>
        <v>40000</v>
      </c>
      <c r="AB27" s="757"/>
      <c r="AC27" s="757">
        <f>$E$27</f>
        <v>40000</v>
      </c>
      <c r="AD27" s="757"/>
      <c r="AE27" s="757">
        <f>$E$27</f>
        <v>40000</v>
      </c>
      <c r="AF27" s="757"/>
      <c r="AG27" s="757">
        <f>$E$27</f>
        <v>40000</v>
      </c>
      <c r="AH27" s="671"/>
      <c r="AI27" s="671"/>
    </row>
    <row r="28" spans="1:35" ht="12.75" customHeight="1">
      <c r="A28" s="671" t="s">
        <v>2473</v>
      </c>
      <c r="B28" s="671"/>
      <c r="C28" s="754">
        <v>1</v>
      </c>
      <c r="D28" s="671"/>
      <c r="E28" s="757">
        <f>Application!AC888</f>
        <v>56011.840400000001</v>
      </c>
      <c r="F28" s="757"/>
      <c r="G28" s="757">
        <f>E28*$C$28</f>
        <v>56011.840400000001</v>
      </c>
      <c r="H28" s="757"/>
      <c r="I28" s="757">
        <f>G28*$C$28</f>
        <v>56011.840400000001</v>
      </c>
      <c r="J28" s="757"/>
      <c r="K28" s="757">
        <f>I28*$C$28</f>
        <v>56011.840400000001</v>
      </c>
      <c r="L28" s="757"/>
      <c r="M28" s="757">
        <f>K28*$C$28</f>
        <v>56011.840400000001</v>
      </c>
      <c r="N28" s="757"/>
      <c r="O28" s="757">
        <f>M28*$C$28</f>
        <v>56011.840400000001</v>
      </c>
      <c r="P28" s="757"/>
      <c r="Q28" s="757">
        <f>O28*$C$28</f>
        <v>56011.840400000001</v>
      </c>
      <c r="R28" s="757"/>
      <c r="S28" s="757">
        <f>Q28*$C$28</f>
        <v>56011.840400000001</v>
      </c>
      <c r="T28" s="757"/>
      <c r="U28" s="757">
        <f>S28*$C$28</f>
        <v>56011.840400000001</v>
      </c>
      <c r="V28" s="757"/>
      <c r="W28" s="757">
        <f>U28*$C$28</f>
        <v>56011.840400000001</v>
      </c>
      <c r="X28" s="757"/>
      <c r="Y28" s="757">
        <f>W28*$C$28</f>
        <v>56011.840400000001</v>
      </c>
      <c r="Z28" s="757"/>
      <c r="AA28" s="757">
        <f>Y28*$C$28</f>
        <v>56011.840400000001</v>
      </c>
      <c r="AB28" s="757"/>
      <c r="AC28" s="757">
        <f>AA28*$C$28</f>
        <v>56011.840400000001</v>
      </c>
      <c r="AD28" s="757"/>
      <c r="AE28" s="757">
        <f>AC28*$C$28</f>
        <v>56011.840400000001</v>
      </c>
      <c r="AF28" s="757"/>
      <c r="AG28" s="757">
        <f>AE28*$C$28</f>
        <v>56011.840400000001</v>
      </c>
      <c r="AH28" s="671"/>
      <c r="AI28" s="671"/>
    </row>
    <row r="29" spans="1:35" ht="12.75" customHeight="1">
      <c r="A29" s="671" t="s">
        <v>2474</v>
      </c>
      <c r="B29" s="671"/>
      <c r="C29" s="754">
        <v>1.02</v>
      </c>
      <c r="D29" s="671"/>
      <c r="E29" s="757">
        <f>Application!AC889</f>
        <v>10000</v>
      </c>
      <c r="F29" s="757"/>
      <c r="G29" s="757">
        <f>E29*$C$29</f>
        <v>10200</v>
      </c>
      <c r="H29" s="757"/>
      <c r="I29" s="757">
        <f>G29*$C$29</f>
        <v>10404</v>
      </c>
      <c r="J29" s="757"/>
      <c r="K29" s="757">
        <f>I29*$C$29</f>
        <v>10612.08</v>
      </c>
      <c r="L29" s="757"/>
      <c r="M29" s="757">
        <f>K29*$C$29</f>
        <v>10824.321599999999</v>
      </c>
      <c r="N29" s="757"/>
      <c r="O29" s="757">
        <f>M29*$C$29</f>
        <v>11040.808031999999</v>
      </c>
      <c r="P29" s="757"/>
      <c r="Q29" s="757">
        <f>O29*$C$29</f>
        <v>11261.62419264</v>
      </c>
      <c r="R29" s="757"/>
      <c r="S29" s="757">
        <f>Q29*$C$29</f>
        <v>11486.8566764928</v>
      </c>
      <c r="T29" s="757"/>
      <c r="U29" s="757">
        <f>S29*$C$29</f>
        <v>11716.593810022656</v>
      </c>
      <c r="V29" s="757"/>
      <c r="W29" s="757">
        <f>U29*$C$29</f>
        <v>11950.925686223109</v>
      </c>
      <c r="X29" s="757"/>
      <c r="Y29" s="757">
        <f>W29*$C$29</f>
        <v>12189.944199947571</v>
      </c>
      <c r="Z29" s="757"/>
      <c r="AA29" s="757">
        <f>Y29*$C$29</f>
        <v>12433.743083946523</v>
      </c>
      <c r="AB29" s="757"/>
      <c r="AC29" s="757">
        <f>AA29*$C$29</f>
        <v>12682.417945625453</v>
      </c>
      <c r="AD29" s="757"/>
      <c r="AE29" s="757">
        <f>AC29*$C$29</f>
        <v>12936.066304537962</v>
      </c>
      <c r="AF29" s="757"/>
      <c r="AG29" s="757">
        <f>AE29*$C$29</f>
        <v>13194.787630628722</v>
      </c>
      <c r="AH29" s="671"/>
      <c r="AI29" s="671"/>
    </row>
    <row r="30" spans="1:35" ht="12.75" customHeight="1">
      <c r="A30" s="671" t="s">
        <v>2475</v>
      </c>
      <c r="B30" s="671"/>
      <c r="C30" s="754">
        <v>1.02</v>
      </c>
      <c r="D30" s="671"/>
      <c r="E30" s="757">
        <f>Application!AC890</f>
        <v>0</v>
      </c>
      <c r="F30" s="757"/>
      <c r="G30" s="757">
        <f>E30*$C$30</f>
        <v>0</v>
      </c>
      <c r="H30" s="757"/>
      <c r="I30" s="757">
        <f>G30*$C$30</f>
        <v>0</v>
      </c>
      <c r="J30" s="757"/>
      <c r="K30" s="757">
        <f>I30*$C$30</f>
        <v>0</v>
      </c>
      <c r="L30" s="757"/>
      <c r="M30" s="757">
        <f>K30*$C$30</f>
        <v>0</v>
      </c>
      <c r="N30" s="757"/>
      <c r="O30" s="757">
        <f>M30*$C$30</f>
        <v>0</v>
      </c>
      <c r="P30" s="757"/>
      <c r="Q30" s="757">
        <f>O30*$C$30</f>
        <v>0</v>
      </c>
      <c r="R30" s="757"/>
      <c r="S30" s="757">
        <f>Q30*$C$30</f>
        <v>0</v>
      </c>
      <c r="T30" s="757"/>
      <c r="U30" s="757">
        <f>S30*$C$30</f>
        <v>0</v>
      </c>
      <c r="V30" s="757"/>
      <c r="W30" s="757">
        <f>U30*$C$30</f>
        <v>0</v>
      </c>
      <c r="X30" s="757"/>
      <c r="Y30" s="757">
        <f>W30*$C$30</f>
        <v>0</v>
      </c>
      <c r="Z30" s="757"/>
      <c r="AA30" s="757">
        <f>Y30*$C$30</f>
        <v>0</v>
      </c>
      <c r="AB30" s="757"/>
      <c r="AC30" s="757">
        <f>AA30*$C$30</f>
        <v>0</v>
      </c>
      <c r="AD30" s="757"/>
      <c r="AE30" s="757">
        <f>AC30*$C$30</f>
        <v>0</v>
      </c>
      <c r="AF30" s="757"/>
      <c r="AG30" s="757">
        <f>AE30*$C$30</f>
        <v>0</v>
      </c>
      <c r="AH30" s="671"/>
      <c r="AI30" s="671"/>
    </row>
    <row r="31" spans="1:35" ht="12.75" customHeight="1">
      <c r="A31" s="762">
        <f>Application!E891</f>
        <v>0</v>
      </c>
      <c r="B31" s="762"/>
      <c r="C31" s="765">
        <v>1.0349999999999999</v>
      </c>
      <c r="D31" s="671"/>
      <c r="E31" s="757">
        <f>Application!AC891</f>
        <v>0</v>
      </c>
      <c r="F31" s="757"/>
      <c r="G31" s="757">
        <f>E31*$C$31</f>
        <v>0</v>
      </c>
      <c r="H31" s="757"/>
      <c r="I31" s="757">
        <f>G31*$C$31</f>
        <v>0</v>
      </c>
      <c r="J31" s="757"/>
      <c r="K31" s="757">
        <f>I31*$C$31</f>
        <v>0</v>
      </c>
      <c r="L31" s="757"/>
      <c r="M31" s="757">
        <f>K31*$C$31</f>
        <v>0</v>
      </c>
      <c r="N31" s="757"/>
      <c r="O31" s="757">
        <f>M31*$C$31</f>
        <v>0</v>
      </c>
      <c r="P31" s="757"/>
      <c r="Q31" s="757">
        <f>O31*$C$31</f>
        <v>0</v>
      </c>
      <c r="R31" s="757"/>
      <c r="S31" s="757">
        <f>Q31*$C$31</f>
        <v>0</v>
      </c>
      <c r="T31" s="757"/>
      <c r="U31" s="757">
        <f>S31*$C$31</f>
        <v>0</v>
      </c>
      <c r="V31" s="757"/>
      <c r="W31" s="757">
        <f>U31*$C$31</f>
        <v>0</v>
      </c>
      <c r="X31" s="757"/>
      <c r="Y31" s="757">
        <f>W31*$C$31</f>
        <v>0</v>
      </c>
      <c r="Z31" s="757"/>
      <c r="AA31" s="757">
        <f>Y31*$C$31</f>
        <v>0</v>
      </c>
      <c r="AB31" s="757"/>
      <c r="AC31" s="757">
        <f>AA31*$C$31</f>
        <v>0</v>
      </c>
      <c r="AD31" s="757"/>
      <c r="AE31" s="757">
        <f>AC31*$C$31</f>
        <v>0</v>
      </c>
      <c r="AF31" s="757"/>
      <c r="AG31" s="757">
        <f>AE31*$C$31</f>
        <v>0</v>
      </c>
      <c r="AH31" s="671"/>
      <c r="AI31" s="671"/>
    </row>
    <row r="32" spans="1:35" ht="12.75" customHeight="1">
      <c r="A32" s="762">
        <f>Application!E892</f>
        <v>0</v>
      </c>
      <c r="B32" s="762"/>
      <c r="C32" s="765">
        <v>1.0349999999999999</v>
      </c>
      <c r="D32" s="671"/>
      <c r="E32" s="757">
        <f>Application!AC892</f>
        <v>0</v>
      </c>
      <c r="F32" s="757"/>
      <c r="G32" s="757">
        <f>E32*$C$32</f>
        <v>0</v>
      </c>
      <c r="H32" s="757"/>
      <c r="I32" s="757">
        <f>G32*$C$32</f>
        <v>0</v>
      </c>
      <c r="J32" s="757"/>
      <c r="K32" s="757">
        <f>I32*$C$32</f>
        <v>0</v>
      </c>
      <c r="L32" s="757"/>
      <c r="M32" s="757">
        <f>K32*$C$32</f>
        <v>0</v>
      </c>
      <c r="N32" s="757"/>
      <c r="O32" s="757">
        <f>M32*$C$32</f>
        <v>0</v>
      </c>
      <c r="P32" s="757"/>
      <c r="Q32" s="757">
        <f>O32*$C$32</f>
        <v>0</v>
      </c>
      <c r="R32" s="757"/>
      <c r="S32" s="757">
        <f>Q32*$C$32</f>
        <v>0</v>
      </c>
      <c r="T32" s="757"/>
      <c r="U32" s="757">
        <f>S32*$C$32</f>
        <v>0</v>
      </c>
      <c r="V32" s="757"/>
      <c r="W32" s="757">
        <f>U32*$C$32</f>
        <v>0</v>
      </c>
      <c r="X32" s="757"/>
      <c r="Y32" s="757">
        <f>W32*$C$32</f>
        <v>0</v>
      </c>
      <c r="Z32" s="757"/>
      <c r="AA32" s="757">
        <f>Y32*$C$32</f>
        <v>0</v>
      </c>
      <c r="AB32" s="757"/>
      <c r="AC32" s="757">
        <f>AA32*$C$32</f>
        <v>0</v>
      </c>
      <c r="AD32" s="757"/>
      <c r="AE32" s="757">
        <f>AC32*$C$32</f>
        <v>0</v>
      </c>
      <c r="AF32" s="757"/>
      <c r="AG32" s="757">
        <f>AE32*$C$32</f>
        <v>0</v>
      </c>
      <c r="AH32" s="671"/>
      <c r="AI32" s="671"/>
    </row>
    <row r="33" spans="1:35" ht="12.75" customHeight="1">
      <c r="A33" s="671"/>
      <c r="B33" s="671"/>
      <c r="C33" s="766"/>
      <c r="D33" s="671"/>
      <c r="E33" s="757"/>
      <c r="F33" s="757"/>
      <c r="G33" s="757"/>
      <c r="H33" s="757"/>
      <c r="I33" s="757"/>
      <c r="J33" s="757"/>
      <c r="K33" s="757"/>
      <c r="L33" s="757"/>
      <c r="M33" s="757"/>
      <c r="N33" s="757"/>
      <c r="O33" s="757"/>
      <c r="P33" s="757"/>
      <c r="Q33" s="757"/>
      <c r="R33" s="757"/>
      <c r="S33" s="757"/>
      <c r="T33" s="757"/>
      <c r="U33" s="757"/>
      <c r="V33" s="757"/>
      <c r="W33" s="757"/>
      <c r="X33" s="757"/>
      <c r="Y33" s="757"/>
      <c r="Z33" s="757"/>
      <c r="AA33" s="757"/>
      <c r="AB33" s="757"/>
      <c r="AC33" s="757"/>
      <c r="AD33" s="757"/>
      <c r="AE33" s="757"/>
      <c r="AF33" s="757"/>
      <c r="AG33" s="757"/>
      <c r="AH33" s="671"/>
      <c r="AI33" s="671"/>
    </row>
    <row r="34" spans="1:35" ht="12.75" customHeight="1">
      <c r="A34" s="759" t="s">
        <v>1500</v>
      </c>
      <c r="B34" s="759"/>
      <c r="C34" s="767"/>
      <c r="D34" s="759"/>
      <c r="E34" s="759">
        <f>SUM(E21:E32)</f>
        <v>595657.84039999999</v>
      </c>
      <c r="F34" s="759"/>
      <c r="G34" s="759">
        <f>SUM(G21:G32)</f>
        <v>612995.45039999997</v>
      </c>
      <c r="H34" s="759"/>
      <c r="I34" s="759">
        <f>SUM(I21:I32)</f>
        <v>630936.87674999982</v>
      </c>
      <c r="J34" s="759"/>
      <c r="K34" s="759">
        <f>SUM(K21:K32)</f>
        <v>649503.19302224973</v>
      </c>
      <c r="L34" s="759"/>
      <c r="M34" s="759">
        <f>SUM(M21:M32)</f>
        <v>668716.20916402864</v>
      </c>
      <c r="N34" s="759"/>
      <c r="O34" s="759">
        <f>SUM(O21:O32)</f>
        <v>688598.49724676961</v>
      </c>
      <c r="P34" s="759"/>
      <c r="Q34" s="759">
        <f>SUM(Q21:Q32)</f>
        <v>709173.41811592644</v>
      </c>
      <c r="R34" s="759"/>
      <c r="S34" s="759">
        <f>SUM(S21:S32)</f>
        <v>730465.1489730943</v>
      </c>
      <c r="T34" s="759"/>
      <c r="U34" s="759">
        <f>SUM(U21:U32)</f>
        <v>752498.71192300518</v>
      </c>
      <c r="V34" s="759"/>
      <c r="W34" s="759">
        <f>SUM(W21:W32)</f>
        <v>775300.00351915986</v>
      </c>
      <c r="X34" s="759"/>
      <c r="Y34" s="759">
        <f>SUM(Y21:Y32)</f>
        <v>798895.82534303702</v>
      </c>
      <c r="Z34" s="759"/>
      <c r="AA34" s="759">
        <f>SUM(AA21:AA32)</f>
        <v>823313.91565304424</v>
      </c>
      <c r="AB34" s="759"/>
      <c r="AC34" s="759">
        <f>SUM(AC21:AC32)</f>
        <v>848582.98214064143</v>
      </c>
      <c r="AD34" s="759"/>
      <c r="AE34" s="759">
        <f>SUM(AE21:AE32)</f>
        <v>874732.73583237932</v>
      </c>
      <c r="AF34" s="759"/>
      <c r="AG34" s="759">
        <f>SUM(AG21:AG32)</f>
        <v>901793.92617794441</v>
      </c>
      <c r="AH34" s="759"/>
      <c r="AI34" s="759"/>
    </row>
    <row r="35" spans="1:35" ht="12.75" customHeight="1">
      <c r="A35" s="671"/>
      <c r="B35" s="671"/>
      <c r="C35" s="766"/>
      <c r="D35" s="671"/>
      <c r="E35" s="757"/>
      <c r="F35" s="757"/>
      <c r="G35" s="757"/>
      <c r="H35" s="757"/>
      <c r="I35" s="757"/>
      <c r="J35" s="757"/>
      <c r="K35" s="757"/>
      <c r="L35" s="757"/>
      <c r="M35" s="757"/>
      <c r="N35" s="757"/>
      <c r="O35" s="757"/>
      <c r="P35" s="757"/>
      <c r="Q35" s="757"/>
      <c r="R35" s="757"/>
      <c r="S35" s="757"/>
      <c r="T35" s="757"/>
      <c r="U35" s="757"/>
      <c r="V35" s="757"/>
      <c r="W35" s="757"/>
      <c r="X35" s="757"/>
      <c r="Y35" s="757"/>
      <c r="Z35" s="757"/>
      <c r="AA35" s="757"/>
      <c r="AB35" s="757"/>
      <c r="AC35" s="757"/>
      <c r="AD35" s="757"/>
      <c r="AE35" s="757"/>
      <c r="AF35" s="757"/>
      <c r="AG35" s="757"/>
      <c r="AH35" s="671"/>
      <c r="AI35" s="671"/>
    </row>
    <row r="36" spans="1:35" ht="12.75" customHeight="1">
      <c r="A36" s="759" t="s">
        <v>2476</v>
      </c>
      <c r="B36" s="759"/>
      <c r="C36" s="767"/>
      <c r="D36" s="759"/>
      <c r="E36" s="759">
        <f>E10-E34</f>
        <v>218822.65547999996</v>
      </c>
      <c r="F36" s="759"/>
      <c r="G36" s="759">
        <f>G10-G34</f>
        <v>221847.05787699996</v>
      </c>
      <c r="H36" s="759"/>
      <c r="I36" s="759">
        <f>I10-I34</f>
        <v>224776.69423392497</v>
      </c>
      <c r="J36" s="759"/>
      <c r="K36" s="759">
        <f>K10-K34</f>
        <v>227603.21723627311</v>
      </c>
      <c r="L36" s="759"/>
      <c r="M36" s="759">
        <f>M10-M34</f>
        <v>230317.8613509573</v>
      </c>
      <c r="N36" s="759"/>
      <c r="O36" s="759">
        <f>O10-O34</f>
        <v>232911.42503109085</v>
      </c>
      <c r="P36" s="759"/>
      <c r="Q36" s="759">
        <f>Q10-Q34</f>
        <v>235374.25221888057</v>
      </c>
      <c r="R36" s="759"/>
      <c r="S36" s="759">
        <f>S10-S34</f>
        <v>237696.21312008263</v>
      </c>
      <c r="T36" s="759"/>
      <c r="U36" s="759">
        <f>U10-U34</f>
        <v>239866.68422250112</v>
      </c>
      <c r="V36" s="759"/>
      <c r="W36" s="759">
        <f>W10-W34</f>
        <v>241874.52752998401</v>
      </c>
      <c r="X36" s="759"/>
      <c r="Y36" s="759">
        <f>Y10-Y34</f>
        <v>243708.06898233527</v>
      </c>
      <c r="Z36" s="759"/>
      <c r="AA36" s="759">
        <f>AA10-AA34</f>
        <v>245355.07603046217</v>
      </c>
      <c r="AB36" s="759"/>
      <c r="AC36" s="759">
        <f>AC10-AC34</f>
        <v>246802.7343349529</v>
      </c>
      <c r="AD36" s="759"/>
      <c r="AE36" s="759">
        <f>AE10-AE34</f>
        <v>248037.62355510436</v>
      </c>
      <c r="AF36" s="759"/>
      <c r="AG36" s="759">
        <f>AG10-AG34</f>
        <v>249045.69219422631</v>
      </c>
      <c r="AH36" s="759"/>
      <c r="AI36" s="759"/>
    </row>
    <row r="37" spans="1:35" ht="12.75" customHeight="1">
      <c r="A37" s="671"/>
      <c r="B37" s="671"/>
      <c r="C37" s="766"/>
      <c r="D37" s="671"/>
      <c r="E37" s="757"/>
      <c r="F37" s="757"/>
      <c r="G37" s="757"/>
      <c r="H37" s="757"/>
      <c r="I37" s="757"/>
      <c r="J37" s="757"/>
      <c r="K37" s="757"/>
      <c r="L37" s="757"/>
      <c r="M37" s="757"/>
      <c r="N37" s="757"/>
      <c r="O37" s="757"/>
      <c r="P37" s="757"/>
      <c r="Q37" s="757"/>
      <c r="R37" s="757"/>
      <c r="S37" s="757"/>
      <c r="T37" s="757"/>
      <c r="U37" s="757"/>
      <c r="V37" s="757"/>
      <c r="W37" s="757"/>
      <c r="X37" s="757"/>
      <c r="Y37" s="757"/>
      <c r="Z37" s="757"/>
      <c r="AA37" s="757"/>
      <c r="AB37" s="757"/>
      <c r="AC37" s="757"/>
      <c r="AD37" s="757"/>
      <c r="AE37" s="757"/>
      <c r="AF37" s="757"/>
      <c r="AG37" s="757"/>
      <c r="AH37" s="671"/>
      <c r="AI37" s="671"/>
    </row>
    <row r="38" spans="1:35" ht="12.75" customHeight="1">
      <c r="A38" s="673" t="s">
        <v>2477</v>
      </c>
      <c r="B38" s="671"/>
      <c r="C38" s="766"/>
      <c r="D38" s="671"/>
      <c r="E38" s="757"/>
      <c r="F38" s="757"/>
      <c r="G38" s="757"/>
      <c r="H38" s="757"/>
      <c r="I38" s="757"/>
      <c r="J38" s="757"/>
      <c r="K38" s="757"/>
      <c r="L38" s="757"/>
      <c r="M38" s="757"/>
      <c r="N38" s="757"/>
      <c r="O38" s="757"/>
      <c r="P38" s="757"/>
      <c r="Q38" s="757"/>
      <c r="R38" s="757"/>
      <c r="S38" s="757"/>
      <c r="T38" s="757"/>
      <c r="U38" s="757"/>
      <c r="V38" s="757"/>
      <c r="W38" s="757"/>
      <c r="X38" s="757"/>
      <c r="Y38" s="757"/>
      <c r="Z38" s="757"/>
      <c r="AA38" s="757"/>
      <c r="AB38" s="757"/>
      <c r="AC38" s="757"/>
      <c r="AD38" s="757"/>
      <c r="AE38" s="757"/>
      <c r="AF38" s="757"/>
      <c r="AG38" s="757"/>
      <c r="AH38" s="671"/>
      <c r="AI38" s="671"/>
    </row>
    <row r="39" spans="1:35" ht="12.75" customHeight="1">
      <c r="A39" s="768" t="str">
        <f>Application!C637</f>
        <v>US Bank tax exempt permanent loan</v>
      </c>
      <c r="B39" s="762"/>
      <c r="C39" s="766"/>
      <c r="D39" s="671"/>
      <c r="E39" s="757">
        <f>Application!AF637</f>
        <v>184696.56787640852</v>
      </c>
      <c r="F39" s="757"/>
      <c r="G39" s="757">
        <f>$E$39</f>
        <v>184696.56787640852</v>
      </c>
      <c r="H39" s="757"/>
      <c r="I39" s="757">
        <f>$E$39</f>
        <v>184696.56787640852</v>
      </c>
      <c r="J39" s="757"/>
      <c r="K39" s="757">
        <f>$E$39</f>
        <v>184696.56787640852</v>
      </c>
      <c r="L39" s="757"/>
      <c r="M39" s="757">
        <f>$E$39</f>
        <v>184696.56787640852</v>
      </c>
      <c r="N39" s="757"/>
      <c r="O39" s="757">
        <f>$E$39</f>
        <v>184696.56787640852</v>
      </c>
      <c r="P39" s="757"/>
      <c r="Q39" s="757">
        <f>$E$39</f>
        <v>184696.56787640852</v>
      </c>
      <c r="R39" s="757"/>
      <c r="S39" s="757">
        <f>$E$39</f>
        <v>184696.56787640852</v>
      </c>
      <c r="T39" s="757"/>
      <c r="U39" s="757">
        <f>$E$39</f>
        <v>184696.56787640852</v>
      </c>
      <c r="V39" s="757"/>
      <c r="W39" s="757">
        <f>$E$39</f>
        <v>184696.56787640852</v>
      </c>
      <c r="X39" s="757"/>
      <c r="Y39" s="757">
        <f>$E$39</f>
        <v>184696.56787640852</v>
      </c>
      <c r="Z39" s="757"/>
      <c r="AA39" s="757">
        <f>$E$39</f>
        <v>184696.56787640852</v>
      </c>
      <c r="AB39" s="757"/>
      <c r="AC39" s="757">
        <f>$E$39</f>
        <v>184696.56787640852</v>
      </c>
      <c r="AD39" s="757"/>
      <c r="AE39" s="757">
        <f>$E$39</f>
        <v>184696.56787640852</v>
      </c>
      <c r="AF39" s="757"/>
      <c r="AG39" s="757">
        <f>$E$39</f>
        <v>184696.56787640852</v>
      </c>
      <c r="AH39" s="671"/>
      <c r="AI39" s="671"/>
    </row>
    <row r="40" spans="1:35" ht="12.75" customHeight="1">
      <c r="A40" s="768"/>
      <c r="B40" s="762"/>
      <c r="C40" s="766"/>
      <c r="D40" s="671"/>
      <c r="E40" s="757"/>
      <c r="F40" s="757"/>
      <c r="G40" s="757">
        <f>$E$40</f>
        <v>0</v>
      </c>
      <c r="H40" s="757"/>
      <c r="I40" s="757">
        <f>$E$40</f>
        <v>0</v>
      </c>
      <c r="J40" s="757"/>
      <c r="K40" s="757">
        <f>$E$40</f>
        <v>0</v>
      </c>
      <c r="L40" s="757"/>
      <c r="M40" s="757">
        <f>$E$40</f>
        <v>0</v>
      </c>
      <c r="N40" s="757"/>
      <c r="O40" s="757">
        <f>$E$40</f>
        <v>0</v>
      </c>
      <c r="P40" s="757"/>
      <c r="Q40" s="757">
        <f>$E$40</f>
        <v>0</v>
      </c>
      <c r="R40" s="757"/>
      <c r="S40" s="757">
        <f>$E$40</f>
        <v>0</v>
      </c>
      <c r="T40" s="757"/>
      <c r="U40" s="757">
        <f>$E$40</f>
        <v>0</v>
      </c>
      <c r="V40" s="757"/>
      <c r="W40" s="757">
        <f>$E$40</f>
        <v>0</v>
      </c>
      <c r="X40" s="757"/>
      <c r="Y40" s="757">
        <f>$E$40</f>
        <v>0</v>
      </c>
      <c r="Z40" s="757"/>
      <c r="AA40" s="757">
        <f>$E$40</f>
        <v>0</v>
      </c>
      <c r="AB40" s="757"/>
      <c r="AC40" s="757">
        <f>$E$40</f>
        <v>0</v>
      </c>
      <c r="AD40" s="757"/>
      <c r="AE40" s="757">
        <f>$E$40</f>
        <v>0</v>
      </c>
      <c r="AF40" s="757"/>
      <c r="AG40" s="757">
        <f>$E$40</f>
        <v>0</v>
      </c>
      <c r="AH40" s="671"/>
      <c r="AI40" s="671"/>
    </row>
    <row r="41" spans="1:35" ht="12.75" customHeight="1">
      <c r="A41" s="768"/>
      <c r="B41" s="762"/>
      <c r="C41" s="766"/>
      <c r="D41" s="671"/>
      <c r="E41" s="763"/>
      <c r="F41" s="757"/>
      <c r="G41" s="763">
        <f>$E$41</f>
        <v>0</v>
      </c>
      <c r="H41" s="757"/>
      <c r="I41" s="763">
        <f>$E$41</f>
        <v>0</v>
      </c>
      <c r="J41" s="757"/>
      <c r="K41" s="763">
        <f>$E$41</f>
        <v>0</v>
      </c>
      <c r="L41" s="757"/>
      <c r="M41" s="763">
        <f>$E$41</f>
        <v>0</v>
      </c>
      <c r="N41" s="757"/>
      <c r="O41" s="763">
        <f>$E$41</f>
        <v>0</v>
      </c>
      <c r="P41" s="757"/>
      <c r="Q41" s="763">
        <f>$E$41</f>
        <v>0</v>
      </c>
      <c r="R41" s="757"/>
      <c r="S41" s="763">
        <f>$E$41</f>
        <v>0</v>
      </c>
      <c r="T41" s="757"/>
      <c r="U41" s="763">
        <f>$E$41</f>
        <v>0</v>
      </c>
      <c r="V41" s="757"/>
      <c r="W41" s="763">
        <f>$E$41</f>
        <v>0</v>
      </c>
      <c r="X41" s="757"/>
      <c r="Y41" s="763">
        <f>$E$41</f>
        <v>0</v>
      </c>
      <c r="Z41" s="757"/>
      <c r="AA41" s="763">
        <f>$E$41</f>
        <v>0</v>
      </c>
      <c r="AB41" s="757"/>
      <c r="AC41" s="763">
        <f>$E$41</f>
        <v>0</v>
      </c>
      <c r="AD41" s="757"/>
      <c r="AE41" s="763">
        <f>$E$41</f>
        <v>0</v>
      </c>
      <c r="AF41" s="757"/>
      <c r="AG41" s="763">
        <f>$E$41</f>
        <v>0</v>
      </c>
      <c r="AH41" s="671"/>
      <c r="AI41" s="671"/>
    </row>
    <row r="42" spans="1:35" ht="12.75" customHeight="1">
      <c r="A42" s="759" t="s">
        <v>2478</v>
      </c>
      <c r="B42" s="759"/>
      <c r="C42" s="767"/>
      <c r="D42" s="759"/>
      <c r="E42" s="759">
        <f>SUM(E39:E41)</f>
        <v>184696.56787640852</v>
      </c>
      <c r="F42" s="759"/>
      <c r="G42" s="759">
        <f>SUM(G39:G41)</f>
        <v>184696.56787640852</v>
      </c>
      <c r="H42" s="759"/>
      <c r="I42" s="759">
        <f>SUM(I39:I41)</f>
        <v>184696.56787640852</v>
      </c>
      <c r="J42" s="759"/>
      <c r="K42" s="759">
        <f>SUM(K39:K41)</f>
        <v>184696.56787640852</v>
      </c>
      <c r="L42" s="759"/>
      <c r="M42" s="759">
        <f>SUM(M39:M41)</f>
        <v>184696.56787640852</v>
      </c>
      <c r="N42" s="759"/>
      <c r="O42" s="759">
        <f>SUM(O39:O41)</f>
        <v>184696.56787640852</v>
      </c>
      <c r="P42" s="759"/>
      <c r="Q42" s="759">
        <f>SUM(Q39:Q41)</f>
        <v>184696.56787640852</v>
      </c>
      <c r="R42" s="759"/>
      <c r="S42" s="759">
        <f>SUM(S39:S41)</f>
        <v>184696.56787640852</v>
      </c>
      <c r="T42" s="759"/>
      <c r="U42" s="759">
        <f>SUM(U39:U41)</f>
        <v>184696.56787640852</v>
      </c>
      <c r="V42" s="759"/>
      <c r="W42" s="759">
        <f>SUM(W39:W41)</f>
        <v>184696.56787640852</v>
      </c>
      <c r="X42" s="759"/>
      <c r="Y42" s="759">
        <f>SUM(Y39:Y41)</f>
        <v>184696.56787640852</v>
      </c>
      <c r="Z42" s="759"/>
      <c r="AA42" s="759">
        <f>SUM(AA39:AA41)</f>
        <v>184696.56787640852</v>
      </c>
      <c r="AB42" s="759"/>
      <c r="AC42" s="759">
        <f>SUM(AC39:AC41)</f>
        <v>184696.56787640852</v>
      </c>
      <c r="AD42" s="759"/>
      <c r="AE42" s="759">
        <f>SUM(AE39:AE41)</f>
        <v>184696.56787640852</v>
      </c>
      <c r="AF42" s="759"/>
      <c r="AG42" s="759">
        <f>SUM(AG39:AG41)</f>
        <v>184696.56787640852</v>
      </c>
      <c r="AH42" s="759"/>
      <c r="AI42" s="759"/>
    </row>
    <row r="43" spans="1:35" ht="12.75" customHeight="1">
      <c r="A43" s="671"/>
      <c r="B43" s="671"/>
      <c r="C43" s="766"/>
      <c r="D43" s="671"/>
      <c r="E43" s="757"/>
      <c r="F43" s="757"/>
      <c r="G43" s="757"/>
      <c r="H43" s="757"/>
      <c r="I43" s="757"/>
      <c r="J43" s="757"/>
      <c r="K43" s="757"/>
      <c r="L43" s="757"/>
      <c r="M43" s="757"/>
      <c r="N43" s="757"/>
      <c r="O43" s="757"/>
      <c r="P43" s="757"/>
      <c r="Q43" s="757"/>
      <c r="R43" s="757"/>
      <c r="S43" s="757"/>
      <c r="T43" s="757"/>
      <c r="U43" s="757"/>
      <c r="V43" s="757"/>
      <c r="W43" s="757"/>
      <c r="X43" s="757"/>
      <c r="Y43" s="757"/>
      <c r="Z43" s="757"/>
      <c r="AA43" s="757"/>
      <c r="AB43" s="757"/>
      <c r="AC43" s="757"/>
      <c r="AD43" s="757"/>
      <c r="AE43" s="757"/>
      <c r="AF43" s="757"/>
      <c r="AG43" s="757"/>
      <c r="AH43" s="671"/>
      <c r="AI43" s="671"/>
    </row>
    <row r="44" spans="1:35" ht="12.75" customHeight="1">
      <c r="A44" s="759" t="s">
        <v>2479</v>
      </c>
      <c r="B44" s="759"/>
      <c r="C44" s="767"/>
      <c r="D44" s="759"/>
      <c r="E44" s="759">
        <f>E36-E42</f>
        <v>34126.087603591441</v>
      </c>
      <c r="F44" s="759"/>
      <c r="G44" s="759">
        <f>G36-G42</f>
        <v>37150.490000591439</v>
      </c>
      <c r="H44" s="759"/>
      <c r="I44" s="759">
        <f>I36-I42</f>
        <v>40080.126357516448</v>
      </c>
      <c r="J44" s="759"/>
      <c r="K44" s="759">
        <f>K36-K42</f>
        <v>42906.64935986459</v>
      </c>
      <c r="L44" s="759"/>
      <c r="M44" s="759">
        <f>M36-M42</f>
        <v>45621.293474548787</v>
      </c>
      <c r="N44" s="759"/>
      <c r="O44" s="759">
        <f>O36-O42</f>
        <v>48214.857154682337</v>
      </c>
      <c r="P44" s="759"/>
      <c r="Q44" s="759">
        <f>Q36-Q42</f>
        <v>50677.684342472057</v>
      </c>
      <c r="R44" s="759"/>
      <c r="S44" s="759">
        <f>S36-S42</f>
        <v>52999.645243674109</v>
      </c>
      <c r="T44" s="759"/>
      <c r="U44" s="759">
        <f>U36-U42</f>
        <v>55170.116346092604</v>
      </c>
      <c r="V44" s="759"/>
      <c r="W44" s="759">
        <f>W36-W42</f>
        <v>57177.959653575497</v>
      </c>
      <c r="X44" s="759"/>
      <c r="Y44" s="759">
        <f>Y36-Y42</f>
        <v>59011.501105926756</v>
      </c>
      <c r="Z44" s="759"/>
      <c r="AA44" s="759">
        <f>AA36-AA42</f>
        <v>60658.508154053648</v>
      </c>
      <c r="AB44" s="759"/>
      <c r="AC44" s="759">
        <f>AC36-AC42</f>
        <v>62106.16645854438</v>
      </c>
      <c r="AD44" s="759"/>
      <c r="AE44" s="759">
        <f>AE36-AE42</f>
        <v>63341.055678695848</v>
      </c>
      <c r="AF44" s="759"/>
      <c r="AG44" s="759">
        <f>AG36-AG42</f>
        <v>64349.124317817797</v>
      </c>
      <c r="AH44" s="759"/>
      <c r="AI44" s="759"/>
    </row>
    <row r="45" spans="1:35" ht="12.75" customHeight="1">
      <c r="A45" s="671"/>
      <c r="B45" s="671"/>
      <c r="C45" s="766"/>
      <c r="D45" s="671"/>
      <c r="E45" s="757"/>
      <c r="F45" s="757"/>
      <c r="G45" s="757"/>
      <c r="H45" s="757"/>
      <c r="I45" s="757"/>
      <c r="J45" s="757"/>
      <c r="K45" s="757"/>
      <c r="L45" s="757"/>
      <c r="M45" s="757"/>
      <c r="N45" s="757"/>
      <c r="O45" s="757"/>
      <c r="P45" s="757"/>
      <c r="Q45" s="757"/>
      <c r="R45" s="757"/>
      <c r="S45" s="757"/>
      <c r="T45" s="757"/>
      <c r="U45" s="757"/>
      <c r="V45" s="757"/>
      <c r="W45" s="757"/>
      <c r="X45" s="757"/>
      <c r="Y45" s="757"/>
      <c r="Z45" s="757"/>
      <c r="AA45" s="757"/>
      <c r="AB45" s="757"/>
      <c r="AC45" s="757"/>
      <c r="AD45" s="757"/>
      <c r="AE45" s="757"/>
      <c r="AF45" s="757"/>
      <c r="AG45" s="757"/>
      <c r="AH45" s="671"/>
      <c r="AI45" s="671"/>
    </row>
    <row r="46" spans="1:35" ht="12.75" customHeight="1">
      <c r="A46" s="769" t="s">
        <v>2480</v>
      </c>
      <c r="B46" s="769"/>
      <c r="C46" s="766"/>
      <c r="D46" s="769"/>
      <c r="E46" s="769">
        <f>E44/(E4+E6+E8)</f>
        <v>3.980424747726357E-2</v>
      </c>
      <c r="F46" s="769"/>
      <c r="G46" s="769">
        <f>G44/(G4+G6+G8)</f>
        <v>4.2274998159115888E-2</v>
      </c>
      <c r="H46" s="769"/>
      <c r="I46" s="769">
        <f>I44/(I4+I6+I8)</f>
        <v>4.4496337712465604E-2</v>
      </c>
      <c r="J46" s="769"/>
      <c r="K46" s="769">
        <f>K44/(K4+K6+K8)</f>
        <v>4.6472487733680068E-2</v>
      </c>
      <c r="L46" s="769"/>
      <c r="M46" s="769">
        <f>M44/(M4+M6+M8)</f>
        <v>4.8207548770643517E-2</v>
      </c>
      <c r="N46" s="769"/>
      <c r="O46" s="769">
        <f>O44/(O4+O6+O8)</f>
        <v>4.9705503098356245E-2</v>
      </c>
      <c r="P46" s="769"/>
      <c r="Q46" s="769">
        <f>Q44/(Q4+Q6+Q8)</f>
        <v>5.097021742511236E-2</v>
      </c>
      <c r="R46" s="769"/>
      <c r="S46" s="769">
        <f>S44/(S4+S6+S8)</f>
        <v>5.2005445530932781E-2</v>
      </c>
      <c r="T46" s="769"/>
      <c r="U46" s="769">
        <f>U44/(U4+U6+U8)</f>
        <v>5.2814830839892649E-2</v>
      </c>
      <c r="V46" s="769"/>
      <c r="W46" s="769">
        <f>W44/(W4+W6+W8)</f>
        <v>5.3401908927930425E-2</v>
      </c>
      <c r="X46" s="769"/>
      <c r="Y46" s="769">
        <f>Y44/(Y4+Y6+Y8)</f>
        <v>5.3770109967702755E-2</v>
      </c>
      <c r="Z46" s="769"/>
      <c r="AA46" s="769">
        <f>AA44/(AA4+AA6+AA8)</f>
        <v>5.3922761111999361E-2</v>
      </c>
      <c r="AB46" s="769"/>
      <c r="AC46" s="769">
        <f>AC44/(AC4+AC6+AC8)</f>
        <v>5.3863088817199971E-2</v>
      </c>
      <c r="AD46" s="769"/>
      <c r="AE46" s="769">
        <f>AE44/(AE4+AE6+AE8)</f>
        <v>5.3594221108213429E-2</v>
      </c>
      <c r="AF46" s="769"/>
      <c r="AG46" s="769">
        <f>AG44/(AG4+AG6+AG8)</f>
        <v>5.3119189786319548E-2</v>
      </c>
      <c r="AH46" s="769"/>
      <c r="AI46" s="769"/>
    </row>
    <row r="47" spans="1:35" ht="12.75" customHeight="1">
      <c r="A47" s="769" t="s">
        <v>2481</v>
      </c>
      <c r="B47" s="769"/>
      <c r="C47" s="766"/>
      <c r="D47" s="769"/>
      <c r="E47" s="769">
        <f>E44/E42</f>
        <v>0.18476839064181874</v>
      </c>
      <c r="F47" s="769"/>
      <c r="G47" s="769">
        <f>G44/G42</f>
        <v>0.20114336951540457</v>
      </c>
      <c r="H47" s="769"/>
      <c r="I47" s="769">
        <f>I44/I42</f>
        <v>0.21700525796633346</v>
      </c>
      <c r="J47" s="769"/>
      <c r="K47" s="769">
        <f>K44/K42</f>
        <v>0.23230886124844499</v>
      </c>
      <c r="L47" s="769"/>
      <c r="M47" s="769">
        <f>M44/M42</f>
        <v>0.24700672026064238</v>
      </c>
      <c r="N47" s="769"/>
      <c r="O47" s="769">
        <f>O44/O42</f>
        <v>0.26104901519851614</v>
      </c>
      <c r="P47" s="769"/>
      <c r="Q47" s="769">
        <f>Q44/Q42</f>
        <v>0.27438346540572167</v>
      </c>
      <c r="R47" s="769"/>
      <c r="S47" s="769">
        <f>S44/S42</f>
        <v>0.28695522528138873</v>
      </c>
      <c r="T47" s="769"/>
      <c r="U47" s="769">
        <f>U44/U42</f>
        <v>0.29870677609456292</v>
      </c>
      <c r="V47" s="769"/>
      <c r="W47" s="769">
        <f>W44/W42</f>
        <v>0.30957781355112501</v>
      </c>
      <c r="X47" s="769"/>
      <c r="Y47" s="769">
        <f>Y44/Y42</f>
        <v>0.31950513095302813</v>
      </c>
      <c r="Z47" s="769"/>
      <c r="AA47" s="769">
        <f>AA44/AA42</f>
        <v>0.32842249778373722</v>
      </c>
      <c r="AB47" s="769"/>
      <c r="AC47" s="769">
        <f>AC44/AC42</f>
        <v>0.33626053354766894</v>
      </c>
      <c r="AD47" s="769"/>
      <c r="AE47" s="769">
        <f>AE44/AE42</f>
        <v>0.34294657668506934</v>
      </c>
      <c r="AF47" s="769"/>
      <c r="AG47" s="769">
        <f>AG44/AG42</f>
        <v>0.34840454837730189</v>
      </c>
      <c r="AH47" s="769"/>
      <c r="AI47" s="769"/>
    </row>
    <row r="48" spans="1:35" ht="12.75" customHeight="1">
      <c r="A48" s="770" t="s">
        <v>2045</v>
      </c>
      <c r="B48" s="770"/>
      <c r="C48" s="771"/>
      <c r="D48" s="770"/>
      <c r="E48" s="770">
        <f>E36/E42</f>
        <v>1.1847683906418187</v>
      </c>
      <c r="F48" s="770"/>
      <c r="G48" s="770">
        <f>G36/G42</f>
        <v>1.2011433695154046</v>
      </c>
      <c r="H48" s="770"/>
      <c r="I48" s="770">
        <f>I36/I42</f>
        <v>1.2170052579663335</v>
      </c>
      <c r="J48" s="770"/>
      <c r="K48" s="770">
        <f>K36/K42</f>
        <v>1.232308861248445</v>
      </c>
      <c r="L48" s="770"/>
      <c r="M48" s="770">
        <f>M36/M42</f>
        <v>1.2470067202606423</v>
      </c>
      <c r="N48" s="770"/>
      <c r="O48" s="770">
        <f>O36/O42</f>
        <v>1.2610490151985161</v>
      </c>
      <c r="P48" s="770"/>
      <c r="Q48" s="770">
        <f>Q36/Q42</f>
        <v>1.2743834654057216</v>
      </c>
      <c r="R48" s="770"/>
      <c r="S48" s="770">
        <f>S36/S42</f>
        <v>1.2869552252813887</v>
      </c>
      <c r="T48" s="770"/>
      <c r="U48" s="770">
        <f>U36/U42</f>
        <v>1.298706776094563</v>
      </c>
      <c r="V48" s="770"/>
      <c r="W48" s="770">
        <f>W36/W42</f>
        <v>1.3095778135511249</v>
      </c>
      <c r="X48" s="770"/>
      <c r="Y48" s="770">
        <f>Y36/Y42</f>
        <v>1.3195051309530281</v>
      </c>
      <c r="Z48" s="770"/>
      <c r="AA48" s="770">
        <f>AA36/AA42</f>
        <v>1.3284224977837373</v>
      </c>
      <c r="AB48" s="770"/>
      <c r="AC48" s="770">
        <f>AC36/AC42</f>
        <v>1.3362605335476689</v>
      </c>
      <c r="AD48" s="770"/>
      <c r="AE48" s="770">
        <f>AE36/AE42</f>
        <v>1.3429465766850694</v>
      </c>
      <c r="AF48" s="770"/>
      <c r="AG48" s="770">
        <f>AG36/AG42</f>
        <v>1.3484045483773019</v>
      </c>
      <c r="AH48" s="770"/>
      <c r="AI48" s="770"/>
    </row>
    <row r="49" spans="1:35" ht="12.75" customHeight="1">
      <c r="A49" s="718"/>
      <c r="B49" s="718"/>
      <c r="C49" s="772"/>
      <c r="D49" s="718"/>
      <c r="E49" s="763"/>
      <c r="F49" s="763"/>
      <c r="G49" s="763"/>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671"/>
      <c r="AI49" s="671"/>
    </row>
    <row r="50" spans="1:35" ht="12.75" customHeight="1">
      <c r="A50" s="4" t="s">
        <v>2482</v>
      </c>
      <c r="B50" s="4"/>
      <c r="C50" s="749"/>
      <c r="D50" s="4"/>
      <c r="E50" s="761"/>
      <c r="F50" s="761"/>
      <c r="G50" s="761"/>
      <c r="H50" s="761"/>
      <c r="I50" s="761"/>
      <c r="J50" s="761"/>
      <c r="K50" s="761"/>
      <c r="L50" s="761"/>
      <c r="M50" s="761"/>
      <c r="N50" s="761"/>
      <c r="O50" s="761"/>
      <c r="P50" s="761"/>
      <c r="Q50" s="761"/>
      <c r="R50" s="761"/>
      <c r="S50" s="761"/>
      <c r="T50" s="761"/>
      <c r="U50" s="761"/>
      <c r="V50" s="761"/>
      <c r="W50" s="761"/>
      <c r="X50" s="761"/>
      <c r="Y50" s="761"/>
      <c r="Z50" s="761"/>
      <c r="AA50" s="761"/>
      <c r="AB50" s="761"/>
      <c r="AC50" s="761"/>
      <c r="AD50" s="761"/>
      <c r="AE50" s="761"/>
      <c r="AF50" s="761"/>
      <c r="AG50" s="761"/>
      <c r="AH50" s="4"/>
      <c r="AI50" s="4"/>
    </row>
    <row r="51" spans="1:35" ht="12.75" customHeight="1">
      <c r="A51" s="1057" t="s">
        <v>1009</v>
      </c>
      <c r="B51" s="1058"/>
      <c r="C51" s="1059"/>
      <c r="D51" s="761"/>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c r="AH51" s="4"/>
      <c r="AI51" s="4"/>
    </row>
    <row r="52" spans="1:35" ht="12.75" customHeight="1">
      <c r="A52" s="86" t="s">
        <v>2483</v>
      </c>
      <c r="B52" s="86"/>
      <c r="C52" s="773"/>
      <c r="D52" s="86"/>
      <c r="E52" s="774"/>
      <c r="F52" s="86"/>
      <c r="G52" s="761">
        <f t="shared" ref="G52:G56" si="14">E52*$C$52</f>
        <v>0</v>
      </c>
      <c r="H52" s="86"/>
      <c r="I52" s="761">
        <f t="shared" ref="I52:I56" si="15">G52*$C$52</f>
        <v>0</v>
      </c>
      <c r="J52" s="86"/>
      <c r="K52" s="761">
        <f t="shared" ref="K52:K56" si="16">I52*$C$52</f>
        <v>0</v>
      </c>
      <c r="L52" s="86"/>
      <c r="M52" s="761">
        <f t="shared" ref="M52:M56" si="17">K52*$C$52</f>
        <v>0</v>
      </c>
      <c r="N52" s="86"/>
      <c r="O52" s="761">
        <f t="shared" ref="O52:O56" si="18">M52*$C$52</f>
        <v>0</v>
      </c>
      <c r="P52" s="86"/>
      <c r="Q52" s="761">
        <f t="shared" ref="Q52:Q56" si="19">O52*$C$52</f>
        <v>0</v>
      </c>
      <c r="R52" s="86"/>
      <c r="S52" s="761">
        <f t="shared" ref="S52:S56" si="20">Q52*$C$52</f>
        <v>0</v>
      </c>
      <c r="T52" s="86"/>
      <c r="U52" s="761">
        <f t="shared" ref="U52:U56" si="21">S52*$C$52</f>
        <v>0</v>
      </c>
      <c r="V52" s="86"/>
      <c r="W52" s="761">
        <f t="shared" ref="W52:W56" si="22">U52*$C$52</f>
        <v>0</v>
      </c>
      <c r="X52" s="86"/>
      <c r="Y52" s="761">
        <f t="shared" ref="Y52:Y56" si="23">W52*$C$52</f>
        <v>0</v>
      </c>
      <c r="Z52" s="86"/>
      <c r="AA52" s="761">
        <f t="shared" ref="AA52:AA56" si="24">Y52*$C$52</f>
        <v>0</v>
      </c>
      <c r="AB52" s="86"/>
      <c r="AC52" s="761">
        <f t="shared" ref="AC52:AC56" si="25">AA52*$C$52</f>
        <v>0</v>
      </c>
      <c r="AD52" s="86"/>
      <c r="AE52" s="761">
        <f t="shared" ref="AE52:AE56" si="26">AC52*$C$52</f>
        <v>0</v>
      </c>
      <c r="AF52" s="86"/>
      <c r="AG52" s="761">
        <f t="shared" ref="AG52:AG56" si="27">AE52*$C$52</f>
        <v>0</v>
      </c>
      <c r="AH52" s="86"/>
      <c r="AI52" s="86"/>
    </row>
    <row r="53" spans="1:35" ht="12.75" customHeight="1">
      <c r="A53" s="4" t="s">
        <v>2484</v>
      </c>
      <c r="B53" s="4"/>
      <c r="C53" s="812">
        <v>1.0349999999999999</v>
      </c>
      <c r="D53" s="4"/>
      <c r="E53" s="776">
        <v>7000</v>
      </c>
      <c r="F53" s="761"/>
      <c r="G53" s="761">
        <f>E53*$C$53</f>
        <v>7244.9999999999991</v>
      </c>
      <c r="H53" s="761"/>
      <c r="I53" s="761">
        <f t="shared" ref="I53" si="28">G53*$C$53</f>
        <v>7498.5749999999989</v>
      </c>
      <c r="J53" s="761"/>
      <c r="K53" s="761">
        <f t="shared" ref="K53" si="29">I53*$C$53</f>
        <v>7761.0251249999983</v>
      </c>
      <c r="L53" s="761"/>
      <c r="M53" s="761">
        <f t="shared" ref="M53" si="30">K53*$C$53</f>
        <v>8032.6610043749979</v>
      </c>
      <c r="N53" s="761"/>
      <c r="O53" s="761">
        <f t="shared" ref="O53" si="31">M53*$C$53</f>
        <v>8313.8041395281216</v>
      </c>
      <c r="P53" s="761"/>
      <c r="Q53" s="761">
        <f t="shared" ref="Q53" si="32">O53*$C$53</f>
        <v>8604.7872844116046</v>
      </c>
      <c r="R53" s="761"/>
      <c r="S53" s="761">
        <f t="shared" ref="S53" si="33">Q53*$C$53</f>
        <v>8905.9548393660098</v>
      </c>
      <c r="T53" s="761"/>
      <c r="U53" s="761">
        <f t="shared" ref="U53" si="34">S53*$C$53</f>
        <v>9217.6632587438198</v>
      </c>
      <c r="V53" s="761"/>
      <c r="W53" s="761">
        <f t="shared" ref="W53" si="35">U53*$C$53</f>
        <v>9540.2814727998521</v>
      </c>
      <c r="X53" s="761"/>
      <c r="Y53" s="761">
        <f t="shared" ref="Y53" si="36">W53*$C$53</f>
        <v>9874.1913243478466</v>
      </c>
      <c r="Z53" s="761"/>
      <c r="AA53" s="761">
        <f t="shared" ref="AA53" si="37">Y53*$C$53</f>
        <v>10219.78802070002</v>
      </c>
      <c r="AB53" s="761"/>
      <c r="AC53" s="761">
        <f t="shared" ref="AC53" si="38">AA53*$C$53</f>
        <v>10577.480601424521</v>
      </c>
      <c r="AD53" s="761"/>
      <c r="AE53" s="761">
        <f t="shared" ref="AE53" si="39">AC53*$C$53</f>
        <v>10947.692422474378</v>
      </c>
      <c r="AF53" s="761"/>
      <c r="AG53" s="761">
        <f t="shared" ref="AG53" si="40">AE53*$C$53</f>
        <v>11330.861657260981</v>
      </c>
      <c r="AH53" s="761"/>
      <c r="AI53" s="761"/>
    </row>
    <row r="54" spans="1:35" ht="12.75" customHeight="1">
      <c r="A54" s="4" t="s">
        <v>2485</v>
      </c>
      <c r="B54" s="4"/>
      <c r="C54" s="775"/>
      <c r="D54" s="4"/>
      <c r="E54" s="776"/>
      <c r="F54" s="761"/>
      <c r="G54" s="761">
        <f t="shared" si="14"/>
        <v>0</v>
      </c>
      <c r="H54" s="761"/>
      <c r="I54" s="761">
        <f t="shared" si="15"/>
        <v>0</v>
      </c>
      <c r="J54" s="761"/>
      <c r="K54" s="761">
        <f t="shared" si="16"/>
        <v>0</v>
      </c>
      <c r="L54" s="761"/>
      <c r="M54" s="761">
        <f t="shared" si="17"/>
        <v>0</v>
      </c>
      <c r="N54" s="761"/>
      <c r="O54" s="761">
        <f t="shared" si="18"/>
        <v>0</v>
      </c>
      <c r="P54" s="761"/>
      <c r="Q54" s="761">
        <f t="shared" si="19"/>
        <v>0</v>
      </c>
      <c r="R54" s="761"/>
      <c r="S54" s="761">
        <f t="shared" si="20"/>
        <v>0</v>
      </c>
      <c r="T54" s="761"/>
      <c r="U54" s="761">
        <f t="shared" si="21"/>
        <v>0</v>
      </c>
      <c r="V54" s="761"/>
      <c r="W54" s="761">
        <f t="shared" si="22"/>
        <v>0</v>
      </c>
      <c r="X54" s="761"/>
      <c r="Y54" s="761">
        <f t="shared" si="23"/>
        <v>0</v>
      </c>
      <c r="Z54" s="761"/>
      <c r="AA54" s="761">
        <f t="shared" si="24"/>
        <v>0</v>
      </c>
      <c r="AB54" s="761"/>
      <c r="AC54" s="761">
        <f t="shared" si="25"/>
        <v>0</v>
      </c>
      <c r="AD54" s="761"/>
      <c r="AE54" s="761">
        <f t="shared" si="26"/>
        <v>0</v>
      </c>
      <c r="AF54" s="761"/>
      <c r="AG54" s="761">
        <f t="shared" si="27"/>
        <v>0</v>
      </c>
      <c r="AH54" s="761"/>
      <c r="AI54" s="761"/>
    </row>
    <row r="55" spans="1:35" ht="12.75" customHeight="1">
      <c r="A55" s="777"/>
      <c r="B55" s="777"/>
      <c r="C55" s="775"/>
      <c r="D55" s="4"/>
      <c r="E55" s="776"/>
      <c r="F55" s="761"/>
      <c r="G55" s="761">
        <f t="shared" si="14"/>
        <v>0</v>
      </c>
      <c r="H55" s="761"/>
      <c r="I55" s="761">
        <f t="shared" si="15"/>
        <v>0</v>
      </c>
      <c r="J55" s="761"/>
      <c r="K55" s="761">
        <f t="shared" si="16"/>
        <v>0</v>
      </c>
      <c r="L55" s="761"/>
      <c r="M55" s="761">
        <f t="shared" si="17"/>
        <v>0</v>
      </c>
      <c r="N55" s="761"/>
      <c r="O55" s="761">
        <f t="shared" si="18"/>
        <v>0</v>
      </c>
      <c r="P55" s="761"/>
      <c r="Q55" s="761">
        <f t="shared" si="19"/>
        <v>0</v>
      </c>
      <c r="R55" s="761"/>
      <c r="S55" s="761">
        <f t="shared" si="20"/>
        <v>0</v>
      </c>
      <c r="T55" s="761"/>
      <c r="U55" s="761">
        <f t="shared" si="21"/>
        <v>0</v>
      </c>
      <c r="V55" s="761"/>
      <c r="W55" s="761">
        <f t="shared" si="22"/>
        <v>0</v>
      </c>
      <c r="X55" s="761"/>
      <c r="Y55" s="761">
        <f t="shared" si="23"/>
        <v>0</v>
      </c>
      <c r="Z55" s="761"/>
      <c r="AA55" s="761">
        <f t="shared" si="24"/>
        <v>0</v>
      </c>
      <c r="AB55" s="761"/>
      <c r="AC55" s="761">
        <f t="shared" si="25"/>
        <v>0</v>
      </c>
      <c r="AD55" s="761"/>
      <c r="AE55" s="761">
        <f t="shared" si="26"/>
        <v>0</v>
      </c>
      <c r="AF55" s="761"/>
      <c r="AG55" s="761">
        <f t="shared" si="27"/>
        <v>0</v>
      </c>
      <c r="AH55" s="761"/>
      <c r="AI55" s="761"/>
    </row>
    <row r="56" spans="1:35" ht="12.75" customHeight="1">
      <c r="A56" s="777"/>
      <c r="B56" s="777"/>
      <c r="C56" s="775"/>
      <c r="D56" s="4"/>
      <c r="E56" s="778"/>
      <c r="F56" s="761"/>
      <c r="G56" s="779">
        <f t="shared" si="14"/>
        <v>0</v>
      </c>
      <c r="H56" s="761"/>
      <c r="I56" s="779">
        <f t="shared" si="15"/>
        <v>0</v>
      </c>
      <c r="J56" s="761"/>
      <c r="K56" s="779">
        <f t="shared" si="16"/>
        <v>0</v>
      </c>
      <c r="L56" s="761"/>
      <c r="M56" s="779">
        <f t="shared" si="17"/>
        <v>0</v>
      </c>
      <c r="N56" s="761"/>
      <c r="O56" s="779">
        <f t="shared" si="18"/>
        <v>0</v>
      </c>
      <c r="P56" s="761"/>
      <c r="Q56" s="779">
        <f t="shared" si="19"/>
        <v>0</v>
      </c>
      <c r="R56" s="761"/>
      <c r="S56" s="779">
        <f t="shared" si="20"/>
        <v>0</v>
      </c>
      <c r="T56" s="761"/>
      <c r="U56" s="779">
        <f t="shared" si="21"/>
        <v>0</v>
      </c>
      <c r="V56" s="761"/>
      <c r="W56" s="779">
        <f t="shared" si="22"/>
        <v>0</v>
      </c>
      <c r="X56" s="761"/>
      <c r="Y56" s="779">
        <f t="shared" si="23"/>
        <v>0</v>
      </c>
      <c r="Z56" s="761"/>
      <c r="AA56" s="779">
        <f t="shared" si="24"/>
        <v>0</v>
      </c>
      <c r="AB56" s="761"/>
      <c r="AC56" s="779">
        <f t="shared" si="25"/>
        <v>0</v>
      </c>
      <c r="AD56" s="761"/>
      <c r="AE56" s="779">
        <f t="shared" si="26"/>
        <v>0</v>
      </c>
      <c r="AF56" s="761"/>
      <c r="AG56" s="779">
        <f t="shared" si="27"/>
        <v>0</v>
      </c>
      <c r="AH56" s="761"/>
      <c r="AI56" s="761"/>
    </row>
    <row r="57" spans="1:35" ht="12.75" customHeight="1">
      <c r="A57" s="86" t="s">
        <v>2486</v>
      </c>
      <c r="B57" s="4"/>
      <c r="C57" s="749"/>
      <c r="D57" s="4"/>
      <c r="E57" s="761">
        <f>SUM(E52:E56)</f>
        <v>7000</v>
      </c>
      <c r="F57" s="761"/>
      <c r="G57" s="761">
        <f>SUM(G52:G56)</f>
        <v>7244.9999999999991</v>
      </c>
      <c r="H57" s="761"/>
      <c r="I57" s="761">
        <f>SUM(I52:I56)</f>
        <v>7498.5749999999989</v>
      </c>
      <c r="J57" s="761"/>
      <c r="K57" s="761">
        <f>SUM(K52:K56)</f>
        <v>7761.0251249999983</v>
      </c>
      <c r="L57" s="761"/>
      <c r="M57" s="761">
        <f>SUM(M52:M56)</f>
        <v>8032.6610043749979</v>
      </c>
      <c r="N57" s="761"/>
      <c r="O57" s="761">
        <f>SUM(O52:O56)</f>
        <v>8313.8041395281216</v>
      </c>
      <c r="P57" s="761"/>
      <c r="Q57" s="761">
        <f>SUM(Q52:Q56)</f>
        <v>8604.7872844116046</v>
      </c>
      <c r="R57" s="761"/>
      <c r="S57" s="761">
        <f>SUM(S52:S56)</f>
        <v>8905.9548393660098</v>
      </c>
      <c r="T57" s="761"/>
      <c r="U57" s="761">
        <f>SUM(U52:U56)</f>
        <v>9217.6632587438198</v>
      </c>
      <c r="V57" s="761"/>
      <c r="W57" s="761">
        <f>SUM(W52:W56)</f>
        <v>9540.2814727998521</v>
      </c>
      <c r="X57" s="761"/>
      <c r="Y57" s="761">
        <f>SUM(Y52:Y56)</f>
        <v>9874.1913243478466</v>
      </c>
      <c r="Z57" s="761"/>
      <c r="AA57" s="761">
        <f>SUM(AA52:AA56)</f>
        <v>10219.78802070002</v>
      </c>
      <c r="AB57" s="761"/>
      <c r="AC57" s="761">
        <f>SUM(AC52:AC56)</f>
        <v>10577.480601424521</v>
      </c>
      <c r="AD57" s="761"/>
      <c r="AE57" s="761">
        <f>SUM(AE52:AE56)</f>
        <v>10947.692422474378</v>
      </c>
      <c r="AF57" s="761"/>
      <c r="AG57" s="761">
        <f>SUM(AG52:AG56)</f>
        <v>11330.861657260981</v>
      </c>
      <c r="AH57" s="761"/>
      <c r="AI57" s="761"/>
    </row>
    <row r="58" spans="1:35" ht="12.75" customHeight="1">
      <c r="A58" s="86"/>
      <c r="B58" s="4"/>
      <c r="C58" s="749"/>
      <c r="D58" s="4"/>
      <c r="E58" s="761"/>
      <c r="F58" s="761"/>
      <c r="G58" s="761"/>
      <c r="H58" s="761"/>
      <c r="I58" s="761"/>
      <c r="J58" s="761"/>
      <c r="K58" s="761"/>
      <c r="L58" s="76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row>
    <row r="59" spans="1:35" ht="12.75" customHeight="1">
      <c r="A59" s="86" t="s">
        <v>2487</v>
      </c>
      <c r="B59" s="86"/>
      <c r="C59" s="184"/>
      <c r="D59" s="86"/>
      <c r="E59" s="86">
        <f>E44-E57</f>
        <v>27126.087603591441</v>
      </c>
      <c r="F59" s="86"/>
      <c r="G59" s="86">
        <f>G44-G57</f>
        <v>29905.490000591439</v>
      </c>
      <c r="H59" s="86"/>
      <c r="I59" s="86">
        <f>I44-I57</f>
        <v>32581.551357516451</v>
      </c>
      <c r="J59" s="86"/>
      <c r="K59" s="86">
        <f>K44-K57</f>
        <v>35145.62423486459</v>
      </c>
      <c r="L59" s="86"/>
      <c r="M59" s="86">
        <f>M44-M57</f>
        <v>37588.63247017379</v>
      </c>
      <c r="N59" s="86"/>
      <c r="O59" s="86">
        <f>O44-O57</f>
        <v>39901.053015154219</v>
      </c>
      <c r="P59" s="86"/>
      <c r="Q59" s="86">
        <f>Q44-Q57</f>
        <v>42072.897058060451</v>
      </c>
      <c r="R59" s="86"/>
      <c r="S59" s="86">
        <f>S44-S57</f>
        <v>44093.690404308101</v>
      </c>
      <c r="T59" s="86"/>
      <c r="U59" s="86">
        <f>U44-U57</f>
        <v>45952.453087348782</v>
      </c>
      <c r="V59" s="86"/>
      <c r="W59" s="86">
        <f>W44-W57</f>
        <v>47637.678180775649</v>
      </c>
      <c r="X59" s="86"/>
      <c r="Y59" s="86">
        <f>Y44-Y57</f>
        <v>49137.309781578908</v>
      </c>
      <c r="Z59" s="86"/>
      <c r="AA59" s="86">
        <f>AA44-AA57</f>
        <v>50438.720133353629</v>
      </c>
      <c r="AB59" s="86"/>
      <c r="AC59" s="86">
        <f>AC44-AC57</f>
        <v>51528.685857119861</v>
      </c>
      <c r="AD59" s="86"/>
      <c r="AE59" s="86">
        <f>AE44-AE57</f>
        <v>52393.36325622147</v>
      </c>
      <c r="AF59" s="86"/>
      <c r="AG59" s="86">
        <f>AG44-AG57</f>
        <v>53018.262660556815</v>
      </c>
      <c r="AH59" s="86"/>
      <c r="AI59" s="86"/>
    </row>
    <row r="60" spans="1:35" ht="8.25" customHeight="1">
      <c r="A60" s="4"/>
      <c r="B60" s="4"/>
      <c r="C60" s="749"/>
      <c r="D60" s="4"/>
      <c r="E60" s="761"/>
      <c r="F60" s="761"/>
      <c r="G60" s="761"/>
      <c r="H60" s="761"/>
      <c r="I60" s="761"/>
      <c r="J60" s="761"/>
      <c r="K60" s="761"/>
      <c r="L60" s="761"/>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row>
    <row r="61" spans="1:35" ht="12.75" customHeight="1">
      <c r="A61" s="86" t="s">
        <v>2488</v>
      </c>
      <c r="B61" s="86"/>
      <c r="C61" s="492">
        <v>1</v>
      </c>
      <c r="D61" s="86"/>
      <c r="E61" s="774">
        <f>E59*$C$61</f>
        <v>27126.087603591441</v>
      </c>
      <c r="F61" s="86"/>
      <c r="G61" s="86">
        <f>G59*$C$61</f>
        <v>29905.490000591439</v>
      </c>
      <c r="H61" s="86"/>
      <c r="I61" s="86">
        <f>I59*$C$61</f>
        <v>32581.551357516451</v>
      </c>
      <c r="J61" s="86"/>
      <c r="K61" s="86">
        <f>K59*$C$61</f>
        <v>35145.62423486459</v>
      </c>
      <c r="L61" s="86"/>
      <c r="M61" s="86">
        <f>M59*$C$61</f>
        <v>37588.63247017379</v>
      </c>
      <c r="N61" s="86"/>
      <c r="O61" s="86">
        <f>O59*$C$61</f>
        <v>39901.053015154219</v>
      </c>
      <c r="P61" s="86"/>
      <c r="Q61" s="86">
        <f>Q59*$C$61</f>
        <v>42072.897058060451</v>
      </c>
      <c r="R61" s="86"/>
      <c r="S61" s="86">
        <f>S59*$C$61</f>
        <v>44093.690404308101</v>
      </c>
      <c r="T61" s="86"/>
      <c r="U61" s="86">
        <f>U59*$C$61</f>
        <v>45952.453087348782</v>
      </c>
      <c r="V61" s="86"/>
      <c r="W61" s="86">
        <f>W59*$C$61</f>
        <v>47637.678180775649</v>
      </c>
      <c r="X61" s="86"/>
      <c r="Y61" s="86">
        <f>Y59*$C$61</f>
        <v>49137.309781578908</v>
      </c>
      <c r="Z61" s="86"/>
      <c r="AA61" s="86">
        <f>AA59*$C$61</f>
        <v>50438.720133353629</v>
      </c>
      <c r="AB61" s="86"/>
      <c r="AC61" s="86">
        <f>AC59*$C$61</f>
        <v>51528.685857119861</v>
      </c>
      <c r="AD61" s="86"/>
      <c r="AE61" s="86">
        <f>AE59*$C$61</f>
        <v>52393.36325622147</v>
      </c>
      <c r="AF61" s="86"/>
      <c r="AG61" s="86">
        <f>AG59*$C$61</f>
        <v>53018.262660556815</v>
      </c>
      <c r="AH61" s="86"/>
      <c r="AI61" s="86"/>
    </row>
    <row r="62" spans="1:35" ht="12.75" customHeight="1">
      <c r="A62" s="1057" t="s">
        <v>2540</v>
      </c>
      <c r="B62" s="1058"/>
      <c r="C62" s="1059"/>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row>
    <row r="63" spans="1:35" ht="8.25" customHeight="1">
      <c r="A63" s="4"/>
      <c r="B63" s="4"/>
      <c r="C63" s="749"/>
      <c r="D63" s="4"/>
      <c r="E63" s="761"/>
      <c r="F63" s="761"/>
      <c r="G63" s="761"/>
      <c r="H63" s="761"/>
      <c r="I63" s="761"/>
      <c r="J63" s="761"/>
      <c r="K63" s="761"/>
      <c r="L63" s="761"/>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row>
    <row r="64" spans="1:35" ht="12.75" customHeight="1">
      <c r="A64" s="4" t="s">
        <v>2489</v>
      </c>
      <c r="B64" s="4"/>
      <c r="C64" s="492">
        <v>0</v>
      </c>
      <c r="D64" s="4"/>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row>
    <row r="65" spans="1:35" ht="12.75" customHeight="1">
      <c r="A65" s="774"/>
      <c r="B65" s="774"/>
      <c r="C65" s="773"/>
      <c r="D65" s="86"/>
      <c r="E65" s="774">
        <f>$E59*$C$64</f>
        <v>0</v>
      </c>
      <c r="F65" s="86"/>
      <c r="G65" s="761">
        <f>G59*$C$64</f>
        <v>0</v>
      </c>
      <c r="H65" s="86"/>
      <c r="I65" s="761">
        <f>I59*$C$64</f>
        <v>0</v>
      </c>
      <c r="J65" s="86"/>
      <c r="K65" s="761">
        <f>K59*$C$64</f>
        <v>0</v>
      </c>
      <c r="L65" s="86"/>
      <c r="M65" s="761">
        <f>M59*$C$64</f>
        <v>0</v>
      </c>
      <c r="N65" s="86"/>
      <c r="O65" s="761">
        <f>O59*$C$64</f>
        <v>0</v>
      </c>
      <c r="P65" s="86"/>
      <c r="Q65" s="761">
        <f>Q59*$C$64</f>
        <v>0</v>
      </c>
      <c r="R65" s="86"/>
      <c r="S65" s="761">
        <f>S59*$C$64</f>
        <v>0</v>
      </c>
      <c r="T65" s="86"/>
      <c r="U65" s="761">
        <f>U59*$C$64</f>
        <v>0</v>
      </c>
      <c r="V65" s="86"/>
      <c r="W65" s="761">
        <f>W59*$C$64</f>
        <v>0</v>
      </c>
      <c r="X65" s="86"/>
      <c r="Y65" s="761">
        <f>Y59*$C$64</f>
        <v>0</v>
      </c>
      <c r="Z65" s="86"/>
      <c r="AA65" s="761">
        <f>AA59*$C$64</f>
        <v>0</v>
      </c>
      <c r="AB65" s="86"/>
      <c r="AC65" s="761">
        <f>AC59*$C$64</f>
        <v>0</v>
      </c>
      <c r="AD65" s="86"/>
      <c r="AE65" s="761">
        <f>AE59*$C$64</f>
        <v>0</v>
      </c>
      <c r="AF65" s="86"/>
      <c r="AG65" s="761">
        <f>AG59*$C$64</f>
        <v>0</v>
      </c>
      <c r="AH65" s="86"/>
      <c r="AI65" s="86"/>
    </row>
    <row r="66" spans="1:35" ht="12.75" customHeight="1">
      <c r="A66" s="776"/>
      <c r="B66" s="776"/>
      <c r="C66" s="111"/>
      <c r="D66" s="761"/>
      <c r="E66" s="774">
        <f>$E59*$C$64</f>
        <v>0</v>
      </c>
      <c r="F66" s="761"/>
      <c r="G66" s="761">
        <f>G59*$C$64</f>
        <v>0</v>
      </c>
      <c r="H66" s="761"/>
      <c r="I66" s="761">
        <f>I59*$C$64</f>
        <v>0</v>
      </c>
      <c r="J66" s="761"/>
      <c r="K66" s="761">
        <f>K59*$C$64</f>
        <v>0</v>
      </c>
      <c r="L66" s="761"/>
      <c r="M66" s="761">
        <f>M59*$C$64</f>
        <v>0</v>
      </c>
      <c r="N66" s="761"/>
      <c r="O66" s="761">
        <f>O59*$C$64</f>
        <v>0</v>
      </c>
      <c r="P66" s="761"/>
      <c r="Q66" s="761">
        <f>Q59*$C$64</f>
        <v>0</v>
      </c>
      <c r="R66" s="761"/>
      <c r="S66" s="761">
        <f>S59*$C$64</f>
        <v>0</v>
      </c>
      <c r="T66" s="761"/>
      <c r="U66" s="761">
        <f>U59*$C$64</f>
        <v>0</v>
      </c>
      <c r="V66" s="761"/>
      <c r="W66" s="761">
        <f>W59*$C$64</f>
        <v>0</v>
      </c>
      <c r="X66" s="761"/>
      <c r="Y66" s="761">
        <f>Y59*$C$64</f>
        <v>0</v>
      </c>
      <c r="Z66" s="761"/>
      <c r="AA66" s="761">
        <f>AA59*$C$64</f>
        <v>0</v>
      </c>
      <c r="AB66" s="761"/>
      <c r="AC66" s="761">
        <f>AC59*$C$64</f>
        <v>0</v>
      </c>
      <c r="AD66" s="761"/>
      <c r="AE66" s="761">
        <f>AE59*$C$64</f>
        <v>0</v>
      </c>
      <c r="AF66" s="761"/>
      <c r="AG66" s="761">
        <f>AG59*$C$64</f>
        <v>0</v>
      </c>
      <c r="AH66" s="761"/>
      <c r="AI66" s="761"/>
    </row>
    <row r="67" spans="1:35" ht="12.75" customHeight="1">
      <c r="A67" s="776"/>
      <c r="B67" s="776"/>
      <c r="C67" s="111"/>
      <c r="D67" s="761"/>
      <c r="E67" s="776"/>
      <c r="F67" s="761"/>
      <c r="G67" s="761">
        <f t="shared" ref="G67:G68" si="41">E67*$C$65</f>
        <v>0</v>
      </c>
      <c r="H67" s="761"/>
      <c r="I67" s="761">
        <f t="shared" ref="I67:I68" si="42">G67*$C$65</f>
        <v>0</v>
      </c>
      <c r="J67" s="761"/>
      <c r="K67" s="761">
        <f t="shared" ref="K67:K68" si="43">I67*$C$65</f>
        <v>0</v>
      </c>
      <c r="L67" s="761"/>
      <c r="M67" s="761">
        <f t="shared" ref="M67:M68" si="44">K67*$C$65</f>
        <v>0</v>
      </c>
      <c r="N67" s="761"/>
      <c r="O67" s="761">
        <f t="shared" ref="O67:O68" si="45">M67*$C$65</f>
        <v>0</v>
      </c>
      <c r="P67" s="761"/>
      <c r="Q67" s="761">
        <f t="shared" ref="Q67:Q68" si="46">O67*$C$65</f>
        <v>0</v>
      </c>
      <c r="R67" s="761"/>
      <c r="S67" s="761">
        <f t="shared" ref="S67:S68" si="47">Q67*$C$65</f>
        <v>0</v>
      </c>
      <c r="T67" s="761"/>
      <c r="U67" s="761">
        <f t="shared" ref="U67:U68" si="48">S67*$C$65</f>
        <v>0</v>
      </c>
      <c r="V67" s="761"/>
      <c r="W67" s="761">
        <f t="shared" ref="W67:W68" si="49">U67*$C$65</f>
        <v>0</v>
      </c>
      <c r="X67" s="761"/>
      <c r="Y67" s="761">
        <f t="shared" ref="Y67:Y68" si="50">W67*$C$65</f>
        <v>0</v>
      </c>
      <c r="Z67" s="761"/>
      <c r="AA67" s="761">
        <f t="shared" ref="AA67:AA68" si="51">Y67*$C$65</f>
        <v>0</v>
      </c>
      <c r="AB67" s="761"/>
      <c r="AC67" s="761">
        <f t="shared" ref="AC67:AC68" si="52">AA67*$C$65</f>
        <v>0</v>
      </c>
      <c r="AD67" s="761"/>
      <c r="AE67" s="761">
        <f t="shared" ref="AE67:AE68" si="53">AC67*$C$65</f>
        <v>0</v>
      </c>
      <c r="AF67" s="761"/>
      <c r="AG67" s="761">
        <f t="shared" ref="AG67:AG68" si="54">AE67*$C$65</f>
        <v>0</v>
      </c>
      <c r="AH67" s="761"/>
      <c r="AI67" s="761"/>
    </row>
    <row r="68" spans="1:35" ht="12.75" customHeight="1">
      <c r="A68" s="776"/>
      <c r="B68" s="776"/>
      <c r="C68" s="111"/>
      <c r="D68" s="761"/>
      <c r="E68" s="778"/>
      <c r="F68" s="761"/>
      <c r="G68" s="779">
        <f t="shared" si="41"/>
        <v>0</v>
      </c>
      <c r="H68" s="761"/>
      <c r="I68" s="779">
        <f t="shared" si="42"/>
        <v>0</v>
      </c>
      <c r="J68" s="761"/>
      <c r="K68" s="779">
        <f t="shared" si="43"/>
        <v>0</v>
      </c>
      <c r="L68" s="761"/>
      <c r="M68" s="779">
        <f t="shared" si="44"/>
        <v>0</v>
      </c>
      <c r="N68" s="761"/>
      <c r="O68" s="779">
        <f t="shared" si="45"/>
        <v>0</v>
      </c>
      <c r="P68" s="761"/>
      <c r="Q68" s="779">
        <f t="shared" si="46"/>
        <v>0</v>
      </c>
      <c r="R68" s="761"/>
      <c r="S68" s="779">
        <f t="shared" si="47"/>
        <v>0</v>
      </c>
      <c r="T68" s="761"/>
      <c r="U68" s="779">
        <f t="shared" si="48"/>
        <v>0</v>
      </c>
      <c r="V68" s="761"/>
      <c r="W68" s="779">
        <f t="shared" si="49"/>
        <v>0</v>
      </c>
      <c r="X68" s="761"/>
      <c r="Y68" s="779">
        <f t="shared" si="50"/>
        <v>0</v>
      </c>
      <c r="Z68" s="761"/>
      <c r="AA68" s="779">
        <f t="shared" si="51"/>
        <v>0</v>
      </c>
      <c r="AB68" s="761"/>
      <c r="AC68" s="779">
        <f t="shared" si="52"/>
        <v>0</v>
      </c>
      <c r="AD68" s="761"/>
      <c r="AE68" s="779">
        <f t="shared" si="53"/>
        <v>0</v>
      </c>
      <c r="AF68" s="761"/>
      <c r="AG68" s="779">
        <f t="shared" si="54"/>
        <v>0</v>
      </c>
      <c r="AH68" s="761"/>
      <c r="AI68" s="761"/>
    </row>
    <row r="69" spans="1:35" ht="12.75" customHeight="1">
      <c r="A69" s="86" t="s">
        <v>2486</v>
      </c>
      <c r="B69" s="761"/>
      <c r="C69" s="111"/>
      <c r="D69" s="761"/>
      <c r="E69" s="761">
        <f>SUM(E65:E68)</f>
        <v>0</v>
      </c>
      <c r="F69" s="761"/>
      <c r="G69" s="761">
        <f>SUM(G65:G68)</f>
        <v>0</v>
      </c>
      <c r="H69" s="761"/>
      <c r="I69" s="761">
        <f>SUM(I65:I68)</f>
        <v>0</v>
      </c>
      <c r="J69" s="761"/>
      <c r="K69" s="761">
        <f>SUM(K65:K68)</f>
        <v>0</v>
      </c>
      <c r="L69" s="761"/>
      <c r="M69" s="761">
        <f>SUM(M65:M68)</f>
        <v>0</v>
      </c>
      <c r="N69" s="761"/>
      <c r="O69" s="761">
        <f>SUM(O65:O68)</f>
        <v>0</v>
      </c>
      <c r="P69" s="761"/>
      <c r="Q69" s="761">
        <f>SUM(Q65:Q68)</f>
        <v>0</v>
      </c>
      <c r="R69" s="761"/>
      <c r="S69" s="761">
        <f>SUM(S65:S68)</f>
        <v>0</v>
      </c>
      <c r="T69" s="761"/>
      <c r="U69" s="761">
        <f>SUM(U65:U68)</f>
        <v>0</v>
      </c>
      <c r="V69" s="761"/>
      <c r="W69" s="761">
        <f>SUM(W65:W68)</f>
        <v>0</v>
      </c>
      <c r="X69" s="761"/>
      <c r="Y69" s="761">
        <f>SUM(Y65:Y68)</f>
        <v>0</v>
      </c>
      <c r="Z69" s="761"/>
      <c r="AA69" s="761">
        <f>SUM(AA65:AA68)</f>
        <v>0</v>
      </c>
      <c r="AB69" s="761"/>
      <c r="AC69" s="761">
        <f>SUM(AC65:AC68)</f>
        <v>0</v>
      </c>
      <c r="AD69" s="761"/>
      <c r="AE69" s="761">
        <f>SUM(AE65:AE68)</f>
        <v>0</v>
      </c>
      <c r="AF69" s="761"/>
      <c r="AG69" s="761">
        <f>SUM(AG65:AG68)</f>
        <v>0</v>
      </c>
      <c r="AH69" s="761"/>
      <c r="AI69" s="761"/>
    </row>
    <row r="70" spans="1:35" ht="12.75" customHeight="1">
      <c r="A70" s="86"/>
      <c r="B70" s="761"/>
      <c r="C70" s="111"/>
      <c r="D70" s="761"/>
      <c r="E70" s="761"/>
      <c r="F70" s="761"/>
      <c r="G70" s="761"/>
      <c r="H70" s="761"/>
      <c r="I70" s="761"/>
      <c r="J70" s="761"/>
      <c r="K70" s="761"/>
      <c r="L70" s="76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row>
    <row r="71" spans="1:35" ht="12.75" customHeight="1">
      <c r="A71" s="86" t="s">
        <v>2490</v>
      </c>
      <c r="B71" s="761"/>
      <c r="C71" s="111"/>
      <c r="D71" s="761"/>
      <c r="E71" s="86">
        <f>E59-E61-E69</f>
        <v>0</v>
      </c>
      <c r="F71" s="761"/>
      <c r="G71" s="86">
        <f>G59-G61-G69</f>
        <v>0</v>
      </c>
      <c r="H71" s="761"/>
      <c r="I71" s="86">
        <f>I59-I61-I69</f>
        <v>0</v>
      </c>
      <c r="J71" s="761"/>
      <c r="K71" s="86">
        <f>K59-K61-K69</f>
        <v>0</v>
      </c>
      <c r="L71" s="761"/>
      <c r="M71" s="86">
        <f>M59-M61-M69</f>
        <v>0</v>
      </c>
      <c r="N71" s="761"/>
      <c r="O71" s="86">
        <f>O59-O61-O69</f>
        <v>0</v>
      </c>
      <c r="P71" s="761"/>
      <c r="Q71" s="86">
        <f>Q59-Q61-Q69</f>
        <v>0</v>
      </c>
      <c r="R71" s="761"/>
      <c r="S71" s="86">
        <f>S59-S61-S69</f>
        <v>0</v>
      </c>
      <c r="T71" s="761"/>
      <c r="U71" s="86">
        <f>U59-U61-U69</f>
        <v>0</v>
      </c>
      <c r="V71" s="761"/>
      <c r="W71" s="86">
        <f>W59-W61-W69</f>
        <v>0</v>
      </c>
      <c r="X71" s="761"/>
      <c r="Y71" s="86">
        <f>Y59-Y61-Y69</f>
        <v>0</v>
      </c>
      <c r="Z71" s="761"/>
      <c r="AA71" s="86">
        <f>AA59-AA61-AA69</f>
        <v>0</v>
      </c>
      <c r="AB71" s="761"/>
      <c r="AC71" s="86">
        <f>AC59-AC61-AC69</f>
        <v>0</v>
      </c>
      <c r="AD71" s="761"/>
      <c r="AE71" s="86">
        <f>AE59-AE61-AE69</f>
        <v>0</v>
      </c>
      <c r="AF71" s="761"/>
      <c r="AG71" s="86">
        <f>AG59-AG61-AG69</f>
        <v>0</v>
      </c>
      <c r="AH71" s="761"/>
      <c r="AI71" s="761"/>
    </row>
    <row r="72" spans="1:35" ht="12.75" customHeight="1">
      <c r="A72" s="780"/>
      <c r="B72" s="761"/>
      <c r="C72" s="111"/>
      <c r="D72" s="761"/>
      <c r="E72" s="761"/>
      <c r="F72" s="761"/>
      <c r="G72" s="761"/>
      <c r="H72" s="761"/>
      <c r="I72" s="761"/>
      <c r="J72" s="761"/>
      <c r="K72" s="761"/>
      <c r="L72" s="761"/>
      <c r="M72" s="761"/>
      <c r="N72" s="761"/>
      <c r="O72" s="761"/>
      <c r="P72" s="761"/>
      <c r="Q72" s="761"/>
      <c r="R72" s="761"/>
      <c r="S72" s="761"/>
      <c r="T72" s="761"/>
      <c r="U72" s="761"/>
      <c r="V72" s="761"/>
      <c r="W72" s="761"/>
      <c r="X72" s="761"/>
      <c r="Y72" s="761"/>
      <c r="Z72" s="761"/>
      <c r="AA72" s="761"/>
      <c r="AB72" s="761"/>
      <c r="AC72" s="761"/>
      <c r="AD72" s="761"/>
      <c r="AE72" s="761"/>
      <c r="AF72" s="761"/>
      <c r="AG72" s="761"/>
      <c r="AH72" s="761"/>
      <c r="AI72" s="761"/>
    </row>
    <row r="73" spans="1:35" ht="12.75" customHeight="1">
      <c r="A73" s="780"/>
      <c r="B73" s="761"/>
      <c r="C73" s="111"/>
      <c r="D73" s="761"/>
      <c r="E73" s="761"/>
      <c r="F73" s="761"/>
      <c r="G73" s="761"/>
      <c r="H73" s="761"/>
      <c r="I73" s="761"/>
      <c r="J73" s="761"/>
      <c r="K73" s="761"/>
      <c r="L73" s="761"/>
      <c r="M73" s="761"/>
      <c r="N73" s="761"/>
      <c r="O73" s="761"/>
      <c r="P73" s="761"/>
      <c r="Q73" s="761"/>
      <c r="R73" s="761"/>
      <c r="S73" s="761"/>
      <c r="T73" s="761"/>
      <c r="U73" s="761"/>
      <c r="V73" s="761"/>
      <c r="W73" s="761"/>
      <c r="X73" s="761"/>
      <c r="Y73" s="761"/>
      <c r="Z73" s="761"/>
      <c r="AA73" s="761"/>
      <c r="AB73" s="761"/>
      <c r="AC73" s="761"/>
      <c r="AD73" s="761"/>
      <c r="AE73" s="761"/>
      <c r="AF73" s="761"/>
      <c r="AG73" s="761"/>
      <c r="AH73" s="761"/>
      <c r="AI73" s="761"/>
    </row>
    <row r="74" spans="1:35" ht="12.75" customHeight="1">
      <c r="A74" s="761" t="s">
        <v>2491</v>
      </c>
      <c r="B74" s="761"/>
      <c r="C74" s="111"/>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row>
    <row r="75" spans="1:35" ht="12.75" customHeight="1">
      <c r="A75" s="761"/>
      <c r="B75" s="761"/>
      <c r="C75" s="11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row>
    <row r="76" spans="1:35" ht="30" customHeight="1">
      <c r="A76" s="1389" t="s">
        <v>2492</v>
      </c>
      <c r="B76" s="832"/>
      <c r="C76" s="832"/>
      <c r="D76" s="832"/>
      <c r="E76" s="832"/>
      <c r="F76" s="832"/>
      <c r="G76" s="832"/>
      <c r="H76" s="832"/>
      <c r="I76" s="832"/>
      <c r="J76" s="832"/>
      <c r="K76" s="832"/>
      <c r="L76" s="832"/>
      <c r="M76" s="832"/>
      <c r="N76" s="832"/>
      <c r="O76" s="832"/>
      <c r="P76" s="832"/>
      <c r="Q76" s="832"/>
      <c r="R76" s="832"/>
      <c r="S76" s="832"/>
      <c r="T76" s="832"/>
      <c r="U76" s="832"/>
      <c r="V76" s="832"/>
      <c r="W76" s="832"/>
      <c r="X76" s="832"/>
      <c r="Y76" s="832"/>
      <c r="Z76" s="832"/>
      <c r="AA76" s="832"/>
      <c r="AB76" s="832"/>
      <c r="AC76" s="832"/>
      <c r="AD76" s="832"/>
      <c r="AE76" s="832"/>
      <c r="AF76" s="832"/>
      <c r="AG76" s="832"/>
      <c r="AH76" s="781"/>
      <c r="AI76" s="781"/>
    </row>
    <row r="77" spans="1:35" ht="12.75" hidden="1" customHeight="1">
      <c r="A77" s="761"/>
      <c r="B77" s="761"/>
      <c r="C77" s="111"/>
      <c r="D77" s="761"/>
      <c r="E77" s="761"/>
      <c r="F77" s="761"/>
      <c r="G77" s="761"/>
      <c r="H77" s="761"/>
      <c r="I77" s="761"/>
      <c r="J77" s="761"/>
      <c r="K77" s="761"/>
      <c r="L77" s="76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row>
    <row r="78" spans="1:35" ht="12.75" hidden="1" customHeight="1">
      <c r="A78" s="761"/>
      <c r="B78" s="761"/>
      <c r="C78" s="111"/>
      <c r="D78" s="761"/>
      <c r="E78" s="761"/>
      <c r="F78" s="761"/>
      <c r="G78" s="761"/>
      <c r="H78" s="761"/>
      <c r="I78" s="761"/>
      <c r="J78" s="761"/>
      <c r="K78" s="761"/>
      <c r="L78" s="76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row>
    <row r="79" spans="1:35" ht="12.75" hidden="1" customHeight="1">
      <c r="A79" s="761"/>
      <c r="B79" s="761"/>
      <c r="C79" s="111"/>
      <c r="D79" s="761"/>
      <c r="E79" s="761"/>
      <c r="F79" s="761"/>
      <c r="G79" s="761"/>
      <c r="H79" s="761"/>
      <c r="I79" s="761"/>
      <c r="J79" s="761"/>
      <c r="K79" s="761"/>
      <c r="L79" s="76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row>
    <row r="80" spans="1:35" ht="12.75" hidden="1" customHeight="1">
      <c r="A80" s="761"/>
      <c r="B80" s="761"/>
      <c r="C80" s="111"/>
      <c r="D80" s="761"/>
      <c r="E80" s="761"/>
      <c r="F80" s="761"/>
      <c r="G80" s="761"/>
      <c r="H80" s="761"/>
      <c r="I80" s="761"/>
      <c r="J80" s="761"/>
      <c r="K80" s="761"/>
      <c r="L80" s="76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row>
    <row r="81" spans="1:35" ht="12.75" hidden="1" customHeight="1">
      <c r="A81" s="761"/>
      <c r="B81" s="761"/>
      <c r="C81" s="111"/>
      <c r="D81" s="761"/>
      <c r="E81" s="761"/>
      <c r="F81" s="761"/>
      <c r="G81" s="761"/>
      <c r="H81" s="761"/>
      <c r="I81" s="761"/>
      <c r="J81" s="761"/>
      <c r="K81" s="761"/>
      <c r="L81" s="761"/>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row>
    <row r="82" spans="1:35" ht="12.75" hidden="1" customHeight="1">
      <c r="A82" s="761"/>
      <c r="B82" s="761"/>
      <c r="C82" s="111"/>
      <c r="D82" s="761"/>
      <c r="E82" s="761"/>
      <c r="F82" s="761"/>
      <c r="G82" s="761"/>
      <c r="H82" s="761"/>
      <c r="I82" s="761"/>
      <c r="J82" s="761"/>
      <c r="K82" s="761"/>
      <c r="L82" s="76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row>
    <row r="83" spans="1:35" ht="12.75" hidden="1" customHeight="1">
      <c r="A83" s="761"/>
      <c r="B83" s="761"/>
      <c r="C83" s="111"/>
      <c r="D83" s="761"/>
      <c r="E83" s="761"/>
      <c r="F83" s="761"/>
      <c r="G83" s="761"/>
      <c r="H83" s="761"/>
      <c r="I83" s="761"/>
      <c r="J83" s="761"/>
      <c r="K83" s="761"/>
      <c r="L83" s="76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row>
    <row r="84" spans="1:35" ht="12.75" hidden="1" customHeight="1">
      <c r="A84" s="761"/>
      <c r="B84" s="761"/>
      <c r="C84" s="111"/>
      <c r="D84" s="761"/>
      <c r="E84" s="761"/>
      <c r="F84" s="761"/>
      <c r="G84" s="761"/>
      <c r="H84" s="761"/>
      <c r="I84" s="761"/>
      <c r="J84" s="761"/>
      <c r="K84" s="761"/>
      <c r="L84" s="761"/>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row>
    <row r="85" spans="1:35" ht="12.75" hidden="1" customHeight="1">
      <c r="A85" s="761"/>
      <c r="B85" s="761"/>
      <c r="C85" s="111"/>
      <c r="D85" s="761"/>
      <c r="E85" s="761"/>
      <c r="F85" s="761"/>
      <c r="G85" s="761"/>
      <c r="H85" s="761"/>
      <c r="I85" s="761"/>
      <c r="J85" s="761"/>
      <c r="K85" s="761"/>
      <c r="L85" s="761"/>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row>
    <row r="86" spans="1:35" ht="12.75" hidden="1" customHeight="1">
      <c r="A86" s="761"/>
      <c r="B86" s="761"/>
      <c r="C86" s="111"/>
      <c r="D86" s="761"/>
      <c r="E86" s="761"/>
      <c r="F86" s="761"/>
      <c r="G86" s="761"/>
      <c r="H86" s="761"/>
      <c r="I86" s="761"/>
      <c r="J86" s="761"/>
      <c r="K86" s="761"/>
      <c r="L86" s="761"/>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row>
    <row r="87" spans="1:35" ht="12.75" hidden="1" customHeight="1">
      <c r="A87" s="761"/>
      <c r="B87" s="761"/>
      <c r="C87" s="111"/>
      <c r="D87" s="761"/>
      <c r="E87" s="761"/>
      <c r="F87" s="761"/>
      <c r="G87" s="761"/>
      <c r="H87" s="761"/>
      <c r="I87" s="761"/>
      <c r="J87" s="761"/>
      <c r="K87" s="761"/>
      <c r="L87" s="761"/>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row>
    <row r="88" spans="1:35" ht="12.75" hidden="1" customHeight="1">
      <c r="A88" s="761"/>
      <c r="B88" s="761"/>
      <c r="C88" s="111"/>
      <c r="D88" s="761"/>
      <c r="E88" s="761"/>
      <c r="F88" s="761"/>
      <c r="G88" s="761"/>
      <c r="H88" s="761"/>
      <c r="I88" s="761"/>
      <c r="J88" s="761"/>
      <c r="K88" s="761"/>
      <c r="L88" s="761"/>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row>
    <row r="89" spans="1:35" ht="12.75" hidden="1" customHeight="1">
      <c r="A89" s="761"/>
      <c r="B89" s="761"/>
      <c r="C89" s="111"/>
      <c r="D89" s="761"/>
      <c r="E89" s="761"/>
      <c r="F89" s="761"/>
      <c r="G89" s="761"/>
      <c r="H89" s="761"/>
      <c r="I89" s="761"/>
      <c r="J89" s="761"/>
      <c r="K89" s="761"/>
      <c r="L89" s="761"/>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row>
    <row r="90" spans="1:35" ht="12.75" hidden="1" customHeight="1">
      <c r="A90" s="761"/>
      <c r="B90" s="761"/>
      <c r="C90" s="111"/>
      <c r="D90" s="761"/>
      <c r="E90" s="761"/>
      <c r="F90" s="761"/>
      <c r="G90" s="761"/>
      <c r="H90" s="761"/>
      <c r="I90" s="761"/>
      <c r="J90" s="761"/>
      <c r="K90" s="761"/>
      <c r="L90" s="761"/>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row>
    <row r="91" spans="1:35" ht="12.75" hidden="1" customHeight="1">
      <c r="A91" s="761"/>
      <c r="B91" s="761"/>
      <c r="C91" s="111"/>
      <c r="D91" s="761"/>
      <c r="E91" s="761"/>
      <c r="F91" s="761"/>
      <c r="G91" s="761"/>
      <c r="H91" s="761"/>
      <c r="I91" s="761"/>
      <c r="J91" s="761"/>
      <c r="K91" s="761"/>
      <c r="L91" s="761"/>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row>
    <row r="92" spans="1:35" ht="12.75" hidden="1" customHeight="1">
      <c r="A92" s="761"/>
      <c r="B92" s="761"/>
      <c r="C92" s="111"/>
      <c r="D92" s="761"/>
      <c r="E92" s="761"/>
      <c r="F92" s="761"/>
      <c r="G92" s="761"/>
      <c r="H92" s="761"/>
      <c r="I92" s="761"/>
      <c r="J92" s="761"/>
      <c r="K92" s="761"/>
      <c r="L92" s="761"/>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row>
    <row r="93" spans="1:35" ht="12.75" hidden="1" customHeight="1">
      <c r="A93" s="761"/>
      <c r="B93" s="761"/>
      <c r="C93" s="111"/>
      <c r="D93" s="761"/>
      <c r="E93" s="761"/>
      <c r="F93" s="761"/>
      <c r="G93" s="761"/>
      <c r="H93" s="761"/>
      <c r="I93" s="761"/>
      <c r="J93" s="761"/>
      <c r="K93" s="761"/>
      <c r="L93" s="761"/>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row>
    <row r="94" spans="1:35" ht="12.75" hidden="1" customHeight="1">
      <c r="A94" s="761"/>
      <c r="B94" s="761"/>
      <c r="C94" s="111"/>
      <c r="D94" s="761"/>
      <c r="E94" s="761"/>
      <c r="F94" s="761"/>
      <c r="G94" s="761"/>
      <c r="H94" s="761"/>
      <c r="I94" s="761"/>
      <c r="J94" s="761"/>
      <c r="K94" s="761"/>
      <c r="L94" s="761"/>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row>
    <row r="95" spans="1:35" ht="12.75" hidden="1" customHeight="1">
      <c r="A95" s="761"/>
      <c r="B95" s="761"/>
      <c r="C95" s="111"/>
      <c r="D95" s="761"/>
      <c r="E95" s="761"/>
      <c r="F95" s="761"/>
      <c r="G95" s="761"/>
      <c r="H95" s="761"/>
      <c r="I95" s="761"/>
      <c r="J95" s="761"/>
      <c r="K95" s="761"/>
      <c r="L95" s="761"/>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row>
    <row r="96" spans="1:35" ht="12.75" hidden="1" customHeight="1">
      <c r="A96" s="761"/>
      <c r="B96" s="761"/>
      <c r="C96" s="111"/>
      <c r="D96" s="761"/>
      <c r="E96" s="761"/>
      <c r="F96" s="761"/>
      <c r="G96" s="761"/>
      <c r="H96" s="761"/>
      <c r="I96" s="761"/>
      <c r="J96" s="761"/>
      <c r="K96" s="761"/>
      <c r="L96" s="761"/>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row>
    <row r="97" spans="1:35" ht="12.75" hidden="1" customHeight="1">
      <c r="A97" s="761"/>
      <c r="B97" s="761"/>
      <c r="C97" s="111"/>
      <c r="D97" s="761"/>
      <c r="E97" s="761"/>
      <c r="F97" s="761"/>
      <c r="G97" s="761"/>
      <c r="H97" s="761"/>
      <c r="I97" s="761"/>
      <c r="J97" s="761"/>
      <c r="K97" s="761"/>
      <c r="L97" s="761"/>
      <c r="M97" s="761"/>
      <c r="N97" s="761"/>
      <c r="O97" s="761"/>
      <c r="P97" s="761"/>
      <c r="Q97" s="761"/>
      <c r="R97" s="761"/>
      <c r="S97" s="761"/>
      <c r="T97" s="761"/>
      <c r="U97" s="761"/>
      <c r="V97" s="761"/>
      <c r="W97" s="761"/>
      <c r="X97" s="761"/>
      <c r="Y97" s="761"/>
      <c r="Z97" s="761"/>
      <c r="AA97" s="761"/>
      <c r="AB97" s="761"/>
      <c r="AC97" s="761"/>
      <c r="AD97" s="761"/>
      <c r="AE97" s="761"/>
      <c r="AF97" s="761"/>
      <c r="AG97" s="761"/>
      <c r="AH97" s="761"/>
      <c r="AI97" s="761"/>
    </row>
    <row r="98" spans="1:35" ht="12.75" hidden="1" customHeight="1">
      <c r="A98" s="761"/>
      <c r="B98" s="761"/>
      <c r="C98" s="111"/>
      <c r="D98" s="761"/>
      <c r="E98" s="761"/>
      <c r="F98" s="761"/>
      <c r="G98" s="761"/>
      <c r="H98" s="761"/>
      <c r="I98" s="761"/>
      <c r="J98" s="761"/>
      <c r="K98" s="761"/>
      <c r="L98" s="761"/>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row>
    <row r="99" spans="1:35" ht="12.75" hidden="1" customHeight="1">
      <c r="A99" s="761"/>
      <c r="B99" s="761"/>
      <c r="C99" s="111"/>
      <c r="D99" s="761"/>
      <c r="E99" s="761"/>
      <c r="F99" s="761"/>
      <c r="G99" s="761"/>
      <c r="H99" s="761"/>
      <c r="I99" s="761"/>
      <c r="J99" s="761"/>
      <c r="K99" s="761"/>
      <c r="L99" s="761"/>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row>
    <row r="100" spans="1:35" ht="12.75" hidden="1" customHeight="1">
      <c r="A100" s="761"/>
      <c r="B100" s="761"/>
      <c r="C100" s="111"/>
      <c r="D100" s="761"/>
      <c r="E100" s="761"/>
      <c r="F100" s="761"/>
      <c r="G100" s="761"/>
      <c r="H100" s="761"/>
      <c r="I100" s="761"/>
      <c r="J100" s="761"/>
      <c r="K100" s="761"/>
      <c r="L100" s="761"/>
      <c r="M100" s="761"/>
      <c r="N100" s="761"/>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row>
    <row r="101" spans="1:35" ht="12.75" hidden="1" customHeight="1">
      <c r="A101" s="761"/>
      <c r="B101" s="761"/>
      <c r="C101" s="111"/>
      <c r="D101" s="761"/>
      <c r="E101" s="761"/>
      <c r="F101" s="761"/>
      <c r="G101" s="761"/>
      <c r="H101" s="761"/>
      <c r="I101" s="761"/>
      <c r="J101" s="761"/>
      <c r="K101" s="761"/>
      <c r="L101" s="761"/>
      <c r="M101" s="761"/>
      <c r="N101" s="761"/>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row>
    <row r="102" spans="1:35" ht="12.75" hidden="1" customHeight="1">
      <c r="A102" s="761"/>
      <c r="B102" s="761"/>
      <c r="C102" s="111"/>
      <c r="D102" s="761"/>
      <c r="E102" s="761"/>
      <c r="F102" s="761"/>
      <c r="G102" s="761"/>
      <c r="H102" s="761"/>
      <c r="I102" s="761"/>
      <c r="J102" s="761"/>
      <c r="K102" s="761"/>
      <c r="L102" s="761"/>
      <c r="M102" s="761"/>
      <c r="N102" s="761"/>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row>
    <row r="103" spans="1:35" ht="12.75" hidden="1" customHeight="1">
      <c r="A103" s="761"/>
      <c r="B103" s="761"/>
      <c r="C103" s="111"/>
      <c r="D103" s="761"/>
      <c r="E103" s="761"/>
      <c r="F103" s="761"/>
      <c r="G103" s="761"/>
      <c r="H103" s="761"/>
      <c r="I103" s="761"/>
      <c r="J103" s="761"/>
      <c r="K103" s="761"/>
      <c r="L103" s="76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row>
    <row r="104" spans="1:35" ht="12.75" hidden="1" customHeight="1">
      <c r="A104" s="761"/>
      <c r="B104" s="761"/>
      <c r="C104" s="111"/>
      <c r="D104" s="761"/>
      <c r="E104" s="761"/>
      <c r="F104" s="761"/>
      <c r="G104" s="761"/>
      <c r="H104" s="761"/>
      <c r="I104" s="761"/>
      <c r="J104" s="761"/>
      <c r="K104" s="761"/>
      <c r="L104" s="761"/>
      <c r="M104" s="761"/>
      <c r="N104" s="761"/>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row>
    <row r="105" spans="1:35" ht="12.75" hidden="1" customHeight="1">
      <c r="A105" s="761"/>
      <c r="B105" s="761"/>
      <c r="C105" s="111"/>
      <c r="D105" s="761"/>
      <c r="E105" s="761"/>
      <c r="F105" s="761"/>
      <c r="G105" s="761"/>
      <c r="H105" s="761"/>
      <c r="I105" s="761"/>
      <c r="J105" s="761"/>
      <c r="K105" s="761"/>
      <c r="L105" s="76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row>
    <row r="106" spans="1:35" ht="12.75" hidden="1" customHeight="1">
      <c r="A106" s="761"/>
      <c r="B106" s="761"/>
      <c r="C106" s="111"/>
      <c r="D106" s="761"/>
      <c r="E106" s="761"/>
      <c r="F106" s="761"/>
      <c r="G106" s="761"/>
      <c r="H106" s="761"/>
      <c r="I106" s="761"/>
      <c r="J106" s="761"/>
      <c r="K106" s="761"/>
      <c r="L106" s="76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row>
    <row r="107" spans="1:35" ht="12.75" hidden="1" customHeight="1">
      <c r="A107" s="761"/>
      <c r="B107" s="761"/>
      <c r="C107" s="111"/>
      <c r="D107" s="761"/>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row>
    <row r="108" spans="1:35" ht="12.75" hidden="1" customHeight="1">
      <c r="A108" s="761"/>
      <c r="B108" s="761"/>
      <c r="C108" s="111"/>
      <c r="D108" s="761"/>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row>
    <row r="109" spans="1:35" ht="12.75" hidden="1" customHeight="1">
      <c r="A109" s="761"/>
      <c r="B109" s="761"/>
      <c r="C109" s="111"/>
      <c r="D109" s="761"/>
      <c r="E109" s="761"/>
      <c r="F109" s="761"/>
      <c r="G109" s="761"/>
      <c r="H109" s="761"/>
      <c r="I109" s="761"/>
      <c r="J109" s="761"/>
      <c r="K109" s="761"/>
      <c r="L109" s="761"/>
      <c r="M109" s="761"/>
      <c r="N109" s="761"/>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row>
    <row r="110" spans="1:35" ht="12.75" hidden="1" customHeight="1">
      <c r="A110" s="761"/>
      <c r="B110" s="761"/>
      <c r="C110" s="111"/>
      <c r="D110" s="761"/>
      <c r="E110" s="761"/>
      <c r="F110" s="761"/>
      <c r="G110" s="761"/>
      <c r="H110" s="761"/>
      <c r="I110" s="761"/>
      <c r="J110" s="761"/>
      <c r="K110" s="761"/>
      <c r="L110" s="761"/>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row>
    <row r="111" spans="1:35" ht="12.75" hidden="1" customHeight="1">
      <c r="A111" s="761"/>
      <c r="B111" s="761"/>
      <c r="C111" s="111"/>
      <c r="D111" s="761"/>
      <c r="E111" s="761"/>
      <c r="F111" s="761"/>
      <c r="G111" s="761"/>
      <c r="H111" s="761"/>
      <c r="I111" s="761"/>
      <c r="J111" s="761"/>
      <c r="K111" s="761"/>
      <c r="L111" s="76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row>
    <row r="112" spans="1:35" ht="12.75" hidden="1" customHeight="1">
      <c r="A112" s="761"/>
      <c r="B112" s="761"/>
      <c r="C112" s="111"/>
      <c r="D112" s="761"/>
      <c r="E112" s="761"/>
      <c r="F112" s="761"/>
      <c r="G112" s="761"/>
      <c r="H112" s="761"/>
      <c r="I112" s="761"/>
      <c r="J112" s="761"/>
      <c r="K112" s="761"/>
      <c r="L112" s="76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row>
    <row r="113" spans="1:35" ht="12.75" hidden="1" customHeight="1">
      <c r="A113" s="761"/>
      <c r="B113" s="761"/>
      <c r="C113" s="111"/>
      <c r="D113" s="761"/>
      <c r="E113" s="761"/>
      <c r="F113" s="761"/>
      <c r="G113" s="761"/>
      <c r="H113" s="761"/>
      <c r="I113" s="761"/>
      <c r="J113" s="761"/>
      <c r="K113" s="761"/>
      <c r="L113" s="761"/>
      <c r="M113" s="761"/>
      <c r="N113" s="761"/>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row>
    <row r="114" spans="1:35" ht="12.75" hidden="1" customHeight="1">
      <c r="A114" s="761"/>
      <c r="B114" s="761"/>
      <c r="C114" s="111"/>
      <c r="D114" s="761"/>
      <c r="E114" s="761"/>
      <c r="F114" s="761"/>
      <c r="G114" s="761"/>
      <c r="H114" s="761"/>
      <c r="I114" s="761"/>
      <c r="J114" s="761"/>
      <c r="K114" s="761"/>
      <c r="L114" s="761"/>
      <c r="M114" s="761"/>
      <c r="N114" s="761"/>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row>
    <row r="115" spans="1:35" ht="12.75" hidden="1" customHeight="1">
      <c r="A115" s="761"/>
      <c r="B115" s="761"/>
      <c r="C115" s="111"/>
      <c r="D115" s="761"/>
      <c r="E115" s="761"/>
      <c r="F115" s="761"/>
      <c r="G115" s="761"/>
      <c r="H115" s="761"/>
      <c r="I115" s="761"/>
      <c r="J115" s="761"/>
      <c r="K115" s="761"/>
      <c r="L115" s="761"/>
      <c r="M115" s="761"/>
      <c r="N115" s="761"/>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row>
    <row r="116" spans="1:35" ht="12.75" hidden="1" customHeight="1">
      <c r="A116" s="761"/>
      <c r="B116" s="761"/>
      <c r="C116" s="111"/>
      <c r="D116" s="761"/>
      <c r="E116" s="761"/>
      <c r="F116" s="761"/>
      <c r="G116" s="761"/>
      <c r="H116" s="761"/>
      <c r="I116" s="761"/>
      <c r="J116" s="761"/>
      <c r="K116" s="761"/>
      <c r="L116" s="761"/>
      <c r="M116" s="761"/>
      <c r="N116" s="761"/>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row>
    <row r="117" spans="1:35" ht="12.75" hidden="1" customHeight="1">
      <c r="A117" s="761"/>
      <c r="B117" s="761"/>
      <c r="C117" s="111"/>
      <c r="D117" s="761"/>
      <c r="E117" s="761"/>
      <c r="F117" s="761"/>
      <c r="G117" s="761"/>
      <c r="H117" s="761"/>
      <c r="I117" s="761"/>
      <c r="J117" s="761"/>
      <c r="K117" s="761"/>
      <c r="L117" s="761"/>
      <c r="M117" s="761"/>
      <c r="N117" s="761"/>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row>
    <row r="118" spans="1:35" ht="12.75" hidden="1" customHeight="1">
      <c r="A118" s="761"/>
      <c r="B118" s="761"/>
      <c r="C118" s="111"/>
      <c r="D118" s="761"/>
      <c r="E118" s="761"/>
      <c r="F118" s="761"/>
      <c r="G118" s="761"/>
      <c r="H118" s="761"/>
      <c r="I118" s="761"/>
      <c r="J118" s="761"/>
      <c r="K118" s="761"/>
      <c r="L118" s="761"/>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row>
    <row r="119" spans="1:35" ht="12.75" hidden="1" customHeight="1">
      <c r="A119" s="761"/>
      <c r="B119" s="761"/>
      <c r="C119" s="111"/>
      <c r="D119" s="761"/>
      <c r="E119" s="761"/>
      <c r="F119" s="761"/>
      <c r="G119" s="761"/>
      <c r="H119" s="761"/>
      <c r="I119" s="761"/>
      <c r="J119" s="761"/>
      <c r="K119" s="761"/>
      <c r="L119" s="761"/>
      <c r="M119" s="761"/>
      <c r="N119" s="761"/>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row>
    <row r="120" spans="1:35" ht="12.75" hidden="1" customHeight="1">
      <c r="A120" s="761"/>
      <c r="B120" s="761"/>
      <c r="C120" s="111"/>
      <c r="D120" s="761"/>
      <c r="E120" s="761"/>
      <c r="F120" s="761"/>
      <c r="G120" s="761"/>
      <c r="H120" s="761"/>
      <c r="I120" s="761"/>
      <c r="J120" s="761"/>
      <c r="K120" s="761"/>
      <c r="L120" s="761"/>
      <c r="M120" s="761"/>
      <c r="N120" s="761"/>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row>
    <row r="121" spans="1:35" ht="12.75" hidden="1" customHeight="1">
      <c r="A121" s="761"/>
      <c r="B121" s="761"/>
      <c r="C121" s="111"/>
      <c r="D121" s="761"/>
      <c r="E121" s="761"/>
      <c r="F121" s="761"/>
      <c r="G121" s="761"/>
      <c r="H121" s="761"/>
      <c r="I121" s="761"/>
      <c r="J121" s="761"/>
      <c r="K121" s="761"/>
      <c r="L121" s="761"/>
      <c r="M121" s="761"/>
      <c r="N121" s="761"/>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row>
    <row r="122" spans="1:35" ht="12.75" hidden="1" customHeight="1">
      <c r="A122" s="761"/>
      <c r="B122" s="761"/>
      <c r="C122" s="111"/>
      <c r="D122" s="761"/>
      <c r="E122" s="761"/>
      <c r="F122" s="761"/>
      <c r="G122" s="761"/>
      <c r="H122" s="761"/>
      <c r="I122" s="761"/>
      <c r="J122" s="761"/>
      <c r="K122" s="761"/>
      <c r="L122" s="761"/>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row>
    <row r="123" spans="1:35" ht="12.75" hidden="1" customHeight="1">
      <c r="A123" s="761"/>
      <c r="B123" s="761"/>
      <c r="C123" s="111"/>
      <c r="D123" s="761"/>
      <c r="E123" s="761"/>
      <c r="F123" s="761"/>
      <c r="G123" s="761"/>
      <c r="H123" s="761"/>
      <c r="I123" s="761"/>
      <c r="J123" s="761"/>
      <c r="K123" s="761"/>
      <c r="L123" s="761"/>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row>
    <row r="124" spans="1:35" ht="12.75" hidden="1" customHeight="1">
      <c r="A124" s="761"/>
      <c r="B124" s="761"/>
      <c r="C124" s="111"/>
      <c r="D124" s="761"/>
      <c r="E124" s="761"/>
      <c r="F124" s="761"/>
      <c r="G124" s="761"/>
      <c r="H124" s="761"/>
      <c r="I124" s="761"/>
      <c r="J124" s="761"/>
      <c r="K124" s="761"/>
      <c r="L124" s="761"/>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row>
    <row r="125" spans="1:35" ht="12.75" hidden="1" customHeight="1">
      <c r="A125" s="761"/>
      <c r="B125" s="761"/>
      <c r="C125" s="111"/>
      <c r="D125" s="761"/>
      <c r="E125" s="761"/>
      <c r="F125" s="761"/>
      <c r="G125" s="761"/>
      <c r="H125" s="761"/>
      <c r="I125" s="761"/>
      <c r="J125" s="761"/>
      <c r="K125" s="761"/>
      <c r="L125" s="761"/>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row>
    <row r="126" spans="1:35" ht="12.75" hidden="1" customHeight="1">
      <c r="A126" s="761"/>
      <c r="B126" s="761"/>
      <c r="C126" s="111"/>
      <c r="D126" s="761"/>
      <c r="E126" s="761"/>
      <c r="F126" s="761"/>
      <c r="G126" s="761"/>
      <c r="H126" s="761"/>
      <c r="I126" s="761"/>
      <c r="J126" s="761"/>
      <c r="K126" s="761"/>
      <c r="L126" s="761"/>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row>
    <row r="127" spans="1:35" ht="12.75" hidden="1" customHeight="1">
      <c r="A127" s="761"/>
      <c r="B127" s="761"/>
      <c r="C127" s="111"/>
      <c r="D127" s="761"/>
      <c r="E127" s="761"/>
      <c r="F127" s="761"/>
      <c r="G127" s="761"/>
      <c r="H127" s="761"/>
      <c r="I127" s="761"/>
      <c r="J127" s="761"/>
      <c r="K127" s="761"/>
      <c r="L127" s="761"/>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row>
    <row r="128" spans="1:35" ht="12.75" hidden="1" customHeight="1">
      <c r="A128" s="761"/>
      <c r="B128" s="761"/>
      <c r="C128" s="111"/>
      <c r="D128" s="761"/>
      <c r="E128" s="761"/>
      <c r="F128" s="761"/>
      <c r="G128" s="761"/>
      <c r="H128" s="761"/>
      <c r="I128" s="761"/>
      <c r="J128" s="761"/>
      <c r="K128" s="761"/>
      <c r="L128" s="761"/>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row>
    <row r="129" spans="1:35" ht="12.75" hidden="1" customHeight="1">
      <c r="A129" s="761"/>
      <c r="B129" s="761"/>
      <c r="C129" s="111"/>
      <c r="D129" s="761"/>
      <c r="E129" s="761"/>
      <c r="F129" s="761"/>
      <c r="G129" s="761"/>
      <c r="H129" s="761"/>
      <c r="I129" s="761"/>
      <c r="J129" s="761"/>
      <c r="K129" s="761"/>
      <c r="L129" s="761"/>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row>
    <row r="130" spans="1:35" ht="12.75" hidden="1" customHeight="1">
      <c r="A130" s="761"/>
      <c r="B130" s="761"/>
      <c r="C130" s="111"/>
      <c r="D130" s="761"/>
      <c r="E130" s="761"/>
      <c r="F130" s="761"/>
      <c r="G130" s="761"/>
      <c r="H130" s="761"/>
      <c r="I130" s="761"/>
      <c r="J130" s="761"/>
      <c r="K130" s="761"/>
      <c r="L130" s="761"/>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row>
    <row r="131" spans="1:35" ht="12.75" hidden="1" customHeight="1">
      <c r="A131" s="761"/>
      <c r="B131" s="761"/>
      <c r="C131" s="111"/>
      <c r="D131" s="761"/>
      <c r="E131" s="761"/>
      <c r="F131" s="761"/>
      <c r="G131" s="761"/>
      <c r="H131" s="761"/>
      <c r="I131" s="761"/>
      <c r="J131" s="761"/>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row>
    <row r="132" spans="1:35" ht="12.75" hidden="1" customHeight="1">
      <c r="A132" s="761"/>
      <c r="B132" s="761"/>
      <c r="C132" s="111"/>
      <c r="D132" s="761"/>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row>
    <row r="133" spans="1:35" ht="12.75" hidden="1" customHeight="1">
      <c r="A133" s="761"/>
      <c r="B133" s="761"/>
      <c r="C133" s="111"/>
      <c r="D133" s="761"/>
      <c r="E133" s="761"/>
      <c r="F133" s="761"/>
      <c r="G133" s="761"/>
      <c r="H133" s="761"/>
      <c r="I133" s="761"/>
      <c r="J133" s="761"/>
      <c r="K133" s="761"/>
      <c r="L133" s="761"/>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row>
    <row r="134" spans="1:35" ht="12.75" hidden="1" customHeight="1">
      <c r="A134" s="761"/>
      <c r="B134" s="761"/>
      <c r="C134" s="111"/>
      <c r="D134" s="761"/>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row>
    <row r="135" spans="1:35" ht="12.75" hidden="1" customHeight="1">
      <c r="A135" s="761"/>
      <c r="B135" s="761"/>
      <c r="C135" s="111"/>
      <c r="D135" s="761"/>
      <c r="E135" s="761"/>
      <c r="F135" s="761"/>
      <c r="G135" s="761"/>
      <c r="H135" s="761"/>
      <c r="I135" s="761"/>
      <c r="J135" s="761"/>
      <c r="K135" s="761"/>
      <c r="L135" s="761"/>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row>
    <row r="136" spans="1:35" ht="12.75" hidden="1" customHeight="1">
      <c r="A136" s="761"/>
      <c r="B136" s="761"/>
      <c r="C136" s="111"/>
      <c r="D136" s="761"/>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row>
    <row r="137" spans="1:35" ht="12.75" hidden="1" customHeight="1">
      <c r="A137" s="761"/>
      <c r="B137" s="761"/>
      <c r="C137" s="111"/>
      <c r="D137" s="761"/>
      <c r="E137" s="761"/>
      <c r="F137" s="761"/>
      <c r="G137" s="761"/>
      <c r="H137" s="761"/>
      <c r="I137" s="761"/>
      <c r="J137" s="761"/>
      <c r="K137" s="761"/>
      <c r="L137" s="761"/>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row>
    <row r="138" spans="1:35" ht="12.75" hidden="1" customHeight="1">
      <c r="A138" s="761"/>
      <c r="B138" s="761"/>
      <c r="C138" s="111"/>
      <c r="D138" s="761"/>
      <c r="E138" s="761"/>
      <c r="F138" s="761"/>
      <c r="G138" s="761"/>
      <c r="H138" s="761"/>
      <c r="I138" s="761"/>
      <c r="J138" s="761"/>
      <c r="K138" s="761"/>
      <c r="L138" s="761"/>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row>
    <row r="139" spans="1:35" ht="12.75" hidden="1" customHeight="1">
      <c r="A139" s="761"/>
      <c r="B139" s="761"/>
      <c r="C139" s="111"/>
      <c r="D139" s="761"/>
      <c r="E139" s="761"/>
      <c r="F139" s="761"/>
      <c r="G139" s="761"/>
      <c r="H139" s="761"/>
      <c r="I139" s="761"/>
      <c r="J139" s="761"/>
      <c r="K139" s="761"/>
      <c r="L139" s="761"/>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row>
    <row r="140" spans="1:35" ht="12.75" hidden="1" customHeight="1">
      <c r="A140" s="761"/>
      <c r="B140" s="761"/>
      <c r="C140" s="111"/>
      <c r="D140" s="761"/>
      <c r="E140" s="761"/>
      <c r="F140" s="761"/>
      <c r="G140" s="761"/>
      <c r="H140" s="761"/>
      <c r="I140" s="761"/>
      <c r="J140" s="761"/>
      <c r="K140" s="761"/>
      <c r="L140" s="761"/>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row>
    <row r="141" spans="1:35" ht="12.75" hidden="1" customHeight="1">
      <c r="A141" s="761"/>
      <c r="B141" s="761"/>
      <c r="C141" s="111"/>
      <c r="D141" s="761"/>
      <c r="E141" s="761"/>
      <c r="F141" s="761"/>
      <c r="G141" s="761"/>
      <c r="H141" s="761"/>
      <c r="I141" s="761"/>
      <c r="J141" s="761"/>
      <c r="K141" s="761"/>
      <c r="L141" s="761"/>
      <c r="M141" s="761"/>
      <c r="N141" s="761"/>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row>
    <row r="142" spans="1:35" ht="12.75" hidden="1" customHeight="1">
      <c r="A142" s="761"/>
      <c r="B142" s="761"/>
      <c r="C142" s="111"/>
      <c r="D142" s="761"/>
      <c r="E142" s="761"/>
      <c r="F142" s="761"/>
      <c r="G142" s="761"/>
      <c r="H142" s="761"/>
      <c r="I142" s="761"/>
      <c r="J142" s="761"/>
      <c r="K142" s="761"/>
      <c r="L142" s="761"/>
      <c r="M142" s="761"/>
      <c r="N142" s="761"/>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row>
    <row r="143" spans="1:35" ht="12.75" hidden="1" customHeight="1">
      <c r="A143" s="761"/>
      <c r="B143" s="761"/>
      <c r="C143" s="111"/>
      <c r="D143" s="761"/>
      <c r="E143" s="761"/>
      <c r="F143" s="761"/>
      <c r="G143" s="761"/>
      <c r="H143" s="761"/>
      <c r="I143" s="761"/>
      <c r="J143" s="761"/>
      <c r="K143" s="761"/>
      <c r="L143" s="761"/>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row>
    <row r="144" spans="1:35" ht="12.75" hidden="1" customHeight="1">
      <c r="A144" s="761"/>
      <c r="B144" s="761"/>
      <c r="C144" s="111"/>
      <c r="D144" s="761"/>
      <c r="E144" s="761"/>
      <c r="F144" s="761"/>
      <c r="G144" s="761"/>
      <c r="H144" s="761"/>
      <c r="I144" s="761"/>
      <c r="J144" s="761"/>
      <c r="K144" s="761"/>
      <c r="L144" s="761"/>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row>
    <row r="145" spans="1:35" ht="12.75" hidden="1" customHeight="1">
      <c r="A145" s="761"/>
      <c r="B145" s="761"/>
      <c r="C145" s="111"/>
      <c r="D145" s="761"/>
      <c r="E145" s="761"/>
      <c r="F145" s="761"/>
      <c r="G145" s="761"/>
      <c r="H145" s="761"/>
      <c r="I145" s="761"/>
      <c r="J145" s="761"/>
      <c r="K145" s="761"/>
      <c r="L145" s="761"/>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row>
    <row r="146" spans="1:35" ht="12.75" hidden="1" customHeight="1">
      <c r="A146" s="761"/>
      <c r="B146" s="761"/>
      <c r="C146" s="111"/>
      <c r="D146" s="761"/>
      <c r="E146" s="761"/>
      <c r="F146" s="761"/>
      <c r="G146" s="761"/>
      <c r="H146" s="761"/>
      <c r="I146" s="761"/>
      <c r="J146" s="761"/>
      <c r="K146" s="761"/>
      <c r="L146" s="761"/>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row>
    <row r="147" spans="1:35" ht="12.75" hidden="1" customHeight="1">
      <c r="A147" s="761"/>
      <c r="B147" s="761"/>
      <c r="C147" s="111"/>
      <c r="D147" s="761"/>
      <c r="E147" s="761"/>
      <c r="F147" s="761"/>
      <c r="G147" s="761"/>
      <c r="H147" s="761"/>
      <c r="I147" s="761"/>
      <c r="J147" s="761"/>
      <c r="K147" s="761"/>
      <c r="L147" s="761"/>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row>
    <row r="148" spans="1:35" ht="12.75" hidden="1" customHeight="1">
      <c r="A148" s="761"/>
      <c r="B148" s="761"/>
      <c r="C148" s="111"/>
      <c r="D148" s="761"/>
      <c r="E148" s="761"/>
      <c r="F148" s="761"/>
      <c r="G148" s="761"/>
      <c r="H148" s="761"/>
      <c r="I148" s="761"/>
      <c r="J148" s="761"/>
      <c r="K148" s="761"/>
      <c r="L148" s="761"/>
      <c r="M148" s="761"/>
      <c r="N148" s="761"/>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row>
    <row r="149" spans="1:35" ht="12.75" hidden="1" customHeight="1">
      <c r="A149" s="761"/>
      <c r="B149" s="761"/>
      <c r="C149" s="111"/>
      <c r="D149" s="761"/>
      <c r="E149" s="761"/>
      <c r="F149" s="761"/>
      <c r="G149" s="761"/>
      <c r="H149" s="761"/>
      <c r="I149" s="761"/>
      <c r="J149" s="761"/>
      <c r="K149" s="761"/>
      <c r="L149" s="761"/>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row>
    <row r="150" spans="1:35" ht="12.75" hidden="1" customHeight="1">
      <c r="A150" s="761"/>
      <c r="B150" s="761"/>
      <c r="C150" s="111"/>
      <c r="D150" s="761"/>
      <c r="E150" s="761"/>
      <c r="F150" s="761"/>
      <c r="G150" s="761"/>
      <c r="H150" s="761"/>
      <c r="I150" s="761"/>
      <c r="J150" s="761"/>
      <c r="K150" s="761"/>
      <c r="L150" s="761"/>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row>
    <row r="151" spans="1:35" ht="12.75" hidden="1" customHeight="1">
      <c r="A151" s="761"/>
      <c r="B151" s="761"/>
      <c r="C151" s="111"/>
      <c r="D151" s="761"/>
      <c r="E151" s="761"/>
      <c r="F151" s="761"/>
      <c r="G151" s="761"/>
      <c r="H151" s="761"/>
      <c r="I151" s="761"/>
      <c r="J151" s="761"/>
      <c r="K151" s="761"/>
      <c r="L151" s="761"/>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row>
    <row r="152" spans="1:35" ht="12.75" hidden="1" customHeight="1">
      <c r="A152" s="761"/>
      <c r="B152" s="761"/>
      <c r="C152" s="111"/>
      <c r="D152" s="761"/>
      <c r="E152" s="761"/>
      <c r="F152" s="761"/>
      <c r="G152" s="761"/>
      <c r="H152" s="761"/>
      <c r="I152" s="761"/>
      <c r="J152" s="761"/>
      <c r="K152" s="761"/>
      <c r="L152" s="761"/>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row>
    <row r="153" spans="1:35" ht="12.75" hidden="1" customHeight="1">
      <c r="A153" s="761"/>
      <c r="B153" s="761"/>
      <c r="C153" s="111"/>
      <c r="D153" s="761"/>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row>
    <row r="154" spans="1:35" ht="12.75" hidden="1" customHeight="1">
      <c r="A154" s="761"/>
      <c r="B154" s="761"/>
      <c r="C154" s="111"/>
      <c r="D154" s="761"/>
      <c r="E154" s="761"/>
      <c r="F154" s="761"/>
      <c r="G154" s="761"/>
      <c r="H154" s="761"/>
      <c r="I154" s="761"/>
      <c r="J154" s="761"/>
      <c r="K154" s="761"/>
      <c r="L154" s="761"/>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row>
    <row r="155" spans="1:35" ht="12.75" hidden="1" customHeight="1">
      <c r="A155" s="761"/>
      <c r="B155" s="761"/>
      <c r="C155" s="111"/>
      <c r="D155" s="761"/>
      <c r="E155" s="761"/>
      <c r="F155" s="761"/>
      <c r="G155" s="761"/>
      <c r="H155" s="761"/>
      <c r="I155" s="761"/>
      <c r="J155" s="761"/>
      <c r="K155" s="761"/>
      <c r="L155" s="761"/>
      <c r="M155" s="761"/>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row>
    <row r="156" spans="1:35" ht="12.75" hidden="1" customHeight="1">
      <c r="A156" s="761"/>
      <c r="B156" s="761"/>
      <c r="C156" s="111"/>
      <c r="D156" s="761"/>
      <c r="E156" s="761"/>
      <c r="F156" s="761"/>
      <c r="G156" s="761"/>
      <c r="H156" s="761"/>
      <c r="I156" s="761"/>
      <c r="J156" s="761"/>
      <c r="K156" s="761"/>
      <c r="L156" s="761"/>
      <c r="M156" s="761"/>
      <c r="N156" s="761"/>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row>
    <row r="157" spans="1:35" ht="12.75" hidden="1" customHeight="1">
      <c r="A157" s="761"/>
      <c r="B157" s="761"/>
      <c r="C157" s="111"/>
      <c r="D157" s="761"/>
      <c r="E157" s="761"/>
      <c r="F157" s="761"/>
      <c r="G157" s="761"/>
      <c r="H157" s="761"/>
      <c r="I157" s="761"/>
      <c r="J157" s="761"/>
      <c r="K157" s="761"/>
      <c r="L157" s="761"/>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row>
    <row r="158" spans="1:35" ht="12.75" hidden="1" customHeight="1">
      <c r="A158" s="761"/>
      <c r="B158" s="761"/>
      <c r="C158" s="111"/>
      <c r="D158" s="761"/>
      <c r="E158" s="761"/>
      <c r="F158" s="761"/>
      <c r="G158" s="761"/>
      <c r="H158" s="761"/>
      <c r="I158" s="761"/>
      <c r="J158" s="761"/>
      <c r="K158" s="761"/>
      <c r="L158" s="761"/>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row>
    <row r="159" spans="1:35" ht="12.75" hidden="1" customHeight="1">
      <c r="A159" s="761"/>
      <c r="B159" s="761"/>
      <c r="C159" s="111"/>
      <c r="D159" s="761"/>
      <c r="E159" s="761"/>
      <c r="F159" s="761"/>
      <c r="G159" s="761"/>
      <c r="H159" s="761"/>
      <c r="I159" s="761"/>
      <c r="J159" s="761"/>
      <c r="K159" s="761"/>
      <c r="L159" s="761"/>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row>
    <row r="160" spans="1:35" ht="12.75" hidden="1" customHeight="1">
      <c r="A160" s="761"/>
      <c r="B160" s="761"/>
      <c r="C160" s="111"/>
      <c r="D160" s="761"/>
      <c r="E160" s="761"/>
      <c r="F160" s="761"/>
      <c r="G160" s="761"/>
      <c r="H160" s="761"/>
      <c r="I160" s="761"/>
      <c r="J160" s="761"/>
      <c r="K160" s="761"/>
      <c r="L160" s="761"/>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row>
    <row r="161" spans="1:35" ht="12.75" hidden="1" customHeight="1">
      <c r="A161" s="761"/>
      <c r="B161" s="761"/>
      <c r="C161" s="111"/>
      <c r="D161" s="761"/>
      <c r="E161" s="761"/>
      <c r="F161" s="761"/>
      <c r="G161" s="761"/>
      <c r="H161" s="761"/>
      <c r="I161" s="761"/>
      <c r="J161" s="761"/>
      <c r="K161" s="761"/>
      <c r="L161" s="761"/>
      <c r="M161" s="761"/>
      <c r="N161" s="761"/>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row>
    <row r="162" spans="1:35" ht="12.75" hidden="1" customHeight="1">
      <c r="A162" s="761"/>
      <c r="B162" s="761"/>
      <c r="C162" s="111"/>
      <c r="D162" s="761"/>
      <c r="E162" s="761"/>
      <c r="F162" s="761"/>
      <c r="G162" s="761"/>
      <c r="H162" s="761"/>
      <c r="I162" s="761"/>
      <c r="J162" s="761"/>
      <c r="K162" s="761"/>
      <c r="L162" s="761"/>
      <c r="M162" s="761"/>
      <c r="N162" s="761"/>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row>
    <row r="163" spans="1:35" ht="12.75" hidden="1" customHeight="1">
      <c r="A163" s="761"/>
      <c r="B163" s="761"/>
      <c r="C163" s="111"/>
      <c r="D163" s="761"/>
      <c r="E163" s="761"/>
      <c r="F163" s="761"/>
      <c r="G163" s="761"/>
      <c r="H163" s="761"/>
      <c r="I163" s="761"/>
      <c r="J163" s="761"/>
      <c r="K163" s="761"/>
      <c r="L163" s="761"/>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row>
    <row r="164" spans="1:35" ht="12.75" hidden="1" customHeight="1">
      <c r="A164" s="761"/>
      <c r="B164" s="761"/>
      <c r="C164" s="111"/>
      <c r="D164" s="761"/>
      <c r="E164" s="761"/>
      <c r="F164" s="761"/>
      <c r="G164" s="761"/>
      <c r="H164" s="761"/>
      <c r="I164" s="761"/>
      <c r="J164" s="761"/>
      <c r="K164" s="761"/>
      <c r="L164" s="761"/>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row>
    <row r="165" spans="1:35" ht="12.75" hidden="1" customHeight="1">
      <c r="A165" s="761"/>
      <c r="B165" s="761"/>
      <c r="C165" s="111"/>
      <c r="D165" s="761"/>
      <c r="E165" s="761"/>
      <c r="F165" s="761"/>
      <c r="G165" s="761"/>
      <c r="H165" s="761"/>
      <c r="I165" s="761"/>
      <c r="J165" s="761"/>
      <c r="K165" s="761"/>
      <c r="L165" s="761"/>
      <c r="M165" s="761"/>
      <c r="N165" s="761"/>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row>
    <row r="166" spans="1:35" ht="12.75" hidden="1" customHeight="1">
      <c r="A166" s="761"/>
      <c r="B166" s="761"/>
      <c r="C166" s="111"/>
      <c r="D166" s="761"/>
      <c r="E166" s="761"/>
      <c r="F166" s="761"/>
      <c r="G166" s="761"/>
      <c r="H166" s="761"/>
      <c r="I166" s="761"/>
      <c r="J166" s="761"/>
      <c r="K166" s="761"/>
      <c r="L166" s="761"/>
      <c r="M166" s="761"/>
      <c r="N166" s="761"/>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row>
    <row r="167" spans="1:35" ht="12.75" hidden="1" customHeight="1">
      <c r="A167" s="761"/>
      <c r="B167" s="761"/>
      <c r="C167" s="111"/>
      <c r="D167" s="761"/>
      <c r="E167" s="761"/>
      <c r="F167" s="761"/>
      <c r="G167" s="761"/>
      <c r="H167" s="761"/>
      <c r="I167" s="761"/>
      <c r="J167" s="761"/>
      <c r="K167" s="761"/>
      <c r="L167" s="761"/>
      <c r="M167" s="761"/>
      <c r="N167" s="761"/>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row>
    <row r="168" spans="1:35" ht="12.75" hidden="1" customHeight="1">
      <c r="A168" s="761"/>
      <c r="B168" s="761"/>
      <c r="C168" s="111"/>
      <c r="D168" s="761"/>
      <c r="E168" s="761"/>
      <c r="F168" s="761"/>
      <c r="G168" s="761"/>
      <c r="H168" s="761"/>
      <c r="I168" s="761"/>
      <c r="J168" s="761"/>
      <c r="K168" s="761"/>
      <c r="L168" s="761"/>
      <c r="M168" s="761"/>
      <c r="N168" s="761"/>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row>
    <row r="169" spans="1:35" ht="12.75" hidden="1" customHeight="1">
      <c r="A169" s="761"/>
      <c r="B169" s="761"/>
      <c r="C169" s="111"/>
      <c r="D169" s="761"/>
      <c r="E169" s="761"/>
      <c r="F169" s="761"/>
      <c r="G169" s="761"/>
      <c r="H169" s="761"/>
      <c r="I169" s="761"/>
      <c r="J169" s="761"/>
      <c r="K169" s="761"/>
      <c r="L169" s="761"/>
      <c r="M169" s="761"/>
      <c r="N169" s="761"/>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row>
    <row r="170" spans="1:35" ht="12.75" hidden="1" customHeight="1">
      <c r="A170" s="761"/>
      <c r="B170" s="761"/>
      <c r="C170" s="111"/>
      <c r="D170" s="761"/>
      <c r="E170" s="761"/>
      <c r="F170" s="761"/>
      <c r="G170" s="761"/>
      <c r="H170" s="761"/>
      <c r="I170" s="761"/>
      <c r="J170" s="761"/>
      <c r="K170" s="761"/>
      <c r="L170" s="761"/>
      <c r="M170" s="761"/>
      <c r="N170" s="761"/>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row>
    <row r="171" spans="1:35" ht="12.75" hidden="1" customHeight="1">
      <c r="A171" s="761"/>
      <c r="B171" s="761"/>
      <c r="C171" s="111"/>
      <c r="D171" s="761"/>
      <c r="E171" s="761"/>
      <c r="F171" s="761"/>
      <c r="G171" s="761"/>
      <c r="H171" s="761"/>
      <c r="I171" s="761"/>
      <c r="J171" s="761"/>
      <c r="K171" s="761"/>
      <c r="L171" s="761"/>
      <c r="M171" s="761"/>
      <c r="N171" s="761"/>
      <c r="O171" s="761"/>
      <c r="P171" s="761"/>
      <c r="Q171" s="761"/>
      <c r="R171" s="761"/>
      <c r="S171" s="761"/>
      <c r="T171" s="761"/>
      <c r="U171" s="761"/>
      <c r="V171" s="761"/>
      <c r="W171" s="761"/>
      <c r="X171" s="761"/>
      <c r="Y171" s="761"/>
      <c r="Z171" s="761"/>
      <c r="AA171" s="761"/>
      <c r="AB171" s="761"/>
      <c r="AC171" s="761"/>
      <c r="AD171" s="761"/>
      <c r="AE171" s="761"/>
      <c r="AF171" s="761"/>
      <c r="AG171" s="761"/>
      <c r="AH171" s="761"/>
      <c r="AI171" s="761"/>
    </row>
    <row r="172" spans="1:35" ht="12.75" hidden="1" customHeight="1">
      <c r="A172" s="761"/>
      <c r="B172" s="761"/>
      <c r="C172" s="111"/>
      <c r="D172" s="761"/>
      <c r="E172" s="761"/>
      <c r="F172" s="761"/>
      <c r="G172" s="761"/>
      <c r="H172" s="761"/>
      <c r="I172" s="761"/>
      <c r="J172" s="761"/>
      <c r="K172" s="761"/>
      <c r="L172" s="761"/>
      <c r="M172" s="761"/>
      <c r="N172" s="761"/>
      <c r="O172" s="761"/>
      <c r="P172" s="761"/>
      <c r="Q172" s="761"/>
      <c r="R172" s="761"/>
      <c r="S172" s="761"/>
      <c r="T172" s="761"/>
      <c r="U172" s="761"/>
      <c r="V172" s="761"/>
      <c r="W172" s="761"/>
      <c r="X172" s="761"/>
      <c r="Y172" s="761"/>
      <c r="Z172" s="761"/>
      <c r="AA172" s="761"/>
      <c r="AB172" s="761"/>
      <c r="AC172" s="761"/>
      <c r="AD172" s="761"/>
      <c r="AE172" s="761"/>
      <c r="AF172" s="761"/>
      <c r="AG172" s="761"/>
      <c r="AH172" s="761"/>
      <c r="AI172" s="761"/>
    </row>
    <row r="173" spans="1:35" ht="12.75" hidden="1" customHeight="1">
      <c r="A173" s="761"/>
      <c r="B173" s="761"/>
      <c r="C173" s="111"/>
      <c r="D173" s="761"/>
      <c r="E173" s="761"/>
      <c r="F173" s="761"/>
      <c r="G173" s="761"/>
      <c r="H173" s="761"/>
      <c r="I173" s="761"/>
      <c r="J173" s="761"/>
      <c r="K173" s="761"/>
      <c r="L173" s="761"/>
      <c r="M173" s="761"/>
      <c r="N173" s="761"/>
      <c r="O173" s="761"/>
      <c r="P173" s="761"/>
      <c r="Q173" s="761"/>
      <c r="R173" s="761"/>
      <c r="S173" s="761"/>
      <c r="T173" s="761"/>
      <c r="U173" s="761"/>
      <c r="V173" s="761"/>
      <c r="W173" s="761"/>
      <c r="X173" s="761"/>
      <c r="Y173" s="761"/>
      <c r="Z173" s="761"/>
      <c r="AA173" s="761"/>
      <c r="AB173" s="761"/>
      <c r="AC173" s="761"/>
      <c r="AD173" s="761"/>
      <c r="AE173" s="761"/>
      <c r="AF173" s="761"/>
      <c r="AG173" s="761"/>
      <c r="AH173" s="761"/>
      <c r="AI173" s="761"/>
    </row>
    <row r="174" spans="1:35" ht="12.75" hidden="1" customHeight="1">
      <c r="A174" s="761"/>
      <c r="B174" s="761"/>
      <c r="C174" s="111"/>
      <c r="D174" s="761"/>
      <c r="E174" s="761"/>
      <c r="F174" s="761"/>
      <c r="G174" s="761"/>
      <c r="H174" s="761"/>
      <c r="I174" s="761"/>
      <c r="J174" s="761"/>
      <c r="K174" s="761"/>
      <c r="L174" s="761"/>
      <c r="M174" s="761"/>
      <c r="N174" s="761"/>
      <c r="O174" s="761"/>
      <c r="P174" s="761"/>
      <c r="Q174" s="761"/>
      <c r="R174" s="761"/>
      <c r="S174" s="761"/>
      <c r="T174" s="761"/>
      <c r="U174" s="761"/>
      <c r="V174" s="761"/>
      <c r="W174" s="761"/>
      <c r="X174" s="761"/>
      <c r="Y174" s="761"/>
      <c r="Z174" s="761"/>
      <c r="AA174" s="761"/>
      <c r="AB174" s="761"/>
      <c r="AC174" s="761"/>
      <c r="AD174" s="761"/>
      <c r="AE174" s="761"/>
      <c r="AF174" s="761"/>
      <c r="AG174" s="761"/>
      <c r="AH174" s="761"/>
      <c r="AI174" s="761"/>
    </row>
    <row r="175" spans="1:35" ht="12.75" hidden="1" customHeight="1">
      <c r="A175" s="761"/>
      <c r="B175" s="761"/>
      <c r="C175" s="111"/>
      <c r="D175" s="761"/>
      <c r="E175" s="761"/>
      <c r="F175" s="761"/>
      <c r="G175" s="761"/>
      <c r="H175" s="761"/>
      <c r="I175" s="761"/>
      <c r="J175" s="761"/>
      <c r="K175" s="761"/>
      <c r="L175" s="761"/>
      <c r="M175" s="761"/>
      <c r="N175" s="761"/>
      <c r="O175" s="761"/>
      <c r="P175" s="761"/>
      <c r="Q175" s="761"/>
      <c r="R175" s="761"/>
      <c r="S175" s="761"/>
      <c r="T175" s="761"/>
      <c r="U175" s="761"/>
      <c r="V175" s="761"/>
      <c r="W175" s="761"/>
      <c r="X175" s="761"/>
      <c r="Y175" s="761"/>
      <c r="Z175" s="761"/>
      <c r="AA175" s="761"/>
      <c r="AB175" s="761"/>
      <c r="AC175" s="761"/>
      <c r="AD175" s="761"/>
      <c r="AE175" s="761"/>
      <c r="AF175" s="761"/>
      <c r="AG175" s="761"/>
      <c r="AH175" s="761"/>
      <c r="AI175" s="761"/>
    </row>
    <row r="176" spans="1:35" ht="12.75" hidden="1" customHeight="1">
      <c r="A176" s="761"/>
      <c r="B176" s="761"/>
      <c r="C176" s="111"/>
      <c r="D176" s="761"/>
      <c r="E176" s="761"/>
      <c r="F176" s="761"/>
      <c r="G176" s="761"/>
      <c r="H176" s="761"/>
      <c r="I176" s="761"/>
      <c r="J176" s="761"/>
      <c r="K176" s="761"/>
      <c r="L176" s="761"/>
      <c r="M176" s="761"/>
      <c r="N176" s="761"/>
      <c r="O176" s="761"/>
      <c r="P176" s="761"/>
      <c r="Q176" s="761"/>
      <c r="R176" s="761"/>
      <c r="S176" s="761"/>
      <c r="T176" s="761"/>
      <c r="U176" s="761"/>
      <c r="V176" s="761"/>
      <c r="W176" s="761"/>
      <c r="X176" s="761"/>
      <c r="Y176" s="761"/>
      <c r="Z176" s="761"/>
      <c r="AA176" s="761"/>
      <c r="AB176" s="761"/>
      <c r="AC176" s="761"/>
      <c r="AD176" s="761"/>
      <c r="AE176" s="761"/>
      <c r="AF176" s="761"/>
      <c r="AG176" s="761"/>
      <c r="AH176" s="761"/>
      <c r="AI176" s="761"/>
    </row>
    <row r="177" spans="1:35" ht="12.75" hidden="1" customHeight="1">
      <c r="A177" s="761"/>
      <c r="B177" s="761"/>
      <c r="C177" s="111"/>
      <c r="D177" s="761"/>
      <c r="E177" s="761"/>
      <c r="F177" s="761"/>
      <c r="G177" s="761"/>
      <c r="H177" s="761"/>
      <c r="I177" s="761"/>
      <c r="J177" s="761"/>
      <c r="K177" s="761"/>
      <c r="L177" s="761"/>
      <c r="M177" s="761"/>
      <c r="N177" s="761"/>
      <c r="O177" s="761"/>
      <c r="P177" s="761"/>
      <c r="Q177" s="761"/>
      <c r="R177" s="761"/>
      <c r="S177" s="761"/>
      <c r="T177" s="761"/>
      <c r="U177" s="761"/>
      <c r="V177" s="761"/>
      <c r="W177" s="761"/>
      <c r="X177" s="761"/>
      <c r="Y177" s="761"/>
      <c r="Z177" s="761"/>
      <c r="AA177" s="761"/>
      <c r="AB177" s="761"/>
      <c r="AC177" s="761"/>
      <c r="AD177" s="761"/>
      <c r="AE177" s="761"/>
      <c r="AF177" s="761"/>
      <c r="AG177" s="761"/>
      <c r="AH177" s="761"/>
      <c r="AI177" s="761"/>
    </row>
    <row r="178" spans="1:35" ht="12.75" hidden="1" customHeight="1">
      <c r="A178" s="761"/>
      <c r="B178" s="761"/>
      <c r="C178" s="111"/>
      <c r="D178" s="761"/>
      <c r="E178" s="761"/>
      <c r="F178" s="761"/>
      <c r="G178" s="761"/>
      <c r="H178" s="761"/>
      <c r="I178" s="761"/>
      <c r="J178" s="761"/>
      <c r="K178" s="761"/>
      <c r="L178" s="761"/>
      <c r="M178" s="761"/>
      <c r="N178" s="761"/>
      <c r="O178" s="761"/>
      <c r="P178" s="761"/>
      <c r="Q178" s="761"/>
      <c r="R178" s="761"/>
      <c r="S178" s="761"/>
      <c r="T178" s="761"/>
      <c r="U178" s="761"/>
      <c r="V178" s="761"/>
      <c r="W178" s="761"/>
      <c r="X178" s="761"/>
      <c r="Y178" s="761"/>
      <c r="Z178" s="761"/>
      <c r="AA178" s="761"/>
      <c r="AB178" s="761"/>
      <c r="AC178" s="761"/>
      <c r="AD178" s="761"/>
      <c r="AE178" s="761"/>
      <c r="AF178" s="761"/>
      <c r="AG178" s="761"/>
      <c r="AH178" s="761"/>
      <c r="AI178" s="761"/>
    </row>
    <row r="179" spans="1:35" ht="12.75" hidden="1" customHeight="1">
      <c r="A179" s="761"/>
      <c r="B179" s="761"/>
      <c r="C179" s="111"/>
      <c r="D179" s="761"/>
      <c r="E179" s="761"/>
      <c r="F179" s="761"/>
      <c r="G179" s="761"/>
      <c r="H179" s="761"/>
      <c r="I179" s="761"/>
      <c r="J179" s="761"/>
      <c r="K179" s="761"/>
      <c r="L179" s="761"/>
      <c r="M179" s="761"/>
      <c r="N179" s="761"/>
      <c r="O179" s="761"/>
      <c r="P179" s="761"/>
      <c r="Q179" s="761"/>
      <c r="R179" s="761"/>
      <c r="S179" s="761"/>
      <c r="T179" s="761"/>
      <c r="U179" s="761"/>
      <c r="V179" s="761"/>
      <c r="W179" s="761"/>
      <c r="X179" s="761"/>
      <c r="Y179" s="761"/>
      <c r="Z179" s="761"/>
      <c r="AA179" s="761"/>
      <c r="AB179" s="761"/>
      <c r="AC179" s="761"/>
      <c r="AD179" s="761"/>
      <c r="AE179" s="761"/>
      <c r="AF179" s="761"/>
      <c r="AG179" s="761"/>
      <c r="AH179" s="761"/>
      <c r="AI179" s="761"/>
    </row>
    <row r="180" spans="1:35" ht="12.75" hidden="1" customHeight="1">
      <c r="A180" s="761"/>
      <c r="B180" s="761"/>
      <c r="C180" s="111"/>
      <c r="D180" s="761"/>
      <c r="E180" s="761"/>
      <c r="F180" s="761"/>
      <c r="G180" s="761"/>
      <c r="H180" s="761"/>
      <c r="I180" s="761"/>
      <c r="J180" s="761"/>
      <c r="K180" s="761"/>
      <c r="L180" s="761"/>
      <c r="M180" s="761"/>
      <c r="N180" s="761"/>
      <c r="O180" s="761"/>
      <c r="P180" s="761"/>
      <c r="Q180" s="761"/>
      <c r="R180" s="761"/>
      <c r="S180" s="761"/>
      <c r="T180" s="761"/>
      <c r="U180" s="761"/>
      <c r="V180" s="761"/>
      <c r="W180" s="761"/>
      <c r="X180" s="761"/>
      <c r="Y180" s="761"/>
      <c r="Z180" s="761"/>
      <c r="AA180" s="761"/>
      <c r="AB180" s="761"/>
      <c r="AC180" s="761"/>
      <c r="AD180" s="761"/>
      <c r="AE180" s="761"/>
      <c r="AF180" s="761"/>
      <c r="AG180" s="761"/>
      <c r="AH180" s="761"/>
      <c r="AI180" s="761"/>
    </row>
    <row r="181" spans="1:35" ht="12.75" hidden="1" customHeight="1">
      <c r="A181" s="761"/>
      <c r="B181" s="761"/>
      <c r="C181" s="111"/>
      <c r="D181" s="761"/>
      <c r="E181" s="761"/>
      <c r="F181" s="761"/>
      <c r="G181" s="761"/>
      <c r="H181" s="761"/>
      <c r="I181" s="761"/>
      <c r="J181" s="761"/>
      <c r="K181" s="761"/>
      <c r="L181" s="761"/>
      <c r="M181" s="761"/>
      <c r="N181" s="761"/>
      <c r="O181" s="761"/>
      <c r="P181" s="761"/>
      <c r="Q181" s="761"/>
      <c r="R181" s="761"/>
      <c r="S181" s="761"/>
      <c r="T181" s="761"/>
      <c r="U181" s="761"/>
      <c r="V181" s="761"/>
      <c r="W181" s="761"/>
      <c r="X181" s="761"/>
      <c r="Y181" s="761"/>
      <c r="Z181" s="761"/>
      <c r="AA181" s="761"/>
      <c r="AB181" s="761"/>
      <c r="AC181" s="761"/>
      <c r="AD181" s="761"/>
      <c r="AE181" s="761"/>
      <c r="AF181" s="761"/>
      <c r="AG181" s="761"/>
      <c r="AH181" s="761"/>
      <c r="AI181" s="761"/>
    </row>
    <row r="182" spans="1:35" ht="12.75" hidden="1" customHeight="1">
      <c r="A182" s="761"/>
      <c r="B182" s="761"/>
      <c r="C182" s="111"/>
      <c r="D182" s="761"/>
      <c r="E182" s="761"/>
      <c r="F182" s="761"/>
      <c r="G182" s="761"/>
      <c r="H182" s="761"/>
      <c r="I182" s="761"/>
      <c r="J182" s="761"/>
      <c r="K182" s="761"/>
      <c r="L182" s="761"/>
      <c r="M182" s="761"/>
      <c r="N182" s="761"/>
      <c r="O182" s="761"/>
      <c r="P182" s="761"/>
      <c r="Q182" s="761"/>
      <c r="R182" s="761"/>
      <c r="S182" s="761"/>
      <c r="T182" s="761"/>
      <c r="U182" s="761"/>
      <c r="V182" s="761"/>
      <c r="W182" s="761"/>
      <c r="X182" s="761"/>
      <c r="Y182" s="761"/>
      <c r="Z182" s="761"/>
      <c r="AA182" s="761"/>
      <c r="AB182" s="761"/>
      <c r="AC182" s="761"/>
      <c r="AD182" s="761"/>
      <c r="AE182" s="761"/>
      <c r="AF182" s="761"/>
      <c r="AG182" s="761"/>
      <c r="AH182" s="761"/>
      <c r="AI182" s="761"/>
    </row>
    <row r="183" spans="1:35" ht="12.75" hidden="1" customHeight="1">
      <c r="A183" s="761"/>
      <c r="B183" s="761"/>
      <c r="C183" s="111"/>
      <c r="D183" s="761"/>
      <c r="E183" s="761"/>
      <c r="F183" s="761"/>
      <c r="G183" s="761"/>
      <c r="H183" s="761"/>
      <c r="I183" s="761"/>
      <c r="J183" s="761"/>
      <c r="K183" s="761"/>
      <c r="L183" s="761"/>
      <c r="M183" s="761"/>
      <c r="N183" s="761"/>
      <c r="O183" s="761"/>
      <c r="P183" s="761"/>
      <c r="Q183" s="761"/>
      <c r="R183" s="761"/>
      <c r="S183" s="761"/>
      <c r="T183" s="761"/>
      <c r="U183" s="761"/>
      <c r="V183" s="761"/>
      <c r="W183" s="761"/>
      <c r="X183" s="761"/>
      <c r="Y183" s="761"/>
      <c r="Z183" s="761"/>
      <c r="AA183" s="761"/>
      <c r="AB183" s="761"/>
      <c r="AC183" s="761"/>
      <c r="AD183" s="761"/>
      <c r="AE183" s="761"/>
      <c r="AF183" s="761"/>
      <c r="AG183" s="761"/>
      <c r="AH183" s="761"/>
      <c r="AI183" s="761"/>
    </row>
    <row r="184" spans="1:35" ht="12.75" hidden="1" customHeight="1">
      <c r="A184" s="761"/>
      <c r="B184" s="761"/>
      <c r="C184" s="111"/>
      <c r="D184" s="761"/>
      <c r="E184" s="761"/>
      <c r="F184" s="761"/>
      <c r="G184" s="761"/>
      <c r="H184" s="761"/>
      <c r="I184" s="761"/>
      <c r="J184" s="761"/>
      <c r="K184" s="761"/>
      <c r="L184" s="761"/>
      <c r="M184" s="761"/>
      <c r="N184" s="761"/>
      <c r="O184" s="761"/>
      <c r="P184" s="761"/>
      <c r="Q184" s="761"/>
      <c r="R184" s="761"/>
      <c r="S184" s="761"/>
      <c r="T184" s="761"/>
      <c r="U184" s="761"/>
      <c r="V184" s="761"/>
      <c r="W184" s="761"/>
      <c r="X184" s="761"/>
      <c r="Y184" s="761"/>
      <c r="Z184" s="761"/>
      <c r="AA184" s="761"/>
      <c r="AB184" s="761"/>
      <c r="AC184" s="761"/>
      <c r="AD184" s="761"/>
      <c r="AE184" s="761"/>
      <c r="AF184" s="761"/>
      <c r="AG184" s="761"/>
      <c r="AH184" s="761"/>
      <c r="AI184" s="761"/>
    </row>
    <row r="185" spans="1:35" ht="12.75" hidden="1" customHeight="1">
      <c r="A185" s="761"/>
      <c r="B185" s="761"/>
      <c r="C185" s="111"/>
      <c r="D185" s="761"/>
      <c r="E185" s="761"/>
      <c r="F185" s="761"/>
      <c r="G185" s="761"/>
      <c r="H185" s="761"/>
      <c r="I185" s="761"/>
      <c r="J185" s="761"/>
      <c r="K185" s="761"/>
      <c r="L185" s="761"/>
      <c r="M185" s="761"/>
      <c r="N185" s="761"/>
      <c r="O185" s="761"/>
      <c r="P185" s="761"/>
      <c r="Q185" s="761"/>
      <c r="R185" s="761"/>
      <c r="S185" s="761"/>
      <c r="T185" s="761"/>
      <c r="U185" s="761"/>
      <c r="V185" s="761"/>
      <c r="W185" s="761"/>
      <c r="X185" s="761"/>
      <c r="Y185" s="761"/>
      <c r="Z185" s="761"/>
      <c r="AA185" s="761"/>
      <c r="AB185" s="761"/>
      <c r="AC185" s="761"/>
      <c r="AD185" s="761"/>
      <c r="AE185" s="761"/>
      <c r="AF185" s="761"/>
      <c r="AG185" s="761"/>
      <c r="AH185" s="761"/>
      <c r="AI185" s="761"/>
    </row>
    <row r="186" spans="1:35" ht="12.75" hidden="1" customHeight="1">
      <c r="A186" s="761"/>
      <c r="B186" s="761"/>
      <c r="C186" s="111"/>
      <c r="D186" s="761"/>
      <c r="E186" s="761"/>
      <c r="F186" s="761"/>
      <c r="G186" s="761"/>
      <c r="H186" s="761"/>
      <c r="I186" s="761"/>
      <c r="J186" s="761"/>
      <c r="K186" s="761"/>
      <c r="L186" s="761"/>
      <c r="M186" s="761"/>
      <c r="N186" s="761"/>
      <c r="O186" s="761"/>
      <c r="P186" s="761"/>
      <c r="Q186" s="761"/>
      <c r="R186" s="761"/>
      <c r="S186" s="761"/>
      <c r="T186" s="761"/>
      <c r="U186" s="761"/>
      <c r="V186" s="761"/>
      <c r="W186" s="761"/>
      <c r="X186" s="761"/>
      <c r="Y186" s="761"/>
      <c r="Z186" s="761"/>
      <c r="AA186" s="761"/>
      <c r="AB186" s="761"/>
      <c r="AC186" s="761"/>
      <c r="AD186" s="761"/>
      <c r="AE186" s="761"/>
      <c r="AF186" s="761"/>
      <c r="AG186" s="761"/>
      <c r="AH186" s="761"/>
      <c r="AI186" s="761"/>
    </row>
    <row r="187" spans="1:35" ht="12.75" hidden="1" customHeight="1">
      <c r="A187" s="761"/>
      <c r="B187" s="761"/>
      <c r="C187" s="111"/>
      <c r="D187" s="761"/>
      <c r="E187" s="761"/>
      <c r="F187" s="761"/>
      <c r="G187" s="761"/>
      <c r="H187" s="761"/>
      <c r="I187" s="761"/>
      <c r="J187" s="761"/>
      <c r="K187" s="761"/>
      <c r="L187" s="761"/>
      <c r="M187" s="761"/>
      <c r="N187" s="761"/>
      <c r="O187" s="761"/>
      <c r="P187" s="761"/>
      <c r="Q187" s="761"/>
      <c r="R187" s="761"/>
      <c r="S187" s="761"/>
      <c r="T187" s="761"/>
      <c r="U187" s="761"/>
      <c r="V187" s="761"/>
      <c r="W187" s="761"/>
      <c r="X187" s="761"/>
      <c r="Y187" s="761"/>
      <c r="Z187" s="761"/>
      <c r="AA187" s="761"/>
      <c r="AB187" s="761"/>
      <c r="AC187" s="761"/>
      <c r="AD187" s="761"/>
      <c r="AE187" s="761"/>
      <c r="AF187" s="761"/>
      <c r="AG187" s="761"/>
      <c r="AH187" s="761"/>
      <c r="AI187" s="761"/>
    </row>
    <row r="188" spans="1:35" ht="12.75" hidden="1" customHeight="1">
      <c r="A188" s="761"/>
      <c r="B188" s="761"/>
      <c r="C188" s="111"/>
      <c r="D188" s="761"/>
      <c r="E188" s="761"/>
      <c r="F188" s="761"/>
      <c r="G188" s="761"/>
      <c r="H188" s="761"/>
      <c r="I188" s="761"/>
      <c r="J188" s="761"/>
      <c r="K188" s="761"/>
      <c r="L188" s="761"/>
      <c r="M188" s="761"/>
      <c r="N188" s="761"/>
      <c r="O188" s="761"/>
      <c r="P188" s="761"/>
      <c r="Q188" s="761"/>
      <c r="R188" s="761"/>
      <c r="S188" s="761"/>
      <c r="T188" s="761"/>
      <c r="U188" s="761"/>
      <c r="V188" s="761"/>
      <c r="W188" s="761"/>
      <c r="X188" s="761"/>
      <c r="Y188" s="761"/>
      <c r="Z188" s="761"/>
      <c r="AA188" s="761"/>
      <c r="AB188" s="761"/>
      <c r="AC188" s="761"/>
      <c r="AD188" s="761"/>
      <c r="AE188" s="761"/>
      <c r="AF188" s="761"/>
      <c r="AG188" s="761"/>
      <c r="AH188" s="761"/>
      <c r="AI188" s="761"/>
    </row>
    <row r="189" spans="1:35" ht="12.75" hidden="1" customHeight="1">
      <c r="A189" s="761"/>
      <c r="B189" s="761"/>
      <c r="C189" s="111"/>
      <c r="D189" s="761"/>
      <c r="E189" s="761"/>
      <c r="F189" s="761"/>
      <c r="G189" s="761"/>
      <c r="H189" s="761"/>
      <c r="I189" s="761"/>
      <c r="J189" s="761"/>
      <c r="K189" s="761"/>
      <c r="L189" s="761"/>
      <c r="M189" s="761"/>
      <c r="N189" s="761"/>
      <c r="O189" s="761"/>
      <c r="P189" s="761"/>
      <c r="Q189" s="761"/>
      <c r="R189" s="761"/>
      <c r="S189" s="761"/>
      <c r="T189" s="761"/>
      <c r="U189" s="761"/>
      <c r="V189" s="761"/>
      <c r="W189" s="761"/>
      <c r="X189" s="761"/>
      <c r="Y189" s="761"/>
      <c r="Z189" s="761"/>
      <c r="AA189" s="761"/>
      <c r="AB189" s="761"/>
      <c r="AC189" s="761"/>
      <c r="AD189" s="761"/>
      <c r="AE189" s="761"/>
      <c r="AF189" s="761"/>
      <c r="AG189" s="761"/>
      <c r="AH189" s="761"/>
      <c r="AI189" s="761"/>
    </row>
    <row r="190" spans="1:35" ht="12.75" hidden="1" customHeight="1">
      <c r="A190" s="761"/>
      <c r="B190" s="761"/>
      <c r="C190" s="111"/>
      <c r="D190" s="761"/>
      <c r="E190" s="761"/>
      <c r="F190" s="761"/>
      <c r="G190" s="761"/>
      <c r="H190" s="761"/>
      <c r="I190" s="761"/>
      <c r="J190" s="761"/>
      <c r="K190" s="761"/>
      <c r="L190" s="761"/>
      <c r="M190" s="761"/>
      <c r="N190" s="761"/>
      <c r="O190" s="761"/>
      <c r="P190" s="761"/>
      <c r="Q190" s="761"/>
      <c r="R190" s="761"/>
      <c r="S190" s="761"/>
      <c r="T190" s="761"/>
      <c r="U190" s="761"/>
      <c r="V190" s="761"/>
      <c r="W190" s="761"/>
      <c r="X190" s="761"/>
      <c r="Y190" s="761"/>
      <c r="Z190" s="761"/>
      <c r="AA190" s="761"/>
      <c r="AB190" s="761"/>
      <c r="AC190" s="761"/>
      <c r="AD190" s="761"/>
      <c r="AE190" s="761"/>
      <c r="AF190" s="761"/>
      <c r="AG190" s="761"/>
      <c r="AH190" s="761"/>
      <c r="AI190" s="761"/>
    </row>
    <row r="191" spans="1:35" ht="12.75" hidden="1" customHeight="1">
      <c r="A191" s="761"/>
      <c r="B191" s="761"/>
      <c r="C191" s="111"/>
      <c r="D191" s="761"/>
      <c r="E191" s="761"/>
      <c r="F191" s="761"/>
      <c r="G191" s="761"/>
      <c r="H191" s="761"/>
      <c r="I191" s="761"/>
      <c r="J191" s="761"/>
      <c r="K191" s="761"/>
      <c r="L191" s="761"/>
      <c r="M191" s="761"/>
      <c r="N191" s="761"/>
      <c r="O191" s="761"/>
      <c r="P191" s="761"/>
      <c r="Q191" s="761"/>
      <c r="R191" s="761"/>
      <c r="S191" s="761"/>
      <c r="T191" s="761"/>
      <c r="U191" s="761"/>
      <c r="V191" s="761"/>
      <c r="W191" s="761"/>
      <c r="X191" s="761"/>
      <c r="Y191" s="761"/>
      <c r="Z191" s="761"/>
      <c r="AA191" s="761"/>
      <c r="AB191" s="761"/>
      <c r="AC191" s="761"/>
      <c r="AD191" s="761"/>
      <c r="AE191" s="761"/>
      <c r="AF191" s="761"/>
      <c r="AG191" s="761"/>
      <c r="AH191" s="761"/>
      <c r="AI191" s="761"/>
    </row>
    <row r="192" spans="1:35" ht="12.75" hidden="1" customHeight="1">
      <c r="A192" s="761"/>
      <c r="B192" s="761"/>
      <c r="C192" s="111"/>
      <c r="D192" s="761"/>
      <c r="E192" s="761"/>
      <c r="F192" s="761"/>
      <c r="G192" s="761"/>
      <c r="H192" s="761"/>
      <c r="I192" s="761"/>
      <c r="J192" s="761"/>
      <c r="K192" s="761"/>
      <c r="L192" s="761"/>
      <c r="M192" s="761"/>
      <c r="N192" s="761"/>
      <c r="O192" s="761"/>
      <c r="P192" s="761"/>
      <c r="Q192" s="761"/>
      <c r="R192" s="761"/>
      <c r="S192" s="761"/>
      <c r="T192" s="761"/>
      <c r="U192" s="761"/>
      <c r="V192" s="761"/>
      <c r="W192" s="761"/>
      <c r="X192" s="761"/>
      <c r="Y192" s="761"/>
      <c r="Z192" s="761"/>
      <c r="AA192" s="761"/>
      <c r="AB192" s="761"/>
      <c r="AC192" s="761"/>
      <c r="AD192" s="761"/>
      <c r="AE192" s="761"/>
      <c r="AF192" s="761"/>
      <c r="AG192" s="761"/>
      <c r="AH192" s="761"/>
      <c r="AI192" s="761"/>
    </row>
    <row r="193" spans="1:35" ht="12.75" hidden="1" customHeight="1">
      <c r="A193" s="761"/>
      <c r="B193" s="761"/>
      <c r="C193" s="111"/>
      <c r="D193" s="761"/>
      <c r="E193" s="761"/>
      <c r="F193" s="761"/>
      <c r="G193" s="761"/>
      <c r="H193" s="761"/>
      <c r="I193" s="761"/>
      <c r="J193" s="761"/>
      <c r="K193" s="761"/>
      <c r="L193" s="761"/>
      <c r="M193" s="761"/>
      <c r="N193" s="761"/>
      <c r="O193" s="761"/>
      <c r="P193" s="761"/>
      <c r="Q193" s="761"/>
      <c r="R193" s="761"/>
      <c r="S193" s="761"/>
      <c r="T193" s="761"/>
      <c r="U193" s="761"/>
      <c r="V193" s="761"/>
      <c r="W193" s="761"/>
      <c r="X193" s="761"/>
      <c r="Y193" s="761"/>
      <c r="Z193" s="761"/>
      <c r="AA193" s="761"/>
      <c r="AB193" s="761"/>
      <c r="AC193" s="761"/>
      <c r="AD193" s="761"/>
      <c r="AE193" s="761"/>
      <c r="AF193" s="761"/>
      <c r="AG193" s="761"/>
      <c r="AH193" s="761"/>
      <c r="AI193" s="761"/>
    </row>
    <row r="194" spans="1:35" ht="12.75" hidden="1" customHeight="1">
      <c r="A194" s="761"/>
      <c r="B194" s="761"/>
      <c r="C194" s="111"/>
      <c r="D194" s="761"/>
      <c r="E194" s="761"/>
      <c r="F194" s="761"/>
      <c r="G194" s="761"/>
      <c r="H194" s="761"/>
      <c r="I194" s="761"/>
      <c r="J194" s="761"/>
      <c r="K194" s="761"/>
      <c r="L194" s="761"/>
      <c r="M194" s="761"/>
      <c r="N194" s="761"/>
      <c r="O194" s="761"/>
      <c r="P194" s="761"/>
      <c r="Q194" s="761"/>
      <c r="R194" s="761"/>
      <c r="S194" s="761"/>
      <c r="T194" s="761"/>
      <c r="U194" s="761"/>
      <c r="V194" s="761"/>
      <c r="W194" s="761"/>
      <c r="X194" s="761"/>
      <c r="Y194" s="761"/>
      <c r="Z194" s="761"/>
      <c r="AA194" s="761"/>
      <c r="AB194" s="761"/>
      <c r="AC194" s="761"/>
      <c r="AD194" s="761"/>
      <c r="AE194" s="761"/>
      <c r="AF194" s="761"/>
      <c r="AG194" s="761"/>
      <c r="AH194" s="761"/>
      <c r="AI194" s="761"/>
    </row>
    <row r="195" spans="1:35" ht="12.75" hidden="1" customHeight="1">
      <c r="A195" s="761"/>
      <c r="B195" s="761"/>
      <c r="C195" s="111"/>
      <c r="D195" s="761"/>
      <c r="E195" s="761"/>
      <c r="F195" s="761"/>
      <c r="G195" s="761"/>
      <c r="H195" s="761"/>
      <c r="I195" s="761"/>
      <c r="J195" s="761"/>
      <c r="K195" s="761"/>
      <c r="L195" s="761"/>
      <c r="M195" s="761"/>
      <c r="N195" s="761"/>
      <c r="O195" s="761"/>
      <c r="P195" s="761"/>
      <c r="Q195" s="761"/>
      <c r="R195" s="761"/>
      <c r="S195" s="761"/>
      <c r="T195" s="761"/>
      <c r="U195" s="761"/>
      <c r="V195" s="761"/>
      <c r="W195" s="761"/>
      <c r="X195" s="761"/>
      <c r="Y195" s="761"/>
      <c r="Z195" s="761"/>
      <c r="AA195" s="761"/>
      <c r="AB195" s="761"/>
      <c r="AC195" s="761"/>
      <c r="AD195" s="761"/>
      <c r="AE195" s="761"/>
      <c r="AF195" s="761"/>
      <c r="AG195" s="761"/>
      <c r="AH195" s="761"/>
      <c r="AI195" s="761"/>
    </row>
    <row r="196" spans="1:35" ht="12.75" hidden="1" customHeight="1">
      <c r="A196" s="761"/>
      <c r="B196" s="761"/>
      <c r="C196" s="111"/>
      <c r="D196" s="761"/>
      <c r="E196" s="761"/>
      <c r="F196" s="761"/>
      <c r="G196" s="761"/>
      <c r="H196" s="761"/>
      <c r="I196" s="761"/>
      <c r="J196" s="761"/>
      <c r="K196" s="761"/>
      <c r="L196" s="761"/>
      <c r="M196" s="761"/>
      <c r="N196" s="761"/>
      <c r="O196" s="761"/>
      <c r="P196" s="761"/>
      <c r="Q196" s="761"/>
      <c r="R196" s="761"/>
      <c r="S196" s="761"/>
      <c r="T196" s="761"/>
      <c r="U196" s="761"/>
      <c r="V196" s="761"/>
      <c r="W196" s="761"/>
      <c r="X196" s="761"/>
      <c r="Y196" s="761"/>
      <c r="Z196" s="761"/>
      <c r="AA196" s="761"/>
      <c r="AB196" s="761"/>
      <c r="AC196" s="761"/>
      <c r="AD196" s="761"/>
      <c r="AE196" s="761"/>
      <c r="AF196" s="761"/>
      <c r="AG196" s="761"/>
      <c r="AH196" s="761"/>
      <c r="AI196" s="761"/>
    </row>
    <row r="197" spans="1:35" ht="12.75" hidden="1" customHeight="1">
      <c r="A197" s="761"/>
      <c r="B197" s="761"/>
      <c r="C197" s="111"/>
      <c r="D197" s="761"/>
      <c r="E197" s="761"/>
      <c r="F197" s="761"/>
      <c r="G197" s="761"/>
      <c r="H197" s="761"/>
      <c r="I197" s="761"/>
      <c r="J197" s="761"/>
      <c r="K197" s="761"/>
      <c r="L197" s="761"/>
      <c r="M197" s="761"/>
      <c r="N197" s="761"/>
      <c r="O197" s="761"/>
      <c r="P197" s="761"/>
      <c r="Q197" s="761"/>
      <c r="R197" s="761"/>
      <c r="S197" s="761"/>
      <c r="T197" s="761"/>
      <c r="U197" s="761"/>
      <c r="V197" s="761"/>
      <c r="W197" s="761"/>
      <c r="X197" s="761"/>
      <c r="Y197" s="761"/>
      <c r="Z197" s="761"/>
      <c r="AA197" s="761"/>
      <c r="AB197" s="761"/>
      <c r="AC197" s="761"/>
      <c r="AD197" s="761"/>
      <c r="AE197" s="761"/>
      <c r="AF197" s="761"/>
      <c r="AG197" s="761"/>
      <c r="AH197" s="761"/>
      <c r="AI197" s="761"/>
    </row>
    <row r="198" spans="1:35" ht="12.75" hidden="1" customHeight="1">
      <c r="A198" s="761"/>
      <c r="B198" s="761"/>
      <c r="C198" s="111"/>
      <c r="D198" s="761"/>
      <c r="E198" s="761"/>
      <c r="F198" s="761"/>
      <c r="G198" s="761"/>
      <c r="H198" s="761"/>
      <c r="I198" s="761"/>
      <c r="J198" s="761"/>
      <c r="K198" s="761"/>
      <c r="L198" s="761"/>
      <c r="M198" s="761"/>
      <c r="N198" s="761"/>
      <c r="O198" s="761"/>
      <c r="P198" s="761"/>
      <c r="Q198" s="761"/>
      <c r="R198" s="761"/>
      <c r="S198" s="761"/>
      <c r="T198" s="761"/>
      <c r="U198" s="761"/>
      <c r="V198" s="761"/>
      <c r="W198" s="761"/>
      <c r="X198" s="761"/>
      <c r="Y198" s="761"/>
      <c r="Z198" s="761"/>
      <c r="AA198" s="761"/>
      <c r="AB198" s="761"/>
      <c r="AC198" s="761"/>
      <c r="AD198" s="761"/>
      <c r="AE198" s="761"/>
      <c r="AF198" s="761"/>
      <c r="AG198" s="761"/>
      <c r="AH198" s="761"/>
      <c r="AI198" s="761"/>
    </row>
    <row r="199" spans="1:35" ht="12.75" hidden="1" customHeight="1">
      <c r="A199" s="761"/>
      <c r="B199" s="761"/>
      <c r="C199" s="111"/>
      <c r="D199" s="761"/>
      <c r="E199" s="761"/>
      <c r="F199" s="761"/>
      <c r="G199" s="761"/>
      <c r="H199" s="761"/>
      <c r="I199" s="761"/>
      <c r="J199" s="761"/>
      <c r="K199" s="761"/>
      <c r="L199" s="761"/>
      <c r="M199" s="761"/>
      <c r="N199" s="761"/>
      <c r="O199" s="761"/>
      <c r="P199" s="761"/>
      <c r="Q199" s="761"/>
      <c r="R199" s="761"/>
      <c r="S199" s="761"/>
      <c r="T199" s="761"/>
      <c r="U199" s="761"/>
      <c r="V199" s="761"/>
      <c r="W199" s="761"/>
      <c r="X199" s="761"/>
      <c r="Y199" s="761"/>
      <c r="Z199" s="761"/>
      <c r="AA199" s="761"/>
      <c r="AB199" s="761"/>
      <c r="AC199" s="761"/>
      <c r="AD199" s="761"/>
      <c r="AE199" s="761"/>
      <c r="AF199" s="761"/>
      <c r="AG199" s="761"/>
      <c r="AH199" s="761"/>
      <c r="AI199" s="761"/>
    </row>
    <row r="200" spans="1:35" ht="12.75" hidden="1" customHeight="1">
      <c r="A200" s="761"/>
      <c r="B200" s="761"/>
      <c r="C200" s="111"/>
      <c r="D200" s="761"/>
      <c r="E200" s="761"/>
      <c r="F200" s="761"/>
      <c r="G200" s="761"/>
      <c r="H200" s="761"/>
      <c r="I200" s="761"/>
      <c r="J200" s="761"/>
      <c r="K200" s="761"/>
      <c r="L200" s="761"/>
      <c r="M200" s="761"/>
      <c r="N200" s="761"/>
      <c r="O200" s="761"/>
      <c r="P200" s="761"/>
      <c r="Q200" s="761"/>
      <c r="R200" s="761"/>
      <c r="S200" s="761"/>
      <c r="T200" s="761"/>
      <c r="U200" s="761"/>
      <c r="V200" s="761"/>
      <c r="W200" s="761"/>
      <c r="X200" s="761"/>
      <c r="Y200" s="761"/>
      <c r="Z200" s="761"/>
      <c r="AA200" s="761"/>
      <c r="AB200" s="761"/>
      <c r="AC200" s="761"/>
      <c r="AD200" s="761"/>
      <c r="AE200" s="761"/>
      <c r="AF200" s="761"/>
      <c r="AG200" s="761"/>
      <c r="AH200" s="761"/>
      <c r="AI200" s="761"/>
    </row>
    <row r="201" spans="1:35" ht="12.75" hidden="1" customHeight="1">
      <c r="A201" s="761"/>
      <c r="B201" s="761"/>
      <c r="C201" s="111"/>
      <c r="D201" s="761"/>
      <c r="E201" s="761"/>
      <c r="F201" s="761"/>
      <c r="G201" s="761"/>
      <c r="H201" s="761"/>
      <c r="I201" s="761"/>
      <c r="J201" s="761"/>
      <c r="K201" s="761"/>
      <c r="L201" s="761"/>
      <c r="M201" s="761"/>
      <c r="N201" s="761"/>
      <c r="O201" s="761"/>
      <c r="P201" s="761"/>
      <c r="Q201" s="761"/>
      <c r="R201" s="761"/>
      <c r="S201" s="761"/>
      <c r="T201" s="761"/>
      <c r="U201" s="761"/>
      <c r="V201" s="761"/>
      <c r="W201" s="761"/>
      <c r="X201" s="761"/>
      <c r="Y201" s="761"/>
      <c r="Z201" s="761"/>
      <c r="AA201" s="761"/>
      <c r="AB201" s="761"/>
      <c r="AC201" s="761"/>
      <c r="AD201" s="761"/>
      <c r="AE201" s="761"/>
      <c r="AF201" s="761"/>
      <c r="AG201" s="761"/>
      <c r="AH201" s="761"/>
      <c r="AI201" s="761"/>
    </row>
    <row r="202" spans="1:35" ht="12.75" hidden="1" customHeight="1">
      <c r="A202" s="761"/>
      <c r="B202" s="761"/>
      <c r="C202" s="111"/>
      <c r="D202" s="761"/>
      <c r="E202" s="761"/>
      <c r="F202" s="761"/>
      <c r="G202" s="761"/>
      <c r="H202" s="761"/>
      <c r="I202" s="761"/>
      <c r="J202" s="761"/>
      <c r="K202" s="761"/>
      <c r="L202" s="761"/>
      <c r="M202" s="761"/>
      <c r="N202" s="761"/>
      <c r="O202" s="761"/>
      <c r="P202" s="761"/>
      <c r="Q202" s="761"/>
      <c r="R202" s="761"/>
      <c r="S202" s="761"/>
      <c r="T202" s="761"/>
      <c r="U202" s="761"/>
      <c r="V202" s="761"/>
      <c r="W202" s="761"/>
      <c r="X202" s="761"/>
      <c r="Y202" s="761"/>
      <c r="Z202" s="761"/>
      <c r="AA202" s="761"/>
      <c r="AB202" s="761"/>
      <c r="AC202" s="761"/>
      <c r="AD202" s="761"/>
      <c r="AE202" s="761"/>
      <c r="AF202" s="761"/>
      <c r="AG202" s="761"/>
      <c r="AH202" s="761"/>
      <c r="AI202" s="761"/>
    </row>
    <row r="203" spans="1:35" ht="12.75" hidden="1" customHeight="1">
      <c r="A203" s="761"/>
      <c r="B203" s="761"/>
      <c r="C203" s="111"/>
      <c r="D203" s="761"/>
      <c r="E203" s="761"/>
      <c r="F203" s="761"/>
      <c r="G203" s="761"/>
      <c r="H203" s="761"/>
      <c r="I203" s="761"/>
      <c r="J203" s="761"/>
      <c r="K203" s="761"/>
      <c r="L203" s="761"/>
      <c r="M203" s="761"/>
      <c r="N203" s="761"/>
      <c r="O203" s="761"/>
      <c r="P203" s="761"/>
      <c r="Q203" s="761"/>
      <c r="R203" s="761"/>
      <c r="S203" s="761"/>
      <c r="T203" s="761"/>
      <c r="U203" s="761"/>
      <c r="V203" s="761"/>
      <c r="W203" s="761"/>
      <c r="X203" s="761"/>
      <c r="Y203" s="761"/>
      <c r="Z203" s="761"/>
      <c r="AA203" s="761"/>
      <c r="AB203" s="761"/>
      <c r="AC203" s="761"/>
      <c r="AD203" s="761"/>
      <c r="AE203" s="761"/>
      <c r="AF203" s="761"/>
      <c r="AG203" s="761"/>
      <c r="AH203" s="761"/>
      <c r="AI203" s="761"/>
    </row>
    <row r="204" spans="1:35" ht="12.75" hidden="1" customHeight="1">
      <c r="A204" s="761"/>
      <c r="B204" s="761"/>
      <c r="C204" s="111"/>
      <c r="D204" s="761"/>
      <c r="E204" s="761"/>
      <c r="F204" s="761"/>
      <c r="G204" s="761"/>
      <c r="H204" s="761"/>
      <c r="I204" s="761"/>
      <c r="J204" s="761"/>
      <c r="K204" s="761"/>
      <c r="L204" s="761"/>
      <c r="M204" s="761"/>
      <c r="N204" s="761"/>
      <c r="O204" s="761"/>
      <c r="P204" s="761"/>
      <c r="Q204" s="761"/>
      <c r="R204" s="761"/>
      <c r="S204" s="761"/>
      <c r="T204" s="761"/>
      <c r="U204" s="761"/>
      <c r="V204" s="761"/>
      <c r="W204" s="761"/>
      <c r="X204" s="761"/>
      <c r="Y204" s="761"/>
      <c r="Z204" s="761"/>
      <c r="AA204" s="761"/>
      <c r="AB204" s="761"/>
      <c r="AC204" s="761"/>
      <c r="AD204" s="761"/>
      <c r="AE204" s="761"/>
      <c r="AF204" s="761"/>
      <c r="AG204" s="761"/>
      <c r="AH204" s="761"/>
      <c r="AI204" s="761"/>
    </row>
    <row r="205" spans="1:35" ht="12.75" hidden="1" customHeight="1">
      <c r="A205" s="761"/>
      <c r="B205" s="761"/>
      <c r="C205" s="111"/>
      <c r="D205" s="761"/>
      <c r="E205" s="761"/>
      <c r="F205" s="761"/>
      <c r="G205" s="761"/>
      <c r="H205" s="761"/>
      <c r="I205" s="761"/>
      <c r="J205" s="761"/>
      <c r="K205" s="761"/>
      <c r="L205" s="761"/>
      <c r="M205" s="761"/>
      <c r="N205" s="761"/>
      <c r="O205" s="761"/>
      <c r="P205" s="761"/>
      <c r="Q205" s="761"/>
      <c r="R205" s="761"/>
      <c r="S205" s="761"/>
      <c r="T205" s="761"/>
      <c r="U205" s="761"/>
      <c r="V205" s="761"/>
      <c r="W205" s="761"/>
      <c r="X205" s="761"/>
      <c r="Y205" s="761"/>
      <c r="Z205" s="761"/>
      <c r="AA205" s="761"/>
      <c r="AB205" s="761"/>
      <c r="AC205" s="761"/>
      <c r="AD205" s="761"/>
      <c r="AE205" s="761"/>
      <c r="AF205" s="761"/>
      <c r="AG205" s="761"/>
      <c r="AH205" s="761"/>
      <c r="AI205" s="761"/>
    </row>
    <row r="206" spans="1:35" ht="12.75" hidden="1" customHeight="1">
      <c r="A206" s="761"/>
      <c r="B206" s="761"/>
      <c r="C206" s="111"/>
      <c r="D206" s="761"/>
      <c r="E206" s="761"/>
      <c r="F206" s="761"/>
      <c r="G206" s="761"/>
      <c r="H206" s="761"/>
      <c r="I206" s="761"/>
      <c r="J206" s="761"/>
      <c r="K206" s="761"/>
      <c r="L206" s="761"/>
      <c r="M206" s="761"/>
      <c r="N206" s="761"/>
      <c r="O206" s="761"/>
      <c r="P206" s="761"/>
      <c r="Q206" s="761"/>
      <c r="R206" s="761"/>
      <c r="S206" s="761"/>
      <c r="T206" s="761"/>
      <c r="U206" s="761"/>
      <c r="V206" s="761"/>
      <c r="W206" s="761"/>
      <c r="X206" s="761"/>
      <c r="Y206" s="761"/>
      <c r="Z206" s="761"/>
      <c r="AA206" s="761"/>
      <c r="AB206" s="761"/>
      <c r="AC206" s="761"/>
      <c r="AD206" s="761"/>
      <c r="AE206" s="761"/>
      <c r="AF206" s="761"/>
      <c r="AG206" s="761"/>
      <c r="AH206" s="761"/>
      <c r="AI206" s="761"/>
    </row>
    <row r="207" spans="1:35" ht="12.75" hidden="1" customHeight="1">
      <c r="A207" s="761"/>
      <c r="B207" s="761"/>
      <c r="C207" s="111"/>
      <c r="D207" s="761"/>
      <c r="E207" s="761"/>
      <c r="F207" s="761"/>
      <c r="G207" s="761"/>
      <c r="H207" s="761"/>
      <c r="I207" s="761"/>
      <c r="J207" s="761"/>
      <c r="K207" s="761"/>
      <c r="L207" s="761"/>
      <c r="M207" s="761"/>
      <c r="N207" s="761"/>
      <c r="O207" s="761"/>
      <c r="P207" s="761"/>
      <c r="Q207" s="761"/>
      <c r="R207" s="761"/>
      <c r="S207" s="761"/>
      <c r="T207" s="761"/>
      <c r="U207" s="761"/>
      <c r="V207" s="761"/>
      <c r="W207" s="761"/>
      <c r="X207" s="761"/>
      <c r="Y207" s="761"/>
      <c r="Z207" s="761"/>
      <c r="AA207" s="761"/>
      <c r="AB207" s="761"/>
      <c r="AC207" s="761"/>
      <c r="AD207" s="761"/>
      <c r="AE207" s="761"/>
      <c r="AF207" s="761"/>
      <c r="AG207" s="761"/>
      <c r="AH207" s="761"/>
      <c r="AI207" s="761"/>
    </row>
    <row r="208" spans="1:35" ht="12.75" hidden="1" customHeight="1">
      <c r="A208" s="761"/>
      <c r="B208" s="761"/>
      <c r="C208" s="111"/>
      <c r="D208" s="761"/>
      <c r="E208" s="761"/>
      <c r="F208" s="761"/>
      <c r="G208" s="761"/>
      <c r="H208" s="761"/>
      <c r="I208" s="761"/>
      <c r="J208" s="761"/>
      <c r="K208" s="761"/>
      <c r="L208" s="761"/>
      <c r="M208" s="761"/>
      <c r="N208" s="761"/>
      <c r="O208" s="761"/>
      <c r="P208" s="761"/>
      <c r="Q208" s="761"/>
      <c r="R208" s="761"/>
      <c r="S208" s="761"/>
      <c r="T208" s="761"/>
      <c r="U208" s="761"/>
      <c r="V208" s="761"/>
      <c r="W208" s="761"/>
      <c r="X208" s="761"/>
      <c r="Y208" s="761"/>
      <c r="Z208" s="761"/>
      <c r="AA208" s="761"/>
      <c r="AB208" s="761"/>
      <c r="AC208" s="761"/>
      <c r="AD208" s="761"/>
      <c r="AE208" s="761"/>
      <c r="AF208" s="761"/>
      <c r="AG208" s="761"/>
      <c r="AH208" s="761"/>
      <c r="AI208" s="761"/>
    </row>
    <row r="209" spans="1:35" ht="12.75" hidden="1" customHeight="1">
      <c r="A209" s="761"/>
      <c r="B209" s="761"/>
      <c r="C209" s="111"/>
      <c r="D209" s="761"/>
      <c r="E209" s="761"/>
      <c r="F209" s="761"/>
      <c r="G209" s="761"/>
      <c r="H209" s="761"/>
      <c r="I209" s="761"/>
      <c r="J209" s="761"/>
      <c r="K209" s="761"/>
      <c r="L209" s="761"/>
      <c r="M209" s="761"/>
      <c r="N209" s="761"/>
      <c r="O209" s="761"/>
      <c r="P209" s="761"/>
      <c r="Q209" s="761"/>
      <c r="R209" s="761"/>
      <c r="S209" s="761"/>
      <c r="T209" s="761"/>
      <c r="U209" s="761"/>
      <c r="V209" s="761"/>
      <c r="W209" s="761"/>
      <c r="X209" s="761"/>
      <c r="Y209" s="761"/>
      <c r="Z209" s="761"/>
      <c r="AA209" s="761"/>
      <c r="AB209" s="761"/>
      <c r="AC209" s="761"/>
      <c r="AD209" s="761"/>
      <c r="AE209" s="761"/>
      <c r="AF209" s="761"/>
      <c r="AG209" s="761"/>
      <c r="AH209" s="761"/>
      <c r="AI209" s="761"/>
    </row>
    <row r="210" spans="1:35" ht="12.75" hidden="1" customHeight="1">
      <c r="A210" s="761"/>
      <c r="B210" s="761"/>
      <c r="C210" s="111"/>
      <c r="D210" s="761"/>
      <c r="E210" s="761"/>
      <c r="F210" s="761"/>
      <c r="G210" s="761"/>
      <c r="H210" s="761"/>
      <c r="I210" s="761"/>
      <c r="J210" s="761"/>
      <c r="K210" s="761"/>
      <c r="L210" s="761"/>
      <c r="M210" s="761"/>
      <c r="N210" s="761"/>
      <c r="O210" s="761"/>
      <c r="P210" s="761"/>
      <c r="Q210" s="761"/>
      <c r="R210" s="761"/>
      <c r="S210" s="761"/>
      <c r="T210" s="761"/>
      <c r="U210" s="761"/>
      <c r="V210" s="761"/>
      <c r="W210" s="761"/>
      <c r="X210" s="761"/>
      <c r="Y210" s="761"/>
      <c r="Z210" s="761"/>
      <c r="AA210" s="761"/>
      <c r="AB210" s="761"/>
      <c r="AC210" s="761"/>
      <c r="AD210" s="761"/>
      <c r="AE210" s="761"/>
      <c r="AF210" s="761"/>
      <c r="AG210" s="761"/>
      <c r="AH210" s="761"/>
      <c r="AI210" s="761"/>
    </row>
    <row r="211" spans="1:35" ht="12.75" hidden="1" customHeight="1">
      <c r="A211" s="761"/>
      <c r="B211" s="761"/>
      <c r="C211" s="111"/>
      <c r="D211" s="761"/>
      <c r="E211" s="761"/>
      <c r="F211" s="761"/>
      <c r="G211" s="761"/>
      <c r="H211" s="761"/>
      <c r="I211" s="761"/>
      <c r="J211" s="761"/>
      <c r="K211" s="761"/>
      <c r="L211" s="761"/>
      <c r="M211" s="761"/>
      <c r="N211" s="761"/>
      <c r="O211" s="761"/>
      <c r="P211" s="761"/>
      <c r="Q211" s="761"/>
      <c r="R211" s="761"/>
      <c r="S211" s="761"/>
      <c r="T211" s="761"/>
      <c r="U211" s="761"/>
      <c r="V211" s="761"/>
      <c r="W211" s="761"/>
      <c r="X211" s="761"/>
      <c r="Y211" s="761"/>
      <c r="Z211" s="761"/>
      <c r="AA211" s="761"/>
      <c r="AB211" s="761"/>
      <c r="AC211" s="761"/>
      <c r="AD211" s="761"/>
      <c r="AE211" s="761"/>
      <c r="AF211" s="761"/>
      <c r="AG211" s="761"/>
      <c r="AH211" s="761"/>
      <c r="AI211" s="761"/>
    </row>
    <row r="212" spans="1:35" ht="12.75" hidden="1" customHeight="1">
      <c r="A212" s="761"/>
      <c r="B212" s="761"/>
      <c r="C212" s="111"/>
      <c r="D212" s="761"/>
      <c r="E212" s="761"/>
      <c r="F212" s="761"/>
      <c r="G212" s="761"/>
      <c r="H212" s="761"/>
      <c r="I212" s="761"/>
      <c r="J212" s="761"/>
      <c r="K212" s="761"/>
      <c r="L212" s="761"/>
      <c r="M212" s="761"/>
      <c r="N212" s="761"/>
      <c r="O212" s="761"/>
      <c r="P212" s="761"/>
      <c r="Q212" s="761"/>
      <c r="R212" s="761"/>
      <c r="S212" s="761"/>
      <c r="T212" s="761"/>
      <c r="U212" s="761"/>
      <c r="V212" s="761"/>
      <c r="W212" s="761"/>
      <c r="X212" s="761"/>
      <c r="Y212" s="761"/>
      <c r="Z212" s="761"/>
      <c r="AA212" s="761"/>
      <c r="AB212" s="761"/>
      <c r="AC212" s="761"/>
      <c r="AD212" s="761"/>
      <c r="AE212" s="761"/>
      <c r="AF212" s="761"/>
      <c r="AG212" s="761"/>
      <c r="AH212" s="761"/>
      <c r="AI212" s="761"/>
    </row>
    <row r="213" spans="1:35" ht="12.75" hidden="1" customHeight="1">
      <c r="A213" s="761"/>
      <c r="B213" s="761"/>
      <c r="C213" s="111"/>
      <c r="D213" s="761"/>
      <c r="E213" s="761"/>
      <c r="F213" s="761"/>
      <c r="G213" s="761"/>
      <c r="H213" s="761"/>
      <c r="I213" s="761"/>
      <c r="J213" s="761"/>
      <c r="K213" s="761"/>
      <c r="L213" s="761"/>
      <c r="M213" s="761"/>
      <c r="N213" s="761"/>
      <c r="O213" s="761"/>
      <c r="P213" s="761"/>
      <c r="Q213" s="761"/>
      <c r="R213" s="761"/>
      <c r="S213" s="761"/>
      <c r="T213" s="761"/>
      <c r="U213" s="761"/>
      <c r="V213" s="761"/>
      <c r="W213" s="761"/>
      <c r="X213" s="761"/>
      <c r="Y213" s="761"/>
      <c r="Z213" s="761"/>
      <c r="AA213" s="761"/>
      <c r="AB213" s="761"/>
      <c r="AC213" s="761"/>
      <c r="AD213" s="761"/>
      <c r="AE213" s="761"/>
      <c r="AF213" s="761"/>
      <c r="AG213" s="761"/>
      <c r="AH213" s="761"/>
      <c r="AI213" s="761"/>
    </row>
    <row r="214" spans="1:35" ht="12.75" hidden="1" customHeight="1">
      <c r="A214" s="761"/>
      <c r="B214" s="761"/>
      <c r="C214" s="111"/>
      <c r="D214" s="761"/>
      <c r="E214" s="761"/>
      <c r="F214" s="761"/>
      <c r="G214" s="761"/>
      <c r="H214" s="761"/>
      <c r="I214" s="761"/>
      <c r="J214" s="761"/>
      <c r="K214" s="761"/>
      <c r="L214" s="761"/>
      <c r="M214" s="761"/>
      <c r="N214" s="761"/>
      <c r="O214" s="761"/>
      <c r="P214" s="761"/>
      <c r="Q214" s="761"/>
      <c r="R214" s="761"/>
      <c r="S214" s="761"/>
      <c r="T214" s="761"/>
      <c r="U214" s="761"/>
      <c r="V214" s="761"/>
      <c r="W214" s="761"/>
      <c r="X214" s="761"/>
      <c r="Y214" s="761"/>
      <c r="Z214" s="761"/>
      <c r="AA214" s="761"/>
      <c r="AB214" s="761"/>
      <c r="AC214" s="761"/>
      <c r="AD214" s="761"/>
      <c r="AE214" s="761"/>
      <c r="AF214" s="761"/>
      <c r="AG214" s="761"/>
      <c r="AH214" s="761"/>
      <c r="AI214" s="761"/>
    </row>
    <row r="215" spans="1:35" ht="12.75" hidden="1" customHeight="1">
      <c r="A215" s="761"/>
      <c r="B215" s="761"/>
      <c r="C215" s="111"/>
      <c r="D215" s="761"/>
      <c r="E215" s="761"/>
      <c r="F215" s="761"/>
      <c r="G215" s="761"/>
      <c r="H215" s="761"/>
      <c r="I215" s="761"/>
      <c r="J215" s="761"/>
      <c r="K215" s="761"/>
      <c r="L215" s="761"/>
      <c r="M215" s="761"/>
      <c r="N215" s="761"/>
      <c r="O215" s="761"/>
      <c r="P215" s="761"/>
      <c r="Q215" s="761"/>
      <c r="R215" s="761"/>
      <c r="S215" s="761"/>
      <c r="T215" s="761"/>
      <c r="U215" s="761"/>
      <c r="V215" s="761"/>
      <c r="W215" s="761"/>
      <c r="X215" s="761"/>
      <c r="Y215" s="761"/>
      <c r="Z215" s="761"/>
      <c r="AA215" s="761"/>
      <c r="AB215" s="761"/>
      <c r="AC215" s="761"/>
      <c r="AD215" s="761"/>
      <c r="AE215" s="761"/>
      <c r="AF215" s="761"/>
      <c r="AG215" s="761"/>
      <c r="AH215" s="761"/>
      <c r="AI215" s="761"/>
    </row>
    <row r="216" spans="1:35" ht="12.75" hidden="1" customHeight="1">
      <c r="A216" s="761"/>
      <c r="B216" s="761"/>
      <c r="C216" s="111"/>
      <c r="D216" s="761"/>
      <c r="E216" s="761"/>
      <c r="F216" s="761"/>
      <c r="G216" s="761"/>
      <c r="H216" s="761"/>
      <c r="I216" s="761"/>
      <c r="J216" s="761"/>
      <c r="K216" s="761"/>
      <c r="L216" s="761"/>
      <c r="M216" s="761"/>
      <c r="N216" s="761"/>
      <c r="O216" s="761"/>
      <c r="P216" s="761"/>
      <c r="Q216" s="761"/>
      <c r="R216" s="761"/>
      <c r="S216" s="761"/>
      <c r="T216" s="761"/>
      <c r="U216" s="761"/>
      <c r="V216" s="761"/>
      <c r="W216" s="761"/>
      <c r="X216" s="761"/>
      <c r="Y216" s="761"/>
      <c r="Z216" s="761"/>
      <c r="AA216" s="761"/>
      <c r="AB216" s="761"/>
      <c r="AC216" s="761"/>
      <c r="AD216" s="761"/>
      <c r="AE216" s="761"/>
      <c r="AF216" s="761"/>
      <c r="AG216" s="761"/>
      <c r="AH216" s="761"/>
      <c r="AI216" s="761"/>
    </row>
    <row r="217" spans="1:35" ht="12.75" customHeight="1">
      <c r="C217" s="749"/>
    </row>
    <row r="218" spans="1:35" ht="12.75" customHeight="1">
      <c r="C218" s="749"/>
    </row>
    <row r="219" spans="1:35" ht="12.75" customHeight="1">
      <c r="C219" s="749"/>
    </row>
    <row r="220" spans="1:35" ht="12.75" customHeight="1">
      <c r="C220" s="749"/>
    </row>
    <row r="221" spans="1:35" ht="12.75" customHeight="1">
      <c r="C221" s="749"/>
    </row>
    <row r="222" spans="1:35" ht="12.75" customHeight="1">
      <c r="C222" s="749"/>
    </row>
    <row r="223" spans="1:35" ht="12.75" customHeight="1">
      <c r="C223" s="749"/>
    </row>
    <row r="224" spans="1:35" ht="12.75" customHeight="1">
      <c r="C224" s="749"/>
    </row>
    <row r="225" spans="3:3" ht="12.75" customHeight="1">
      <c r="C225" s="749"/>
    </row>
    <row r="226" spans="3:3" ht="12.75" customHeight="1">
      <c r="C226" s="749"/>
    </row>
    <row r="227" spans="3:3" ht="12.75" customHeight="1">
      <c r="C227" s="749"/>
    </row>
    <row r="228" spans="3:3" ht="12.75" customHeight="1">
      <c r="C228" s="749"/>
    </row>
    <row r="229" spans="3:3" ht="12.75" customHeight="1">
      <c r="C229" s="749"/>
    </row>
    <row r="230" spans="3:3" ht="12.75" customHeight="1">
      <c r="C230" s="749"/>
    </row>
    <row r="231" spans="3:3" ht="12.75" customHeight="1">
      <c r="C231" s="749"/>
    </row>
    <row r="232" spans="3:3" ht="12.75" customHeight="1">
      <c r="C232" s="749"/>
    </row>
    <row r="233" spans="3:3" ht="12.75" customHeight="1">
      <c r="C233" s="749"/>
    </row>
    <row r="234" spans="3:3" ht="12.75" customHeight="1">
      <c r="C234" s="749"/>
    </row>
    <row r="235" spans="3:3" ht="12.75" customHeight="1">
      <c r="C235" s="749"/>
    </row>
    <row r="236" spans="3:3" ht="12.75" customHeight="1">
      <c r="C236" s="749"/>
    </row>
    <row r="237" spans="3:3" ht="12.75" customHeight="1">
      <c r="C237" s="749"/>
    </row>
    <row r="238" spans="3:3" ht="12.75" customHeight="1">
      <c r="C238" s="749"/>
    </row>
    <row r="239" spans="3:3" ht="12.75" customHeight="1">
      <c r="C239" s="749"/>
    </row>
    <row r="240" spans="3:3" ht="12.75" customHeight="1">
      <c r="C240" s="749"/>
    </row>
    <row r="241" spans="3:3" ht="12.75" customHeight="1">
      <c r="C241" s="749"/>
    </row>
    <row r="242" spans="3:3" ht="12.75" customHeight="1">
      <c r="C242" s="749"/>
    </row>
    <row r="243" spans="3:3" ht="12.75" customHeight="1">
      <c r="C243" s="749"/>
    </row>
    <row r="244" spans="3:3" ht="12.75" customHeight="1">
      <c r="C244" s="749"/>
    </row>
    <row r="245" spans="3:3" ht="12.75" customHeight="1">
      <c r="C245" s="749"/>
    </row>
    <row r="246" spans="3:3" ht="12.75" customHeight="1">
      <c r="C246" s="749"/>
    </row>
    <row r="247" spans="3:3" ht="12.75" customHeight="1">
      <c r="C247" s="749"/>
    </row>
    <row r="248" spans="3:3" ht="12.75" customHeight="1">
      <c r="C248" s="749"/>
    </row>
    <row r="249" spans="3:3" ht="12.75" customHeight="1">
      <c r="C249" s="749"/>
    </row>
    <row r="250" spans="3:3" ht="12.75" customHeight="1">
      <c r="C250" s="749"/>
    </row>
    <row r="251" spans="3:3" ht="12.75" customHeight="1">
      <c r="C251" s="749"/>
    </row>
    <row r="252" spans="3:3" ht="12.75" customHeight="1">
      <c r="C252" s="749"/>
    </row>
    <row r="253" spans="3:3" ht="12.75" customHeight="1">
      <c r="C253" s="749"/>
    </row>
    <row r="254" spans="3:3" ht="12.75" customHeight="1">
      <c r="C254" s="749"/>
    </row>
    <row r="255" spans="3:3" ht="12.75" customHeight="1">
      <c r="C255" s="749"/>
    </row>
    <row r="256" spans="3:3" ht="12.75" customHeight="1">
      <c r="C256" s="749"/>
    </row>
    <row r="257" spans="3:3" ht="12.75" customHeight="1">
      <c r="C257" s="749"/>
    </row>
    <row r="258" spans="3:3" ht="12.75" customHeight="1">
      <c r="C258" s="749"/>
    </row>
    <row r="259" spans="3:3" ht="12.75" customHeight="1">
      <c r="C259" s="749"/>
    </row>
    <row r="260" spans="3:3" ht="12.75" customHeight="1">
      <c r="C260" s="749"/>
    </row>
    <row r="261" spans="3:3" ht="12.75" customHeight="1">
      <c r="C261" s="749"/>
    </row>
    <row r="262" spans="3:3" ht="12.75" customHeight="1">
      <c r="C262" s="749"/>
    </row>
    <row r="263" spans="3:3" ht="12.75" customHeight="1">
      <c r="C263" s="749"/>
    </row>
    <row r="264" spans="3:3" ht="12.75" customHeight="1">
      <c r="C264" s="749"/>
    </row>
    <row r="265" spans="3:3" ht="12.75" customHeight="1">
      <c r="C265" s="749"/>
    </row>
    <row r="266" spans="3:3" ht="12.75" customHeight="1">
      <c r="C266" s="749"/>
    </row>
    <row r="267" spans="3:3" ht="12.75" customHeight="1">
      <c r="C267" s="749"/>
    </row>
    <row r="268" spans="3:3" ht="12.75" customHeight="1">
      <c r="C268" s="749"/>
    </row>
    <row r="269" spans="3:3" ht="12.75" customHeight="1">
      <c r="C269" s="749"/>
    </row>
    <row r="270" spans="3:3" ht="12.75" customHeight="1">
      <c r="C270" s="749"/>
    </row>
    <row r="271" spans="3:3" ht="12.75" customHeight="1">
      <c r="C271" s="749"/>
    </row>
    <row r="272" spans="3:3" ht="12.75" customHeight="1">
      <c r="C272" s="749"/>
    </row>
    <row r="273" spans="3:3" ht="12.75" customHeight="1">
      <c r="C273" s="749"/>
    </row>
    <row r="274" spans="3:3" ht="12.75" customHeight="1">
      <c r="C274" s="749"/>
    </row>
    <row r="275" spans="3:3" ht="12.75" customHeight="1">
      <c r="C275" s="749"/>
    </row>
    <row r="276" spans="3:3" ht="12.75" customHeight="1">
      <c r="C276" s="749"/>
    </row>
    <row r="277" spans="3:3" ht="12.75" customHeight="1">
      <c r="C277" s="749"/>
    </row>
    <row r="278" spans="3:3" ht="12.75" customHeight="1">
      <c r="C278" s="749"/>
    </row>
    <row r="279" spans="3:3" ht="12.75" customHeight="1">
      <c r="C279" s="749"/>
    </row>
    <row r="280" spans="3:3" ht="12.75" customHeight="1">
      <c r="C280" s="749"/>
    </row>
    <row r="281" spans="3:3" ht="12.75" customHeight="1">
      <c r="C281" s="749"/>
    </row>
    <row r="282" spans="3:3" ht="12.75" customHeight="1">
      <c r="C282" s="749"/>
    </row>
    <row r="283" spans="3:3" ht="12.75" customHeight="1">
      <c r="C283" s="749"/>
    </row>
    <row r="284" spans="3:3" ht="12.75" customHeight="1">
      <c r="C284" s="749"/>
    </row>
    <row r="285" spans="3:3" ht="12.75" customHeight="1">
      <c r="C285" s="749"/>
    </row>
    <row r="286" spans="3:3" ht="12.75" customHeight="1">
      <c r="C286" s="749"/>
    </row>
    <row r="287" spans="3:3" ht="12.75" customHeight="1">
      <c r="C287" s="749"/>
    </row>
    <row r="288" spans="3:3" ht="12.75" customHeight="1">
      <c r="C288" s="749"/>
    </row>
    <row r="289" spans="3:3" ht="12.75" customHeight="1">
      <c r="C289" s="749"/>
    </row>
    <row r="290" spans="3:3" ht="12.75" customHeight="1">
      <c r="C290" s="749"/>
    </row>
    <row r="291" spans="3:3" ht="12.75" customHeight="1">
      <c r="C291" s="749"/>
    </row>
    <row r="292" spans="3:3" ht="12.75" customHeight="1">
      <c r="C292" s="749"/>
    </row>
    <row r="293" spans="3:3" ht="12.75" customHeight="1">
      <c r="C293" s="749"/>
    </row>
    <row r="294" spans="3:3" ht="12.75" customHeight="1">
      <c r="C294" s="749"/>
    </row>
    <row r="295" spans="3:3" ht="12.75" customHeight="1">
      <c r="C295" s="749"/>
    </row>
    <row r="296" spans="3:3" ht="12.75" customHeight="1">
      <c r="C296" s="749"/>
    </row>
    <row r="297" spans="3:3" ht="12.75" customHeight="1">
      <c r="C297" s="749"/>
    </row>
    <row r="298" spans="3:3" ht="12.75" customHeight="1">
      <c r="C298" s="749"/>
    </row>
    <row r="299" spans="3:3" ht="12.75" customHeight="1">
      <c r="C299" s="749"/>
    </row>
    <row r="300" spans="3:3" ht="12.75" customHeight="1">
      <c r="C300" s="749"/>
    </row>
    <row r="301" spans="3:3" ht="12.75" customHeight="1">
      <c r="C301" s="749"/>
    </row>
    <row r="302" spans="3:3" ht="12.75" customHeight="1">
      <c r="C302" s="749"/>
    </row>
    <row r="303" spans="3:3" ht="12.75" customHeight="1">
      <c r="C303" s="749"/>
    </row>
    <row r="304" spans="3:3" ht="12.75" customHeight="1">
      <c r="C304" s="749"/>
    </row>
    <row r="305" spans="3:3" ht="12.75" customHeight="1">
      <c r="C305" s="749"/>
    </row>
    <row r="306" spans="3:3" ht="12.75" customHeight="1">
      <c r="C306" s="749"/>
    </row>
    <row r="307" spans="3:3" ht="12.75" customHeight="1">
      <c r="C307" s="749"/>
    </row>
    <row r="308" spans="3:3" ht="12.75" customHeight="1">
      <c r="C308" s="749"/>
    </row>
    <row r="309" spans="3:3" ht="12.75" customHeight="1">
      <c r="C309" s="749"/>
    </row>
    <row r="310" spans="3:3" ht="12.75" customHeight="1">
      <c r="C310" s="749"/>
    </row>
    <row r="311" spans="3:3" ht="12.75" customHeight="1">
      <c r="C311" s="749"/>
    </row>
    <row r="312" spans="3:3" ht="12.75" customHeight="1">
      <c r="C312" s="749"/>
    </row>
    <row r="313" spans="3:3" ht="12.75" customHeight="1">
      <c r="C313" s="749"/>
    </row>
    <row r="314" spans="3:3" ht="12.75" customHeight="1">
      <c r="C314" s="749"/>
    </row>
    <row r="315" spans="3:3" ht="12.75" customHeight="1">
      <c r="C315" s="749"/>
    </row>
    <row r="316" spans="3:3" ht="12.75" customHeight="1">
      <c r="C316" s="749"/>
    </row>
    <row r="317" spans="3:3" ht="12.75" customHeight="1">
      <c r="C317" s="749"/>
    </row>
    <row r="318" spans="3:3" ht="12.75" customHeight="1">
      <c r="C318" s="749"/>
    </row>
    <row r="319" spans="3:3" ht="12.75" customHeight="1">
      <c r="C319" s="749"/>
    </row>
    <row r="320" spans="3:3" ht="12.75" customHeight="1">
      <c r="C320" s="749"/>
    </row>
    <row r="321" spans="3:3" ht="12.75" customHeight="1">
      <c r="C321" s="749"/>
    </row>
    <row r="322" spans="3:3" ht="12.75" customHeight="1">
      <c r="C322" s="749"/>
    </row>
    <row r="323" spans="3:3" ht="12.75" customHeight="1">
      <c r="C323" s="749"/>
    </row>
    <row r="324" spans="3:3" ht="12.75" customHeight="1">
      <c r="C324" s="749"/>
    </row>
    <row r="325" spans="3:3" ht="12.75" customHeight="1">
      <c r="C325" s="749"/>
    </row>
    <row r="326" spans="3:3" ht="12.75" customHeight="1">
      <c r="C326" s="749"/>
    </row>
    <row r="327" spans="3:3" ht="12.75" customHeight="1">
      <c r="C327" s="749"/>
    </row>
    <row r="328" spans="3:3" ht="12.75" customHeight="1">
      <c r="C328" s="749"/>
    </row>
    <row r="329" spans="3:3" ht="12.75" customHeight="1">
      <c r="C329" s="749"/>
    </row>
    <row r="330" spans="3:3" ht="12.75" customHeight="1">
      <c r="C330" s="749"/>
    </row>
    <row r="331" spans="3:3" ht="12.75" customHeight="1">
      <c r="C331" s="749"/>
    </row>
    <row r="332" spans="3:3" ht="12.75" customHeight="1">
      <c r="C332" s="749"/>
    </row>
    <row r="333" spans="3:3" ht="12.75" customHeight="1">
      <c r="C333" s="749"/>
    </row>
    <row r="334" spans="3:3" ht="12.75" customHeight="1">
      <c r="C334" s="749"/>
    </row>
    <row r="335" spans="3:3" ht="12.75" customHeight="1">
      <c r="C335" s="749"/>
    </row>
    <row r="336" spans="3:3" ht="12.75" customHeight="1">
      <c r="C336" s="749"/>
    </row>
    <row r="337" spans="3:3" ht="12.75" customHeight="1">
      <c r="C337" s="749"/>
    </row>
    <row r="338" spans="3:3" ht="12.75" customHeight="1">
      <c r="C338" s="749"/>
    </row>
    <row r="339" spans="3:3" ht="12.75" customHeight="1">
      <c r="C339" s="749"/>
    </row>
    <row r="340" spans="3:3" ht="12.75" customHeight="1">
      <c r="C340" s="749"/>
    </row>
    <row r="341" spans="3:3" ht="12.75" customHeight="1">
      <c r="C341" s="749"/>
    </row>
    <row r="342" spans="3:3" ht="12.75" customHeight="1">
      <c r="C342" s="749"/>
    </row>
    <row r="343" spans="3:3" ht="12.75" customHeight="1">
      <c r="C343" s="749"/>
    </row>
    <row r="344" spans="3:3" ht="12.75" customHeight="1">
      <c r="C344" s="749"/>
    </row>
    <row r="345" spans="3:3" ht="12.75" customHeight="1">
      <c r="C345" s="749"/>
    </row>
    <row r="346" spans="3:3" ht="12.75" customHeight="1">
      <c r="C346" s="749"/>
    </row>
    <row r="347" spans="3:3" ht="12.75" customHeight="1">
      <c r="C347" s="749"/>
    </row>
    <row r="348" spans="3:3" ht="12.75" customHeight="1">
      <c r="C348" s="749"/>
    </row>
    <row r="349" spans="3:3" ht="12.75" customHeight="1">
      <c r="C349" s="749"/>
    </row>
    <row r="350" spans="3:3" ht="12.75" customHeight="1">
      <c r="C350" s="749"/>
    </row>
    <row r="351" spans="3:3" ht="12.75" customHeight="1">
      <c r="C351" s="749"/>
    </row>
    <row r="352" spans="3:3" ht="12.75" customHeight="1">
      <c r="C352" s="749"/>
    </row>
    <row r="353" spans="3:3" ht="12.75" customHeight="1">
      <c r="C353" s="749"/>
    </row>
    <row r="354" spans="3:3" ht="12.75" customHeight="1">
      <c r="C354" s="749"/>
    </row>
    <row r="355" spans="3:3" ht="12.75" customHeight="1">
      <c r="C355" s="749"/>
    </row>
    <row r="356" spans="3:3" ht="12.75" customHeight="1">
      <c r="C356" s="749"/>
    </row>
    <row r="357" spans="3:3" ht="12.75" customHeight="1">
      <c r="C357" s="749"/>
    </row>
    <row r="358" spans="3:3" ht="12.75" customHeight="1">
      <c r="C358" s="749"/>
    </row>
    <row r="359" spans="3:3" ht="12.75" customHeight="1">
      <c r="C359" s="749"/>
    </row>
    <row r="360" spans="3:3" ht="12.75" customHeight="1">
      <c r="C360" s="749"/>
    </row>
    <row r="361" spans="3:3" ht="12.75" customHeight="1">
      <c r="C361" s="749"/>
    </row>
    <row r="362" spans="3:3" ht="12.75" customHeight="1">
      <c r="C362" s="749"/>
    </row>
    <row r="363" spans="3:3" ht="12.75" customHeight="1">
      <c r="C363" s="749"/>
    </row>
    <row r="364" spans="3:3" ht="12.75" customHeight="1">
      <c r="C364" s="749"/>
    </row>
    <row r="365" spans="3:3" ht="12.75" customHeight="1">
      <c r="C365" s="749"/>
    </row>
    <row r="366" spans="3:3" ht="12.75" customHeight="1">
      <c r="C366" s="749"/>
    </row>
    <row r="367" spans="3:3" ht="12.75" customHeight="1">
      <c r="C367" s="749"/>
    </row>
    <row r="368" spans="3:3" ht="12.75" customHeight="1">
      <c r="C368" s="749"/>
    </row>
    <row r="369" spans="3:3" ht="12.75" customHeight="1">
      <c r="C369" s="749"/>
    </row>
    <row r="370" spans="3:3" ht="12.75" customHeight="1">
      <c r="C370" s="749"/>
    </row>
    <row r="371" spans="3:3" ht="12.75" customHeight="1">
      <c r="C371" s="749"/>
    </row>
    <row r="372" spans="3:3" ht="12.75" customHeight="1">
      <c r="C372" s="749"/>
    </row>
    <row r="373" spans="3:3" ht="12.75" customHeight="1">
      <c r="C373" s="749"/>
    </row>
    <row r="374" spans="3:3" ht="12.75" customHeight="1">
      <c r="C374" s="749"/>
    </row>
    <row r="375" spans="3:3" ht="12.75" customHeight="1">
      <c r="C375" s="749"/>
    </row>
    <row r="376" spans="3:3" ht="12.75" customHeight="1">
      <c r="C376" s="749"/>
    </row>
    <row r="377" spans="3:3" ht="12.75" customHeight="1">
      <c r="C377" s="749"/>
    </row>
    <row r="378" spans="3:3" ht="12.75" customHeight="1">
      <c r="C378" s="749"/>
    </row>
    <row r="379" spans="3:3" ht="12.75" customHeight="1">
      <c r="C379" s="749"/>
    </row>
    <row r="380" spans="3:3" ht="12.75" customHeight="1">
      <c r="C380" s="749"/>
    </row>
    <row r="381" spans="3:3" ht="12.75" customHeight="1">
      <c r="C381" s="749"/>
    </row>
    <row r="382" spans="3:3" ht="12.75" customHeight="1">
      <c r="C382" s="749"/>
    </row>
    <row r="383" spans="3:3" ht="12.75" customHeight="1">
      <c r="C383" s="749"/>
    </row>
    <row r="384" spans="3:3" ht="12.75" customHeight="1">
      <c r="C384" s="749"/>
    </row>
    <row r="385" spans="3:3" ht="12.75" customHeight="1">
      <c r="C385" s="749"/>
    </row>
    <row r="386" spans="3:3" ht="12.75" customHeight="1">
      <c r="C386" s="749"/>
    </row>
    <row r="387" spans="3:3" ht="12.75" customHeight="1">
      <c r="C387" s="749"/>
    </row>
    <row r="388" spans="3:3" ht="12.75" customHeight="1">
      <c r="C388" s="749"/>
    </row>
    <row r="389" spans="3:3" ht="12.75" customHeight="1">
      <c r="C389" s="749"/>
    </row>
    <row r="390" spans="3:3" ht="12.75" customHeight="1">
      <c r="C390" s="749"/>
    </row>
    <row r="391" spans="3:3" ht="12.75" customHeight="1">
      <c r="C391" s="749"/>
    </row>
    <row r="392" spans="3:3" ht="12.75" customHeight="1">
      <c r="C392" s="749"/>
    </row>
    <row r="393" spans="3:3" ht="12.75" customHeight="1">
      <c r="C393" s="749"/>
    </row>
    <row r="394" spans="3:3" ht="12.75" customHeight="1">
      <c r="C394" s="749"/>
    </row>
    <row r="395" spans="3:3" ht="12.75" customHeight="1">
      <c r="C395" s="749"/>
    </row>
    <row r="396" spans="3:3" ht="12.75" customHeight="1">
      <c r="C396" s="749"/>
    </row>
    <row r="397" spans="3:3" ht="12.75" customHeight="1">
      <c r="C397" s="749"/>
    </row>
    <row r="398" spans="3:3" ht="12.75" customHeight="1">
      <c r="C398" s="749"/>
    </row>
    <row r="399" spans="3:3" ht="12.75" customHeight="1">
      <c r="C399" s="749"/>
    </row>
    <row r="400" spans="3:3" ht="12.75" customHeight="1">
      <c r="C400" s="749"/>
    </row>
    <row r="401" spans="3:3" ht="12.75" customHeight="1">
      <c r="C401" s="749"/>
    </row>
    <row r="402" spans="3:3" ht="12.75" customHeight="1">
      <c r="C402" s="749"/>
    </row>
    <row r="403" spans="3:3" ht="12.75" customHeight="1">
      <c r="C403" s="749"/>
    </row>
    <row r="404" spans="3:3" ht="12.75" customHeight="1">
      <c r="C404" s="749"/>
    </row>
    <row r="405" spans="3:3" ht="12.75" customHeight="1">
      <c r="C405" s="749"/>
    </row>
    <row r="406" spans="3:3" ht="12.75" customHeight="1">
      <c r="C406" s="749"/>
    </row>
    <row r="407" spans="3:3" ht="12.75" customHeight="1">
      <c r="C407" s="749"/>
    </row>
    <row r="408" spans="3:3" ht="12.75" customHeight="1">
      <c r="C408" s="749"/>
    </row>
    <row r="409" spans="3:3" ht="12.75" customHeight="1">
      <c r="C409" s="749"/>
    </row>
    <row r="410" spans="3:3" ht="12.75" customHeight="1">
      <c r="C410" s="749"/>
    </row>
    <row r="411" spans="3:3" ht="12.75" customHeight="1">
      <c r="C411" s="749"/>
    </row>
    <row r="412" spans="3:3" ht="12.75" customHeight="1">
      <c r="C412" s="749"/>
    </row>
    <row r="413" spans="3:3" ht="12.75" customHeight="1">
      <c r="C413" s="749"/>
    </row>
    <row r="414" spans="3:3" ht="12.75" customHeight="1">
      <c r="C414" s="749"/>
    </row>
    <row r="415" spans="3:3" ht="12.75" customHeight="1">
      <c r="C415" s="749"/>
    </row>
    <row r="416" spans="3:3" ht="12.75" customHeight="1">
      <c r="C416" s="749"/>
    </row>
    <row r="417" spans="3:3" ht="12.75" customHeight="1">
      <c r="C417" s="749"/>
    </row>
    <row r="418" spans="3:3" ht="12.75" customHeight="1">
      <c r="C418" s="749"/>
    </row>
    <row r="419" spans="3:3" ht="12.75" customHeight="1">
      <c r="C419" s="749"/>
    </row>
    <row r="420" spans="3:3" ht="12.75" customHeight="1">
      <c r="C420" s="749"/>
    </row>
    <row r="421" spans="3:3" ht="12.75" customHeight="1">
      <c r="C421" s="749"/>
    </row>
    <row r="422" spans="3:3" ht="12.75" customHeight="1">
      <c r="C422" s="749"/>
    </row>
    <row r="423" spans="3:3" ht="12.75" customHeight="1">
      <c r="C423" s="749"/>
    </row>
    <row r="424" spans="3:3" ht="12.75" customHeight="1">
      <c r="C424" s="749"/>
    </row>
    <row r="425" spans="3:3" ht="12.75" customHeight="1">
      <c r="C425" s="749"/>
    </row>
    <row r="426" spans="3:3" ht="12.75" customHeight="1">
      <c r="C426" s="749"/>
    </row>
    <row r="427" spans="3:3" ht="12.75" customHeight="1">
      <c r="C427" s="749"/>
    </row>
    <row r="428" spans="3:3" ht="12.75" customHeight="1">
      <c r="C428" s="749"/>
    </row>
    <row r="429" spans="3:3" ht="12.75" customHeight="1">
      <c r="C429" s="749"/>
    </row>
    <row r="430" spans="3:3" ht="12.75" customHeight="1">
      <c r="C430" s="749"/>
    </row>
    <row r="431" spans="3:3" ht="12.75" customHeight="1">
      <c r="C431" s="749"/>
    </row>
    <row r="432" spans="3:3" ht="12.75" customHeight="1">
      <c r="C432" s="749"/>
    </row>
    <row r="433" spans="3:3" ht="12.75" customHeight="1">
      <c r="C433" s="749"/>
    </row>
    <row r="434" spans="3:3" ht="12.75" customHeight="1">
      <c r="C434" s="749"/>
    </row>
    <row r="435" spans="3:3" ht="12.75" customHeight="1">
      <c r="C435" s="749"/>
    </row>
    <row r="436" spans="3:3" ht="12.75" customHeight="1">
      <c r="C436" s="749"/>
    </row>
    <row r="437" spans="3:3" ht="12.75" customHeight="1">
      <c r="C437" s="749"/>
    </row>
    <row r="438" spans="3:3" ht="12.75" customHeight="1">
      <c r="C438" s="749"/>
    </row>
    <row r="439" spans="3:3" ht="12.75" customHeight="1">
      <c r="C439" s="749"/>
    </row>
    <row r="440" spans="3:3" ht="12.75" customHeight="1">
      <c r="C440" s="749"/>
    </row>
    <row r="441" spans="3:3" ht="12.75" customHeight="1">
      <c r="C441" s="749"/>
    </row>
    <row r="442" spans="3:3" ht="12.75" customHeight="1">
      <c r="C442" s="749"/>
    </row>
    <row r="443" spans="3:3" ht="12.75" customHeight="1">
      <c r="C443" s="749"/>
    </row>
    <row r="444" spans="3:3" ht="12.75" customHeight="1">
      <c r="C444" s="749"/>
    </row>
    <row r="445" spans="3:3" ht="12.75" customHeight="1">
      <c r="C445" s="749"/>
    </row>
    <row r="446" spans="3:3" ht="12.75" customHeight="1">
      <c r="C446" s="749"/>
    </row>
    <row r="447" spans="3:3" ht="12.75" customHeight="1">
      <c r="C447" s="749"/>
    </row>
    <row r="448" spans="3:3" ht="12.75" customHeight="1">
      <c r="C448" s="749"/>
    </row>
    <row r="449" spans="3:3" ht="12.75" customHeight="1">
      <c r="C449" s="749"/>
    </row>
    <row r="450" spans="3:3" ht="12.75" customHeight="1">
      <c r="C450" s="749"/>
    </row>
    <row r="451" spans="3:3" ht="12.75" customHeight="1">
      <c r="C451" s="749"/>
    </row>
    <row r="452" spans="3:3" ht="12.75" customHeight="1">
      <c r="C452" s="749"/>
    </row>
    <row r="453" spans="3:3" ht="12.75" customHeight="1">
      <c r="C453" s="749"/>
    </row>
    <row r="454" spans="3:3" ht="12.75" customHeight="1">
      <c r="C454" s="749"/>
    </row>
    <row r="455" spans="3:3" ht="12.75" customHeight="1">
      <c r="C455" s="749"/>
    </row>
    <row r="456" spans="3:3" ht="12.75" customHeight="1">
      <c r="C456" s="749"/>
    </row>
    <row r="457" spans="3:3" ht="12.75" customHeight="1">
      <c r="C457" s="749"/>
    </row>
    <row r="458" spans="3:3" ht="12.75" customHeight="1">
      <c r="C458" s="749"/>
    </row>
    <row r="459" spans="3:3" ht="12.75" customHeight="1">
      <c r="C459" s="749"/>
    </row>
    <row r="460" spans="3:3" ht="12.75" customHeight="1">
      <c r="C460" s="749"/>
    </row>
    <row r="461" spans="3:3" ht="12.75" customHeight="1">
      <c r="C461" s="749"/>
    </row>
    <row r="462" spans="3:3" ht="12.75" customHeight="1">
      <c r="C462" s="749"/>
    </row>
    <row r="463" spans="3:3" ht="12.75" customHeight="1">
      <c r="C463" s="749"/>
    </row>
    <row r="464" spans="3:3" ht="12.75" customHeight="1">
      <c r="C464" s="749"/>
    </row>
    <row r="465" spans="3:3" ht="12.75" customHeight="1">
      <c r="C465" s="749"/>
    </row>
    <row r="466" spans="3:3" ht="12.75" customHeight="1">
      <c r="C466" s="749"/>
    </row>
    <row r="467" spans="3:3" ht="12.75" customHeight="1">
      <c r="C467" s="749"/>
    </row>
    <row r="468" spans="3:3" ht="12.75" customHeight="1">
      <c r="C468" s="749"/>
    </row>
    <row r="469" spans="3:3" ht="12.75" customHeight="1">
      <c r="C469" s="749"/>
    </row>
    <row r="470" spans="3:3" ht="12.75" customHeight="1">
      <c r="C470" s="749"/>
    </row>
    <row r="471" spans="3:3" ht="12.75" customHeight="1">
      <c r="C471" s="749"/>
    </row>
    <row r="472" spans="3:3" ht="12.75" customHeight="1">
      <c r="C472" s="749"/>
    </row>
    <row r="473" spans="3:3" ht="12.75" customHeight="1">
      <c r="C473" s="749"/>
    </row>
    <row r="474" spans="3:3" ht="12.75" customHeight="1">
      <c r="C474" s="749"/>
    </row>
    <row r="475" spans="3:3" ht="12.75" customHeight="1">
      <c r="C475" s="749"/>
    </row>
    <row r="476" spans="3:3" ht="12.75" customHeight="1">
      <c r="C476" s="749"/>
    </row>
    <row r="477" spans="3:3" ht="12.75" customHeight="1">
      <c r="C477" s="749"/>
    </row>
    <row r="478" spans="3:3" ht="12.75" customHeight="1">
      <c r="C478" s="749"/>
    </row>
    <row r="479" spans="3:3" ht="12.75" customHeight="1">
      <c r="C479" s="749"/>
    </row>
    <row r="480" spans="3:3" ht="12.75" customHeight="1">
      <c r="C480" s="749"/>
    </row>
    <row r="481" spans="3:3" ht="12.75" customHeight="1">
      <c r="C481" s="749"/>
    </row>
    <row r="482" spans="3:3" ht="12.75" customHeight="1">
      <c r="C482" s="749"/>
    </row>
    <row r="483" spans="3:3" ht="12.75" customHeight="1">
      <c r="C483" s="749"/>
    </row>
    <row r="484" spans="3:3" ht="12.75" customHeight="1">
      <c r="C484" s="749"/>
    </row>
    <row r="485" spans="3:3" ht="12.75" customHeight="1">
      <c r="C485" s="749"/>
    </row>
    <row r="486" spans="3:3" ht="12.75" customHeight="1">
      <c r="C486" s="749"/>
    </row>
    <row r="487" spans="3:3" ht="12.75" customHeight="1">
      <c r="C487" s="749"/>
    </row>
    <row r="488" spans="3:3" ht="12.75" customHeight="1">
      <c r="C488" s="749"/>
    </row>
    <row r="489" spans="3:3" ht="12.75" customHeight="1">
      <c r="C489" s="749"/>
    </row>
    <row r="490" spans="3:3" ht="12.75" customHeight="1">
      <c r="C490" s="749"/>
    </row>
    <row r="491" spans="3:3" ht="12.75" customHeight="1">
      <c r="C491" s="749"/>
    </row>
    <row r="492" spans="3:3" ht="12.75" customHeight="1">
      <c r="C492" s="749"/>
    </row>
    <row r="493" spans="3:3" ht="12.75" customHeight="1">
      <c r="C493" s="749"/>
    </row>
    <row r="494" spans="3:3" ht="12.75" customHeight="1">
      <c r="C494" s="749"/>
    </row>
    <row r="495" spans="3:3" ht="12.75" customHeight="1">
      <c r="C495" s="749"/>
    </row>
    <row r="496" spans="3:3" ht="12.75" customHeight="1">
      <c r="C496" s="749"/>
    </row>
    <row r="497" spans="3:3" ht="12.75" customHeight="1">
      <c r="C497" s="749"/>
    </row>
    <row r="498" spans="3:3" ht="12.75" customHeight="1">
      <c r="C498" s="749"/>
    </row>
    <row r="499" spans="3:3" ht="12.75" customHeight="1">
      <c r="C499" s="749"/>
    </row>
    <row r="500" spans="3:3" ht="12.75" customHeight="1">
      <c r="C500" s="749"/>
    </row>
    <row r="501" spans="3:3" ht="12.75" customHeight="1">
      <c r="C501" s="749"/>
    </row>
    <row r="502" spans="3:3" ht="12.75" customHeight="1">
      <c r="C502" s="749"/>
    </row>
    <row r="503" spans="3:3" ht="12.75" customHeight="1">
      <c r="C503" s="749"/>
    </row>
    <row r="504" spans="3:3" ht="12.75" customHeight="1">
      <c r="C504" s="749"/>
    </row>
    <row r="505" spans="3:3" ht="12.75" customHeight="1">
      <c r="C505" s="749"/>
    </row>
    <row r="506" spans="3:3" ht="12.75" customHeight="1">
      <c r="C506" s="749"/>
    </row>
    <row r="507" spans="3:3" ht="12.75" customHeight="1">
      <c r="C507" s="749"/>
    </row>
    <row r="508" spans="3:3" ht="12.75" customHeight="1">
      <c r="C508" s="749"/>
    </row>
    <row r="509" spans="3:3" ht="12.75" customHeight="1">
      <c r="C509" s="749"/>
    </row>
    <row r="510" spans="3:3" ht="12.75" customHeight="1">
      <c r="C510" s="749"/>
    </row>
    <row r="511" spans="3:3" ht="12.75" customHeight="1">
      <c r="C511" s="749"/>
    </row>
    <row r="512" spans="3:3" ht="12.75" customHeight="1">
      <c r="C512" s="749"/>
    </row>
    <row r="513" spans="3:3" ht="12.75" customHeight="1">
      <c r="C513" s="749"/>
    </row>
    <row r="514" spans="3:3" ht="12.75" customHeight="1">
      <c r="C514" s="749"/>
    </row>
    <row r="515" spans="3:3" ht="12.75" customHeight="1">
      <c r="C515" s="749"/>
    </row>
    <row r="516" spans="3:3" ht="12.75" customHeight="1">
      <c r="C516" s="749"/>
    </row>
    <row r="517" spans="3:3" ht="12.75" customHeight="1">
      <c r="C517" s="749"/>
    </row>
    <row r="518" spans="3:3" ht="12.75" customHeight="1">
      <c r="C518" s="749"/>
    </row>
    <row r="519" spans="3:3" ht="12.75" customHeight="1">
      <c r="C519" s="749"/>
    </row>
    <row r="520" spans="3:3" ht="12.75" customHeight="1">
      <c r="C520" s="749"/>
    </row>
    <row r="521" spans="3:3" ht="12.75" customHeight="1">
      <c r="C521" s="749"/>
    </row>
    <row r="522" spans="3:3" ht="12.75" customHeight="1">
      <c r="C522" s="749"/>
    </row>
    <row r="523" spans="3:3" ht="12.75" customHeight="1">
      <c r="C523" s="749"/>
    </row>
    <row r="524" spans="3:3" ht="12.75" customHeight="1">
      <c r="C524" s="749"/>
    </row>
    <row r="525" spans="3:3" ht="12.75" customHeight="1">
      <c r="C525" s="749"/>
    </row>
    <row r="526" spans="3:3" ht="12.75" customHeight="1">
      <c r="C526" s="749"/>
    </row>
    <row r="527" spans="3:3" ht="12.75" customHeight="1">
      <c r="C527" s="749"/>
    </row>
    <row r="528" spans="3:3" ht="12.75" customHeight="1">
      <c r="C528" s="749"/>
    </row>
    <row r="529" spans="3:3" ht="12.75" customHeight="1">
      <c r="C529" s="749"/>
    </row>
    <row r="530" spans="3:3" ht="12.75" customHeight="1">
      <c r="C530" s="749"/>
    </row>
    <row r="531" spans="3:3" ht="12.75" customHeight="1">
      <c r="C531" s="749"/>
    </row>
    <row r="532" spans="3:3" ht="12.75" customHeight="1">
      <c r="C532" s="749"/>
    </row>
    <row r="533" spans="3:3" ht="12.75" customHeight="1">
      <c r="C533" s="749"/>
    </row>
    <row r="534" spans="3:3" ht="12.75" customHeight="1">
      <c r="C534" s="749"/>
    </row>
    <row r="535" spans="3:3" ht="12.75" customHeight="1">
      <c r="C535" s="749"/>
    </row>
    <row r="536" spans="3:3" ht="12.75" customHeight="1">
      <c r="C536" s="749"/>
    </row>
    <row r="537" spans="3:3" ht="12.75" customHeight="1">
      <c r="C537" s="749"/>
    </row>
    <row r="538" spans="3:3" ht="12.75" customHeight="1">
      <c r="C538" s="749"/>
    </row>
    <row r="539" spans="3:3" ht="12.75" customHeight="1">
      <c r="C539" s="749"/>
    </row>
    <row r="540" spans="3:3" ht="12.75" customHeight="1">
      <c r="C540" s="749"/>
    </row>
    <row r="541" spans="3:3" ht="12.75" customHeight="1">
      <c r="C541" s="749"/>
    </row>
    <row r="542" spans="3:3" ht="12.75" customHeight="1">
      <c r="C542" s="749"/>
    </row>
    <row r="543" spans="3:3" ht="12.75" customHeight="1">
      <c r="C543" s="749"/>
    </row>
    <row r="544" spans="3:3" ht="12.75" customHeight="1">
      <c r="C544" s="749"/>
    </row>
    <row r="545" spans="3:3" ht="12.75" customHeight="1">
      <c r="C545" s="749"/>
    </row>
    <row r="546" spans="3:3" ht="12.75" customHeight="1">
      <c r="C546" s="749"/>
    </row>
    <row r="547" spans="3:3" ht="12.75" customHeight="1">
      <c r="C547" s="749"/>
    </row>
    <row r="548" spans="3:3" ht="12.75" customHeight="1">
      <c r="C548" s="749"/>
    </row>
    <row r="549" spans="3:3" ht="12.75" customHeight="1">
      <c r="C549" s="749"/>
    </row>
    <row r="550" spans="3:3" ht="12.75" customHeight="1">
      <c r="C550" s="749"/>
    </row>
    <row r="551" spans="3:3" ht="12.75" customHeight="1">
      <c r="C551" s="749"/>
    </row>
    <row r="552" spans="3:3" ht="12.75" customHeight="1">
      <c r="C552" s="749"/>
    </row>
    <row r="553" spans="3:3" ht="12.75" customHeight="1">
      <c r="C553" s="749"/>
    </row>
    <row r="554" spans="3:3" ht="12.75" customHeight="1">
      <c r="C554" s="749"/>
    </row>
    <row r="555" spans="3:3" ht="12.75" customHeight="1">
      <c r="C555" s="749"/>
    </row>
    <row r="556" spans="3:3" ht="12.75" customHeight="1">
      <c r="C556" s="749"/>
    </row>
    <row r="557" spans="3:3" ht="12.75" customHeight="1">
      <c r="C557" s="749"/>
    </row>
    <row r="558" spans="3:3" ht="12.75" customHeight="1">
      <c r="C558" s="749"/>
    </row>
    <row r="559" spans="3:3" ht="12.75" customHeight="1">
      <c r="C559" s="749"/>
    </row>
    <row r="560" spans="3:3" ht="12.75" customHeight="1">
      <c r="C560" s="749"/>
    </row>
    <row r="561" spans="3:3" ht="12.75" customHeight="1">
      <c r="C561" s="749"/>
    </row>
    <row r="562" spans="3:3" ht="12.75" customHeight="1">
      <c r="C562" s="749"/>
    </row>
    <row r="563" spans="3:3" ht="12.75" customHeight="1">
      <c r="C563" s="749"/>
    </row>
    <row r="564" spans="3:3" ht="12.75" customHeight="1">
      <c r="C564" s="749"/>
    </row>
    <row r="565" spans="3:3" ht="12.75" customHeight="1">
      <c r="C565" s="749"/>
    </row>
    <row r="566" spans="3:3" ht="12.75" customHeight="1">
      <c r="C566" s="749"/>
    </row>
    <row r="567" spans="3:3" ht="12.75" customHeight="1">
      <c r="C567" s="749"/>
    </row>
    <row r="568" spans="3:3" ht="12.75" customHeight="1">
      <c r="C568" s="749"/>
    </row>
    <row r="569" spans="3:3" ht="12.75" customHeight="1">
      <c r="C569" s="749"/>
    </row>
    <row r="570" spans="3:3" ht="12.75" customHeight="1">
      <c r="C570" s="749"/>
    </row>
    <row r="571" spans="3:3" ht="12.75" customHeight="1">
      <c r="C571" s="749"/>
    </row>
    <row r="572" spans="3:3" ht="12.75" customHeight="1">
      <c r="C572" s="749"/>
    </row>
    <row r="573" spans="3:3" ht="12.75" customHeight="1">
      <c r="C573" s="749"/>
    </row>
    <row r="574" spans="3:3" ht="12.75" customHeight="1">
      <c r="C574" s="749"/>
    </row>
    <row r="575" spans="3:3" ht="12.75" customHeight="1">
      <c r="C575" s="749"/>
    </row>
    <row r="576" spans="3:3" ht="12.75" customHeight="1">
      <c r="C576" s="749"/>
    </row>
    <row r="577" spans="3:3" ht="12.75" customHeight="1">
      <c r="C577" s="749"/>
    </row>
    <row r="578" spans="3:3" ht="12.75" customHeight="1">
      <c r="C578" s="749"/>
    </row>
    <row r="579" spans="3:3" ht="12.75" customHeight="1">
      <c r="C579" s="749"/>
    </row>
    <row r="580" spans="3:3" ht="12.75" customHeight="1">
      <c r="C580" s="749"/>
    </row>
    <row r="581" spans="3:3" ht="12.75" customHeight="1">
      <c r="C581" s="749"/>
    </row>
    <row r="582" spans="3:3" ht="12.75" customHeight="1">
      <c r="C582" s="749"/>
    </row>
    <row r="583" spans="3:3" ht="12.75" customHeight="1">
      <c r="C583" s="749"/>
    </row>
    <row r="584" spans="3:3" ht="12.75" customHeight="1">
      <c r="C584" s="749"/>
    </row>
    <row r="585" spans="3:3" ht="12.75" customHeight="1">
      <c r="C585" s="749"/>
    </row>
    <row r="586" spans="3:3" ht="12.75" customHeight="1">
      <c r="C586" s="749"/>
    </row>
    <row r="587" spans="3:3" ht="12.75" customHeight="1">
      <c r="C587" s="749"/>
    </row>
    <row r="588" spans="3:3" ht="12.75" customHeight="1">
      <c r="C588" s="749"/>
    </row>
    <row r="589" spans="3:3" ht="12.75" customHeight="1">
      <c r="C589" s="749"/>
    </row>
    <row r="590" spans="3:3" ht="12.75" customHeight="1">
      <c r="C590" s="749"/>
    </row>
    <row r="591" spans="3:3" ht="12.75" customHeight="1">
      <c r="C591" s="749"/>
    </row>
    <row r="592" spans="3:3" ht="12.75" customHeight="1">
      <c r="C592" s="749"/>
    </row>
    <row r="593" spans="3:3" ht="12.75" customHeight="1">
      <c r="C593" s="749"/>
    </row>
    <row r="594" spans="3:3" ht="12.75" customHeight="1">
      <c r="C594" s="749"/>
    </row>
    <row r="595" spans="3:3" ht="12.75" customHeight="1">
      <c r="C595" s="749"/>
    </row>
    <row r="596" spans="3:3" ht="12.75" customHeight="1">
      <c r="C596" s="749"/>
    </row>
    <row r="597" spans="3:3" ht="12.75" customHeight="1">
      <c r="C597" s="749"/>
    </row>
    <row r="598" spans="3:3" ht="12.75" customHeight="1">
      <c r="C598" s="749"/>
    </row>
    <row r="599" spans="3:3" ht="12.75" customHeight="1">
      <c r="C599" s="749"/>
    </row>
    <row r="600" spans="3:3" ht="12.75" customHeight="1">
      <c r="C600" s="749"/>
    </row>
    <row r="601" spans="3:3" ht="12.75" customHeight="1">
      <c r="C601" s="749"/>
    </row>
    <row r="602" spans="3:3" ht="12.75" customHeight="1">
      <c r="C602" s="749"/>
    </row>
    <row r="603" spans="3:3" ht="12.75" customHeight="1">
      <c r="C603" s="749"/>
    </row>
    <row r="604" spans="3:3" ht="12.75" customHeight="1">
      <c r="C604" s="749"/>
    </row>
    <row r="605" spans="3:3" ht="12.75" customHeight="1">
      <c r="C605" s="749"/>
    </row>
    <row r="606" spans="3:3" ht="12.75" customHeight="1">
      <c r="C606" s="749"/>
    </row>
    <row r="607" spans="3:3" ht="12.75" customHeight="1">
      <c r="C607" s="749"/>
    </row>
    <row r="608" spans="3:3" ht="12.75" customHeight="1">
      <c r="C608" s="749"/>
    </row>
    <row r="609" spans="3:3" ht="12.75" customHeight="1">
      <c r="C609" s="749"/>
    </row>
    <row r="610" spans="3:3" ht="12.75" customHeight="1">
      <c r="C610" s="749"/>
    </row>
    <row r="611" spans="3:3" ht="12.75" customHeight="1">
      <c r="C611" s="749"/>
    </row>
    <row r="612" spans="3:3" ht="12.75" customHeight="1">
      <c r="C612" s="749"/>
    </row>
    <row r="613" spans="3:3" ht="12.75" customHeight="1">
      <c r="C613" s="749"/>
    </row>
    <row r="614" spans="3:3" ht="12.75" customHeight="1">
      <c r="C614" s="749"/>
    </row>
    <row r="615" spans="3:3" ht="12.75" customHeight="1">
      <c r="C615" s="749"/>
    </row>
    <row r="616" spans="3:3" ht="12.75" customHeight="1">
      <c r="C616" s="749"/>
    </row>
    <row r="617" spans="3:3" ht="12.75" customHeight="1">
      <c r="C617" s="749"/>
    </row>
    <row r="618" spans="3:3" ht="12.75" customHeight="1">
      <c r="C618" s="749"/>
    </row>
    <row r="619" spans="3:3" ht="12.75" customHeight="1">
      <c r="C619" s="749"/>
    </row>
    <row r="620" spans="3:3" ht="12.75" customHeight="1">
      <c r="C620" s="749"/>
    </row>
    <row r="621" spans="3:3" ht="12.75" customHeight="1">
      <c r="C621" s="749"/>
    </row>
    <row r="622" spans="3:3" ht="12.75" customHeight="1">
      <c r="C622" s="749"/>
    </row>
    <row r="623" spans="3:3" ht="12.75" customHeight="1">
      <c r="C623" s="749"/>
    </row>
    <row r="624" spans="3:3" ht="12.75" customHeight="1">
      <c r="C624" s="749"/>
    </row>
    <row r="625" spans="3:3" ht="12.75" customHeight="1">
      <c r="C625" s="749"/>
    </row>
    <row r="626" spans="3:3" ht="12.75" customHeight="1">
      <c r="C626" s="749"/>
    </row>
    <row r="627" spans="3:3" ht="12.75" customHeight="1">
      <c r="C627" s="749"/>
    </row>
    <row r="628" spans="3:3" ht="12.75" customHeight="1">
      <c r="C628" s="749"/>
    </row>
    <row r="629" spans="3:3" ht="12.75" customHeight="1">
      <c r="C629" s="749"/>
    </row>
    <row r="630" spans="3:3" ht="12.75" customHeight="1">
      <c r="C630" s="749"/>
    </row>
    <row r="631" spans="3:3" ht="12.75" customHeight="1">
      <c r="C631" s="749"/>
    </row>
    <row r="632" spans="3:3" ht="12.75" customHeight="1">
      <c r="C632" s="749"/>
    </row>
    <row r="633" spans="3:3" ht="12.75" customHeight="1">
      <c r="C633" s="749"/>
    </row>
    <row r="634" spans="3:3" ht="12.75" customHeight="1">
      <c r="C634" s="749"/>
    </row>
    <row r="635" spans="3:3" ht="12.75" customHeight="1">
      <c r="C635" s="749"/>
    </row>
    <row r="636" spans="3:3" ht="12.75" customHeight="1">
      <c r="C636" s="749"/>
    </row>
    <row r="637" spans="3:3" ht="12.75" customHeight="1">
      <c r="C637" s="749"/>
    </row>
    <row r="638" spans="3:3" ht="12.75" customHeight="1">
      <c r="C638" s="749"/>
    </row>
    <row r="639" spans="3:3" ht="12.75" customHeight="1">
      <c r="C639" s="749"/>
    </row>
    <row r="640" spans="3:3" ht="12.75" customHeight="1">
      <c r="C640" s="749"/>
    </row>
    <row r="641" spans="3:3" ht="12.75" customHeight="1">
      <c r="C641" s="749"/>
    </row>
    <row r="642" spans="3:3" ht="12.75" customHeight="1">
      <c r="C642" s="749"/>
    </row>
    <row r="643" spans="3:3" ht="12.75" customHeight="1">
      <c r="C643" s="749"/>
    </row>
    <row r="644" spans="3:3" ht="12.75" customHeight="1">
      <c r="C644" s="749"/>
    </row>
    <row r="645" spans="3:3" ht="12.75" customHeight="1">
      <c r="C645" s="749"/>
    </row>
    <row r="646" spans="3:3" ht="12.75" customHeight="1">
      <c r="C646" s="749"/>
    </row>
    <row r="647" spans="3:3" ht="12.75" customHeight="1">
      <c r="C647" s="749"/>
    </row>
    <row r="648" spans="3:3" ht="12.75" customHeight="1">
      <c r="C648" s="749"/>
    </row>
    <row r="649" spans="3:3" ht="12.75" customHeight="1">
      <c r="C649" s="749"/>
    </row>
    <row r="650" spans="3:3" ht="12.75" customHeight="1">
      <c r="C650" s="749"/>
    </row>
    <row r="651" spans="3:3" ht="12.75" customHeight="1">
      <c r="C651" s="749"/>
    </row>
    <row r="652" spans="3:3" ht="12.75" customHeight="1">
      <c r="C652" s="749"/>
    </row>
    <row r="653" spans="3:3" ht="12.75" customHeight="1">
      <c r="C653" s="749"/>
    </row>
    <row r="654" spans="3:3" ht="12.75" customHeight="1">
      <c r="C654" s="749"/>
    </row>
    <row r="655" spans="3:3" ht="12.75" customHeight="1">
      <c r="C655" s="749"/>
    </row>
    <row r="656" spans="3:3" ht="12.75" customHeight="1">
      <c r="C656" s="749"/>
    </row>
    <row r="657" spans="3:3" ht="12.75" customHeight="1">
      <c r="C657" s="749"/>
    </row>
    <row r="658" spans="3:3" ht="12.75" customHeight="1">
      <c r="C658" s="749"/>
    </row>
    <row r="659" spans="3:3" ht="12.75" customHeight="1">
      <c r="C659" s="749"/>
    </row>
    <row r="660" spans="3:3" ht="12.75" customHeight="1">
      <c r="C660" s="749"/>
    </row>
    <row r="661" spans="3:3" ht="12.75" customHeight="1">
      <c r="C661" s="749"/>
    </row>
    <row r="662" spans="3:3" ht="12.75" customHeight="1">
      <c r="C662" s="749"/>
    </row>
    <row r="663" spans="3:3" ht="12.75" customHeight="1">
      <c r="C663" s="749"/>
    </row>
    <row r="664" spans="3:3" ht="12.75" customHeight="1">
      <c r="C664" s="749"/>
    </row>
    <row r="665" spans="3:3" ht="12.75" customHeight="1">
      <c r="C665" s="749"/>
    </row>
    <row r="666" spans="3:3" ht="12.75" customHeight="1">
      <c r="C666" s="749"/>
    </row>
    <row r="667" spans="3:3" ht="12.75" customHeight="1">
      <c r="C667" s="749"/>
    </row>
    <row r="668" spans="3:3" ht="12.75" customHeight="1">
      <c r="C668" s="749"/>
    </row>
    <row r="669" spans="3:3" ht="12.75" customHeight="1">
      <c r="C669" s="749"/>
    </row>
    <row r="670" spans="3:3" ht="12.75" customHeight="1">
      <c r="C670" s="749"/>
    </row>
    <row r="671" spans="3:3" ht="12.75" customHeight="1">
      <c r="C671" s="749"/>
    </row>
    <row r="672" spans="3:3" ht="12.75" customHeight="1">
      <c r="C672" s="749"/>
    </row>
    <row r="673" spans="3:3" ht="12.75" customHeight="1">
      <c r="C673" s="749"/>
    </row>
    <row r="674" spans="3:3" ht="12.75" customHeight="1">
      <c r="C674" s="749"/>
    </row>
    <row r="675" spans="3:3" ht="12.75" customHeight="1">
      <c r="C675" s="749"/>
    </row>
    <row r="676" spans="3:3" ht="12.75" customHeight="1">
      <c r="C676" s="749"/>
    </row>
    <row r="677" spans="3:3" ht="12.75" customHeight="1">
      <c r="C677" s="749"/>
    </row>
    <row r="678" spans="3:3" ht="12.75" customHeight="1">
      <c r="C678" s="749"/>
    </row>
    <row r="679" spans="3:3" ht="12.75" customHeight="1">
      <c r="C679" s="749"/>
    </row>
    <row r="680" spans="3:3" ht="12.75" customHeight="1">
      <c r="C680" s="749"/>
    </row>
    <row r="681" spans="3:3" ht="12.75" customHeight="1">
      <c r="C681" s="749"/>
    </row>
    <row r="682" spans="3:3" ht="12.75" customHeight="1">
      <c r="C682" s="749"/>
    </row>
    <row r="683" spans="3:3" ht="12.75" customHeight="1">
      <c r="C683" s="749"/>
    </row>
    <row r="684" spans="3:3" ht="12.75" customHeight="1">
      <c r="C684" s="749"/>
    </row>
    <row r="685" spans="3:3" ht="12.75" customHeight="1">
      <c r="C685" s="749"/>
    </row>
    <row r="686" spans="3:3" ht="12.75" customHeight="1">
      <c r="C686" s="749"/>
    </row>
    <row r="687" spans="3:3" ht="12.75" customHeight="1">
      <c r="C687" s="749"/>
    </row>
    <row r="688" spans="3:3" ht="12.75" customHeight="1">
      <c r="C688" s="749"/>
    </row>
    <row r="689" spans="3:3" ht="12.75" customHeight="1">
      <c r="C689" s="749"/>
    </row>
    <row r="690" spans="3:3" ht="12.75" customHeight="1">
      <c r="C690" s="749"/>
    </row>
    <row r="691" spans="3:3" ht="12.75" customHeight="1">
      <c r="C691" s="749"/>
    </row>
    <row r="692" spans="3:3" ht="12.75" customHeight="1">
      <c r="C692" s="749"/>
    </row>
    <row r="693" spans="3:3" ht="12.75" customHeight="1">
      <c r="C693" s="749"/>
    </row>
    <row r="694" spans="3:3" ht="12.75" customHeight="1">
      <c r="C694" s="749"/>
    </row>
    <row r="695" spans="3:3" ht="12.75" customHeight="1">
      <c r="C695" s="749"/>
    </row>
    <row r="696" spans="3:3" ht="12.75" customHeight="1">
      <c r="C696" s="749"/>
    </row>
    <row r="697" spans="3:3" ht="12.75" customHeight="1">
      <c r="C697" s="749"/>
    </row>
    <row r="698" spans="3:3" ht="12.75" customHeight="1">
      <c r="C698" s="749"/>
    </row>
    <row r="699" spans="3:3" ht="12.75" customHeight="1">
      <c r="C699" s="749"/>
    </row>
    <row r="700" spans="3:3" ht="12.75" customHeight="1">
      <c r="C700" s="749"/>
    </row>
    <row r="701" spans="3:3" ht="12.75" customHeight="1">
      <c r="C701" s="749"/>
    </row>
    <row r="702" spans="3:3" ht="12.75" customHeight="1">
      <c r="C702" s="749"/>
    </row>
    <row r="703" spans="3:3" ht="12.75" customHeight="1">
      <c r="C703" s="749"/>
    </row>
    <row r="704" spans="3:3" ht="12.75" customHeight="1">
      <c r="C704" s="749"/>
    </row>
    <row r="705" spans="3:3" ht="12.75" customHeight="1">
      <c r="C705" s="749"/>
    </row>
    <row r="706" spans="3:3" ht="12.75" customHeight="1">
      <c r="C706" s="749"/>
    </row>
    <row r="707" spans="3:3" ht="12.75" customHeight="1">
      <c r="C707" s="749"/>
    </row>
    <row r="708" spans="3:3" ht="12.75" customHeight="1">
      <c r="C708" s="749"/>
    </row>
    <row r="709" spans="3:3" ht="12.75" customHeight="1">
      <c r="C709" s="749"/>
    </row>
    <row r="710" spans="3:3" ht="12.75" customHeight="1">
      <c r="C710" s="749"/>
    </row>
    <row r="711" spans="3:3" ht="12.75" customHeight="1">
      <c r="C711" s="749"/>
    </row>
    <row r="712" spans="3:3" ht="12.75" customHeight="1">
      <c r="C712" s="749"/>
    </row>
    <row r="713" spans="3:3" ht="12.75" customHeight="1">
      <c r="C713" s="749"/>
    </row>
    <row r="714" spans="3:3" ht="12.75" customHeight="1">
      <c r="C714" s="749"/>
    </row>
    <row r="715" spans="3:3" ht="12.75" customHeight="1">
      <c r="C715" s="749"/>
    </row>
    <row r="716" spans="3:3" ht="12.75" customHeight="1">
      <c r="C716" s="749"/>
    </row>
    <row r="717" spans="3:3" ht="12.75" customHeight="1">
      <c r="C717" s="749"/>
    </row>
    <row r="718" spans="3:3" ht="12.75" customHeight="1">
      <c r="C718" s="749"/>
    </row>
    <row r="719" spans="3:3" ht="12.75" customHeight="1">
      <c r="C719" s="749"/>
    </row>
    <row r="720" spans="3:3" ht="12.75" customHeight="1">
      <c r="C720" s="749"/>
    </row>
    <row r="721" spans="3:3" ht="12.75" customHeight="1">
      <c r="C721" s="749"/>
    </row>
    <row r="722" spans="3:3" ht="12.75" customHeight="1">
      <c r="C722" s="749"/>
    </row>
    <row r="723" spans="3:3" ht="12.75" customHeight="1">
      <c r="C723" s="749"/>
    </row>
    <row r="724" spans="3:3" ht="12.75" customHeight="1">
      <c r="C724" s="749"/>
    </row>
    <row r="725" spans="3:3" ht="12.75" customHeight="1">
      <c r="C725" s="749"/>
    </row>
    <row r="726" spans="3:3" ht="12.75" customHeight="1">
      <c r="C726" s="749"/>
    </row>
    <row r="727" spans="3:3" ht="12.75" customHeight="1">
      <c r="C727" s="749"/>
    </row>
    <row r="728" spans="3:3" ht="12.75" customHeight="1">
      <c r="C728" s="749"/>
    </row>
    <row r="729" spans="3:3" ht="12.75" customHeight="1">
      <c r="C729" s="749"/>
    </row>
    <row r="730" spans="3:3" ht="12.75" customHeight="1">
      <c r="C730" s="749"/>
    </row>
    <row r="731" spans="3:3" ht="12.75" customHeight="1">
      <c r="C731" s="749"/>
    </row>
    <row r="732" spans="3:3" ht="12.75" customHeight="1">
      <c r="C732" s="749"/>
    </row>
    <row r="733" spans="3:3" ht="12.75" customHeight="1">
      <c r="C733" s="749"/>
    </row>
    <row r="734" spans="3:3" ht="12.75" customHeight="1">
      <c r="C734" s="749"/>
    </row>
    <row r="735" spans="3:3" ht="12.75" customHeight="1">
      <c r="C735" s="749"/>
    </row>
    <row r="736" spans="3:3" ht="12.75" customHeight="1">
      <c r="C736" s="749"/>
    </row>
    <row r="737" spans="3:3" ht="12.75" customHeight="1">
      <c r="C737" s="749"/>
    </row>
    <row r="738" spans="3:3" ht="12.75" customHeight="1">
      <c r="C738" s="749"/>
    </row>
    <row r="739" spans="3:3" ht="12.75" customHeight="1">
      <c r="C739" s="749"/>
    </row>
    <row r="740" spans="3:3" ht="12.75" customHeight="1">
      <c r="C740" s="749"/>
    </row>
    <row r="741" spans="3:3" ht="12.75" customHeight="1">
      <c r="C741" s="749"/>
    </row>
    <row r="742" spans="3:3" ht="12.75" customHeight="1">
      <c r="C742" s="749"/>
    </row>
    <row r="743" spans="3:3" ht="12.75" customHeight="1">
      <c r="C743" s="749"/>
    </row>
    <row r="744" spans="3:3" ht="12.75" customHeight="1">
      <c r="C744" s="749"/>
    </row>
    <row r="745" spans="3:3" ht="12.75" customHeight="1">
      <c r="C745" s="749"/>
    </row>
    <row r="746" spans="3:3" ht="12.75" customHeight="1">
      <c r="C746" s="749"/>
    </row>
    <row r="747" spans="3:3" ht="12.75" customHeight="1">
      <c r="C747" s="749"/>
    </row>
    <row r="748" spans="3:3" ht="12.75" customHeight="1">
      <c r="C748" s="749"/>
    </row>
    <row r="749" spans="3:3" ht="12.75" customHeight="1">
      <c r="C749" s="749"/>
    </row>
    <row r="750" spans="3:3" ht="12.75" customHeight="1">
      <c r="C750" s="749"/>
    </row>
    <row r="751" spans="3:3" ht="12.75" customHeight="1">
      <c r="C751" s="749"/>
    </row>
    <row r="752" spans="3:3" ht="12.75" customHeight="1">
      <c r="C752" s="749"/>
    </row>
    <row r="753" spans="3:3" ht="12.75" customHeight="1">
      <c r="C753" s="749"/>
    </row>
    <row r="754" spans="3:3" ht="12.75" customHeight="1">
      <c r="C754" s="749"/>
    </row>
    <row r="755" spans="3:3" ht="12.75" customHeight="1">
      <c r="C755" s="749"/>
    </row>
    <row r="756" spans="3:3" ht="12.75" customHeight="1">
      <c r="C756" s="749"/>
    </row>
    <row r="757" spans="3:3" ht="12.75" customHeight="1">
      <c r="C757" s="749"/>
    </row>
    <row r="758" spans="3:3" ht="12.75" customHeight="1">
      <c r="C758" s="749"/>
    </row>
    <row r="759" spans="3:3" ht="12.75" customHeight="1">
      <c r="C759" s="749"/>
    </row>
    <row r="760" spans="3:3" ht="12.75" customHeight="1">
      <c r="C760" s="749"/>
    </row>
    <row r="761" spans="3:3" ht="12.75" customHeight="1">
      <c r="C761" s="749"/>
    </row>
    <row r="762" spans="3:3" ht="12.75" customHeight="1">
      <c r="C762" s="749"/>
    </row>
    <row r="763" spans="3:3" ht="12.75" customHeight="1">
      <c r="C763" s="749"/>
    </row>
    <row r="764" spans="3:3" ht="12.75" customHeight="1">
      <c r="C764" s="749"/>
    </row>
    <row r="765" spans="3:3" ht="12.75" customHeight="1">
      <c r="C765" s="749"/>
    </row>
    <row r="766" spans="3:3" ht="12.75" customHeight="1">
      <c r="C766" s="749"/>
    </row>
    <row r="767" spans="3:3" ht="12.75" customHeight="1">
      <c r="C767" s="749"/>
    </row>
    <row r="768" spans="3:3" ht="12.75" customHeight="1">
      <c r="C768" s="749"/>
    </row>
    <row r="769" spans="3:3" ht="12.75" customHeight="1">
      <c r="C769" s="749"/>
    </row>
    <row r="770" spans="3:3" ht="12.75" customHeight="1">
      <c r="C770" s="749"/>
    </row>
    <row r="771" spans="3:3" ht="12.75" customHeight="1">
      <c r="C771" s="749"/>
    </row>
    <row r="772" spans="3:3" ht="12.75" customHeight="1">
      <c r="C772" s="749"/>
    </row>
    <row r="773" spans="3:3" ht="12.75" customHeight="1">
      <c r="C773" s="749"/>
    </row>
    <row r="774" spans="3:3" ht="12.75" customHeight="1">
      <c r="C774" s="749"/>
    </row>
    <row r="775" spans="3:3" ht="12.75" customHeight="1">
      <c r="C775" s="749"/>
    </row>
    <row r="776" spans="3:3" ht="12.75" customHeight="1">
      <c r="C776" s="749"/>
    </row>
    <row r="777" spans="3:3" ht="12.75" customHeight="1">
      <c r="C777" s="749"/>
    </row>
    <row r="778" spans="3:3" ht="12.75" customHeight="1">
      <c r="C778" s="749"/>
    </row>
    <row r="779" spans="3:3" ht="12.75" customHeight="1">
      <c r="C779" s="749"/>
    </row>
    <row r="780" spans="3:3" ht="12.75" customHeight="1">
      <c r="C780" s="749"/>
    </row>
    <row r="781" spans="3:3" ht="12.75" customHeight="1">
      <c r="C781" s="749"/>
    </row>
    <row r="782" spans="3:3" ht="12.75" customHeight="1">
      <c r="C782" s="749"/>
    </row>
    <row r="783" spans="3:3" ht="12.75" customHeight="1">
      <c r="C783" s="749"/>
    </row>
    <row r="784" spans="3:3" ht="12.75" customHeight="1">
      <c r="C784" s="749"/>
    </row>
    <row r="785" spans="3:3" ht="12.75" customHeight="1">
      <c r="C785" s="749"/>
    </row>
    <row r="786" spans="3:3" ht="12.75" customHeight="1">
      <c r="C786" s="749"/>
    </row>
    <row r="787" spans="3:3" ht="12.75" customHeight="1">
      <c r="C787" s="749"/>
    </row>
    <row r="788" spans="3:3" ht="12.75" customHeight="1">
      <c r="C788" s="749"/>
    </row>
    <row r="789" spans="3:3" ht="12.75" customHeight="1">
      <c r="C789" s="749"/>
    </row>
    <row r="790" spans="3:3" ht="12.75" customHeight="1">
      <c r="C790" s="749"/>
    </row>
    <row r="791" spans="3:3" ht="12.75" customHeight="1">
      <c r="C791" s="749"/>
    </row>
    <row r="792" spans="3:3" ht="12.75" customHeight="1">
      <c r="C792" s="749"/>
    </row>
    <row r="793" spans="3:3" ht="12.75" customHeight="1">
      <c r="C793" s="749"/>
    </row>
    <row r="794" spans="3:3" ht="12.75" customHeight="1">
      <c r="C794" s="749"/>
    </row>
    <row r="795" spans="3:3" ht="12.75" customHeight="1">
      <c r="C795" s="749"/>
    </row>
    <row r="796" spans="3:3" ht="12.75" customHeight="1">
      <c r="C796" s="749"/>
    </row>
    <row r="797" spans="3:3" ht="12.75" customHeight="1">
      <c r="C797" s="749"/>
    </row>
    <row r="798" spans="3:3" ht="12.75" customHeight="1">
      <c r="C798" s="749"/>
    </row>
    <row r="799" spans="3:3" ht="12.75" customHeight="1">
      <c r="C799" s="749"/>
    </row>
    <row r="800" spans="3:3" ht="12.75" customHeight="1">
      <c r="C800" s="749"/>
    </row>
    <row r="801" spans="3:3" ht="12.75" customHeight="1">
      <c r="C801" s="749"/>
    </row>
    <row r="802" spans="3:3" ht="12.75" customHeight="1">
      <c r="C802" s="749"/>
    </row>
    <row r="803" spans="3:3" ht="12.75" customHeight="1">
      <c r="C803" s="749"/>
    </row>
    <row r="804" spans="3:3" ht="12.75" customHeight="1">
      <c r="C804" s="749"/>
    </row>
    <row r="805" spans="3:3" ht="12.75" customHeight="1">
      <c r="C805" s="749"/>
    </row>
    <row r="806" spans="3:3" ht="12.75" customHeight="1">
      <c r="C806" s="749"/>
    </row>
    <row r="807" spans="3:3" ht="12.75" customHeight="1">
      <c r="C807" s="749"/>
    </row>
    <row r="808" spans="3:3" ht="12.75" customHeight="1">
      <c r="C808" s="749"/>
    </row>
    <row r="809" spans="3:3" ht="12.75" customHeight="1">
      <c r="C809" s="749"/>
    </row>
    <row r="810" spans="3:3" ht="12.75" customHeight="1">
      <c r="C810" s="749"/>
    </row>
    <row r="811" spans="3:3" ht="12.75" customHeight="1">
      <c r="C811" s="749"/>
    </row>
    <row r="812" spans="3:3" ht="12.75" customHeight="1">
      <c r="C812" s="749"/>
    </row>
    <row r="813" spans="3:3" ht="12.75" customHeight="1">
      <c r="C813" s="749"/>
    </row>
    <row r="814" spans="3:3" ht="12.75" customHeight="1">
      <c r="C814" s="749"/>
    </row>
    <row r="815" spans="3:3" ht="12.75" customHeight="1">
      <c r="C815" s="749"/>
    </row>
    <row r="816" spans="3:3" ht="12.75" customHeight="1">
      <c r="C816" s="749"/>
    </row>
    <row r="817" spans="3:3" ht="12.75" customHeight="1">
      <c r="C817" s="749"/>
    </row>
    <row r="818" spans="3:3" ht="12.75" customHeight="1">
      <c r="C818" s="749"/>
    </row>
    <row r="819" spans="3:3" ht="12.75" customHeight="1">
      <c r="C819" s="749"/>
    </row>
    <row r="820" spans="3:3" ht="12.75" customHeight="1">
      <c r="C820" s="749"/>
    </row>
    <row r="821" spans="3:3" ht="12.75" customHeight="1">
      <c r="C821" s="749"/>
    </row>
    <row r="822" spans="3:3" ht="12.75" customHeight="1">
      <c r="C822" s="749"/>
    </row>
    <row r="823" spans="3:3" ht="12.75" customHeight="1">
      <c r="C823" s="749"/>
    </row>
    <row r="824" spans="3:3" ht="12.75" customHeight="1">
      <c r="C824" s="749"/>
    </row>
    <row r="825" spans="3:3" ht="12.75" customHeight="1">
      <c r="C825" s="749"/>
    </row>
    <row r="826" spans="3:3" ht="12.75" customHeight="1">
      <c r="C826" s="749"/>
    </row>
    <row r="827" spans="3:3" ht="12.75" customHeight="1">
      <c r="C827" s="749"/>
    </row>
    <row r="828" spans="3:3" ht="12.75" customHeight="1">
      <c r="C828" s="749"/>
    </row>
    <row r="829" spans="3:3" ht="12.75" customHeight="1">
      <c r="C829" s="749"/>
    </row>
    <row r="830" spans="3:3" ht="12.75" customHeight="1">
      <c r="C830" s="749"/>
    </row>
    <row r="831" spans="3:3" ht="12.75" customHeight="1">
      <c r="C831" s="749"/>
    </row>
    <row r="832" spans="3:3" ht="12.75" customHeight="1">
      <c r="C832" s="749"/>
    </row>
    <row r="833" spans="3:3" ht="12.75" customHeight="1">
      <c r="C833" s="749"/>
    </row>
    <row r="834" spans="3:3" ht="12.75" customHeight="1">
      <c r="C834" s="749"/>
    </row>
    <row r="835" spans="3:3" ht="12.75" customHeight="1">
      <c r="C835" s="749"/>
    </row>
    <row r="836" spans="3:3" ht="12.75" customHeight="1">
      <c r="C836" s="749"/>
    </row>
    <row r="837" spans="3:3" ht="12.75" customHeight="1">
      <c r="C837" s="749"/>
    </row>
    <row r="838" spans="3:3" ht="12.75" customHeight="1">
      <c r="C838" s="749"/>
    </row>
    <row r="839" spans="3:3" ht="12.75" customHeight="1">
      <c r="C839" s="749"/>
    </row>
    <row r="840" spans="3:3" ht="12.75" customHeight="1">
      <c r="C840" s="749"/>
    </row>
    <row r="841" spans="3:3" ht="12.75" customHeight="1">
      <c r="C841" s="749"/>
    </row>
    <row r="842" spans="3:3" ht="12.75" customHeight="1">
      <c r="C842" s="749"/>
    </row>
    <row r="843" spans="3:3" ht="12.75" customHeight="1">
      <c r="C843" s="749"/>
    </row>
    <row r="844" spans="3:3" ht="12.75" customHeight="1">
      <c r="C844" s="749"/>
    </row>
    <row r="845" spans="3:3" ht="12.75" customHeight="1">
      <c r="C845" s="749"/>
    </row>
    <row r="846" spans="3:3" ht="12.75" customHeight="1">
      <c r="C846" s="749"/>
    </row>
    <row r="847" spans="3:3" ht="12.75" customHeight="1">
      <c r="C847" s="749"/>
    </row>
    <row r="848" spans="3:3" ht="12.75" customHeight="1">
      <c r="C848" s="749"/>
    </row>
    <row r="849" spans="3:3" ht="12.75" customHeight="1">
      <c r="C849" s="749"/>
    </row>
    <row r="850" spans="3:3" ht="12.75" customHeight="1">
      <c r="C850" s="749"/>
    </row>
    <row r="851" spans="3:3" ht="12.75" customHeight="1">
      <c r="C851" s="749"/>
    </row>
    <row r="852" spans="3:3" ht="12.75" customHeight="1">
      <c r="C852" s="749"/>
    </row>
    <row r="853" spans="3:3" ht="12.75" customHeight="1">
      <c r="C853" s="749"/>
    </row>
    <row r="854" spans="3:3" ht="12.75" customHeight="1">
      <c r="C854" s="749"/>
    </row>
    <row r="855" spans="3:3" ht="12.75" customHeight="1">
      <c r="C855" s="749"/>
    </row>
    <row r="856" spans="3:3" ht="12.75" customHeight="1">
      <c r="C856" s="749"/>
    </row>
    <row r="857" spans="3:3" ht="12.75" customHeight="1">
      <c r="C857" s="749"/>
    </row>
    <row r="858" spans="3:3" ht="12.75" customHeight="1">
      <c r="C858" s="749"/>
    </row>
    <row r="859" spans="3:3" ht="12.75" customHeight="1">
      <c r="C859" s="749"/>
    </row>
    <row r="860" spans="3:3" ht="12.75" customHeight="1">
      <c r="C860" s="749"/>
    </row>
    <row r="861" spans="3:3" ht="12.75" customHeight="1">
      <c r="C861" s="749"/>
    </row>
    <row r="862" spans="3:3" ht="12.75" customHeight="1">
      <c r="C862" s="749"/>
    </row>
    <row r="863" spans="3:3" ht="12.75" customHeight="1">
      <c r="C863" s="749"/>
    </row>
    <row r="864" spans="3:3" ht="12.75" customHeight="1">
      <c r="C864" s="749"/>
    </row>
    <row r="865" spans="3:3" ht="12.75" customHeight="1">
      <c r="C865" s="749"/>
    </row>
    <row r="866" spans="3:3" ht="12.75" customHeight="1">
      <c r="C866" s="749"/>
    </row>
    <row r="867" spans="3:3" ht="12.75" customHeight="1">
      <c r="C867" s="749"/>
    </row>
    <row r="868" spans="3:3" ht="12.75" customHeight="1">
      <c r="C868" s="749"/>
    </row>
    <row r="869" spans="3:3" ht="12.75" customHeight="1">
      <c r="C869" s="749"/>
    </row>
    <row r="870" spans="3:3" ht="12.75" customHeight="1">
      <c r="C870" s="749"/>
    </row>
    <row r="871" spans="3:3" ht="12.75" customHeight="1">
      <c r="C871" s="749"/>
    </row>
    <row r="872" spans="3:3" ht="12.75" customHeight="1">
      <c r="C872" s="749"/>
    </row>
    <row r="873" spans="3:3" ht="12.75" customHeight="1">
      <c r="C873" s="749"/>
    </row>
    <row r="874" spans="3:3" ht="12.75" customHeight="1">
      <c r="C874" s="749"/>
    </row>
    <row r="875" spans="3:3" ht="12.75" customHeight="1">
      <c r="C875" s="749"/>
    </row>
    <row r="876" spans="3:3" ht="12.75" customHeight="1">
      <c r="C876" s="749"/>
    </row>
    <row r="877" spans="3:3" ht="12.75" customHeight="1">
      <c r="C877" s="749"/>
    </row>
    <row r="878" spans="3:3" ht="12.75" customHeight="1">
      <c r="C878" s="749"/>
    </row>
    <row r="879" spans="3:3" ht="12.75" customHeight="1">
      <c r="C879" s="749"/>
    </row>
    <row r="880" spans="3:3" ht="12.75" customHeight="1">
      <c r="C880" s="749"/>
    </row>
    <row r="881" spans="3:3" ht="12.75" customHeight="1">
      <c r="C881" s="749"/>
    </row>
    <row r="882" spans="3:3" ht="12.75" customHeight="1">
      <c r="C882" s="749"/>
    </row>
    <row r="883" spans="3:3" ht="12.75" customHeight="1">
      <c r="C883" s="749"/>
    </row>
    <row r="884" spans="3:3" ht="12.75" customHeight="1">
      <c r="C884" s="749"/>
    </row>
    <row r="885" spans="3:3" ht="12.75" customHeight="1">
      <c r="C885" s="749"/>
    </row>
    <row r="886" spans="3:3" ht="12.75" customHeight="1">
      <c r="C886" s="749"/>
    </row>
    <row r="887" spans="3:3" ht="12.75" customHeight="1">
      <c r="C887" s="749"/>
    </row>
    <row r="888" spans="3:3" ht="12.75" customHeight="1">
      <c r="C888" s="749"/>
    </row>
    <row r="889" spans="3:3" ht="12.75" customHeight="1">
      <c r="C889" s="749"/>
    </row>
    <row r="890" spans="3:3" ht="12.75" customHeight="1">
      <c r="C890" s="749"/>
    </row>
    <row r="891" spans="3:3" ht="12.75" customHeight="1">
      <c r="C891" s="749"/>
    </row>
    <row r="892" spans="3:3" ht="12.75" customHeight="1">
      <c r="C892" s="749"/>
    </row>
    <row r="893" spans="3:3" ht="12.75" customHeight="1">
      <c r="C893" s="749"/>
    </row>
    <row r="894" spans="3:3" ht="12.75" customHeight="1">
      <c r="C894" s="749"/>
    </row>
    <row r="895" spans="3:3" ht="12.75" customHeight="1">
      <c r="C895" s="749"/>
    </row>
    <row r="896" spans="3:3" ht="12.75" customHeight="1">
      <c r="C896" s="749"/>
    </row>
    <row r="897" spans="3:3" ht="12.75" customHeight="1">
      <c r="C897" s="749"/>
    </row>
    <row r="898" spans="3:3" ht="12.75" customHeight="1">
      <c r="C898" s="749"/>
    </row>
    <row r="899" spans="3:3" ht="12.75" customHeight="1">
      <c r="C899" s="749"/>
    </row>
    <row r="900" spans="3:3" ht="12.75" customHeight="1">
      <c r="C900" s="749"/>
    </row>
    <row r="901" spans="3:3" ht="12.75" customHeight="1">
      <c r="C901" s="749"/>
    </row>
    <row r="902" spans="3:3" ht="12.75" customHeight="1">
      <c r="C902" s="749"/>
    </row>
    <row r="903" spans="3:3" ht="12.75" customHeight="1">
      <c r="C903" s="749"/>
    </row>
    <row r="904" spans="3:3" ht="12.75" customHeight="1">
      <c r="C904" s="749"/>
    </row>
    <row r="905" spans="3:3" ht="12.75" customHeight="1">
      <c r="C905" s="749"/>
    </row>
    <row r="906" spans="3:3" ht="12.75" customHeight="1">
      <c r="C906" s="749"/>
    </row>
    <row r="907" spans="3:3" ht="12.75" customHeight="1">
      <c r="C907" s="749"/>
    </row>
    <row r="908" spans="3:3" ht="12.75" customHeight="1">
      <c r="C908" s="749"/>
    </row>
    <row r="909" spans="3:3" ht="12.75" customHeight="1">
      <c r="C909" s="749"/>
    </row>
    <row r="910" spans="3:3" ht="12.75" customHeight="1">
      <c r="C910" s="749"/>
    </row>
    <row r="911" spans="3:3" ht="12.75" customHeight="1">
      <c r="C911" s="749"/>
    </row>
    <row r="912" spans="3:3" ht="12.75" customHeight="1">
      <c r="C912" s="749"/>
    </row>
    <row r="913" spans="3:3" ht="12.75" customHeight="1">
      <c r="C913" s="749"/>
    </row>
    <row r="914" spans="3:3" ht="12.75" customHeight="1">
      <c r="C914" s="749"/>
    </row>
    <row r="915" spans="3:3" ht="12.75" customHeight="1">
      <c r="C915" s="749"/>
    </row>
    <row r="916" spans="3:3" ht="12.75" customHeight="1">
      <c r="C916" s="749"/>
    </row>
    <row r="917" spans="3:3" ht="12.75" customHeight="1">
      <c r="C917" s="749"/>
    </row>
    <row r="918" spans="3:3" ht="12.75" customHeight="1">
      <c r="C918" s="749"/>
    </row>
    <row r="919" spans="3:3" ht="12.75" customHeight="1">
      <c r="C919" s="749"/>
    </row>
    <row r="920" spans="3:3" ht="12.75" customHeight="1">
      <c r="C920" s="749"/>
    </row>
    <row r="921" spans="3:3" ht="12.75" customHeight="1">
      <c r="C921" s="749"/>
    </row>
    <row r="922" spans="3:3" ht="12.75" customHeight="1">
      <c r="C922" s="749"/>
    </row>
    <row r="923" spans="3:3" ht="12.75" customHeight="1">
      <c r="C923" s="749"/>
    </row>
    <row r="924" spans="3:3" ht="12.75" customHeight="1">
      <c r="C924" s="749"/>
    </row>
    <row r="925" spans="3:3" ht="12.75" customHeight="1">
      <c r="C925" s="749"/>
    </row>
    <row r="926" spans="3:3" ht="12.75" customHeight="1">
      <c r="C926" s="749"/>
    </row>
    <row r="927" spans="3:3" ht="12.75" customHeight="1">
      <c r="C927" s="749"/>
    </row>
    <row r="928" spans="3:3" ht="12.75" customHeight="1">
      <c r="C928" s="749"/>
    </row>
    <row r="929" spans="3:3" ht="12.75" customHeight="1">
      <c r="C929" s="749"/>
    </row>
    <row r="930" spans="3:3" ht="12.75" customHeight="1">
      <c r="C930" s="749"/>
    </row>
    <row r="931" spans="3:3" ht="12.75" customHeight="1">
      <c r="C931" s="749"/>
    </row>
    <row r="932" spans="3:3" ht="12.75" customHeight="1">
      <c r="C932" s="749"/>
    </row>
    <row r="933" spans="3:3" ht="12.75" customHeight="1">
      <c r="C933" s="749"/>
    </row>
    <row r="934" spans="3:3" ht="12.75" customHeight="1">
      <c r="C934" s="749"/>
    </row>
    <row r="935" spans="3:3" ht="12.75" customHeight="1">
      <c r="C935" s="749"/>
    </row>
    <row r="936" spans="3:3" ht="12.75" customHeight="1">
      <c r="C936" s="749"/>
    </row>
    <row r="937" spans="3:3" ht="12.75" customHeight="1">
      <c r="C937" s="749"/>
    </row>
    <row r="938" spans="3:3" ht="12.75" customHeight="1">
      <c r="C938" s="749"/>
    </row>
    <row r="939" spans="3:3" ht="12.75" customHeight="1">
      <c r="C939" s="749"/>
    </row>
    <row r="940" spans="3:3" ht="12.75" customHeight="1">
      <c r="C940" s="749"/>
    </row>
    <row r="941" spans="3:3" ht="12.75" customHeight="1">
      <c r="C941" s="749"/>
    </row>
    <row r="942" spans="3:3" ht="12.75" customHeight="1">
      <c r="C942" s="749"/>
    </row>
    <row r="943" spans="3:3" ht="12.75" customHeight="1">
      <c r="C943" s="749"/>
    </row>
    <row r="944" spans="3:3" ht="12.75" customHeight="1">
      <c r="C944" s="749"/>
    </row>
    <row r="945" spans="3:3" ht="12.75" customHeight="1">
      <c r="C945" s="749"/>
    </row>
    <row r="946" spans="3:3" ht="12.75" customHeight="1">
      <c r="C946" s="749"/>
    </row>
    <row r="947" spans="3:3" ht="12.75" customHeight="1">
      <c r="C947" s="749"/>
    </row>
    <row r="948" spans="3:3" ht="12.75" customHeight="1">
      <c r="C948" s="749"/>
    </row>
    <row r="949" spans="3:3" ht="12.75" customHeight="1">
      <c r="C949" s="749"/>
    </row>
    <row r="950" spans="3:3" ht="12.75" customHeight="1">
      <c r="C950" s="749"/>
    </row>
    <row r="951" spans="3:3" ht="12.75" customHeight="1">
      <c r="C951" s="749"/>
    </row>
    <row r="952" spans="3:3" ht="12.75" customHeight="1">
      <c r="C952" s="749"/>
    </row>
    <row r="953" spans="3:3" ht="12.75" customHeight="1">
      <c r="C953" s="749"/>
    </row>
    <row r="954" spans="3:3" ht="12.75" customHeight="1">
      <c r="C954" s="749"/>
    </row>
    <row r="955" spans="3:3" ht="12.75" customHeight="1">
      <c r="C955" s="749"/>
    </row>
    <row r="956" spans="3:3" ht="12.75" customHeight="1">
      <c r="C956" s="749"/>
    </row>
    <row r="957" spans="3:3" ht="12.75" customHeight="1">
      <c r="C957" s="749"/>
    </row>
    <row r="958" spans="3:3" ht="12.75" customHeight="1">
      <c r="C958" s="749"/>
    </row>
    <row r="959" spans="3:3" ht="12.75" customHeight="1">
      <c r="C959" s="749"/>
    </row>
    <row r="960" spans="3:3" ht="12.75" customHeight="1">
      <c r="C960" s="749"/>
    </row>
    <row r="961" spans="3:3" ht="12.75" customHeight="1">
      <c r="C961" s="749"/>
    </row>
    <row r="962" spans="3:3" ht="12.75" customHeight="1">
      <c r="C962" s="749"/>
    </row>
    <row r="963" spans="3:3" ht="12.75" customHeight="1">
      <c r="C963" s="749"/>
    </row>
    <row r="964" spans="3:3" ht="12.75" customHeight="1">
      <c r="C964" s="749"/>
    </row>
    <row r="965" spans="3:3" ht="12.75" customHeight="1">
      <c r="C965" s="749"/>
    </row>
    <row r="966" spans="3:3" ht="12.75" customHeight="1">
      <c r="C966" s="749"/>
    </row>
    <row r="967" spans="3:3" ht="12.75" customHeight="1">
      <c r="C967" s="749"/>
    </row>
    <row r="968" spans="3:3" ht="12.75" customHeight="1">
      <c r="C968" s="749"/>
    </row>
    <row r="969" spans="3:3" ht="12.75" customHeight="1">
      <c r="C969" s="749"/>
    </row>
    <row r="970" spans="3:3" ht="12.75" customHeight="1">
      <c r="C970" s="749"/>
    </row>
    <row r="971" spans="3:3" ht="12.75" customHeight="1">
      <c r="C971" s="749"/>
    </row>
    <row r="972" spans="3:3" ht="12.75" customHeight="1">
      <c r="C972" s="749"/>
    </row>
    <row r="973" spans="3:3" ht="12.75" customHeight="1">
      <c r="C973" s="749"/>
    </row>
    <row r="974" spans="3:3" ht="12.75" customHeight="1">
      <c r="C974" s="749"/>
    </row>
    <row r="975" spans="3:3" ht="12.75" customHeight="1">
      <c r="C975" s="749"/>
    </row>
    <row r="976" spans="3:3" ht="12.75" customHeight="1">
      <c r="C976" s="749"/>
    </row>
    <row r="977" spans="3:3" ht="12.75" customHeight="1">
      <c r="C977" s="749"/>
    </row>
    <row r="978" spans="3:3" ht="12.75" customHeight="1">
      <c r="C978" s="749"/>
    </row>
    <row r="979" spans="3:3" ht="12.75" customHeight="1">
      <c r="C979" s="749"/>
    </row>
    <row r="980" spans="3:3" ht="12.75" customHeight="1">
      <c r="C980" s="749"/>
    </row>
    <row r="981" spans="3:3" ht="12.75" customHeight="1">
      <c r="C981" s="749"/>
    </row>
    <row r="982" spans="3:3" ht="12.75" customHeight="1">
      <c r="C982" s="749"/>
    </row>
    <row r="983" spans="3:3" ht="12.75" customHeight="1">
      <c r="C983" s="749"/>
    </row>
    <row r="984" spans="3:3" ht="12.75" customHeight="1">
      <c r="C984" s="749"/>
    </row>
    <row r="985" spans="3:3" ht="12.75" customHeight="1">
      <c r="C985" s="749"/>
    </row>
    <row r="986" spans="3:3" ht="12.75" customHeight="1">
      <c r="C986" s="749"/>
    </row>
    <row r="987" spans="3:3" ht="12.75" customHeight="1">
      <c r="C987" s="749"/>
    </row>
    <row r="988" spans="3:3" ht="12.75" customHeight="1">
      <c r="C988" s="749"/>
    </row>
    <row r="989" spans="3:3" ht="12.75" customHeight="1">
      <c r="C989" s="749"/>
    </row>
    <row r="990" spans="3:3" ht="12.75" customHeight="1">
      <c r="C990" s="749"/>
    </row>
    <row r="991" spans="3:3" ht="12.75" customHeight="1">
      <c r="C991" s="749"/>
    </row>
    <row r="992" spans="3:3" ht="12.75" customHeight="1">
      <c r="C992" s="749"/>
    </row>
    <row r="993" spans="3:3" ht="12.75" customHeight="1">
      <c r="C993" s="749"/>
    </row>
    <row r="994" spans="3:3" ht="12.75" customHeight="1">
      <c r="C994" s="749"/>
    </row>
    <row r="995" spans="3:3" ht="12.75" customHeight="1">
      <c r="C995" s="749"/>
    </row>
    <row r="996" spans="3:3" ht="12.75" customHeight="1">
      <c r="C996" s="749"/>
    </row>
    <row r="997" spans="3:3" ht="12.75" customHeight="1">
      <c r="C997" s="749"/>
    </row>
    <row r="998" spans="3:3" ht="12.75" customHeight="1">
      <c r="C998" s="749"/>
    </row>
    <row r="999" spans="3:3" ht="12.75" customHeight="1">
      <c r="C999" s="749"/>
    </row>
    <row r="1000" spans="3:3" ht="12.75" customHeight="1">
      <c r="C1000" s="749"/>
    </row>
  </sheetData>
  <mergeCells count="3">
    <mergeCell ref="A51:C51"/>
    <mergeCell ref="A62:C62"/>
    <mergeCell ref="A76:AG76"/>
  </mergeCells>
  <dataValidations count="1">
    <dataValidation type="list" allowBlank="1" showErrorMessage="1" sqref="A51 A62" xr:uid="{00000000-0002-0000-0C00-000000000000}">
      <formula1>"(select),Above residual receipts line for cash flow,Below residual receipts line for cash flow"</formula1>
    </dataValidation>
  </dataValidations>
  <printOptions verticalCentered="1"/>
  <pageMargins left="0.7" right="0.7" top="0.75" bottom="0.75" header="0" footer="0"/>
  <pageSetup paperSize="5" orientation="landscape"/>
  <headerFooter>
    <oddFooter>&amp;R&amp;A</oddFooter>
  </headerFooter>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election activeCell="E4" sqref="E4"/>
    </sheetView>
  </sheetViews>
  <sheetFormatPr defaultColWidth="14.44140625" defaultRowHeight="15" customHeight="1"/>
  <cols>
    <col min="1" max="3" width="15.77734375" customWidth="1"/>
    <col min="4" max="4" width="3.77734375" customWidth="1"/>
    <col min="5" max="6" width="15.77734375" customWidth="1"/>
    <col min="7" max="7" width="3.77734375" customWidth="1"/>
    <col min="8" max="9" width="15.77734375" customWidth="1"/>
    <col min="10" max="11" width="15.77734375" hidden="1" customWidth="1"/>
    <col min="12" max="26" width="8.77734375" customWidth="1"/>
  </cols>
  <sheetData>
    <row r="1" spans="1:26" ht="13.5" customHeight="1">
      <c r="A1" s="1390" t="s">
        <v>2493</v>
      </c>
      <c r="B1" s="893"/>
      <c r="C1" s="893"/>
      <c r="D1" s="893"/>
      <c r="E1" s="893"/>
      <c r="F1" s="893"/>
      <c r="G1" s="893"/>
      <c r="H1" s="893"/>
      <c r="I1" s="893"/>
      <c r="J1" s="4"/>
      <c r="K1" s="4"/>
      <c r="L1" s="671"/>
      <c r="M1" s="671"/>
      <c r="N1" s="671"/>
      <c r="O1" s="671"/>
      <c r="P1" s="671"/>
      <c r="Q1" s="671"/>
      <c r="R1" s="671"/>
      <c r="S1" s="671"/>
      <c r="T1" s="671"/>
      <c r="U1" s="671"/>
      <c r="V1" s="671"/>
      <c r="W1" s="671"/>
      <c r="X1" s="671"/>
      <c r="Y1" s="671"/>
      <c r="Z1" s="671"/>
    </row>
    <row r="2" spans="1:26" ht="13.5" customHeight="1">
      <c r="A2" s="671"/>
      <c r="B2" s="671"/>
      <c r="C2" s="671"/>
      <c r="D2" s="671"/>
      <c r="E2" s="671"/>
      <c r="F2" s="671"/>
      <c r="G2" s="671"/>
      <c r="H2" s="671"/>
      <c r="I2" s="671"/>
      <c r="J2" s="671"/>
      <c r="K2" s="671"/>
      <c r="L2" s="671"/>
      <c r="M2" s="671"/>
      <c r="N2" s="671"/>
      <c r="O2" s="671"/>
      <c r="P2" s="671"/>
      <c r="Q2" s="671"/>
      <c r="R2" s="671"/>
      <c r="S2" s="671"/>
      <c r="T2" s="671"/>
      <c r="U2" s="671"/>
      <c r="V2" s="671"/>
      <c r="W2" s="671"/>
      <c r="X2" s="671"/>
      <c r="Y2" s="671"/>
      <c r="Z2" s="671"/>
    </row>
    <row r="3" spans="1:26" ht="13.5" customHeight="1">
      <c r="A3" s="782" t="s">
        <v>2494</v>
      </c>
      <c r="B3" s="782" t="s">
        <v>2495</v>
      </c>
      <c r="C3" s="782" t="s">
        <v>2496</v>
      </c>
      <c r="D3" s="4"/>
      <c r="E3" s="782" t="s">
        <v>2497</v>
      </c>
      <c r="F3" s="782" t="s">
        <v>2498</v>
      </c>
      <c r="G3" s="783"/>
      <c r="H3" s="782" t="s">
        <v>2499</v>
      </c>
      <c r="I3" s="782" t="s">
        <v>2500</v>
      </c>
      <c r="J3" s="4"/>
      <c r="K3" s="671"/>
      <c r="L3" s="671"/>
      <c r="M3" s="671"/>
      <c r="N3" s="671"/>
      <c r="O3" s="671"/>
      <c r="P3" s="671"/>
      <c r="Q3" s="671"/>
      <c r="R3" s="671"/>
      <c r="S3" s="671"/>
      <c r="T3" s="671"/>
      <c r="U3" s="671"/>
      <c r="V3" s="671"/>
      <c r="W3" s="671"/>
      <c r="X3" s="671"/>
      <c r="Y3" s="671"/>
      <c r="Z3" s="671"/>
    </row>
    <row r="4" spans="1:26" ht="13.5" customHeight="1">
      <c r="A4" s="784" t="str">
        <f>Application!B728</f>
        <v>1 Bedroom</v>
      </c>
      <c r="B4" s="785">
        <f>Application!G728</f>
        <v>19</v>
      </c>
      <c r="C4" s="784">
        <f>Application!O728</f>
        <v>196</v>
      </c>
      <c r="D4" s="757"/>
      <c r="E4" s="786">
        <f>[1]budgets!$R$31</f>
        <v>714</v>
      </c>
      <c r="F4" s="784">
        <f t="shared" ref="F4:F28" si="0">E4*B4</f>
        <v>13566</v>
      </c>
      <c r="G4" s="757"/>
      <c r="H4" s="784">
        <f t="shared" ref="H4:H28" si="1">IF(E4=0," ",(E4-C4))</f>
        <v>518</v>
      </c>
      <c r="I4" s="784">
        <f t="shared" ref="I4:I28" si="2">IF(E4=0," ",(H4*B4))</f>
        <v>9842</v>
      </c>
      <c r="J4" s="4"/>
      <c r="K4" s="671"/>
      <c r="L4" s="671"/>
      <c r="M4" s="671"/>
      <c r="N4" s="671"/>
      <c r="O4" s="671"/>
      <c r="P4" s="671"/>
      <c r="Q4" s="671"/>
      <c r="R4" s="671"/>
      <c r="S4" s="671"/>
      <c r="T4" s="671"/>
      <c r="U4" s="671"/>
      <c r="V4" s="671"/>
      <c r="W4" s="671"/>
      <c r="X4" s="671"/>
      <c r="Y4" s="671"/>
      <c r="Z4" s="671"/>
    </row>
    <row r="5" spans="1:26" ht="13.5" customHeight="1">
      <c r="A5" s="784" t="str">
        <f>Application!B729</f>
        <v>1 Bedroom</v>
      </c>
      <c r="B5" s="785">
        <f>Application!G729</f>
        <v>8</v>
      </c>
      <c r="C5" s="784">
        <f>Application!O729</f>
        <v>196</v>
      </c>
      <c r="D5" s="757"/>
      <c r="E5" s="786">
        <f>[1]budgets!$R$34</f>
        <v>785</v>
      </c>
      <c r="F5" s="784">
        <f t="shared" si="0"/>
        <v>6280</v>
      </c>
      <c r="G5" s="757"/>
      <c r="H5" s="784">
        <f t="shared" si="1"/>
        <v>589</v>
      </c>
      <c r="I5" s="784">
        <f t="shared" si="2"/>
        <v>4712</v>
      </c>
      <c r="J5" s="4"/>
      <c r="K5" s="671"/>
      <c r="L5" s="671"/>
      <c r="M5" s="671"/>
      <c r="N5" s="671"/>
      <c r="O5" s="671"/>
      <c r="P5" s="671"/>
      <c r="Q5" s="671"/>
      <c r="R5" s="671"/>
      <c r="S5" s="671"/>
      <c r="T5" s="671"/>
      <c r="U5" s="671"/>
      <c r="V5" s="671"/>
      <c r="W5" s="671"/>
      <c r="X5" s="671"/>
      <c r="Y5" s="671"/>
      <c r="Z5" s="671"/>
    </row>
    <row r="6" spans="1:26" ht="13.5" customHeight="1">
      <c r="A6" s="784" t="str">
        <f>Application!B730</f>
        <v>2 Bedrooms</v>
      </c>
      <c r="B6" s="785">
        <f>Application!G730</f>
        <v>5</v>
      </c>
      <c r="C6" s="784">
        <f>Application!O730</f>
        <v>236</v>
      </c>
      <c r="D6" s="757"/>
      <c r="E6" s="786">
        <f>[1]budgets!$R$32</f>
        <v>1035</v>
      </c>
      <c r="F6" s="784">
        <f t="shared" si="0"/>
        <v>5175</v>
      </c>
      <c r="G6" s="757"/>
      <c r="H6" s="784">
        <f t="shared" si="1"/>
        <v>799</v>
      </c>
      <c r="I6" s="784">
        <f t="shared" si="2"/>
        <v>3995</v>
      </c>
      <c r="J6" s="4"/>
      <c r="K6" s="671"/>
      <c r="L6" s="671"/>
      <c r="M6" s="671"/>
      <c r="N6" s="671"/>
      <c r="O6" s="671"/>
      <c r="P6" s="671"/>
      <c r="Q6" s="671"/>
      <c r="R6" s="671"/>
      <c r="S6" s="671"/>
      <c r="T6" s="671"/>
      <c r="U6" s="671"/>
      <c r="V6" s="671"/>
      <c r="W6" s="671"/>
      <c r="X6" s="671"/>
      <c r="Y6" s="671"/>
      <c r="Z6" s="671"/>
    </row>
    <row r="7" spans="1:26" ht="13.5" customHeight="1">
      <c r="A7" s="784" t="str">
        <f>Application!B731</f>
        <v>3 Bedrooms</v>
      </c>
      <c r="B7" s="785">
        <f>Application!G731</f>
        <v>1</v>
      </c>
      <c r="C7" s="784">
        <f>Application!O731</f>
        <v>272</v>
      </c>
      <c r="D7" s="757"/>
      <c r="E7" s="786">
        <f>[1]budgets!$R$33</f>
        <v>1312</v>
      </c>
      <c r="F7" s="784">
        <f t="shared" si="0"/>
        <v>1312</v>
      </c>
      <c r="G7" s="757"/>
      <c r="H7" s="784">
        <f t="shared" si="1"/>
        <v>1040</v>
      </c>
      <c r="I7" s="784">
        <f t="shared" si="2"/>
        <v>1040</v>
      </c>
      <c r="J7" s="4"/>
      <c r="K7" s="671"/>
      <c r="L7" s="671"/>
      <c r="M7" s="671"/>
      <c r="N7" s="671"/>
      <c r="O7" s="671"/>
      <c r="P7" s="671"/>
      <c r="Q7" s="671"/>
      <c r="R7" s="671"/>
      <c r="S7" s="671"/>
      <c r="T7" s="671"/>
      <c r="U7" s="671"/>
      <c r="V7" s="671"/>
      <c r="W7" s="671"/>
      <c r="X7" s="671"/>
      <c r="Y7" s="671"/>
      <c r="Z7" s="671"/>
    </row>
    <row r="8" spans="1:26" ht="13.5" customHeight="1">
      <c r="A8" s="784" t="str">
        <f>Application!B732</f>
        <v>1 Bedroom</v>
      </c>
      <c r="B8" s="785">
        <f>Application!G732</f>
        <v>1</v>
      </c>
      <c r="C8" s="784">
        <f>Application!O732</f>
        <v>393</v>
      </c>
      <c r="D8" s="757"/>
      <c r="E8" s="786">
        <f>[1]budgets!$R$35</f>
        <v>785</v>
      </c>
      <c r="F8" s="784">
        <f t="shared" si="0"/>
        <v>785</v>
      </c>
      <c r="G8" s="757"/>
      <c r="H8" s="784">
        <f t="shared" si="1"/>
        <v>392</v>
      </c>
      <c r="I8" s="784">
        <f t="shared" si="2"/>
        <v>392</v>
      </c>
      <c r="J8" s="4"/>
      <c r="K8" s="671"/>
      <c r="L8" s="671"/>
      <c r="M8" s="671"/>
      <c r="N8" s="671"/>
      <c r="O8" s="671"/>
      <c r="P8" s="671"/>
      <c r="Q8" s="671"/>
      <c r="R8" s="671"/>
      <c r="S8" s="671"/>
      <c r="T8" s="671"/>
      <c r="U8" s="671"/>
      <c r="V8" s="671"/>
      <c r="W8" s="671"/>
      <c r="X8" s="671"/>
      <c r="Y8" s="671"/>
      <c r="Z8" s="671"/>
    </row>
    <row r="9" spans="1:26" ht="13.5" customHeight="1">
      <c r="A9" s="784" t="str">
        <f>Application!B733</f>
        <v>1 Bedroom</v>
      </c>
      <c r="B9" s="785">
        <f>Application!G733</f>
        <v>5</v>
      </c>
      <c r="C9" s="784">
        <f>Application!O733</f>
        <v>393</v>
      </c>
      <c r="D9" s="757"/>
      <c r="E9" s="786">
        <f>E8</f>
        <v>785</v>
      </c>
      <c r="F9" s="784">
        <f t="shared" si="0"/>
        <v>3925</v>
      </c>
      <c r="G9" s="757"/>
      <c r="H9" s="784">
        <f t="shared" si="1"/>
        <v>392</v>
      </c>
      <c r="I9" s="784">
        <f t="shared" si="2"/>
        <v>1960</v>
      </c>
      <c r="J9" s="4"/>
      <c r="K9" s="671"/>
      <c r="L9" s="671"/>
      <c r="M9" s="671"/>
      <c r="N9" s="671"/>
      <c r="O9" s="671"/>
      <c r="P9" s="671"/>
      <c r="Q9" s="671"/>
      <c r="R9" s="671"/>
      <c r="S9" s="671"/>
      <c r="T9" s="671"/>
      <c r="U9" s="671"/>
      <c r="V9" s="671"/>
      <c r="W9" s="671"/>
      <c r="X9" s="671"/>
      <c r="Y9" s="671"/>
      <c r="Z9" s="671"/>
    </row>
    <row r="10" spans="1:26" ht="13.5" customHeight="1">
      <c r="A10" s="784" t="str">
        <f>Application!B734</f>
        <v>1 Bedroom</v>
      </c>
      <c r="B10" s="785">
        <f>Application!G734</f>
        <v>11</v>
      </c>
      <c r="C10" s="784">
        <f>Application!O734</f>
        <v>787</v>
      </c>
      <c r="D10" s="757"/>
      <c r="E10" s="786"/>
      <c r="F10" s="784">
        <f t="shared" si="0"/>
        <v>0</v>
      </c>
      <c r="G10" s="757"/>
      <c r="H10" s="784" t="str">
        <f t="shared" si="1"/>
        <v xml:space="preserve"> </v>
      </c>
      <c r="I10" s="784" t="str">
        <f t="shared" si="2"/>
        <v xml:space="preserve"> </v>
      </c>
      <c r="J10" s="4"/>
      <c r="K10" s="671"/>
      <c r="L10" s="671"/>
      <c r="M10" s="671"/>
      <c r="N10" s="671"/>
      <c r="O10" s="671"/>
      <c r="P10" s="671"/>
      <c r="Q10" s="671"/>
      <c r="R10" s="671"/>
      <c r="S10" s="671"/>
      <c r="T10" s="671"/>
      <c r="U10" s="671"/>
      <c r="V10" s="671"/>
      <c r="W10" s="671"/>
      <c r="X10" s="671"/>
      <c r="Y10" s="671"/>
      <c r="Z10" s="671"/>
    </row>
    <row r="11" spans="1:26" ht="13.5" customHeight="1">
      <c r="A11" s="784" t="str">
        <f>Application!B735</f>
        <v>2 Bedrooms</v>
      </c>
      <c r="B11" s="785">
        <f>Application!G735</f>
        <v>12</v>
      </c>
      <c r="C11" s="784">
        <f>Application!O735</f>
        <v>945</v>
      </c>
      <c r="D11" s="757"/>
      <c r="E11" s="786"/>
      <c r="F11" s="784">
        <f t="shared" si="0"/>
        <v>0</v>
      </c>
      <c r="G11" s="757"/>
      <c r="H11" s="784" t="str">
        <f t="shared" si="1"/>
        <v xml:space="preserve"> </v>
      </c>
      <c r="I11" s="784" t="str">
        <f t="shared" si="2"/>
        <v xml:space="preserve"> </v>
      </c>
      <c r="J11" s="4"/>
      <c r="K11" s="671"/>
      <c r="L11" s="671"/>
      <c r="M11" s="671"/>
      <c r="N11" s="671"/>
      <c r="O11" s="671"/>
      <c r="P11" s="671"/>
      <c r="Q11" s="671"/>
      <c r="R11" s="671"/>
      <c r="S11" s="671"/>
      <c r="T11" s="671"/>
      <c r="U11" s="671"/>
      <c r="V11" s="671"/>
      <c r="W11" s="671"/>
      <c r="X11" s="671"/>
      <c r="Y11" s="671"/>
      <c r="Z11" s="671"/>
    </row>
    <row r="12" spans="1:26" ht="13.5" customHeight="1">
      <c r="A12" s="784" t="str">
        <f>Application!B736</f>
        <v>3 Bedrooms</v>
      </c>
      <c r="B12" s="785">
        <f>Application!G736</f>
        <v>16</v>
      </c>
      <c r="C12" s="784">
        <f>Application!O736</f>
        <v>1090</v>
      </c>
      <c r="D12" s="757"/>
      <c r="E12" s="786"/>
      <c r="F12" s="784">
        <f t="shared" si="0"/>
        <v>0</v>
      </c>
      <c r="G12" s="757"/>
      <c r="H12" s="784" t="str">
        <f t="shared" si="1"/>
        <v xml:space="preserve"> </v>
      </c>
      <c r="I12" s="784" t="str">
        <f t="shared" si="2"/>
        <v xml:space="preserve"> </v>
      </c>
      <c r="J12" s="4"/>
      <c r="K12" s="671"/>
      <c r="L12" s="671"/>
      <c r="M12" s="671"/>
      <c r="N12" s="671"/>
      <c r="O12" s="671"/>
      <c r="P12" s="671"/>
      <c r="Q12" s="671"/>
      <c r="R12" s="671"/>
      <c r="S12" s="671"/>
      <c r="T12" s="671"/>
      <c r="U12" s="671"/>
      <c r="V12" s="671"/>
      <c r="W12" s="671"/>
      <c r="X12" s="671"/>
      <c r="Y12" s="671"/>
      <c r="Z12" s="671"/>
    </row>
    <row r="13" spans="1:26" ht="13.5" customHeight="1">
      <c r="A13" s="784">
        <f>Application!B737</f>
        <v>0</v>
      </c>
      <c r="B13" s="785">
        <f>Application!G737</f>
        <v>0</v>
      </c>
      <c r="C13" s="784">
        <f>Application!O737</f>
        <v>0</v>
      </c>
      <c r="D13" s="757"/>
      <c r="E13" s="787"/>
      <c r="F13" s="784">
        <f t="shared" si="0"/>
        <v>0</v>
      </c>
      <c r="G13" s="757"/>
      <c r="H13" s="784" t="str">
        <f t="shared" si="1"/>
        <v xml:space="preserve"> </v>
      </c>
      <c r="I13" s="784" t="str">
        <f t="shared" si="2"/>
        <v xml:space="preserve"> </v>
      </c>
      <c r="J13" s="4"/>
      <c r="K13" s="671"/>
      <c r="L13" s="671"/>
      <c r="M13" s="671"/>
      <c r="N13" s="671"/>
      <c r="O13" s="671"/>
      <c r="P13" s="671"/>
      <c r="Q13" s="671"/>
      <c r="R13" s="671"/>
      <c r="S13" s="671"/>
      <c r="T13" s="671"/>
      <c r="U13" s="671"/>
      <c r="V13" s="671"/>
      <c r="W13" s="671"/>
      <c r="X13" s="671"/>
      <c r="Y13" s="671"/>
      <c r="Z13" s="671"/>
    </row>
    <row r="14" spans="1:26" ht="13.5" customHeight="1">
      <c r="A14" s="784">
        <f>Application!B738</f>
        <v>0</v>
      </c>
      <c r="B14" s="785">
        <f>Application!G738</f>
        <v>0</v>
      </c>
      <c r="C14" s="784">
        <f>Application!O738</f>
        <v>0</v>
      </c>
      <c r="D14" s="757"/>
      <c r="E14" s="787"/>
      <c r="F14" s="784">
        <f t="shared" si="0"/>
        <v>0</v>
      </c>
      <c r="G14" s="757"/>
      <c r="H14" s="784" t="str">
        <f t="shared" si="1"/>
        <v xml:space="preserve"> </v>
      </c>
      <c r="I14" s="784" t="str">
        <f t="shared" si="2"/>
        <v xml:space="preserve"> </v>
      </c>
      <c r="J14" s="4"/>
      <c r="K14" s="671"/>
      <c r="L14" s="671"/>
      <c r="M14" s="671"/>
      <c r="N14" s="671"/>
      <c r="O14" s="671"/>
      <c r="P14" s="671"/>
      <c r="Q14" s="671"/>
      <c r="R14" s="671"/>
      <c r="S14" s="671"/>
      <c r="T14" s="671"/>
      <c r="U14" s="671"/>
      <c r="V14" s="671"/>
      <c r="W14" s="671"/>
      <c r="X14" s="671"/>
      <c r="Y14" s="671"/>
      <c r="Z14" s="671"/>
    </row>
    <row r="15" spans="1:26" ht="13.5" customHeight="1">
      <c r="A15" s="784">
        <f>Application!B739</f>
        <v>0</v>
      </c>
      <c r="B15" s="785">
        <f>Application!G739</f>
        <v>0</v>
      </c>
      <c r="C15" s="784">
        <f>Application!O739</f>
        <v>0</v>
      </c>
      <c r="D15" s="757"/>
      <c r="E15" s="787"/>
      <c r="F15" s="784">
        <f t="shared" si="0"/>
        <v>0</v>
      </c>
      <c r="G15" s="757"/>
      <c r="H15" s="784" t="str">
        <f t="shared" si="1"/>
        <v xml:space="preserve"> </v>
      </c>
      <c r="I15" s="784" t="str">
        <f t="shared" si="2"/>
        <v xml:space="preserve"> </v>
      </c>
      <c r="J15" s="4"/>
      <c r="K15" s="671"/>
      <c r="L15" s="671"/>
      <c r="M15" s="671"/>
      <c r="N15" s="671"/>
      <c r="O15" s="671"/>
      <c r="P15" s="671"/>
      <c r="Q15" s="671"/>
      <c r="R15" s="671"/>
      <c r="S15" s="671"/>
      <c r="T15" s="671"/>
      <c r="U15" s="671"/>
      <c r="V15" s="671"/>
      <c r="W15" s="671"/>
      <c r="X15" s="671"/>
      <c r="Y15" s="671"/>
      <c r="Z15" s="671"/>
    </row>
    <row r="16" spans="1:26" ht="13.5" customHeight="1">
      <c r="A16" s="784">
        <f>Application!B740</f>
        <v>0</v>
      </c>
      <c r="B16" s="785">
        <f>Application!G740</f>
        <v>0</v>
      </c>
      <c r="C16" s="784">
        <f>Application!O740</f>
        <v>0</v>
      </c>
      <c r="D16" s="757"/>
      <c r="E16" s="787"/>
      <c r="F16" s="784">
        <f t="shared" si="0"/>
        <v>0</v>
      </c>
      <c r="G16" s="757"/>
      <c r="H16" s="784" t="str">
        <f t="shared" si="1"/>
        <v xml:space="preserve"> </v>
      </c>
      <c r="I16" s="784" t="str">
        <f t="shared" si="2"/>
        <v xml:space="preserve"> </v>
      </c>
      <c r="J16" s="4"/>
      <c r="K16" s="671"/>
      <c r="L16" s="671"/>
      <c r="M16" s="671"/>
      <c r="N16" s="671"/>
      <c r="O16" s="671"/>
      <c r="P16" s="671"/>
      <c r="Q16" s="671"/>
      <c r="R16" s="671"/>
      <c r="S16" s="671"/>
      <c r="T16" s="671"/>
      <c r="U16" s="671"/>
      <c r="V16" s="671"/>
      <c r="W16" s="671"/>
      <c r="X16" s="671"/>
      <c r="Y16" s="671"/>
      <c r="Z16" s="671"/>
    </row>
    <row r="17" spans="1:26" ht="13.5" customHeight="1">
      <c r="A17" s="784">
        <f>Application!B741</f>
        <v>0</v>
      </c>
      <c r="B17" s="785">
        <f>Application!G741</f>
        <v>0</v>
      </c>
      <c r="C17" s="784">
        <f>Application!O741</f>
        <v>0</v>
      </c>
      <c r="D17" s="757"/>
      <c r="E17" s="787"/>
      <c r="F17" s="784">
        <f t="shared" si="0"/>
        <v>0</v>
      </c>
      <c r="G17" s="757"/>
      <c r="H17" s="784" t="str">
        <f t="shared" si="1"/>
        <v xml:space="preserve"> </v>
      </c>
      <c r="I17" s="784" t="str">
        <f t="shared" si="2"/>
        <v xml:space="preserve"> </v>
      </c>
      <c r="J17" s="4"/>
      <c r="K17" s="671"/>
      <c r="L17" s="671"/>
      <c r="M17" s="671"/>
      <c r="N17" s="671"/>
      <c r="O17" s="671"/>
      <c r="P17" s="671"/>
      <c r="Q17" s="671"/>
      <c r="R17" s="671"/>
      <c r="S17" s="671"/>
      <c r="T17" s="671"/>
      <c r="U17" s="671"/>
      <c r="V17" s="671"/>
      <c r="W17" s="671"/>
      <c r="X17" s="671"/>
      <c r="Y17" s="671"/>
      <c r="Z17" s="671"/>
    </row>
    <row r="18" spans="1:26" ht="13.5" customHeight="1">
      <c r="A18" s="784">
        <f>Application!B742</f>
        <v>0</v>
      </c>
      <c r="B18" s="785">
        <f>Application!G742</f>
        <v>0</v>
      </c>
      <c r="C18" s="784">
        <f>Application!O742</f>
        <v>0</v>
      </c>
      <c r="D18" s="757"/>
      <c r="E18" s="787"/>
      <c r="F18" s="784">
        <f t="shared" si="0"/>
        <v>0</v>
      </c>
      <c r="G18" s="757"/>
      <c r="H18" s="784" t="str">
        <f t="shared" si="1"/>
        <v xml:space="preserve"> </v>
      </c>
      <c r="I18" s="784" t="str">
        <f t="shared" si="2"/>
        <v xml:space="preserve"> </v>
      </c>
      <c r="J18" s="4"/>
      <c r="K18" s="671"/>
      <c r="L18" s="671"/>
      <c r="M18" s="671"/>
      <c r="N18" s="671"/>
      <c r="O18" s="671"/>
      <c r="P18" s="671"/>
      <c r="Q18" s="671"/>
      <c r="R18" s="671"/>
      <c r="S18" s="671"/>
      <c r="T18" s="671"/>
      <c r="U18" s="671"/>
      <c r="V18" s="671"/>
      <c r="W18" s="671"/>
      <c r="X18" s="671"/>
      <c r="Y18" s="671"/>
      <c r="Z18" s="671"/>
    </row>
    <row r="19" spans="1:26" ht="13.5" customHeight="1">
      <c r="A19" s="784">
        <f>Application!B743</f>
        <v>0</v>
      </c>
      <c r="B19" s="785">
        <f>Application!G743</f>
        <v>0</v>
      </c>
      <c r="C19" s="784">
        <f>Application!O743</f>
        <v>0</v>
      </c>
      <c r="D19" s="757"/>
      <c r="E19" s="787"/>
      <c r="F19" s="784">
        <f t="shared" si="0"/>
        <v>0</v>
      </c>
      <c r="G19" s="757"/>
      <c r="H19" s="784" t="str">
        <f t="shared" si="1"/>
        <v xml:space="preserve"> </v>
      </c>
      <c r="I19" s="784" t="str">
        <f t="shared" si="2"/>
        <v xml:space="preserve"> </v>
      </c>
      <c r="J19" s="4"/>
      <c r="K19" s="671"/>
      <c r="L19" s="671"/>
      <c r="M19" s="671"/>
      <c r="N19" s="671"/>
      <c r="O19" s="671"/>
      <c r="P19" s="671"/>
      <c r="Q19" s="671"/>
      <c r="R19" s="671"/>
      <c r="S19" s="671"/>
      <c r="T19" s="671"/>
      <c r="U19" s="671"/>
      <c r="V19" s="671"/>
      <c r="W19" s="671"/>
      <c r="X19" s="671"/>
      <c r="Y19" s="671"/>
      <c r="Z19" s="671"/>
    </row>
    <row r="20" spans="1:26" ht="13.5" customHeight="1">
      <c r="A20" s="784">
        <f>Application!B744</f>
        <v>0</v>
      </c>
      <c r="B20" s="785">
        <f>Application!G744</f>
        <v>0</v>
      </c>
      <c r="C20" s="784">
        <f>Application!O744</f>
        <v>0</v>
      </c>
      <c r="D20" s="757"/>
      <c r="E20" s="787"/>
      <c r="F20" s="784">
        <f t="shared" si="0"/>
        <v>0</v>
      </c>
      <c r="G20" s="757"/>
      <c r="H20" s="784" t="str">
        <f t="shared" si="1"/>
        <v xml:space="preserve"> </v>
      </c>
      <c r="I20" s="784" t="str">
        <f t="shared" si="2"/>
        <v xml:space="preserve"> </v>
      </c>
      <c r="J20" s="4"/>
      <c r="K20" s="671"/>
      <c r="L20" s="671"/>
      <c r="M20" s="671"/>
      <c r="N20" s="671"/>
      <c r="O20" s="671"/>
      <c r="P20" s="671"/>
      <c r="Q20" s="671"/>
      <c r="R20" s="671"/>
      <c r="S20" s="671"/>
      <c r="T20" s="671"/>
      <c r="U20" s="671"/>
      <c r="V20" s="671"/>
      <c r="W20" s="671"/>
      <c r="X20" s="671"/>
      <c r="Y20" s="671"/>
      <c r="Z20" s="671"/>
    </row>
    <row r="21" spans="1:26" ht="13.5" customHeight="1">
      <c r="A21" s="784">
        <f>Application!B745</f>
        <v>0</v>
      </c>
      <c r="B21" s="785">
        <f>Application!G745</f>
        <v>0</v>
      </c>
      <c r="C21" s="784">
        <f>Application!O745</f>
        <v>0</v>
      </c>
      <c r="D21" s="757"/>
      <c r="E21" s="787"/>
      <c r="F21" s="784">
        <f t="shared" si="0"/>
        <v>0</v>
      </c>
      <c r="G21" s="757"/>
      <c r="H21" s="784" t="str">
        <f t="shared" si="1"/>
        <v xml:space="preserve"> </v>
      </c>
      <c r="I21" s="784" t="str">
        <f t="shared" si="2"/>
        <v xml:space="preserve"> </v>
      </c>
      <c r="J21" s="4"/>
      <c r="K21" s="671"/>
      <c r="L21" s="671"/>
      <c r="M21" s="671"/>
      <c r="N21" s="671"/>
      <c r="O21" s="671"/>
      <c r="P21" s="671"/>
      <c r="Q21" s="671"/>
      <c r="R21" s="671"/>
      <c r="S21" s="671"/>
      <c r="T21" s="671"/>
      <c r="U21" s="671"/>
      <c r="V21" s="671"/>
      <c r="W21" s="671"/>
      <c r="X21" s="671"/>
      <c r="Y21" s="671"/>
      <c r="Z21" s="671"/>
    </row>
    <row r="22" spans="1:26" ht="13.5" customHeight="1">
      <c r="A22" s="784">
        <f>Application!B746</f>
        <v>0</v>
      </c>
      <c r="B22" s="785">
        <f>Application!G746</f>
        <v>0</v>
      </c>
      <c r="C22" s="784">
        <f>Application!O746</f>
        <v>0</v>
      </c>
      <c r="D22" s="757"/>
      <c r="E22" s="787"/>
      <c r="F22" s="784">
        <f t="shared" si="0"/>
        <v>0</v>
      </c>
      <c r="G22" s="757"/>
      <c r="H22" s="784" t="str">
        <f t="shared" si="1"/>
        <v xml:space="preserve"> </v>
      </c>
      <c r="I22" s="784" t="str">
        <f t="shared" si="2"/>
        <v xml:space="preserve"> </v>
      </c>
      <c r="J22" s="4"/>
      <c r="K22" s="671"/>
      <c r="L22" s="671"/>
      <c r="M22" s="671"/>
      <c r="N22" s="671"/>
      <c r="O22" s="671"/>
      <c r="P22" s="671"/>
      <c r="Q22" s="671"/>
      <c r="R22" s="671"/>
      <c r="S22" s="671"/>
      <c r="T22" s="671"/>
      <c r="U22" s="671"/>
      <c r="V22" s="671"/>
      <c r="W22" s="671"/>
      <c r="X22" s="671"/>
      <c r="Y22" s="671"/>
      <c r="Z22" s="671"/>
    </row>
    <row r="23" spans="1:26" ht="13.5" customHeight="1">
      <c r="A23" s="784">
        <f>Application!B747</f>
        <v>0</v>
      </c>
      <c r="B23" s="785">
        <f>Application!G747</f>
        <v>0</v>
      </c>
      <c r="C23" s="784">
        <f>Application!O747</f>
        <v>0</v>
      </c>
      <c r="D23" s="757"/>
      <c r="E23" s="787"/>
      <c r="F23" s="784">
        <f t="shared" si="0"/>
        <v>0</v>
      </c>
      <c r="G23" s="757"/>
      <c r="H23" s="784" t="str">
        <f t="shared" si="1"/>
        <v xml:space="preserve"> </v>
      </c>
      <c r="I23" s="784" t="str">
        <f t="shared" si="2"/>
        <v xml:space="preserve"> </v>
      </c>
      <c r="J23" s="4"/>
      <c r="K23" s="671"/>
      <c r="L23" s="671"/>
      <c r="M23" s="671"/>
      <c r="N23" s="671"/>
      <c r="O23" s="671"/>
      <c r="P23" s="671"/>
      <c r="Q23" s="671"/>
      <c r="R23" s="671"/>
      <c r="S23" s="671"/>
      <c r="T23" s="671"/>
      <c r="U23" s="671"/>
      <c r="V23" s="671"/>
      <c r="W23" s="671"/>
      <c r="X23" s="671"/>
      <c r="Y23" s="671"/>
      <c r="Z23" s="671"/>
    </row>
    <row r="24" spans="1:26" ht="13.5" customHeight="1">
      <c r="A24" s="784">
        <f>Application!B748</f>
        <v>0</v>
      </c>
      <c r="B24" s="785">
        <f>Application!G748</f>
        <v>0</v>
      </c>
      <c r="C24" s="784">
        <f>Application!O748</f>
        <v>0</v>
      </c>
      <c r="D24" s="757"/>
      <c r="E24" s="787"/>
      <c r="F24" s="784">
        <f t="shared" si="0"/>
        <v>0</v>
      </c>
      <c r="G24" s="757"/>
      <c r="H24" s="784" t="str">
        <f t="shared" si="1"/>
        <v xml:space="preserve"> </v>
      </c>
      <c r="I24" s="784" t="str">
        <f t="shared" si="2"/>
        <v xml:space="preserve"> </v>
      </c>
      <c r="J24" s="4"/>
      <c r="K24" s="671"/>
      <c r="L24" s="671"/>
      <c r="M24" s="671"/>
      <c r="N24" s="671"/>
      <c r="O24" s="671"/>
      <c r="P24" s="671"/>
      <c r="Q24" s="671"/>
      <c r="R24" s="671"/>
      <c r="S24" s="671"/>
      <c r="T24" s="671"/>
      <c r="U24" s="671"/>
      <c r="V24" s="671"/>
      <c r="W24" s="671"/>
      <c r="X24" s="671"/>
      <c r="Y24" s="671"/>
      <c r="Z24" s="671"/>
    </row>
    <row r="25" spans="1:26" ht="13.5" customHeight="1">
      <c r="A25" s="784">
        <f>Application!B749</f>
        <v>0</v>
      </c>
      <c r="B25" s="785">
        <f>Application!G749</f>
        <v>0</v>
      </c>
      <c r="C25" s="784">
        <f>Application!O749</f>
        <v>0</v>
      </c>
      <c r="D25" s="757"/>
      <c r="E25" s="787"/>
      <c r="F25" s="784">
        <f t="shared" si="0"/>
        <v>0</v>
      </c>
      <c r="G25" s="757"/>
      <c r="H25" s="784" t="str">
        <f t="shared" si="1"/>
        <v xml:space="preserve"> </v>
      </c>
      <c r="I25" s="784" t="str">
        <f t="shared" si="2"/>
        <v xml:space="preserve"> </v>
      </c>
      <c r="J25" s="4"/>
      <c r="K25" s="671"/>
      <c r="L25" s="671"/>
      <c r="M25" s="671"/>
      <c r="N25" s="671"/>
      <c r="O25" s="671"/>
      <c r="P25" s="671"/>
      <c r="Q25" s="671"/>
      <c r="R25" s="671"/>
      <c r="S25" s="671"/>
      <c r="T25" s="671"/>
      <c r="U25" s="671"/>
      <c r="V25" s="671"/>
      <c r="W25" s="671"/>
      <c r="X25" s="671"/>
      <c r="Y25" s="671"/>
      <c r="Z25" s="671"/>
    </row>
    <row r="26" spans="1:26" ht="13.5" customHeight="1">
      <c r="A26" s="784">
        <f>Application!B750</f>
        <v>0</v>
      </c>
      <c r="B26" s="785">
        <f>Application!G750</f>
        <v>0</v>
      </c>
      <c r="C26" s="784">
        <f>Application!O750</f>
        <v>0</v>
      </c>
      <c r="D26" s="757"/>
      <c r="E26" s="787"/>
      <c r="F26" s="784">
        <f t="shared" si="0"/>
        <v>0</v>
      </c>
      <c r="G26" s="757"/>
      <c r="H26" s="784" t="str">
        <f t="shared" si="1"/>
        <v xml:space="preserve"> </v>
      </c>
      <c r="I26" s="784" t="str">
        <f t="shared" si="2"/>
        <v xml:space="preserve"> </v>
      </c>
      <c r="J26" s="4"/>
      <c r="K26" s="671"/>
      <c r="L26" s="671"/>
      <c r="M26" s="671"/>
      <c r="N26" s="671"/>
      <c r="O26" s="671"/>
      <c r="P26" s="671"/>
      <c r="Q26" s="671"/>
      <c r="R26" s="671"/>
      <c r="S26" s="671"/>
      <c r="T26" s="671"/>
      <c r="U26" s="671"/>
      <c r="V26" s="671"/>
      <c r="W26" s="671"/>
      <c r="X26" s="671"/>
      <c r="Y26" s="671"/>
      <c r="Z26" s="671"/>
    </row>
    <row r="27" spans="1:26" ht="13.5" customHeight="1">
      <c r="A27" s="784">
        <f>Application!B751</f>
        <v>0</v>
      </c>
      <c r="B27" s="785">
        <f>Application!G751</f>
        <v>0</v>
      </c>
      <c r="C27" s="784">
        <f>Application!O751</f>
        <v>0</v>
      </c>
      <c r="D27" s="757"/>
      <c r="E27" s="787"/>
      <c r="F27" s="784">
        <f t="shared" si="0"/>
        <v>0</v>
      </c>
      <c r="G27" s="757"/>
      <c r="H27" s="784" t="str">
        <f t="shared" si="1"/>
        <v xml:space="preserve"> </v>
      </c>
      <c r="I27" s="784" t="str">
        <f t="shared" si="2"/>
        <v xml:space="preserve"> </v>
      </c>
      <c r="J27" s="4"/>
      <c r="K27" s="671"/>
      <c r="L27" s="671"/>
      <c r="M27" s="671"/>
      <c r="N27" s="671"/>
      <c r="O27" s="671"/>
      <c r="P27" s="671"/>
      <c r="Q27" s="671"/>
      <c r="R27" s="671"/>
      <c r="S27" s="671"/>
      <c r="T27" s="671"/>
      <c r="U27" s="671"/>
      <c r="V27" s="671"/>
      <c r="W27" s="671"/>
      <c r="X27" s="671"/>
      <c r="Y27" s="671"/>
      <c r="Z27" s="671"/>
    </row>
    <row r="28" spans="1:26" ht="13.5" customHeight="1">
      <c r="A28" s="784">
        <f>Application!B752</f>
        <v>0</v>
      </c>
      <c r="B28" s="785">
        <f>Application!G752</f>
        <v>0</v>
      </c>
      <c r="C28" s="784">
        <f>Application!O752</f>
        <v>0</v>
      </c>
      <c r="D28" s="757"/>
      <c r="E28" s="787"/>
      <c r="F28" s="784">
        <f t="shared" si="0"/>
        <v>0</v>
      </c>
      <c r="G28" s="757"/>
      <c r="H28" s="784" t="str">
        <f t="shared" si="1"/>
        <v xml:space="preserve"> </v>
      </c>
      <c r="I28" s="784" t="str">
        <f t="shared" si="2"/>
        <v xml:space="preserve"> </v>
      </c>
      <c r="J28" s="4"/>
      <c r="K28" s="671"/>
      <c r="L28" s="671"/>
      <c r="M28" s="671"/>
      <c r="N28" s="671"/>
      <c r="O28" s="671"/>
      <c r="P28" s="671"/>
      <c r="Q28" s="671"/>
      <c r="R28" s="671"/>
      <c r="S28" s="671"/>
      <c r="T28" s="671"/>
      <c r="U28" s="671"/>
      <c r="V28" s="671"/>
      <c r="W28" s="671"/>
      <c r="X28" s="671"/>
      <c r="Y28" s="671"/>
      <c r="Z28" s="671"/>
    </row>
    <row r="29" spans="1:26" ht="13.5" customHeight="1">
      <c r="A29" s="4"/>
      <c r="B29" s="4"/>
      <c r="C29" s="757"/>
      <c r="D29" s="757"/>
      <c r="E29" s="757"/>
      <c r="F29" s="757"/>
      <c r="G29" s="757"/>
      <c r="H29" s="757"/>
      <c r="I29" s="4"/>
      <c r="J29" s="4"/>
      <c r="K29" s="671"/>
      <c r="L29" s="671"/>
      <c r="M29" s="671"/>
      <c r="N29" s="671"/>
      <c r="O29" s="671"/>
      <c r="P29" s="671"/>
      <c r="Q29" s="671"/>
      <c r="R29" s="671"/>
      <c r="S29" s="671"/>
      <c r="T29" s="671"/>
      <c r="U29" s="671"/>
      <c r="V29" s="671"/>
      <c r="W29" s="671"/>
      <c r="X29" s="671"/>
      <c r="Y29" s="671"/>
      <c r="Z29" s="671"/>
    </row>
    <row r="30" spans="1:26" ht="13.5" customHeight="1">
      <c r="A30" s="788" t="s">
        <v>2501</v>
      </c>
      <c r="B30" s="789"/>
      <c r="C30" s="745">
        <f>Application!T753</f>
        <v>46539</v>
      </c>
      <c r="D30" s="757"/>
      <c r="E30" s="757"/>
      <c r="F30" s="745">
        <f>SUM(F4:F28)*12</f>
        <v>372516</v>
      </c>
      <c r="G30" s="753"/>
      <c r="H30" s="789"/>
      <c r="I30" s="745">
        <f>SUM(I4:I28)*12</f>
        <v>263292</v>
      </c>
      <c r="J30" s="4"/>
      <c r="K30" s="753"/>
      <c r="L30" s="671"/>
      <c r="M30" s="671"/>
      <c r="N30" s="671"/>
      <c r="O30" s="671"/>
      <c r="P30" s="671"/>
      <c r="Q30" s="671"/>
      <c r="R30" s="671"/>
      <c r="S30" s="671"/>
      <c r="T30" s="671"/>
      <c r="U30" s="671"/>
      <c r="V30" s="671"/>
      <c r="W30" s="671"/>
      <c r="X30" s="671"/>
      <c r="Y30" s="671"/>
      <c r="Z30" s="671"/>
    </row>
    <row r="31" spans="1:26" ht="13.5" customHeight="1">
      <c r="A31" s="788"/>
      <c r="B31" s="789"/>
      <c r="C31" s="753"/>
      <c r="D31" s="757"/>
      <c r="E31" s="757"/>
      <c r="F31" s="753"/>
      <c r="G31" s="753"/>
      <c r="H31" s="789"/>
      <c r="I31" s="753"/>
      <c r="J31" s="4"/>
      <c r="K31" s="753"/>
      <c r="L31" s="671"/>
      <c r="M31" s="671"/>
      <c r="N31" s="671"/>
      <c r="O31" s="671"/>
      <c r="P31" s="671"/>
      <c r="Q31" s="671"/>
      <c r="R31" s="671"/>
      <c r="S31" s="671"/>
      <c r="T31" s="671"/>
      <c r="U31" s="671"/>
      <c r="V31" s="671"/>
      <c r="W31" s="671"/>
      <c r="X31" s="671"/>
      <c r="Y31" s="671"/>
      <c r="Z31" s="671"/>
    </row>
    <row r="32" spans="1:26" ht="13.5" customHeight="1">
      <c r="A32" s="671" t="s">
        <v>2502</v>
      </c>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row>
    <row r="33" spans="1:26" ht="13.5" customHeight="1">
      <c r="A33" s="671" t="s">
        <v>2503</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row>
    <row r="34" spans="1:26" ht="13.5" customHeight="1">
      <c r="A34" s="671" t="s">
        <v>2504</v>
      </c>
      <c r="B34" s="671"/>
      <c r="C34" s="671"/>
      <c r="D34" s="671"/>
      <c r="E34" s="671"/>
      <c r="F34" s="671"/>
      <c r="G34" s="671"/>
      <c r="H34" s="671"/>
      <c r="I34" s="671"/>
      <c r="J34" s="671"/>
      <c r="K34" s="671"/>
      <c r="L34" s="671"/>
      <c r="M34" s="671"/>
      <c r="N34" s="671"/>
      <c r="O34" s="671"/>
      <c r="P34" s="671"/>
      <c r="Q34" s="671"/>
      <c r="R34" s="671"/>
      <c r="S34" s="671"/>
      <c r="T34" s="671"/>
      <c r="U34" s="671"/>
      <c r="V34" s="671"/>
      <c r="W34" s="671"/>
      <c r="X34" s="671"/>
      <c r="Y34" s="671"/>
      <c r="Z34" s="671"/>
    </row>
    <row r="35" spans="1:26" ht="13.5" customHeight="1">
      <c r="A35" s="671"/>
      <c r="B35" s="671"/>
      <c r="C35" s="671"/>
      <c r="D35" s="671"/>
      <c r="E35" s="671"/>
      <c r="F35" s="671"/>
      <c r="G35" s="671"/>
      <c r="H35" s="671"/>
      <c r="I35" s="671"/>
      <c r="J35" s="671"/>
      <c r="K35" s="671"/>
      <c r="L35" s="671"/>
      <c r="M35" s="671"/>
      <c r="N35" s="671"/>
      <c r="O35" s="671"/>
      <c r="P35" s="671"/>
      <c r="Q35" s="671"/>
      <c r="R35" s="671"/>
      <c r="S35" s="671"/>
      <c r="T35" s="671"/>
      <c r="U35" s="671"/>
      <c r="V35" s="671"/>
      <c r="W35" s="671"/>
      <c r="X35" s="671"/>
      <c r="Y35" s="671"/>
      <c r="Z35" s="671"/>
    </row>
    <row r="36" spans="1:26" ht="13.5" customHeight="1">
      <c r="A36" s="671"/>
      <c r="B36" s="671"/>
      <c r="C36" s="671"/>
      <c r="D36" s="671"/>
      <c r="E36" s="671"/>
      <c r="F36" s="671"/>
      <c r="G36" s="671"/>
      <c r="H36" s="671"/>
      <c r="I36" s="671"/>
      <c r="J36" s="671"/>
      <c r="K36" s="671"/>
      <c r="L36" s="671"/>
      <c r="M36" s="671"/>
      <c r="N36" s="671"/>
      <c r="O36" s="671"/>
      <c r="P36" s="671"/>
      <c r="Q36" s="671"/>
      <c r="R36" s="671"/>
      <c r="S36" s="671"/>
      <c r="T36" s="671"/>
      <c r="U36" s="671"/>
      <c r="V36" s="671"/>
      <c r="W36" s="671"/>
      <c r="X36" s="671"/>
      <c r="Y36" s="671"/>
      <c r="Z36" s="671"/>
    </row>
    <row r="37" spans="1:26" ht="13.5" customHeight="1">
      <c r="A37" s="671"/>
      <c r="B37" s="671"/>
      <c r="C37" s="671"/>
      <c r="D37" s="671"/>
      <c r="E37" s="671"/>
      <c r="F37" s="671"/>
      <c r="G37" s="671"/>
      <c r="H37" s="671"/>
      <c r="I37" s="671"/>
      <c r="J37" s="671"/>
      <c r="K37" s="671"/>
      <c r="L37" s="671"/>
      <c r="M37" s="671"/>
      <c r="N37" s="671"/>
      <c r="O37" s="671"/>
      <c r="P37" s="671"/>
      <c r="Q37" s="671"/>
      <c r="R37" s="671"/>
      <c r="S37" s="671"/>
      <c r="T37" s="671"/>
      <c r="U37" s="671"/>
      <c r="V37" s="671"/>
      <c r="W37" s="671"/>
      <c r="X37" s="671"/>
      <c r="Y37" s="671"/>
      <c r="Z37" s="671"/>
    </row>
    <row r="38" spans="1:26" ht="13.5" customHeight="1">
      <c r="A38" s="671"/>
      <c r="B38" s="671"/>
      <c r="C38" s="671"/>
      <c r="D38" s="671"/>
      <c r="E38" s="671"/>
      <c r="F38" s="671"/>
      <c r="G38" s="671"/>
      <c r="H38" s="671"/>
      <c r="I38" s="671"/>
      <c r="J38" s="671"/>
      <c r="K38" s="671"/>
      <c r="L38" s="671"/>
      <c r="M38" s="671"/>
      <c r="N38" s="671"/>
      <c r="O38" s="671"/>
      <c r="P38" s="671"/>
      <c r="Q38" s="671"/>
      <c r="R38" s="671"/>
      <c r="S38" s="671"/>
      <c r="T38" s="671"/>
      <c r="U38" s="671"/>
      <c r="V38" s="671"/>
      <c r="W38" s="671"/>
      <c r="X38" s="671"/>
      <c r="Y38" s="671"/>
      <c r="Z38" s="671"/>
    </row>
    <row r="39" spans="1:26" ht="13.5" customHeight="1">
      <c r="A39" s="671"/>
      <c r="B39" s="671"/>
      <c r="C39" s="671"/>
      <c r="D39" s="671"/>
      <c r="E39" s="671"/>
      <c r="F39" s="671"/>
      <c r="G39" s="671"/>
      <c r="H39" s="671"/>
      <c r="I39" s="671"/>
      <c r="J39" s="671"/>
      <c r="K39" s="671"/>
      <c r="L39" s="671"/>
      <c r="M39" s="671"/>
      <c r="N39" s="671"/>
      <c r="O39" s="671"/>
      <c r="P39" s="671"/>
      <c r="Q39" s="671"/>
      <c r="R39" s="671"/>
      <c r="S39" s="671"/>
      <c r="T39" s="671"/>
      <c r="U39" s="671"/>
      <c r="V39" s="671"/>
      <c r="W39" s="671"/>
      <c r="X39" s="671"/>
      <c r="Y39" s="671"/>
      <c r="Z39" s="671"/>
    </row>
    <row r="40" spans="1:26" ht="13.5" customHeight="1">
      <c r="A40" s="671"/>
      <c r="B40" s="671"/>
      <c r="C40" s="671"/>
      <c r="D40" s="671"/>
      <c r="E40" s="671"/>
      <c r="F40" s="671"/>
      <c r="G40" s="671"/>
      <c r="H40" s="671"/>
      <c r="I40" s="671"/>
      <c r="J40" s="671"/>
      <c r="K40" s="671"/>
      <c r="L40" s="671"/>
      <c r="M40" s="671"/>
      <c r="N40" s="671"/>
      <c r="O40" s="671"/>
      <c r="P40" s="671"/>
      <c r="Q40" s="671"/>
      <c r="R40" s="671"/>
      <c r="S40" s="671"/>
      <c r="T40" s="671"/>
      <c r="U40" s="671"/>
      <c r="V40" s="671"/>
      <c r="W40" s="671"/>
      <c r="X40" s="671"/>
      <c r="Y40" s="671"/>
      <c r="Z40" s="671"/>
    </row>
    <row r="41" spans="1:26" ht="13.5" customHeight="1">
      <c r="A41" s="671"/>
      <c r="B41" s="671"/>
      <c r="C41" s="671"/>
      <c r="D41" s="671"/>
      <c r="E41" s="671"/>
      <c r="F41" s="671"/>
      <c r="G41" s="671"/>
      <c r="H41" s="671"/>
      <c r="I41" s="671"/>
      <c r="J41" s="671"/>
      <c r="K41" s="671"/>
      <c r="L41" s="671"/>
      <c r="M41" s="671"/>
      <c r="N41" s="671"/>
      <c r="O41" s="671"/>
      <c r="P41" s="671"/>
      <c r="Q41" s="671"/>
      <c r="R41" s="671"/>
      <c r="S41" s="671"/>
      <c r="T41" s="671"/>
      <c r="U41" s="671"/>
      <c r="V41" s="671"/>
      <c r="W41" s="671"/>
      <c r="X41" s="671"/>
      <c r="Y41" s="671"/>
      <c r="Z41" s="671"/>
    </row>
    <row r="42" spans="1:26" ht="13.5" customHeight="1">
      <c r="A42" s="671"/>
      <c r="B42" s="671"/>
      <c r="C42" s="671"/>
      <c r="D42" s="671"/>
      <c r="E42" s="671"/>
      <c r="F42" s="671"/>
      <c r="G42" s="671"/>
      <c r="H42" s="671"/>
      <c r="I42" s="671"/>
      <c r="J42" s="671"/>
      <c r="K42" s="671"/>
      <c r="L42" s="671"/>
      <c r="M42" s="671"/>
      <c r="N42" s="671"/>
      <c r="O42" s="671"/>
      <c r="P42" s="671"/>
      <c r="Q42" s="671"/>
      <c r="R42" s="671"/>
      <c r="S42" s="671"/>
      <c r="T42" s="671"/>
      <c r="U42" s="671"/>
      <c r="V42" s="671"/>
      <c r="W42" s="671"/>
      <c r="X42" s="671"/>
      <c r="Y42" s="671"/>
      <c r="Z42" s="671"/>
    </row>
    <row r="43" spans="1:26" ht="13.5" customHeight="1">
      <c r="A43" s="671"/>
      <c r="B43" s="671"/>
      <c r="C43" s="671"/>
      <c r="D43" s="671"/>
      <c r="E43" s="671"/>
      <c r="F43" s="671"/>
      <c r="G43" s="671"/>
      <c r="H43" s="671"/>
      <c r="I43" s="671"/>
      <c r="J43" s="671"/>
      <c r="K43" s="671"/>
      <c r="L43" s="671"/>
      <c r="M43" s="671"/>
      <c r="N43" s="671"/>
      <c r="O43" s="671"/>
      <c r="P43" s="671"/>
      <c r="Q43" s="671"/>
      <c r="R43" s="671"/>
      <c r="S43" s="671"/>
      <c r="T43" s="671"/>
      <c r="U43" s="671"/>
      <c r="V43" s="671"/>
      <c r="W43" s="671"/>
      <c r="X43" s="671"/>
      <c r="Y43" s="671"/>
      <c r="Z43" s="671"/>
    </row>
    <row r="44" spans="1:26" ht="13.5" customHeight="1">
      <c r="A44" s="671"/>
      <c r="B44" s="671"/>
      <c r="C44" s="671"/>
      <c r="D44" s="671"/>
      <c r="E44" s="671"/>
      <c r="F44" s="671"/>
      <c r="G44" s="671"/>
      <c r="H44" s="671"/>
      <c r="I44" s="671"/>
      <c r="J44" s="671"/>
      <c r="K44" s="671"/>
      <c r="L44" s="671"/>
      <c r="M44" s="671"/>
      <c r="N44" s="671"/>
      <c r="O44" s="671"/>
      <c r="P44" s="671"/>
      <c r="Q44" s="671"/>
      <c r="R44" s="671"/>
      <c r="S44" s="671"/>
      <c r="T44" s="671"/>
      <c r="U44" s="671"/>
      <c r="V44" s="671"/>
      <c r="W44" s="671"/>
      <c r="X44" s="671"/>
      <c r="Y44" s="671"/>
      <c r="Z44" s="671"/>
    </row>
    <row r="45" spans="1:26" ht="13.5" customHeight="1">
      <c r="A45" s="671"/>
      <c r="B45" s="671"/>
      <c r="C45" s="671"/>
      <c r="D45" s="671"/>
      <c r="E45" s="671"/>
      <c r="F45" s="671"/>
      <c r="G45" s="671"/>
      <c r="H45" s="671"/>
      <c r="I45" s="671"/>
      <c r="J45" s="671"/>
      <c r="K45" s="671"/>
      <c r="L45" s="671"/>
      <c r="M45" s="671"/>
      <c r="N45" s="671"/>
      <c r="O45" s="671"/>
      <c r="P45" s="671"/>
      <c r="Q45" s="671"/>
      <c r="R45" s="671"/>
      <c r="S45" s="671"/>
      <c r="T45" s="671"/>
      <c r="U45" s="671"/>
      <c r="V45" s="671"/>
      <c r="W45" s="671"/>
      <c r="X45" s="671"/>
      <c r="Y45" s="671"/>
      <c r="Z45" s="671"/>
    </row>
    <row r="46" spans="1:26" ht="13.5" customHeight="1">
      <c r="A46" s="671"/>
      <c r="B46" s="671"/>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Z46" s="671"/>
    </row>
    <row r="47" spans="1:26" ht="13.5" customHeight="1">
      <c r="A47" s="671"/>
      <c r="B47" s="671"/>
      <c r="C47" s="671"/>
      <c r="D47" s="671"/>
      <c r="E47" s="671"/>
      <c r="F47" s="671"/>
      <c r="G47" s="671"/>
      <c r="H47" s="671"/>
      <c r="I47" s="671"/>
      <c r="J47" s="671"/>
      <c r="K47" s="671"/>
      <c r="L47" s="671"/>
      <c r="M47" s="671"/>
      <c r="N47" s="671"/>
      <c r="O47" s="671"/>
      <c r="P47" s="671"/>
      <c r="Q47" s="671"/>
      <c r="R47" s="671"/>
      <c r="S47" s="671"/>
      <c r="T47" s="671"/>
      <c r="U47" s="671"/>
      <c r="V47" s="671"/>
      <c r="W47" s="671"/>
      <c r="X47" s="671"/>
      <c r="Y47" s="671"/>
      <c r="Z47" s="671"/>
    </row>
    <row r="48" spans="1:26" ht="13.5" customHeight="1">
      <c r="A48" s="671"/>
      <c r="B48" s="671"/>
      <c r="C48" s="671"/>
      <c r="D48" s="671"/>
      <c r="E48" s="671"/>
      <c r="F48" s="671"/>
      <c r="G48" s="671"/>
      <c r="H48" s="671"/>
      <c r="I48" s="671"/>
      <c r="J48" s="671"/>
      <c r="K48" s="671"/>
      <c r="L48" s="671"/>
      <c r="M48" s="671"/>
      <c r="N48" s="671"/>
      <c r="O48" s="671"/>
      <c r="P48" s="671"/>
      <c r="Q48" s="671"/>
      <c r="R48" s="671"/>
      <c r="S48" s="671"/>
      <c r="T48" s="671"/>
      <c r="U48" s="671"/>
      <c r="V48" s="671"/>
      <c r="W48" s="671"/>
      <c r="X48" s="671"/>
      <c r="Y48" s="671"/>
      <c r="Z48" s="671"/>
    </row>
    <row r="49" spans="1:26" ht="13.5" customHeight="1">
      <c r="A49" s="671"/>
      <c r="B49" s="671"/>
      <c r="C49" s="671"/>
      <c r="D49" s="671"/>
      <c r="E49" s="671"/>
      <c r="F49" s="671"/>
      <c r="G49" s="671"/>
      <c r="H49" s="671"/>
      <c r="I49" s="671"/>
      <c r="J49" s="671"/>
      <c r="K49" s="671"/>
      <c r="L49" s="671"/>
      <c r="M49" s="671"/>
      <c r="N49" s="671"/>
      <c r="O49" s="671"/>
      <c r="P49" s="671"/>
      <c r="Q49" s="671"/>
      <c r="R49" s="671"/>
      <c r="S49" s="671"/>
      <c r="T49" s="671"/>
      <c r="U49" s="671"/>
      <c r="V49" s="671"/>
      <c r="W49" s="671"/>
      <c r="X49" s="671"/>
      <c r="Y49" s="671"/>
      <c r="Z49" s="671"/>
    </row>
    <row r="50" spans="1:26" ht="13.5" customHeight="1">
      <c r="A50" s="671"/>
      <c r="B50" s="671"/>
      <c r="C50" s="671"/>
      <c r="D50" s="671"/>
      <c r="E50" s="671"/>
      <c r="F50" s="671"/>
      <c r="G50" s="671"/>
      <c r="H50" s="671"/>
      <c r="I50" s="671"/>
      <c r="J50" s="671"/>
      <c r="K50" s="671"/>
      <c r="L50" s="671"/>
      <c r="M50" s="671"/>
      <c r="N50" s="671"/>
      <c r="O50" s="671"/>
      <c r="P50" s="671"/>
      <c r="Q50" s="671"/>
      <c r="R50" s="671"/>
      <c r="S50" s="671"/>
      <c r="T50" s="671"/>
      <c r="U50" s="671"/>
      <c r="V50" s="671"/>
      <c r="W50" s="671"/>
      <c r="X50" s="671"/>
      <c r="Y50" s="671"/>
      <c r="Z50" s="671"/>
    </row>
    <row r="51" spans="1:26" ht="13.5" customHeight="1">
      <c r="A51" s="671"/>
      <c r="B51" s="671"/>
      <c r="C51" s="671"/>
      <c r="D51" s="671"/>
      <c r="E51" s="671"/>
      <c r="F51" s="671"/>
      <c r="G51" s="671"/>
      <c r="H51" s="671"/>
      <c r="I51" s="671"/>
      <c r="J51" s="671"/>
      <c r="K51" s="671"/>
      <c r="L51" s="671"/>
      <c r="M51" s="671"/>
      <c r="N51" s="671"/>
      <c r="O51" s="671"/>
      <c r="P51" s="671"/>
      <c r="Q51" s="671"/>
      <c r="R51" s="671"/>
      <c r="S51" s="671"/>
      <c r="T51" s="671"/>
      <c r="U51" s="671"/>
      <c r="V51" s="671"/>
      <c r="W51" s="671"/>
      <c r="X51" s="671"/>
      <c r="Y51" s="671"/>
      <c r="Z51" s="671"/>
    </row>
    <row r="52" spans="1:26" ht="13.5" customHeight="1">
      <c r="A52" s="671"/>
      <c r="B52" s="671"/>
      <c r="C52" s="671"/>
      <c r="D52" s="671"/>
      <c r="E52" s="671"/>
      <c r="F52" s="671"/>
      <c r="G52" s="671"/>
      <c r="H52" s="671"/>
      <c r="I52" s="671"/>
      <c r="J52" s="671"/>
      <c r="K52" s="671"/>
      <c r="L52" s="671"/>
      <c r="M52" s="671"/>
      <c r="N52" s="671"/>
      <c r="O52" s="671"/>
      <c r="P52" s="671"/>
      <c r="Q52" s="671"/>
      <c r="R52" s="671"/>
      <c r="S52" s="671"/>
      <c r="T52" s="671"/>
      <c r="U52" s="671"/>
      <c r="V52" s="671"/>
      <c r="W52" s="671"/>
      <c r="X52" s="671"/>
      <c r="Y52" s="671"/>
      <c r="Z52" s="671"/>
    </row>
    <row r="53" spans="1:26" ht="13.5" customHeight="1">
      <c r="A53" s="671"/>
      <c r="B53" s="671"/>
      <c r="C53" s="671"/>
      <c r="D53" s="671"/>
      <c r="E53" s="671"/>
      <c r="F53" s="671"/>
      <c r="G53" s="671"/>
      <c r="H53" s="671"/>
      <c r="I53" s="671"/>
      <c r="J53" s="671"/>
      <c r="K53" s="671"/>
      <c r="L53" s="671"/>
      <c r="M53" s="671"/>
      <c r="N53" s="671"/>
      <c r="O53" s="671"/>
      <c r="P53" s="671"/>
      <c r="Q53" s="671"/>
      <c r="R53" s="671"/>
      <c r="S53" s="671"/>
      <c r="T53" s="671"/>
      <c r="U53" s="671"/>
      <c r="V53" s="671"/>
      <c r="W53" s="671"/>
      <c r="X53" s="671"/>
      <c r="Y53" s="671"/>
      <c r="Z53" s="671"/>
    </row>
    <row r="54" spans="1:26" ht="13.5" customHeight="1">
      <c r="A54" s="671"/>
      <c r="B54" s="671"/>
      <c r="C54" s="671"/>
      <c r="D54" s="671"/>
      <c r="E54" s="671"/>
      <c r="F54" s="671"/>
      <c r="G54" s="671"/>
      <c r="H54" s="671"/>
      <c r="I54" s="671"/>
      <c r="J54" s="671"/>
      <c r="K54" s="671"/>
      <c r="L54" s="671"/>
      <c r="M54" s="671"/>
      <c r="N54" s="671"/>
      <c r="O54" s="671"/>
      <c r="P54" s="671"/>
      <c r="Q54" s="671"/>
      <c r="R54" s="671"/>
      <c r="S54" s="671"/>
      <c r="T54" s="671"/>
      <c r="U54" s="671"/>
      <c r="V54" s="671"/>
      <c r="W54" s="671"/>
      <c r="X54" s="671"/>
      <c r="Y54" s="671"/>
      <c r="Z54" s="671"/>
    </row>
    <row r="55" spans="1:26" ht="13.5" customHeight="1">
      <c r="A55" s="671"/>
      <c r="B55" s="671"/>
      <c r="C55" s="671"/>
      <c r="D55" s="671"/>
      <c r="E55" s="671"/>
      <c r="F55" s="671"/>
      <c r="G55" s="671"/>
      <c r="H55" s="671"/>
      <c r="I55" s="671"/>
      <c r="J55" s="671"/>
      <c r="K55" s="671"/>
      <c r="L55" s="671"/>
      <c r="M55" s="671"/>
      <c r="N55" s="671"/>
      <c r="O55" s="671"/>
      <c r="P55" s="671"/>
      <c r="Q55" s="671"/>
      <c r="R55" s="671"/>
      <c r="S55" s="671"/>
      <c r="T55" s="671"/>
      <c r="U55" s="671"/>
      <c r="V55" s="671"/>
      <c r="W55" s="671"/>
      <c r="X55" s="671"/>
      <c r="Y55" s="671"/>
      <c r="Z55" s="671"/>
    </row>
    <row r="56" spans="1:26" ht="13.5" customHeight="1">
      <c r="A56" s="671"/>
      <c r="B56" s="671"/>
      <c r="C56" s="671"/>
      <c r="D56" s="671"/>
      <c r="E56" s="671"/>
      <c r="F56" s="671"/>
      <c r="G56" s="671"/>
      <c r="H56" s="671"/>
      <c r="I56" s="671"/>
      <c r="J56" s="671"/>
      <c r="K56" s="671"/>
      <c r="L56" s="671"/>
      <c r="M56" s="671"/>
      <c r="N56" s="671"/>
      <c r="O56" s="671"/>
      <c r="P56" s="671"/>
      <c r="Q56" s="671"/>
      <c r="R56" s="671"/>
      <c r="S56" s="671"/>
      <c r="T56" s="671"/>
      <c r="U56" s="671"/>
      <c r="V56" s="671"/>
      <c r="W56" s="671"/>
      <c r="X56" s="671"/>
      <c r="Y56" s="671"/>
      <c r="Z56" s="671"/>
    </row>
    <row r="57" spans="1:26" ht="13.5" customHeight="1">
      <c r="A57" s="671"/>
      <c r="B57" s="671"/>
      <c r="C57" s="671"/>
      <c r="D57" s="671"/>
      <c r="E57" s="671"/>
      <c r="F57" s="671"/>
      <c r="G57" s="671"/>
      <c r="H57" s="671"/>
      <c r="I57" s="671"/>
      <c r="J57" s="671"/>
      <c r="K57" s="671"/>
      <c r="L57" s="671"/>
      <c r="M57" s="671"/>
      <c r="N57" s="671"/>
      <c r="O57" s="671"/>
      <c r="P57" s="671"/>
      <c r="Q57" s="671"/>
      <c r="R57" s="671"/>
      <c r="S57" s="671"/>
      <c r="T57" s="671"/>
      <c r="U57" s="671"/>
      <c r="V57" s="671"/>
      <c r="W57" s="671"/>
      <c r="X57" s="671"/>
      <c r="Y57" s="671"/>
      <c r="Z57" s="671"/>
    </row>
    <row r="58" spans="1:26" ht="13.5" customHeight="1">
      <c r="A58" s="671"/>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row>
    <row r="59" spans="1:26" ht="13.5" customHeight="1">
      <c r="A59" s="671"/>
      <c r="B59" s="671"/>
      <c r="C59" s="671"/>
      <c r="D59" s="671"/>
      <c r="E59" s="671"/>
      <c r="F59" s="671"/>
      <c r="G59" s="671"/>
      <c r="H59" s="671"/>
      <c r="I59" s="671"/>
      <c r="J59" s="671"/>
      <c r="K59" s="671"/>
      <c r="L59" s="671"/>
      <c r="M59" s="671"/>
      <c r="N59" s="671"/>
      <c r="O59" s="671"/>
      <c r="P59" s="671"/>
      <c r="Q59" s="671"/>
      <c r="R59" s="671"/>
      <c r="S59" s="671"/>
      <c r="T59" s="671"/>
      <c r="U59" s="671"/>
      <c r="V59" s="671"/>
      <c r="W59" s="671"/>
      <c r="X59" s="671"/>
      <c r="Y59" s="671"/>
      <c r="Z59" s="671"/>
    </row>
    <row r="60" spans="1:26" ht="13.5" customHeight="1">
      <c r="A60" s="671"/>
      <c r="B60" s="671"/>
      <c r="C60" s="671"/>
      <c r="D60" s="671"/>
      <c r="E60" s="671"/>
      <c r="F60" s="671"/>
      <c r="G60" s="671"/>
      <c r="H60" s="671"/>
      <c r="I60" s="671"/>
      <c r="J60" s="671"/>
      <c r="K60" s="671"/>
      <c r="L60" s="671"/>
      <c r="M60" s="671"/>
      <c r="N60" s="671"/>
      <c r="O60" s="671"/>
      <c r="P60" s="671"/>
      <c r="Q60" s="671"/>
      <c r="R60" s="671"/>
      <c r="S60" s="671"/>
      <c r="T60" s="671"/>
      <c r="U60" s="671"/>
      <c r="V60" s="671"/>
      <c r="W60" s="671"/>
      <c r="X60" s="671"/>
      <c r="Y60" s="671"/>
      <c r="Z60" s="671"/>
    </row>
    <row r="61" spans="1:26" ht="13.5" customHeight="1">
      <c r="A61" s="671"/>
      <c r="B61" s="671"/>
      <c r="C61" s="671"/>
      <c r="D61" s="671"/>
      <c r="E61" s="671"/>
      <c r="F61" s="671"/>
      <c r="G61" s="671"/>
      <c r="H61" s="671"/>
      <c r="I61" s="671"/>
      <c r="J61" s="671"/>
      <c r="K61" s="671"/>
      <c r="L61" s="671"/>
      <c r="M61" s="671"/>
      <c r="N61" s="671"/>
      <c r="O61" s="671"/>
      <c r="P61" s="671"/>
      <c r="Q61" s="671"/>
      <c r="R61" s="671"/>
      <c r="S61" s="671"/>
      <c r="T61" s="671"/>
      <c r="U61" s="671"/>
      <c r="V61" s="671"/>
      <c r="W61" s="671"/>
      <c r="X61" s="671"/>
      <c r="Y61" s="671"/>
      <c r="Z61" s="671"/>
    </row>
    <row r="62" spans="1:26" ht="13.5" customHeight="1">
      <c r="A62" s="671"/>
      <c r="B62" s="671"/>
      <c r="C62" s="671"/>
      <c r="D62" s="671"/>
      <c r="E62" s="671"/>
      <c r="F62" s="671"/>
      <c r="G62" s="671"/>
      <c r="H62" s="671"/>
      <c r="I62" s="671"/>
      <c r="J62" s="671"/>
      <c r="K62" s="671"/>
      <c r="L62" s="671"/>
      <c r="M62" s="671"/>
      <c r="N62" s="671"/>
      <c r="O62" s="671"/>
      <c r="P62" s="671"/>
      <c r="Q62" s="671"/>
      <c r="R62" s="671"/>
      <c r="S62" s="671"/>
      <c r="T62" s="671"/>
      <c r="U62" s="671"/>
      <c r="V62" s="671"/>
      <c r="W62" s="671"/>
      <c r="X62" s="671"/>
      <c r="Y62" s="671"/>
      <c r="Z62" s="671"/>
    </row>
    <row r="63" spans="1:26" ht="13.5" customHeight="1">
      <c r="A63" s="671"/>
      <c r="B63" s="671"/>
      <c r="C63" s="671"/>
      <c r="D63" s="671"/>
      <c r="E63" s="671"/>
      <c r="F63" s="671"/>
      <c r="G63" s="671"/>
      <c r="H63" s="671"/>
      <c r="I63" s="671"/>
      <c r="J63" s="671"/>
      <c r="K63" s="671"/>
      <c r="L63" s="671"/>
      <c r="M63" s="671"/>
      <c r="N63" s="671"/>
      <c r="O63" s="671"/>
      <c r="P63" s="671"/>
      <c r="Q63" s="671"/>
      <c r="R63" s="671"/>
      <c r="S63" s="671"/>
      <c r="T63" s="671"/>
      <c r="U63" s="671"/>
      <c r="V63" s="671"/>
      <c r="W63" s="671"/>
      <c r="X63" s="671"/>
      <c r="Y63" s="671"/>
      <c r="Z63" s="671"/>
    </row>
    <row r="64" spans="1:26" ht="13.5" customHeight="1">
      <c r="A64" s="671"/>
      <c r="B64" s="671"/>
      <c r="C64" s="671"/>
      <c r="D64" s="671"/>
      <c r="E64" s="671"/>
      <c r="F64" s="671"/>
      <c r="G64" s="671"/>
      <c r="H64" s="671"/>
      <c r="I64" s="671"/>
      <c r="J64" s="671"/>
      <c r="K64" s="671"/>
      <c r="L64" s="671"/>
      <c r="M64" s="671"/>
      <c r="N64" s="671"/>
      <c r="O64" s="671"/>
      <c r="P64" s="671"/>
      <c r="Q64" s="671"/>
      <c r="R64" s="671"/>
      <c r="S64" s="671"/>
      <c r="T64" s="671"/>
      <c r="U64" s="671"/>
      <c r="V64" s="671"/>
      <c r="W64" s="671"/>
      <c r="X64" s="671"/>
      <c r="Y64" s="671"/>
      <c r="Z64" s="671"/>
    </row>
    <row r="65" spans="1:26" ht="13.5" customHeight="1">
      <c r="A65" s="671"/>
      <c r="B65" s="671"/>
      <c r="C65" s="671"/>
      <c r="D65" s="671"/>
      <c r="E65" s="671"/>
      <c r="F65" s="671"/>
      <c r="G65" s="671"/>
      <c r="H65" s="671"/>
      <c r="I65" s="671"/>
      <c r="J65" s="671"/>
      <c r="K65" s="671"/>
      <c r="L65" s="671"/>
      <c r="M65" s="671"/>
      <c r="N65" s="671"/>
      <c r="O65" s="671"/>
      <c r="P65" s="671"/>
      <c r="Q65" s="671"/>
      <c r="R65" s="671"/>
      <c r="S65" s="671"/>
      <c r="T65" s="671"/>
      <c r="U65" s="671"/>
      <c r="V65" s="671"/>
      <c r="W65" s="671"/>
      <c r="X65" s="671"/>
      <c r="Y65" s="671"/>
      <c r="Z65" s="671"/>
    </row>
    <row r="66" spans="1:26" ht="13.5" customHeight="1">
      <c r="A66" s="671"/>
      <c r="B66" s="671"/>
      <c r="C66" s="671"/>
      <c r="D66" s="671"/>
      <c r="E66" s="671"/>
      <c r="F66" s="671"/>
      <c r="G66" s="671"/>
      <c r="H66" s="671"/>
      <c r="I66" s="671"/>
      <c r="J66" s="671"/>
      <c r="K66" s="671"/>
      <c r="L66" s="671"/>
      <c r="M66" s="671"/>
      <c r="N66" s="671"/>
      <c r="O66" s="671"/>
      <c r="P66" s="671"/>
      <c r="Q66" s="671"/>
      <c r="R66" s="671"/>
      <c r="S66" s="671"/>
      <c r="T66" s="671"/>
      <c r="U66" s="671"/>
      <c r="V66" s="671"/>
      <c r="W66" s="671"/>
      <c r="X66" s="671"/>
      <c r="Y66" s="671"/>
      <c r="Z66" s="671"/>
    </row>
    <row r="67" spans="1:26" ht="13.5" customHeight="1">
      <c r="A67" s="671"/>
      <c r="B67" s="671"/>
      <c r="C67" s="671"/>
      <c r="D67" s="671"/>
      <c r="E67" s="671"/>
      <c r="F67" s="671"/>
      <c r="G67" s="671"/>
      <c r="H67" s="671"/>
      <c r="I67" s="671"/>
      <c r="J67" s="671"/>
      <c r="K67" s="671"/>
      <c r="L67" s="671"/>
      <c r="M67" s="671"/>
      <c r="N67" s="671"/>
      <c r="O67" s="671"/>
      <c r="P67" s="671"/>
      <c r="Q67" s="671"/>
      <c r="R67" s="671"/>
      <c r="S67" s="671"/>
      <c r="T67" s="671"/>
      <c r="U67" s="671"/>
      <c r="V67" s="671"/>
      <c r="W67" s="671"/>
      <c r="X67" s="671"/>
      <c r="Y67" s="671"/>
      <c r="Z67" s="671"/>
    </row>
    <row r="68" spans="1:26" ht="13.5" customHeight="1">
      <c r="A68" s="671"/>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row>
    <row r="69" spans="1:26" ht="13.5" customHeight="1">
      <c r="A69" s="671"/>
      <c r="B69" s="671"/>
      <c r="C69" s="671"/>
      <c r="D69" s="671"/>
      <c r="E69" s="671"/>
      <c r="F69" s="671"/>
      <c r="G69" s="671"/>
      <c r="H69" s="671"/>
      <c r="I69" s="671"/>
      <c r="J69" s="671"/>
      <c r="K69" s="671"/>
      <c r="L69" s="671"/>
      <c r="M69" s="671"/>
      <c r="N69" s="671"/>
      <c r="O69" s="671"/>
      <c r="P69" s="671"/>
      <c r="Q69" s="671"/>
      <c r="R69" s="671"/>
      <c r="S69" s="671"/>
      <c r="T69" s="671"/>
      <c r="U69" s="671"/>
      <c r="V69" s="671"/>
      <c r="W69" s="671"/>
      <c r="X69" s="671"/>
      <c r="Y69" s="671"/>
      <c r="Z69" s="671"/>
    </row>
    <row r="70" spans="1:26" ht="13.5" customHeight="1">
      <c r="A70" s="671"/>
      <c r="B70" s="671"/>
      <c r="C70" s="671"/>
      <c r="D70" s="671"/>
      <c r="E70" s="671"/>
      <c r="F70" s="671"/>
      <c r="G70" s="671"/>
      <c r="H70" s="671"/>
      <c r="I70" s="671"/>
      <c r="J70" s="671"/>
      <c r="K70" s="671"/>
      <c r="L70" s="671"/>
      <c r="M70" s="671"/>
      <c r="N70" s="671"/>
      <c r="O70" s="671"/>
      <c r="P70" s="671"/>
      <c r="Q70" s="671"/>
      <c r="R70" s="671"/>
      <c r="S70" s="671"/>
      <c r="T70" s="671"/>
      <c r="U70" s="671"/>
      <c r="V70" s="671"/>
      <c r="W70" s="671"/>
      <c r="X70" s="671"/>
      <c r="Y70" s="671"/>
      <c r="Z70" s="671"/>
    </row>
    <row r="71" spans="1:26" ht="13.5" customHeight="1">
      <c r="A71" s="671"/>
      <c r="B71" s="671"/>
      <c r="C71" s="671"/>
      <c r="D71" s="671"/>
      <c r="E71" s="671"/>
      <c r="F71" s="671"/>
      <c r="G71" s="671"/>
      <c r="H71" s="671"/>
      <c r="I71" s="671"/>
      <c r="J71" s="671"/>
      <c r="K71" s="671"/>
      <c r="L71" s="671"/>
      <c r="M71" s="671"/>
      <c r="N71" s="671"/>
      <c r="O71" s="671"/>
      <c r="P71" s="671"/>
      <c r="Q71" s="671"/>
      <c r="R71" s="671"/>
      <c r="S71" s="671"/>
      <c r="T71" s="671"/>
      <c r="U71" s="671"/>
      <c r="V71" s="671"/>
      <c r="W71" s="671"/>
      <c r="X71" s="671"/>
      <c r="Y71" s="671"/>
      <c r="Z71" s="671"/>
    </row>
    <row r="72" spans="1:26" ht="13.5" customHeight="1">
      <c r="A72" s="671"/>
      <c r="B72" s="671"/>
      <c r="C72" s="671"/>
      <c r="D72" s="671"/>
      <c r="E72" s="671"/>
      <c r="F72" s="671"/>
      <c r="G72" s="671"/>
      <c r="H72" s="671"/>
      <c r="I72" s="671"/>
      <c r="J72" s="671"/>
      <c r="K72" s="671"/>
      <c r="L72" s="671"/>
      <c r="M72" s="671"/>
      <c r="N72" s="671"/>
      <c r="O72" s="671"/>
      <c r="P72" s="671"/>
      <c r="Q72" s="671"/>
      <c r="R72" s="671"/>
      <c r="S72" s="671"/>
      <c r="T72" s="671"/>
      <c r="U72" s="671"/>
      <c r="V72" s="671"/>
      <c r="W72" s="671"/>
      <c r="X72" s="671"/>
      <c r="Y72" s="671"/>
      <c r="Z72" s="671"/>
    </row>
    <row r="73" spans="1:26" ht="13.5" customHeight="1">
      <c r="A73" s="671"/>
      <c r="B73" s="671"/>
      <c r="C73" s="671"/>
      <c r="D73" s="671"/>
      <c r="E73" s="671"/>
      <c r="F73" s="671"/>
      <c r="G73" s="671"/>
      <c r="H73" s="671"/>
      <c r="I73" s="671"/>
      <c r="J73" s="671"/>
      <c r="K73" s="671"/>
      <c r="L73" s="671"/>
      <c r="M73" s="671"/>
      <c r="N73" s="671"/>
      <c r="O73" s="671"/>
      <c r="P73" s="671"/>
      <c r="Q73" s="671"/>
      <c r="R73" s="671"/>
      <c r="S73" s="671"/>
      <c r="T73" s="671"/>
      <c r="U73" s="671"/>
      <c r="V73" s="671"/>
      <c r="W73" s="671"/>
      <c r="X73" s="671"/>
      <c r="Y73" s="671"/>
      <c r="Z73" s="671"/>
    </row>
    <row r="74" spans="1:26" ht="13.5" customHeight="1">
      <c r="A74" s="671"/>
      <c r="B74" s="671"/>
      <c r="C74" s="671"/>
      <c r="D74" s="671"/>
      <c r="E74" s="671"/>
      <c r="F74" s="671"/>
      <c r="G74" s="671"/>
      <c r="H74" s="671"/>
      <c r="I74" s="671"/>
      <c r="J74" s="671"/>
      <c r="K74" s="671"/>
      <c r="L74" s="671"/>
      <c r="M74" s="671"/>
      <c r="N74" s="671"/>
      <c r="O74" s="671"/>
      <c r="P74" s="671"/>
      <c r="Q74" s="671"/>
      <c r="R74" s="671"/>
      <c r="S74" s="671"/>
      <c r="T74" s="671"/>
      <c r="U74" s="671"/>
      <c r="V74" s="671"/>
      <c r="W74" s="671"/>
      <c r="X74" s="671"/>
      <c r="Y74" s="671"/>
      <c r="Z74" s="671"/>
    </row>
    <row r="75" spans="1:26" ht="13.5" customHeight="1">
      <c r="A75" s="671"/>
      <c r="B75" s="671"/>
      <c r="C75" s="671"/>
      <c r="D75" s="671"/>
      <c r="E75" s="671"/>
      <c r="F75" s="671"/>
      <c r="G75" s="671"/>
      <c r="H75" s="671"/>
      <c r="I75" s="671"/>
      <c r="J75" s="671"/>
      <c r="K75" s="671"/>
      <c r="L75" s="671"/>
      <c r="M75" s="671"/>
      <c r="N75" s="671"/>
      <c r="O75" s="671"/>
      <c r="P75" s="671"/>
      <c r="Q75" s="671"/>
      <c r="R75" s="671"/>
      <c r="S75" s="671"/>
      <c r="T75" s="671"/>
      <c r="U75" s="671"/>
      <c r="V75" s="671"/>
      <c r="W75" s="671"/>
      <c r="X75" s="671"/>
      <c r="Y75" s="671"/>
      <c r="Z75" s="671"/>
    </row>
    <row r="76" spans="1:26" ht="13.5" customHeight="1">
      <c r="A76" s="671"/>
      <c r="B76" s="671"/>
      <c r="C76" s="671"/>
      <c r="D76" s="671"/>
      <c r="E76" s="671"/>
      <c r="F76" s="671"/>
      <c r="G76" s="671"/>
      <c r="H76" s="671"/>
      <c r="I76" s="671"/>
      <c r="J76" s="671"/>
      <c r="K76" s="671"/>
      <c r="L76" s="671"/>
      <c r="M76" s="671"/>
      <c r="N76" s="671"/>
      <c r="O76" s="671"/>
      <c r="P76" s="671"/>
      <c r="Q76" s="671"/>
      <c r="R76" s="671"/>
      <c r="S76" s="671"/>
      <c r="T76" s="671"/>
      <c r="U76" s="671"/>
      <c r="V76" s="671"/>
      <c r="W76" s="671"/>
      <c r="X76" s="671"/>
      <c r="Y76" s="671"/>
      <c r="Z76" s="671"/>
    </row>
    <row r="77" spans="1:26" ht="13.5" customHeight="1">
      <c r="A77" s="671"/>
      <c r="B77" s="671"/>
      <c r="C77" s="671"/>
      <c r="D77" s="671"/>
      <c r="E77" s="671"/>
      <c r="F77" s="671"/>
      <c r="G77" s="671"/>
      <c r="H77" s="671"/>
      <c r="I77" s="671"/>
      <c r="J77" s="671"/>
      <c r="K77" s="671"/>
      <c r="L77" s="671"/>
      <c r="M77" s="671"/>
      <c r="N77" s="671"/>
      <c r="O77" s="671"/>
      <c r="P77" s="671"/>
      <c r="Q77" s="671"/>
      <c r="R77" s="671"/>
      <c r="S77" s="671"/>
      <c r="T77" s="671"/>
      <c r="U77" s="671"/>
      <c r="V77" s="671"/>
      <c r="W77" s="671"/>
      <c r="X77" s="671"/>
      <c r="Y77" s="671"/>
      <c r="Z77" s="671"/>
    </row>
    <row r="78" spans="1:26" ht="13.5" customHeight="1">
      <c r="A78" s="671"/>
      <c r="B78" s="671"/>
      <c r="C78" s="671"/>
      <c r="D78" s="671"/>
      <c r="E78" s="671"/>
      <c r="F78" s="671"/>
      <c r="G78" s="671"/>
      <c r="H78" s="671"/>
      <c r="I78" s="671"/>
      <c r="J78" s="671"/>
      <c r="K78" s="671"/>
      <c r="L78" s="671"/>
      <c r="M78" s="671"/>
      <c r="N78" s="671"/>
      <c r="O78" s="671"/>
      <c r="P78" s="671"/>
      <c r="Q78" s="671"/>
      <c r="R78" s="671"/>
      <c r="S78" s="671"/>
      <c r="T78" s="671"/>
      <c r="U78" s="671"/>
      <c r="V78" s="671"/>
      <c r="W78" s="671"/>
      <c r="X78" s="671"/>
      <c r="Y78" s="671"/>
      <c r="Z78" s="671"/>
    </row>
    <row r="79" spans="1:26" ht="13.5" customHeight="1">
      <c r="A79" s="671"/>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row>
    <row r="80" spans="1:26" ht="13.5" customHeight="1">
      <c r="A80" s="671"/>
      <c r="B80" s="671"/>
      <c r="C80" s="671"/>
      <c r="D80" s="671"/>
      <c r="E80" s="671"/>
      <c r="F80" s="671"/>
      <c r="G80" s="671"/>
      <c r="H80" s="671"/>
      <c r="I80" s="671"/>
      <c r="J80" s="671"/>
      <c r="K80" s="671"/>
      <c r="L80" s="671"/>
      <c r="M80" s="671"/>
      <c r="N80" s="671"/>
      <c r="O80" s="671"/>
      <c r="P80" s="671"/>
      <c r="Q80" s="671"/>
      <c r="R80" s="671"/>
      <c r="S80" s="671"/>
      <c r="T80" s="671"/>
      <c r="U80" s="671"/>
      <c r="V80" s="671"/>
      <c r="W80" s="671"/>
      <c r="X80" s="671"/>
      <c r="Y80" s="671"/>
      <c r="Z80" s="671"/>
    </row>
    <row r="81" spans="1:26" ht="13.5" customHeight="1">
      <c r="A81" s="671"/>
      <c r="B81" s="671"/>
      <c r="C81" s="671"/>
      <c r="D81" s="671"/>
      <c r="E81" s="671"/>
      <c r="F81" s="671"/>
      <c r="G81" s="671"/>
      <c r="H81" s="671"/>
      <c r="I81" s="671"/>
      <c r="J81" s="671"/>
      <c r="K81" s="671"/>
      <c r="L81" s="671"/>
      <c r="M81" s="671"/>
      <c r="N81" s="671"/>
      <c r="O81" s="671"/>
      <c r="P81" s="671"/>
      <c r="Q81" s="671"/>
      <c r="R81" s="671"/>
      <c r="S81" s="671"/>
      <c r="T81" s="671"/>
      <c r="U81" s="671"/>
      <c r="V81" s="671"/>
      <c r="W81" s="671"/>
      <c r="X81" s="671"/>
      <c r="Y81" s="671"/>
      <c r="Z81" s="671"/>
    </row>
    <row r="82" spans="1:26" ht="13.5" customHeight="1">
      <c r="A82" s="671"/>
      <c r="B82" s="671"/>
      <c r="C82" s="671"/>
      <c r="D82" s="671"/>
      <c r="E82" s="671"/>
      <c r="F82" s="671"/>
      <c r="G82" s="671"/>
      <c r="H82" s="671"/>
      <c r="I82" s="671"/>
      <c r="J82" s="671"/>
      <c r="K82" s="671"/>
      <c r="L82" s="671"/>
      <c r="M82" s="671"/>
      <c r="N82" s="671"/>
      <c r="O82" s="671"/>
      <c r="P82" s="671"/>
      <c r="Q82" s="671"/>
      <c r="R82" s="671"/>
      <c r="S82" s="671"/>
      <c r="T82" s="671"/>
      <c r="U82" s="671"/>
      <c r="V82" s="671"/>
      <c r="W82" s="671"/>
      <c r="X82" s="671"/>
      <c r="Y82" s="671"/>
      <c r="Z82" s="671"/>
    </row>
    <row r="83" spans="1:26" ht="13.5" customHeight="1">
      <c r="A83" s="671"/>
      <c r="B83" s="671"/>
      <c r="C83" s="671"/>
      <c r="D83" s="671"/>
      <c r="E83" s="671"/>
      <c r="F83" s="671"/>
      <c r="G83" s="671"/>
      <c r="H83" s="671"/>
      <c r="I83" s="671"/>
      <c r="J83" s="671"/>
      <c r="K83" s="671"/>
      <c r="L83" s="671"/>
      <c r="M83" s="671"/>
      <c r="N83" s="671"/>
      <c r="O83" s="671"/>
      <c r="P83" s="671"/>
      <c r="Q83" s="671"/>
      <c r="R83" s="671"/>
      <c r="S83" s="671"/>
      <c r="T83" s="671"/>
      <c r="U83" s="671"/>
      <c r="V83" s="671"/>
      <c r="W83" s="671"/>
      <c r="X83" s="671"/>
      <c r="Y83" s="671"/>
      <c r="Z83" s="671"/>
    </row>
    <row r="84" spans="1:26" ht="13.5" customHeight="1">
      <c r="A84" s="671"/>
      <c r="B84" s="671"/>
      <c r="C84" s="671"/>
      <c r="D84" s="671"/>
      <c r="E84" s="671"/>
      <c r="F84" s="671"/>
      <c r="G84" s="671"/>
      <c r="H84" s="671"/>
      <c r="I84" s="671"/>
      <c r="J84" s="671"/>
      <c r="K84" s="671"/>
      <c r="L84" s="671"/>
      <c r="M84" s="671"/>
      <c r="N84" s="671"/>
      <c r="O84" s="671"/>
      <c r="P84" s="671"/>
      <c r="Q84" s="671"/>
      <c r="R84" s="671"/>
      <c r="S84" s="671"/>
      <c r="T84" s="671"/>
      <c r="U84" s="671"/>
      <c r="V84" s="671"/>
      <c r="W84" s="671"/>
      <c r="X84" s="671"/>
      <c r="Y84" s="671"/>
      <c r="Z84" s="671"/>
    </row>
    <row r="85" spans="1:26" ht="13.5" customHeight="1">
      <c r="A85" s="671"/>
      <c r="B85" s="671"/>
      <c r="C85" s="671"/>
      <c r="D85" s="671"/>
      <c r="E85" s="671"/>
      <c r="F85" s="671"/>
      <c r="G85" s="671"/>
      <c r="H85" s="671"/>
      <c r="I85" s="671"/>
      <c r="J85" s="671"/>
      <c r="K85" s="671"/>
      <c r="L85" s="671"/>
      <c r="M85" s="671"/>
      <c r="N85" s="671"/>
      <c r="O85" s="671"/>
      <c r="P85" s="671"/>
      <c r="Q85" s="671"/>
      <c r="R85" s="671"/>
      <c r="S85" s="671"/>
      <c r="T85" s="671"/>
      <c r="U85" s="671"/>
      <c r="V85" s="671"/>
      <c r="W85" s="671"/>
      <c r="X85" s="671"/>
      <c r="Y85" s="671"/>
      <c r="Z85" s="671"/>
    </row>
    <row r="86" spans="1:26" ht="13.5" customHeight="1">
      <c r="A86" s="671"/>
      <c r="B86" s="671"/>
      <c r="C86" s="671"/>
      <c r="D86" s="671"/>
      <c r="E86" s="671"/>
      <c r="F86" s="671"/>
      <c r="G86" s="671"/>
      <c r="H86" s="671"/>
      <c r="I86" s="671"/>
      <c r="J86" s="671"/>
      <c r="K86" s="671"/>
      <c r="L86" s="671"/>
      <c r="M86" s="671"/>
      <c r="N86" s="671"/>
      <c r="O86" s="671"/>
      <c r="P86" s="671"/>
      <c r="Q86" s="671"/>
      <c r="R86" s="671"/>
      <c r="S86" s="671"/>
      <c r="T86" s="671"/>
      <c r="U86" s="671"/>
      <c r="V86" s="671"/>
      <c r="W86" s="671"/>
      <c r="X86" s="671"/>
      <c r="Y86" s="671"/>
      <c r="Z86" s="671"/>
    </row>
    <row r="87" spans="1:26" ht="13.5" customHeight="1">
      <c r="A87" s="671"/>
      <c r="B87" s="671"/>
      <c r="C87" s="671"/>
      <c r="D87" s="671"/>
      <c r="E87" s="671"/>
      <c r="F87" s="671"/>
      <c r="G87" s="671"/>
      <c r="H87" s="671"/>
      <c r="I87" s="671"/>
      <c r="J87" s="671"/>
      <c r="K87" s="671"/>
      <c r="L87" s="671"/>
      <c r="M87" s="671"/>
      <c r="N87" s="671"/>
      <c r="O87" s="671"/>
      <c r="P87" s="671"/>
      <c r="Q87" s="671"/>
      <c r="R87" s="671"/>
      <c r="S87" s="671"/>
      <c r="T87" s="671"/>
      <c r="U87" s="671"/>
      <c r="V87" s="671"/>
      <c r="W87" s="671"/>
      <c r="X87" s="671"/>
      <c r="Y87" s="671"/>
      <c r="Z87" s="671"/>
    </row>
    <row r="88" spans="1:26" ht="13.5" customHeight="1">
      <c r="A88" s="671"/>
      <c r="B88" s="671"/>
      <c r="C88" s="671"/>
      <c r="D88" s="671"/>
      <c r="E88" s="671"/>
      <c r="F88" s="671"/>
      <c r="G88" s="671"/>
      <c r="H88" s="671"/>
      <c r="I88" s="671"/>
      <c r="J88" s="671"/>
      <c r="K88" s="671"/>
      <c r="L88" s="671"/>
      <c r="M88" s="671"/>
      <c r="N88" s="671"/>
      <c r="O88" s="671"/>
      <c r="P88" s="671"/>
      <c r="Q88" s="671"/>
      <c r="R88" s="671"/>
      <c r="S88" s="671"/>
      <c r="T88" s="671"/>
      <c r="U88" s="671"/>
      <c r="V88" s="671"/>
      <c r="W88" s="671"/>
      <c r="X88" s="671"/>
      <c r="Y88" s="671"/>
      <c r="Z88" s="671"/>
    </row>
    <row r="89" spans="1:26" ht="13.5" customHeight="1">
      <c r="A89" s="671"/>
      <c r="B89" s="671"/>
      <c r="C89" s="671"/>
      <c r="D89" s="671"/>
      <c r="E89" s="671"/>
      <c r="F89" s="671"/>
      <c r="G89" s="671"/>
      <c r="H89" s="671"/>
      <c r="I89" s="671"/>
      <c r="J89" s="671"/>
      <c r="K89" s="671"/>
      <c r="L89" s="671"/>
      <c r="M89" s="671"/>
      <c r="N89" s="671"/>
      <c r="O89" s="671"/>
      <c r="P89" s="671"/>
      <c r="Q89" s="671"/>
      <c r="R89" s="671"/>
      <c r="S89" s="671"/>
      <c r="T89" s="671"/>
      <c r="U89" s="671"/>
      <c r="V89" s="671"/>
      <c r="W89" s="671"/>
      <c r="X89" s="671"/>
      <c r="Y89" s="671"/>
      <c r="Z89" s="671"/>
    </row>
    <row r="90" spans="1:26" ht="13.5" customHeight="1">
      <c r="A90" s="671"/>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row>
    <row r="91" spans="1:26" ht="13.5" customHeight="1">
      <c r="A91" s="671"/>
      <c r="B91" s="671"/>
      <c r="C91" s="671"/>
      <c r="D91" s="671"/>
      <c r="E91" s="671"/>
      <c r="F91" s="671"/>
      <c r="G91" s="671"/>
      <c r="H91" s="671"/>
      <c r="I91" s="671"/>
      <c r="J91" s="671"/>
      <c r="K91" s="671"/>
      <c r="L91" s="671"/>
      <c r="M91" s="671"/>
      <c r="N91" s="671"/>
      <c r="O91" s="671"/>
      <c r="P91" s="671"/>
      <c r="Q91" s="671"/>
      <c r="R91" s="671"/>
      <c r="S91" s="671"/>
      <c r="T91" s="671"/>
      <c r="U91" s="671"/>
      <c r="V91" s="671"/>
      <c r="W91" s="671"/>
      <c r="X91" s="671"/>
      <c r="Y91" s="671"/>
      <c r="Z91" s="671"/>
    </row>
    <row r="92" spans="1:26" ht="13.5" customHeight="1">
      <c r="A92" s="671"/>
      <c r="B92" s="671"/>
      <c r="C92" s="671"/>
      <c r="D92" s="671"/>
      <c r="E92" s="671"/>
      <c r="F92" s="671"/>
      <c r="G92" s="671"/>
      <c r="H92" s="671"/>
      <c r="I92" s="671"/>
      <c r="J92" s="671"/>
      <c r="K92" s="671"/>
      <c r="L92" s="671"/>
      <c r="M92" s="671"/>
      <c r="N92" s="671"/>
      <c r="O92" s="671"/>
      <c r="P92" s="671"/>
      <c r="Q92" s="671"/>
      <c r="R92" s="671"/>
      <c r="S92" s="671"/>
      <c r="T92" s="671"/>
      <c r="U92" s="671"/>
      <c r="V92" s="671"/>
      <c r="W92" s="671"/>
      <c r="X92" s="671"/>
      <c r="Y92" s="671"/>
      <c r="Z92" s="671"/>
    </row>
    <row r="93" spans="1:26" ht="13.5" customHeight="1">
      <c r="A93" s="671"/>
      <c r="B93" s="671"/>
      <c r="C93" s="671"/>
      <c r="D93" s="671"/>
      <c r="E93" s="671"/>
      <c r="F93" s="671"/>
      <c r="G93" s="671"/>
      <c r="H93" s="671"/>
      <c r="I93" s="671"/>
      <c r="J93" s="671"/>
      <c r="K93" s="671"/>
      <c r="L93" s="671"/>
      <c r="M93" s="671"/>
      <c r="N93" s="671"/>
      <c r="O93" s="671"/>
      <c r="P93" s="671"/>
      <c r="Q93" s="671"/>
      <c r="R93" s="671"/>
      <c r="S93" s="671"/>
      <c r="T93" s="671"/>
      <c r="U93" s="671"/>
      <c r="V93" s="671"/>
      <c r="W93" s="671"/>
      <c r="X93" s="671"/>
      <c r="Y93" s="671"/>
      <c r="Z93" s="671"/>
    </row>
    <row r="94" spans="1:26" ht="13.5" customHeight="1">
      <c r="A94" s="671"/>
      <c r="B94" s="671"/>
      <c r="C94" s="671"/>
      <c r="D94" s="671"/>
      <c r="E94" s="671"/>
      <c r="F94" s="671"/>
      <c r="G94" s="671"/>
      <c r="H94" s="671"/>
      <c r="I94" s="671"/>
      <c r="J94" s="671"/>
      <c r="K94" s="671"/>
      <c r="L94" s="671"/>
      <c r="M94" s="671"/>
      <c r="N94" s="671"/>
      <c r="O94" s="671"/>
      <c r="P94" s="671"/>
      <c r="Q94" s="671"/>
      <c r="R94" s="671"/>
      <c r="S94" s="671"/>
      <c r="T94" s="671"/>
      <c r="U94" s="671"/>
      <c r="V94" s="671"/>
      <c r="W94" s="671"/>
      <c r="X94" s="671"/>
      <c r="Y94" s="671"/>
      <c r="Z94" s="671"/>
    </row>
    <row r="95" spans="1:26" ht="13.5" customHeight="1">
      <c r="A95" s="671"/>
      <c r="B95" s="671"/>
      <c r="C95" s="671"/>
      <c r="D95" s="671"/>
      <c r="E95" s="671"/>
      <c r="F95" s="671"/>
      <c r="G95" s="671"/>
      <c r="H95" s="671"/>
      <c r="I95" s="671"/>
      <c r="J95" s="671"/>
      <c r="K95" s="671"/>
      <c r="L95" s="671"/>
      <c r="M95" s="671"/>
      <c r="N95" s="671"/>
      <c r="O95" s="671"/>
      <c r="P95" s="671"/>
      <c r="Q95" s="671"/>
      <c r="R95" s="671"/>
      <c r="S95" s="671"/>
      <c r="T95" s="671"/>
      <c r="U95" s="671"/>
      <c r="V95" s="671"/>
      <c r="W95" s="671"/>
      <c r="X95" s="671"/>
      <c r="Y95" s="671"/>
      <c r="Z95" s="671"/>
    </row>
    <row r="96" spans="1:26" ht="13.5" customHeight="1">
      <c r="A96" s="671"/>
      <c r="B96" s="671"/>
      <c r="C96" s="671"/>
      <c r="D96" s="671"/>
      <c r="E96" s="671"/>
      <c r="F96" s="671"/>
      <c r="G96" s="671"/>
      <c r="H96" s="671"/>
      <c r="I96" s="671"/>
      <c r="J96" s="671"/>
      <c r="K96" s="671"/>
      <c r="L96" s="671"/>
      <c r="M96" s="671"/>
      <c r="N96" s="671"/>
      <c r="O96" s="671"/>
      <c r="P96" s="671"/>
      <c r="Q96" s="671"/>
      <c r="R96" s="671"/>
      <c r="S96" s="671"/>
      <c r="T96" s="671"/>
      <c r="U96" s="671"/>
      <c r="V96" s="671"/>
      <c r="W96" s="671"/>
      <c r="X96" s="671"/>
      <c r="Y96" s="671"/>
      <c r="Z96" s="671"/>
    </row>
    <row r="97" spans="1:26" ht="13.5" customHeight="1">
      <c r="A97" s="671"/>
      <c r="B97" s="671"/>
      <c r="C97" s="671"/>
      <c r="D97" s="671"/>
      <c r="E97" s="671"/>
      <c r="F97" s="671"/>
      <c r="G97" s="671"/>
      <c r="H97" s="671"/>
      <c r="I97" s="671"/>
      <c r="J97" s="671"/>
      <c r="K97" s="671"/>
      <c r="L97" s="671"/>
      <c r="M97" s="671"/>
      <c r="N97" s="671"/>
      <c r="O97" s="671"/>
      <c r="P97" s="671"/>
      <c r="Q97" s="671"/>
      <c r="R97" s="671"/>
      <c r="S97" s="671"/>
      <c r="T97" s="671"/>
      <c r="U97" s="671"/>
      <c r="V97" s="671"/>
      <c r="W97" s="671"/>
      <c r="X97" s="671"/>
      <c r="Y97" s="671"/>
      <c r="Z97" s="671"/>
    </row>
    <row r="98" spans="1:26" ht="13.5" customHeight="1">
      <c r="A98" s="671"/>
      <c r="B98" s="671"/>
      <c r="C98" s="671"/>
      <c r="D98" s="671"/>
      <c r="E98" s="671"/>
      <c r="F98" s="671"/>
      <c r="G98" s="671"/>
      <c r="H98" s="671"/>
      <c r="I98" s="671"/>
      <c r="J98" s="671"/>
      <c r="K98" s="671"/>
      <c r="L98" s="671"/>
      <c r="M98" s="671"/>
      <c r="N98" s="671"/>
      <c r="O98" s="671"/>
      <c r="P98" s="671"/>
      <c r="Q98" s="671"/>
      <c r="R98" s="671"/>
      <c r="S98" s="671"/>
      <c r="T98" s="671"/>
      <c r="U98" s="671"/>
      <c r="V98" s="671"/>
      <c r="W98" s="671"/>
      <c r="X98" s="671"/>
      <c r="Y98" s="671"/>
      <c r="Z98" s="671"/>
    </row>
    <row r="99" spans="1:26" ht="13.5" customHeight="1">
      <c r="A99" s="671"/>
      <c r="B99" s="671"/>
      <c r="C99" s="671"/>
      <c r="D99" s="671"/>
      <c r="E99" s="671"/>
      <c r="F99" s="671"/>
      <c r="G99" s="671"/>
      <c r="H99" s="671"/>
      <c r="I99" s="671"/>
      <c r="J99" s="671"/>
      <c r="K99" s="671"/>
      <c r="L99" s="671"/>
      <c r="M99" s="671"/>
      <c r="N99" s="671"/>
      <c r="O99" s="671"/>
      <c r="P99" s="671"/>
      <c r="Q99" s="671"/>
      <c r="R99" s="671"/>
      <c r="S99" s="671"/>
      <c r="T99" s="671"/>
      <c r="U99" s="671"/>
      <c r="V99" s="671"/>
      <c r="W99" s="671"/>
      <c r="X99" s="671"/>
      <c r="Y99" s="671"/>
      <c r="Z99" s="671"/>
    </row>
    <row r="100" spans="1:26" ht="13.5" customHeight="1">
      <c r="A100" s="671"/>
      <c r="B100" s="671"/>
      <c r="C100" s="671"/>
      <c r="D100" s="671"/>
      <c r="E100" s="671"/>
      <c r="F100" s="671"/>
      <c r="G100" s="671"/>
      <c r="H100" s="671"/>
      <c r="I100" s="671"/>
      <c r="J100" s="671"/>
      <c r="K100" s="671"/>
      <c r="L100" s="671"/>
      <c r="M100" s="671"/>
      <c r="N100" s="671"/>
      <c r="O100" s="671"/>
      <c r="P100" s="671"/>
      <c r="Q100" s="671"/>
      <c r="R100" s="671"/>
      <c r="S100" s="671"/>
      <c r="T100" s="671"/>
      <c r="U100" s="671"/>
      <c r="V100" s="671"/>
      <c r="W100" s="671"/>
      <c r="X100" s="671"/>
      <c r="Y100" s="671"/>
      <c r="Z100" s="671"/>
    </row>
    <row r="101" spans="1:26" ht="13.5" customHeight="1">
      <c r="A101" s="671"/>
      <c r="B101" s="671"/>
      <c r="C101" s="671"/>
      <c r="D101" s="671"/>
      <c r="E101" s="671"/>
      <c r="F101" s="671"/>
      <c r="G101" s="671"/>
      <c r="H101" s="671"/>
      <c r="I101" s="671"/>
      <c r="J101" s="671"/>
      <c r="K101" s="671"/>
      <c r="L101" s="671"/>
      <c r="M101" s="671"/>
      <c r="N101" s="671"/>
      <c r="O101" s="671"/>
      <c r="P101" s="671"/>
      <c r="Q101" s="671"/>
      <c r="R101" s="671"/>
      <c r="S101" s="671"/>
      <c r="T101" s="671"/>
      <c r="U101" s="671"/>
      <c r="V101" s="671"/>
      <c r="W101" s="671"/>
      <c r="X101" s="671"/>
      <c r="Y101" s="671"/>
      <c r="Z101" s="671"/>
    </row>
    <row r="102" spans="1:26" ht="13.5" customHeight="1">
      <c r="A102" s="671"/>
      <c r="B102" s="671"/>
      <c r="C102" s="671"/>
      <c r="D102" s="671"/>
      <c r="E102" s="671"/>
      <c r="F102" s="671"/>
      <c r="G102" s="671"/>
      <c r="H102" s="671"/>
      <c r="I102" s="671"/>
      <c r="J102" s="671"/>
      <c r="K102" s="671"/>
      <c r="L102" s="671"/>
      <c r="M102" s="671"/>
      <c r="N102" s="671"/>
      <c r="O102" s="671"/>
      <c r="P102" s="671"/>
      <c r="Q102" s="671"/>
      <c r="R102" s="671"/>
      <c r="S102" s="671"/>
      <c r="T102" s="671"/>
      <c r="U102" s="671"/>
      <c r="V102" s="671"/>
      <c r="W102" s="671"/>
      <c r="X102" s="671"/>
      <c r="Y102" s="671"/>
      <c r="Z102" s="671"/>
    </row>
    <row r="103" spans="1:26" ht="13.5" customHeight="1">
      <c r="A103" s="671"/>
      <c r="B103" s="671"/>
      <c r="C103" s="671"/>
      <c r="D103" s="671"/>
      <c r="E103" s="671"/>
      <c r="F103" s="671"/>
      <c r="G103" s="671"/>
      <c r="H103" s="671"/>
      <c r="I103" s="671"/>
      <c r="J103" s="671"/>
      <c r="K103" s="671"/>
      <c r="L103" s="671"/>
      <c r="M103" s="671"/>
      <c r="N103" s="671"/>
      <c r="O103" s="671"/>
      <c r="P103" s="671"/>
      <c r="Q103" s="671"/>
      <c r="R103" s="671"/>
      <c r="S103" s="671"/>
      <c r="T103" s="671"/>
      <c r="U103" s="671"/>
      <c r="V103" s="671"/>
      <c r="W103" s="671"/>
      <c r="X103" s="671"/>
      <c r="Y103" s="671"/>
      <c r="Z103" s="671"/>
    </row>
    <row r="104" spans="1:26" ht="13.5" customHeight="1">
      <c r="A104" s="671"/>
      <c r="B104" s="671"/>
      <c r="C104" s="671"/>
      <c r="D104" s="671"/>
      <c r="E104" s="671"/>
      <c r="F104" s="671"/>
      <c r="G104" s="671"/>
      <c r="H104" s="671"/>
      <c r="I104" s="671"/>
      <c r="J104" s="671"/>
      <c r="K104" s="671"/>
      <c r="L104" s="671"/>
      <c r="M104" s="671"/>
      <c r="N104" s="671"/>
      <c r="O104" s="671"/>
      <c r="P104" s="671"/>
      <c r="Q104" s="671"/>
      <c r="R104" s="671"/>
      <c r="S104" s="671"/>
      <c r="T104" s="671"/>
      <c r="U104" s="671"/>
      <c r="V104" s="671"/>
      <c r="W104" s="671"/>
      <c r="X104" s="671"/>
      <c r="Y104" s="671"/>
      <c r="Z104" s="671"/>
    </row>
    <row r="105" spans="1:26" ht="13.5" customHeight="1">
      <c r="A105" s="671"/>
      <c r="B105" s="671"/>
      <c r="C105" s="671"/>
      <c r="D105" s="671"/>
      <c r="E105" s="671"/>
      <c r="F105" s="671"/>
      <c r="G105" s="671"/>
      <c r="H105" s="671"/>
      <c r="I105" s="671"/>
      <c r="J105" s="671"/>
      <c r="K105" s="671"/>
      <c r="L105" s="671"/>
      <c r="M105" s="671"/>
      <c r="N105" s="671"/>
      <c r="O105" s="671"/>
      <c r="P105" s="671"/>
      <c r="Q105" s="671"/>
      <c r="R105" s="671"/>
      <c r="S105" s="671"/>
      <c r="T105" s="671"/>
      <c r="U105" s="671"/>
      <c r="V105" s="671"/>
      <c r="W105" s="671"/>
      <c r="X105" s="671"/>
      <c r="Y105" s="671"/>
      <c r="Z105" s="671"/>
    </row>
    <row r="106" spans="1:26" ht="13.5" customHeight="1">
      <c r="A106" s="671"/>
      <c r="B106" s="671"/>
      <c r="C106" s="671"/>
      <c r="D106" s="671"/>
      <c r="E106" s="671"/>
      <c r="F106" s="671"/>
      <c r="G106" s="671"/>
      <c r="H106" s="671"/>
      <c r="I106" s="671"/>
      <c r="J106" s="671"/>
      <c r="K106" s="671"/>
      <c r="L106" s="671"/>
      <c r="M106" s="671"/>
      <c r="N106" s="671"/>
      <c r="O106" s="671"/>
      <c r="P106" s="671"/>
      <c r="Q106" s="671"/>
      <c r="R106" s="671"/>
      <c r="S106" s="671"/>
      <c r="T106" s="671"/>
      <c r="U106" s="671"/>
      <c r="V106" s="671"/>
      <c r="W106" s="671"/>
      <c r="X106" s="671"/>
      <c r="Y106" s="671"/>
      <c r="Z106" s="671"/>
    </row>
    <row r="107" spans="1:26" ht="13.5" customHeight="1">
      <c r="A107" s="671"/>
      <c r="B107" s="671"/>
      <c r="C107" s="671"/>
      <c r="D107" s="671"/>
      <c r="E107" s="671"/>
      <c r="F107" s="671"/>
      <c r="G107" s="671"/>
      <c r="H107" s="671"/>
      <c r="I107" s="671"/>
      <c r="J107" s="671"/>
      <c r="K107" s="671"/>
      <c r="L107" s="671"/>
      <c r="M107" s="671"/>
      <c r="N107" s="671"/>
      <c r="O107" s="671"/>
      <c r="P107" s="671"/>
      <c r="Q107" s="671"/>
      <c r="R107" s="671"/>
      <c r="S107" s="671"/>
      <c r="T107" s="671"/>
      <c r="U107" s="671"/>
      <c r="V107" s="671"/>
      <c r="W107" s="671"/>
      <c r="X107" s="671"/>
      <c r="Y107" s="671"/>
      <c r="Z107" s="671"/>
    </row>
    <row r="108" spans="1:26" ht="13.5" customHeight="1">
      <c r="A108" s="671"/>
      <c r="B108" s="671"/>
      <c r="C108" s="671"/>
      <c r="D108" s="671"/>
      <c r="E108" s="671"/>
      <c r="F108" s="671"/>
      <c r="G108" s="671"/>
      <c r="H108" s="671"/>
      <c r="I108" s="671"/>
      <c r="J108" s="671"/>
      <c r="K108" s="671"/>
      <c r="L108" s="671"/>
      <c r="M108" s="671"/>
      <c r="N108" s="671"/>
      <c r="O108" s="671"/>
      <c r="P108" s="671"/>
      <c r="Q108" s="671"/>
      <c r="R108" s="671"/>
      <c r="S108" s="671"/>
      <c r="T108" s="671"/>
      <c r="U108" s="671"/>
      <c r="V108" s="671"/>
      <c r="W108" s="671"/>
      <c r="X108" s="671"/>
      <c r="Y108" s="671"/>
      <c r="Z108" s="671"/>
    </row>
    <row r="109" spans="1:26" ht="13.5" customHeight="1">
      <c r="A109" s="671"/>
      <c r="B109" s="671"/>
      <c r="C109" s="671"/>
      <c r="D109" s="671"/>
      <c r="E109" s="671"/>
      <c r="F109" s="671"/>
      <c r="G109" s="671"/>
      <c r="H109" s="671"/>
      <c r="I109" s="671"/>
      <c r="J109" s="671"/>
      <c r="K109" s="671"/>
      <c r="L109" s="671"/>
      <c r="M109" s="671"/>
      <c r="N109" s="671"/>
      <c r="O109" s="671"/>
      <c r="P109" s="671"/>
      <c r="Q109" s="671"/>
      <c r="R109" s="671"/>
      <c r="S109" s="671"/>
      <c r="T109" s="671"/>
      <c r="U109" s="671"/>
      <c r="V109" s="671"/>
      <c r="W109" s="671"/>
      <c r="X109" s="671"/>
      <c r="Y109" s="671"/>
      <c r="Z109" s="671"/>
    </row>
    <row r="110" spans="1:26" ht="13.5" customHeight="1">
      <c r="A110" s="671"/>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row>
    <row r="111" spans="1:26" ht="13.5" customHeight="1">
      <c r="A111" s="671"/>
      <c r="B111" s="671"/>
      <c r="C111" s="671"/>
      <c r="D111" s="671"/>
      <c r="E111" s="671"/>
      <c r="F111" s="671"/>
      <c r="G111" s="671"/>
      <c r="H111" s="671"/>
      <c r="I111" s="671"/>
      <c r="J111" s="671"/>
      <c r="K111" s="671"/>
      <c r="L111" s="671"/>
      <c r="M111" s="671"/>
      <c r="N111" s="671"/>
      <c r="O111" s="671"/>
      <c r="P111" s="671"/>
      <c r="Q111" s="671"/>
      <c r="R111" s="671"/>
      <c r="S111" s="671"/>
      <c r="T111" s="671"/>
      <c r="U111" s="671"/>
      <c r="V111" s="671"/>
      <c r="W111" s="671"/>
      <c r="X111" s="671"/>
      <c r="Y111" s="671"/>
      <c r="Z111" s="671"/>
    </row>
    <row r="112" spans="1:26" ht="13.5" customHeight="1">
      <c r="A112" s="671"/>
      <c r="B112" s="671"/>
      <c r="C112" s="671"/>
      <c r="D112" s="671"/>
      <c r="E112" s="671"/>
      <c r="F112" s="671"/>
      <c r="G112" s="671"/>
      <c r="H112" s="671"/>
      <c r="I112" s="671"/>
      <c r="J112" s="671"/>
      <c r="K112" s="671"/>
      <c r="L112" s="671"/>
      <c r="M112" s="671"/>
      <c r="N112" s="671"/>
      <c r="O112" s="671"/>
      <c r="P112" s="671"/>
      <c r="Q112" s="671"/>
      <c r="R112" s="671"/>
      <c r="S112" s="671"/>
      <c r="T112" s="671"/>
      <c r="U112" s="671"/>
      <c r="V112" s="671"/>
      <c r="W112" s="671"/>
      <c r="X112" s="671"/>
      <c r="Y112" s="671"/>
      <c r="Z112" s="671"/>
    </row>
    <row r="113" spans="1:26" ht="13.5" customHeight="1">
      <c r="A113" s="671"/>
      <c r="B113" s="671"/>
      <c r="C113" s="671"/>
      <c r="D113" s="671"/>
      <c r="E113" s="671"/>
      <c r="F113" s="671"/>
      <c r="G113" s="671"/>
      <c r="H113" s="671"/>
      <c r="I113" s="671"/>
      <c r="J113" s="671"/>
      <c r="K113" s="671"/>
      <c r="L113" s="671"/>
      <c r="M113" s="671"/>
      <c r="N113" s="671"/>
      <c r="O113" s="671"/>
      <c r="P113" s="671"/>
      <c r="Q113" s="671"/>
      <c r="R113" s="671"/>
      <c r="S113" s="671"/>
      <c r="T113" s="671"/>
      <c r="U113" s="671"/>
      <c r="V113" s="671"/>
      <c r="W113" s="671"/>
      <c r="X113" s="671"/>
      <c r="Y113" s="671"/>
      <c r="Z113" s="671"/>
    </row>
    <row r="114" spans="1:26" ht="13.5" customHeight="1">
      <c r="A114" s="671"/>
      <c r="B114" s="671"/>
      <c r="C114" s="671"/>
      <c r="D114" s="671"/>
      <c r="E114" s="671"/>
      <c r="F114" s="671"/>
      <c r="G114" s="671"/>
      <c r="H114" s="671"/>
      <c r="I114" s="671"/>
      <c r="J114" s="671"/>
      <c r="K114" s="671"/>
      <c r="L114" s="671"/>
      <c r="M114" s="671"/>
      <c r="N114" s="671"/>
      <c r="O114" s="671"/>
      <c r="P114" s="671"/>
      <c r="Q114" s="671"/>
      <c r="R114" s="671"/>
      <c r="S114" s="671"/>
      <c r="T114" s="671"/>
      <c r="U114" s="671"/>
      <c r="V114" s="671"/>
      <c r="W114" s="671"/>
      <c r="X114" s="671"/>
      <c r="Y114" s="671"/>
      <c r="Z114" s="671"/>
    </row>
    <row r="115" spans="1:26" ht="13.5" customHeight="1">
      <c r="A115" s="671"/>
      <c r="B115" s="671"/>
      <c r="C115" s="671"/>
      <c r="D115" s="671"/>
      <c r="E115" s="671"/>
      <c r="F115" s="671"/>
      <c r="G115" s="671"/>
      <c r="H115" s="671"/>
      <c r="I115" s="671"/>
      <c r="J115" s="671"/>
      <c r="K115" s="671"/>
      <c r="L115" s="671"/>
      <c r="M115" s="671"/>
      <c r="N115" s="671"/>
      <c r="O115" s="671"/>
      <c r="P115" s="671"/>
      <c r="Q115" s="671"/>
      <c r="R115" s="671"/>
      <c r="S115" s="671"/>
      <c r="T115" s="671"/>
      <c r="U115" s="671"/>
      <c r="V115" s="671"/>
      <c r="W115" s="671"/>
      <c r="X115" s="671"/>
      <c r="Y115" s="671"/>
      <c r="Z115" s="671"/>
    </row>
    <row r="116" spans="1:26" ht="13.5" customHeight="1">
      <c r="A116" s="671"/>
      <c r="B116" s="671"/>
      <c r="C116" s="671"/>
      <c r="D116" s="671"/>
      <c r="E116" s="671"/>
      <c r="F116" s="671"/>
      <c r="G116" s="671"/>
      <c r="H116" s="671"/>
      <c r="I116" s="671"/>
      <c r="J116" s="671"/>
      <c r="K116" s="671"/>
      <c r="L116" s="671"/>
      <c r="M116" s="671"/>
      <c r="N116" s="671"/>
      <c r="O116" s="671"/>
      <c r="P116" s="671"/>
      <c r="Q116" s="671"/>
      <c r="R116" s="671"/>
      <c r="S116" s="671"/>
      <c r="T116" s="671"/>
      <c r="U116" s="671"/>
      <c r="V116" s="671"/>
      <c r="W116" s="671"/>
      <c r="X116" s="671"/>
      <c r="Y116" s="671"/>
      <c r="Z116" s="671"/>
    </row>
    <row r="117" spans="1:26" ht="13.5" customHeight="1">
      <c r="A117" s="671"/>
      <c r="B117" s="671"/>
      <c r="C117" s="671"/>
      <c r="D117" s="671"/>
      <c r="E117" s="671"/>
      <c r="F117" s="671"/>
      <c r="G117" s="671"/>
      <c r="H117" s="671"/>
      <c r="I117" s="671"/>
      <c r="J117" s="671"/>
      <c r="K117" s="671"/>
      <c r="L117" s="671"/>
      <c r="M117" s="671"/>
      <c r="N117" s="671"/>
      <c r="O117" s="671"/>
      <c r="P117" s="671"/>
      <c r="Q117" s="671"/>
      <c r="R117" s="671"/>
      <c r="S117" s="671"/>
      <c r="T117" s="671"/>
      <c r="U117" s="671"/>
      <c r="V117" s="671"/>
      <c r="W117" s="671"/>
      <c r="X117" s="671"/>
      <c r="Y117" s="671"/>
      <c r="Z117" s="671"/>
    </row>
    <row r="118" spans="1:26" ht="13.5" customHeight="1">
      <c r="A118" s="671"/>
      <c r="B118" s="671"/>
      <c r="C118" s="671"/>
      <c r="D118" s="671"/>
      <c r="E118" s="671"/>
      <c r="F118" s="671"/>
      <c r="G118" s="671"/>
      <c r="H118" s="671"/>
      <c r="I118" s="671"/>
      <c r="J118" s="671"/>
      <c r="K118" s="671"/>
      <c r="L118" s="671"/>
      <c r="M118" s="671"/>
      <c r="N118" s="671"/>
      <c r="O118" s="671"/>
      <c r="P118" s="671"/>
      <c r="Q118" s="671"/>
      <c r="R118" s="671"/>
      <c r="S118" s="671"/>
      <c r="T118" s="671"/>
      <c r="U118" s="671"/>
      <c r="V118" s="671"/>
      <c r="W118" s="671"/>
      <c r="X118" s="671"/>
      <c r="Y118" s="671"/>
      <c r="Z118" s="671"/>
    </row>
    <row r="119" spans="1:26" ht="13.5" customHeight="1">
      <c r="A119" s="671"/>
      <c r="B119" s="671"/>
      <c r="C119" s="671"/>
      <c r="D119" s="671"/>
      <c r="E119" s="671"/>
      <c r="F119" s="671"/>
      <c r="G119" s="671"/>
      <c r="H119" s="671"/>
      <c r="I119" s="671"/>
      <c r="J119" s="671"/>
      <c r="K119" s="671"/>
      <c r="L119" s="671"/>
      <c r="M119" s="671"/>
      <c r="N119" s="671"/>
      <c r="O119" s="671"/>
      <c r="P119" s="671"/>
      <c r="Q119" s="671"/>
      <c r="R119" s="671"/>
      <c r="S119" s="671"/>
      <c r="T119" s="671"/>
      <c r="U119" s="671"/>
      <c r="V119" s="671"/>
      <c r="W119" s="671"/>
      <c r="X119" s="671"/>
      <c r="Y119" s="671"/>
      <c r="Z119" s="671"/>
    </row>
    <row r="120" spans="1:26" ht="13.5" customHeight="1">
      <c r="A120" s="671"/>
      <c r="B120" s="671"/>
      <c r="C120" s="671"/>
      <c r="D120" s="671"/>
      <c r="E120" s="671"/>
      <c r="F120" s="671"/>
      <c r="G120" s="671"/>
      <c r="H120" s="671"/>
      <c r="I120" s="671"/>
      <c r="J120" s="671"/>
      <c r="K120" s="671"/>
      <c r="L120" s="671"/>
      <c r="M120" s="671"/>
      <c r="N120" s="671"/>
      <c r="O120" s="671"/>
      <c r="P120" s="671"/>
      <c r="Q120" s="671"/>
      <c r="R120" s="671"/>
      <c r="S120" s="671"/>
      <c r="T120" s="671"/>
      <c r="U120" s="671"/>
      <c r="V120" s="671"/>
      <c r="W120" s="671"/>
      <c r="X120" s="671"/>
      <c r="Y120" s="671"/>
      <c r="Z120" s="671"/>
    </row>
    <row r="121" spans="1:26" ht="13.5" customHeight="1">
      <c r="A121" s="671"/>
      <c r="B121" s="671"/>
      <c r="C121" s="671"/>
      <c r="D121" s="671"/>
      <c r="E121" s="671"/>
      <c r="F121" s="671"/>
      <c r="G121" s="671"/>
      <c r="H121" s="671"/>
      <c r="I121" s="671"/>
      <c r="J121" s="671"/>
      <c r="K121" s="671"/>
      <c r="L121" s="671"/>
      <c r="M121" s="671"/>
      <c r="N121" s="671"/>
      <c r="O121" s="671"/>
      <c r="P121" s="671"/>
      <c r="Q121" s="671"/>
      <c r="R121" s="671"/>
      <c r="S121" s="671"/>
      <c r="T121" s="671"/>
      <c r="U121" s="671"/>
      <c r="V121" s="671"/>
      <c r="W121" s="671"/>
      <c r="X121" s="671"/>
      <c r="Y121" s="671"/>
      <c r="Z121" s="671"/>
    </row>
    <row r="122" spans="1:26" ht="13.5" customHeight="1">
      <c r="A122" s="671"/>
      <c r="B122" s="671"/>
      <c r="C122" s="671"/>
      <c r="D122" s="671"/>
      <c r="E122" s="671"/>
      <c r="F122" s="671"/>
      <c r="G122" s="671"/>
      <c r="H122" s="671"/>
      <c r="I122" s="671"/>
      <c r="J122" s="671"/>
      <c r="K122" s="671"/>
      <c r="L122" s="671"/>
      <c r="M122" s="671"/>
      <c r="N122" s="671"/>
      <c r="O122" s="671"/>
      <c r="P122" s="671"/>
      <c r="Q122" s="671"/>
      <c r="R122" s="671"/>
      <c r="S122" s="671"/>
      <c r="T122" s="671"/>
      <c r="U122" s="671"/>
      <c r="V122" s="671"/>
      <c r="W122" s="671"/>
      <c r="X122" s="671"/>
      <c r="Y122" s="671"/>
      <c r="Z122" s="671"/>
    </row>
    <row r="123" spans="1:26" ht="13.5" customHeight="1">
      <c r="A123" s="671"/>
      <c r="B123" s="671"/>
      <c r="C123" s="671"/>
      <c r="D123" s="671"/>
      <c r="E123" s="671"/>
      <c r="F123" s="671"/>
      <c r="G123" s="671"/>
      <c r="H123" s="671"/>
      <c r="I123" s="671"/>
      <c r="J123" s="671"/>
      <c r="K123" s="671"/>
      <c r="L123" s="671"/>
      <c r="M123" s="671"/>
      <c r="N123" s="671"/>
      <c r="O123" s="671"/>
      <c r="P123" s="671"/>
      <c r="Q123" s="671"/>
      <c r="R123" s="671"/>
      <c r="S123" s="671"/>
      <c r="T123" s="671"/>
      <c r="U123" s="671"/>
      <c r="V123" s="671"/>
      <c r="W123" s="671"/>
      <c r="X123" s="671"/>
      <c r="Y123" s="671"/>
      <c r="Z123" s="671"/>
    </row>
    <row r="124" spans="1:26" ht="13.5" customHeight="1">
      <c r="A124" s="671"/>
      <c r="B124" s="671"/>
      <c r="C124" s="671"/>
      <c r="D124" s="671"/>
      <c r="E124" s="671"/>
      <c r="F124" s="671"/>
      <c r="G124" s="671"/>
      <c r="H124" s="671"/>
      <c r="I124" s="671"/>
      <c r="J124" s="671"/>
      <c r="K124" s="671"/>
      <c r="L124" s="671"/>
      <c r="M124" s="671"/>
      <c r="N124" s="671"/>
      <c r="O124" s="671"/>
      <c r="P124" s="671"/>
      <c r="Q124" s="671"/>
      <c r="R124" s="671"/>
      <c r="S124" s="671"/>
      <c r="T124" s="671"/>
      <c r="U124" s="671"/>
      <c r="V124" s="671"/>
      <c r="W124" s="671"/>
      <c r="X124" s="671"/>
      <c r="Y124" s="671"/>
      <c r="Z124" s="671"/>
    </row>
    <row r="125" spans="1:26" ht="13.5" customHeight="1">
      <c r="A125" s="671"/>
      <c r="B125" s="671"/>
      <c r="C125" s="671"/>
      <c r="D125" s="671"/>
      <c r="E125" s="671"/>
      <c r="F125" s="671"/>
      <c r="G125" s="671"/>
      <c r="H125" s="671"/>
      <c r="I125" s="671"/>
      <c r="J125" s="671"/>
      <c r="K125" s="671"/>
      <c r="L125" s="671"/>
      <c r="M125" s="671"/>
      <c r="N125" s="671"/>
      <c r="O125" s="671"/>
      <c r="P125" s="671"/>
      <c r="Q125" s="671"/>
      <c r="R125" s="671"/>
      <c r="S125" s="671"/>
      <c r="T125" s="671"/>
      <c r="U125" s="671"/>
      <c r="V125" s="671"/>
      <c r="W125" s="671"/>
      <c r="X125" s="671"/>
      <c r="Y125" s="671"/>
      <c r="Z125" s="671"/>
    </row>
    <row r="126" spans="1:26" ht="13.5" customHeight="1">
      <c r="A126" s="671"/>
      <c r="B126" s="671"/>
      <c r="C126" s="671"/>
      <c r="D126" s="671"/>
      <c r="E126" s="671"/>
      <c r="F126" s="671"/>
      <c r="G126" s="671"/>
      <c r="H126" s="671"/>
      <c r="I126" s="671"/>
      <c r="J126" s="671"/>
      <c r="K126" s="671"/>
      <c r="L126" s="671"/>
      <c r="M126" s="671"/>
      <c r="N126" s="671"/>
      <c r="O126" s="671"/>
      <c r="P126" s="671"/>
      <c r="Q126" s="671"/>
      <c r="R126" s="671"/>
      <c r="S126" s="671"/>
      <c r="T126" s="671"/>
      <c r="U126" s="671"/>
      <c r="V126" s="671"/>
      <c r="W126" s="671"/>
      <c r="X126" s="671"/>
      <c r="Y126" s="671"/>
      <c r="Z126" s="671"/>
    </row>
    <row r="127" spans="1:26" ht="13.5" customHeight="1">
      <c r="A127" s="671"/>
      <c r="B127" s="671"/>
      <c r="C127" s="671"/>
      <c r="D127" s="671"/>
      <c r="E127" s="671"/>
      <c r="F127" s="671"/>
      <c r="G127" s="671"/>
      <c r="H127" s="671"/>
      <c r="I127" s="671"/>
      <c r="J127" s="671"/>
      <c r="K127" s="671"/>
      <c r="L127" s="671"/>
      <c r="M127" s="671"/>
      <c r="N127" s="671"/>
      <c r="O127" s="671"/>
      <c r="P127" s="671"/>
      <c r="Q127" s="671"/>
      <c r="R127" s="671"/>
      <c r="S127" s="671"/>
      <c r="T127" s="671"/>
      <c r="U127" s="671"/>
      <c r="V127" s="671"/>
      <c r="W127" s="671"/>
      <c r="X127" s="671"/>
      <c r="Y127" s="671"/>
      <c r="Z127" s="671"/>
    </row>
    <row r="128" spans="1:26" ht="13.5" customHeight="1">
      <c r="A128" s="671"/>
      <c r="B128" s="671"/>
      <c r="C128" s="671"/>
      <c r="D128" s="671"/>
      <c r="E128" s="671"/>
      <c r="F128" s="671"/>
      <c r="G128" s="671"/>
      <c r="H128" s="671"/>
      <c r="I128" s="671"/>
      <c r="J128" s="671"/>
      <c r="K128" s="671"/>
      <c r="L128" s="671"/>
      <c r="M128" s="671"/>
      <c r="N128" s="671"/>
      <c r="O128" s="671"/>
      <c r="P128" s="671"/>
      <c r="Q128" s="671"/>
      <c r="R128" s="671"/>
      <c r="S128" s="671"/>
      <c r="T128" s="671"/>
      <c r="U128" s="671"/>
      <c r="V128" s="671"/>
      <c r="W128" s="671"/>
      <c r="X128" s="671"/>
      <c r="Y128" s="671"/>
      <c r="Z128" s="671"/>
    </row>
    <row r="129" spans="1:26" ht="13.5" customHeight="1">
      <c r="A129" s="671"/>
      <c r="B129" s="671"/>
      <c r="C129" s="671"/>
      <c r="D129" s="671"/>
      <c r="E129" s="671"/>
      <c r="F129" s="671"/>
      <c r="G129" s="671"/>
      <c r="H129" s="671"/>
      <c r="I129" s="671"/>
      <c r="J129" s="671"/>
      <c r="K129" s="671"/>
      <c r="L129" s="671"/>
      <c r="M129" s="671"/>
      <c r="N129" s="671"/>
      <c r="O129" s="671"/>
      <c r="P129" s="671"/>
      <c r="Q129" s="671"/>
      <c r="R129" s="671"/>
      <c r="S129" s="671"/>
      <c r="T129" s="671"/>
      <c r="U129" s="671"/>
      <c r="V129" s="671"/>
      <c r="W129" s="671"/>
      <c r="X129" s="671"/>
      <c r="Y129" s="671"/>
      <c r="Z129" s="671"/>
    </row>
    <row r="130" spans="1:26" ht="13.5" customHeight="1">
      <c r="A130" s="671"/>
      <c r="B130" s="671"/>
      <c r="C130" s="671"/>
      <c r="D130" s="671"/>
      <c r="E130" s="671"/>
      <c r="F130" s="671"/>
      <c r="G130" s="671"/>
      <c r="H130" s="671"/>
      <c r="I130" s="671"/>
      <c r="J130" s="671"/>
      <c r="K130" s="671"/>
      <c r="L130" s="671"/>
      <c r="M130" s="671"/>
      <c r="N130" s="671"/>
      <c r="O130" s="671"/>
      <c r="P130" s="671"/>
      <c r="Q130" s="671"/>
      <c r="R130" s="671"/>
      <c r="S130" s="671"/>
      <c r="T130" s="671"/>
      <c r="U130" s="671"/>
      <c r="V130" s="671"/>
      <c r="W130" s="671"/>
      <c r="X130" s="671"/>
      <c r="Y130" s="671"/>
      <c r="Z130" s="671"/>
    </row>
    <row r="131" spans="1:26" ht="13.5" customHeight="1">
      <c r="A131" s="671"/>
      <c r="B131" s="671"/>
      <c r="C131" s="671"/>
      <c r="D131" s="671"/>
      <c r="E131" s="671"/>
      <c r="F131" s="671"/>
      <c r="G131" s="671"/>
      <c r="H131" s="671"/>
      <c r="I131" s="671"/>
      <c r="J131" s="671"/>
      <c r="K131" s="671"/>
      <c r="L131" s="671"/>
      <c r="M131" s="671"/>
      <c r="N131" s="671"/>
      <c r="O131" s="671"/>
      <c r="P131" s="671"/>
      <c r="Q131" s="671"/>
      <c r="R131" s="671"/>
      <c r="S131" s="671"/>
      <c r="T131" s="671"/>
      <c r="U131" s="671"/>
      <c r="V131" s="671"/>
      <c r="W131" s="671"/>
      <c r="X131" s="671"/>
      <c r="Y131" s="671"/>
      <c r="Z131" s="671"/>
    </row>
    <row r="132" spans="1:26" ht="13.5" customHeight="1">
      <c r="A132" s="671"/>
      <c r="B132" s="671"/>
      <c r="C132" s="671"/>
      <c r="D132" s="671"/>
      <c r="E132" s="671"/>
      <c r="F132" s="671"/>
      <c r="G132" s="671"/>
      <c r="H132" s="671"/>
      <c r="I132" s="671"/>
      <c r="J132" s="671"/>
      <c r="K132" s="671"/>
      <c r="L132" s="671"/>
      <c r="M132" s="671"/>
      <c r="N132" s="671"/>
      <c r="O132" s="671"/>
      <c r="P132" s="671"/>
      <c r="Q132" s="671"/>
      <c r="R132" s="671"/>
      <c r="S132" s="671"/>
      <c r="T132" s="671"/>
      <c r="U132" s="671"/>
      <c r="V132" s="671"/>
      <c r="W132" s="671"/>
      <c r="X132" s="671"/>
      <c r="Y132" s="671"/>
      <c r="Z132" s="671"/>
    </row>
    <row r="133" spans="1:26" ht="13.5" customHeight="1">
      <c r="A133" s="671"/>
      <c r="B133" s="671"/>
      <c r="C133" s="671"/>
      <c r="D133" s="671"/>
      <c r="E133" s="671"/>
      <c r="F133" s="671"/>
      <c r="G133" s="671"/>
      <c r="H133" s="671"/>
      <c r="I133" s="671"/>
      <c r="J133" s="671"/>
      <c r="K133" s="671"/>
      <c r="L133" s="671"/>
      <c r="M133" s="671"/>
      <c r="N133" s="671"/>
      <c r="O133" s="671"/>
      <c r="P133" s="671"/>
      <c r="Q133" s="671"/>
      <c r="R133" s="671"/>
      <c r="S133" s="671"/>
      <c r="T133" s="671"/>
      <c r="U133" s="671"/>
      <c r="V133" s="671"/>
      <c r="W133" s="671"/>
      <c r="X133" s="671"/>
      <c r="Y133" s="671"/>
      <c r="Z133" s="671"/>
    </row>
    <row r="134" spans="1:26" ht="13.5" customHeight="1">
      <c r="A134" s="671"/>
      <c r="B134" s="671"/>
      <c r="C134" s="671"/>
      <c r="D134" s="671"/>
      <c r="E134" s="671"/>
      <c r="F134" s="671"/>
      <c r="G134" s="671"/>
      <c r="H134" s="671"/>
      <c r="I134" s="671"/>
      <c r="J134" s="671"/>
      <c r="K134" s="671"/>
      <c r="L134" s="671"/>
      <c r="M134" s="671"/>
      <c r="N134" s="671"/>
      <c r="O134" s="671"/>
      <c r="P134" s="671"/>
      <c r="Q134" s="671"/>
      <c r="R134" s="671"/>
      <c r="S134" s="671"/>
      <c r="T134" s="671"/>
      <c r="U134" s="671"/>
      <c r="V134" s="671"/>
      <c r="W134" s="671"/>
      <c r="X134" s="671"/>
      <c r="Y134" s="671"/>
      <c r="Z134" s="671"/>
    </row>
    <row r="135" spans="1:26" ht="13.5" customHeight="1">
      <c r="A135" s="671"/>
      <c r="B135" s="671"/>
      <c r="C135" s="671"/>
      <c r="D135" s="671"/>
      <c r="E135" s="671"/>
      <c r="F135" s="671"/>
      <c r="G135" s="671"/>
      <c r="H135" s="671"/>
      <c r="I135" s="671"/>
      <c r="J135" s="671"/>
      <c r="K135" s="671"/>
      <c r="L135" s="671"/>
      <c r="M135" s="671"/>
      <c r="N135" s="671"/>
      <c r="O135" s="671"/>
      <c r="P135" s="671"/>
      <c r="Q135" s="671"/>
      <c r="R135" s="671"/>
      <c r="S135" s="671"/>
      <c r="T135" s="671"/>
      <c r="U135" s="671"/>
      <c r="V135" s="671"/>
      <c r="W135" s="671"/>
      <c r="X135" s="671"/>
      <c r="Y135" s="671"/>
      <c r="Z135" s="671"/>
    </row>
    <row r="136" spans="1:26" ht="13.5" customHeight="1">
      <c r="A136" s="671"/>
      <c r="B136" s="671"/>
      <c r="C136" s="671"/>
      <c r="D136" s="671"/>
      <c r="E136" s="671"/>
      <c r="F136" s="671"/>
      <c r="G136" s="671"/>
      <c r="H136" s="671"/>
      <c r="I136" s="671"/>
      <c r="J136" s="671"/>
      <c r="K136" s="671"/>
      <c r="L136" s="671"/>
      <c r="M136" s="671"/>
      <c r="N136" s="671"/>
      <c r="O136" s="671"/>
      <c r="P136" s="671"/>
      <c r="Q136" s="671"/>
      <c r="R136" s="671"/>
      <c r="S136" s="671"/>
      <c r="T136" s="671"/>
      <c r="U136" s="671"/>
      <c r="V136" s="671"/>
      <c r="W136" s="671"/>
      <c r="X136" s="671"/>
      <c r="Y136" s="671"/>
      <c r="Z136" s="671"/>
    </row>
    <row r="137" spans="1:26" ht="13.5" customHeight="1">
      <c r="A137" s="671"/>
      <c r="B137" s="671"/>
      <c r="C137" s="671"/>
      <c r="D137" s="671"/>
      <c r="E137" s="671"/>
      <c r="F137" s="671"/>
      <c r="G137" s="671"/>
      <c r="H137" s="671"/>
      <c r="I137" s="671"/>
      <c r="J137" s="671"/>
      <c r="K137" s="671"/>
      <c r="L137" s="671"/>
      <c r="M137" s="671"/>
      <c r="N137" s="671"/>
      <c r="O137" s="671"/>
      <c r="P137" s="671"/>
      <c r="Q137" s="671"/>
      <c r="R137" s="671"/>
      <c r="S137" s="671"/>
      <c r="T137" s="671"/>
      <c r="U137" s="671"/>
      <c r="V137" s="671"/>
      <c r="W137" s="671"/>
      <c r="X137" s="671"/>
      <c r="Y137" s="671"/>
      <c r="Z137" s="671"/>
    </row>
    <row r="138" spans="1:26" ht="13.5" customHeight="1">
      <c r="A138" s="671"/>
      <c r="B138" s="671"/>
      <c r="C138" s="671"/>
      <c r="D138" s="671"/>
      <c r="E138" s="671"/>
      <c r="F138" s="671"/>
      <c r="G138" s="671"/>
      <c r="H138" s="671"/>
      <c r="I138" s="671"/>
      <c r="J138" s="671"/>
      <c r="K138" s="671"/>
      <c r="L138" s="671"/>
      <c r="M138" s="671"/>
      <c r="N138" s="671"/>
      <c r="O138" s="671"/>
      <c r="P138" s="671"/>
      <c r="Q138" s="671"/>
      <c r="R138" s="671"/>
      <c r="S138" s="671"/>
      <c r="T138" s="671"/>
      <c r="U138" s="671"/>
      <c r="V138" s="671"/>
      <c r="W138" s="671"/>
      <c r="X138" s="671"/>
      <c r="Y138" s="671"/>
      <c r="Z138" s="671"/>
    </row>
    <row r="139" spans="1:26" ht="13.5" customHeight="1">
      <c r="A139" s="671"/>
      <c r="B139" s="671"/>
      <c r="C139" s="671"/>
      <c r="D139" s="671"/>
      <c r="E139" s="671"/>
      <c r="F139" s="671"/>
      <c r="G139" s="671"/>
      <c r="H139" s="671"/>
      <c r="I139" s="671"/>
      <c r="J139" s="671"/>
      <c r="K139" s="671"/>
      <c r="L139" s="671"/>
      <c r="M139" s="671"/>
      <c r="N139" s="671"/>
      <c r="O139" s="671"/>
      <c r="P139" s="671"/>
      <c r="Q139" s="671"/>
      <c r="R139" s="671"/>
      <c r="S139" s="671"/>
      <c r="T139" s="671"/>
      <c r="U139" s="671"/>
      <c r="V139" s="671"/>
      <c r="W139" s="671"/>
      <c r="X139" s="671"/>
      <c r="Y139" s="671"/>
      <c r="Z139" s="671"/>
    </row>
    <row r="140" spans="1:26" ht="13.5" customHeight="1">
      <c r="A140" s="671"/>
      <c r="B140" s="671"/>
      <c r="C140" s="671"/>
      <c r="D140" s="671"/>
      <c r="E140" s="671"/>
      <c r="F140" s="671"/>
      <c r="G140" s="671"/>
      <c r="H140" s="671"/>
      <c r="I140" s="671"/>
      <c r="J140" s="671"/>
      <c r="K140" s="671"/>
      <c r="L140" s="671"/>
      <c r="M140" s="671"/>
      <c r="N140" s="671"/>
      <c r="O140" s="671"/>
      <c r="P140" s="671"/>
      <c r="Q140" s="671"/>
      <c r="R140" s="671"/>
      <c r="S140" s="671"/>
      <c r="T140" s="671"/>
      <c r="U140" s="671"/>
      <c r="V140" s="671"/>
      <c r="W140" s="671"/>
      <c r="X140" s="671"/>
      <c r="Y140" s="671"/>
      <c r="Z140" s="671"/>
    </row>
    <row r="141" spans="1:26" ht="13.5" customHeight="1">
      <c r="A141" s="671"/>
      <c r="B141" s="671"/>
      <c r="C141" s="671"/>
      <c r="D141" s="671"/>
      <c r="E141" s="671"/>
      <c r="F141" s="671"/>
      <c r="G141" s="671"/>
      <c r="H141" s="671"/>
      <c r="I141" s="671"/>
      <c r="J141" s="671"/>
      <c r="K141" s="671"/>
      <c r="L141" s="671"/>
      <c r="M141" s="671"/>
      <c r="N141" s="671"/>
      <c r="O141" s="671"/>
      <c r="P141" s="671"/>
      <c r="Q141" s="671"/>
      <c r="R141" s="671"/>
      <c r="S141" s="671"/>
      <c r="T141" s="671"/>
      <c r="U141" s="671"/>
      <c r="V141" s="671"/>
      <c r="W141" s="671"/>
      <c r="X141" s="671"/>
      <c r="Y141" s="671"/>
      <c r="Z141" s="671"/>
    </row>
    <row r="142" spans="1:26" ht="13.5" customHeight="1">
      <c r="A142" s="671"/>
      <c r="B142" s="671"/>
      <c r="C142" s="671"/>
      <c r="D142" s="671"/>
      <c r="E142" s="671"/>
      <c r="F142" s="671"/>
      <c r="G142" s="671"/>
      <c r="H142" s="671"/>
      <c r="I142" s="671"/>
      <c r="J142" s="671"/>
      <c r="K142" s="671"/>
      <c r="L142" s="671"/>
      <c r="M142" s="671"/>
      <c r="N142" s="671"/>
      <c r="O142" s="671"/>
      <c r="P142" s="671"/>
      <c r="Q142" s="671"/>
      <c r="R142" s="671"/>
      <c r="S142" s="671"/>
      <c r="T142" s="671"/>
      <c r="U142" s="671"/>
      <c r="V142" s="671"/>
      <c r="W142" s="671"/>
      <c r="X142" s="671"/>
      <c r="Y142" s="671"/>
      <c r="Z142" s="671"/>
    </row>
    <row r="143" spans="1:26" ht="13.5" customHeight="1">
      <c r="A143" s="671"/>
      <c r="B143" s="671"/>
      <c r="C143" s="671"/>
      <c r="D143" s="671"/>
      <c r="E143" s="671"/>
      <c r="F143" s="671"/>
      <c r="G143" s="671"/>
      <c r="H143" s="671"/>
      <c r="I143" s="671"/>
      <c r="J143" s="671"/>
      <c r="K143" s="671"/>
      <c r="L143" s="671"/>
      <c r="M143" s="671"/>
      <c r="N143" s="671"/>
      <c r="O143" s="671"/>
      <c r="P143" s="671"/>
      <c r="Q143" s="671"/>
      <c r="R143" s="671"/>
      <c r="S143" s="671"/>
      <c r="T143" s="671"/>
      <c r="U143" s="671"/>
      <c r="V143" s="671"/>
      <c r="W143" s="671"/>
      <c r="X143" s="671"/>
      <c r="Y143" s="671"/>
      <c r="Z143" s="671"/>
    </row>
    <row r="144" spans="1:26" ht="13.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row>
    <row r="145" spans="1:26" ht="13.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row>
    <row r="146" spans="1:26" ht="13.5" customHeight="1">
      <c r="A146" s="671"/>
      <c r="B146" s="671"/>
      <c r="C146" s="671"/>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row>
    <row r="147" spans="1:26" ht="13.5" customHeight="1">
      <c r="A147" s="671"/>
      <c r="B147" s="671"/>
      <c r="C147" s="671"/>
      <c r="D147" s="671"/>
      <c r="E147" s="671"/>
      <c r="F147" s="671"/>
      <c r="G147" s="671"/>
      <c r="H147" s="671"/>
      <c r="I147" s="671"/>
      <c r="J147" s="671"/>
      <c r="K147" s="671"/>
      <c r="L147" s="671"/>
      <c r="M147" s="671"/>
      <c r="N147" s="671"/>
      <c r="O147" s="671"/>
      <c r="P147" s="671"/>
      <c r="Q147" s="671"/>
      <c r="R147" s="671"/>
      <c r="S147" s="671"/>
      <c r="T147" s="671"/>
      <c r="U147" s="671"/>
      <c r="V147" s="671"/>
      <c r="W147" s="671"/>
      <c r="X147" s="671"/>
      <c r="Y147" s="671"/>
      <c r="Z147" s="671"/>
    </row>
    <row r="148" spans="1:26" ht="13.5" customHeight="1">
      <c r="A148" s="671"/>
      <c r="B148" s="671"/>
      <c r="C148" s="671"/>
      <c r="D148" s="671"/>
      <c r="E148" s="671"/>
      <c r="F148" s="671"/>
      <c r="G148" s="671"/>
      <c r="H148" s="671"/>
      <c r="I148" s="671"/>
      <c r="J148" s="671"/>
      <c r="K148" s="671"/>
      <c r="L148" s="671"/>
      <c r="M148" s="671"/>
      <c r="N148" s="671"/>
      <c r="O148" s="671"/>
      <c r="P148" s="671"/>
      <c r="Q148" s="671"/>
      <c r="R148" s="671"/>
      <c r="S148" s="671"/>
      <c r="T148" s="671"/>
      <c r="U148" s="671"/>
      <c r="V148" s="671"/>
      <c r="W148" s="671"/>
      <c r="X148" s="671"/>
      <c r="Y148" s="671"/>
      <c r="Z148" s="671"/>
    </row>
    <row r="149" spans="1:26" ht="13.5" customHeight="1">
      <c r="A149" s="671"/>
      <c r="B149" s="671"/>
      <c r="C149" s="671"/>
      <c r="D149" s="671"/>
      <c r="E149" s="671"/>
      <c r="F149" s="671"/>
      <c r="G149" s="671"/>
      <c r="H149" s="671"/>
      <c r="I149" s="671"/>
      <c r="J149" s="671"/>
      <c r="K149" s="671"/>
      <c r="L149" s="671"/>
      <c r="M149" s="671"/>
      <c r="N149" s="671"/>
      <c r="O149" s="671"/>
      <c r="P149" s="671"/>
      <c r="Q149" s="671"/>
      <c r="R149" s="671"/>
      <c r="S149" s="671"/>
      <c r="T149" s="671"/>
      <c r="U149" s="671"/>
      <c r="V149" s="671"/>
      <c r="W149" s="671"/>
      <c r="X149" s="671"/>
      <c r="Y149" s="671"/>
      <c r="Z149" s="671"/>
    </row>
    <row r="150" spans="1:26" ht="13.5" customHeight="1">
      <c r="A150" s="671"/>
      <c r="B150" s="671"/>
      <c r="C150" s="671"/>
      <c r="D150" s="671"/>
      <c r="E150" s="671"/>
      <c r="F150" s="671"/>
      <c r="G150" s="671"/>
      <c r="H150" s="671"/>
      <c r="I150" s="671"/>
      <c r="J150" s="671"/>
      <c r="K150" s="671"/>
      <c r="L150" s="671"/>
      <c r="M150" s="671"/>
      <c r="N150" s="671"/>
      <c r="O150" s="671"/>
      <c r="P150" s="671"/>
      <c r="Q150" s="671"/>
      <c r="R150" s="671"/>
      <c r="S150" s="671"/>
      <c r="T150" s="671"/>
      <c r="U150" s="671"/>
      <c r="V150" s="671"/>
      <c r="W150" s="671"/>
      <c r="X150" s="671"/>
      <c r="Y150" s="671"/>
      <c r="Z150" s="671"/>
    </row>
    <row r="151" spans="1:26" ht="13.5" customHeight="1">
      <c r="A151" s="671"/>
      <c r="B151" s="671"/>
      <c r="C151" s="671"/>
      <c r="D151" s="671"/>
      <c r="E151" s="671"/>
      <c r="F151" s="671"/>
      <c r="G151" s="671"/>
      <c r="H151" s="671"/>
      <c r="I151" s="671"/>
      <c r="J151" s="671"/>
      <c r="K151" s="671"/>
      <c r="L151" s="671"/>
      <c r="M151" s="671"/>
      <c r="N151" s="671"/>
      <c r="O151" s="671"/>
      <c r="P151" s="671"/>
      <c r="Q151" s="671"/>
      <c r="R151" s="671"/>
      <c r="S151" s="671"/>
      <c r="T151" s="671"/>
      <c r="U151" s="671"/>
      <c r="V151" s="671"/>
      <c r="W151" s="671"/>
      <c r="X151" s="671"/>
      <c r="Y151" s="671"/>
      <c r="Z151" s="671"/>
    </row>
    <row r="152" spans="1:26" ht="13.5" customHeight="1">
      <c r="A152" s="671"/>
      <c r="B152" s="671"/>
      <c r="C152" s="671"/>
      <c r="D152" s="671"/>
      <c r="E152" s="671"/>
      <c r="F152" s="671"/>
      <c r="G152" s="671"/>
      <c r="H152" s="671"/>
      <c r="I152" s="671"/>
      <c r="J152" s="671"/>
      <c r="K152" s="671"/>
      <c r="L152" s="671"/>
      <c r="M152" s="671"/>
      <c r="N152" s="671"/>
      <c r="O152" s="671"/>
      <c r="P152" s="671"/>
      <c r="Q152" s="671"/>
      <c r="R152" s="671"/>
      <c r="S152" s="671"/>
      <c r="T152" s="671"/>
      <c r="U152" s="671"/>
      <c r="V152" s="671"/>
      <c r="W152" s="671"/>
      <c r="X152" s="671"/>
      <c r="Y152" s="671"/>
      <c r="Z152" s="671"/>
    </row>
    <row r="153" spans="1:26" ht="13.5" customHeight="1">
      <c r="A153" s="671"/>
      <c r="B153" s="671"/>
      <c r="C153" s="671"/>
      <c r="D153" s="671"/>
      <c r="E153" s="671"/>
      <c r="F153" s="671"/>
      <c r="G153" s="671"/>
      <c r="H153" s="671"/>
      <c r="I153" s="671"/>
      <c r="J153" s="671"/>
      <c r="K153" s="671"/>
      <c r="L153" s="671"/>
      <c r="M153" s="671"/>
      <c r="N153" s="671"/>
      <c r="O153" s="671"/>
      <c r="P153" s="671"/>
      <c r="Q153" s="671"/>
      <c r="R153" s="671"/>
      <c r="S153" s="671"/>
      <c r="T153" s="671"/>
      <c r="U153" s="671"/>
      <c r="V153" s="671"/>
      <c r="W153" s="671"/>
      <c r="X153" s="671"/>
      <c r="Y153" s="671"/>
      <c r="Z153" s="671"/>
    </row>
    <row r="154" spans="1:26" ht="13.5" customHeight="1">
      <c r="A154" s="671"/>
      <c r="B154" s="671"/>
      <c r="C154" s="671"/>
      <c r="D154" s="671"/>
      <c r="E154" s="671"/>
      <c r="F154" s="671"/>
      <c r="G154" s="671"/>
      <c r="H154" s="671"/>
      <c r="I154" s="671"/>
      <c r="J154" s="671"/>
      <c r="K154" s="671"/>
      <c r="L154" s="671"/>
      <c r="M154" s="671"/>
      <c r="N154" s="671"/>
      <c r="O154" s="671"/>
      <c r="P154" s="671"/>
      <c r="Q154" s="671"/>
      <c r="R154" s="671"/>
      <c r="S154" s="671"/>
      <c r="T154" s="671"/>
      <c r="U154" s="671"/>
      <c r="V154" s="671"/>
      <c r="W154" s="671"/>
      <c r="X154" s="671"/>
      <c r="Y154" s="671"/>
      <c r="Z154" s="671"/>
    </row>
    <row r="155" spans="1:26" ht="13.5" customHeight="1">
      <c r="A155" s="671"/>
      <c r="B155" s="671"/>
      <c r="C155" s="671"/>
      <c r="D155" s="671"/>
      <c r="E155" s="671"/>
      <c r="F155" s="671"/>
      <c r="G155" s="671"/>
      <c r="H155" s="671"/>
      <c r="I155" s="671"/>
      <c r="J155" s="671"/>
      <c r="K155" s="671"/>
      <c r="L155" s="671"/>
      <c r="M155" s="671"/>
      <c r="N155" s="671"/>
      <c r="O155" s="671"/>
      <c r="P155" s="671"/>
      <c r="Q155" s="671"/>
      <c r="R155" s="671"/>
      <c r="S155" s="671"/>
      <c r="T155" s="671"/>
      <c r="U155" s="671"/>
      <c r="V155" s="671"/>
      <c r="W155" s="671"/>
      <c r="X155" s="671"/>
      <c r="Y155" s="671"/>
      <c r="Z155" s="671"/>
    </row>
    <row r="156" spans="1:26" ht="13.5" customHeight="1">
      <c r="A156" s="671"/>
      <c r="B156" s="671"/>
      <c r="C156" s="671"/>
      <c r="D156" s="671"/>
      <c r="E156" s="671"/>
      <c r="F156" s="671"/>
      <c r="G156" s="671"/>
      <c r="H156" s="671"/>
      <c r="I156" s="671"/>
      <c r="J156" s="671"/>
      <c r="K156" s="671"/>
      <c r="L156" s="671"/>
      <c r="M156" s="671"/>
      <c r="N156" s="671"/>
      <c r="O156" s="671"/>
      <c r="P156" s="671"/>
      <c r="Q156" s="671"/>
      <c r="R156" s="671"/>
      <c r="S156" s="671"/>
      <c r="T156" s="671"/>
      <c r="U156" s="671"/>
      <c r="V156" s="671"/>
      <c r="W156" s="671"/>
      <c r="X156" s="671"/>
      <c r="Y156" s="671"/>
      <c r="Z156" s="671"/>
    </row>
    <row r="157" spans="1:26" ht="13.5" customHeight="1">
      <c r="A157" s="671"/>
      <c r="B157" s="671"/>
      <c r="C157" s="671"/>
      <c r="D157" s="671"/>
      <c r="E157" s="671"/>
      <c r="F157" s="671"/>
      <c r="G157" s="671"/>
      <c r="H157" s="671"/>
      <c r="I157" s="671"/>
      <c r="J157" s="671"/>
      <c r="K157" s="671"/>
      <c r="L157" s="671"/>
      <c r="M157" s="671"/>
      <c r="N157" s="671"/>
      <c r="O157" s="671"/>
      <c r="P157" s="671"/>
      <c r="Q157" s="671"/>
      <c r="R157" s="671"/>
      <c r="S157" s="671"/>
      <c r="T157" s="671"/>
      <c r="U157" s="671"/>
      <c r="V157" s="671"/>
      <c r="W157" s="671"/>
      <c r="X157" s="671"/>
      <c r="Y157" s="671"/>
      <c r="Z157" s="671"/>
    </row>
    <row r="158" spans="1:26" ht="13.5" customHeight="1">
      <c r="A158" s="671"/>
      <c r="B158" s="671"/>
      <c r="C158" s="671"/>
      <c r="D158" s="671"/>
      <c r="E158" s="671"/>
      <c r="F158" s="671"/>
      <c r="G158" s="671"/>
      <c r="H158" s="671"/>
      <c r="I158" s="671"/>
      <c r="J158" s="671"/>
      <c r="K158" s="671"/>
      <c r="L158" s="671"/>
      <c r="M158" s="671"/>
      <c r="N158" s="671"/>
      <c r="O158" s="671"/>
      <c r="P158" s="671"/>
      <c r="Q158" s="671"/>
      <c r="R158" s="671"/>
      <c r="S158" s="671"/>
      <c r="T158" s="671"/>
      <c r="U158" s="671"/>
      <c r="V158" s="671"/>
      <c r="W158" s="671"/>
      <c r="X158" s="671"/>
      <c r="Y158" s="671"/>
      <c r="Z158" s="671"/>
    </row>
    <row r="159" spans="1:26" ht="13.5" customHeight="1">
      <c r="A159" s="671"/>
      <c r="B159" s="671"/>
      <c r="C159" s="671"/>
      <c r="D159" s="671"/>
      <c r="E159" s="671"/>
      <c r="F159" s="671"/>
      <c r="G159" s="671"/>
      <c r="H159" s="671"/>
      <c r="I159" s="671"/>
      <c r="J159" s="671"/>
      <c r="K159" s="671"/>
      <c r="L159" s="671"/>
      <c r="M159" s="671"/>
      <c r="N159" s="671"/>
      <c r="O159" s="671"/>
      <c r="P159" s="671"/>
      <c r="Q159" s="671"/>
      <c r="R159" s="671"/>
      <c r="S159" s="671"/>
      <c r="T159" s="671"/>
      <c r="U159" s="671"/>
      <c r="V159" s="671"/>
      <c r="W159" s="671"/>
      <c r="X159" s="671"/>
      <c r="Y159" s="671"/>
      <c r="Z159" s="671"/>
    </row>
    <row r="160" spans="1:26" ht="13.5" customHeight="1">
      <c r="A160" s="671"/>
      <c r="B160" s="671"/>
      <c r="C160" s="671"/>
      <c r="D160" s="671"/>
      <c r="E160" s="671"/>
      <c r="F160" s="671"/>
      <c r="G160" s="671"/>
      <c r="H160" s="671"/>
      <c r="I160" s="671"/>
      <c r="J160" s="671"/>
      <c r="K160" s="671"/>
      <c r="L160" s="671"/>
      <c r="M160" s="671"/>
      <c r="N160" s="671"/>
      <c r="O160" s="671"/>
      <c r="P160" s="671"/>
      <c r="Q160" s="671"/>
      <c r="R160" s="671"/>
      <c r="S160" s="671"/>
      <c r="T160" s="671"/>
      <c r="U160" s="671"/>
      <c r="V160" s="671"/>
      <c r="W160" s="671"/>
      <c r="X160" s="671"/>
      <c r="Y160" s="671"/>
      <c r="Z160" s="671"/>
    </row>
    <row r="161" spans="1:26" ht="13.5" customHeight="1">
      <c r="A161" s="671"/>
      <c r="B161" s="671"/>
      <c r="C161" s="671"/>
      <c r="D161" s="671"/>
      <c r="E161" s="671"/>
      <c r="F161" s="671"/>
      <c r="G161" s="671"/>
      <c r="H161" s="671"/>
      <c r="I161" s="671"/>
      <c r="J161" s="671"/>
      <c r="K161" s="671"/>
      <c r="L161" s="671"/>
      <c r="M161" s="671"/>
      <c r="N161" s="671"/>
      <c r="O161" s="671"/>
      <c r="P161" s="671"/>
      <c r="Q161" s="671"/>
      <c r="R161" s="671"/>
      <c r="S161" s="671"/>
      <c r="T161" s="671"/>
      <c r="U161" s="671"/>
      <c r="V161" s="671"/>
      <c r="W161" s="671"/>
      <c r="X161" s="671"/>
      <c r="Y161" s="671"/>
      <c r="Z161" s="671"/>
    </row>
    <row r="162" spans="1:26" ht="13.5" customHeight="1">
      <c r="A162" s="671"/>
      <c r="B162" s="671"/>
      <c r="C162" s="671"/>
      <c r="D162" s="671"/>
      <c r="E162" s="671"/>
      <c r="F162" s="671"/>
      <c r="G162" s="671"/>
      <c r="H162" s="671"/>
      <c r="I162" s="671"/>
      <c r="J162" s="671"/>
      <c r="K162" s="671"/>
      <c r="L162" s="671"/>
      <c r="M162" s="671"/>
      <c r="N162" s="671"/>
      <c r="O162" s="671"/>
      <c r="P162" s="671"/>
      <c r="Q162" s="671"/>
      <c r="R162" s="671"/>
      <c r="S162" s="671"/>
      <c r="T162" s="671"/>
      <c r="U162" s="671"/>
      <c r="V162" s="671"/>
      <c r="W162" s="671"/>
      <c r="X162" s="671"/>
      <c r="Y162" s="671"/>
      <c r="Z162" s="671"/>
    </row>
    <row r="163" spans="1:26" ht="13.5" customHeight="1">
      <c r="A163" s="671"/>
      <c r="B163" s="671"/>
      <c r="C163" s="671"/>
      <c r="D163" s="671"/>
      <c r="E163" s="671"/>
      <c r="F163" s="671"/>
      <c r="G163" s="671"/>
      <c r="H163" s="671"/>
      <c r="I163" s="671"/>
      <c r="J163" s="671"/>
      <c r="K163" s="671"/>
      <c r="L163" s="671"/>
      <c r="M163" s="671"/>
      <c r="N163" s="671"/>
      <c r="O163" s="671"/>
      <c r="P163" s="671"/>
      <c r="Q163" s="671"/>
      <c r="R163" s="671"/>
      <c r="S163" s="671"/>
      <c r="T163" s="671"/>
      <c r="U163" s="671"/>
      <c r="V163" s="671"/>
      <c r="W163" s="671"/>
      <c r="X163" s="671"/>
      <c r="Y163" s="671"/>
      <c r="Z163" s="671"/>
    </row>
    <row r="164" spans="1:26" ht="13.5" customHeight="1">
      <c r="A164" s="671"/>
      <c r="B164" s="671"/>
      <c r="C164" s="671"/>
      <c r="D164" s="671"/>
      <c r="E164" s="671"/>
      <c r="F164" s="671"/>
      <c r="G164" s="671"/>
      <c r="H164" s="671"/>
      <c r="I164" s="671"/>
      <c r="J164" s="671"/>
      <c r="K164" s="671"/>
      <c r="L164" s="671"/>
      <c r="M164" s="671"/>
      <c r="N164" s="671"/>
      <c r="O164" s="671"/>
      <c r="P164" s="671"/>
      <c r="Q164" s="671"/>
      <c r="R164" s="671"/>
      <c r="S164" s="671"/>
      <c r="T164" s="671"/>
      <c r="U164" s="671"/>
      <c r="V164" s="671"/>
      <c r="W164" s="671"/>
      <c r="X164" s="671"/>
      <c r="Y164" s="671"/>
      <c r="Z164" s="671"/>
    </row>
    <row r="165" spans="1:26" ht="13.5" customHeight="1">
      <c r="A165" s="671"/>
      <c r="B165" s="671"/>
      <c r="C165" s="671"/>
      <c r="D165" s="671"/>
      <c r="E165" s="671"/>
      <c r="F165" s="671"/>
      <c r="G165" s="671"/>
      <c r="H165" s="671"/>
      <c r="I165" s="671"/>
      <c r="J165" s="671"/>
      <c r="K165" s="671"/>
      <c r="L165" s="671"/>
      <c r="M165" s="671"/>
      <c r="N165" s="671"/>
      <c r="O165" s="671"/>
      <c r="P165" s="671"/>
      <c r="Q165" s="671"/>
      <c r="R165" s="671"/>
      <c r="S165" s="671"/>
      <c r="T165" s="671"/>
      <c r="U165" s="671"/>
      <c r="V165" s="671"/>
      <c r="W165" s="671"/>
      <c r="X165" s="671"/>
      <c r="Y165" s="671"/>
      <c r="Z165" s="671"/>
    </row>
    <row r="166" spans="1:26" ht="13.5" customHeight="1">
      <c r="A166" s="671"/>
      <c r="B166" s="671"/>
      <c r="C166" s="671"/>
      <c r="D166" s="671"/>
      <c r="E166" s="671"/>
      <c r="F166" s="671"/>
      <c r="G166" s="671"/>
      <c r="H166" s="671"/>
      <c r="I166" s="671"/>
      <c r="J166" s="671"/>
      <c r="K166" s="671"/>
      <c r="L166" s="671"/>
      <c r="M166" s="671"/>
      <c r="N166" s="671"/>
      <c r="O166" s="671"/>
      <c r="P166" s="671"/>
      <c r="Q166" s="671"/>
      <c r="R166" s="671"/>
      <c r="S166" s="671"/>
      <c r="T166" s="671"/>
      <c r="U166" s="671"/>
      <c r="V166" s="671"/>
      <c r="W166" s="671"/>
      <c r="X166" s="671"/>
      <c r="Y166" s="671"/>
      <c r="Z166" s="671"/>
    </row>
    <row r="167" spans="1:26" ht="13.5" customHeight="1">
      <c r="A167" s="671"/>
      <c r="B167" s="671"/>
      <c r="C167" s="671"/>
      <c r="D167" s="671"/>
      <c r="E167" s="671"/>
      <c r="F167" s="671"/>
      <c r="G167" s="671"/>
      <c r="H167" s="671"/>
      <c r="I167" s="671"/>
      <c r="J167" s="671"/>
      <c r="K167" s="671"/>
      <c r="L167" s="671"/>
      <c r="M167" s="671"/>
      <c r="N167" s="671"/>
      <c r="O167" s="671"/>
      <c r="P167" s="671"/>
      <c r="Q167" s="671"/>
      <c r="R167" s="671"/>
      <c r="S167" s="671"/>
      <c r="T167" s="671"/>
      <c r="U167" s="671"/>
      <c r="V167" s="671"/>
      <c r="W167" s="671"/>
      <c r="X167" s="671"/>
      <c r="Y167" s="671"/>
      <c r="Z167" s="671"/>
    </row>
    <row r="168" spans="1:26" ht="13.5"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row>
    <row r="169" spans="1:26" ht="13.5" customHeight="1">
      <c r="A169" s="671"/>
      <c r="B169" s="671"/>
      <c r="C169" s="671"/>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c r="Z169" s="671"/>
    </row>
    <row r="170" spans="1:26" ht="13.5" customHeight="1">
      <c r="A170" s="671"/>
      <c r="B170" s="671"/>
      <c r="C170" s="671"/>
      <c r="D170" s="671"/>
      <c r="E170" s="671"/>
      <c r="F170" s="671"/>
      <c r="G170" s="671"/>
      <c r="H170" s="671"/>
      <c r="I170" s="671"/>
      <c r="J170" s="671"/>
      <c r="K170" s="671"/>
      <c r="L170" s="671"/>
      <c r="M170" s="671"/>
      <c r="N170" s="671"/>
      <c r="O170" s="671"/>
      <c r="P170" s="671"/>
      <c r="Q170" s="671"/>
      <c r="R170" s="671"/>
      <c r="S170" s="671"/>
      <c r="T170" s="671"/>
      <c r="U170" s="671"/>
      <c r="V170" s="671"/>
      <c r="W170" s="671"/>
      <c r="X170" s="671"/>
      <c r="Y170" s="671"/>
      <c r="Z170" s="671"/>
    </row>
    <row r="171" spans="1:26" ht="13.5" customHeight="1">
      <c r="A171" s="671"/>
      <c r="B171" s="671"/>
      <c r="C171" s="671"/>
      <c r="D171" s="671"/>
      <c r="E171" s="671"/>
      <c r="F171" s="671"/>
      <c r="G171" s="671"/>
      <c r="H171" s="671"/>
      <c r="I171" s="671"/>
      <c r="J171" s="671"/>
      <c r="K171" s="671"/>
      <c r="L171" s="671"/>
      <c r="M171" s="671"/>
      <c r="N171" s="671"/>
      <c r="O171" s="671"/>
      <c r="P171" s="671"/>
      <c r="Q171" s="671"/>
      <c r="R171" s="671"/>
      <c r="S171" s="671"/>
      <c r="T171" s="671"/>
      <c r="U171" s="671"/>
      <c r="V171" s="671"/>
      <c r="W171" s="671"/>
      <c r="X171" s="671"/>
      <c r="Y171" s="671"/>
      <c r="Z171" s="671"/>
    </row>
    <row r="172" spans="1:26" ht="13.5" customHeight="1">
      <c r="A172" s="671"/>
      <c r="B172" s="671"/>
      <c r="C172" s="671"/>
      <c r="D172" s="671"/>
      <c r="E172" s="671"/>
      <c r="F172" s="671"/>
      <c r="G172" s="671"/>
      <c r="H172" s="671"/>
      <c r="I172" s="671"/>
      <c r="J172" s="671"/>
      <c r="K172" s="671"/>
      <c r="L172" s="671"/>
      <c r="M172" s="671"/>
      <c r="N172" s="671"/>
      <c r="O172" s="671"/>
      <c r="P172" s="671"/>
      <c r="Q172" s="671"/>
      <c r="R172" s="671"/>
      <c r="S172" s="671"/>
      <c r="T172" s="671"/>
      <c r="U172" s="671"/>
      <c r="V172" s="671"/>
      <c r="W172" s="671"/>
      <c r="X172" s="671"/>
      <c r="Y172" s="671"/>
      <c r="Z172" s="671"/>
    </row>
    <row r="173" spans="1:26" ht="13.5" customHeight="1">
      <c r="A173" s="671"/>
      <c r="B173" s="671"/>
      <c r="C173" s="671"/>
      <c r="D173" s="671"/>
      <c r="E173" s="671"/>
      <c r="F173" s="671"/>
      <c r="G173" s="671"/>
      <c r="H173" s="671"/>
      <c r="I173" s="671"/>
      <c r="J173" s="671"/>
      <c r="K173" s="671"/>
      <c r="L173" s="671"/>
      <c r="M173" s="671"/>
      <c r="N173" s="671"/>
      <c r="O173" s="671"/>
      <c r="P173" s="671"/>
      <c r="Q173" s="671"/>
      <c r="R173" s="671"/>
      <c r="S173" s="671"/>
      <c r="T173" s="671"/>
      <c r="U173" s="671"/>
      <c r="V173" s="671"/>
      <c r="W173" s="671"/>
      <c r="X173" s="671"/>
      <c r="Y173" s="671"/>
      <c r="Z173" s="671"/>
    </row>
    <row r="174" spans="1:26" ht="13.5" customHeight="1">
      <c r="A174" s="671"/>
      <c r="B174" s="671"/>
      <c r="C174" s="671"/>
      <c r="D174" s="671"/>
      <c r="E174" s="671"/>
      <c r="F174" s="671"/>
      <c r="G174" s="671"/>
      <c r="H174" s="671"/>
      <c r="I174" s="671"/>
      <c r="J174" s="671"/>
      <c r="K174" s="671"/>
      <c r="L174" s="671"/>
      <c r="M174" s="671"/>
      <c r="N174" s="671"/>
      <c r="O174" s="671"/>
      <c r="P174" s="671"/>
      <c r="Q174" s="671"/>
      <c r="R174" s="671"/>
      <c r="S174" s="671"/>
      <c r="T174" s="671"/>
      <c r="U174" s="671"/>
      <c r="V174" s="671"/>
      <c r="W174" s="671"/>
      <c r="X174" s="671"/>
      <c r="Y174" s="671"/>
      <c r="Z174" s="671"/>
    </row>
    <row r="175" spans="1:26" ht="13.5" customHeight="1">
      <c r="A175" s="671"/>
      <c r="B175" s="671"/>
      <c r="C175" s="671"/>
      <c r="D175" s="671"/>
      <c r="E175" s="671"/>
      <c r="F175" s="671"/>
      <c r="G175" s="671"/>
      <c r="H175" s="671"/>
      <c r="I175" s="671"/>
      <c r="J175" s="671"/>
      <c r="K175" s="671"/>
      <c r="L175" s="671"/>
      <c r="M175" s="671"/>
      <c r="N175" s="671"/>
      <c r="O175" s="671"/>
      <c r="P175" s="671"/>
      <c r="Q175" s="671"/>
      <c r="R175" s="671"/>
      <c r="S175" s="671"/>
      <c r="T175" s="671"/>
      <c r="U175" s="671"/>
      <c r="V175" s="671"/>
      <c r="W175" s="671"/>
      <c r="X175" s="671"/>
      <c r="Y175" s="671"/>
      <c r="Z175" s="671"/>
    </row>
    <row r="176" spans="1:26" ht="13.5" customHeight="1">
      <c r="A176" s="671"/>
      <c r="B176" s="671"/>
      <c r="C176" s="671"/>
      <c r="D176" s="671"/>
      <c r="E176" s="671"/>
      <c r="F176" s="671"/>
      <c r="G176" s="671"/>
      <c r="H176" s="671"/>
      <c r="I176" s="671"/>
      <c r="J176" s="671"/>
      <c r="K176" s="671"/>
      <c r="L176" s="671"/>
      <c r="M176" s="671"/>
      <c r="N176" s="671"/>
      <c r="O176" s="671"/>
      <c r="P176" s="671"/>
      <c r="Q176" s="671"/>
      <c r="R176" s="671"/>
      <c r="S176" s="671"/>
      <c r="T176" s="671"/>
      <c r="U176" s="671"/>
      <c r="V176" s="671"/>
      <c r="W176" s="671"/>
      <c r="X176" s="671"/>
      <c r="Y176" s="671"/>
      <c r="Z176" s="671"/>
    </row>
    <row r="177" spans="1:26" ht="13.5" customHeight="1">
      <c r="A177" s="671"/>
      <c r="B177" s="671"/>
      <c r="C177" s="671"/>
      <c r="D177" s="671"/>
      <c r="E177" s="671"/>
      <c r="F177" s="671"/>
      <c r="G177" s="671"/>
      <c r="H177" s="671"/>
      <c r="I177" s="671"/>
      <c r="J177" s="671"/>
      <c r="K177" s="671"/>
      <c r="L177" s="671"/>
      <c r="M177" s="671"/>
      <c r="N177" s="671"/>
      <c r="O177" s="671"/>
      <c r="P177" s="671"/>
      <c r="Q177" s="671"/>
      <c r="R177" s="671"/>
      <c r="S177" s="671"/>
      <c r="T177" s="671"/>
      <c r="U177" s="671"/>
      <c r="V177" s="671"/>
      <c r="W177" s="671"/>
      <c r="X177" s="671"/>
      <c r="Y177" s="671"/>
      <c r="Z177" s="671"/>
    </row>
    <row r="178" spans="1:26" ht="13.5" customHeight="1">
      <c r="A178" s="671"/>
      <c r="B178" s="671"/>
      <c r="C178" s="671"/>
      <c r="D178" s="671"/>
      <c r="E178" s="671"/>
      <c r="F178" s="671"/>
      <c r="G178" s="671"/>
      <c r="H178" s="671"/>
      <c r="I178" s="671"/>
      <c r="J178" s="671"/>
      <c r="K178" s="671"/>
      <c r="L178" s="671"/>
      <c r="M178" s="671"/>
      <c r="N178" s="671"/>
      <c r="O178" s="671"/>
      <c r="P178" s="671"/>
      <c r="Q178" s="671"/>
      <c r="R178" s="671"/>
      <c r="S178" s="671"/>
      <c r="T178" s="671"/>
      <c r="U178" s="671"/>
      <c r="V178" s="671"/>
      <c r="W178" s="671"/>
      <c r="X178" s="671"/>
      <c r="Y178" s="671"/>
      <c r="Z178" s="671"/>
    </row>
    <row r="179" spans="1:26" ht="13.5" customHeight="1">
      <c r="A179" s="671"/>
      <c r="B179" s="671"/>
      <c r="C179" s="671"/>
      <c r="D179" s="671"/>
      <c r="E179" s="671"/>
      <c r="F179" s="671"/>
      <c r="G179" s="671"/>
      <c r="H179" s="671"/>
      <c r="I179" s="671"/>
      <c r="J179" s="671"/>
      <c r="K179" s="671"/>
      <c r="L179" s="671"/>
      <c r="M179" s="671"/>
      <c r="N179" s="671"/>
      <c r="O179" s="671"/>
      <c r="P179" s="671"/>
      <c r="Q179" s="671"/>
      <c r="R179" s="671"/>
      <c r="S179" s="671"/>
      <c r="T179" s="671"/>
      <c r="U179" s="671"/>
      <c r="V179" s="671"/>
      <c r="W179" s="671"/>
      <c r="X179" s="671"/>
      <c r="Y179" s="671"/>
      <c r="Z179" s="671"/>
    </row>
    <row r="180" spans="1:26" ht="13.5" customHeight="1">
      <c r="A180" s="671"/>
      <c r="B180" s="671"/>
      <c r="C180" s="671"/>
      <c r="D180" s="671"/>
      <c r="E180" s="671"/>
      <c r="F180" s="671"/>
      <c r="G180" s="671"/>
      <c r="H180" s="671"/>
      <c r="I180" s="671"/>
      <c r="J180" s="671"/>
      <c r="K180" s="671"/>
      <c r="L180" s="671"/>
      <c r="M180" s="671"/>
      <c r="N180" s="671"/>
      <c r="O180" s="671"/>
      <c r="P180" s="671"/>
      <c r="Q180" s="671"/>
      <c r="R180" s="671"/>
      <c r="S180" s="671"/>
      <c r="T180" s="671"/>
      <c r="U180" s="671"/>
      <c r="V180" s="671"/>
      <c r="W180" s="671"/>
      <c r="X180" s="671"/>
      <c r="Y180" s="671"/>
      <c r="Z180" s="671"/>
    </row>
    <row r="181" spans="1:26" ht="13.5" customHeight="1">
      <c r="A181" s="671"/>
      <c r="B181" s="671"/>
      <c r="C181" s="671"/>
      <c r="D181" s="671"/>
      <c r="E181" s="671"/>
      <c r="F181" s="671"/>
      <c r="G181" s="671"/>
      <c r="H181" s="671"/>
      <c r="I181" s="671"/>
      <c r="J181" s="671"/>
      <c r="K181" s="671"/>
      <c r="L181" s="671"/>
      <c r="M181" s="671"/>
      <c r="N181" s="671"/>
      <c r="O181" s="671"/>
      <c r="P181" s="671"/>
      <c r="Q181" s="671"/>
      <c r="R181" s="671"/>
      <c r="S181" s="671"/>
      <c r="T181" s="671"/>
      <c r="U181" s="671"/>
      <c r="V181" s="671"/>
      <c r="W181" s="671"/>
      <c r="X181" s="671"/>
      <c r="Y181" s="671"/>
      <c r="Z181" s="671"/>
    </row>
    <row r="182" spans="1:26" ht="13.5" customHeight="1">
      <c r="A182" s="671"/>
      <c r="B182" s="671"/>
      <c r="C182" s="671"/>
      <c r="D182" s="671"/>
      <c r="E182" s="671"/>
      <c r="F182" s="671"/>
      <c r="G182" s="671"/>
      <c r="H182" s="671"/>
      <c r="I182" s="671"/>
      <c r="J182" s="671"/>
      <c r="K182" s="671"/>
      <c r="L182" s="671"/>
      <c r="M182" s="671"/>
      <c r="N182" s="671"/>
      <c r="O182" s="671"/>
      <c r="P182" s="671"/>
      <c r="Q182" s="671"/>
      <c r="R182" s="671"/>
      <c r="S182" s="671"/>
      <c r="T182" s="671"/>
      <c r="U182" s="671"/>
      <c r="V182" s="671"/>
      <c r="W182" s="671"/>
      <c r="X182" s="671"/>
      <c r="Y182" s="671"/>
      <c r="Z182" s="671"/>
    </row>
    <row r="183" spans="1:26" ht="13.5" customHeight="1">
      <c r="A183" s="671"/>
      <c r="B183" s="671"/>
      <c r="C183" s="671"/>
      <c r="D183" s="671"/>
      <c r="E183" s="671"/>
      <c r="F183" s="671"/>
      <c r="G183" s="671"/>
      <c r="H183" s="671"/>
      <c r="I183" s="671"/>
      <c r="J183" s="671"/>
      <c r="K183" s="671"/>
      <c r="L183" s="671"/>
      <c r="M183" s="671"/>
      <c r="N183" s="671"/>
      <c r="O183" s="671"/>
      <c r="P183" s="671"/>
      <c r="Q183" s="671"/>
      <c r="R183" s="671"/>
      <c r="S183" s="671"/>
      <c r="T183" s="671"/>
      <c r="U183" s="671"/>
      <c r="V183" s="671"/>
      <c r="W183" s="671"/>
      <c r="X183" s="671"/>
      <c r="Y183" s="671"/>
      <c r="Z183" s="671"/>
    </row>
    <row r="184" spans="1:26" ht="13.5" customHeight="1">
      <c r="A184" s="671"/>
      <c r="B184" s="671"/>
      <c r="C184" s="671"/>
      <c r="D184" s="671"/>
      <c r="E184" s="671"/>
      <c r="F184" s="671"/>
      <c r="G184" s="671"/>
      <c r="H184" s="671"/>
      <c r="I184" s="671"/>
      <c r="J184" s="671"/>
      <c r="K184" s="671"/>
      <c r="L184" s="671"/>
      <c r="M184" s="671"/>
      <c r="N184" s="671"/>
      <c r="O184" s="671"/>
      <c r="P184" s="671"/>
      <c r="Q184" s="671"/>
      <c r="R184" s="671"/>
      <c r="S184" s="671"/>
      <c r="T184" s="671"/>
      <c r="U184" s="671"/>
      <c r="V184" s="671"/>
      <c r="W184" s="671"/>
      <c r="X184" s="671"/>
      <c r="Y184" s="671"/>
      <c r="Z184" s="671"/>
    </row>
    <row r="185" spans="1:26" ht="13.5" customHeight="1">
      <c r="A185" s="671"/>
      <c r="B185" s="671"/>
      <c r="C185" s="671"/>
      <c r="D185" s="671"/>
      <c r="E185" s="671"/>
      <c r="F185" s="671"/>
      <c r="G185" s="671"/>
      <c r="H185" s="671"/>
      <c r="I185" s="671"/>
      <c r="J185" s="671"/>
      <c r="K185" s="671"/>
      <c r="L185" s="671"/>
      <c r="M185" s="671"/>
      <c r="N185" s="671"/>
      <c r="O185" s="671"/>
      <c r="P185" s="671"/>
      <c r="Q185" s="671"/>
      <c r="R185" s="671"/>
      <c r="S185" s="671"/>
      <c r="T185" s="671"/>
      <c r="U185" s="671"/>
      <c r="V185" s="671"/>
      <c r="W185" s="671"/>
      <c r="X185" s="671"/>
      <c r="Y185" s="671"/>
      <c r="Z185" s="671"/>
    </row>
    <row r="186" spans="1:26" ht="13.5" customHeight="1">
      <c r="A186" s="671"/>
      <c r="B186" s="671"/>
      <c r="C186" s="671"/>
      <c r="D186" s="671"/>
      <c r="E186" s="671"/>
      <c r="F186" s="671"/>
      <c r="G186" s="671"/>
      <c r="H186" s="671"/>
      <c r="I186" s="671"/>
      <c r="J186" s="671"/>
      <c r="K186" s="671"/>
      <c r="L186" s="671"/>
      <c r="M186" s="671"/>
      <c r="N186" s="671"/>
      <c r="O186" s="671"/>
      <c r="P186" s="671"/>
      <c r="Q186" s="671"/>
      <c r="R186" s="671"/>
      <c r="S186" s="671"/>
      <c r="T186" s="671"/>
      <c r="U186" s="671"/>
      <c r="V186" s="671"/>
      <c r="W186" s="671"/>
      <c r="X186" s="671"/>
      <c r="Y186" s="671"/>
      <c r="Z186" s="671"/>
    </row>
    <row r="187" spans="1:26" ht="13.5" customHeight="1">
      <c r="A187" s="671"/>
      <c r="B187" s="671"/>
      <c r="C187" s="671"/>
      <c r="D187" s="671"/>
      <c r="E187" s="671"/>
      <c r="F187" s="671"/>
      <c r="G187" s="671"/>
      <c r="H187" s="671"/>
      <c r="I187" s="671"/>
      <c r="J187" s="671"/>
      <c r="K187" s="671"/>
      <c r="L187" s="671"/>
      <c r="M187" s="671"/>
      <c r="N187" s="671"/>
      <c r="O187" s="671"/>
      <c r="P187" s="671"/>
      <c r="Q187" s="671"/>
      <c r="R187" s="671"/>
      <c r="S187" s="671"/>
      <c r="T187" s="671"/>
      <c r="U187" s="671"/>
      <c r="V187" s="671"/>
      <c r="W187" s="671"/>
      <c r="X187" s="671"/>
      <c r="Y187" s="671"/>
      <c r="Z187" s="671"/>
    </row>
    <row r="188" spans="1:26" ht="13.5" customHeight="1">
      <c r="A188" s="671"/>
      <c r="B188" s="671"/>
      <c r="C188" s="671"/>
      <c r="D188" s="671"/>
      <c r="E188" s="671"/>
      <c r="F188" s="671"/>
      <c r="G188" s="671"/>
      <c r="H188" s="671"/>
      <c r="I188" s="671"/>
      <c r="J188" s="671"/>
      <c r="K188" s="671"/>
      <c r="L188" s="671"/>
      <c r="M188" s="671"/>
      <c r="N188" s="671"/>
      <c r="O188" s="671"/>
      <c r="P188" s="671"/>
      <c r="Q188" s="671"/>
      <c r="R188" s="671"/>
      <c r="S188" s="671"/>
      <c r="T188" s="671"/>
      <c r="U188" s="671"/>
      <c r="V188" s="671"/>
      <c r="W188" s="671"/>
      <c r="X188" s="671"/>
      <c r="Y188" s="671"/>
      <c r="Z188" s="671"/>
    </row>
    <row r="189" spans="1:26" ht="13.5" customHeight="1">
      <c r="A189" s="671"/>
      <c r="B189" s="671"/>
      <c r="C189" s="671"/>
      <c r="D189" s="671"/>
      <c r="E189" s="671"/>
      <c r="F189" s="671"/>
      <c r="G189" s="671"/>
      <c r="H189" s="671"/>
      <c r="I189" s="671"/>
      <c r="J189" s="671"/>
      <c r="K189" s="671"/>
      <c r="L189" s="671"/>
      <c r="M189" s="671"/>
      <c r="N189" s="671"/>
      <c r="O189" s="671"/>
      <c r="P189" s="671"/>
      <c r="Q189" s="671"/>
      <c r="R189" s="671"/>
      <c r="S189" s="671"/>
      <c r="T189" s="671"/>
      <c r="U189" s="671"/>
      <c r="V189" s="671"/>
      <c r="W189" s="671"/>
      <c r="X189" s="671"/>
      <c r="Y189" s="671"/>
      <c r="Z189" s="671"/>
    </row>
    <row r="190" spans="1:26" ht="13.5" customHeight="1">
      <c r="A190" s="671"/>
      <c r="B190" s="671"/>
      <c r="C190" s="671"/>
      <c r="D190" s="671"/>
      <c r="E190" s="671"/>
      <c r="F190" s="671"/>
      <c r="G190" s="671"/>
      <c r="H190" s="671"/>
      <c r="I190" s="671"/>
      <c r="J190" s="671"/>
      <c r="K190" s="671"/>
      <c r="L190" s="671"/>
      <c r="M190" s="671"/>
      <c r="N190" s="671"/>
      <c r="O190" s="671"/>
      <c r="P190" s="671"/>
      <c r="Q190" s="671"/>
      <c r="R190" s="671"/>
      <c r="S190" s="671"/>
      <c r="T190" s="671"/>
      <c r="U190" s="671"/>
      <c r="V190" s="671"/>
      <c r="W190" s="671"/>
      <c r="X190" s="671"/>
      <c r="Y190" s="671"/>
      <c r="Z190" s="671"/>
    </row>
    <row r="191" spans="1:26" ht="13.5" customHeight="1">
      <c r="A191" s="671"/>
      <c r="B191" s="671"/>
      <c r="C191" s="671"/>
      <c r="D191" s="671"/>
      <c r="E191" s="671"/>
      <c r="F191" s="671"/>
      <c r="G191" s="671"/>
      <c r="H191" s="671"/>
      <c r="I191" s="671"/>
      <c r="J191" s="671"/>
      <c r="K191" s="671"/>
      <c r="L191" s="671"/>
      <c r="M191" s="671"/>
      <c r="N191" s="671"/>
      <c r="O191" s="671"/>
      <c r="P191" s="671"/>
      <c r="Q191" s="671"/>
      <c r="R191" s="671"/>
      <c r="S191" s="671"/>
      <c r="T191" s="671"/>
      <c r="U191" s="671"/>
      <c r="V191" s="671"/>
      <c r="W191" s="671"/>
      <c r="X191" s="671"/>
      <c r="Y191" s="671"/>
      <c r="Z191" s="671"/>
    </row>
    <row r="192" spans="1:26" ht="13.5" customHeight="1">
      <c r="A192" s="671"/>
      <c r="B192" s="671"/>
      <c r="C192" s="671"/>
      <c r="D192" s="671"/>
      <c r="E192" s="671"/>
      <c r="F192" s="671"/>
      <c r="G192" s="671"/>
      <c r="H192" s="671"/>
      <c r="I192" s="671"/>
      <c r="J192" s="671"/>
      <c r="K192" s="671"/>
      <c r="L192" s="671"/>
      <c r="M192" s="671"/>
      <c r="N192" s="671"/>
      <c r="O192" s="671"/>
      <c r="P192" s="671"/>
      <c r="Q192" s="671"/>
      <c r="R192" s="671"/>
      <c r="S192" s="671"/>
      <c r="T192" s="671"/>
      <c r="U192" s="671"/>
      <c r="V192" s="671"/>
      <c r="W192" s="671"/>
      <c r="X192" s="671"/>
      <c r="Y192" s="671"/>
      <c r="Z192" s="671"/>
    </row>
    <row r="193" spans="1:26" ht="13.5" customHeight="1">
      <c r="A193" s="671"/>
      <c r="B193" s="671"/>
      <c r="C193" s="671"/>
      <c r="D193" s="671"/>
      <c r="E193" s="671"/>
      <c r="F193" s="671"/>
      <c r="G193" s="671"/>
      <c r="H193" s="671"/>
      <c r="I193" s="671"/>
      <c r="J193" s="671"/>
      <c r="K193" s="671"/>
      <c r="L193" s="671"/>
      <c r="M193" s="671"/>
      <c r="N193" s="671"/>
      <c r="O193" s="671"/>
      <c r="P193" s="671"/>
      <c r="Q193" s="671"/>
      <c r="R193" s="671"/>
      <c r="S193" s="671"/>
      <c r="T193" s="671"/>
      <c r="U193" s="671"/>
      <c r="V193" s="671"/>
      <c r="W193" s="671"/>
      <c r="X193" s="671"/>
      <c r="Y193" s="671"/>
      <c r="Z193" s="671"/>
    </row>
    <row r="194" spans="1:26" ht="13.5" customHeight="1">
      <c r="A194" s="671"/>
      <c r="B194" s="671"/>
      <c r="C194" s="671"/>
      <c r="D194" s="671"/>
      <c r="E194" s="671"/>
      <c r="F194" s="671"/>
      <c r="G194" s="671"/>
      <c r="H194" s="671"/>
      <c r="I194" s="671"/>
      <c r="J194" s="671"/>
      <c r="K194" s="671"/>
      <c r="L194" s="671"/>
      <c r="M194" s="671"/>
      <c r="N194" s="671"/>
      <c r="O194" s="671"/>
      <c r="P194" s="671"/>
      <c r="Q194" s="671"/>
      <c r="R194" s="671"/>
      <c r="S194" s="671"/>
      <c r="T194" s="671"/>
      <c r="U194" s="671"/>
      <c r="V194" s="671"/>
      <c r="W194" s="671"/>
      <c r="X194" s="671"/>
      <c r="Y194" s="671"/>
      <c r="Z194" s="671"/>
    </row>
    <row r="195" spans="1:26" ht="13.5" customHeight="1">
      <c r="A195" s="671"/>
      <c r="B195" s="671"/>
      <c r="C195" s="671"/>
      <c r="D195" s="671"/>
      <c r="E195" s="671"/>
      <c r="F195" s="671"/>
      <c r="G195" s="671"/>
      <c r="H195" s="671"/>
      <c r="I195" s="671"/>
      <c r="J195" s="671"/>
      <c r="K195" s="671"/>
      <c r="L195" s="671"/>
      <c r="M195" s="671"/>
      <c r="N195" s="671"/>
      <c r="O195" s="671"/>
      <c r="P195" s="671"/>
      <c r="Q195" s="671"/>
      <c r="R195" s="671"/>
      <c r="S195" s="671"/>
      <c r="T195" s="671"/>
      <c r="U195" s="671"/>
      <c r="V195" s="671"/>
      <c r="W195" s="671"/>
      <c r="X195" s="671"/>
      <c r="Y195" s="671"/>
      <c r="Z195" s="671"/>
    </row>
    <row r="196" spans="1:26" ht="13.5" customHeight="1">
      <c r="A196" s="671"/>
      <c r="B196" s="671"/>
      <c r="C196" s="671"/>
      <c r="D196" s="671"/>
      <c r="E196" s="671"/>
      <c r="F196" s="671"/>
      <c r="G196" s="671"/>
      <c r="H196" s="671"/>
      <c r="I196" s="671"/>
      <c r="J196" s="671"/>
      <c r="K196" s="671"/>
      <c r="L196" s="671"/>
      <c r="M196" s="671"/>
      <c r="N196" s="671"/>
      <c r="O196" s="671"/>
      <c r="P196" s="671"/>
      <c r="Q196" s="671"/>
      <c r="R196" s="671"/>
      <c r="S196" s="671"/>
      <c r="T196" s="671"/>
      <c r="U196" s="671"/>
      <c r="V196" s="671"/>
      <c r="W196" s="671"/>
      <c r="X196" s="671"/>
      <c r="Y196" s="671"/>
      <c r="Z196" s="671"/>
    </row>
    <row r="197" spans="1:26" ht="13.5" customHeight="1">
      <c r="A197" s="671"/>
      <c r="B197" s="671"/>
      <c r="C197" s="671"/>
      <c r="D197" s="671"/>
      <c r="E197" s="671"/>
      <c r="F197" s="671"/>
      <c r="G197" s="671"/>
      <c r="H197" s="671"/>
      <c r="I197" s="671"/>
      <c r="J197" s="671"/>
      <c r="K197" s="671"/>
      <c r="L197" s="671"/>
      <c r="M197" s="671"/>
      <c r="N197" s="671"/>
      <c r="O197" s="671"/>
      <c r="P197" s="671"/>
      <c r="Q197" s="671"/>
      <c r="R197" s="671"/>
      <c r="S197" s="671"/>
      <c r="T197" s="671"/>
      <c r="U197" s="671"/>
      <c r="V197" s="671"/>
      <c r="W197" s="671"/>
      <c r="X197" s="671"/>
      <c r="Y197" s="671"/>
      <c r="Z197" s="671"/>
    </row>
    <row r="198" spans="1:26" ht="13.5" customHeight="1">
      <c r="A198" s="671"/>
      <c r="B198" s="671"/>
      <c r="C198" s="671"/>
      <c r="D198" s="671"/>
      <c r="E198" s="671"/>
      <c r="F198" s="671"/>
      <c r="G198" s="671"/>
      <c r="H198" s="671"/>
      <c r="I198" s="671"/>
      <c r="J198" s="671"/>
      <c r="K198" s="671"/>
      <c r="L198" s="671"/>
      <c r="M198" s="671"/>
      <c r="N198" s="671"/>
      <c r="O198" s="671"/>
      <c r="P198" s="671"/>
      <c r="Q198" s="671"/>
      <c r="R198" s="671"/>
      <c r="S198" s="671"/>
      <c r="T198" s="671"/>
      <c r="U198" s="671"/>
      <c r="V198" s="671"/>
      <c r="W198" s="671"/>
      <c r="X198" s="671"/>
      <c r="Y198" s="671"/>
      <c r="Z198" s="671"/>
    </row>
    <row r="199" spans="1:26" ht="13.5" customHeight="1">
      <c r="A199" s="671"/>
      <c r="B199" s="671"/>
      <c r="C199" s="671"/>
      <c r="D199" s="671"/>
      <c r="E199" s="671"/>
      <c r="F199" s="671"/>
      <c r="G199" s="671"/>
      <c r="H199" s="671"/>
      <c r="I199" s="671"/>
      <c r="J199" s="671"/>
      <c r="K199" s="671"/>
      <c r="L199" s="671"/>
      <c r="M199" s="671"/>
      <c r="N199" s="671"/>
      <c r="O199" s="671"/>
      <c r="P199" s="671"/>
      <c r="Q199" s="671"/>
      <c r="R199" s="671"/>
      <c r="S199" s="671"/>
      <c r="T199" s="671"/>
      <c r="U199" s="671"/>
      <c r="V199" s="671"/>
      <c r="W199" s="671"/>
      <c r="X199" s="671"/>
      <c r="Y199" s="671"/>
      <c r="Z199" s="671"/>
    </row>
    <row r="200" spans="1:26" ht="13.5" customHeight="1">
      <c r="A200" s="671"/>
      <c r="B200" s="671"/>
      <c r="C200" s="671"/>
      <c r="D200" s="671"/>
      <c r="E200" s="671"/>
      <c r="F200" s="671"/>
      <c r="G200" s="671"/>
      <c r="H200" s="671"/>
      <c r="I200" s="671"/>
      <c r="J200" s="671"/>
      <c r="K200" s="671"/>
      <c r="L200" s="671"/>
      <c r="M200" s="671"/>
      <c r="N200" s="671"/>
      <c r="O200" s="671"/>
      <c r="P200" s="671"/>
      <c r="Q200" s="671"/>
      <c r="R200" s="671"/>
      <c r="S200" s="671"/>
      <c r="T200" s="671"/>
      <c r="U200" s="671"/>
      <c r="V200" s="671"/>
      <c r="W200" s="671"/>
      <c r="X200" s="671"/>
      <c r="Y200" s="671"/>
      <c r="Z200" s="671"/>
    </row>
    <row r="201" spans="1:26" ht="13.5" customHeight="1">
      <c r="A201" s="671"/>
      <c r="B201" s="671"/>
      <c r="C201" s="671"/>
      <c r="D201" s="671"/>
      <c r="E201" s="671"/>
      <c r="F201" s="671"/>
      <c r="G201" s="671"/>
      <c r="H201" s="671"/>
      <c r="I201" s="671"/>
      <c r="J201" s="671"/>
      <c r="K201" s="671"/>
      <c r="L201" s="671"/>
      <c r="M201" s="671"/>
      <c r="N201" s="671"/>
      <c r="O201" s="671"/>
      <c r="P201" s="671"/>
      <c r="Q201" s="671"/>
      <c r="R201" s="671"/>
      <c r="S201" s="671"/>
      <c r="T201" s="671"/>
      <c r="U201" s="671"/>
      <c r="V201" s="671"/>
      <c r="W201" s="671"/>
      <c r="X201" s="671"/>
      <c r="Y201" s="671"/>
      <c r="Z201" s="671"/>
    </row>
    <row r="202" spans="1:26" ht="13.5" customHeight="1">
      <c r="A202" s="671"/>
      <c r="B202" s="671"/>
      <c r="C202" s="671"/>
      <c r="D202" s="671"/>
      <c r="E202" s="671"/>
      <c r="F202" s="671"/>
      <c r="G202" s="671"/>
      <c r="H202" s="671"/>
      <c r="I202" s="671"/>
      <c r="J202" s="671"/>
      <c r="K202" s="671"/>
      <c r="L202" s="671"/>
      <c r="M202" s="671"/>
      <c r="N202" s="671"/>
      <c r="O202" s="671"/>
      <c r="P202" s="671"/>
      <c r="Q202" s="671"/>
      <c r="R202" s="671"/>
      <c r="S202" s="671"/>
      <c r="T202" s="671"/>
      <c r="U202" s="671"/>
      <c r="V202" s="671"/>
      <c r="W202" s="671"/>
      <c r="X202" s="671"/>
      <c r="Y202" s="671"/>
      <c r="Z202" s="671"/>
    </row>
    <row r="203" spans="1:26" ht="13.5" customHeight="1">
      <c r="A203" s="671"/>
      <c r="B203" s="671"/>
      <c r="C203" s="671"/>
      <c r="D203" s="671"/>
      <c r="E203" s="671"/>
      <c r="F203" s="671"/>
      <c r="G203" s="671"/>
      <c r="H203" s="671"/>
      <c r="I203" s="671"/>
      <c r="J203" s="671"/>
      <c r="K203" s="671"/>
      <c r="L203" s="671"/>
      <c r="M203" s="671"/>
      <c r="N203" s="671"/>
      <c r="O203" s="671"/>
      <c r="P203" s="671"/>
      <c r="Q203" s="671"/>
      <c r="R203" s="671"/>
      <c r="S203" s="671"/>
      <c r="T203" s="671"/>
      <c r="U203" s="671"/>
      <c r="V203" s="671"/>
      <c r="W203" s="671"/>
      <c r="X203" s="671"/>
      <c r="Y203" s="671"/>
      <c r="Z203" s="671"/>
    </row>
    <row r="204" spans="1:26" ht="13.5" customHeight="1">
      <c r="A204" s="671"/>
      <c r="B204" s="671"/>
      <c r="C204" s="671"/>
      <c r="D204" s="671"/>
      <c r="E204" s="671"/>
      <c r="F204" s="671"/>
      <c r="G204" s="671"/>
      <c r="H204" s="671"/>
      <c r="I204" s="671"/>
      <c r="J204" s="671"/>
      <c r="K204" s="671"/>
      <c r="L204" s="671"/>
      <c r="M204" s="671"/>
      <c r="N204" s="671"/>
      <c r="O204" s="671"/>
      <c r="P204" s="671"/>
      <c r="Q204" s="671"/>
      <c r="R204" s="671"/>
      <c r="S204" s="671"/>
      <c r="T204" s="671"/>
      <c r="U204" s="671"/>
      <c r="V204" s="671"/>
      <c r="W204" s="671"/>
      <c r="X204" s="671"/>
      <c r="Y204" s="671"/>
      <c r="Z204" s="671"/>
    </row>
    <row r="205" spans="1:26" ht="13.5" customHeight="1">
      <c r="A205" s="671"/>
      <c r="B205" s="671"/>
      <c r="C205" s="671"/>
      <c r="D205" s="671"/>
      <c r="E205" s="671"/>
      <c r="F205" s="671"/>
      <c r="G205" s="671"/>
      <c r="H205" s="671"/>
      <c r="I205" s="671"/>
      <c r="J205" s="671"/>
      <c r="K205" s="671"/>
      <c r="L205" s="671"/>
      <c r="M205" s="671"/>
      <c r="N205" s="671"/>
      <c r="O205" s="671"/>
      <c r="P205" s="671"/>
      <c r="Q205" s="671"/>
      <c r="R205" s="671"/>
      <c r="S205" s="671"/>
      <c r="T205" s="671"/>
      <c r="U205" s="671"/>
      <c r="V205" s="671"/>
      <c r="W205" s="671"/>
      <c r="X205" s="671"/>
      <c r="Y205" s="671"/>
      <c r="Z205" s="671"/>
    </row>
    <row r="206" spans="1:26" ht="13.5" customHeight="1">
      <c r="A206" s="671"/>
      <c r="B206" s="671"/>
      <c r="C206" s="671"/>
      <c r="D206" s="671"/>
      <c r="E206" s="671"/>
      <c r="F206" s="671"/>
      <c r="G206" s="671"/>
      <c r="H206" s="671"/>
      <c r="I206" s="671"/>
      <c r="J206" s="671"/>
      <c r="K206" s="671"/>
      <c r="L206" s="671"/>
      <c r="M206" s="671"/>
      <c r="N206" s="671"/>
      <c r="O206" s="671"/>
      <c r="P206" s="671"/>
      <c r="Q206" s="671"/>
      <c r="R206" s="671"/>
      <c r="S206" s="671"/>
      <c r="T206" s="671"/>
      <c r="U206" s="671"/>
      <c r="V206" s="671"/>
      <c r="W206" s="671"/>
      <c r="X206" s="671"/>
      <c r="Y206" s="671"/>
      <c r="Z206" s="671"/>
    </row>
    <row r="207" spans="1:26" ht="13.5" customHeight="1">
      <c r="A207" s="671"/>
      <c r="B207" s="671"/>
      <c r="C207" s="671"/>
      <c r="D207" s="671"/>
      <c r="E207" s="671"/>
      <c r="F207" s="671"/>
      <c r="G207" s="671"/>
      <c r="H207" s="671"/>
      <c r="I207" s="671"/>
      <c r="J207" s="671"/>
      <c r="K207" s="671"/>
      <c r="L207" s="671"/>
      <c r="M207" s="671"/>
      <c r="N207" s="671"/>
      <c r="O207" s="671"/>
      <c r="P207" s="671"/>
      <c r="Q207" s="671"/>
      <c r="R207" s="671"/>
      <c r="S207" s="671"/>
      <c r="T207" s="671"/>
      <c r="U207" s="671"/>
      <c r="V207" s="671"/>
      <c r="W207" s="671"/>
      <c r="X207" s="671"/>
      <c r="Y207" s="671"/>
      <c r="Z207" s="671"/>
    </row>
    <row r="208" spans="1:26" ht="13.5" customHeight="1">
      <c r="A208" s="671"/>
      <c r="B208" s="671"/>
      <c r="C208" s="671"/>
      <c r="D208" s="671"/>
      <c r="E208" s="671"/>
      <c r="F208" s="671"/>
      <c r="G208" s="671"/>
      <c r="H208" s="671"/>
      <c r="I208" s="671"/>
      <c r="J208" s="671"/>
      <c r="K208" s="671"/>
      <c r="L208" s="671"/>
      <c r="M208" s="671"/>
      <c r="N208" s="671"/>
      <c r="O208" s="671"/>
      <c r="P208" s="671"/>
      <c r="Q208" s="671"/>
      <c r="R208" s="671"/>
      <c r="S208" s="671"/>
      <c r="T208" s="671"/>
      <c r="U208" s="671"/>
      <c r="V208" s="671"/>
      <c r="W208" s="671"/>
      <c r="X208" s="671"/>
      <c r="Y208" s="671"/>
      <c r="Z208" s="671"/>
    </row>
    <row r="209" spans="1:26" ht="13.5" customHeight="1">
      <c r="A209" s="671"/>
      <c r="B209" s="671"/>
      <c r="C209" s="671"/>
      <c r="D209" s="671"/>
      <c r="E209" s="671"/>
      <c r="F209" s="671"/>
      <c r="G209" s="671"/>
      <c r="H209" s="671"/>
      <c r="I209" s="671"/>
      <c r="J209" s="671"/>
      <c r="K209" s="671"/>
      <c r="L209" s="671"/>
      <c r="M209" s="671"/>
      <c r="N209" s="671"/>
      <c r="O209" s="671"/>
      <c r="P209" s="671"/>
      <c r="Q209" s="671"/>
      <c r="R209" s="671"/>
      <c r="S209" s="671"/>
      <c r="T209" s="671"/>
      <c r="U209" s="671"/>
      <c r="V209" s="671"/>
      <c r="W209" s="671"/>
      <c r="X209" s="671"/>
      <c r="Y209" s="671"/>
      <c r="Z209" s="671"/>
    </row>
    <row r="210" spans="1:26" ht="13.5" customHeight="1">
      <c r="A210" s="671"/>
      <c r="B210" s="671"/>
      <c r="C210" s="671"/>
      <c r="D210" s="671"/>
      <c r="E210" s="671"/>
      <c r="F210" s="671"/>
      <c r="G210" s="671"/>
      <c r="H210" s="671"/>
      <c r="I210" s="671"/>
      <c r="J210" s="671"/>
      <c r="K210" s="671"/>
      <c r="L210" s="671"/>
      <c r="M210" s="671"/>
      <c r="N210" s="671"/>
      <c r="O210" s="671"/>
      <c r="P210" s="671"/>
      <c r="Q210" s="671"/>
      <c r="R210" s="671"/>
      <c r="S210" s="671"/>
      <c r="T210" s="671"/>
      <c r="U210" s="671"/>
      <c r="V210" s="671"/>
      <c r="W210" s="671"/>
      <c r="X210" s="671"/>
      <c r="Y210" s="671"/>
      <c r="Z210" s="671"/>
    </row>
    <row r="211" spans="1:26" ht="13.5" customHeight="1">
      <c r="A211" s="671"/>
      <c r="B211" s="671"/>
      <c r="C211" s="671"/>
      <c r="D211" s="671"/>
      <c r="E211" s="671"/>
      <c r="F211" s="671"/>
      <c r="G211" s="671"/>
      <c r="H211" s="671"/>
      <c r="I211" s="671"/>
      <c r="J211" s="671"/>
      <c r="K211" s="671"/>
      <c r="L211" s="671"/>
      <c r="M211" s="671"/>
      <c r="N211" s="671"/>
      <c r="O211" s="671"/>
      <c r="P211" s="671"/>
      <c r="Q211" s="671"/>
      <c r="R211" s="671"/>
      <c r="S211" s="671"/>
      <c r="T211" s="671"/>
      <c r="U211" s="671"/>
      <c r="V211" s="671"/>
      <c r="W211" s="671"/>
      <c r="X211" s="671"/>
      <c r="Y211" s="671"/>
      <c r="Z211" s="671"/>
    </row>
    <row r="212" spans="1:26" ht="13.5" customHeight="1">
      <c r="A212" s="671"/>
      <c r="B212" s="671"/>
      <c r="C212" s="671"/>
      <c r="D212" s="671"/>
      <c r="E212" s="671"/>
      <c r="F212" s="671"/>
      <c r="G212" s="671"/>
      <c r="H212" s="671"/>
      <c r="I212" s="671"/>
      <c r="J212" s="671"/>
      <c r="K212" s="671"/>
      <c r="L212" s="671"/>
      <c r="M212" s="671"/>
      <c r="N212" s="671"/>
      <c r="O212" s="671"/>
      <c r="P212" s="671"/>
      <c r="Q212" s="671"/>
      <c r="R212" s="671"/>
      <c r="S212" s="671"/>
      <c r="T212" s="671"/>
      <c r="U212" s="671"/>
      <c r="V212" s="671"/>
      <c r="W212" s="671"/>
      <c r="X212" s="671"/>
      <c r="Y212" s="671"/>
      <c r="Z212" s="671"/>
    </row>
    <row r="213" spans="1:26" ht="13.5" customHeight="1">
      <c r="A213" s="671"/>
      <c r="B213" s="671"/>
      <c r="C213" s="671"/>
      <c r="D213" s="671"/>
      <c r="E213" s="671"/>
      <c r="F213" s="671"/>
      <c r="G213" s="671"/>
      <c r="H213" s="671"/>
      <c r="I213" s="671"/>
      <c r="J213" s="671"/>
      <c r="K213" s="671"/>
      <c r="L213" s="671"/>
      <c r="M213" s="671"/>
      <c r="N213" s="671"/>
      <c r="O213" s="671"/>
      <c r="P213" s="671"/>
      <c r="Q213" s="671"/>
      <c r="R213" s="671"/>
      <c r="S213" s="671"/>
      <c r="T213" s="671"/>
      <c r="U213" s="671"/>
      <c r="V213" s="671"/>
      <c r="W213" s="671"/>
      <c r="X213" s="671"/>
      <c r="Y213" s="671"/>
      <c r="Z213" s="671"/>
    </row>
    <row r="214" spans="1:26" ht="13.5" customHeight="1">
      <c r="A214" s="671"/>
      <c r="B214" s="671"/>
      <c r="C214" s="671"/>
      <c r="D214" s="671"/>
      <c r="E214" s="671"/>
      <c r="F214" s="671"/>
      <c r="G214" s="671"/>
      <c r="H214" s="671"/>
      <c r="I214" s="671"/>
      <c r="J214" s="671"/>
      <c r="K214" s="671"/>
      <c r="L214" s="671"/>
      <c r="M214" s="671"/>
      <c r="N214" s="671"/>
      <c r="O214" s="671"/>
      <c r="P214" s="671"/>
      <c r="Q214" s="671"/>
      <c r="R214" s="671"/>
      <c r="S214" s="671"/>
      <c r="T214" s="671"/>
      <c r="U214" s="671"/>
      <c r="V214" s="671"/>
      <c r="W214" s="671"/>
      <c r="X214" s="671"/>
      <c r="Y214" s="671"/>
      <c r="Z214" s="671"/>
    </row>
    <row r="215" spans="1:26" ht="13.5" customHeight="1">
      <c r="A215" s="671"/>
      <c r="B215" s="671"/>
      <c r="C215" s="671"/>
      <c r="D215" s="671"/>
      <c r="E215" s="671"/>
      <c r="F215" s="671"/>
      <c r="G215" s="671"/>
      <c r="H215" s="671"/>
      <c r="I215" s="671"/>
      <c r="J215" s="671"/>
      <c r="K215" s="671"/>
      <c r="L215" s="671"/>
      <c r="M215" s="671"/>
      <c r="N215" s="671"/>
      <c r="O215" s="671"/>
      <c r="P215" s="671"/>
      <c r="Q215" s="671"/>
      <c r="R215" s="671"/>
      <c r="S215" s="671"/>
      <c r="T215" s="671"/>
      <c r="U215" s="671"/>
      <c r="V215" s="671"/>
      <c r="W215" s="671"/>
      <c r="X215" s="671"/>
      <c r="Y215" s="671"/>
      <c r="Z215" s="671"/>
    </row>
    <row r="216" spans="1:26" ht="13.5" customHeight="1">
      <c r="A216" s="671"/>
      <c r="B216" s="671"/>
      <c r="C216" s="671"/>
      <c r="D216" s="671"/>
      <c r="E216" s="671"/>
      <c r="F216" s="671"/>
      <c r="G216" s="671"/>
      <c r="H216" s="671"/>
      <c r="I216" s="671"/>
      <c r="J216" s="671"/>
      <c r="K216" s="671"/>
      <c r="L216" s="671"/>
      <c r="M216" s="671"/>
      <c r="N216" s="671"/>
      <c r="O216" s="671"/>
      <c r="P216" s="671"/>
      <c r="Q216" s="671"/>
      <c r="R216" s="671"/>
      <c r="S216" s="671"/>
      <c r="T216" s="671"/>
      <c r="U216" s="671"/>
      <c r="V216" s="671"/>
      <c r="W216" s="671"/>
      <c r="X216" s="671"/>
      <c r="Y216" s="671"/>
      <c r="Z216" s="671"/>
    </row>
    <row r="217" spans="1:26" ht="13.5" customHeight="1">
      <c r="A217" s="671"/>
      <c r="B217" s="671"/>
      <c r="C217" s="671"/>
      <c r="D217" s="671"/>
      <c r="E217" s="671"/>
      <c r="F217" s="671"/>
      <c r="G217" s="671"/>
      <c r="H217" s="671"/>
      <c r="I217" s="671"/>
      <c r="J217" s="671"/>
      <c r="K217" s="671"/>
      <c r="L217" s="671"/>
      <c r="M217" s="671"/>
      <c r="N217" s="671"/>
      <c r="O217" s="671"/>
      <c r="P217" s="671"/>
      <c r="Q217" s="671"/>
      <c r="R217" s="671"/>
      <c r="S217" s="671"/>
      <c r="T217" s="671"/>
      <c r="U217" s="671"/>
      <c r="V217" s="671"/>
      <c r="W217" s="671"/>
      <c r="X217" s="671"/>
      <c r="Y217" s="671"/>
      <c r="Z217" s="671"/>
    </row>
    <row r="218" spans="1:26" ht="13.5" customHeight="1">
      <c r="A218" s="671"/>
      <c r="B218" s="671"/>
      <c r="C218" s="671"/>
      <c r="D218" s="671"/>
      <c r="E218" s="671"/>
      <c r="F218" s="671"/>
      <c r="G218" s="671"/>
      <c r="H218" s="671"/>
      <c r="I218" s="671"/>
      <c r="J218" s="671"/>
      <c r="K218" s="671"/>
      <c r="L218" s="671"/>
      <c r="M218" s="671"/>
      <c r="N218" s="671"/>
      <c r="O218" s="671"/>
      <c r="P218" s="671"/>
      <c r="Q218" s="671"/>
      <c r="R218" s="671"/>
      <c r="S218" s="671"/>
      <c r="T218" s="671"/>
      <c r="U218" s="671"/>
      <c r="V218" s="671"/>
      <c r="W218" s="671"/>
      <c r="X218" s="671"/>
      <c r="Y218" s="671"/>
      <c r="Z218" s="671"/>
    </row>
    <row r="219" spans="1:26" ht="13.5" customHeight="1">
      <c r="A219" s="671"/>
      <c r="B219" s="671"/>
      <c r="C219" s="671"/>
      <c r="D219" s="671"/>
      <c r="E219" s="671"/>
      <c r="F219" s="671"/>
      <c r="G219" s="671"/>
      <c r="H219" s="671"/>
      <c r="I219" s="671"/>
      <c r="J219" s="671"/>
      <c r="K219" s="671"/>
      <c r="L219" s="671"/>
      <c r="M219" s="671"/>
      <c r="N219" s="671"/>
      <c r="O219" s="671"/>
      <c r="P219" s="671"/>
      <c r="Q219" s="671"/>
      <c r="R219" s="671"/>
      <c r="S219" s="671"/>
      <c r="T219" s="671"/>
      <c r="U219" s="671"/>
      <c r="V219" s="671"/>
      <c r="W219" s="671"/>
      <c r="X219" s="671"/>
      <c r="Y219" s="671"/>
      <c r="Z219" s="671"/>
    </row>
    <row r="220" spans="1:26" ht="13.5" customHeight="1">
      <c r="A220" s="671"/>
      <c r="B220" s="671"/>
      <c r="C220" s="671"/>
      <c r="D220" s="671"/>
      <c r="E220" s="671"/>
      <c r="F220" s="671"/>
      <c r="G220" s="671"/>
      <c r="H220" s="671"/>
      <c r="I220" s="671"/>
      <c r="J220" s="671"/>
      <c r="K220" s="671"/>
      <c r="L220" s="671"/>
      <c r="M220" s="671"/>
      <c r="N220" s="671"/>
      <c r="O220" s="671"/>
      <c r="P220" s="671"/>
      <c r="Q220" s="671"/>
      <c r="R220" s="671"/>
      <c r="S220" s="671"/>
      <c r="T220" s="671"/>
      <c r="U220" s="671"/>
      <c r="V220" s="671"/>
      <c r="W220" s="671"/>
      <c r="X220" s="671"/>
      <c r="Y220" s="671"/>
      <c r="Z220" s="671"/>
    </row>
    <row r="221" spans="1:26" ht="13.5" customHeight="1">
      <c r="A221" s="671"/>
      <c r="B221" s="671"/>
      <c r="C221" s="671"/>
      <c r="D221" s="671"/>
      <c r="E221" s="671"/>
      <c r="F221" s="671"/>
      <c r="G221" s="671"/>
      <c r="H221" s="671"/>
      <c r="I221" s="671"/>
      <c r="J221" s="671"/>
      <c r="K221" s="671"/>
      <c r="L221" s="671"/>
      <c r="M221" s="671"/>
      <c r="N221" s="671"/>
      <c r="O221" s="671"/>
      <c r="P221" s="671"/>
      <c r="Q221" s="671"/>
      <c r="R221" s="671"/>
      <c r="S221" s="671"/>
      <c r="T221" s="671"/>
      <c r="U221" s="671"/>
      <c r="V221" s="671"/>
      <c r="W221" s="671"/>
      <c r="X221" s="671"/>
      <c r="Y221" s="671"/>
      <c r="Z221" s="671"/>
    </row>
    <row r="222" spans="1:26" ht="13.5" customHeight="1">
      <c r="A222" s="671"/>
      <c r="B222" s="671"/>
      <c r="C222" s="671"/>
      <c r="D222" s="671"/>
      <c r="E222" s="671"/>
      <c r="F222" s="671"/>
      <c r="G222" s="671"/>
      <c r="H222" s="671"/>
      <c r="I222" s="671"/>
      <c r="J222" s="671"/>
      <c r="K222" s="671"/>
      <c r="L222" s="671"/>
      <c r="M222" s="671"/>
      <c r="N222" s="671"/>
      <c r="O222" s="671"/>
      <c r="P222" s="671"/>
      <c r="Q222" s="671"/>
      <c r="R222" s="671"/>
      <c r="S222" s="671"/>
      <c r="T222" s="671"/>
      <c r="U222" s="671"/>
      <c r="V222" s="671"/>
      <c r="W222" s="671"/>
      <c r="X222" s="671"/>
      <c r="Y222" s="671"/>
      <c r="Z222" s="671"/>
    </row>
    <row r="223" spans="1:26" ht="13.5" customHeight="1">
      <c r="A223" s="671"/>
      <c r="B223" s="671"/>
      <c r="C223" s="671"/>
      <c r="D223" s="671"/>
      <c r="E223" s="671"/>
      <c r="F223" s="671"/>
      <c r="G223" s="671"/>
      <c r="H223" s="671"/>
      <c r="I223" s="671"/>
      <c r="J223" s="671"/>
      <c r="K223" s="671"/>
      <c r="L223" s="671"/>
      <c r="M223" s="671"/>
      <c r="N223" s="671"/>
      <c r="O223" s="671"/>
      <c r="P223" s="671"/>
      <c r="Q223" s="671"/>
      <c r="R223" s="671"/>
      <c r="S223" s="671"/>
      <c r="T223" s="671"/>
      <c r="U223" s="671"/>
      <c r="V223" s="671"/>
      <c r="W223" s="671"/>
      <c r="X223" s="671"/>
      <c r="Y223" s="671"/>
      <c r="Z223" s="671"/>
    </row>
    <row r="224" spans="1:26" ht="13.5" customHeight="1">
      <c r="A224" s="671"/>
      <c r="B224" s="671"/>
      <c r="C224" s="671"/>
      <c r="D224" s="671"/>
      <c r="E224" s="671"/>
      <c r="F224" s="671"/>
      <c r="G224" s="671"/>
      <c r="H224" s="671"/>
      <c r="I224" s="671"/>
      <c r="J224" s="671"/>
      <c r="K224" s="671"/>
      <c r="L224" s="671"/>
      <c r="M224" s="671"/>
      <c r="N224" s="671"/>
      <c r="O224" s="671"/>
      <c r="P224" s="671"/>
      <c r="Q224" s="671"/>
      <c r="R224" s="671"/>
      <c r="S224" s="671"/>
      <c r="T224" s="671"/>
      <c r="U224" s="671"/>
      <c r="V224" s="671"/>
      <c r="W224" s="671"/>
      <c r="X224" s="671"/>
      <c r="Y224" s="671"/>
      <c r="Z224" s="671"/>
    </row>
    <row r="225" spans="1:26" ht="13.5" customHeight="1">
      <c r="A225" s="671"/>
      <c r="B225" s="671"/>
      <c r="C225" s="671"/>
      <c r="D225" s="671"/>
      <c r="E225" s="671"/>
      <c r="F225" s="671"/>
      <c r="G225" s="671"/>
      <c r="H225" s="671"/>
      <c r="I225" s="671"/>
      <c r="J225" s="671"/>
      <c r="K225" s="671"/>
      <c r="L225" s="671"/>
      <c r="M225" s="671"/>
      <c r="N225" s="671"/>
      <c r="O225" s="671"/>
      <c r="P225" s="671"/>
      <c r="Q225" s="671"/>
      <c r="R225" s="671"/>
      <c r="S225" s="671"/>
      <c r="T225" s="671"/>
      <c r="U225" s="671"/>
      <c r="V225" s="671"/>
      <c r="W225" s="671"/>
      <c r="X225" s="671"/>
      <c r="Y225" s="671"/>
      <c r="Z225" s="671"/>
    </row>
    <row r="226" spans="1:26" ht="13.5" customHeight="1">
      <c r="A226" s="671"/>
      <c r="B226" s="671"/>
      <c r="C226" s="671"/>
      <c r="D226" s="671"/>
      <c r="E226" s="671"/>
      <c r="F226" s="671"/>
      <c r="G226" s="671"/>
      <c r="H226" s="671"/>
      <c r="I226" s="671"/>
      <c r="J226" s="671"/>
      <c r="K226" s="671"/>
      <c r="L226" s="671"/>
      <c r="M226" s="671"/>
      <c r="N226" s="671"/>
      <c r="O226" s="671"/>
      <c r="P226" s="671"/>
      <c r="Q226" s="671"/>
      <c r="R226" s="671"/>
      <c r="S226" s="671"/>
      <c r="T226" s="671"/>
      <c r="U226" s="671"/>
      <c r="V226" s="671"/>
      <c r="W226" s="671"/>
      <c r="X226" s="671"/>
      <c r="Y226" s="671"/>
      <c r="Z226" s="671"/>
    </row>
    <row r="227" spans="1:26" ht="13.5" customHeight="1">
      <c r="A227" s="671"/>
      <c r="B227" s="671"/>
      <c r="C227" s="671"/>
      <c r="D227" s="671"/>
      <c r="E227" s="671"/>
      <c r="F227" s="671"/>
      <c r="G227" s="671"/>
      <c r="H227" s="671"/>
      <c r="I227" s="671"/>
      <c r="J227" s="671"/>
      <c r="K227" s="671"/>
      <c r="L227" s="671"/>
      <c r="M227" s="671"/>
      <c r="N227" s="671"/>
      <c r="O227" s="671"/>
      <c r="P227" s="671"/>
      <c r="Q227" s="671"/>
      <c r="R227" s="671"/>
      <c r="S227" s="671"/>
      <c r="T227" s="671"/>
      <c r="U227" s="671"/>
      <c r="V227" s="671"/>
      <c r="W227" s="671"/>
      <c r="X227" s="671"/>
      <c r="Y227" s="671"/>
      <c r="Z227" s="671"/>
    </row>
    <row r="228" spans="1:26" ht="13.5" customHeight="1">
      <c r="A228" s="671"/>
      <c r="B228" s="671"/>
      <c r="C228" s="671"/>
      <c r="D228" s="671"/>
      <c r="E228" s="671"/>
      <c r="F228" s="671"/>
      <c r="G228" s="671"/>
      <c r="H228" s="671"/>
      <c r="I228" s="671"/>
      <c r="J228" s="671"/>
      <c r="K228" s="671"/>
      <c r="L228" s="671"/>
      <c r="M228" s="671"/>
      <c r="N228" s="671"/>
      <c r="O228" s="671"/>
      <c r="P228" s="671"/>
      <c r="Q228" s="671"/>
      <c r="R228" s="671"/>
      <c r="S228" s="671"/>
      <c r="T228" s="671"/>
      <c r="U228" s="671"/>
      <c r="V228" s="671"/>
      <c r="W228" s="671"/>
      <c r="X228" s="671"/>
      <c r="Y228" s="671"/>
      <c r="Z228" s="671"/>
    </row>
    <row r="229" spans="1:26" ht="13.5" customHeight="1">
      <c r="A229" s="671"/>
      <c r="B229" s="671"/>
      <c r="C229" s="671"/>
      <c r="D229" s="671"/>
      <c r="E229" s="671"/>
      <c r="F229" s="671"/>
      <c r="G229" s="671"/>
      <c r="H229" s="671"/>
      <c r="I229" s="671"/>
      <c r="J229" s="671"/>
      <c r="K229" s="671"/>
      <c r="L229" s="671"/>
      <c r="M229" s="671"/>
      <c r="N229" s="671"/>
      <c r="O229" s="671"/>
      <c r="P229" s="671"/>
      <c r="Q229" s="671"/>
      <c r="R229" s="671"/>
      <c r="S229" s="671"/>
      <c r="T229" s="671"/>
      <c r="U229" s="671"/>
      <c r="V229" s="671"/>
      <c r="W229" s="671"/>
      <c r="X229" s="671"/>
      <c r="Y229" s="671"/>
      <c r="Z229" s="671"/>
    </row>
    <row r="230" spans="1:26" ht="13.5" customHeight="1">
      <c r="A230" s="671"/>
      <c r="B230" s="671"/>
      <c r="C230" s="671"/>
      <c r="D230" s="671"/>
      <c r="E230" s="671"/>
      <c r="F230" s="671"/>
      <c r="G230" s="671"/>
      <c r="H230" s="671"/>
      <c r="I230" s="671"/>
      <c r="J230" s="671"/>
      <c r="K230" s="671"/>
      <c r="L230" s="671"/>
      <c r="M230" s="671"/>
      <c r="N230" s="671"/>
      <c r="O230" s="671"/>
      <c r="P230" s="671"/>
      <c r="Q230" s="671"/>
      <c r="R230" s="671"/>
      <c r="S230" s="671"/>
      <c r="T230" s="671"/>
      <c r="U230" s="671"/>
      <c r="V230" s="671"/>
      <c r="W230" s="671"/>
      <c r="X230" s="671"/>
      <c r="Y230" s="671"/>
      <c r="Z230" s="671"/>
    </row>
    <row r="231" spans="1:26" ht="13.5" customHeight="1">
      <c r="A231" s="671"/>
      <c r="B231" s="671"/>
      <c r="C231" s="671"/>
      <c r="D231" s="671"/>
      <c r="E231" s="671"/>
      <c r="F231" s="671"/>
      <c r="G231" s="671"/>
      <c r="H231" s="671"/>
      <c r="I231" s="671"/>
      <c r="J231" s="671"/>
      <c r="K231" s="671"/>
      <c r="L231" s="671"/>
      <c r="M231" s="671"/>
      <c r="N231" s="671"/>
      <c r="O231" s="671"/>
      <c r="P231" s="671"/>
      <c r="Q231" s="671"/>
      <c r="R231" s="671"/>
      <c r="S231" s="671"/>
      <c r="T231" s="671"/>
      <c r="U231" s="671"/>
      <c r="V231" s="671"/>
      <c r="W231" s="671"/>
      <c r="X231" s="671"/>
      <c r="Y231" s="671"/>
      <c r="Z231" s="671"/>
    </row>
    <row r="232" spans="1:26" ht="13.5" customHeight="1">
      <c r="A232" s="671"/>
      <c r="B232" s="671"/>
      <c r="C232" s="671"/>
      <c r="D232" s="671"/>
      <c r="E232" s="671"/>
      <c r="F232" s="671"/>
      <c r="G232" s="671"/>
      <c r="H232" s="671"/>
      <c r="I232" s="671"/>
      <c r="J232" s="671"/>
      <c r="K232" s="671"/>
      <c r="L232" s="671"/>
      <c r="M232" s="671"/>
      <c r="N232" s="671"/>
      <c r="O232" s="671"/>
      <c r="P232" s="671"/>
      <c r="Q232" s="671"/>
      <c r="R232" s="671"/>
      <c r="S232" s="671"/>
      <c r="T232" s="671"/>
      <c r="U232" s="671"/>
      <c r="V232" s="671"/>
      <c r="W232" s="671"/>
      <c r="X232" s="671"/>
      <c r="Y232" s="671"/>
      <c r="Z232" s="671"/>
    </row>
    <row r="233" spans="1:26" ht="13.5" customHeight="1">
      <c r="A233" s="671"/>
      <c r="B233" s="671"/>
      <c r="C233" s="671"/>
      <c r="D233" s="671"/>
      <c r="E233" s="671"/>
      <c r="F233" s="671"/>
      <c r="G233" s="671"/>
      <c r="H233" s="671"/>
      <c r="I233" s="671"/>
      <c r="J233" s="671"/>
      <c r="K233" s="671"/>
      <c r="L233" s="671"/>
      <c r="M233" s="671"/>
      <c r="N233" s="671"/>
      <c r="O233" s="671"/>
      <c r="P233" s="671"/>
      <c r="Q233" s="671"/>
      <c r="R233" s="671"/>
      <c r="S233" s="671"/>
      <c r="T233" s="671"/>
      <c r="U233" s="671"/>
      <c r="V233" s="671"/>
      <c r="W233" s="671"/>
      <c r="X233" s="671"/>
      <c r="Y233" s="671"/>
      <c r="Z233" s="671"/>
    </row>
    <row r="234" spans="1:26" ht="13.5" customHeight="1">
      <c r="A234" s="671"/>
      <c r="B234" s="671"/>
      <c r="C234" s="671"/>
      <c r="D234" s="671"/>
      <c r="E234" s="671"/>
      <c r="F234" s="671"/>
      <c r="G234" s="671"/>
      <c r="H234" s="671"/>
      <c r="I234" s="671"/>
      <c r="J234" s="671"/>
      <c r="K234" s="671"/>
      <c r="L234" s="671"/>
      <c r="M234" s="671"/>
      <c r="N234" s="671"/>
      <c r="O234" s="671"/>
      <c r="P234" s="671"/>
      <c r="Q234" s="671"/>
      <c r="R234" s="671"/>
      <c r="S234" s="671"/>
      <c r="T234" s="671"/>
      <c r="U234" s="671"/>
      <c r="V234" s="671"/>
      <c r="W234" s="671"/>
      <c r="X234" s="671"/>
      <c r="Y234" s="671"/>
      <c r="Z234" s="671"/>
    </row>
    <row r="235" spans="1:26" ht="13.5" customHeight="1">
      <c r="A235" s="671"/>
      <c r="B235" s="671"/>
      <c r="C235" s="671"/>
      <c r="D235" s="671"/>
      <c r="E235" s="671"/>
      <c r="F235" s="671"/>
      <c r="G235" s="671"/>
      <c r="H235" s="671"/>
      <c r="I235" s="671"/>
      <c r="J235" s="671"/>
      <c r="K235" s="671"/>
      <c r="L235" s="671"/>
      <c r="M235" s="671"/>
      <c r="N235" s="671"/>
      <c r="O235" s="671"/>
      <c r="P235" s="671"/>
      <c r="Q235" s="671"/>
      <c r="R235" s="671"/>
      <c r="S235" s="671"/>
      <c r="T235" s="671"/>
      <c r="U235" s="671"/>
      <c r="V235" s="671"/>
      <c r="W235" s="671"/>
      <c r="X235" s="671"/>
      <c r="Y235" s="671"/>
      <c r="Z235" s="671"/>
    </row>
    <row r="236" spans="1:26" ht="13.5" customHeight="1">
      <c r="A236" s="671"/>
      <c r="B236" s="671"/>
      <c r="C236" s="671"/>
      <c r="D236" s="671"/>
      <c r="E236" s="671"/>
      <c r="F236" s="671"/>
      <c r="G236" s="671"/>
      <c r="H236" s="671"/>
      <c r="I236" s="671"/>
      <c r="J236" s="671"/>
      <c r="K236" s="671"/>
      <c r="L236" s="671"/>
      <c r="M236" s="671"/>
      <c r="N236" s="671"/>
      <c r="O236" s="671"/>
      <c r="P236" s="671"/>
      <c r="Q236" s="671"/>
      <c r="R236" s="671"/>
      <c r="S236" s="671"/>
      <c r="T236" s="671"/>
      <c r="U236" s="671"/>
      <c r="V236" s="671"/>
      <c r="W236" s="671"/>
      <c r="X236" s="671"/>
      <c r="Y236" s="671"/>
      <c r="Z236" s="671"/>
    </row>
    <row r="237" spans="1:26" ht="13.5" customHeight="1">
      <c r="A237" s="671"/>
      <c r="B237" s="671"/>
      <c r="C237" s="671"/>
      <c r="D237" s="671"/>
      <c r="E237" s="671"/>
      <c r="F237" s="671"/>
      <c r="G237" s="671"/>
      <c r="H237" s="671"/>
      <c r="I237" s="671"/>
      <c r="J237" s="671"/>
      <c r="K237" s="671"/>
      <c r="L237" s="671"/>
      <c r="M237" s="671"/>
      <c r="N237" s="671"/>
      <c r="O237" s="671"/>
      <c r="P237" s="671"/>
      <c r="Q237" s="671"/>
      <c r="R237" s="671"/>
      <c r="S237" s="671"/>
      <c r="T237" s="671"/>
      <c r="U237" s="671"/>
      <c r="V237" s="671"/>
      <c r="W237" s="671"/>
      <c r="X237" s="671"/>
      <c r="Y237" s="671"/>
      <c r="Z237" s="671"/>
    </row>
    <row r="238" spans="1:26" ht="13.5" customHeight="1">
      <c r="A238" s="671"/>
      <c r="B238" s="671"/>
      <c r="C238" s="671"/>
      <c r="D238" s="671"/>
      <c r="E238" s="671"/>
      <c r="F238" s="671"/>
      <c r="G238" s="671"/>
      <c r="H238" s="671"/>
      <c r="I238" s="671"/>
      <c r="J238" s="671"/>
      <c r="K238" s="671"/>
      <c r="L238" s="671"/>
      <c r="M238" s="671"/>
      <c r="N238" s="671"/>
      <c r="O238" s="671"/>
      <c r="P238" s="671"/>
      <c r="Q238" s="671"/>
      <c r="R238" s="671"/>
      <c r="S238" s="671"/>
      <c r="T238" s="671"/>
      <c r="U238" s="671"/>
      <c r="V238" s="671"/>
      <c r="W238" s="671"/>
      <c r="X238" s="671"/>
      <c r="Y238" s="671"/>
      <c r="Z238" s="671"/>
    </row>
    <row r="239" spans="1:26" ht="13.5" customHeight="1">
      <c r="A239" s="671"/>
      <c r="B239" s="671"/>
      <c r="C239" s="671"/>
      <c r="D239" s="671"/>
      <c r="E239" s="671"/>
      <c r="F239" s="671"/>
      <c r="G239" s="671"/>
      <c r="H239" s="671"/>
      <c r="I239" s="671"/>
      <c r="J239" s="671"/>
      <c r="K239" s="671"/>
      <c r="L239" s="671"/>
      <c r="M239" s="671"/>
      <c r="N239" s="671"/>
      <c r="O239" s="671"/>
      <c r="P239" s="671"/>
      <c r="Q239" s="671"/>
      <c r="R239" s="671"/>
      <c r="S239" s="671"/>
      <c r="T239" s="671"/>
      <c r="U239" s="671"/>
      <c r="V239" s="671"/>
      <c r="W239" s="671"/>
      <c r="X239" s="671"/>
      <c r="Y239" s="671"/>
      <c r="Z239" s="671"/>
    </row>
    <row r="240" spans="1:26" ht="13.5" customHeight="1">
      <c r="A240" s="671"/>
      <c r="B240" s="671"/>
      <c r="C240" s="671"/>
      <c r="D240" s="671"/>
      <c r="E240" s="671"/>
      <c r="F240" s="671"/>
      <c r="G240" s="671"/>
      <c r="H240" s="671"/>
      <c r="I240" s="671"/>
      <c r="J240" s="671"/>
      <c r="K240" s="671"/>
      <c r="L240" s="671"/>
      <c r="M240" s="671"/>
      <c r="N240" s="671"/>
      <c r="O240" s="671"/>
      <c r="P240" s="671"/>
      <c r="Q240" s="671"/>
      <c r="R240" s="671"/>
      <c r="S240" s="671"/>
      <c r="T240" s="671"/>
      <c r="U240" s="671"/>
      <c r="V240" s="671"/>
      <c r="W240" s="671"/>
      <c r="X240" s="671"/>
      <c r="Y240" s="671"/>
      <c r="Z240" s="671"/>
    </row>
    <row r="241" spans="1:26" ht="13.5" customHeight="1">
      <c r="A241" s="671"/>
      <c r="B241" s="671"/>
      <c r="C241" s="671"/>
      <c r="D241" s="671"/>
      <c r="E241" s="671"/>
      <c r="F241" s="671"/>
      <c r="G241" s="671"/>
      <c r="H241" s="671"/>
      <c r="I241" s="671"/>
      <c r="J241" s="671"/>
      <c r="K241" s="671"/>
      <c r="L241" s="671"/>
      <c r="M241" s="671"/>
      <c r="N241" s="671"/>
      <c r="O241" s="671"/>
      <c r="P241" s="671"/>
      <c r="Q241" s="671"/>
      <c r="R241" s="671"/>
      <c r="S241" s="671"/>
      <c r="T241" s="671"/>
      <c r="U241" s="671"/>
      <c r="V241" s="671"/>
      <c r="W241" s="671"/>
      <c r="X241" s="671"/>
      <c r="Y241" s="671"/>
      <c r="Z241" s="671"/>
    </row>
    <row r="242" spans="1:26" ht="13.5" customHeight="1">
      <c r="A242" s="671"/>
      <c r="B242" s="671"/>
      <c r="C242" s="671"/>
      <c r="D242" s="671"/>
      <c r="E242" s="671"/>
      <c r="F242" s="671"/>
      <c r="G242" s="671"/>
      <c r="H242" s="671"/>
      <c r="I242" s="671"/>
      <c r="J242" s="671"/>
      <c r="K242" s="671"/>
      <c r="L242" s="671"/>
      <c r="M242" s="671"/>
      <c r="N242" s="671"/>
      <c r="O242" s="671"/>
      <c r="P242" s="671"/>
      <c r="Q242" s="671"/>
      <c r="R242" s="671"/>
      <c r="S242" s="671"/>
      <c r="T242" s="671"/>
      <c r="U242" s="671"/>
      <c r="V242" s="671"/>
      <c r="W242" s="671"/>
      <c r="X242" s="671"/>
      <c r="Y242" s="671"/>
      <c r="Z242" s="671"/>
    </row>
    <row r="243" spans="1:26" ht="13.5" customHeight="1">
      <c r="A243" s="671"/>
      <c r="B243" s="671"/>
      <c r="C243" s="671"/>
      <c r="D243" s="671"/>
      <c r="E243" s="671"/>
      <c r="F243" s="671"/>
      <c r="G243" s="671"/>
      <c r="H243" s="671"/>
      <c r="I243" s="671"/>
      <c r="J243" s="671"/>
      <c r="K243" s="671"/>
      <c r="L243" s="671"/>
      <c r="M243" s="671"/>
      <c r="N243" s="671"/>
      <c r="O243" s="671"/>
      <c r="P243" s="671"/>
      <c r="Q243" s="671"/>
      <c r="R243" s="671"/>
      <c r="S243" s="671"/>
      <c r="T243" s="671"/>
      <c r="U243" s="671"/>
      <c r="V243" s="671"/>
      <c r="W243" s="671"/>
      <c r="X243" s="671"/>
      <c r="Y243" s="671"/>
      <c r="Z243" s="671"/>
    </row>
    <row r="244" spans="1:26" ht="13.5" customHeight="1">
      <c r="A244" s="671"/>
      <c r="B244" s="671"/>
      <c r="C244" s="671"/>
      <c r="D244" s="671"/>
      <c r="E244" s="671"/>
      <c r="F244" s="671"/>
      <c r="G244" s="671"/>
      <c r="H244" s="671"/>
      <c r="I244" s="671"/>
      <c r="J244" s="671"/>
      <c r="K244" s="671"/>
      <c r="L244" s="671"/>
      <c r="M244" s="671"/>
      <c r="N244" s="671"/>
      <c r="O244" s="671"/>
      <c r="P244" s="671"/>
      <c r="Q244" s="671"/>
      <c r="R244" s="671"/>
      <c r="S244" s="671"/>
      <c r="T244" s="671"/>
      <c r="U244" s="671"/>
      <c r="V244" s="671"/>
      <c r="W244" s="671"/>
      <c r="X244" s="671"/>
      <c r="Y244" s="671"/>
      <c r="Z244" s="671"/>
    </row>
    <row r="245" spans="1:26" ht="13.5" customHeight="1">
      <c r="A245" s="671"/>
      <c r="B245" s="671"/>
      <c r="C245" s="671"/>
      <c r="D245" s="671"/>
      <c r="E245" s="671"/>
      <c r="F245" s="671"/>
      <c r="G245" s="671"/>
      <c r="H245" s="671"/>
      <c r="I245" s="671"/>
      <c r="J245" s="671"/>
      <c r="K245" s="671"/>
      <c r="L245" s="671"/>
      <c r="M245" s="671"/>
      <c r="N245" s="671"/>
      <c r="O245" s="671"/>
      <c r="P245" s="671"/>
      <c r="Q245" s="671"/>
      <c r="R245" s="671"/>
      <c r="S245" s="671"/>
      <c r="T245" s="671"/>
      <c r="U245" s="671"/>
      <c r="V245" s="671"/>
      <c r="W245" s="671"/>
      <c r="X245" s="671"/>
      <c r="Y245" s="671"/>
      <c r="Z245" s="671"/>
    </row>
    <row r="246" spans="1:26" ht="13.5" customHeight="1">
      <c r="A246" s="671"/>
      <c r="B246" s="671"/>
      <c r="C246" s="671"/>
      <c r="D246" s="671"/>
      <c r="E246" s="671"/>
      <c r="F246" s="671"/>
      <c r="G246" s="671"/>
      <c r="H246" s="671"/>
      <c r="I246" s="671"/>
      <c r="J246" s="671"/>
      <c r="K246" s="671"/>
      <c r="L246" s="671"/>
      <c r="M246" s="671"/>
      <c r="N246" s="671"/>
      <c r="O246" s="671"/>
      <c r="P246" s="671"/>
      <c r="Q246" s="671"/>
      <c r="R246" s="671"/>
      <c r="S246" s="671"/>
      <c r="T246" s="671"/>
      <c r="U246" s="671"/>
      <c r="V246" s="671"/>
      <c r="W246" s="671"/>
      <c r="X246" s="671"/>
      <c r="Y246" s="671"/>
      <c r="Z246" s="671"/>
    </row>
    <row r="247" spans="1:26" ht="13.5" customHeight="1">
      <c r="A247" s="671"/>
      <c r="B247" s="671"/>
      <c r="C247" s="671"/>
      <c r="D247" s="671"/>
      <c r="E247" s="671"/>
      <c r="F247" s="671"/>
      <c r="G247" s="671"/>
      <c r="H247" s="671"/>
      <c r="I247" s="671"/>
      <c r="J247" s="671"/>
      <c r="K247" s="671"/>
      <c r="L247" s="671"/>
      <c r="M247" s="671"/>
      <c r="N247" s="671"/>
      <c r="O247" s="671"/>
      <c r="P247" s="671"/>
      <c r="Q247" s="671"/>
      <c r="R247" s="671"/>
      <c r="S247" s="671"/>
      <c r="T247" s="671"/>
      <c r="U247" s="671"/>
      <c r="V247" s="671"/>
      <c r="W247" s="671"/>
      <c r="X247" s="671"/>
      <c r="Y247" s="671"/>
      <c r="Z247" s="671"/>
    </row>
    <row r="248" spans="1:26" ht="13.5" customHeight="1">
      <c r="A248" s="671"/>
      <c r="B248" s="671"/>
      <c r="C248" s="671"/>
      <c r="D248" s="671"/>
      <c r="E248" s="671"/>
      <c r="F248" s="671"/>
      <c r="G248" s="671"/>
      <c r="H248" s="671"/>
      <c r="I248" s="671"/>
      <c r="J248" s="671"/>
      <c r="K248" s="671"/>
      <c r="L248" s="671"/>
      <c r="M248" s="671"/>
      <c r="N248" s="671"/>
      <c r="O248" s="671"/>
      <c r="P248" s="671"/>
      <c r="Q248" s="671"/>
      <c r="R248" s="671"/>
      <c r="S248" s="671"/>
      <c r="T248" s="671"/>
      <c r="U248" s="671"/>
      <c r="V248" s="671"/>
      <c r="W248" s="671"/>
      <c r="X248" s="671"/>
      <c r="Y248" s="671"/>
      <c r="Z248" s="671"/>
    </row>
    <row r="249" spans="1:26" ht="13.5" customHeight="1">
      <c r="A249" s="671"/>
      <c r="B249" s="671"/>
      <c r="C249" s="671"/>
      <c r="D249" s="671"/>
      <c r="E249" s="671"/>
      <c r="F249" s="671"/>
      <c r="G249" s="671"/>
      <c r="H249" s="671"/>
      <c r="I249" s="671"/>
      <c r="J249" s="671"/>
      <c r="K249" s="671"/>
      <c r="L249" s="671"/>
      <c r="M249" s="671"/>
      <c r="N249" s="671"/>
      <c r="O249" s="671"/>
      <c r="P249" s="671"/>
      <c r="Q249" s="671"/>
      <c r="R249" s="671"/>
      <c r="S249" s="671"/>
      <c r="T249" s="671"/>
      <c r="U249" s="671"/>
      <c r="V249" s="671"/>
      <c r="W249" s="671"/>
      <c r="X249" s="671"/>
      <c r="Y249" s="671"/>
      <c r="Z249" s="671"/>
    </row>
    <row r="250" spans="1:26" ht="13.5" customHeight="1">
      <c r="A250" s="671"/>
      <c r="B250" s="671"/>
      <c r="C250" s="671"/>
      <c r="D250" s="671"/>
      <c r="E250" s="671"/>
      <c r="F250" s="671"/>
      <c r="G250" s="671"/>
      <c r="H250" s="671"/>
      <c r="I250" s="671"/>
      <c r="J250" s="671"/>
      <c r="K250" s="671"/>
      <c r="L250" s="671"/>
      <c r="M250" s="671"/>
      <c r="N250" s="671"/>
      <c r="O250" s="671"/>
      <c r="P250" s="671"/>
      <c r="Q250" s="671"/>
      <c r="R250" s="671"/>
      <c r="S250" s="671"/>
      <c r="T250" s="671"/>
      <c r="U250" s="671"/>
      <c r="V250" s="671"/>
      <c r="W250" s="671"/>
      <c r="X250" s="671"/>
      <c r="Y250" s="671"/>
      <c r="Z250" s="671"/>
    </row>
    <row r="251" spans="1:26" ht="13.5" customHeight="1">
      <c r="A251" s="671"/>
      <c r="B251" s="671"/>
      <c r="C251" s="671"/>
      <c r="D251" s="671"/>
      <c r="E251" s="671"/>
      <c r="F251" s="671"/>
      <c r="G251" s="671"/>
      <c r="H251" s="671"/>
      <c r="I251" s="671"/>
      <c r="J251" s="671"/>
      <c r="K251" s="671"/>
      <c r="L251" s="671"/>
      <c r="M251" s="671"/>
      <c r="N251" s="671"/>
      <c r="O251" s="671"/>
      <c r="P251" s="671"/>
      <c r="Q251" s="671"/>
      <c r="R251" s="671"/>
      <c r="S251" s="671"/>
      <c r="T251" s="671"/>
      <c r="U251" s="671"/>
      <c r="V251" s="671"/>
      <c r="W251" s="671"/>
      <c r="X251" s="671"/>
      <c r="Y251" s="671"/>
      <c r="Z251" s="671"/>
    </row>
    <row r="252" spans="1:26" ht="13.5" customHeight="1">
      <c r="A252" s="671"/>
      <c r="B252" s="671"/>
      <c r="C252" s="671"/>
      <c r="D252" s="671"/>
      <c r="E252" s="671"/>
      <c r="F252" s="671"/>
      <c r="G252" s="671"/>
      <c r="H252" s="671"/>
      <c r="I252" s="671"/>
      <c r="J252" s="671"/>
      <c r="K252" s="671"/>
      <c r="L252" s="671"/>
      <c r="M252" s="671"/>
      <c r="N252" s="671"/>
      <c r="O252" s="671"/>
      <c r="P252" s="671"/>
      <c r="Q252" s="671"/>
      <c r="R252" s="671"/>
      <c r="S252" s="671"/>
      <c r="T252" s="671"/>
      <c r="U252" s="671"/>
      <c r="V252" s="671"/>
      <c r="W252" s="671"/>
      <c r="X252" s="671"/>
      <c r="Y252" s="671"/>
      <c r="Z252" s="671"/>
    </row>
    <row r="253" spans="1:26" ht="13.5" customHeight="1">
      <c r="A253" s="671"/>
      <c r="B253" s="671"/>
      <c r="C253" s="671"/>
      <c r="D253" s="671"/>
      <c r="E253" s="671"/>
      <c r="F253" s="671"/>
      <c r="G253" s="671"/>
      <c r="H253" s="671"/>
      <c r="I253" s="671"/>
      <c r="J253" s="671"/>
      <c r="K253" s="671"/>
      <c r="L253" s="671"/>
      <c r="M253" s="671"/>
      <c r="N253" s="671"/>
      <c r="O253" s="671"/>
      <c r="P253" s="671"/>
      <c r="Q253" s="671"/>
      <c r="R253" s="671"/>
      <c r="S253" s="671"/>
      <c r="T253" s="671"/>
      <c r="U253" s="671"/>
      <c r="V253" s="671"/>
      <c r="W253" s="671"/>
      <c r="X253" s="671"/>
      <c r="Y253" s="671"/>
      <c r="Z253" s="671"/>
    </row>
    <row r="254" spans="1:26" ht="13.5" customHeight="1">
      <c r="A254" s="671"/>
      <c r="B254" s="671"/>
      <c r="C254" s="671"/>
      <c r="D254" s="671"/>
      <c r="E254" s="671"/>
      <c r="F254" s="671"/>
      <c r="G254" s="671"/>
      <c r="H254" s="671"/>
      <c r="I254" s="671"/>
      <c r="J254" s="671"/>
      <c r="K254" s="671"/>
      <c r="L254" s="671"/>
      <c r="M254" s="671"/>
      <c r="N254" s="671"/>
      <c r="O254" s="671"/>
      <c r="P254" s="671"/>
      <c r="Q254" s="671"/>
      <c r="R254" s="671"/>
      <c r="S254" s="671"/>
      <c r="T254" s="671"/>
      <c r="U254" s="671"/>
      <c r="V254" s="671"/>
      <c r="W254" s="671"/>
      <c r="X254" s="671"/>
      <c r="Y254" s="671"/>
      <c r="Z254" s="671"/>
    </row>
    <row r="255" spans="1:26" ht="13.5" customHeight="1">
      <c r="A255" s="671"/>
      <c r="B255" s="671"/>
      <c r="C255" s="671"/>
      <c r="D255" s="671"/>
      <c r="E255" s="671"/>
      <c r="F255" s="671"/>
      <c r="G255" s="671"/>
      <c r="H255" s="671"/>
      <c r="I255" s="671"/>
      <c r="J255" s="671"/>
      <c r="K255" s="671"/>
      <c r="L255" s="671"/>
      <c r="M255" s="671"/>
      <c r="N255" s="671"/>
      <c r="O255" s="671"/>
      <c r="P255" s="671"/>
      <c r="Q255" s="671"/>
      <c r="R255" s="671"/>
      <c r="S255" s="671"/>
      <c r="T255" s="671"/>
      <c r="U255" s="671"/>
      <c r="V255" s="671"/>
      <c r="W255" s="671"/>
      <c r="X255" s="671"/>
      <c r="Y255" s="671"/>
      <c r="Z255" s="671"/>
    </row>
    <row r="256" spans="1:26" ht="13.5" customHeight="1">
      <c r="A256" s="671"/>
      <c r="B256" s="671"/>
      <c r="C256" s="671"/>
      <c r="D256" s="671"/>
      <c r="E256" s="671"/>
      <c r="F256" s="671"/>
      <c r="G256" s="671"/>
      <c r="H256" s="671"/>
      <c r="I256" s="671"/>
      <c r="J256" s="671"/>
      <c r="K256" s="671"/>
      <c r="L256" s="671"/>
      <c r="M256" s="671"/>
      <c r="N256" s="671"/>
      <c r="O256" s="671"/>
      <c r="P256" s="671"/>
      <c r="Q256" s="671"/>
      <c r="R256" s="671"/>
      <c r="S256" s="671"/>
      <c r="T256" s="671"/>
      <c r="U256" s="671"/>
      <c r="V256" s="671"/>
      <c r="W256" s="671"/>
      <c r="X256" s="671"/>
      <c r="Y256" s="671"/>
      <c r="Z256" s="671"/>
    </row>
    <row r="257" spans="1:26" ht="13.5" customHeight="1">
      <c r="A257" s="671"/>
      <c r="B257" s="671"/>
      <c r="C257" s="671"/>
      <c r="D257" s="671"/>
      <c r="E257" s="671"/>
      <c r="F257" s="671"/>
      <c r="G257" s="671"/>
      <c r="H257" s="671"/>
      <c r="I257" s="671"/>
      <c r="J257" s="671"/>
      <c r="K257" s="671"/>
      <c r="L257" s="671"/>
      <c r="M257" s="671"/>
      <c r="N257" s="671"/>
      <c r="O257" s="671"/>
      <c r="P257" s="671"/>
      <c r="Q257" s="671"/>
      <c r="R257" s="671"/>
      <c r="S257" s="671"/>
      <c r="T257" s="671"/>
      <c r="U257" s="671"/>
      <c r="V257" s="671"/>
      <c r="W257" s="671"/>
      <c r="X257" s="671"/>
      <c r="Y257" s="671"/>
      <c r="Z257" s="671"/>
    </row>
    <row r="258" spans="1:26" ht="13.5" customHeight="1">
      <c r="A258" s="671"/>
      <c r="B258" s="671"/>
      <c r="C258" s="671"/>
      <c r="D258" s="671"/>
      <c r="E258" s="671"/>
      <c r="F258" s="671"/>
      <c r="G258" s="671"/>
      <c r="H258" s="671"/>
      <c r="I258" s="671"/>
      <c r="J258" s="671"/>
      <c r="K258" s="671"/>
      <c r="L258" s="671"/>
      <c r="M258" s="671"/>
      <c r="N258" s="671"/>
      <c r="O258" s="671"/>
      <c r="P258" s="671"/>
      <c r="Q258" s="671"/>
      <c r="R258" s="671"/>
      <c r="S258" s="671"/>
      <c r="T258" s="671"/>
      <c r="U258" s="671"/>
      <c r="V258" s="671"/>
      <c r="W258" s="671"/>
      <c r="X258" s="671"/>
      <c r="Y258" s="671"/>
      <c r="Z258" s="671"/>
    </row>
    <row r="259" spans="1:26" ht="13.5" customHeight="1">
      <c r="A259" s="671"/>
      <c r="B259" s="671"/>
      <c r="C259" s="671"/>
      <c r="D259" s="671"/>
      <c r="E259" s="671"/>
      <c r="F259" s="671"/>
      <c r="G259" s="671"/>
      <c r="H259" s="671"/>
      <c r="I259" s="671"/>
      <c r="J259" s="671"/>
      <c r="K259" s="671"/>
      <c r="L259" s="671"/>
      <c r="M259" s="671"/>
      <c r="N259" s="671"/>
      <c r="O259" s="671"/>
      <c r="P259" s="671"/>
      <c r="Q259" s="671"/>
      <c r="R259" s="671"/>
      <c r="S259" s="671"/>
      <c r="T259" s="671"/>
      <c r="U259" s="671"/>
      <c r="V259" s="671"/>
      <c r="W259" s="671"/>
      <c r="X259" s="671"/>
      <c r="Y259" s="671"/>
      <c r="Z259" s="671"/>
    </row>
    <row r="260" spans="1:26" ht="13.5" customHeight="1">
      <c r="A260" s="671"/>
      <c r="B260" s="671"/>
      <c r="C260" s="671"/>
      <c r="D260" s="671"/>
      <c r="E260" s="671"/>
      <c r="F260" s="671"/>
      <c r="G260" s="671"/>
      <c r="H260" s="671"/>
      <c r="I260" s="671"/>
      <c r="J260" s="671"/>
      <c r="K260" s="671"/>
      <c r="L260" s="671"/>
      <c r="M260" s="671"/>
      <c r="N260" s="671"/>
      <c r="O260" s="671"/>
      <c r="P260" s="671"/>
      <c r="Q260" s="671"/>
      <c r="R260" s="671"/>
      <c r="S260" s="671"/>
      <c r="T260" s="671"/>
      <c r="U260" s="671"/>
      <c r="V260" s="671"/>
      <c r="W260" s="671"/>
      <c r="X260" s="671"/>
      <c r="Y260" s="671"/>
      <c r="Z260" s="671"/>
    </row>
    <row r="261" spans="1:26" ht="13.5" customHeight="1">
      <c r="A261" s="671"/>
      <c r="B261" s="671"/>
      <c r="C261" s="671"/>
      <c r="D261" s="671"/>
      <c r="E261" s="671"/>
      <c r="F261" s="671"/>
      <c r="G261" s="671"/>
      <c r="H261" s="671"/>
      <c r="I261" s="671"/>
      <c r="J261" s="671"/>
      <c r="K261" s="671"/>
      <c r="L261" s="671"/>
      <c r="M261" s="671"/>
      <c r="N261" s="671"/>
      <c r="O261" s="671"/>
      <c r="P261" s="671"/>
      <c r="Q261" s="671"/>
      <c r="R261" s="671"/>
      <c r="S261" s="671"/>
      <c r="T261" s="671"/>
      <c r="U261" s="671"/>
      <c r="V261" s="671"/>
      <c r="W261" s="671"/>
      <c r="X261" s="671"/>
      <c r="Y261" s="671"/>
      <c r="Z261" s="671"/>
    </row>
    <row r="262" spans="1:26" ht="13.5" customHeight="1">
      <c r="A262" s="671"/>
      <c r="B262" s="671"/>
      <c r="C262" s="671"/>
      <c r="D262" s="671"/>
      <c r="E262" s="671"/>
      <c r="F262" s="671"/>
      <c r="G262" s="671"/>
      <c r="H262" s="671"/>
      <c r="I262" s="671"/>
      <c r="J262" s="671"/>
      <c r="K262" s="671"/>
      <c r="L262" s="671"/>
      <c r="M262" s="671"/>
      <c r="N262" s="671"/>
      <c r="O262" s="671"/>
      <c r="P262" s="671"/>
      <c r="Q262" s="671"/>
      <c r="R262" s="671"/>
      <c r="S262" s="671"/>
      <c r="T262" s="671"/>
      <c r="U262" s="671"/>
      <c r="V262" s="671"/>
      <c r="W262" s="671"/>
      <c r="X262" s="671"/>
      <c r="Y262" s="671"/>
      <c r="Z262" s="671"/>
    </row>
    <row r="263" spans="1:26" ht="13.5" customHeight="1">
      <c r="A263" s="671"/>
      <c r="B263" s="671"/>
      <c r="C263" s="671"/>
      <c r="D263" s="671"/>
      <c r="E263" s="671"/>
      <c r="F263" s="671"/>
      <c r="G263" s="671"/>
      <c r="H263" s="671"/>
      <c r="I263" s="671"/>
      <c r="J263" s="671"/>
      <c r="K263" s="671"/>
      <c r="L263" s="671"/>
      <c r="M263" s="671"/>
      <c r="N263" s="671"/>
      <c r="O263" s="671"/>
      <c r="P263" s="671"/>
      <c r="Q263" s="671"/>
      <c r="R263" s="671"/>
      <c r="S263" s="671"/>
      <c r="T263" s="671"/>
      <c r="U263" s="671"/>
      <c r="V263" s="671"/>
      <c r="W263" s="671"/>
      <c r="X263" s="671"/>
      <c r="Y263" s="671"/>
      <c r="Z263" s="671"/>
    </row>
    <row r="264" spans="1:26" ht="13.5" customHeight="1">
      <c r="A264" s="671"/>
      <c r="B264" s="671"/>
      <c r="C264" s="671"/>
      <c r="D264" s="671"/>
      <c r="E264" s="671"/>
      <c r="F264" s="671"/>
      <c r="G264" s="671"/>
      <c r="H264" s="671"/>
      <c r="I264" s="671"/>
      <c r="J264" s="671"/>
      <c r="K264" s="671"/>
      <c r="L264" s="671"/>
      <c r="M264" s="671"/>
      <c r="N264" s="671"/>
      <c r="O264" s="671"/>
      <c r="P264" s="671"/>
      <c r="Q264" s="671"/>
      <c r="R264" s="671"/>
      <c r="S264" s="671"/>
      <c r="T264" s="671"/>
      <c r="U264" s="671"/>
      <c r="V264" s="671"/>
      <c r="W264" s="671"/>
      <c r="X264" s="671"/>
      <c r="Y264" s="671"/>
      <c r="Z264" s="671"/>
    </row>
    <row r="265" spans="1:26" ht="13.5" customHeight="1">
      <c r="A265" s="671"/>
      <c r="B265" s="671"/>
      <c r="C265" s="671"/>
      <c r="D265" s="671"/>
      <c r="E265" s="671"/>
      <c r="F265" s="671"/>
      <c r="G265" s="671"/>
      <c r="H265" s="671"/>
      <c r="I265" s="671"/>
      <c r="J265" s="671"/>
      <c r="K265" s="671"/>
      <c r="L265" s="671"/>
      <c r="M265" s="671"/>
      <c r="N265" s="671"/>
      <c r="O265" s="671"/>
      <c r="P265" s="671"/>
      <c r="Q265" s="671"/>
      <c r="R265" s="671"/>
      <c r="S265" s="671"/>
      <c r="T265" s="671"/>
      <c r="U265" s="671"/>
      <c r="V265" s="671"/>
      <c r="W265" s="671"/>
      <c r="X265" s="671"/>
      <c r="Y265" s="671"/>
      <c r="Z265" s="671"/>
    </row>
    <row r="266" spans="1:26" ht="13.5" customHeight="1">
      <c r="A266" s="671"/>
      <c r="B266" s="671"/>
      <c r="C266" s="671"/>
      <c r="D266" s="671"/>
      <c r="E266" s="671"/>
      <c r="F266" s="671"/>
      <c r="G266" s="671"/>
      <c r="H266" s="671"/>
      <c r="I266" s="671"/>
      <c r="J266" s="671"/>
      <c r="K266" s="671"/>
      <c r="L266" s="671"/>
      <c r="M266" s="671"/>
      <c r="N266" s="671"/>
      <c r="O266" s="671"/>
      <c r="P266" s="671"/>
      <c r="Q266" s="671"/>
      <c r="R266" s="671"/>
      <c r="S266" s="671"/>
      <c r="T266" s="671"/>
      <c r="U266" s="671"/>
      <c r="V266" s="671"/>
      <c r="W266" s="671"/>
      <c r="X266" s="671"/>
      <c r="Y266" s="671"/>
      <c r="Z266" s="671"/>
    </row>
    <row r="267" spans="1:26" ht="13.5" customHeight="1">
      <c r="A267" s="671"/>
      <c r="B267" s="671"/>
      <c r="C267" s="671"/>
      <c r="D267" s="671"/>
      <c r="E267" s="671"/>
      <c r="F267" s="671"/>
      <c r="G267" s="671"/>
      <c r="H267" s="671"/>
      <c r="I267" s="671"/>
      <c r="J267" s="671"/>
      <c r="K267" s="671"/>
      <c r="L267" s="671"/>
      <c r="M267" s="671"/>
      <c r="N267" s="671"/>
      <c r="O267" s="671"/>
      <c r="P267" s="671"/>
      <c r="Q267" s="671"/>
      <c r="R267" s="671"/>
      <c r="S267" s="671"/>
      <c r="T267" s="671"/>
      <c r="U267" s="671"/>
      <c r="V267" s="671"/>
      <c r="W267" s="671"/>
      <c r="X267" s="671"/>
      <c r="Y267" s="671"/>
      <c r="Z267" s="671"/>
    </row>
    <row r="268" spans="1:26" ht="13.5" customHeight="1">
      <c r="A268" s="671"/>
      <c r="B268" s="671"/>
      <c r="C268" s="671"/>
      <c r="D268" s="671"/>
      <c r="E268" s="671"/>
      <c r="F268" s="671"/>
      <c r="G268" s="671"/>
      <c r="H268" s="671"/>
      <c r="I268" s="671"/>
      <c r="J268" s="671"/>
      <c r="K268" s="671"/>
      <c r="L268" s="671"/>
      <c r="M268" s="671"/>
      <c r="N268" s="671"/>
      <c r="O268" s="671"/>
      <c r="P268" s="671"/>
      <c r="Q268" s="671"/>
      <c r="R268" s="671"/>
      <c r="S268" s="671"/>
      <c r="T268" s="671"/>
      <c r="U268" s="671"/>
      <c r="V268" s="671"/>
      <c r="W268" s="671"/>
      <c r="X268" s="671"/>
      <c r="Y268" s="671"/>
      <c r="Z268" s="671"/>
    </row>
    <row r="269" spans="1:26" ht="13.5" customHeight="1">
      <c r="A269" s="671"/>
      <c r="B269" s="671"/>
      <c r="C269" s="671"/>
      <c r="D269" s="671"/>
      <c r="E269" s="671"/>
      <c r="F269" s="671"/>
      <c r="G269" s="671"/>
      <c r="H269" s="671"/>
      <c r="I269" s="671"/>
      <c r="J269" s="671"/>
      <c r="K269" s="671"/>
      <c r="L269" s="671"/>
      <c r="M269" s="671"/>
      <c r="N269" s="671"/>
      <c r="O269" s="671"/>
      <c r="P269" s="671"/>
      <c r="Q269" s="671"/>
      <c r="R269" s="671"/>
      <c r="S269" s="671"/>
      <c r="T269" s="671"/>
      <c r="U269" s="671"/>
      <c r="V269" s="671"/>
      <c r="W269" s="671"/>
      <c r="X269" s="671"/>
      <c r="Y269" s="671"/>
      <c r="Z269" s="671"/>
    </row>
    <row r="270" spans="1:26" ht="13.5" customHeight="1">
      <c r="A270" s="671"/>
      <c r="B270" s="671"/>
      <c r="C270" s="671"/>
      <c r="D270" s="671"/>
      <c r="E270" s="671"/>
      <c r="F270" s="671"/>
      <c r="G270" s="671"/>
      <c r="H270" s="671"/>
      <c r="I270" s="671"/>
      <c r="J270" s="671"/>
      <c r="K270" s="671"/>
      <c r="L270" s="671"/>
      <c r="M270" s="671"/>
      <c r="N270" s="671"/>
      <c r="O270" s="671"/>
      <c r="P270" s="671"/>
      <c r="Q270" s="671"/>
      <c r="R270" s="671"/>
      <c r="S270" s="671"/>
      <c r="T270" s="671"/>
      <c r="U270" s="671"/>
      <c r="V270" s="671"/>
      <c r="W270" s="671"/>
      <c r="X270" s="671"/>
      <c r="Y270" s="671"/>
      <c r="Z270" s="671"/>
    </row>
    <row r="271" spans="1:26" ht="13.5" customHeight="1">
      <c r="A271" s="671"/>
      <c r="B271" s="671"/>
      <c r="C271" s="671"/>
      <c r="D271" s="671"/>
      <c r="E271" s="671"/>
      <c r="F271" s="671"/>
      <c r="G271" s="671"/>
      <c r="H271" s="671"/>
      <c r="I271" s="671"/>
      <c r="J271" s="671"/>
      <c r="K271" s="671"/>
      <c r="L271" s="671"/>
      <c r="M271" s="671"/>
      <c r="N271" s="671"/>
      <c r="O271" s="671"/>
      <c r="P271" s="671"/>
      <c r="Q271" s="671"/>
      <c r="R271" s="671"/>
      <c r="S271" s="671"/>
      <c r="T271" s="671"/>
      <c r="U271" s="671"/>
      <c r="V271" s="671"/>
      <c r="W271" s="671"/>
      <c r="X271" s="671"/>
      <c r="Y271" s="671"/>
      <c r="Z271" s="671"/>
    </row>
    <row r="272" spans="1:26" ht="13.5" customHeight="1">
      <c r="A272" s="671"/>
      <c r="B272" s="671"/>
      <c r="C272" s="671"/>
      <c r="D272" s="671"/>
      <c r="E272" s="671"/>
      <c r="F272" s="671"/>
      <c r="G272" s="671"/>
      <c r="H272" s="671"/>
      <c r="I272" s="671"/>
      <c r="J272" s="671"/>
      <c r="K272" s="671"/>
      <c r="L272" s="671"/>
      <c r="M272" s="671"/>
      <c r="N272" s="671"/>
      <c r="O272" s="671"/>
      <c r="P272" s="671"/>
      <c r="Q272" s="671"/>
      <c r="R272" s="671"/>
      <c r="S272" s="671"/>
      <c r="T272" s="671"/>
      <c r="U272" s="671"/>
      <c r="V272" s="671"/>
      <c r="W272" s="671"/>
      <c r="X272" s="671"/>
      <c r="Y272" s="671"/>
      <c r="Z272" s="671"/>
    </row>
    <row r="273" spans="1:26" ht="13.5" customHeight="1">
      <c r="A273" s="671"/>
      <c r="B273" s="671"/>
      <c r="C273" s="671"/>
      <c r="D273" s="671"/>
      <c r="E273" s="671"/>
      <c r="F273" s="671"/>
      <c r="G273" s="671"/>
      <c r="H273" s="671"/>
      <c r="I273" s="671"/>
      <c r="J273" s="671"/>
      <c r="K273" s="671"/>
      <c r="L273" s="671"/>
      <c r="M273" s="671"/>
      <c r="N273" s="671"/>
      <c r="O273" s="671"/>
      <c r="P273" s="671"/>
      <c r="Q273" s="671"/>
      <c r="R273" s="671"/>
      <c r="S273" s="671"/>
      <c r="T273" s="671"/>
      <c r="U273" s="671"/>
      <c r="V273" s="671"/>
      <c r="W273" s="671"/>
      <c r="X273" s="671"/>
      <c r="Y273" s="671"/>
      <c r="Z273" s="671"/>
    </row>
    <row r="274" spans="1:26" ht="13.5" customHeight="1">
      <c r="A274" s="671"/>
      <c r="B274" s="671"/>
      <c r="C274" s="671"/>
      <c r="D274" s="671"/>
      <c r="E274" s="671"/>
      <c r="F274" s="671"/>
      <c r="G274" s="671"/>
      <c r="H274" s="671"/>
      <c r="I274" s="671"/>
      <c r="J274" s="671"/>
      <c r="K274" s="671"/>
      <c r="L274" s="671"/>
      <c r="M274" s="671"/>
      <c r="N274" s="671"/>
      <c r="O274" s="671"/>
      <c r="P274" s="671"/>
      <c r="Q274" s="671"/>
      <c r="R274" s="671"/>
      <c r="S274" s="671"/>
      <c r="T274" s="671"/>
      <c r="U274" s="671"/>
      <c r="V274" s="671"/>
      <c r="W274" s="671"/>
      <c r="X274" s="671"/>
      <c r="Y274" s="671"/>
      <c r="Z274" s="671"/>
    </row>
    <row r="275" spans="1:26" ht="13.5" customHeight="1">
      <c r="A275" s="671"/>
      <c r="B275" s="671"/>
      <c r="C275" s="671"/>
      <c r="D275" s="671"/>
      <c r="E275" s="671"/>
      <c r="F275" s="671"/>
      <c r="G275" s="671"/>
      <c r="H275" s="671"/>
      <c r="I275" s="671"/>
      <c r="J275" s="671"/>
      <c r="K275" s="671"/>
      <c r="L275" s="671"/>
      <c r="M275" s="671"/>
      <c r="N275" s="671"/>
      <c r="O275" s="671"/>
      <c r="P275" s="671"/>
      <c r="Q275" s="671"/>
      <c r="R275" s="671"/>
      <c r="S275" s="671"/>
      <c r="T275" s="671"/>
      <c r="U275" s="671"/>
      <c r="V275" s="671"/>
      <c r="W275" s="671"/>
      <c r="X275" s="671"/>
      <c r="Y275" s="671"/>
      <c r="Z275" s="671"/>
    </row>
    <row r="276" spans="1:26" ht="13.5" customHeight="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row>
    <row r="277" spans="1:26" ht="13.5" customHeight="1">
      <c r="A277" s="671"/>
      <c r="B277" s="671"/>
      <c r="C277" s="671"/>
      <c r="D277" s="671"/>
      <c r="E277" s="671"/>
      <c r="F277" s="671"/>
      <c r="G277" s="671"/>
      <c r="H277" s="671"/>
      <c r="I277" s="671"/>
      <c r="J277" s="671"/>
      <c r="K277" s="671"/>
      <c r="L277" s="671"/>
      <c r="M277" s="671"/>
      <c r="N277" s="671"/>
      <c r="O277" s="671"/>
      <c r="P277" s="671"/>
      <c r="Q277" s="671"/>
      <c r="R277" s="671"/>
      <c r="S277" s="671"/>
      <c r="T277" s="671"/>
      <c r="U277" s="671"/>
      <c r="V277" s="671"/>
      <c r="W277" s="671"/>
      <c r="X277" s="671"/>
      <c r="Y277" s="671"/>
      <c r="Z277" s="671"/>
    </row>
    <row r="278" spans="1:26" ht="13.5" customHeight="1">
      <c r="A278" s="671"/>
      <c r="B278" s="671"/>
      <c r="C278" s="671"/>
      <c r="D278" s="671"/>
      <c r="E278" s="671"/>
      <c r="F278" s="671"/>
      <c r="G278" s="671"/>
      <c r="H278" s="671"/>
      <c r="I278" s="671"/>
      <c r="J278" s="671"/>
      <c r="K278" s="671"/>
      <c r="L278" s="671"/>
      <c r="M278" s="671"/>
      <c r="N278" s="671"/>
      <c r="O278" s="671"/>
      <c r="P278" s="671"/>
      <c r="Q278" s="671"/>
      <c r="R278" s="671"/>
      <c r="S278" s="671"/>
      <c r="T278" s="671"/>
      <c r="U278" s="671"/>
      <c r="V278" s="671"/>
      <c r="W278" s="671"/>
      <c r="X278" s="671"/>
      <c r="Y278" s="671"/>
      <c r="Z278" s="671"/>
    </row>
    <row r="279" spans="1:26" ht="13.5" customHeight="1">
      <c r="A279" s="671"/>
      <c r="B279" s="671"/>
      <c r="C279" s="671"/>
      <c r="D279" s="671"/>
      <c r="E279" s="671"/>
      <c r="F279" s="671"/>
      <c r="G279" s="671"/>
      <c r="H279" s="671"/>
      <c r="I279" s="671"/>
      <c r="J279" s="671"/>
      <c r="K279" s="671"/>
      <c r="L279" s="671"/>
      <c r="M279" s="671"/>
      <c r="N279" s="671"/>
      <c r="O279" s="671"/>
      <c r="P279" s="671"/>
      <c r="Q279" s="671"/>
      <c r="R279" s="671"/>
      <c r="S279" s="671"/>
      <c r="T279" s="671"/>
      <c r="U279" s="671"/>
      <c r="V279" s="671"/>
      <c r="W279" s="671"/>
      <c r="X279" s="671"/>
      <c r="Y279" s="671"/>
      <c r="Z279" s="671"/>
    </row>
    <row r="280" spans="1:26" ht="13.5" customHeight="1">
      <c r="A280" s="671"/>
      <c r="B280" s="671"/>
      <c r="C280" s="671"/>
      <c r="D280" s="671"/>
      <c r="E280" s="671"/>
      <c r="F280" s="671"/>
      <c r="G280" s="671"/>
      <c r="H280" s="671"/>
      <c r="I280" s="671"/>
      <c r="J280" s="671"/>
      <c r="K280" s="671"/>
      <c r="L280" s="671"/>
      <c r="M280" s="671"/>
      <c r="N280" s="671"/>
      <c r="O280" s="671"/>
      <c r="P280" s="671"/>
      <c r="Q280" s="671"/>
      <c r="R280" s="671"/>
      <c r="S280" s="671"/>
      <c r="T280" s="671"/>
      <c r="U280" s="671"/>
      <c r="V280" s="671"/>
      <c r="W280" s="671"/>
      <c r="X280" s="671"/>
      <c r="Y280" s="671"/>
      <c r="Z280" s="671"/>
    </row>
    <row r="281" spans="1:26" ht="13.5" customHeight="1">
      <c r="A281" s="671"/>
      <c r="B281" s="671"/>
      <c r="C281" s="671"/>
      <c r="D281" s="671"/>
      <c r="E281" s="671"/>
      <c r="F281" s="671"/>
      <c r="G281" s="671"/>
      <c r="H281" s="671"/>
      <c r="I281" s="671"/>
      <c r="J281" s="671"/>
      <c r="K281" s="671"/>
      <c r="L281" s="671"/>
      <c r="M281" s="671"/>
      <c r="N281" s="671"/>
      <c r="O281" s="671"/>
      <c r="P281" s="671"/>
      <c r="Q281" s="671"/>
      <c r="R281" s="671"/>
      <c r="S281" s="671"/>
      <c r="T281" s="671"/>
      <c r="U281" s="671"/>
      <c r="V281" s="671"/>
      <c r="W281" s="671"/>
      <c r="X281" s="671"/>
      <c r="Y281" s="671"/>
      <c r="Z281" s="671"/>
    </row>
    <row r="282" spans="1:26" ht="13.5" customHeight="1">
      <c r="A282" s="671"/>
      <c r="B282" s="671"/>
      <c r="C282" s="671"/>
      <c r="D282" s="671"/>
      <c r="E282" s="671"/>
      <c r="F282" s="671"/>
      <c r="G282" s="671"/>
      <c r="H282" s="671"/>
      <c r="I282" s="671"/>
      <c r="J282" s="671"/>
      <c r="K282" s="671"/>
      <c r="L282" s="671"/>
      <c r="M282" s="671"/>
      <c r="N282" s="671"/>
      <c r="O282" s="671"/>
      <c r="P282" s="671"/>
      <c r="Q282" s="671"/>
      <c r="R282" s="671"/>
      <c r="S282" s="671"/>
      <c r="T282" s="671"/>
      <c r="U282" s="671"/>
      <c r="V282" s="671"/>
      <c r="W282" s="671"/>
      <c r="X282" s="671"/>
      <c r="Y282" s="671"/>
      <c r="Z282" s="671"/>
    </row>
    <row r="283" spans="1:26" ht="13.5" customHeight="1">
      <c r="A283" s="671"/>
      <c r="B283" s="671"/>
      <c r="C283" s="671"/>
      <c r="D283" s="671"/>
      <c r="E283" s="671"/>
      <c r="F283" s="671"/>
      <c r="G283" s="671"/>
      <c r="H283" s="671"/>
      <c r="I283" s="671"/>
      <c r="J283" s="671"/>
      <c r="K283" s="671"/>
      <c r="L283" s="671"/>
      <c r="M283" s="671"/>
      <c r="N283" s="671"/>
      <c r="O283" s="671"/>
      <c r="P283" s="671"/>
      <c r="Q283" s="671"/>
      <c r="R283" s="671"/>
      <c r="S283" s="671"/>
      <c r="T283" s="671"/>
      <c r="U283" s="671"/>
      <c r="V283" s="671"/>
      <c r="W283" s="671"/>
      <c r="X283" s="671"/>
      <c r="Y283" s="671"/>
      <c r="Z283" s="671"/>
    </row>
    <row r="284" spans="1:26" ht="13.5" customHeight="1">
      <c r="A284" s="671"/>
      <c r="B284" s="671"/>
      <c r="C284" s="671"/>
      <c r="D284" s="671"/>
      <c r="E284" s="671"/>
      <c r="F284" s="671"/>
      <c r="G284" s="671"/>
      <c r="H284" s="671"/>
      <c r="I284" s="671"/>
      <c r="J284" s="671"/>
      <c r="K284" s="671"/>
      <c r="L284" s="671"/>
      <c r="M284" s="671"/>
      <c r="N284" s="671"/>
      <c r="O284" s="671"/>
      <c r="P284" s="671"/>
      <c r="Q284" s="671"/>
      <c r="R284" s="671"/>
      <c r="S284" s="671"/>
      <c r="T284" s="671"/>
      <c r="U284" s="671"/>
      <c r="V284" s="671"/>
      <c r="W284" s="671"/>
      <c r="X284" s="671"/>
      <c r="Y284" s="671"/>
      <c r="Z284" s="671"/>
    </row>
    <row r="285" spans="1:26" ht="13.5" customHeight="1">
      <c r="A285" s="671"/>
      <c r="B285" s="671"/>
      <c r="C285" s="671"/>
      <c r="D285" s="671"/>
      <c r="E285" s="671"/>
      <c r="F285" s="671"/>
      <c r="G285" s="671"/>
      <c r="H285" s="671"/>
      <c r="I285" s="671"/>
      <c r="J285" s="671"/>
      <c r="K285" s="671"/>
      <c r="L285" s="671"/>
      <c r="M285" s="671"/>
      <c r="N285" s="671"/>
      <c r="O285" s="671"/>
      <c r="P285" s="671"/>
      <c r="Q285" s="671"/>
      <c r="R285" s="671"/>
      <c r="S285" s="671"/>
      <c r="T285" s="671"/>
      <c r="U285" s="671"/>
      <c r="V285" s="671"/>
      <c r="W285" s="671"/>
      <c r="X285" s="671"/>
      <c r="Y285" s="671"/>
      <c r="Z285" s="671"/>
    </row>
    <row r="286" spans="1:26" ht="13.5" customHeight="1">
      <c r="A286" s="671"/>
      <c r="B286" s="671"/>
      <c r="C286" s="671"/>
      <c r="D286" s="671"/>
      <c r="E286" s="671"/>
      <c r="F286" s="671"/>
      <c r="G286" s="671"/>
      <c r="H286" s="671"/>
      <c r="I286" s="671"/>
      <c r="J286" s="671"/>
      <c r="K286" s="671"/>
      <c r="L286" s="671"/>
      <c r="M286" s="671"/>
      <c r="N286" s="671"/>
      <c r="O286" s="671"/>
      <c r="P286" s="671"/>
      <c r="Q286" s="671"/>
      <c r="R286" s="671"/>
      <c r="S286" s="671"/>
      <c r="T286" s="671"/>
      <c r="U286" s="671"/>
      <c r="V286" s="671"/>
      <c r="W286" s="671"/>
      <c r="X286" s="671"/>
      <c r="Y286" s="671"/>
      <c r="Z286" s="671"/>
    </row>
    <row r="287" spans="1:26" ht="13.5" customHeight="1">
      <c r="A287" s="671"/>
      <c r="B287" s="671"/>
      <c r="C287" s="671"/>
      <c r="D287" s="671"/>
      <c r="E287" s="671"/>
      <c r="F287" s="671"/>
      <c r="G287" s="671"/>
      <c r="H287" s="671"/>
      <c r="I287" s="671"/>
      <c r="J287" s="671"/>
      <c r="K287" s="671"/>
      <c r="L287" s="671"/>
      <c r="M287" s="671"/>
      <c r="N287" s="671"/>
      <c r="O287" s="671"/>
      <c r="P287" s="671"/>
      <c r="Q287" s="671"/>
      <c r="R287" s="671"/>
      <c r="S287" s="671"/>
      <c r="T287" s="671"/>
      <c r="U287" s="671"/>
      <c r="V287" s="671"/>
      <c r="W287" s="671"/>
      <c r="X287" s="671"/>
      <c r="Y287" s="671"/>
      <c r="Z287" s="671"/>
    </row>
    <row r="288" spans="1:26" ht="13.5" customHeight="1">
      <c r="A288" s="671"/>
      <c r="B288" s="671"/>
      <c r="C288" s="671"/>
      <c r="D288" s="671"/>
      <c r="E288" s="671"/>
      <c r="F288" s="671"/>
      <c r="G288" s="671"/>
      <c r="H288" s="671"/>
      <c r="I288" s="671"/>
      <c r="J288" s="671"/>
      <c r="K288" s="671"/>
      <c r="L288" s="671"/>
      <c r="M288" s="671"/>
      <c r="N288" s="671"/>
      <c r="O288" s="671"/>
      <c r="P288" s="671"/>
      <c r="Q288" s="671"/>
      <c r="R288" s="671"/>
      <c r="S288" s="671"/>
      <c r="T288" s="671"/>
      <c r="U288" s="671"/>
      <c r="V288" s="671"/>
      <c r="W288" s="671"/>
      <c r="X288" s="671"/>
      <c r="Y288" s="671"/>
      <c r="Z288" s="671"/>
    </row>
    <row r="289" spans="1:26" ht="13.5" customHeight="1">
      <c r="A289" s="671"/>
      <c r="B289" s="671"/>
      <c r="C289" s="671"/>
      <c r="D289" s="671"/>
      <c r="E289" s="671"/>
      <c r="F289" s="671"/>
      <c r="G289" s="671"/>
      <c r="H289" s="671"/>
      <c r="I289" s="671"/>
      <c r="J289" s="671"/>
      <c r="K289" s="671"/>
      <c r="L289" s="671"/>
      <c r="M289" s="671"/>
      <c r="N289" s="671"/>
      <c r="O289" s="671"/>
      <c r="P289" s="671"/>
      <c r="Q289" s="671"/>
      <c r="R289" s="671"/>
      <c r="S289" s="671"/>
      <c r="T289" s="671"/>
      <c r="U289" s="671"/>
      <c r="V289" s="671"/>
      <c r="W289" s="671"/>
      <c r="X289" s="671"/>
      <c r="Y289" s="671"/>
      <c r="Z289" s="671"/>
    </row>
    <row r="290" spans="1:26" ht="13.5" customHeight="1">
      <c r="A290" s="671"/>
      <c r="B290" s="671"/>
      <c r="C290" s="671"/>
      <c r="D290" s="671"/>
      <c r="E290" s="671"/>
      <c r="F290" s="671"/>
      <c r="G290" s="671"/>
      <c r="H290" s="671"/>
      <c r="I290" s="671"/>
      <c r="J290" s="671"/>
      <c r="K290" s="671"/>
      <c r="L290" s="671"/>
      <c r="M290" s="671"/>
      <c r="N290" s="671"/>
      <c r="O290" s="671"/>
      <c r="P290" s="671"/>
      <c r="Q290" s="671"/>
      <c r="R290" s="671"/>
      <c r="S290" s="671"/>
      <c r="T290" s="671"/>
      <c r="U290" s="671"/>
      <c r="V290" s="671"/>
      <c r="W290" s="671"/>
      <c r="X290" s="671"/>
      <c r="Y290" s="671"/>
      <c r="Z290" s="671"/>
    </row>
    <row r="291" spans="1:26" ht="13.5" customHeight="1">
      <c r="A291" s="671"/>
      <c r="B291" s="671"/>
      <c r="C291" s="671"/>
      <c r="D291" s="671"/>
      <c r="E291" s="671"/>
      <c r="F291" s="671"/>
      <c r="G291" s="671"/>
      <c r="H291" s="671"/>
      <c r="I291" s="671"/>
      <c r="J291" s="671"/>
      <c r="K291" s="671"/>
      <c r="L291" s="671"/>
      <c r="M291" s="671"/>
      <c r="N291" s="671"/>
      <c r="O291" s="671"/>
      <c r="P291" s="671"/>
      <c r="Q291" s="671"/>
      <c r="R291" s="671"/>
      <c r="S291" s="671"/>
      <c r="T291" s="671"/>
      <c r="U291" s="671"/>
      <c r="V291" s="671"/>
      <c r="W291" s="671"/>
      <c r="X291" s="671"/>
      <c r="Y291" s="671"/>
      <c r="Z291" s="671"/>
    </row>
    <row r="292" spans="1:26" ht="13.5" customHeight="1">
      <c r="A292" s="671"/>
      <c r="B292" s="671"/>
      <c r="C292" s="671"/>
      <c r="D292" s="671"/>
      <c r="E292" s="671"/>
      <c r="F292" s="671"/>
      <c r="G292" s="671"/>
      <c r="H292" s="671"/>
      <c r="I292" s="671"/>
      <c r="J292" s="671"/>
      <c r="K292" s="671"/>
      <c r="L292" s="671"/>
      <c r="M292" s="671"/>
      <c r="N292" s="671"/>
      <c r="O292" s="671"/>
      <c r="P292" s="671"/>
      <c r="Q292" s="671"/>
      <c r="R292" s="671"/>
      <c r="S292" s="671"/>
      <c r="T292" s="671"/>
      <c r="U292" s="671"/>
      <c r="V292" s="671"/>
      <c r="W292" s="671"/>
      <c r="X292" s="671"/>
      <c r="Y292" s="671"/>
      <c r="Z292" s="671"/>
    </row>
    <row r="293" spans="1:26" ht="13.5" customHeight="1">
      <c r="A293" s="671"/>
      <c r="B293" s="671"/>
      <c r="C293" s="671"/>
      <c r="D293" s="671"/>
      <c r="E293" s="671"/>
      <c r="F293" s="671"/>
      <c r="G293" s="671"/>
      <c r="H293" s="671"/>
      <c r="I293" s="671"/>
      <c r="J293" s="671"/>
      <c r="K293" s="671"/>
      <c r="L293" s="671"/>
      <c r="M293" s="671"/>
      <c r="N293" s="671"/>
      <c r="O293" s="671"/>
      <c r="P293" s="671"/>
      <c r="Q293" s="671"/>
      <c r="R293" s="671"/>
      <c r="S293" s="671"/>
      <c r="T293" s="671"/>
      <c r="U293" s="671"/>
      <c r="V293" s="671"/>
      <c r="W293" s="671"/>
      <c r="X293" s="671"/>
      <c r="Y293" s="671"/>
      <c r="Z293" s="671"/>
    </row>
    <row r="294" spans="1:26" ht="13.5" customHeight="1">
      <c r="A294" s="671"/>
      <c r="B294" s="671"/>
      <c r="C294" s="671"/>
      <c r="D294" s="671"/>
      <c r="E294" s="671"/>
      <c r="F294" s="671"/>
      <c r="G294" s="671"/>
      <c r="H294" s="671"/>
      <c r="I294" s="671"/>
      <c r="J294" s="671"/>
      <c r="K294" s="671"/>
      <c r="L294" s="671"/>
      <c r="M294" s="671"/>
      <c r="N294" s="671"/>
      <c r="O294" s="671"/>
      <c r="P294" s="671"/>
      <c r="Q294" s="671"/>
      <c r="R294" s="671"/>
      <c r="S294" s="671"/>
      <c r="T294" s="671"/>
      <c r="U294" s="671"/>
      <c r="V294" s="671"/>
      <c r="W294" s="671"/>
      <c r="X294" s="671"/>
      <c r="Y294" s="671"/>
      <c r="Z294" s="671"/>
    </row>
    <row r="295" spans="1:26" ht="13.5" customHeight="1">
      <c r="A295" s="671"/>
      <c r="B295" s="671"/>
      <c r="C295" s="671"/>
      <c r="D295" s="671"/>
      <c r="E295" s="671"/>
      <c r="F295" s="671"/>
      <c r="G295" s="671"/>
      <c r="H295" s="671"/>
      <c r="I295" s="671"/>
      <c r="J295" s="671"/>
      <c r="K295" s="671"/>
      <c r="L295" s="671"/>
      <c r="M295" s="671"/>
      <c r="N295" s="671"/>
      <c r="O295" s="671"/>
      <c r="P295" s="671"/>
      <c r="Q295" s="671"/>
      <c r="R295" s="671"/>
      <c r="S295" s="671"/>
      <c r="T295" s="671"/>
      <c r="U295" s="671"/>
      <c r="V295" s="671"/>
      <c r="W295" s="671"/>
      <c r="X295" s="671"/>
      <c r="Y295" s="671"/>
      <c r="Z295" s="671"/>
    </row>
    <row r="296" spans="1:26" ht="13.5" customHeight="1">
      <c r="A296" s="671"/>
      <c r="B296" s="671"/>
      <c r="C296" s="671"/>
      <c r="D296" s="671"/>
      <c r="E296" s="671"/>
      <c r="F296" s="671"/>
      <c r="G296" s="671"/>
      <c r="H296" s="671"/>
      <c r="I296" s="671"/>
      <c r="J296" s="671"/>
      <c r="K296" s="671"/>
      <c r="L296" s="671"/>
      <c r="M296" s="671"/>
      <c r="N296" s="671"/>
      <c r="O296" s="671"/>
      <c r="P296" s="671"/>
      <c r="Q296" s="671"/>
      <c r="R296" s="671"/>
      <c r="S296" s="671"/>
      <c r="T296" s="671"/>
      <c r="U296" s="671"/>
      <c r="V296" s="671"/>
      <c r="W296" s="671"/>
      <c r="X296" s="671"/>
      <c r="Y296" s="671"/>
      <c r="Z296" s="671"/>
    </row>
    <row r="297" spans="1:26" ht="13.5" customHeight="1">
      <c r="A297" s="671"/>
      <c r="B297" s="671"/>
      <c r="C297" s="671"/>
      <c r="D297" s="671"/>
      <c r="E297" s="671"/>
      <c r="F297" s="671"/>
      <c r="G297" s="671"/>
      <c r="H297" s="671"/>
      <c r="I297" s="671"/>
      <c r="J297" s="671"/>
      <c r="K297" s="671"/>
      <c r="L297" s="671"/>
      <c r="M297" s="671"/>
      <c r="N297" s="671"/>
      <c r="O297" s="671"/>
      <c r="P297" s="671"/>
      <c r="Q297" s="671"/>
      <c r="R297" s="671"/>
      <c r="S297" s="671"/>
      <c r="T297" s="671"/>
      <c r="U297" s="671"/>
      <c r="V297" s="671"/>
      <c r="W297" s="671"/>
      <c r="X297" s="671"/>
      <c r="Y297" s="671"/>
      <c r="Z297" s="671"/>
    </row>
    <row r="298" spans="1:26" ht="13.5" customHeight="1">
      <c r="A298" s="671"/>
      <c r="B298" s="671"/>
      <c r="C298" s="671"/>
      <c r="D298" s="671"/>
      <c r="E298" s="671"/>
      <c r="F298" s="671"/>
      <c r="G298" s="671"/>
      <c r="H298" s="671"/>
      <c r="I298" s="671"/>
      <c r="J298" s="671"/>
      <c r="K298" s="671"/>
      <c r="L298" s="671"/>
      <c r="M298" s="671"/>
      <c r="N298" s="671"/>
      <c r="O298" s="671"/>
      <c r="P298" s="671"/>
      <c r="Q298" s="671"/>
      <c r="R298" s="671"/>
      <c r="S298" s="671"/>
      <c r="T298" s="671"/>
      <c r="U298" s="671"/>
      <c r="V298" s="671"/>
      <c r="W298" s="671"/>
      <c r="X298" s="671"/>
      <c r="Y298" s="671"/>
      <c r="Z298" s="671"/>
    </row>
    <row r="299" spans="1:26" ht="13.5" customHeight="1">
      <c r="A299" s="671"/>
      <c r="B299" s="671"/>
      <c r="C299" s="671"/>
      <c r="D299" s="671"/>
      <c r="E299" s="671"/>
      <c r="F299" s="671"/>
      <c r="G299" s="671"/>
      <c r="H299" s="671"/>
      <c r="I299" s="671"/>
      <c r="J299" s="671"/>
      <c r="K299" s="671"/>
      <c r="L299" s="671"/>
      <c r="M299" s="671"/>
      <c r="N299" s="671"/>
      <c r="O299" s="671"/>
      <c r="P299" s="671"/>
      <c r="Q299" s="671"/>
      <c r="R299" s="671"/>
      <c r="S299" s="671"/>
      <c r="T299" s="671"/>
      <c r="U299" s="671"/>
      <c r="V299" s="671"/>
      <c r="W299" s="671"/>
      <c r="X299" s="671"/>
      <c r="Y299" s="671"/>
      <c r="Z299" s="671"/>
    </row>
    <row r="300" spans="1:26" ht="13.5" customHeight="1">
      <c r="A300" s="671"/>
      <c r="B300" s="671"/>
      <c r="C300" s="671"/>
      <c r="D300" s="671"/>
      <c r="E300" s="671"/>
      <c r="F300" s="671"/>
      <c r="G300" s="671"/>
      <c r="H300" s="671"/>
      <c r="I300" s="671"/>
      <c r="J300" s="671"/>
      <c r="K300" s="671"/>
      <c r="L300" s="671"/>
      <c r="M300" s="671"/>
      <c r="N300" s="671"/>
      <c r="O300" s="671"/>
      <c r="P300" s="671"/>
      <c r="Q300" s="671"/>
      <c r="R300" s="671"/>
      <c r="S300" s="671"/>
      <c r="T300" s="671"/>
      <c r="U300" s="671"/>
      <c r="V300" s="671"/>
      <c r="W300" s="671"/>
      <c r="X300" s="671"/>
      <c r="Y300" s="671"/>
      <c r="Z300" s="671"/>
    </row>
    <row r="301" spans="1:26" ht="13.5" customHeight="1">
      <c r="A301" s="671"/>
      <c r="B301" s="671"/>
      <c r="C301" s="671"/>
      <c r="D301" s="671"/>
      <c r="E301" s="671"/>
      <c r="F301" s="671"/>
      <c r="G301" s="671"/>
      <c r="H301" s="671"/>
      <c r="I301" s="671"/>
      <c r="J301" s="671"/>
      <c r="K301" s="671"/>
      <c r="L301" s="671"/>
      <c r="M301" s="671"/>
      <c r="N301" s="671"/>
      <c r="O301" s="671"/>
      <c r="P301" s="671"/>
      <c r="Q301" s="671"/>
      <c r="R301" s="671"/>
      <c r="S301" s="671"/>
      <c r="T301" s="671"/>
      <c r="U301" s="671"/>
      <c r="V301" s="671"/>
      <c r="W301" s="671"/>
      <c r="X301" s="671"/>
      <c r="Y301" s="671"/>
      <c r="Z301" s="671"/>
    </row>
    <row r="302" spans="1:26" ht="13.5" customHeight="1">
      <c r="A302" s="671"/>
      <c r="B302" s="671"/>
      <c r="C302" s="671"/>
      <c r="D302" s="671"/>
      <c r="E302" s="671"/>
      <c r="F302" s="671"/>
      <c r="G302" s="671"/>
      <c r="H302" s="671"/>
      <c r="I302" s="671"/>
      <c r="J302" s="671"/>
      <c r="K302" s="671"/>
      <c r="L302" s="671"/>
      <c r="M302" s="671"/>
      <c r="N302" s="671"/>
      <c r="O302" s="671"/>
      <c r="P302" s="671"/>
      <c r="Q302" s="671"/>
      <c r="R302" s="671"/>
      <c r="S302" s="671"/>
      <c r="T302" s="671"/>
      <c r="U302" s="671"/>
      <c r="V302" s="671"/>
      <c r="W302" s="671"/>
      <c r="X302" s="671"/>
      <c r="Y302" s="671"/>
      <c r="Z302" s="671"/>
    </row>
    <row r="303" spans="1:26" ht="13.5" customHeight="1">
      <c r="A303" s="671"/>
      <c r="B303" s="671"/>
      <c r="C303" s="671"/>
      <c r="D303" s="671"/>
      <c r="E303" s="671"/>
      <c r="F303" s="671"/>
      <c r="G303" s="671"/>
      <c r="H303" s="671"/>
      <c r="I303" s="671"/>
      <c r="J303" s="671"/>
      <c r="K303" s="671"/>
      <c r="L303" s="671"/>
      <c r="M303" s="671"/>
      <c r="N303" s="671"/>
      <c r="O303" s="671"/>
      <c r="P303" s="671"/>
      <c r="Q303" s="671"/>
      <c r="R303" s="671"/>
      <c r="S303" s="671"/>
      <c r="T303" s="671"/>
      <c r="U303" s="671"/>
      <c r="V303" s="671"/>
      <c r="W303" s="671"/>
      <c r="X303" s="671"/>
      <c r="Y303" s="671"/>
      <c r="Z303" s="671"/>
    </row>
    <row r="304" spans="1:26" ht="13.5" customHeight="1">
      <c r="A304" s="671"/>
      <c r="B304" s="671"/>
      <c r="C304" s="671"/>
      <c r="D304" s="671"/>
      <c r="E304" s="671"/>
      <c r="F304" s="671"/>
      <c r="G304" s="671"/>
      <c r="H304" s="671"/>
      <c r="I304" s="671"/>
      <c r="J304" s="671"/>
      <c r="K304" s="671"/>
      <c r="L304" s="671"/>
      <c r="M304" s="671"/>
      <c r="N304" s="671"/>
      <c r="O304" s="671"/>
      <c r="P304" s="671"/>
      <c r="Q304" s="671"/>
      <c r="R304" s="671"/>
      <c r="S304" s="671"/>
      <c r="T304" s="671"/>
      <c r="U304" s="671"/>
      <c r="V304" s="671"/>
      <c r="W304" s="671"/>
      <c r="X304" s="671"/>
      <c r="Y304" s="671"/>
      <c r="Z304" s="671"/>
    </row>
    <row r="305" spans="1:26" ht="13.5" customHeight="1">
      <c r="A305" s="671"/>
      <c r="B305" s="671"/>
      <c r="C305" s="671"/>
      <c r="D305" s="671"/>
      <c r="E305" s="671"/>
      <c r="F305" s="671"/>
      <c r="G305" s="671"/>
      <c r="H305" s="671"/>
      <c r="I305" s="671"/>
      <c r="J305" s="671"/>
      <c r="K305" s="671"/>
      <c r="L305" s="671"/>
      <c r="M305" s="671"/>
      <c r="N305" s="671"/>
      <c r="O305" s="671"/>
      <c r="P305" s="671"/>
      <c r="Q305" s="671"/>
      <c r="R305" s="671"/>
      <c r="S305" s="671"/>
      <c r="T305" s="671"/>
      <c r="U305" s="671"/>
      <c r="V305" s="671"/>
      <c r="W305" s="671"/>
      <c r="X305" s="671"/>
      <c r="Y305" s="671"/>
      <c r="Z305" s="671"/>
    </row>
    <row r="306" spans="1:26" ht="13.5" customHeight="1">
      <c r="A306" s="671"/>
      <c r="B306" s="671"/>
      <c r="C306" s="671"/>
      <c r="D306" s="671"/>
      <c r="E306" s="671"/>
      <c r="F306" s="671"/>
      <c r="G306" s="671"/>
      <c r="H306" s="671"/>
      <c r="I306" s="671"/>
      <c r="J306" s="671"/>
      <c r="K306" s="671"/>
      <c r="L306" s="671"/>
      <c r="M306" s="671"/>
      <c r="N306" s="671"/>
      <c r="O306" s="671"/>
      <c r="P306" s="671"/>
      <c r="Q306" s="671"/>
      <c r="R306" s="671"/>
      <c r="S306" s="671"/>
      <c r="T306" s="671"/>
      <c r="U306" s="671"/>
      <c r="V306" s="671"/>
      <c r="W306" s="671"/>
      <c r="X306" s="671"/>
      <c r="Y306" s="671"/>
      <c r="Z306" s="671"/>
    </row>
    <row r="307" spans="1:26" ht="13.5" customHeight="1">
      <c r="A307" s="671"/>
      <c r="B307" s="671"/>
      <c r="C307" s="671"/>
      <c r="D307" s="671"/>
      <c r="E307" s="671"/>
      <c r="F307" s="671"/>
      <c r="G307" s="671"/>
      <c r="H307" s="671"/>
      <c r="I307" s="671"/>
      <c r="J307" s="671"/>
      <c r="K307" s="671"/>
      <c r="L307" s="671"/>
      <c r="M307" s="671"/>
      <c r="N307" s="671"/>
      <c r="O307" s="671"/>
      <c r="P307" s="671"/>
      <c r="Q307" s="671"/>
      <c r="R307" s="671"/>
      <c r="S307" s="671"/>
      <c r="T307" s="671"/>
      <c r="U307" s="671"/>
      <c r="V307" s="671"/>
      <c r="W307" s="671"/>
      <c r="X307" s="671"/>
      <c r="Y307" s="671"/>
      <c r="Z307" s="671"/>
    </row>
    <row r="308" spans="1:26" ht="13.5" customHeight="1">
      <c r="A308" s="671"/>
      <c r="B308" s="671"/>
      <c r="C308" s="671"/>
      <c r="D308" s="671"/>
      <c r="E308" s="671"/>
      <c r="F308" s="671"/>
      <c r="G308" s="671"/>
      <c r="H308" s="671"/>
      <c r="I308" s="671"/>
      <c r="J308" s="671"/>
      <c r="K308" s="671"/>
      <c r="L308" s="671"/>
      <c r="M308" s="671"/>
      <c r="N308" s="671"/>
      <c r="O308" s="671"/>
      <c r="P308" s="671"/>
      <c r="Q308" s="671"/>
      <c r="R308" s="671"/>
      <c r="S308" s="671"/>
      <c r="T308" s="671"/>
      <c r="U308" s="671"/>
      <c r="V308" s="671"/>
      <c r="W308" s="671"/>
      <c r="X308" s="671"/>
      <c r="Y308" s="671"/>
      <c r="Z308" s="671"/>
    </row>
    <row r="309" spans="1:26" ht="13.5" customHeight="1">
      <c r="A309" s="671"/>
      <c r="B309" s="671"/>
      <c r="C309" s="671"/>
      <c r="D309" s="671"/>
      <c r="E309" s="671"/>
      <c r="F309" s="671"/>
      <c r="G309" s="671"/>
      <c r="H309" s="671"/>
      <c r="I309" s="671"/>
      <c r="J309" s="671"/>
      <c r="K309" s="671"/>
      <c r="L309" s="671"/>
      <c r="M309" s="671"/>
      <c r="N309" s="671"/>
      <c r="O309" s="671"/>
      <c r="P309" s="671"/>
      <c r="Q309" s="671"/>
      <c r="R309" s="671"/>
      <c r="S309" s="671"/>
      <c r="T309" s="671"/>
      <c r="U309" s="671"/>
      <c r="V309" s="671"/>
      <c r="W309" s="671"/>
      <c r="X309" s="671"/>
      <c r="Y309" s="671"/>
      <c r="Z309" s="671"/>
    </row>
    <row r="310" spans="1:26" ht="13.5" customHeight="1">
      <c r="A310" s="671"/>
      <c r="B310" s="671"/>
      <c r="C310" s="671"/>
      <c r="D310" s="671"/>
      <c r="E310" s="671"/>
      <c r="F310" s="671"/>
      <c r="G310" s="671"/>
      <c r="H310" s="671"/>
      <c r="I310" s="671"/>
      <c r="J310" s="671"/>
      <c r="K310" s="671"/>
      <c r="L310" s="671"/>
      <c r="M310" s="671"/>
      <c r="N310" s="671"/>
      <c r="O310" s="671"/>
      <c r="P310" s="671"/>
      <c r="Q310" s="671"/>
      <c r="R310" s="671"/>
      <c r="S310" s="671"/>
      <c r="T310" s="671"/>
      <c r="U310" s="671"/>
      <c r="V310" s="671"/>
      <c r="W310" s="671"/>
      <c r="X310" s="671"/>
      <c r="Y310" s="671"/>
      <c r="Z310" s="671"/>
    </row>
    <row r="311" spans="1:26" ht="13.5" customHeight="1">
      <c r="A311" s="671"/>
      <c r="B311" s="671"/>
      <c r="C311" s="671"/>
      <c r="D311" s="671"/>
      <c r="E311" s="671"/>
      <c r="F311" s="671"/>
      <c r="G311" s="671"/>
      <c r="H311" s="671"/>
      <c r="I311" s="671"/>
      <c r="J311" s="671"/>
      <c r="K311" s="671"/>
      <c r="L311" s="671"/>
      <c r="M311" s="671"/>
      <c r="N311" s="671"/>
      <c r="O311" s="671"/>
      <c r="P311" s="671"/>
      <c r="Q311" s="671"/>
      <c r="R311" s="671"/>
      <c r="S311" s="671"/>
      <c r="T311" s="671"/>
      <c r="U311" s="671"/>
      <c r="V311" s="671"/>
      <c r="W311" s="671"/>
      <c r="X311" s="671"/>
      <c r="Y311" s="671"/>
      <c r="Z311" s="671"/>
    </row>
    <row r="312" spans="1:26" ht="13.5" customHeight="1">
      <c r="A312" s="671"/>
      <c r="B312" s="671"/>
      <c r="C312" s="671"/>
      <c r="D312" s="671"/>
      <c r="E312" s="671"/>
      <c r="F312" s="671"/>
      <c r="G312" s="671"/>
      <c r="H312" s="671"/>
      <c r="I312" s="671"/>
      <c r="J312" s="671"/>
      <c r="K312" s="671"/>
      <c r="L312" s="671"/>
      <c r="M312" s="671"/>
      <c r="N312" s="671"/>
      <c r="O312" s="671"/>
      <c r="P312" s="671"/>
      <c r="Q312" s="671"/>
      <c r="R312" s="671"/>
      <c r="S312" s="671"/>
      <c r="T312" s="671"/>
      <c r="U312" s="671"/>
      <c r="V312" s="671"/>
      <c r="W312" s="671"/>
      <c r="X312" s="671"/>
      <c r="Y312" s="671"/>
      <c r="Z312" s="671"/>
    </row>
    <row r="313" spans="1:26" ht="13.5" customHeight="1">
      <c r="A313" s="671"/>
      <c r="B313" s="671"/>
      <c r="C313" s="671"/>
      <c r="D313" s="671"/>
      <c r="E313" s="671"/>
      <c r="F313" s="671"/>
      <c r="G313" s="671"/>
      <c r="H313" s="671"/>
      <c r="I313" s="671"/>
      <c r="J313" s="671"/>
      <c r="K313" s="671"/>
      <c r="L313" s="671"/>
      <c r="M313" s="671"/>
      <c r="N313" s="671"/>
      <c r="O313" s="671"/>
      <c r="P313" s="671"/>
      <c r="Q313" s="671"/>
      <c r="R313" s="671"/>
      <c r="S313" s="671"/>
      <c r="T313" s="671"/>
      <c r="U313" s="671"/>
      <c r="V313" s="671"/>
      <c r="W313" s="671"/>
      <c r="X313" s="671"/>
      <c r="Y313" s="671"/>
      <c r="Z313" s="671"/>
    </row>
    <row r="314" spans="1:26" ht="13.5" customHeight="1">
      <c r="A314" s="671"/>
      <c r="B314" s="671"/>
      <c r="C314" s="671"/>
      <c r="D314" s="671"/>
      <c r="E314" s="671"/>
      <c r="F314" s="671"/>
      <c r="G314" s="671"/>
      <c r="H314" s="671"/>
      <c r="I314" s="671"/>
      <c r="J314" s="671"/>
      <c r="K314" s="671"/>
      <c r="L314" s="671"/>
      <c r="M314" s="671"/>
      <c r="N314" s="671"/>
      <c r="O314" s="671"/>
      <c r="P314" s="671"/>
      <c r="Q314" s="671"/>
      <c r="R314" s="671"/>
      <c r="S314" s="671"/>
      <c r="T314" s="671"/>
      <c r="U314" s="671"/>
      <c r="V314" s="671"/>
      <c r="W314" s="671"/>
      <c r="X314" s="671"/>
      <c r="Y314" s="671"/>
      <c r="Z314" s="671"/>
    </row>
    <row r="315" spans="1:26" ht="13.5" customHeight="1">
      <c r="A315" s="671"/>
      <c r="B315" s="671"/>
      <c r="C315" s="671"/>
      <c r="D315" s="671"/>
      <c r="E315" s="671"/>
      <c r="F315" s="671"/>
      <c r="G315" s="671"/>
      <c r="H315" s="671"/>
      <c r="I315" s="671"/>
      <c r="J315" s="671"/>
      <c r="K315" s="671"/>
      <c r="L315" s="671"/>
      <c r="M315" s="671"/>
      <c r="N315" s="671"/>
      <c r="O315" s="671"/>
      <c r="P315" s="671"/>
      <c r="Q315" s="671"/>
      <c r="R315" s="671"/>
      <c r="S315" s="671"/>
      <c r="T315" s="671"/>
      <c r="U315" s="671"/>
      <c r="V315" s="671"/>
      <c r="W315" s="671"/>
      <c r="X315" s="671"/>
      <c r="Y315" s="671"/>
      <c r="Z315" s="671"/>
    </row>
    <row r="316" spans="1:26" ht="13.5" customHeight="1">
      <c r="A316" s="671"/>
      <c r="B316" s="671"/>
      <c r="C316" s="671"/>
      <c r="D316" s="671"/>
      <c r="E316" s="671"/>
      <c r="F316" s="671"/>
      <c r="G316" s="671"/>
      <c r="H316" s="671"/>
      <c r="I316" s="671"/>
      <c r="J316" s="671"/>
      <c r="K316" s="671"/>
      <c r="L316" s="671"/>
      <c r="M316" s="671"/>
      <c r="N316" s="671"/>
      <c r="O316" s="671"/>
      <c r="P316" s="671"/>
      <c r="Q316" s="671"/>
      <c r="R316" s="671"/>
      <c r="S316" s="671"/>
      <c r="T316" s="671"/>
      <c r="U316" s="671"/>
      <c r="V316" s="671"/>
      <c r="W316" s="671"/>
      <c r="X316" s="671"/>
      <c r="Y316" s="671"/>
      <c r="Z316" s="671"/>
    </row>
    <row r="317" spans="1:26" ht="13.5" customHeight="1">
      <c r="A317" s="671"/>
      <c r="B317" s="671"/>
      <c r="C317" s="671"/>
      <c r="D317" s="671"/>
      <c r="E317" s="671"/>
      <c r="F317" s="671"/>
      <c r="G317" s="671"/>
      <c r="H317" s="671"/>
      <c r="I317" s="671"/>
      <c r="J317" s="671"/>
      <c r="K317" s="671"/>
      <c r="L317" s="671"/>
      <c r="M317" s="671"/>
      <c r="N317" s="671"/>
      <c r="O317" s="671"/>
      <c r="P317" s="671"/>
      <c r="Q317" s="671"/>
      <c r="R317" s="671"/>
      <c r="S317" s="671"/>
      <c r="T317" s="671"/>
      <c r="U317" s="671"/>
      <c r="V317" s="671"/>
      <c r="W317" s="671"/>
      <c r="X317" s="671"/>
      <c r="Y317" s="671"/>
      <c r="Z317" s="671"/>
    </row>
    <row r="318" spans="1:26" ht="13.5" customHeight="1">
      <c r="A318" s="671"/>
      <c r="B318" s="671"/>
      <c r="C318" s="671"/>
      <c r="D318" s="671"/>
      <c r="E318" s="671"/>
      <c r="F318" s="671"/>
      <c r="G318" s="671"/>
      <c r="H318" s="671"/>
      <c r="I318" s="671"/>
      <c r="J318" s="671"/>
      <c r="K318" s="671"/>
      <c r="L318" s="671"/>
      <c r="M318" s="671"/>
      <c r="N318" s="671"/>
      <c r="O318" s="671"/>
      <c r="P318" s="671"/>
      <c r="Q318" s="671"/>
      <c r="R318" s="671"/>
      <c r="S318" s="671"/>
      <c r="T318" s="671"/>
      <c r="U318" s="671"/>
      <c r="V318" s="671"/>
      <c r="W318" s="671"/>
      <c r="X318" s="671"/>
      <c r="Y318" s="671"/>
      <c r="Z318" s="671"/>
    </row>
    <row r="319" spans="1:26" ht="13.5" customHeight="1">
      <c r="A319" s="671"/>
      <c r="B319" s="671"/>
      <c r="C319" s="671"/>
      <c r="D319" s="671"/>
      <c r="E319" s="671"/>
      <c r="F319" s="671"/>
      <c r="G319" s="671"/>
      <c r="H319" s="671"/>
      <c r="I319" s="671"/>
      <c r="J319" s="671"/>
      <c r="K319" s="671"/>
      <c r="L319" s="671"/>
      <c r="M319" s="671"/>
      <c r="N319" s="671"/>
      <c r="O319" s="671"/>
      <c r="P319" s="671"/>
      <c r="Q319" s="671"/>
      <c r="R319" s="671"/>
      <c r="S319" s="671"/>
      <c r="T319" s="671"/>
      <c r="U319" s="671"/>
      <c r="V319" s="671"/>
      <c r="W319" s="671"/>
      <c r="X319" s="671"/>
      <c r="Y319" s="671"/>
      <c r="Z319" s="671"/>
    </row>
    <row r="320" spans="1:26" ht="13.5" customHeight="1">
      <c r="A320" s="671"/>
      <c r="B320" s="671"/>
      <c r="C320" s="671"/>
      <c r="D320" s="671"/>
      <c r="E320" s="671"/>
      <c r="F320" s="671"/>
      <c r="G320" s="671"/>
      <c r="H320" s="671"/>
      <c r="I320" s="671"/>
      <c r="J320" s="671"/>
      <c r="K320" s="671"/>
      <c r="L320" s="671"/>
      <c r="M320" s="671"/>
      <c r="N320" s="671"/>
      <c r="O320" s="671"/>
      <c r="P320" s="671"/>
      <c r="Q320" s="671"/>
      <c r="R320" s="671"/>
      <c r="S320" s="671"/>
      <c r="T320" s="671"/>
      <c r="U320" s="671"/>
      <c r="V320" s="671"/>
      <c r="W320" s="671"/>
      <c r="X320" s="671"/>
      <c r="Y320" s="671"/>
      <c r="Z320" s="671"/>
    </row>
    <row r="321" spans="1:26" ht="13.5" customHeight="1">
      <c r="A321" s="671"/>
      <c r="B321" s="671"/>
      <c r="C321" s="671"/>
      <c r="D321" s="671"/>
      <c r="E321" s="671"/>
      <c r="F321" s="671"/>
      <c r="G321" s="671"/>
      <c r="H321" s="671"/>
      <c r="I321" s="671"/>
      <c r="J321" s="671"/>
      <c r="K321" s="671"/>
      <c r="L321" s="671"/>
      <c r="M321" s="671"/>
      <c r="N321" s="671"/>
      <c r="O321" s="671"/>
      <c r="P321" s="671"/>
      <c r="Q321" s="671"/>
      <c r="R321" s="671"/>
      <c r="S321" s="671"/>
      <c r="T321" s="671"/>
      <c r="U321" s="671"/>
      <c r="V321" s="671"/>
      <c r="W321" s="671"/>
      <c r="X321" s="671"/>
      <c r="Y321" s="671"/>
      <c r="Z321" s="671"/>
    </row>
    <row r="322" spans="1:26" ht="13.5" customHeight="1">
      <c r="A322" s="671"/>
      <c r="B322" s="671"/>
      <c r="C322" s="671"/>
      <c r="D322" s="671"/>
      <c r="E322" s="671"/>
      <c r="F322" s="671"/>
      <c r="G322" s="671"/>
      <c r="H322" s="671"/>
      <c r="I322" s="671"/>
      <c r="J322" s="671"/>
      <c r="K322" s="671"/>
      <c r="L322" s="671"/>
      <c r="M322" s="671"/>
      <c r="N322" s="671"/>
      <c r="O322" s="671"/>
      <c r="P322" s="671"/>
      <c r="Q322" s="671"/>
      <c r="R322" s="671"/>
      <c r="S322" s="671"/>
      <c r="T322" s="671"/>
      <c r="U322" s="671"/>
      <c r="V322" s="671"/>
      <c r="W322" s="671"/>
      <c r="X322" s="671"/>
      <c r="Y322" s="671"/>
      <c r="Z322" s="671"/>
    </row>
    <row r="323" spans="1:26" ht="13.5" customHeight="1">
      <c r="A323" s="671"/>
      <c r="B323" s="671"/>
      <c r="C323" s="671"/>
      <c r="D323" s="671"/>
      <c r="E323" s="671"/>
      <c r="F323" s="671"/>
      <c r="G323" s="671"/>
      <c r="H323" s="671"/>
      <c r="I323" s="671"/>
      <c r="J323" s="671"/>
      <c r="K323" s="671"/>
      <c r="L323" s="671"/>
      <c r="M323" s="671"/>
      <c r="N323" s="671"/>
      <c r="O323" s="671"/>
      <c r="P323" s="671"/>
      <c r="Q323" s="671"/>
      <c r="R323" s="671"/>
      <c r="S323" s="671"/>
      <c r="T323" s="671"/>
      <c r="U323" s="671"/>
      <c r="V323" s="671"/>
      <c r="W323" s="671"/>
      <c r="X323" s="671"/>
      <c r="Y323" s="671"/>
      <c r="Z323" s="671"/>
    </row>
    <row r="324" spans="1:26" ht="13.5" customHeight="1">
      <c r="A324" s="671"/>
      <c r="B324" s="671"/>
      <c r="C324" s="671"/>
      <c r="D324" s="671"/>
      <c r="E324" s="671"/>
      <c r="F324" s="671"/>
      <c r="G324" s="671"/>
      <c r="H324" s="671"/>
      <c r="I324" s="671"/>
      <c r="J324" s="671"/>
      <c r="K324" s="671"/>
      <c r="L324" s="671"/>
      <c r="M324" s="671"/>
      <c r="N324" s="671"/>
      <c r="O324" s="671"/>
      <c r="P324" s="671"/>
      <c r="Q324" s="671"/>
      <c r="R324" s="671"/>
      <c r="S324" s="671"/>
      <c r="T324" s="671"/>
      <c r="U324" s="671"/>
      <c r="V324" s="671"/>
      <c r="W324" s="671"/>
      <c r="X324" s="671"/>
      <c r="Y324" s="671"/>
      <c r="Z324" s="671"/>
    </row>
    <row r="325" spans="1:26" ht="13.5" customHeight="1">
      <c r="A325" s="671"/>
      <c r="B325" s="671"/>
      <c r="C325" s="671"/>
      <c r="D325" s="671"/>
      <c r="E325" s="671"/>
      <c r="F325" s="671"/>
      <c r="G325" s="671"/>
      <c r="H325" s="671"/>
      <c r="I325" s="671"/>
      <c r="J325" s="671"/>
      <c r="K325" s="671"/>
      <c r="L325" s="671"/>
      <c r="M325" s="671"/>
      <c r="N325" s="671"/>
      <c r="O325" s="671"/>
      <c r="P325" s="671"/>
      <c r="Q325" s="671"/>
      <c r="R325" s="671"/>
      <c r="S325" s="671"/>
      <c r="T325" s="671"/>
      <c r="U325" s="671"/>
      <c r="V325" s="671"/>
      <c r="W325" s="671"/>
      <c r="X325" s="671"/>
      <c r="Y325" s="671"/>
      <c r="Z325" s="671"/>
    </row>
    <row r="326" spans="1:26" ht="13.5" customHeight="1">
      <c r="A326" s="671"/>
      <c r="B326" s="671"/>
      <c r="C326" s="671"/>
      <c r="D326" s="671"/>
      <c r="E326" s="671"/>
      <c r="F326" s="671"/>
      <c r="G326" s="671"/>
      <c r="H326" s="671"/>
      <c r="I326" s="671"/>
      <c r="J326" s="671"/>
      <c r="K326" s="671"/>
      <c r="L326" s="671"/>
      <c r="M326" s="671"/>
      <c r="N326" s="671"/>
      <c r="O326" s="671"/>
      <c r="P326" s="671"/>
      <c r="Q326" s="671"/>
      <c r="R326" s="671"/>
      <c r="S326" s="671"/>
      <c r="T326" s="671"/>
      <c r="U326" s="671"/>
      <c r="V326" s="671"/>
      <c r="W326" s="671"/>
      <c r="X326" s="671"/>
      <c r="Y326" s="671"/>
      <c r="Z326" s="671"/>
    </row>
    <row r="327" spans="1:26" ht="13.5" customHeight="1">
      <c r="A327" s="671"/>
      <c r="B327" s="671"/>
      <c r="C327" s="671"/>
      <c r="D327" s="671"/>
      <c r="E327" s="671"/>
      <c r="F327" s="671"/>
      <c r="G327" s="671"/>
      <c r="H327" s="671"/>
      <c r="I327" s="671"/>
      <c r="J327" s="671"/>
      <c r="K327" s="671"/>
      <c r="L327" s="671"/>
      <c r="M327" s="671"/>
      <c r="N327" s="671"/>
      <c r="O327" s="671"/>
      <c r="P327" s="671"/>
      <c r="Q327" s="671"/>
      <c r="R327" s="671"/>
      <c r="S327" s="671"/>
      <c r="T327" s="671"/>
      <c r="U327" s="671"/>
      <c r="V327" s="671"/>
      <c r="W327" s="671"/>
      <c r="X327" s="671"/>
      <c r="Y327" s="671"/>
      <c r="Z327" s="671"/>
    </row>
    <row r="328" spans="1:26" ht="13.5" customHeight="1">
      <c r="A328" s="671"/>
      <c r="B328" s="671"/>
      <c r="C328" s="671"/>
      <c r="D328" s="671"/>
      <c r="E328" s="671"/>
      <c r="F328" s="671"/>
      <c r="G328" s="671"/>
      <c r="H328" s="671"/>
      <c r="I328" s="671"/>
      <c r="J328" s="671"/>
      <c r="K328" s="671"/>
      <c r="L328" s="671"/>
      <c r="M328" s="671"/>
      <c r="N328" s="671"/>
      <c r="O328" s="671"/>
      <c r="P328" s="671"/>
      <c r="Q328" s="671"/>
      <c r="R328" s="671"/>
      <c r="S328" s="671"/>
      <c r="T328" s="671"/>
      <c r="U328" s="671"/>
      <c r="V328" s="671"/>
      <c r="W328" s="671"/>
      <c r="X328" s="671"/>
      <c r="Y328" s="671"/>
      <c r="Z328" s="671"/>
    </row>
    <row r="329" spans="1:26" ht="13.5" customHeight="1">
      <c r="A329" s="671"/>
      <c r="B329" s="671"/>
      <c r="C329" s="671"/>
      <c r="D329" s="671"/>
      <c r="E329" s="671"/>
      <c r="F329" s="671"/>
      <c r="G329" s="671"/>
      <c r="H329" s="671"/>
      <c r="I329" s="671"/>
      <c r="J329" s="671"/>
      <c r="K329" s="671"/>
      <c r="L329" s="671"/>
      <c r="M329" s="671"/>
      <c r="N329" s="671"/>
      <c r="O329" s="671"/>
      <c r="P329" s="671"/>
      <c r="Q329" s="671"/>
      <c r="R329" s="671"/>
      <c r="S329" s="671"/>
      <c r="T329" s="671"/>
      <c r="U329" s="671"/>
      <c r="V329" s="671"/>
      <c r="W329" s="671"/>
      <c r="X329" s="671"/>
      <c r="Y329" s="671"/>
      <c r="Z329" s="671"/>
    </row>
    <row r="330" spans="1:26" ht="13.5" customHeight="1">
      <c r="A330" s="671"/>
      <c r="B330" s="671"/>
      <c r="C330" s="671"/>
      <c r="D330" s="671"/>
      <c r="E330" s="671"/>
      <c r="F330" s="671"/>
      <c r="G330" s="671"/>
      <c r="H330" s="671"/>
      <c r="I330" s="671"/>
      <c r="J330" s="671"/>
      <c r="K330" s="671"/>
      <c r="L330" s="671"/>
      <c r="M330" s="671"/>
      <c r="N330" s="671"/>
      <c r="O330" s="671"/>
      <c r="P330" s="671"/>
      <c r="Q330" s="671"/>
      <c r="R330" s="671"/>
      <c r="S330" s="671"/>
      <c r="T330" s="671"/>
      <c r="U330" s="671"/>
      <c r="V330" s="671"/>
      <c r="W330" s="671"/>
      <c r="X330" s="671"/>
      <c r="Y330" s="671"/>
      <c r="Z330" s="671"/>
    </row>
    <row r="331" spans="1:26" ht="13.5" customHeight="1">
      <c r="A331" s="671"/>
      <c r="B331" s="671"/>
      <c r="C331" s="671"/>
      <c r="D331" s="671"/>
      <c r="E331" s="671"/>
      <c r="F331" s="671"/>
      <c r="G331" s="671"/>
      <c r="H331" s="671"/>
      <c r="I331" s="671"/>
      <c r="J331" s="671"/>
      <c r="K331" s="671"/>
      <c r="L331" s="671"/>
      <c r="M331" s="671"/>
      <c r="N331" s="671"/>
      <c r="O331" s="671"/>
      <c r="P331" s="671"/>
      <c r="Q331" s="671"/>
      <c r="R331" s="671"/>
      <c r="S331" s="671"/>
      <c r="T331" s="671"/>
      <c r="U331" s="671"/>
      <c r="V331" s="671"/>
      <c r="W331" s="671"/>
      <c r="X331" s="671"/>
      <c r="Y331" s="671"/>
      <c r="Z331" s="671"/>
    </row>
    <row r="332" spans="1:26" ht="13.5" customHeight="1">
      <c r="A332" s="671"/>
      <c r="B332" s="671"/>
      <c r="C332" s="671"/>
      <c r="D332" s="671"/>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row>
    <row r="333" spans="1:26" ht="13.5" customHeight="1">
      <c r="A333" s="671"/>
      <c r="B333" s="671"/>
      <c r="C333" s="671"/>
      <c r="D333" s="671"/>
      <c r="E333" s="671"/>
      <c r="F333" s="671"/>
      <c r="G333" s="671"/>
      <c r="H333" s="671"/>
      <c r="I333" s="671"/>
      <c r="J333" s="671"/>
      <c r="K333" s="671"/>
      <c r="L333" s="671"/>
      <c r="M333" s="671"/>
      <c r="N333" s="671"/>
      <c r="O333" s="671"/>
      <c r="P333" s="671"/>
      <c r="Q333" s="671"/>
      <c r="R333" s="671"/>
      <c r="S333" s="671"/>
      <c r="T333" s="671"/>
      <c r="U333" s="671"/>
      <c r="V333" s="671"/>
      <c r="W333" s="671"/>
      <c r="X333" s="671"/>
      <c r="Y333" s="671"/>
      <c r="Z333" s="671"/>
    </row>
    <row r="334" spans="1:26" ht="13.5" customHeight="1">
      <c r="A334" s="671"/>
      <c r="B334" s="671"/>
      <c r="C334" s="671"/>
      <c r="D334" s="671"/>
      <c r="E334" s="671"/>
      <c r="F334" s="671"/>
      <c r="G334" s="671"/>
      <c r="H334" s="671"/>
      <c r="I334" s="671"/>
      <c r="J334" s="671"/>
      <c r="K334" s="671"/>
      <c r="L334" s="671"/>
      <c r="M334" s="671"/>
      <c r="N334" s="671"/>
      <c r="O334" s="671"/>
      <c r="P334" s="671"/>
      <c r="Q334" s="671"/>
      <c r="R334" s="671"/>
      <c r="S334" s="671"/>
      <c r="T334" s="671"/>
      <c r="U334" s="671"/>
      <c r="V334" s="671"/>
      <c r="W334" s="671"/>
      <c r="X334" s="671"/>
      <c r="Y334" s="671"/>
      <c r="Z334" s="671"/>
    </row>
    <row r="335" spans="1:26" ht="13.5" customHeight="1">
      <c r="A335" s="671"/>
      <c r="B335" s="671"/>
      <c r="C335" s="671"/>
      <c r="D335" s="671"/>
      <c r="E335" s="671"/>
      <c r="F335" s="671"/>
      <c r="G335" s="671"/>
      <c r="H335" s="671"/>
      <c r="I335" s="671"/>
      <c r="J335" s="671"/>
      <c r="K335" s="671"/>
      <c r="L335" s="671"/>
      <c r="M335" s="671"/>
      <c r="N335" s="671"/>
      <c r="O335" s="671"/>
      <c r="P335" s="671"/>
      <c r="Q335" s="671"/>
      <c r="R335" s="671"/>
      <c r="S335" s="671"/>
      <c r="T335" s="671"/>
      <c r="U335" s="671"/>
      <c r="V335" s="671"/>
      <c r="W335" s="671"/>
      <c r="X335" s="671"/>
      <c r="Y335" s="671"/>
      <c r="Z335" s="671"/>
    </row>
    <row r="336" spans="1:26" ht="13.5" customHeight="1">
      <c r="A336" s="671"/>
      <c r="B336" s="671"/>
      <c r="C336" s="671"/>
      <c r="D336" s="671"/>
      <c r="E336" s="671"/>
      <c r="F336" s="671"/>
      <c r="G336" s="671"/>
      <c r="H336" s="671"/>
      <c r="I336" s="671"/>
      <c r="J336" s="671"/>
      <c r="K336" s="671"/>
      <c r="L336" s="671"/>
      <c r="M336" s="671"/>
      <c r="N336" s="671"/>
      <c r="O336" s="671"/>
      <c r="P336" s="671"/>
      <c r="Q336" s="671"/>
      <c r="R336" s="671"/>
      <c r="S336" s="671"/>
      <c r="T336" s="671"/>
      <c r="U336" s="671"/>
      <c r="V336" s="671"/>
      <c r="W336" s="671"/>
      <c r="X336" s="671"/>
      <c r="Y336" s="671"/>
      <c r="Z336" s="671"/>
    </row>
    <row r="337" spans="1:26" ht="13.5" customHeight="1">
      <c r="A337" s="671"/>
      <c r="B337" s="671"/>
      <c r="C337" s="671"/>
      <c r="D337" s="671"/>
      <c r="E337" s="671"/>
      <c r="F337" s="671"/>
      <c r="G337" s="671"/>
      <c r="H337" s="671"/>
      <c r="I337" s="671"/>
      <c r="J337" s="671"/>
      <c r="K337" s="671"/>
      <c r="L337" s="671"/>
      <c r="M337" s="671"/>
      <c r="N337" s="671"/>
      <c r="O337" s="671"/>
      <c r="P337" s="671"/>
      <c r="Q337" s="671"/>
      <c r="R337" s="671"/>
      <c r="S337" s="671"/>
      <c r="T337" s="671"/>
      <c r="U337" s="671"/>
      <c r="V337" s="671"/>
      <c r="W337" s="671"/>
      <c r="X337" s="671"/>
      <c r="Y337" s="671"/>
      <c r="Z337" s="671"/>
    </row>
    <row r="338" spans="1:26" ht="13.5" customHeight="1">
      <c r="A338" s="671"/>
      <c r="B338" s="671"/>
      <c r="C338" s="671"/>
      <c r="D338" s="671"/>
      <c r="E338" s="671"/>
      <c r="F338" s="671"/>
      <c r="G338" s="671"/>
      <c r="H338" s="671"/>
      <c r="I338" s="671"/>
      <c r="J338" s="671"/>
      <c r="K338" s="671"/>
      <c r="L338" s="671"/>
      <c r="M338" s="671"/>
      <c r="N338" s="671"/>
      <c r="O338" s="671"/>
      <c r="P338" s="671"/>
      <c r="Q338" s="671"/>
      <c r="R338" s="671"/>
      <c r="S338" s="671"/>
      <c r="T338" s="671"/>
      <c r="U338" s="671"/>
      <c r="V338" s="671"/>
      <c r="W338" s="671"/>
      <c r="X338" s="671"/>
      <c r="Y338" s="671"/>
      <c r="Z338" s="671"/>
    </row>
    <row r="339" spans="1:26" ht="13.5" customHeight="1">
      <c r="A339" s="671"/>
      <c r="B339" s="671"/>
      <c r="C339" s="671"/>
      <c r="D339" s="671"/>
      <c r="E339" s="671"/>
      <c r="F339" s="671"/>
      <c r="G339" s="671"/>
      <c r="H339" s="671"/>
      <c r="I339" s="671"/>
      <c r="J339" s="671"/>
      <c r="K339" s="671"/>
      <c r="L339" s="671"/>
      <c r="M339" s="671"/>
      <c r="N339" s="671"/>
      <c r="O339" s="671"/>
      <c r="P339" s="671"/>
      <c r="Q339" s="671"/>
      <c r="R339" s="671"/>
      <c r="S339" s="671"/>
      <c r="T339" s="671"/>
      <c r="U339" s="671"/>
      <c r="V339" s="671"/>
      <c r="W339" s="671"/>
      <c r="X339" s="671"/>
      <c r="Y339" s="671"/>
      <c r="Z339" s="671"/>
    </row>
    <row r="340" spans="1:26" ht="13.5" customHeight="1">
      <c r="A340" s="671"/>
      <c r="B340" s="671"/>
      <c r="C340" s="671"/>
      <c r="D340" s="671"/>
      <c r="E340" s="671"/>
      <c r="F340" s="671"/>
      <c r="G340" s="671"/>
      <c r="H340" s="671"/>
      <c r="I340" s="671"/>
      <c r="J340" s="671"/>
      <c r="K340" s="671"/>
      <c r="L340" s="671"/>
      <c r="M340" s="671"/>
      <c r="N340" s="671"/>
      <c r="O340" s="671"/>
      <c r="P340" s="671"/>
      <c r="Q340" s="671"/>
      <c r="R340" s="671"/>
      <c r="S340" s="671"/>
      <c r="T340" s="671"/>
      <c r="U340" s="671"/>
      <c r="V340" s="671"/>
      <c r="W340" s="671"/>
      <c r="X340" s="671"/>
      <c r="Y340" s="671"/>
      <c r="Z340" s="671"/>
    </row>
    <row r="341" spans="1:26" ht="13.5" customHeight="1">
      <c r="A341" s="671"/>
      <c r="B341" s="671"/>
      <c r="C341" s="671"/>
      <c r="D341" s="671"/>
      <c r="E341" s="671"/>
      <c r="F341" s="671"/>
      <c r="G341" s="671"/>
      <c r="H341" s="671"/>
      <c r="I341" s="671"/>
      <c r="J341" s="671"/>
      <c r="K341" s="671"/>
      <c r="L341" s="671"/>
      <c r="M341" s="671"/>
      <c r="N341" s="671"/>
      <c r="O341" s="671"/>
      <c r="P341" s="671"/>
      <c r="Q341" s="671"/>
      <c r="R341" s="671"/>
      <c r="S341" s="671"/>
      <c r="T341" s="671"/>
      <c r="U341" s="671"/>
      <c r="V341" s="671"/>
      <c r="W341" s="671"/>
      <c r="X341" s="671"/>
      <c r="Y341" s="671"/>
      <c r="Z341" s="671"/>
    </row>
    <row r="342" spans="1:26" ht="13.5" customHeight="1">
      <c r="A342" s="671"/>
      <c r="B342" s="671"/>
      <c r="C342" s="671"/>
      <c r="D342" s="671"/>
      <c r="E342" s="671"/>
      <c r="F342" s="671"/>
      <c r="G342" s="671"/>
      <c r="H342" s="671"/>
      <c r="I342" s="671"/>
      <c r="J342" s="671"/>
      <c r="K342" s="671"/>
      <c r="L342" s="671"/>
      <c r="M342" s="671"/>
      <c r="N342" s="671"/>
      <c r="O342" s="671"/>
      <c r="P342" s="671"/>
      <c r="Q342" s="671"/>
      <c r="R342" s="671"/>
      <c r="S342" s="671"/>
      <c r="T342" s="671"/>
      <c r="U342" s="671"/>
      <c r="V342" s="671"/>
      <c r="W342" s="671"/>
      <c r="X342" s="671"/>
      <c r="Y342" s="671"/>
      <c r="Z342" s="671"/>
    </row>
    <row r="343" spans="1:26" ht="13.5" customHeight="1">
      <c r="A343" s="671"/>
      <c r="B343" s="671"/>
      <c r="C343" s="671"/>
      <c r="D343" s="671"/>
      <c r="E343" s="671"/>
      <c r="F343" s="671"/>
      <c r="G343" s="671"/>
      <c r="H343" s="671"/>
      <c r="I343" s="671"/>
      <c r="J343" s="671"/>
      <c r="K343" s="671"/>
      <c r="L343" s="671"/>
      <c r="M343" s="671"/>
      <c r="N343" s="671"/>
      <c r="O343" s="671"/>
      <c r="P343" s="671"/>
      <c r="Q343" s="671"/>
      <c r="R343" s="671"/>
      <c r="S343" s="671"/>
      <c r="T343" s="671"/>
      <c r="U343" s="671"/>
      <c r="V343" s="671"/>
      <c r="W343" s="671"/>
      <c r="X343" s="671"/>
      <c r="Y343" s="671"/>
      <c r="Z343" s="671"/>
    </row>
    <row r="344" spans="1:26" ht="13.5" customHeight="1">
      <c r="A344" s="671"/>
      <c r="B344" s="671"/>
      <c r="C344" s="671"/>
      <c r="D344" s="671"/>
      <c r="E344" s="671"/>
      <c r="F344" s="671"/>
      <c r="G344" s="671"/>
      <c r="H344" s="671"/>
      <c r="I344" s="671"/>
      <c r="J344" s="671"/>
      <c r="K344" s="671"/>
      <c r="L344" s="671"/>
      <c r="M344" s="671"/>
      <c r="N344" s="671"/>
      <c r="O344" s="671"/>
      <c r="P344" s="671"/>
      <c r="Q344" s="671"/>
      <c r="R344" s="671"/>
      <c r="S344" s="671"/>
      <c r="T344" s="671"/>
      <c r="U344" s="671"/>
      <c r="V344" s="671"/>
      <c r="W344" s="671"/>
      <c r="X344" s="671"/>
      <c r="Y344" s="671"/>
      <c r="Z344" s="671"/>
    </row>
    <row r="345" spans="1:26" ht="13.5" customHeight="1">
      <c r="A345" s="671"/>
      <c r="B345" s="671"/>
      <c r="C345" s="671"/>
      <c r="D345" s="671"/>
      <c r="E345" s="671"/>
      <c r="F345" s="671"/>
      <c r="G345" s="671"/>
      <c r="H345" s="671"/>
      <c r="I345" s="671"/>
      <c r="J345" s="671"/>
      <c r="K345" s="671"/>
      <c r="L345" s="671"/>
      <c r="M345" s="671"/>
      <c r="N345" s="671"/>
      <c r="O345" s="671"/>
      <c r="P345" s="671"/>
      <c r="Q345" s="671"/>
      <c r="R345" s="671"/>
      <c r="S345" s="671"/>
      <c r="T345" s="671"/>
      <c r="U345" s="671"/>
      <c r="V345" s="671"/>
      <c r="W345" s="671"/>
      <c r="X345" s="671"/>
      <c r="Y345" s="671"/>
      <c r="Z345" s="671"/>
    </row>
    <row r="346" spans="1:26" ht="13.5" customHeight="1">
      <c r="A346" s="671"/>
      <c r="B346" s="671"/>
      <c r="C346" s="671"/>
      <c r="D346" s="671"/>
      <c r="E346" s="671"/>
      <c r="F346" s="671"/>
      <c r="G346" s="671"/>
      <c r="H346" s="671"/>
      <c r="I346" s="671"/>
      <c r="J346" s="671"/>
      <c r="K346" s="671"/>
      <c r="L346" s="671"/>
      <c r="M346" s="671"/>
      <c r="N346" s="671"/>
      <c r="O346" s="671"/>
      <c r="P346" s="671"/>
      <c r="Q346" s="671"/>
      <c r="R346" s="671"/>
      <c r="S346" s="671"/>
      <c r="T346" s="671"/>
      <c r="U346" s="671"/>
      <c r="V346" s="671"/>
      <c r="W346" s="671"/>
      <c r="X346" s="671"/>
      <c r="Y346" s="671"/>
      <c r="Z346" s="671"/>
    </row>
    <row r="347" spans="1:26" ht="13.5" customHeight="1">
      <c r="A347" s="671"/>
      <c r="B347" s="671"/>
      <c r="C347" s="671"/>
      <c r="D347" s="671"/>
      <c r="E347" s="671"/>
      <c r="F347" s="671"/>
      <c r="G347" s="671"/>
      <c r="H347" s="671"/>
      <c r="I347" s="671"/>
      <c r="J347" s="671"/>
      <c r="K347" s="671"/>
      <c r="L347" s="671"/>
      <c r="M347" s="671"/>
      <c r="N347" s="671"/>
      <c r="O347" s="671"/>
      <c r="P347" s="671"/>
      <c r="Q347" s="671"/>
      <c r="R347" s="671"/>
      <c r="S347" s="671"/>
      <c r="T347" s="671"/>
      <c r="U347" s="671"/>
      <c r="V347" s="671"/>
      <c r="W347" s="671"/>
      <c r="X347" s="671"/>
      <c r="Y347" s="671"/>
      <c r="Z347" s="671"/>
    </row>
    <row r="348" spans="1:26" ht="13.5" customHeight="1">
      <c r="A348" s="671"/>
      <c r="B348" s="671"/>
      <c r="C348" s="671"/>
      <c r="D348" s="671"/>
      <c r="E348" s="671"/>
      <c r="F348" s="671"/>
      <c r="G348" s="671"/>
      <c r="H348" s="671"/>
      <c r="I348" s="671"/>
      <c r="J348" s="671"/>
      <c r="K348" s="671"/>
      <c r="L348" s="671"/>
      <c r="M348" s="671"/>
      <c r="N348" s="671"/>
      <c r="O348" s="671"/>
      <c r="P348" s="671"/>
      <c r="Q348" s="671"/>
      <c r="R348" s="671"/>
      <c r="S348" s="671"/>
      <c r="T348" s="671"/>
      <c r="U348" s="671"/>
      <c r="V348" s="671"/>
      <c r="W348" s="671"/>
      <c r="X348" s="671"/>
      <c r="Y348" s="671"/>
      <c r="Z348" s="671"/>
    </row>
    <row r="349" spans="1:26" ht="13.5" customHeight="1">
      <c r="A349" s="671"/>
      <c r="B349" s="671"/>
      <c r="C349" s="671"/>
      <c r="D349" s="671"/>
      <c r="E349" s="671"/>
      <c r="F349" s="671"/>
      <c r="G349" s="671"/>
      <c r="H349" s="671"/>
      <c r="I349" s="671"/>
      <c r="J349" s="671"/>
      <c r="K349" s="671"/>
      <c r="L349" s="671"/>
      <c r="M349" s="671"/>
      <c r="N349" s="671"/>
      <c r="O349" s="671"/>
      <c r="P349" s="671"/>
      <c r="Q349" s="671"/>
      <c r="R349" s="671"/>
      <c r="S349" s="671"/>
      <c r="T349" s="671"/>
      <c r="U349" s="671"/>
      <c r="V349" s="671"/>
      <c r="W349" s="671"/>
      <c r="X349" s="671"/>
      <c r="Y349" s="671"/>
      <c r="Z349" s="671"/>
    </row>
    <row r="350" spans="1:26" ht="13.5" customHeight="1">
      <c r="A350" s="671"/>
      <c r="B350" s="671"/>
      <c r="C350" s="671"/>
      <c r="D350" s="671"/>
      <c r="E350" s="671"/>
      <c r="F350" s="671"/>
      <c r="G350" s="671"/>
      <c r="H350" s="671"/>
      <c r="I350" s="671"/>
      <c r="J350" s="671"/>
      <c r="K350" s="671"/>
      <c r="L350" s="671"/>
      <c r="M350" s="671"/>
      <c r="N350" s="671"/>
      <c r="O350" s="671"/>
      <c r="P350" s="671"/>
      <c r="Q350" s="671"/>
      <c r="R350" s="671"/>
      <c r="S350" s="671"/>
      <c r="T350" s="671"/>
      <c r="U350" s="671"/>
      <c r="V350" s="671"/>
      <c r="W350" s="671"/>
      <c r="X350" s="671"/>
      <c r="Y350" s="671"/>
      <c r="Z350" s="671"/>
    </row>
    <row r="351" spans="1:26" ht="13.5" customHeight="1">
      <c r="A351" s="671"/>
      <c r="B351" s="671"/>
      <c r="C351" s="671"/>
      <c r="D351" s="671"/>
      <c r="E351" s="671"/>
      <c r="F351" s="671"/>
      <c r="G351" s="671"/>
      <c r="H351" s="671"/>
      <c r="I351" s="671"/>
      <c r="J351" s="671"/>
      <c r="K351" s="671"/>
      <c r="L351" s="671"/>
      <c r="M351" s="671"/>
      <c r="N351" s="671"/>
      <c r="O351" s="671"/>
      <c r="P351" s="671"/>
      <c r="Q351" s="671"/>
      <c r="R351" s="671"/>
      <c r="S351" s="671"/>
      <c r="T351" s="671"/>
      <c r="U351" s="671"/>
      <c r="V351" s="671"/>
      <c r="W351" s="671"/>
      <c r="X351" s="671"/>
      <c r="Y351" s="671"/>
      <c r="Z351" s="671"/>
    </row>
    <row r="352" spans="1:26" ht="13.5" customHeight="1">
      <c r="A352" s="671"/>
      <c r="B352" s="671"/>
      <c r="C352" s="671"/>
      <c r="D352" s="671"/>
      <c r="E352" s="671"/>
      <c r="F352" s="671"/>
      <c r="G352" s="671"/>
      <c r="H352" s="671"/>
      <c r="I352" s="671"/>
      <c r="J352" s="671"/>
      <c r="K352" s="671"/>
      <c r="L352" s="671"/>
      <c r="M352" s="671"/>
      <c r="N352" s="671"/>
      <c r="O352" s="671"/>
      <c r="P352" s="671"/>
      <c r="Q352" s="671"/>
      <c r="R352" s="671"/>
      <c r="S352" s="671"/>
      <c r="T352" s="671"/>
      <c r="U352" s="671"/>
      <c r="V352" s="671"/>
      <c r="W352" s="671"/>
      <c r="X352" s="671"/>
      <c r="Y352" s="671"/>
      <c r="Z352" s="671"/>
    </row>
    <row r="353" spans="1:26" ht="13.5" customHeight="1">
      <c r="A353" s="671"/>
      <c r="B353" s="671"/>
      <c r="C353" s="671"/>
      <c r="D353" s="671"/>
      <c r="E353" s="671"/>
      <c r="F353" s="671"/>
      <c r="G353" s="671"/>
      <c r="H353" s="671"/>
      <c r="I353" s="671"/>
      <c r="J353" s="671"/>
      <c r="K353" s="671"/>
      <c r="L353" s="671"/>
      <c r="M353" s="671"/>
      <c r="N353" s="671"/>
      <c r="O353" s="671"/>
      <c r="P353" s="671"/>
      <c r="Q353" s="671"/>
      <c r="R353" s="671"/>
      <c r="S353" s="671"/>
      <c r="T353" s="671"/>
      <c r="U353" s="671"/>
      <c r="V353" s="671"/>
      <c r="W353" s="671"/>
      <c r="X353" s="671"/>
      <c r="Y353" s="671"/>
      <c r="Z353" s="671"/>
    </row>
    <row r="354" spans="1:26" ht="13.5" customHeight="1">
      <c r="A354" s="671"/>
      <c r="B354" s="671"/>
      <c r="C354" s="671"/>
      <c r="D354" s="671"/>
      <c r="E354" s="671"/>
      <c r="F354" s="671"/>
      <c r="G354" s="671"/>
      <c r="H354" s="671"/>
      <c r="I354" s="671"/>
      <c r="J354" s="671"/>
      <c r="K354" s="671"/>
      <c r="L354" s="671"/>
      <c r="M354" s="671"/>
      <c r="N354" s="671"/>
      <c r="O354" s="671"/>
      <c r="P354" s="671"/>
      <c r="Q354" s="671"/>
      <c r="R354" s="671"/>
      <c r="S354" s="671"/>
      <c r="T354" s="671"/>
      <c r="U354" s="671"/>
      <c r="V354" s="671"/>
      <c r="W354" s="671"/>
      <c r="X354" s="671"/>
      <c r="Y354" s="671"/>
      <c r="Z354" s="671"/>
    </row>
    <row r="355" spans="1:26" ht="13.5" customHeight="1">
      <c r="A355" s="671"/>
      <c r="B355" s="671"/>
      <c r="C355" s="671"/>
      <c r="D355" s="671"/>
      <c r="E355" s="671"/>
      <c r="F355" s="671"/>
      <c r="G355" s="671"/>
      <c r="H355" s="671"/>
      <c r="I355" s="671"/>
      <c r="J355" s="671"/>
      <c r="K355" s="671"/>
      <c r="L355" s="671"/>
      <c r="M355" s="671"/>
      <c r="N355" s="671"/>
      <c r="O355" s="671"/>
      <c r="P355" s="671"/>
      <c r="Q355" s="671"/>
      <c r="R355" s="671"/>
      <c r="S355" s="671"/>
      <c r="T355" s="671"/>
      <c r="U355" s="671"/>
      <c r="V355" s="671"/>
      <c r="W355" s="671"/>
      <c r="X355" s="671"/>
      <c r="Y355" s="671"/>
      <c r="Z355" s="671"/>
    </row>
    <row r="356" spans="1:26" ht="13.5" customHeight="1">
      <c r="A356" s="671"/>
      <c r="B356" s="671"/>
      <c r="C356" s="671"/>
      <c r="D356" s="671"/>
      <c r="E356" s="671"/>
      <c r="F356" s="671"/>
      <c r="G356" s="671"/>
      <c r="H356" s="671"/>
      <c r="I356" s="671"/>
      <c r="J356" s="671"/>
      <c r="K356" s="671"/>
      <c r="L356" s="671"/>
      <c r="M356" s="671"/>
      <c r="N356" s="671"/>
      <c r="O356" s="671"/>
      <c r="P356" s="671"/>
      <c r="Q356" s="671"/>
      <c r="R356" s="671"/>
      <c r="S356" s="671"/>
      <c r="T356" s="671"/>
      <c r="U356" s="671"/>
      <c r="V356" s="671"/>
      <c r="W356" s="671"/>
      <c r="X356" s="671"/>
      <c r="Y356" s="671"/>
      <c r="Z356" s="671"/>
    </row>
    <row r="357" spans="1:26" ht="13.5" customHeight="1">
      <c r="A357" s="671"/>
      <c r="B357" s="671"/>
      <c r="C357" s="671"/>
      <c r="D357" s="671"/>
      <c r="E357" s="671"/>
      <c r="F357" s="671"/>
      <c r="G357" s="671"/>
      <c r="H357" s="671"/>
      <c r="I357" s="671"/>
      <c r="J357" s="671"/>
      <c r="K357" s="671"/>
      <c r="L357" s="671"/>
      <c r="M357" s="671"/>
      <c r="N357" s="671"/>
      <c r="O357" s="671"/>
      <c r="P357" s="671"/>
      <c r="Q357" s="671"/>
      <c r="R357" s="671"/>
      <c r="S357" s="671"/>
      <c r="T357" s="671"/>
      <c r="U357" s="671"/>
      <c r="V357" s="671"/>
      <c r="W357" s="671"/>
      <c r="X357" s="671"/>
      <c r="Y357" s="671"/>
      <c r="Z357" s="671"/>
    </row>
    <row r="358" spans="1:26" ht="13.5" customHeight="1">
      <c r="A358" s="671"/>
      <c r="B358" s="671"/>
      <c r="C358" s="671"/>
      <c r="D358" s="671"/>
      <c r="E358" s="671"/>
      <c r="F358" s="671"/>
      <c r="G358" s="671"/>
      <c r="H358" s="671"/>
      <c r="I358" s="671"/>
      <c r="J358" s="671"/>
      <c r="K358" s="671"/>
      <c r="L358" s="671"/>
      <c r="M358" s="671"/>
      <c r="N358" s="671"/>
      <c r="O358" s="671"/>
      <c r="P358" s="671"/>
      <c r="Q358" s="671"/>
      <c r="R358" s="671"/>
      <c r="S358" s="671"/>
      <c r="T358" s="671"/>
      <c r="U358" s="671"/>
      <c r="V358" s="671"/>
      <c r="W358" s="671"/>
      <c r="X358" s="671"/>
      <c r="Y358" s="671"/>
      <c r="Z358" s="671"/>
    </row>
    <row r="359" spans="1:26" ht="13.5" customHeight="1">
      <c r="A359" s="671"/>
      <c r="B359" s="671"/>
      <c r="C359" s="671"/>
      <c r="D359" s="671"/>
      <c r="E359" s="671"/>
      <c r="F359" s="671"/>
      <c r="G359" s="671"/>
      <c r="H359" s="671"/>
      <c r="I359" s="671"/>
      <c r="J359" s="671"/>
      <c r="K359" s="671"/>
      <c r="L359" s="671"/>
      <c r="M359" s="671"/>
      <c r="N359" s="671"/>
      <c r="O359" s="671"/>
      <c r="P359" s="671"/>
      <c r="Q359" s="671"/>
      <c r="R359" s="671"/>
      <c r="S359" s="671"/>
      <c r="T359" s="671"/>
      <c r="U359" s="671"/>
      <c r="V359" s="671"/>
      <c r="W359" s="671"/>
      <c r="X359" s="671"/>
      <c r="Y359" s="671"/>
      <c r="Z359" s="671"/>
    </row>
    <row r="360" spans="1:26" ht="13.5" customHeight="1">
      <c r="A360" s="671"/>
      <c r="B360" s="671"/>
      <c r="C360" s="671"/>
      <c r="D360" s="671"/>
      <c r="E360" s="671"/>
      <c r="F360" s="671"/>
      <c r="G360" s="671"/>
      <c r="H360" s="671"/>
      <c r="I360" s="671"/>
      <c r="J360" s="671"/>
      <c r="K360" s="671"/>
      <c r="L360" s="671"/>
      <c r="M360" s="671"/>
      <c r="N360" s="671"/>
      <c r="O360" s="671"/>
      <c r="P360" s="671"/>
      <c r="Q360" s="671"/>
      <c r="R360" s="671"/>
      <c r="S360" s="671"/>
      <c r="T360" s="671"/>
      <c r="U360" s="671"/>
      <c r="V360" s="671"/>
      <c r="W360" s="671"/>
      <c r="X360" s="671"/>
      <c r="Y360" s="671"/>
      <c r="Z360" s="671"/>
    </row>
    <row r="361" spans="1:26" ht="13.5" customHeight="1">
      <c r="A361" s="671"/>
      <c r="B361" s="671"/>
      <c r="C361" s="671"/>
      <c r="D361" s="671"/>
      <c r="E361" s="671"/>
      <c r="F361" s="671"/>
      <c r="G361" s="671"/>
      <c r="H361" s="671"/>
      <c r="I361" s="671"/>
      <c r="J361" s="671"/>
      <c r="K361" s="671"/>
      <c r="L361" s="671"/>
      <c r="M361" s="671"/>
      <c r="N361" s="671"/>
      <c r="O361" s="671"/>
      <c r="P361" s="671"/>
      <c r="Q361" s="671"/>
      <c r="R361" s="671"/>
      <c r="S361" s="671"/>
      <c r="T361" s="671"/>
      <c r="U361" s="671"/>
      <c r="V361" s="671"/>
      <c r="W361" s="671"/>
      <c r="X361" s="671"/>
      <c r="Y361" s="671"/>
      <c r="Z361" s="671"/>
    </row>
    <row r="362" spans="1:26" ht="13.5" customHeight="1">
      <c r="A362" s="671"/>
      <c r="B362" s="671"/>
      <c r="C362" s="671"/>
      <c r="D362" s="671"/>
      <c r="E362" s="671"/>
      <c r="F362" s="671"/>
      <c r="G362" s="671"/>
      <c r="H362" s="671"/>
      <c r="I362" s="671"/>
      <c r="J362" s="671"/>
      <c r="K362" s="671"/>
      <c r="L362" s="671"/>
      <c r="M362" s="671"/>
      <c r="N362" s="671"/>
      <c r="O362" s="671"/>
      <c r="P362" s="671"/>
      <c r="Q362" s="671"/>
      <c r="R362" s="671"/>
      <c r="S362" s="671"/>
      <c r="T362" s="671"/>
      <c r="U362" s="671"/>
      <c r="V362" s="671"/>
      <c r="W362" s="671"/>
      <c r="X362" s="671"/>
      <c r="Y362" s="671"/>
      <c r="Z362" s="671"/>
    </row>
    <row r="363" spans="1:26" ht="13.5" customHeight="1">
      <c r="A363" s="671"/>
      <c r="B363" s="671"/>
      <c r="C363" s="671"/>
      <c r="D363" s="671"/>
      <c r="E363" s="671"/>
      <c r="F363" s="671"/>
      <c r="G363" s="671"/>
      <c r="H363" s="671"/>
      <c r="I363" s="671"/>
      <c r="J363" s="671"/>
      <c r="K363" s="671"/>
      <c r="L363" s="671"/>
      <c r="M363" s="671"/>
      <c r="N363" s="671"/>
      <c r="O363" s="671"/>
      <c r="P363" s="671"/>
      <c r="Q363" s="671"/>
      <c r="R363" s="671"/>
      <c r="S363" s="671"/>
      <c r="T363" s="671"/>
      <c r="U363" s="671"/>
      <c r="V363" s="671"/>
      <c r="W363" s="671"/>
      <c r="X363" s="671"/>
      <c r="Y363" s="671"/>
      <c r="Z363" s="671"/>
    </row>
    <row r="364" spans="1:26" ht="13.5" customHeight="1">
      <c r="A364" s="671"/>
      <c r="B364" s="671"/>
      <c r="C364" s="671"/>
      <c r="D364" s="671"/>
      <c r="E364" s="671"/>
      <c r="F364" s="671"/>
      <c r="G364" s="671"/>
      <c r="H364" s="671"/>
      <c r="I364" s="671"/>
      <c r="J364" s="671"/>
      <c r="K364" s="671"/>
      <c r="L364" s="671"/>
      <c r="M364" s="671"/>
      <c r="N364" s="671"/>
      <c r="O364" s="671"/>
      <c r="P364" s="671"/>
      <c r="Q364" s="671"/>
      <c r="R364" s="671"/>
      <c r="S364" s="671"/>
      <c r="T364" s="671"/>
      <c r="U364" s="671"/>
      <c r="V364" s="671"/>
      <c r="W364" s="671"/>
      <c r="X364" s="671"/>
      <c r="Y364" s="671"/>
      <c r="Z364" s="671"/>
    </row>
    <row r="365" spans="1:26" ht="13.5" customHeight="1">
      <c r="A365" s="671"/>
      <c r="B365" s="671"/>
      <c r="C365" s="671"/>
      <c r="D365" s="671"/>
      <c r="E365" s="671"/>
      <c r="F365" s="671"/>
      <c r="G365" s="671"/>
      <c r="H365" s="671"/>
      <c r="I365" s="671"/>
      <c r="J365" s="671"/>
      <c r="K365" s="671"/>
      <c r="L365" s="671"/>
      <c r="M365" s="671"/>
      <c r="N365" s="671"/>
      <c r="O365" s="671"/>
      <c r="P365" s="671"/>
      <c r="Q365" s="671"/>
      <c r="R365" s="671"/>
      <c r="S365" s="671"/>
      <c r="T365" s="671"/>
      <c r="U365" s="671"/>
      <c r="V365" s="671"/>
      <c r="W365" s="671"/>
      <c r="X365" s="671"/>
      <c r="Y365" s="671"/>
      <c r="Z365" s="671"/>
    </row>
    <row r="366" spans="1:26" ht="13.5" customHeight="1">
      <c r="A366" s="671"/>
      <c r="B366" s="671"/>
      <c r="C366" s="671"/>
      <c r="D366" s="671"/>
      <c r="E366" s="671"/>
      <c r="F366" s="671"/>
      <c r="G366" s="671"/>
      <c r="H366" s="671"/>
      <c r="I366" s="671"/>
      <c r="J366" s="671"/>
      <c r="K366" s="671"/>
      <c r="L366" s="671"/>
      <c r="M366" s="671"/>
      <c r="N366" s="671"/>
      <c r="O366" s="671"/>
      <c r="P366" s="671"/>
      <c r="Q366" s="671"/>
      <c r="R366" s="671"/>
      <c r="S366" s="671"/>
      <c r="T366" s="671"/>
      <c r="U366" s="671"/>
      <c r="V366" s="671"/>
      <c r="W366" s="671"/>
      <c r="X366" s="671"/>
      <c r="Y366" s="671"/>
      <c r="Z366" s="671"/>
    </row>
    <row r="367" spans="1:26" ht="13.5" customHeight="1">
      <c r="A367" s="671"/>
      <c r="B367" s="671"/>
      <c r="C367" s="671"/>
      <c r="D367" s="671"/>
      <c r="E367" s="671"/>
      <c r="F367" s="671"/>
      <c r="G367" s="671"/>
      <c r="H367" s="671"/>
      <c r="I367" s="671"/>
      <c r="J367" s="671"/>
      <c r="K367" s="671"/>
      <c r="L367" s="671"/>
      <c r="M367" s="671"/>
      <c r="N367" s="671"/>
      <c r="O367" s="671"/>
      <c r="P367" s="671"/>
      <c r="Q367" s="671"/>
      <c r="R367" s="671"/>
      <c r="S367" s="671"/>
      <c r="T367" s="671"/>
      <c r="U367" s="671"/>
      <c r="V367" s="671"/>
      <c r="W367" s="671"/>
      <c r="X367" s="671"/>
      <c r="Y367" s="671"/>
      <c r="Z367" s="671"/>
    </row>
    <row r="368" spans="1:26" ht="13.5" customHeight="1">
      <c r="A368" s="671"/>
      <c r="B368" s="671"/>
      <c r="C368" s="671"/>
      <c r="D368" s="671"/>
      <c r="E368" s="671"/>
      <c r="F368" s="671"/>
      <c r="G368" s="671"/>
      <c r="H368" s="671"/>
      <c r="I368" s="671"/>
      <c r="J368" s="671"/>
      <c r="K368" s="671"/>
      <c r="L368" s="671"/>
      <c r="M368" s="671"/>
      <c r="N368" s="671"/>
      <c r="O368" s="671"/>
      <c r="P368" s="671"/>
      <c r="Q368" s="671"/>
      <c r="R368" s="671"/>
      <c r="S368" s="671"/>
      <c r="T368" s="671"/>
      <c r="U368" s="671"/>
      <c r="V368" s="671"/>
      <c r="W368" s="671"/>
      <c r="X368" s="671"/>
      <c r="Y368" s="671"/>
      <c r="Z368" s="671"/>
    </row>
    <row r="369" spans="1:26" ht="13.5" customHeight="1">
      <c r="A369" s="671"/>
      <c r="B369" s="671"/>
      <c r="C369" s="671"/>
      <c r="D369" s="671"/>
      <c r="E369" s="671"/>
      <c r="F369" s="671"/>
      <c r="G369" s="671"/>
      <c r="H369" s="671"/>
      <c r="I369" s="671"/>
      <c r="J369" s="671"/>
      <c r="K369" s="671"/>
      <c r="L369" s="671"/>
      <c r="M369" s="671"/>
      <c r="N369" s="671"/>
      <c r="O369" s="671"/>
      <c r="P369" s="671"/>
      <c r="Q369" s="671"/>
      <c r="R369" s="671"/>
      <c r="S369" s="671"/>
      <c r="T369" s="671"/>
      <c r="U369" s="671"/>
      <c r="V369" s="671"/>
      <c r="W369" s="671"/>
      <c r="X369" s="671"/>
      <c r="Y369" s="671"/>
      <c r="Z369" s="671"/>
    </row>
    <row r="370" spans="1:26" ht="13.5" customHeight="1">
      <c r="A370" s="671"/>
      <c r="B370" s="671"/>
      <c r="C370" s="671"/>
      <c r="D370" s="671"/>
      <c r="E370" s="671"/>
      <c r="F370" s="671"/>
      <c r="G370" s="671"/>
      <c r="H370" s="671"/>
      <c r="I370" s="671"/>
      <c r="J370" s="671"/>
      <c r="K370" s="671"/>
      <c r="L370" s="671"/>
      <c r="M370" s="671"/>
      <c r="N370" s="671"/>
      <c r="O370" s="671"/>
      <c r="P370" s="671"/>
      <c r="Q370" s="671"/>
      <c r="R370" s="671"/>
      <c r="S370" s="671"/>
      <c r="T370" s="671"/>
      <c r="U370" s="671"/>
      <c r="V370" s="671"/>
      <c r="W370" s="671"/>
      <c r="X370" s="671"/>
      <c r="Y370" s="671"/>
      <c r="Z370" s="671"/>
    </row>
    <row r="371" spans="1:26" ht="13.5" customHeight="1">
      <c r="A371" s="671"/>
      <c r="B371" s="671"/>
      <c r="C371" s="671"/>
      <c r="D371" s="671"/>
      <c r="E371" s="671"/>
      <c r="F371" s="671"/>
      <c r="G371" s="671"/>
      <c r="H371" s="671"/>
      <c r="I371" s="671"/>
      <c r="J371" s="671"/>
      <c r="K371" s="671"/>
      <c r="L371" s="671"/>
      <c r="M371" s="671"/>
      <c r="N371" s="671"/>
      <c r="O371" s="671"/>
      <c r="P371" s="671"/>
      <c r="Q371" s="671"/>
      <c r="R371" s="671"/>
      <c r="S371" s="671"/>
      <c r="T371" s="671"/>
      <c r="U371" s="671"/>
      <c r="V371" s="671"/>
      <c r="W371" s="671"/>
      <c r="X371" s="671"/>
      <c r="Y371" s="671"/>
      <c r="Z371" s="671"/>
    </row>
    <row r="372" spans="1:26" ht="13.5" customHeight="1">
      <c r="A372" s="671"/>
      <c r="B372" s="671"/>
      <c r="C372" s="671"/>
      <c r="D372" s="671"/>
      <c r="E372" s="671"/>
      <c r="F372" s="671"/>
      <c r="G372" s="671"/>
      <c r="H372" s="671"/>
      <c r="I372" s="671"/>
      <c r="J372" s="671"/>
      <c r="K372" s="671"/>
      <c r="L372" s="671"/>
      <c r="M372" s="671"/>
      <c r="N372" s="671"/>
      <c r="O372" s="671"/>
      <c r="P372" s="671"/>
      <c r="Q372" s="671"/>
      <c r="R372" s="671"/>
      <c r="S372" s="671"/>
      <c r="T372" s="671"/>
      <c r="U372" s="671"/>
      <c r="V372" s="671"/>
      <c r="W372" s="671"/>
      <c r="X372" s="671"/>
      <c r="Y372" s="671"/>
      <c r="Z372" s="671"/>
    </row>
    <row r="373" spans="1:26" ht="13.5" customHeight="1">
      <c r="A373" s="671"/>
      <c r="B373" s="671"/>
      <c r="C373" s="671"/>
      <c r="D373" s="671"/>
      <c r="E373" s="671"/>
      <c r="F373" s="671"/>
      <c r="G373" s="671"/>
      <c r="H373" s="671"/>
      <c r="I373" s="671"/>
      <c r="J373" s="671"/>
      <c r="K373" s="671"/>
      <c r="L373" s="671"/>
      <c r="M373" s="671"/>
      <c r="N373" s="671"/>
      <c r="O373" s="671"/>
      <c r="P373" s="671"/>
      <c r="Q373" s="671"/>
      <c r="R373" s="671"/>
      <c r="S373" s="671"/>
      <c r="T373" s="671"/>
      <c r="U373" s="671"/>
      <c r="V373" s="671"/>
      <c r="W373" s="671"/>
      <c r="X373" s="671"/>
      <c r="Y373" s="671"/>
      <c r="Z373" s="671"/>
    </row>
    <row r="374" spans="1:26" ht="13.5" customHeight="1">
      <c r="A374" s="671"/>
      <c r="B374" s="671"/>
      <c r="C374" s="671"/>
      <c r="D374" s="671"/>
      <c r="E374" s="671"/>
      <c r="F374" s="671"/>
      <c r="G374" s="671"/>
      <c r="H374" s="671"/>
      <c r="I374" s="671"/>
      <c r="J374" s="671"/>
      <c r="K374" s="671"/>
      <c r="L374" s="671"/>
      <c r="M374" s="671"/>
      <c r="N374" s="671"/>
      <c r="O374" s="671"/>
      <c r="P374" s="671"/>
      <c r="Q374" s="671"/>
      <c r="R374" s="671"/>
      <c r="S374" s="671"/>
      <c r="T374" s="671"/>
      <c r="U374" s="671"/>
      <c r="V374" s="671"/>
      <c r="W374" s="671"/>
      <c r="X374" s="671"/>
      <c r="Y374" s="671"/>
      <c r="Z374" s="671"/>
    </row>
    <row r="375" spans="1:26" ht="13.5" customHeight="1">
      <c r="A375" s="671"/>
      <c r="B375" s="671"/>
      <c r="C375" s="671"/>
      <c r="D375" s="671"/>
      <c r="E375" s="671"/>
      <c r="F375" s="671"/>
      <c r="G375" s="671"/>
      <c r="H375" s="671"/>
      <c r="I375" s="671"/>
      <c r="J375" s="671"/>
      <c r="K375" s="671"/>
      <c r="L375" s="671"/>
      <c r="M375" s="671"/>
      <c r="N375" s="671"/>
      <c r="O375" s="671"/>
      <c r="P375" s="671"/>
      <c r="Q375" s="671"/>
      <c r="R375" s="671"/>
      <c r="S375" s="671"/>
      <c r="T375" s="671"/>
      <c r="U375" s="671"/>
      <c r="V375" s="671"/>
      <c r="W375" s="671"/>
      <c r="X375" s="671"/>
      <c r="Y375" s="671"/>
      <c r="Z375" s="671"/>
    </row>
    <row r="376" spans="1:26" ht="13.5" customHeight="1">
      <c r="A376" s="671"/>
      <c r="B376" s="671"/>
      <c r="C376" s="671"/>
      <c r="D376" s="671"/>
      <c r="E376" s="671"/>
      <c r="F376" s="671"/>
      <c r="G376" s="671"/>
      <c r="H376" s="671"/>
      <c r="I376" s="671"/>
      <c r="J376" s="671"/>
      <c r="K376" s="671"/>
      <c r="L376" s="671"/>
      <c r="M376" s="671"/>
      <c r="N376" s="671"/>
      <c r="O376" s="671"/>
      <c r="P376" s="671"/>
      <c r="Q376" s="671"/>
      <c r="R376" s="671"/>
      <c r="S376" s="671"/>
      <c r="T376" s="671"/>
      <c r="U376" s="671"/>
      <c r="V376" s="671"/>
      <c r="W376" s="671"/>
      <c r="X376" s="671"/>
      <c r="Y376" s="671"/>
      <c r="Z376" s="671"/>
    </row>
    <row r="377" spans="1:26" ht="13.5" customHeight="1">
      <c r="A377" s="671"/>
      <c r="B377" s="671"/>
      <c r="C377" s="671"/>
      <c r="D377" s="671"/>
      <c r="E377" s="671"/>
      <c r="F377" s="671"/>
      <c r="G377" s="671"/>
      <c r="H377" s="671"/>
      <c r="I377" s="671"/>
      <c r="J377" s="671"/>
      <c r="K377" s="671"/>
      <c r="L377" s="671"/>
      <c r="M377" s="671"/>
      <c r="N377" s="671"/>
      <c r="O377" s="671"/>
      <c r="P377" s="671"/>
      <c r="Q377" s="671"/>
      <c r="R377" s="671"/>
      <c r="S377" s="671"/>
      <c r="T377" s="671"/>
      <c r="U377" s="671"/>
      <c r="V377" s="671"/>
      <c r="W377" s="671"/>
      <c r="X377" s="671"/>
      <c r="Y377" s="671"/>
      <c r="Z377" s="671"/>
    </row>
    <row r="378" spans="1:26" ht="13.5" customHeight="1">
      <c r="A378" s="671"/>
      <c r="B378" s="671"/>
      <c r="C378" s="671"/>
      <c r="D378" s="671"/>
      <c r="E378" s="671"/>
      <c r="F378" s="671"/>
      <c r="G378" s="671"/>
      <c r="H378" s="671"/>
      <c r="I378" s="671"/>
      <c r="J378" s="671"/>
      <c r="K378" s="671"/>
      <c r="L378" s="671"/>
      <c r="M378" s="671"/>
      <c r="N378" s="671"/>
      <c r="O378" s="671"/>
      <c r="P378" s="671"/>
      <c r="Q378" s="671"/>
      <c r="R378" s="671"/>
      <c r="S378" s="671"/>
      <c r="T378" s="671"/>
      <c r="U378" s="671"/>
      <c r="V378" s="671"/>
      <c r="W378" s="671"/>
      <c r="X378" s="671"/>
      <c r="Y378" s="671"/>
      <c r="Z378" s="671"/>
    </row>
    <row r="379" spans="1:26" ht="13.5" customHeight="1">
      <c r="A379" s="671"/>
      <c r="B379" s="671"/>
      <c r="C379" s="671"/>
      <c r="D379" s="671"/>
      <c r="E379" s="671"/>
      <c r="F379" s="671"/>
      <c r="G379" s="671"/>
      <c r="H379" s="671"/>
      <c r="I379" s="671"/>
      <c r="J379" s="671"/>
      <c r="K379" s="671"/>
      <c r="L379" s="671"/>
      <c r="M379" s="671"/>
      <c r="N379" s="671"/>
      <c r="O379" s="671"/>
      <c r="P379" s="671"/>
      <c r="Q379" s="671"/>
      <c r="R379" s="671"/>
      <c r="S379" s="671"/>
      <c r="T379" s="671"/>
      <c r="U379" s="671"/>
      <c r="V379" s="671"/>
      <c r="W379" s="671"/>
      <c r="X379" s="671"/>
      <c r="Y379" s="671"/>
      <c r="Z379" s="671"/>
    </row>
    <row r="380" spans="1:26" ht="13.5" customHeight="1">
      <c r="A380" s="671"/>
      <c r="B380" s="671"/>
      <c r="C380" s="671"/>
      <c r="D380" s="671"/>
      <c r="E380" s="671"/>
      <c r="F380" s="671"/>
      <c r="G380" s="671"/>
      <c r="H380" s="671"/>
      <c r="I380" s="671"/>
      <c r="J380" s="671"/>
      <c r="K380" s="671"/>
      <c r="L380" s="671"/>
      <c r="M380" s="671"/>
      <c r="N380" s="671"/>
      <c r="O380" s="671"/>
      <c r="P380" s="671"/>
      <c r="Q380" s="671"/>
      <c r="R380" s="671"/>
      <c r="S380" s="671"/>
      <c r="T380" s="671"/>
      <c r="U380" s="671"/>
      <c r="V380" s="671"/>
      <c r="W380" s="671"/>
      <c r="X380" s="671"/>
      <c r="Y380" s="671"/>
      <c r="Z380" s="671"/>
    </row>
    <row r="381" spans="1:26" ht="13.5" customHeight="1">
      <c r="A381" s="671"/>
      <c r="B381" s="671"/>
      <c r="C381" s="671"/>
      <c r="D381" s="671"/>
      <c r="E381" s="671"/>
      <c r="F381" s="671"/>
      <c r="G381" s="671"/>
      <c r="H381" s="671"/>
      <c r="I381" s="671"/>
      <c r="J381" s="671"/>
      <c r="K381" s="671"/>
      <c r="L381" s="671"/>
      <c r="M381" s="671"/>
      <c r="N381" s="671"/>
      <c r="O381" s="671"/>
      <c r="P381" s="671"/>
      <c r="Q381" s="671"/>
      <c r="R381" s="671"/>
      <c r="S381" s="671"/>
      <c r="T381" s="671"/>
      <c r="U381" s="671"/>
      <c r="V381" s="671"/>
      <c r="W381" s="671"/>
      <c r="X381" s="671"/>
      <c r="Y381" s="671"/>
      <c r="Z381" s="671"/>
    </row>
    <row r="382" spans="1:26" ht="13.5" customHeight="1">
      <c r="A382" s="671"/>
      <c r="B382" s="671"/>
      <c r="C382" s="671"/>
      <c r="D382" s="671"/>
      <c r="E382" s="671"/>
      <c r="F382" s="671"/>
      <c r="G382" s="671"/>
      <c r="H382" s="671"/>
      <c r="I382" s="671"/>
      <c r="J382" s="671"/>
      <c r="K382" s="671"/>
      <c r="L382" s="671"/>
      <c r="M382" s="671"/>
      <c r="N382" s="671"/>
      <c r="O382" s="671"/>
      <c r="P382" s="671"/>
      <c r="Q382" s="671"/>
      <c r="R382" s="671"/>
      <c r="S382" s="671"/>
      <c r="T382" s="671"/>
      <c r="U382" s="671"/>
      <c r="V382" s="671"/>
      <c r="W382" s="671"/>
      <c r="X382" s="671"/>
      <c r="Y382" s="671"/>
      <c r="Z382" s="671"/>
    </row>
    <row r="383" spans="1:26" ht="13.5" customHeight="1">
      <c r="A383" s="671"/>
      <c r="B383" s="671"/>
      <c r="C383" s="671"/>
      <c r="D383" s="671"/>
      <c r="E383" s="671"/>
      <c r="F383" s="671"/>
      <c r="G383" s="671"/>
      <c r="H383" s="671"/>
      <c r="I383" s="671"/>
      <c r="J383" s="671"/>
      <c r="K383" s="671"/>
      <c r="L383" s="671"/>
      <c r="M383" s="671"/>
      <c r="N383" s="671"/>
      <c r="O383" s="671"/>
      <c r="P383" s="671"/>
      <c r="Q383" s="671"/>
      <c r="R383" s="671"/>
      <c r="S383" s="671"/>
      <c r="T383" s="671"/>
      <c r="U383" s="671"/>
      <c r="V383" s="671"/>
      <c r="W383" s="671"/>
      <c r="X383" s="671"/>
      <c r="Y383" s="671"/>
      <c r="Z383" s="671"/>
    </row>
    <row r="384" spans="1:26" ht="13.5" customHeight="1">
      <c r="A384" s="671"/>
      <c r="B384" s="671"/>
      <c r="C384" s="671"/>
      <c r="D384" s="671"/>
      <c r="E384" s="671"/>
      <c r="F384" s="671"/>
      <c r="G384" s="671"/>
      <c r="H384" s="671"/>
      <c r="I384" s="671"/>
      <c r="J384" s="671"/>
      <c r="K384" s="671"/>
      <c r="L384" s="671"/>
      <c r="M384" s="671"/>
      <c r="N384" s="671"/>
      <c r="O384" s="671"/>
      <c r="P384" s="671"/>
      <c r="Q384" s="671"/>
      <c r="R384" s="671"/>
      <c r="S384" s="671"/>
      <c r="T384" s="671"/>
      <c r="U384" s="671"/>
      <c r="V384" s="671"/>
      <c r="W384" s="671"/>
      <c r="X384" s="671"/>
      <c r="Y384" s="671"/>
      <c r="Z384" s="671"/>
    </row>
    <row r="385" spans="1:26" ht="13.5" customHeight="1">
      <c r="A385" s="671"/>
      <c r="B385" s="671"/>
      <c r="C385" s="671"/>
      <c r="D385" s="671"/>
      <c r="E385" s="671"/>
      <c r="F385" s="671"/>
      <c r="G385" s="671"/>
      <c r="H385" s="671"/>
      <c r="I385" s="671"/>
      <c r="J385" s="671"/>
      <c r="K385" s="671"/>
      <c r="L385" s="671"/>
      <c r="M385" s="671"/>
      <c r="N385" s="671"/>
      <c r="O385" s="671"/>
      <c r="P385" s="671"/>
      <c r="Q385" s="671"/>
      <c r="R385" s="671"/>
      <c r="S385" s="671"/>
      <c r="T385" s="671"/>
      <c r="U385" s="671"/>
      <c r="V385" s="671"/>
      <c r="W385" s="671"/>
      <c r="X385" s="671"/>
      <c r="Y385" s="671"/>
      <c r="Z385" s="671"/>
    </row>
    <row r="386" spans="1:26" ht="13.5" customHeight="1">
      <c r="A386" s="671"/>
      <c r="B386" s="671"/>
      <c r="C386" s="671"/>
      <c r="D386" s="671"/>
      <c r="E386" s="671"/>
      <c r="F386" s="671"/>
      <c r="G386" s="671"/>
      <c r="H386" s="671"/>
      <c r="I386" s="671"/>
      <c r="J386" s="671"/>
      <c r="K386" s="671"/>
      <c r="L386" s="671"/>
      <c r="M386" s="671"/>
      <c r="N386" s="671"/>
      <c r="O386" s="671"/>
      <c r="P386" s="671"/>
      <c r="Q386" s="671"/>
      <c r="R386" s="671"/>
      <c r="S386" s="671"/>
      <c r="T386" s="671"/>
      <c r="U386" s="671"/>
      <c r="V386" s="671"/>
      <c r="W386" s="671"/>
      <c r="X386" s="671"/>
      <c r="Y386" s="671"/>
      <c r="Z386" s="671"/>
    </row>
    <row r="387" spans="1:26" ht="13.5" customHeight="1">
      <c r="A387" s="671"/>
      <c r="B387" s="671"/>
      <c r="C387" s="671"/>
      <c r="D387" s="671"/>
      <c r="E387" s="671"/>
      <c r="F387" s="671"/>
      <c r="G387" s="671"/>
      <c r="H387" s="671"/>
      <c r="I387" s="671"/>
      <c r="J387" s="671"/>
      <c r="K387" s="671"/>
      <c r="L387" s="671"/>
      <c r="M387" s="671"/>
      <c r="N387" s="671"/>
      <c r="O387" s="671"/>
      <c r="P387" s="671"/>
      <c r="Q387" s="671"/>
      <c r="R387" s="671"/>
      <c r="S387" s="671"/>
      <c r="T387" s="671"/>
      <c r="U387" s="671"/>
      <c r="V387" s="671"/>
      <c r="W387" s="671"/>
      <c r="X387" s="671"/>
      <c r="Y387" s="671"/>
      <c r="Z387" s="671"/>
    </row>
    <row r="388" spans="1:26" ht="13.5" customHeight="1">
      <c r="A388" s="671"/>
      <c r="B388" s="671"/>
      <c r="C388" s="671"/>
      <c r="D388" s="671"/>
      <c r="E388" s="671"/>
      <c r="F388" s="671"/>
      <c r="G388" s="671"/>
      <c r="H388" s="671"/>
      <c r="I388" s="671"/>
      <c r="J388" s="671"/>
      <c r="K388" s="671"/>
      <c r="L388" s="671"/>
      <c r="M388" s="671"/>
      <c r="N388" s="671"/>
      <c r="O388" s="671"/>
      <c r="P388" s="671"/>
      <c r="Q388" s="671"/>
      <c r="R388" s="671"/>
      <c r="S388" s="671"/>
      <c r="T388" s="671"/>
      <c r="U388" s="671"/>
      <c r="V388" s="671"/>
      <c r="W388" s="671"/>
      <c r="X388" s="671"/>
      <c r="Y388" s="671"/>
      <c r="Z388" s="671"/>
    </row>
    <row r="389" spans="1:26" ht="13.5" customHeight="1">
      <c r="A389" s="671"/>
      <c r="B389" s="671"/>
      <c r="C389" s="671"/>
      <c r="D389" s="671"/>
      <c r="E389" s="671"/>
      <c r="F389" s="671"/>
      <c r="G389" s="671"/>
      <c r="H389" s="671"/>
      <c r="I389" s="671"/>
      <c r="J389" s="671"/>
      <c r="K389" s="671"/>
      <c r="L389" s="671"/>
      <c r="M389" s="671"/>
      <c r="N389" s="671"/>
      <c r="O389" s="671"/>
      <c r="P389" s="671"/>
      <c r="Q389" s="671"/>
      <c r="R389" s="671"/>
      <c r="S389" s="671"/>
      <c r="T389" s="671"/>
      <c r="U389" s="671"/>
      <c r="V389" s="671"/>
      <c r="W389" s="671"/>
      <c r="X389" s="671"/>
      <c r="Y389" s="671"/>
      <c r="Z389" s="671"/>
    </row>
    <row r="390" spans="1:26" ht="13.5" customHeight="1">
      <c r="A390" s="671"/>
      <c r="B390" s="671"/>
      <c r="C390" s="671"/>
      <c r="D390" s="671"/>
      <c r="E390" s="671"/>
      <c r="F390" s="671"/>
      <c r="G390" s="671"/>
      <c r="H390" s="671"/>
      <c r="I390" s="671"/>
      <c r="J390" s="671"/>
      <c r="K390" s="671"/>
      <c r="L390" s="671"/>
      <c r="M390" s="671"/>
      <c r="N390" s="671"/>
      <c r="O390" s="671"/>
      <c r="P390" s="671"/>
      <c r="Q390" s="671"/>
      <c r="R390" s="671"/>
      <c r="S390" s="671"/>
      <c r="T390" s="671"/>
      <c r="U390" s="671"/>
      <c r="V390" s="671"/>
      <c r="W390" s="671"/>
      <c r="X390" s="671"/>
      <c r="Y390" s="671"/>
      <c r="Z390" s="671"/>
    </row>
    <row r="391" spans="1:26" ht="13.5" customHeight="1">
      <c r="A391" s="671"/>
      <c r="B391" s="671"/>
      <c r="C391" s="671"/>
      <c r="D391" s="671"/>
      <c r="E391" s="671"/>
      <c r="F391" s="671"/>
      <c r="G391" s="671"/>
      <c r="H391" s="671"/>
      <c r="I391" s="671"/>
      <c r="J391" s="671"/>
      <c r="K391" s="671"/>
      <c r="L391" s="671"/>
      <c r="M391" s="671"/>
      <c r="N391" s="671"/>
      <c r="O391" s="671"/>
      <c r="P391" s="671"/>
      <c r="Q391" s="671"/>
      <c r="R391" s="671"/>
      <c r="S391" s="671"/>
      <c r="T391" s="671"/>
      <c r="U391" s="671"/>
      <c r="V391" s="671"/>
      <c r="W391" s="671"/>
      <c r="X391" s="671"/>
      <c r="Y391" s="671"/>
      <c r="Z391" s="671"/>
    </row>
    <row r="392" spans="1:26" ht="13.5" customHeight="1">
      <c r="A392" s="671"/>
      <c r="B392" s="671"/>
      <c r="C392" s="671"/>
      <c r="D392" s="671"/>
      <c r="E392" s="671"/>
      <c r="F392" s="671"/>
      <c r="G392" s="671"/>
      <c r="H392" s="671"/>
      <c r="I392" s="671"/>
      <c r="J392" s="671"/>
      <c r="K392" s="671"/>
      <c r="L392" s="671"/>
      <c r="M392" s="671"/>
      <c r="N392" s="671"/>
      <c r="O392" s="671"/>
      <c r="P392" s="671"/>
      <c r="Q392" s="671"/>
      <c r="R392" s="671"/>
      <c r="S392" s="671"/>
      <c r="T392" s="671"/>
      <c r="U392" s="671"/>
      <c r="V392" s="671"/>
      <c r="W392" s="671"/>
      <c r="X392" s="671"/>
      <c r="Y392" s="671"/>
      <c r="Z392" s="671"/>
    </row>
    <row r="393" spans="1:26" ht="13.5" customHeight="1">
      <c r="A393" s="671"/>
      <c r="B393" s="671"/>
      <c r="C393" s="671"/>
      <c r="D393" s="671"/>
      <c r="E393" s="671"/>
      <c r="F393" s="671"/>
      <c r="G393" s="671"/>
      <c r="H393" s="671"/>
      <c r="I393" s="671"/>
      <c r="J393" s="671"/>
      <c r="K393" s="671"/>
      <c r="L393" s="671"/>
      <c r="M393" s="671"/>
      <c r="N393" s="671"/>
      <c r="O393" s="671"/>
      <c r="P393" s="671"/>
      <c r="Q393" s="671"/>
      <c r="R393" s="671"/>
      <c r="S393" s="671"/>
      <c r="T393" s="671"/>
      <c r="U393" s="671"/>
      <c r="V393" s="671"/>
      <c r="W393" s="671"/>
      <c r="X393" s="671"/>
      <c r="Y393" s="671"/>
      <c r="Z393" s="671"/>
    </row>
    <row r="394" spans="1:26" ht="13.5" customHeight="1">
      <c r="A394" s="671"/>
      <c r="B394" s="671"/>
      <c r="C394" s="671"/>
      <c r="D394" s="671"/>
      <c r="E394" s="671"/>
      <c r="F394" s="671"/>
      <c r="G394" s="671"/>
      <c r="H394" s="671"/>
      <c r="I394" s="671"/>
      <c r="J394" s="671"/>
      <c r="K394" s="671"/>
      <c r="L394" s="671"/>
      <c r="M394" s="671"/>
      <c r="N394" s="671"/>
      <c r="O394" s="671"/>
      <c r="P394" s="671"/>
      <c r="Q394" s="671"/>
      <c r="R394" s="671"/>
      <c r="S394" s="671"/>
      <c r="T394" s="671"/>
      <c r="U394" s="671"/>
      <c r="V394" s="671"/>
      <c r="W394" s="671"/>
      <c r="X394" s="671"/>
      <c r="Y394" s="671"/>
      <c r="Z394" s="671"/>
    </row>
    <row r="395" spans="1:26" ht="13.5" customHeight="1">
      <c r="A395" s="671"/>
      <c r="B395" s="671"/>
      <c r="C395" s="671"/>
      <c r="D395" s="671"/>
      <c r="E395" s="671"/>
      <c r="F395" s="671"/>
      <c r="G395" s="671"/>
      <c r="H395" s="671"/>
      <c r="I395" s="671"/>
      <c r="J395" s="671"/>
      <c r="K395" s="671"/>
      <c r="L395" s="671"/>
      <c r="M395" s="671"/>
      <c r="N395" s="671"/>
      <c r="O395" s="671"/>
      <c r="P395" s="671"/>
      <c r="Q395" s="671"/>
      <c r="R395" s="671"/>
      <c r="S395" s="671"/>
      <c r="T395" s="671"/>
      <c r="U395" s="671"/>
      <c r="V395" s="671"/>
      <c r="W395" s="671"/>
      <c r="X395" s="671"/>
      <c r="Y395" s="671"/>
      <c r="Z395" s="671"/>
    </row>
    <row r="396" spans="1:26" ht="13.5" customHeight="1">
      <c r="A396" s="671"/>
      <c r="B396" s="671"/>
      <c r="C396" s="671"/>
      <c r="D396" s="671"/>
      <c r="E396" s="671"/>
      <c r="F396" s="671"/>
      <c r="G396" s="671"/>
      <c r="H396" s="671"/>
      <c r="I396" s="671"/>
      <c r="J396" s="671"/>
      <c r="K396" s="671"/>
      <c r="L396" s="671"/>
      <c r="M396" s="671"/>
      <c r="N396" s="671"/>
      <c r="O396" s="671"/>
      <c r="P396" s="671"/>
      <c r="Q396" s="671"/>
      <c r="R396" s="671"/>
      <c r="S396" s="671"/>
      <c r="T396" s="671"/>
      <c r="U396" s="671"/>
      <c r="V396" s="671"/>
      <c r="W396" s="671"/>
      <c r="X396" s="671"/>
      <c r="Y396" s="671"/>
      <c r="Z396" s="671"/>
    </row>
    <row r="397" spans="1:26" ht="13.5" customHeight="1">
      <c r="A397" s="671"/>
      <c r="B397" s="671"/>
      <c r="C397" s="671"/>
      <c r="D397" s="671"/>
      <c r="E397" s="671"/>
      <c r="F397" s="671"/>
      <c r="G397" s="671"/>
      <c r="H397" s="671"/>
      <c r="I397" s="671"/>
      <c r="J397" s="671"/>
      <c r="K397" s="671"/>
      <c r="L397" s="671"/>
      <c r="M397" s="671"/>
      <c r="N397" s="671"/>
      <c r="O397" s="671"/>
      <c r="P397" s="671"/>
      <c r="Q397" s="671"/>
      <c r="R397" s="671"/>
      <c r="S397" s="671"/>
      <c r="T397" s="671"/>
      <c r="U397" s="671"/>
      <c r="V397" s="671"/>
      <c r="W397" s="671"/>
      <c r="X397" s="671"/>
      <c r="Y397" s="671"/>
      <c r="Z397" s="671"/>
    </row>
    <row r="398" spans="1:26" ht="13.5" customHeight="1">
      <c r="A398" s="671"/>
      <c r="B398" s="671"/>
      <c r="C398" s="671"/>
      <c r="D398" s="671"/>
      <c r="E398" s="671"/>
      <c r="F398" s="671"/>
      <c r="G398" s="671"/>
      <c r="H398" s="671"/>
      <c r="I398" s="671"/>
      <c r="J398" s="671"/>
      <c r="K398" s="671"/>
      <c r="L398" s="671"/>
      <c r="M398" s="671"/>
      <c r="N398" s="671"/>
      <c r="O398" s="671"/>
      <c r="P398" s="671"/>
      <c r="Q398" s="671"/>
      <c r="R398" s="671"/>
      <c r="S398" s="671"/>
      <c r="T398" s="671"/>
      <c r="U398" s="671"/>
      <c r="V398" s="671"/>
      <c r="W398" s="671"/>
      <c r="X398" s="671"/>
      <c r="Y398" s="671"/>
      <c r="Z398" s="671"/>
    </row>
    <row r="399" spans="1:26" ht="13.5" customHeight="1">
      <c r="A399" s="671"/>
      <c r="B399" s="671"/>
      <c r="C399" s="671"/>
      <c r="D399" s="671"/>
      <c r="E399" s="671"/>
      <c r="F399" s="671"/>
      <c r="G399" s="671"/>
      <c r="H399" s="671"/>
      <c r="I399" s="671"/>
      <c r="J399" s="671"/>
      <c r="K399" s="671"/>
      <c r="L399" s="671"/>
      <c r="M399" s="671"/>
      <c r="N399" s="671"/>
      <c r="O399" s="671"/>
      <c r="P399" s="671"/>
      <c r="Q399" s="671"/>
      <c r="R399" s="671"/>
      <c r="S399" s="671"/>
      <c r="T399" s="671"/>
      <c r="U399" s="671"/>
      <c r="V399" s="671"/>
      <c r="W399" s="671"/>
      <c r="X399" s="671"/>
      <c r="Y399" s="671"/>
      <c r="Z399" s="671"/>
    </row>
    <row r="400" spans="1:26" ht="13.5" customHeight="1">
      <c r="A400" s="671"/>
      <c r="B400" s="671"/>
      <c r="C400" s="671"/>
      <c r="D400" s="671"/>
      <c r="E400" s="671"/>
      <c r="F400" s="671"/>
      <c r="G400" s="671"/>
      <c r="H400" s="671"/>
      <c r="I400" s="671"/>
      <c r="J400" s="671"/>
      <c r="K400" s="671"/>
      <c r="L400" s="671"/>
      <c r="M400" s="671"/>
      <c r="N400" s="671"/>
      <c r="O400" s="671"/>
      <c r="P400" s="671"/>
      <c r="Q400" s="671"/>
      <c r="R400" s="671"/>
      <c r="S400" s="671"/>
      <c r="T400" s="671"/>
      <c r="U400" s="671"/>
      <c r="V400" s="671"/>
      <c r="W400" s="671"/>
      <c r="X400" s="671"/>
      <c r="Y400" s="671"/>
      <c r="Z400" s="671"/>
    </row>
    <row r="401" spans="1:26" ht="13.5" customHeight="1">
      <c r="A401" s="671"/>
      <c r="B401" s="671"/>
      <c r="C401" s="671"/>
      <c r="D401" s="671"/>
      <c r="E401" s="671"/>
      <c r="F401" s="671"/>
      <c r="G401" s="671"/>
      <c r="H401" s="671"/>
      <c r="I401" s="671"/>
      <c r="J401" s="671"/>
      <c r="K401" s="671"/>
      <c r="L401" s="671"/>
      <c r="M401" s="671"/>
      <c r="N401" s="671"/>
      <c r="O401" s="671"/>
      <c r="P401" s="671"/>
      <c r="Q401" s="671"/>
      <c r="R401" s="671"/>
      <c r="S401" s="671"/>
      <c r="T401" s="671"/>
      <c r="U401" s="671"/>
      <c r="V401" s="671"/>
      <c r="W401" s="671"/>
      <c r="X401" s="671"/>
      <c r="Y401" s="671"/>
      <c r="Z401" s="671"/>
    </row>
    <row r="402" spans="1:26" ht="13.5" customHeight="1">
      <c r="A402" s="671"/>
      <c r="B402" s="671"/>
      <c r="C402" s="671"/>
      <c r="D402" s="671"/>
      <c r="E402" s="671"/>
      <c r="F402" s="671"/>
      <c r="G402" s="671"/>
      <c r="H402" s="671"/>
      <c r="I402" s="671"/>
      <c r="J402" s="671"/>
      <c r="K402" s="671"/>
      <c r="L402" s="671"/>
      <c r="M402" s="671"/>
      <c r="N402" s="671"/>
      <c r="O402" s="671"/>
      <c r="P402" s="671"/>
      <c r="Q402" s="671"/>
      <c r="R402" s="671"/>
      <c r="S402" s="671"/>
      <c r="T402" s="671"/>
      <c r="U402" s="671"/>
      <c r="V402" s="671"/>
      <c r="W402" s="671"/>
      <c r="X402" s="671"/>
      <c r="Y402" s="671"/>
      <c r="Z402" s="671"/>
    </row>
    <row r="403" spans="1:26" ht="13.5" customHeight="1">
      <c r="A403" s="671"/>
      <c r="B403" s="671"/>
      <c r="C403" s="671"/>
      <c r="D403" s="671"/>
      <c r="E403" s="671"/>
      <c r="F403" s="671"/>
      <c r="G403" s="671"/>
      <c r="H403" s="671"/>
      <c r="I403" s="671"/>
      <c r="J403" s="671"/>
      <c r="K403" s="671"/>
      <c r="L403" s="671"/>
      <c r="M403" s="671"/>
      <c r="N403" s="671"/>
      <c r="O403" s="671"/>
      <c r="P403" s="671"/>
      <c r="Q403" s="671"/>
      <c r="R403" s="671"/>
      <c r="S403" s="671"/>
      <c r="T403" s="671"/>
      <c r="U403" s="671"/>
      <c r="V403" s="671"/>
      <c r="W403" s="671"/>
      <c r="X403" s="671"/>
      <c r="Y403" s="671"/>
      <c r="Z403" s="671"/>
    </row>
    <row r="404" spans="1:26" ht="13.5" customHeight="1">
      <c r="A404" s="671"/>
      <c r="B404" s="671"/>
      <c r="C404" s="671"/>
      <c r="D404" s="671"/>
      <c r="E404" s="671"/>
      <c r="F404" s="671"/>
      <c r="G404" s="671"/>
      <c r="H404" s="671"/>
      <c r="I404" s="671"/>
      <c r="J404" s="671"/>
      <c r="K404" s="671"/>
      <c r="L404" s="671"/>
      <c r="M404" s="671"/>
      <c r="N404" s="671"/>
      <c r="O404" s="671"/>
      <c r="P404" s="671"/>
      <c r="Q404" s="671"/>
      <c r="R404" s="671"/>
      <c r="S404" s="671"/>
      <c r="T404" s="671"/>
      <c r="U404" s="671"/>
      <c r="V404" s="671"/>
      <c r="W404" s="671"/>
      <c r="X404" s="671"/>
      <c r="Y404" s="671"/>
      <c r="Z404" s="671"/>
    </row>
    <row r="405" spans="1:26" ht="13.5" customHeight="1">
      <c r="A405" s="671"/>
      <c r="B405" s="671"/>
      <c r="C405" s="671"/>
      <c r="D405" s="671"/>
      <c r="E405" s="671"/>
      <c r="F405" s="671"/>
      <c r="G405" s="671"/>
      <c r="H405" s="671"/>
      <c r="I405" s="671"/>
      <c r="J405" s="671"/>
      <c r="K405" s="671"/>
      <c r="L405" s="671"/>
      <c r="M405" s="671"/>
      <c r="N405" s="671"/>
      <c r="O405" s="671"/>
      <c r="P405" s="671"/>
      <c r="Q405" s="671"/>
      <c r="R405" s="671"/>
      <c r="S405" s="671"/>
      <c r="T405" s="671"/>
      <c r="U405" s="671"/>
      <c r="V405" s="671"/>
      <c r="W405" s="671"/>
      <c r="X405" s="671"/>
      <c r="Y405" s="671"/>
      <c r="Z405" s="671"/>
    </row>
    <row r="406" spans="1:26" ht="13.5" customHeight="1">
      <c r="A406" s="671"/>
      <c r="B406" s="671"/>
      <c r="C406" s="671"/>
      <c r="D406" s="671"/>
      <c r="E406" s="671"/>
      <c r="F406" s="671"/>
      <c r="G406" s="671"/>
      <c r="H406" s="671"/>
      <c r="I406" s="671"/>
      <c r="J406" s="671"/>
      <c r="K406" s="671"/>
      <c r="L406" s="671"/>
      <c r="M406" s="671"/>
      <c r="N406" s="671"/>
      <c r="O406" s="671"/>
      <c r="P406" s="671"/>
      <c r="Q406" s="671"/>
      <c r="R406" s="671"/>
      <c r="S406" s="671"/>
      <c r="T406" s="671"/>
      <c r="U406" s="671"/>
      <c r="V406" s="671"/>
      <c r="W406" s="671"/>
      <c r="X406" s="671"/>
      <c r="Y406" s="671"/>
      <c r="Z406" s="671"/>
    </row>
    <row r="407" spans="1:26" ht="13.5" customHeight="1">
      <c r="A407" s="671"/>
      <c r="B407" s="671"/>
      <c r="C407" s="671"/>
      <c r="D407" s="671"/>
      <c r="E407" s="671"/>
      <c r="F407" s="671"/>
      <c r="G407" s="671"/>
      <c r="H407" s="671"/>
      <c r="I407" s="671"/>
      <c r="J407" s="671"/>
      <c r="K407" s="671"/>
      <c r="L407" s="671"/>
      <c r="M407" s="671"/>
      <c r="N407" s="671"/>
      <c r="O407" s="671"/>
      <c r="P407" s="671"/>
      <c r="Q407" s="671"/>
      <c r="R407" s="671"/>
      <c r="S407" s="671"/>
      <c r="T407" s="671"/>
      <c r="U407" s="671"/>
      <c r="V407" s="671"/>
      <c r="W407" s="671"/>
      <c r="X407" s="671"/>
      <c r="Y407" s="671"/>
      <c r="Z407" s="671"/>
    </row>
    <row r="408" spans="1:26" ht="13.5" customHeight="1">
      <c r="A408" s="671"/>
      <c r="B408" s="671"/>
      <c r="C408" s="671"/>
      <c r="D408" s="671"/>
      <c r="E408" s="671"/>
      <c r="F408" s="671"/>
      <c r="G408" s="671"/>
      <c r="H408" s="671"/>
      <c r="I408" s="671"/>
      <c r="J408" s="671"/>
      <c r="K408" s="671"/>
      <c r="L408" s="671"/>
      <c r="M408" s="671"/>
      <c r="N408" s="671"/>
      <c r="O408" s="671"/>
      <c r="P408" s="671"/>
      <c r="Q408" s="671"/>
      <c r="R408" s="671"/>
      <c r="S408" s="671"/>
      <c r="T408" s="671"/>
      <c r="U408" s="671"/>
      <c r="V408" s="671"/>
      <c r="W408" s="671"/>
      <c r="X408" s="671"/>
      <c r="Y408" s="671"/>
      <c r="Z408" s="671"/>
    </row>
    <row r="409" spans="1:26" ht="13.5" customHeight="1">
      <c r="A409" s="671"/>
      <c r="B409" s="671"/>
      <c r="C409" s="671"/>
      <c r="D409" s="671"/>
      <c r="E409" s="671"/>
      <c r="F409" s="671"/>
      <c r="G409" s="671"/>
      <c r="H409" s="671"/>
      <c r="I409" s="671"/>
      <c r="J409" s="671"/>
      <c r="K409" s="671"/>
      <c r="L409" s="671"/>
      <c r="M409" s="671"/>
      <c r="N409" s="671"/>
      <c r="O409" s="671"/>
      <c r="P409" s="671"/>
      <c r="Q409" s="671"/>
      <c r="R409" s="671"/>
      <c r="S409" s="671"/>
      <c r="T409" s="671"/>
      <c r="U409" s="671"/>
      <c r="V409" s="671"/>
      <c r="W409" s="671"/>
      <c r="X409" s="671"/>
      <c r="Y409" s="671"/>
      <c r="Z409" s="671"/>
    </row>
    <row r="410" spans="1:26" ht="13.5" customHeight="1">
      <c r="A410" s="671"/>
      <c r="B410" s="671"/>
      <c r="C410" s="671"/>
      <c r="D410" s="671"/>
      <c r="E410" s="671"/>
      <c r="F410" s="671"/>
      <c r="G410" s="671"/>
      <c r="H410" s="671"/>
      <c r="I410" s="671"/>
      <c r="J410" s="671"/>
      <c r="K410" s="671"/>
      <c r="L410" s="671"/>
      <c r="M410" s="671"/>
      <c r="N410" s="671"/>
      <c r="O410" s="671"/>
      <c r="P410" s="671"/>
      <c r="Q410" s="671"/>
      <c r="R410" s="671"/>
      <c r="S410" s="671"/>
      <c r="T410" s="671"/>
      <c r="U410" s="671"/>
      <c r="V410" s="671"/>
      <c r="W410" s="671"/>
      <c r="X410" s="671"/>
      <c r="Y410" s="671"/>
      <c r="Z410" s="671"/>
    </row>
    <row r="411" spans="1:26" ht="13.5" customHeight="1">
      <c r="A411" s="671"/>
      <c r="B411" s="671"/>
      <c r="C411" s="671"/>
      <c r="D411" s="671"/>
      <c r="E411" s="671"/>
      <c r="F411" s="671"/>
      <c r="G411" s="671"/>
      <c r="H411" s="671"/>
      <c r="I411" s="671"/>
      <c r="J411" s="671"/>
      <c r="K411" s="671"/>
      <c r="L411" s="671"/>
      <c r="M411" s="671"/>
      <c r="N411" s="671"/>
      <c r="O411" s="671"/>
      <c r="P411" s="671"/>
      <c r="Q411" s="671"/>
      <c r="R411" s="671"/>
      <c r="S411" s="671"/>
      <c r="T411" s="671"/>
      <c r="U411" s="671"/>
      <c r="V411" s="671"/>
      <c r="W411" s="671"/>
      <c r="X411" s="671"/>
      <c r="Y411" s="671"/>
      <c r="Z411" s="671"/>
    </row>
    <row r="412" spans="1:26" ht="13.5" customHeight="1">
      <c r="A412" s="671"/>
      <c r="B412" s="671"/>
      <c r="C412" s="671"/>
      <c r="D412" s="671"/>
      <c r="E412" s="671"/>
      <c r="F412" s="671"/>
      <c r="G412" s="671"/>
      <c r="H412" s="671"/>
      <c r="I412" s="671"/>
      <c r="J412" s="671"/>
      <c r="K412" s="671"/>
      <c r="L412" s="671"/>
      <c r="M412" s="671"/>
      <c r="N412" s="671"/>
      <c r="O412" s="671"/>
      <c r="P412" s="671"/>
      <c r="Q412" s="671"/>
      <c r="R412" s="671"/>
      <c r="S412" s="671"/>
      <c r="T412" s="671"/>
      <c r="U412" s="671"/>
      <c r="V412" s="671"/>
      <c r="W412" s="671"/>
      <c r="X412" s="671"/>
      <c r="Y412" s="671"/>
      <c r="Z412" s="671"/>
    </row>
    <row r="413" spans="1:26" ht="13.5" customHeight="1">
      <c r="A413" s="671"/>
      <c r="B413" s="671"/>
      <c r="C413" s="671"/>
      <c r="D413" s="671"/>
      <c r="E413" s="671"/>
      <c r="F413" s="671"/>
      <c r="G413" s="671"/>
      <c r="H413" s="671"/>
      <c r="I413" s="671"/>
      <c r="J413" s="671"/>
      <c r="K413" s="671"/>
      <c r="L413" s="671"/>
      <c r="M413" s="671"/>
      <c r="N413" s="671"/>
      <c r="O413" s="671"/>
      <c r="P413" s="671"/>
      <c r="Q413" s="671"/>
      <c r="R413" s="671"/>
      <c r="S413" s="671"/>
      <c r="T413" s="671"/>
      <c r="U413" s="671"/>
      <c r="V413" s="671"/>
      <c r="W413" s="671"/>
      <c r="X413" s="671"/>
      <c r="Y413" s="671"/>
      <c r="Z413" s="671"/>
    </row>
    <row r="414" spans="1:26" ht="13.5" customHeight="1">
      <c r="A414" s="671"/>
      <c r="B414" s="671"/>
      <c r="C414" s="671"/>
      <c r="D414" s="671"/>
      <c r="E414" s="671"/>
      <c r="F414" s="671"/>
      <c r="G414" s="671"/>
      <c r="H414" s="671"/>
      <c r="I414" s="671"/>
      <c r="J414" s="671"/>
      <c r="K414" s="671"/>
      <c r="L414" s="671"/>
      <c r="M414" s="671"/>
      <c r="N414" s="671"/>
      <c r="O414" s="671"/>
      <c r="P414" s="671"/>
      <c r="Q414" s="671"/>
      <c r="R414" s="671"/>
      <c r="S414" s="671"/>
      <c r="T414" s="671"/>
      <c r="U414" s="671"/>
      <c r="V414" s="671"/>
      <c r="W414" s="671"/>
      <c r="X414" s="671"/>
      <c r="Y414" s="671"/>
      <c r="Z414" s="671"/>
    </row>
    <row r="415" spans="1:26" ht="13.5" customHeight="1">
      <c r="A415" s="671"/>
      <c r="B415" s="671"/>
      <c r="C415" s="671"/>
      <c r="D415" s="671"/>
      <c r="E415" s="671"/>
      <c r="F415" s="671"/>
      <c r="G415" s="671"/>
      <c r="H415" s="671"/>
      <c r="I415" s="671"/>
      <c r="J415" s="671"/>
      <c r="K415" s="671"/>
      <c r="L415" s="671"/>
      <c r="M415" s="671"/>
      <c r="N415" s="671"/>
      <c r="O415" s="671"/>
      <c r="P415" s="671"/>
      <c r="Q415" s="671"/>
      <c r="R415" s="671"/>
      <c r="S415" s="671"/>
      <c r="T415" s="671"/>
      <c r="U415" s="671"/>
      <c r="V415" s="671"/>
      <c r="W415" s="671"/>
      <c r="X415" s="671"/>
      <c r="Y415" s="671"/>
      <c r="Z415" s="671"/>
    </row>
    <row r="416" spans="1:26" ht="13.5" customHeight="1">
      <c r="A416" s="671"/>
      <c r="B416" s="671"/>
      <c r="C416" s="671"/>
      <c r="D416" s="671"/>
      <c r="E416" s="671"/>
      <c r="F416" s="671"/>
      <c r="G416" s="671"/>
      <c r="H416" s="671"/>
      <c r="I416" s="671"/>
      <c r="J416" s="671"/>
      <c r="K416" s="671"/>
      <c r="L416" s="671"/>
      <c r="M416" s="671"/>
      <c r="N416" s="671"/>
      <c r="O416" s="671"/>
      <c r="P416" s="671"/>
      <c r="Q416" s="671"/>
      <c r="R416" s="671"/>
      <c r="S416" s="671"/>
      <c r="T416" s="671"/>
      <c r="U416" s="671"/>
      <c r="V416" s="671"/>
      <c r="W416" s="671"/>
      <c r="X416" s="671"/>
      <c r="Y416" s="671"/>
      <c r="Z416" s="671"/>
    </row>
    <row r="417" spans="1:26" ht="13.5" customHeight="1">
      <c r="A417" s="671"/>
      <c r="B417" s="671"/>
      <c r="C417" s="671"/>
      <c r="D417" s="671"/>
      <c r="E417" s="671"/>
      <c r="F417" s="671"/>
      <c r="G417" s="671"/>
      <c r="H417" s="671"/>
      <c r="I417" s="671"/>
      <c r="J417" s="671"/>
      <c r="K417" s="671"/>
      <c r="L417" s="671"/>
      <c r="M417" s="671"/>
      <c r="N417" s="671"/>
      <c r="O417" s="671"/>
      <c r="P417" s="671"/>
      <c r="Q417" s="671"/>
      <c r="R417" s="671"/>
      <c r="S417" s="671"/>
      <c r="T417" s="671"/>
      <c r="U417" s="671"/>
      <c r="V417" s="671"/>
      <c r="W417" s="671"/>
      <c r="X417" s="671"/>
      <c r="Y417" s="671"/>
      <c r="Z417" s="671"/>
    </row>
    <row r="418" spans="1:26" ht="13.5" customHeight="1">
      <c r="A418" s="671"/>
      <c r="B418" s="671"/>
      <c r="C418" s="671"/>
      <c r="D418" s="671"/>
      <c r="E418" s="671"/>
      <c r="F418" s="671"/>
      <c r="G418" s="671"/>
      <c r="H418" s="671"/>
      <c r="I418" s="671"/>
      <c r="J418" s="671"/>
      <c r="K418" s="671"/>
      <c r="L418" s="671"/>
      <c r="M418" s="671"/>
      <c r="N418" s="671"/>
      <c r="O418" s="671"/>
      <c r="P418" s="671"/>
      <c r="Q418" s="671"/>
      <c r="R418" s="671"/>
      <c r="S418" s="671"/>
      <c r="T418" s="671"/>
      <c r="U418" s="671"/>
      <c r="V418" s="671"/>
      <c r="W418" s="671"/>
      <c r="X418" s="671"/>
      <c r="Y418" s="671"/>
      <c r="Z418" s="671"/>
    </row>
    <row r="419" spans="1:26" ht="13.5" customHeight="1">
      <c r="A419" s="671"/>
      <c r="B419" s="671"/>
      <c r="C419" s="671"/>
      <c r="D419" s="671"/>
      <c r="E419" s="671"/>
      <c r="F419" s="671"/>
      <c r="G419" s="671"/>
      <c r="H419" s="671"/>
      <c r="I419" s="671"/>
      <c r="J419" s="671"/>
      <c r="K419" s="671"/>
      <c r="L419" s="671"/>
      <c r="M419" s="671"/>
      <c r="N419" s="671"/>
      <c r="O419" s="671"/>
      <c r="P419" s="671"/>
      <c r="Q419" s="671"/>
      <c r="R419" s="671"/>
      <c r="S419" s="671"/>
      <c r="T419" s="671"/>
      <c r="U419" s="671"/>
      <c r="V419" s="671"/>
      <c r="W419" s="671"/>
      <c r="X419" s="671"/>
      <c r="Y419" s="671"/>
      <c r="Z419" s="671"/>
    </row>
    <row r="420" spans="1:26" ht="13.5" customHeight="1">
      <c r="A420" s="671"/>
      <c r="B420" s="671"/>
      <c r="C420" s="671"/>
      <c r="D420" s="671"/>
      <c r="E420" s="671"/>
      <c r="F420" s="671"/>
      <c r="G420" s="671"/>
      <c r="H420" s="671"/>
      <c r="I420" s="671"/>
      <c r="J420" s="671"/>
      <c r="K420" s="671"/>
      <c r="L420" s="671"/>
      <c r="M420" s="671"/>
      <c r="N420" s="671"/>
      <c r="O420" s="671"/>
      <c r="P420" s="671"/>
      <c r="Q420" s="671"/>
      <c r="R420" s="671"/>
      <c r="S420" s="671"/>
      <c r="T420" s="671"/>
      <c r="U420" s="671"/>
      <c r="V420" s="671"/>
      <c r="W420" s="671"/>
      <c r="X420" s="671"/>
      <c r="Y420" s="671"/>
      <c r="Z420" s="671"/>
    </row>
    <row r="421" spans="1:26" ht="13.5" customHeight="1">
      <c r="A421" s="671"/>
      <c r="B421" s="671"/>
      <c r="C421" s="671"/>
      <c r="D421" s="671"/>
      <c r="E421" s="671"/>
      <c r="F421" s="671"/>
      <c r="G421" s="671"/>
      <c r="H421" s="671"/>
      <c r="I421" s="671"/>
      <c r="J421" s="671"/>
      <c r="K421" s="671"/>
      <c r="L421" s="671"/>
      <c r="M421" s="671"/>
      <c r="N421" s="671"/>
      <c r="O421" s="671"/>
      <c r="P421" s="671"/>
      <c r="Q421" s="671"/>
      <c r="R421" s="671"/>
      <c r="S421" s="671"/>
      <c r="T421" s="671"/>
      <c r="U421" s="671"/>
      <c r="V421" s="671"/>
      <c r="W421" s="671"/>
      <c r="X421" s="671"/>
      <c r="Y421" s="671"/>
      <c r="Z421" s="671"/>
    </row>
    <row r="422" spans="1:26" ht="13.5" customHeight="1">
      <c r="A422" s="671"/>
      <c r="B422" s="671"/>
      <c r="C422" s="671"/>
      <c r="D422" s="671"/>
      <c r="E422" s="671"/>
      <c r="F422" s="671"/>
      <c r="G422" s="671"/>
      <c r="H422" s="671"/>
      <c r="I422" s="671"/>
      <c r="J422" s="671"/>
      <c r="K422" s="671"/>
      <c r="L422" s="671"/>
      <c r="M422" s="671"/>
      <c r="N422" s="671"/>
      <c r="O422" s="671"/>
      <c r="P422" s="671"/>
      <c r="Q422" s="671"/>
      <c r="R422" s="671"/>
      <c r="S422" s="671"/>
      <c r="T422" s="671"/>
      <c r="U422" s="671"/>
      <c r="V422" s="671"/>
      <c r="W422" s="671"/>
      <c r="X422" s="671"/>
      <c r="Y422" s="671"/>
      <c r="Z422" s="671"/>
    </row>
    <row r="423" spans="1:26" ht="13.5" customHeight="1">
      <c r="A423" s="671"/>
      <c r="B423" s="671"/>
      <c r="C423" s="671"/>
      <c r="D423" s="671"/>
      <c r="E423" s="671"/>
      <c r="F423" s="671"/>
      <c r="G423" s="671"/>
      <c r="H423" s="671"/>
      <c r="I423" s="671"/>
      <c r="J423" s="671"/>
      <c r="K423" s="671"/>
      <c r="L423" s="671"/>
      <c r="M423" s="671"/>
      <c r="N423" s="671"/>
      <c r="O423" s="671"/>
      <c r="P423" s="671"/>
      <c r="Q423" s="671"/>
      <c r="R423" s="671"/>
      <c r="S423" s="671"/>
      <c r="T423" s="671"/>
      <c r="U423" s="671"/>
      <c r="V423" s="671"/>
      <c r="W423" s="671"/>
      <c r="X423" s="671"/>
      <c r="Y423" s="671"/>
      <c r="Z423" s="671"/>
    </row>
    <row r="424" spans="1:26" ht="13.5" customHeight="1">
      <c r="A424" s="671"/>
      <c r="B424" s="671"/>
      <c r="C424" s="671"/>
      <c r="D424" s="671"/>
      <c r="E424" s="671"/>
      <c r="F424" s="671"/>
      <c r="G424" s="671"/>
      <c r="H424" s="671"/>
      <c r="I424" s="671"/>
      <c r="J424" s="671"/>
      <c r="K424" s="671"/>
      <c r="L424" s="671"/>
      <c r="M424" s="671"/>
      <c r="N424" s="671"/>
      <c r="O424" s="671"/>
      <c r="P424" s="671"/>
      <c r="Q424" s="671"/>
      <c r="R424" s="671"/>
      <c r="S424" s="671"/>
      <c r="T424" s="671"/>
      <c r="U424" s="671"/>
      <c r="V424" s="671"/>
      <c r="W424" s="671"/>
      <c r="X424" s="671"/>
      <c r="Y424" s="671"/>
      <c r="Z424" s="671"/>
    </row>
    <row r="425" spans="1:26" ht="13.5" customHeight="1">
      <c r="A425" s="671"/>
      <c r="B425" s="671"/>
      <c r="C425" s="671"/>
      <c r="D425" s="671"/>
      <c r="E425" s="671"/>
      <c r="F425" s="671"/>
      <c r="G425" s="671"/>
      <c r="H425" s="671"/>
      <c r="I425" s="671"/>
      <c r="J425" s="671"/>
      <c r="K425" s="671"/>
      <c r="L425" s="671"/>
      <c r="M425" s="671"/>
      <c r="N425" s="671"/>
      <c r="O425" s="671"/>
      <c r="P425" s="671"/>
      <c r="Q425" s="671"/>
      <c r="R425" s="671"/>
      <c r="S425" s="671"/>
      <c r="T425" s="671"/>
      <c r="U425" s="671"/>
      <c r="V425" s="671"/>
      <c r="W425" s="671"/>
      <c r="X425" s="671"/>
      <c r="Y425" s="671"/>
      <c r="Z425" s="671"/>
    </row>
    <row r="426" spans="1:26" ht="13.5" customHeight="1">
      <c r="A426" s="671"/>
      <c r="B426" s="671"/>
      <c r="C426" s="671"/>
      <c r="D426" s="671"/>
      <c r="E426" s="671"/>
      <c r="F426" s="671"/>
      <c r="G426" s="671"/>
      <c r="H426" s="671"/>
      <c r="I426" s="671"/>
      <c r="J426" s="671"/>
      <c r="K426" s="671"/>
      <c r="L426" s="671"/>
      <c r="M426" s="671"/>
      <c r="N426" s="671"/>
      <c r="O426" s="671"/>
      <c r="P426" s="671"/>
      <c r="Q426" s="671"/>
      <c r="R426" s="671"/>
      <c r="S426" s="671"/>
      <c r="T426" s="671"/>
      <c r="U426" s="671"/>
      <c r="V426" s="671"/>
      <c r="W426" s="671"/>
      <c r="X426" s="671"/>
      <c r="Y426" s="671"/>
      <c r="Z426" s="671"/>
    </row>
    <row r="427" spans="1:26" ht="13.5" customHeight="1">
      <c r="A427" s="671"/>
      <c r="B427" s="671"/>
      <c r="C427" s="671"/>
      <c r="D427" s="671"/>
      <c r="E427" s="671"/>
      <c r="F427" s="671"/>
      <c r="G427" s="671"/>
      <c r="H427" s="671"/>
      <c r="I427" s="671"/>
      <c r="J427" s="671"/>
      <c r="K427" s="671"/>
      <c r="L427" s="671"/>
      <c r="M427" s="671"/>
      <c r="N427" s="671"/>
      <c r="O427" s="671"/>
      <c r="P427" s="671"/>
      <c r="Q427" s="671"/>
      <c r="R427" s="671"/>
      <c r="S427" s="671"/>
      <c r="T427" s="671"/>
      <c r="U427" s="671"/>
      <c r="V427" s="671"/>
      <c r="W427" s="671"/>
      <c r="X427" s="671"/>
      <c r="Y427" s="671"/>
      <c r="Z427" s="671"/>
    </row>
    <row r="428" spans="1:26" ht="13.5" customHeight="1">
      <c r="A428" s="671"/>
      <c r="B428" s="671"/>
      <c r="C428" s="671"/>
      <c r="D428" s="671"/>
      <c r="E428" s="671"/>
      <c r="F428" s="671"/>
      <c r="G428" s="671"/>
      <c r="H428" s="671"/>
      <c r="I428" s="671"/>
      <c r="J428" s="671"/>
      <c r="K428" s="671"/>
      <c r="L428" s="671"/>
      <c r="M428" s="671"/>
      <c r="N428" s="671"/>
      <c r="O428" s="671"/>
      <c r="P428" s="671"/>
      <c r="Q428" s="671"/>
      <c r="R428" s="671"/>
      <c r="S428" s="671"/>
      <c r="T428" s="671"/>
      <c r="U428" s="671"/>
      <c r="V428" s="671"/>
      <c r="W428" s="671"/>
      <c r="X428" s="671"/>
      <c r="Y428" s="671"/>
      <c r="Z428" s="671"/>
    </row>
    <row r="429" spans="1:26" ht="13.5" customHeight="1">
      <c r="A429" s="671"/>
      <c r="B429" s="671"/>
      <c r="C429" s="671"/>
      <c r="D429" s="671"/>
      <c r="E429" s="671"/>
      <c r="F429" s="671"/>
      <c r="G429" s="671"/>
      <c r="H429" s="671"/>
      <c r="I429" s="671"/>
      <c r="J429" s="671"/>
      <c r="K429" s="671"/>
      <c r="L429" s="671"/>
      <c r="M429" s="671"/>
      <c r="N429" s="671"/>
      <c r="O429" s="671"/>
      <c r="P429" s="671"/>
      <c r="Q429" s="671"/>
      <c r="R429" s="671"/>
      <c r="S429" s="671"/>
      <c r="T429" s="671"/>
      <c r="U429" s="671"/>
      <c r="V429" s="671"/>
      <c r="W429" s="671"/>
      <c r="X429" s="671"/>
      <c r="Y429" s="671"/>
      <c r="Z429" s="671"/>
    </row>
    <row r="430" spans="1:26" ht="13.5" customHeight="1">
      <c r="A430" s="671"/>
      <c r="B430" s="671"/>
      <c r="C430" s="671"/>
      <c r="D430" s="671"/>
      <c r="E430" s="671"/>
      <c r="F430" s="671"/>
      <c r="G430" s="671"/>
      <c r="H430" s="671"/>
      <c r="I430" s="671"/>
      <c r="J430" s="671"/>
      <c r="K430" s="671"/>
      <c r="L430" s="671"/>
      <c r="M430" s="671"/>
      <c r="N430" s="671"/>
      <c r="O430" s="671"/>
      <c r="P430" s="671"/>
      <c r="Q430" s="671"/>
      <c r="R430" s="671"/>
      <c r="S430" s="671"/>
      <c r="T430" s="671"/>
      <c r="U430" s="671"/>
      <c r="V430" s="671"/>
      <c r="W430" s="671"/>
      <c r="X430" s="671"/>
      <c r="Y430" s="671"/>
      <c r="Z430" s="671"/>
    </row>
    <row r="431" spans="1:26" ht="13.5" customHeight="1">
      <c r="A431" s="671"/>
      <c r="B431" s="671"/>
      <c r="C431" s="671"/>
      <c r="D431" s="671"/>
      <c r="E431" s="671"/>
      <c r="F431" s="671"/>
      <c r="G431" s="671"/>
      <c r="H431" s="671"/>
      <c r="I431" s="671"/>
      <c r="J431" s="671"/>
      <c r="K431" s="671"/>
      <c r="L431" s="671"/>
      <c r="M431" s="671"/>
      <c r="N431" s="671"/>
      <c r="O431" s="671"/>
      <c r="P431" s="671"/>
      <c r="Q431" s="671"/>
      <c r="R431" s="671"/>
      <c r="S431" s="671"/>
      <c r="T431" s="671"/>
      <c r="U431" s="671"/>
      <c r="V431" s="671"/>
      <c r="W431" s="671"/>
      <c r="X431" s="671"/>
      <c r="Y431" s="671"/>
      <c r="Z431" s="671"/>
    </row>
    <row r="432" spans="1:26" ht="13.5" customHeight="1">
      <c r="A432" s="671"/>
      <c r="B432" s="671"/>
      <c r="C432" s="671"/>
      <c r="D432" s="671"/>
      <c r="E432" s="671"/>
      <c r="F432" s="671"/>
      <c r="G432" s="671"/>
      <c r="H432" s="671"/>
      <c r="I432" s="671"/>
      <c r="J432" s="671"/>
      <c r="K432" s="671"/>
      <c r="L432" s="671"/>
      <c r="M432" s="671"/>
      <c r="N432" s="671"/>
      <c r="O432" s="671"/>
      <c r="P432" s="671"/>
      <c r="Q432" s="671"/>
      <c r="R432" s="671"/>
      <c r="S432" s="671"/>
      <c r="T432" s="671"/>
      <c r="U432" s="671"/>
      <c r="V432" s="671"/>
      <c r="W432" s="671"/>
      <c r="X432" s="671"/>
      <c r="Y432" s="671"/>
      <c r="Z432" s="671"/>
    </row>
    <row r="433" spans="1:26" ht="13.5" customHeight="1">
      <c r="A433" s="671"/>
      <c r="B433" s="671"/>
      <c r="C433" s="671"/>
      <c r="D433" s="671"/>
      <c r="E433" s="671"/>
      <c r="F433" s="671"/>
      <c r="G433" s="671"/>
      <c r="H433" s="671"/>
      <c r="I433" s="671"/>
      <c r="J433" s="671"/>
      <c r="K433" s="671"/>
      <c r="L433" s="671"/>
      <c r="M433" s="671"/>
      <c r="N433" s="671"/>
      <c r="O433" s="671"/>
      <c r="P433" s="671"/>
      <c r="Q433" s="671"/>
      <c r="R433" s="671"/>
      <c r="S433" s="671"/>
      <c r="T433" s="671"/>
      <c r="U433" s="671"/>
      <c r="V433" s="671"/>
      <c r="W433" s="671"/>
      <c r="X433" s="671"/>
      <c r="Y433" s="671"/>
      <c r="Z433" s="671"/>
    </row>
    <row r="434" spans="1:26" ht="13.5" customHeight="1">
      <c r="A434" s="671"/>
      <c r="B434" s="671"/>
      <c r="C434" s="671"/>
      <c r="D434" s="671"/>
      <c r="E434" s="671"/>
      <c r="F434" s="671"/>
      <c r="G434" s="671"/>
      <c r="H434" s="671"/>
      <c r="I434" s="671"/>
      <c r="J434" s="671"/>
      <c r="K434" s="671"/>
      <c r="L434" s="671"/>
      <c r="M434" s="671"/>
      <c r="N434" s="671"/>
      <c r="O434" s="671"/>
      <c r="P434" s="671"/>
      <c r="Q434" s="671"/>
      <c r="R434" s="671"/>
      <c r="S434" s="671"/>
      <c r="T434" s="671"/>
      <c r="U434" s="671"/>
      <c r="V434" s="671"/>
      <c r="W434" s="671"/>
      <c r="X434" s="671"/>
      <c r="Y434" s="671"/>
      <c r="Z434" s="671"/>
    </row>
    <row r="435" spans="1:26" ht="13.5" customHeight="1">
      <c r="A435" s="671"/>
      <c r="B435" s="671"/>
      <c r="C435" s="671"/>
      <c r="D435" s="671"/>
      <c r="E435" s="671"/>
      <c r="F435" s="671"/>
      <c r="G435" s="671"/>
      <c r="H435" s="671"/>
      <c r="I435" s="671"/>
      <c r="J435" s="671"/>
      <c r="K435" s="671"/>
      <c r="L435" s="671"/>
      <c r="M435" s="671"/>
      <c r="N435" s="671"/>
      <c r="O435" s="671"/>
      <c r="P435" s="671"/>
      <c r="Q435" s="671"/>
      <c r="R435" s="671"/>
      <c r="S435" s="671"/>
      <c r="T435" s="671"/>
      <c r="U435" s="671"/>
      <c r="V435" s="671"/>
      <c r="W435" s="671"/>
      <c r="X435" s="671"/>
      <c r="Y435" s="671"/>
      <c r="Z435" s="671"/>
    </row>
    <row r="436" spans="1:26" ht="13.5" customHeight="1">
      <c r="A436" s="671"/>
      <c r="B436" s="671"/>
      <c r="C436" s="671"/>
      <c r="D436" s="671"/>
      <c r="E436" s="671"/>
      <c r="F436" s="671"/>
      <c r="G436" s="671"/>
      <c r="H436" s="671"/>
      <c r="I436" s="671"/>
      <c r="J436" s="671"/>
      <c r="K436" s="671"/>
      <c r="L436" s="671"/>
      <c r="M436" s="671"/>
      <c r="N436" s="671"/>
      <c r="O436" s="671"/>
      <c r="P436" s="671"/>
      <c r="Q436" s="671"/>
      <c r="R436" s="671"/>
      <c r="S436" s="671"/>
      <c r="T436" s="671"/>
      <c r="U436" s="671"/>
      <c r="V436" s="671"/>
      <c r="W436" s="671"/>
      <c r="X436" s="671"/>
      <c r="Y436" s="671"/>
      <c r="Z436" s="671"/>
    </row>
    <row r="437" spans="1:26" ht="13.5" customHeight="1">
      <c r="A437" s="671"/>
      <c r="B437" s="671"/>
      <c r="C437" s="671"/>
      <c r="D437" s="671"/>
      <c r="E437" s="671"/>
      <c r="F437" s="671"/>
      <c r="G437" s="671"/>
      <c r="H437" s="671"/>
      <c r="I437" s="671"/>
      <c r="J437" s="671"/>
      <c r="K437" s="671"/>
      <c r="L437" s="671"/>
      <c r="M437" s="671"/>
      <c r="N437" s="671"/>
      <c r="O437" s="671"/>
      <c r="P437" s="671"/>
      <c r="Q437" s="671"/>
      <c r="R437" s="671"/>
      <c r="S437" s="671"/>
      <c r="T437" s="671"/>
      <c r="U437" s="671"/>
      <c r="V437" s="671"/>
      <c r="W437" s="671"/>
      <c r="X437" s="671"/>
      <c r="Y437" s="671"/>
      <c r="Z437" s="671"/>
    </row>
    <row r="438" spans="1:26" ht="13.5" customHeight="1">
      <c r="A438" s="671"/>
      <c r="B438" s="671"/>
      <c r="C438" s="671"/>
      <c r="D438" s="671"/>
      <c r="E438" s="671"/>
      <c r="F438" s="671"/>
      <c r="G438" s="671"/>
      <c r="H438" s="671"/>
      <c r="I438" s="671"/>
      <c r="J438" s="671"/>
      <c r="K438" s="671"/>
      <c r="L438" s="671"/>
      <c r="M438" s="671"/>
      <c r="N438" s="671"/>
      <c r="O438" s="671"/>
      <c r="P438" s="671"/>
      <c r="Q438" s="671"/>
      <c r="R438" s="671"/>
      <c r="S438" s="671"/>
      <c r="T438" s="671"/>
      <c r="U438" s="671"/>
      <c r="V438" s="671"/>
      <c r="W438" s="671"/>
      <c r="X438" s="671"/>
      <c r="Y438" s="671"/>
      <c r="Z438" s="671"/>
    </row>
    <row r="439" spans="1:26" ht="13.5" customHeight="1">
      <c r="A439" s="671"/>
      <c r="B439" s="671"/>
      <c r="C439" s="671"/>
      <c r="D439" s="671"/>
      <c r="E439" s="671"/>
      <c r="F439" s="671"/>
      <c r="G439" s="671"/>
      <c r="H439" s="671"/>
      <c r="I439" s="671"/>
      <c r="J439" s="671"/>
      <c r="K439" s="671"/>
      <c r="L439" s="671"/>
      <c r="M439" s="671"/>
      <c r="N439" s="671"/>
      <c r="O439" s="671"/>
      <c r="P439" s="671"/>
      <c r="Q439" s="671"/>
      <c r="R439" s="671"/>
      <c r="S439" s="671"/>
      <c r="T439" s="671"/>
      <c r="U439" s="671"/>
      <c r="V439" s="671"/>
      <c r="W439" s="671"/>
      <c r="X439" s="671"/>
      <c r="Y439" s="671"/>
      <c r="Z439" s="671"/>
    </row>
    <row r="440" spans="1:26" ht="13.5" customHeight="1">
      <c r="A440" s="671"/>
      <c r="B440" s="671"/>
      <c r="C440" s="671"/>
      <c r="D440" s="671"/>
      <c r="E440" s="671"/>
      <c r="F440" s="671"/>
      <c r="G440" s="671"/>
      <c r="H440" s="671"/>
      <c r="I440" s="671"/>
      <c r="J440" s="671"/>
      <c r="K440" s="671"/>
      <c r="L440" s="671"/>
      <c r="M440" s="671"/>
      <c r="N440" s="671"/>
      <c r="O440" s="671"/>
      <c r="P440" s="671"/>
      <c r="Q440" s="671"/>
      <c r="R440" s="671"/>
      <c r="S440" s="671"/>
      <c r="T440" s="671"/>
      <c r="U440" s="671"/>
      <c r="V440" s="671"/>
      <c r="W440" s="671"/>
      <c r="X440" s="671"/>
      <c r="Y440" s="671"/>
      <c r="Z440" s="671"/>
    </row>
    <row r="441" spans="1:26" ht="13.5" customHeight="1">
      <c r="A441" s="671"/>
      <c r="B441" s="671"/>
      <c r="C441" s="671"/>
      <c r="D441" s="671"/>
      <c r="E441" s="671"/>
      <c r="F441" s="671"/>
      <c r="G441" s="671"/>
      <c r="H441" s="671"/>
      <c r="I441" s="671"/>
      <c r="J441" s="671"/>
      <c r="K441" s="671"/>
      <c r="L441" s="671"/>
      <c r="M441" s="671"/>
      <c r="N441" s="671"/>
      <c r="O441" s="671"/>
      <c r="P441" s="671"/>
      <c r="Q441" s="671"/>
      <c r="R441" s="671"/>
      <c r="S441" s="671"/>
      <c r="T441" s="671"/>
      <c r="U441" s="671"/>
      <c r="V441" s="671"/>
      <c r="W441" s="671"/>
      <c r="X441" s="671"/>
      <c r="Y441" s="671"/>
      <c r="Z441" s="671"/>
    </row>
    <row r="442" spans="1:26" ht="13.5" customHeight="1">
      <c r="A442" s="671"/>
      <c r="B442" s="671"/>
      <c r="C442" s="671"/>
      <c r="D442" s="671"/>
      <c r="E442" s="671"/>
      <c r="F442" s="671"/>
      <c r="G442" s="671"/>
      <c r="H442" s="671"/>
      <c r="I442" s="671"/>
      <c r="J442" s="671"/>
      <c r="K442" s="671"/>
      <c r="L442" s="671"/>
      <c r="M442" s="671"/>
      <c r="N442" s="671"/>
      <c r="O442" s="671"/>
      <c r="P442" s="671"/>
      <c r="Q442" s="671"/>
      <c r="R442" s="671"/>
      <c r="S442" s="671"/>
      <c r="T442" s="671"/>
      <c r="U442" s="671"/>
      <c r="V442" s="671"/>
      <c r="W442" s="671"/>
      <c r="X442" s="671"/>
      <c r="Y442" s="671"/>
      <c r="Z442" s="671"/>
    </row>
    <row r="443" spans="1:26" ht="13.5" customHeight="1">
      <c r="A443" s="671"/>
      <c r="B443" s="671"/>
      <c r="C443" s="671"/>
      <c r="D443" s="671"/>
      <c r="E443" s="671"/>
      <c r="F443" s="671"/>
      <c r="G443" s="671"/>
      <c r="H443" s="671"/>
      <c r="I443" s="671"/>
      <c r="J443" s="671"/>
      <c r="K443" s="671"/>
      <c r="L443" s="671"/>
      <c r="M443" s="671"/>
      <c r="N443" s="671"/>
      <c r="O443" s="671"/>
      <c r="P443" s="671"/>
      <c r="Q443" s="671"/>
      <c r="R443" s="671"/>
      <c r="S443" s="671"/>
      <c r="T443" s="671"/>
      <c r="U443" s="671"/>
      <c r="V443" s="671"/>
      <c r="W443" s="671"/>
      <c r="X443" s="671"/>
      <c r="Y443" s="671"/>
      <c r="Z443" s="671"/>
    </row>
    <row r="444" spans="1:26" ht="13.5" customHeight="1">
      <c r="A444" s="671"/>
      <c r="B444" s="671"/>
      <c r="C444" s="671"/>
      <c r="D444" s="671"/>
      <c r="E444" s="671"/>
      <c r="F444" s="671"/>
      <c r="G444" s="671"/>
      <c r="H444" s="671"/>
      <c r="I444" s="671"/>
      <c r="J444" s="671"/>
      <c r="K444" s="671"/>
      <c r="L444" s="671"/>
      <c r="M444" s="671"/>
      <c r="N444" s="671"/>
      <c r="O444" s="671"/>
      <c r="P444" s="671"/>
      <c r="Q444" s="671"/>
      <c r="R444" s="671"/>
      <c r="S444" s="671"/>
      <c r="T444" s="671"/>
      <c r="U444" s="671"/>
      <c r="V444" s="671"/>
      <c r="W444" s="671"/>
      <c r="X444" s="671"/>
      <c r="Y444" s="671"/>
      <c r="Z444" s="671"/>
    </row>
    <row r="445" spans="1:26" ht="13.5" customHeight="1">
      <c r="A445" s="671"/>
      <c r="B445" s="671"/>
      <c r="C445" s="671"/>
      <c r="D445" s="671"/>
      <c r="E445" s="671"/>
      <c r="F445" s="671"/>
      <c r="G445" s="671"/>
      <c r="H445" s="671"/>
      <c r="I445" s="671"/>
      <c r="J445" s="671"/>
      <c r="K445" s="671"/>
      <c r="L445" s="671"/>
      <c r="M445" s="671"/>
      <c r="N445" s="671"/>
      <c r="O445" s="671"/>
      <c r="P445" s="671"/>
      <c r="Q445" s="671"/>
      <c r="R445" s="671"/>
      <c r="S445" s="671"/>
      <c r="T445" s="671"/>
      <c r="U445" s="671"/>
      <c r="V445" s="671"/>
      <c r="W445" s="671"/>
      <c r="X445" s="671"/>
      <c r="Y445" s="671"/>
      <c r="Z445" s="671"/>
    </row>
    <row r="446" spans="1:26" ht="13.5" customHeight="1">
      <c r="A446" s="671"/>
      <c r="B446" s="671"/>
      <c r="C446" s="671"/>
      <c r="D446" s="671"/>
      <c r="E446" s="671"/>
      <c r="F446" s="671"/>
      <c r="G446" s="671"/>
      <c r="H446" s="671"/>
      <c r="I446" s="671"/>
      <c r="J446" s="671"/>
      <c r="K446" s="671"/>
      <c r="L446" s="671"/>
      <c r="M446" s="671"/>
      <c r="N446" s="671"/>
      <c r="O446" s="671"/>
      <c r="P446" s="671"/>
      <c r="Q446" s="671"/>
      <c r="R446" s="671"/>
      <c r="S446" s="671"/>
      <c r="T446" s="671"/>
      <c r="U446" s="671"/>
      <c r="V446" s="671"/>
      <c r="W446" s="671"/>
      <c r="X446" s="671"/>
      <c r="Y446" s="671"/>
      <c r="Z446" s="671"/>
    </row>
    <row r="447" spans="1:26" ht="13.5" customHeight="1">
      <c r="A447" s="671"/>
      <c r="B447" s="671"/>
      <c r="C447" s="671"/>
      <c r="D447" s="671"/>
      <c r="E447" s="671"/>
      <c r="F447" s="671"/>
      <c r="G447" s="671"/>
      <c r="H447" s="671"/>
      <c r="I447" s="671"/>
      <c r="J447" s="671"/>
      <c r="K447" s="671"/>
      <c r="L447" s="671"/>
      <c r="M447" s="671"/>
      <c r="N447" s="671"/>
      <c r="O447" s="671"/>
      <c r="P447" s="671"/>
      <c r="Q447" s="671"/>
      <c r="R447" s="671"/>
      <c r="S447" s="671"/>
      <c r="T447" s="671"/>
      <c r="U447" s="671"/>
      <c r="V447" s="671"/>
      <c r="W447" s="671"/>
      <c r="X447" s="671"/>
      <c r="Y447" s="671"/>
      <c r="Z447" s="671"/>
    </row>
    <row r="448" spans="1:26" ht="13.5" customHeight="1">
      <c r="A448" s="671"/>
      <c r="B448" s="671"/>
      <c r="C448" s="671"/>
      <c r="D448" s="671"/>
      <c r="E448" s="671"/>
      <c r="F448" s="671"/>
      <c r="G448" s="671"/>
      <c r="H448" s="671"/>
      <c r="I448" s="671"/>
      <c r="J448" s="671"/>
      <c r="K448" s="671"/>
      <c r="L448" s="671"/>
      <c r="M448" s="671"/>
      <c r="N448" s="671"/>
      <c r="O448" s="671"/>
      <c r="P448" s="671"/>
      <c r="Q448" s="671"/>
      <c r="R448" s="671"/>
      <c r="S448" s="671"/>
      <c r="T448" s="671"/>
      <c r="U448" s="671"/>
      <c r="V448" s="671"/>
      <c r="W448" s="671"/>
      <c r="X448" s="671"/>
      <c r="Y448" s="671"/>
      <c r="Z448" s="671"/>
    </row>
    <row r="449" spans="1:26" ht="13.5" customHeight="1">
      <c r="A449" s="671"/>
      <c r="B449" s="671"/>
      <c r="C449" s="671"/>
      <c r="D449" s="671"/>
      <c r="E449" s="671"/>
      <c r="F449" s="671"/>
      <c r="G449" s="671"/>
      <c r="H449" s="671"/>
      <c r="I449" s="671"/>
      <c r="J449" s="671"/>
      <c r="K449" s="671"/>
      <c r="L449" s="671"/>
      <c r="M449" s="671"/>
      <c r="N449" s="671"/>
      <c r="O449" s="671"/>
      <c r="P449" s="671"/>
      <c r="Q449" s="671"/>
      <c r="R449" s="671"/>
      <c r="S449" s="671"/>
      <c r="T449" s="671"/>
      <c r="U449" s="671"/>
      <c r="V449" s="671"/>
      <c r="W449" s="671"/>
      <c r="X449" s="671"/>
      <c r="Y449" s="671"/>
      <c r="Z449" s="671"/>
    </row>
    <row r="450" spans="1:26" ht="13.5" customHeight="1">
      <c r="A450" s="671"/>
      <c r="B450" s="671"/>
      <c r="C450" s="671"/>
      <c r="D450" s="671"/>
      <c r="E450" s="671"/>
      <c r="F450" s="671"/>
      <c r="G450" s="671"/>
      <c r="H450" s="671"/>
      <c r="I450" s="671"/>
      <c r="J450" s="671"/>
      <c r="K450" s="671"/>
      <c r="L450" s="671"/>
      <c r="M450" s="671"/>
      <c r="N450" s="671"/>
      <c r="O450" s="671"/>
      <c r="P450" s="671"/>
      <c r="Q450" s="671"/>
      <c r="R450" s="671"/>
      <c r="S450" s="671"/>
      <c r="T450" s="671"/>
      <c r="U450" s="671"/>
      <c r="V450" s="671"/>
      <c r="W450" s="671"/>
      <c r="X450" s="671"/>
      <c r="Y450" s="671"/>
      <c r="Z450" s="671"/>
    </row>
    <row r="451" spans="1:26" ht="13.5" customHeight="1">
      <c r="A451" s="671"/>
      <c r="B451" s="671"/>
      <c r="C451" s="671"/>
      <c r="D451" s="671"/>
      <c r="E451" s="671"/>
      <c r="F451" s="671"/>
      <c r="G451" s="671"/>
      <c r="H451" s="671"/>
      <c r="I451" s="671"/>
      <c r="J451" s="671"/>
      <c r="K451" s="671"/>
      <c r="L451" s="671"/>
      <c r="M451" s="671"/>
      <c r="N451" s="671"/>
      <c r="O451" s="671"/>
      <c r="P451" s="671"/>
      <c r="Q451" s="671"/>
      <c r="R451" s="671"/>
      <c r="S451" s="671"/>
      <c r="T451" s="671"/>
      <c r="U451" s="671"/>
      <c r="V451" s="671"/>
      <c r="W451" s="671"/>
      <c r="X451" s="671"/>
      <c r="Y451" s="671"/>
      <c r="Z451" s="671"/>
    </row>
    <row r="452" spans="1:26" ht="13.5" customHeight="1">
      <c r="A452" s="671"/>
      <c r="B452" s="671"/>
      <c r="C452" s="671"/>
      <c r="D452" s="671"/>
      <c r="E452" s="671"/>
      <c r="F452" s="671"/>
      <c r="G452" s="671"/>
      <c r="H452" s="671"/>
      <c r="I452" s="671"/>
      <c r="J452" s="671"/>
      <c r="K452" s="671"/>
      <c r="L452" s="671"/>
      <c r="M452" s="671"/>
      <c r="N452" s="671"/>
      <c r="O452" s="671"/>
      <c r="P452" s="671"/>
      <c r="Q452" s="671"/>
      <c r="R452" s="671"/>
      <c r="S452" s="671"/>
      <c r="T452" s="671"/>
      <c r="U452" s="671"/>
      <c r="V452" s="671"/>
      <c r="W452" s="671"/>
      <c r="X452" s="671"/>
      <c r="Y452" s="671"/>
      <c r="Z452" s="671"/>
    </row>
    <row r="453" spans="1:26" ht="13.5" customHeight="1">
      <c r="A453" s="671"/>
      <c r="B453" s="671"/>
      <c r="C453" s="671"/>
      <c r="D453" s="671"/>
      <c r="E453" s="671"/>
      <c r="F453" s="671"/>
      <c r="G453" s="671"/>
      <c r="H453" s="671"/>
      <c r="I453" s="671"/>
      <c r="J453" s="671"/>
      <c r="K453" s="671"/>
      <c r="L453" s="671"/>
      <c r="M453" s="671"/>
      <c r="N453" s="671"/>
      <c r="O453" s="671"/>
      <c r="P453" s="671"/>
      <c r="Q453" s="671"/>
      <c r="R453" s="671"/>
      <c r="S453" s="671"/>
      <c r="T453" s="671"/>
      <c r="U453" s="671"/>
      <c r="V453" s="671"/>
      <c r="W453" s="671"/>
      <c r="X453" s="671"/>
      <c r="Y453" s="671"/>
      <c r="Z453" s="671"/>
    </row>
    <row r="454" spans="1:26" ht="13.5" customHeight="1">
      <c r="A454" s="671"/>
      <c r="B454" s="671"/>
      <c r="C454" s="671"/>
      <c r="D454" s="671"/>
      <c r="E454" s="671"/>
      <c r="F454" s="671"/>
      <c r="G454" s="671"/>
      <c r="H454" s="671"/>
      <c r="I454" s="671"/>
      <c r="J454" s="671"/>
      <c r="K454" s="671"/>
      <c r="L454" s="671"/>
      <c r="M454" s="671"/>
      <c r="N454" s="671"/>
      <c r="O454" s="671"/>
      <c r="P454" s="671"/>
      <c r="Q454" s="671"/>
      <c r="R454" s="671"/>
      <c r="S454" s="671"/>
      <c r="T454" s="671"/>
      <c r="U454" s="671"/>
      <c r="V454" s="671"/>
      <c r="W454" s="671"/>
      <c r="X454" s="671"/>
      <c r="Y454" s="671"/>
      <c r="Z454" s="671"/>
    </row>
    <row r="455" spans="1:26" ht="13.5" customHeight="1">
      <c r="A455" s="671"/>
      <c r="B455" s="671"/>
      <c r="C455" s="671"/>
      <c r="D455" s="671"/>
      <c r="E455" s="671"/>
      <c r="F455" s="671"/>
      <c r="G455" s="671"/>
      <c r="H455" s="671"/>
      <c r="I455" s="671"/>
      <c r="J455" s="671"/>
      <c r="K455" s="671"/>
      <c r="L455" s="671"/>
      <c r="M455" s="671"/>
      <c r="N455" s="671"/>
      <c r="O455" s="671"/>
      <c r="P455" s="671"/>
      <c r="Q455" s="671"/>
      <c r="R455" s="671"/>
      <c r="S455" s="671"/>
      <c r="T455" s="671"/>
      <c r="U455" s="671"/>
      <c r="V455" s="671"/>
      <c r="W455" s="671"/>
      <c r="X455" s="671"/>
      <c r="Y455" s="671"/>
      <c r="Z455" s="671"/>
    </row>
    <row r="456" spans="1:26" ht="13.5" customHeight="1">
      <c r="A456" s="671"/>
      <c r="B456" s="671"/>
      <c r="C456" s="671"/>
      <c r="D456" s="671"/>
      <c r="E456" s="671"/>
      <c r="F456" s="671"/>
      <c r="G456" s="671"/>
      <c r="H456" s="671"/>
      <c r="I456" s="671"/>
      <c r="J456" s="671"/>
      <c r="K456" s="671"/>
      <c r="L456" s="671"/>
      <c r="M456" s="671"/>
      <c r="N456" s="671"/>
      <c r="O456" s="671"/>
      <c r="P456" s="671"/>
      <c r="Q456" s="671"/>
      <c r="R456" s="671"/>
      <c r="S456" s="671"/>
      <c r="T456" s="671"/>
      <c r="U456" s="671"/>
      <c r="V456" s="671"/>
      <c r="W456" s="671"/>
      <c r="X456" s="671"/>
      <c r="Y456" s="671"/>
      <c r="Z456" s="671"/>
    </row>
    <row r="457" spans="1:26" ht="13.5" customHeight="1">
      <c r="A457" s="671"/>
      <c r="B457" s="671"/>
      <c r="C457" s="671"/>
      <c r="D457" s="671"/>
      <c r="E457" s="671"/>
      <c r="F457" s="671"/>
      <c r="G457" s="671"/>
      <c r="H457" s="671"/>
      <c r="I457" s="671"/>
      <c r="J457" s="671"/>
      <c r="K457" s="671"/>
      <c r="L457" s="671"/>
      <c r="M457" s="671"/>
      <c r="N457" s="671"/>
      <c r="O457" s="671"/>
      <c r="P457" s="671"/>
      <c r="Q457" s="671"/>
      <c r="R457" s="671"/>
      <c r="S457" s="671"/>
      <c r="T457" s="671"/>
      <c r="U457" s="671"/>
      <c r="V457" s="671"/>
      <c r="W457" s="671"/>
      <c r="X457" s="671"/>
      <c r="Y457" s="671"/>
      <c r="Z457" s="671"/>
    </row>
    <row r="458" spans="1:26" ht="13.5" customHeight="1">
      <c r="A458" s="671"/>
      <c r="B458" s="671"/>
      <c r="C458" s="671"/>
      <c r="D458" s="671"/>
      <c r="E458" s="671"/>
      <c r="F458" s="671"/>
      <c r="G458" s="671"/>
      <c r="H458" s="671"/>
      <c r="I458" s="671"/>
      <c r="J458" s="671"/>
      <c r="K458" s="671"/>
      <c r="L458" s="671"/>
      <c r="M458" s="671"/>
      <c r="N458" s="671"/>
      <c r="O458" s="671"/>
      <c r="P458" s="671"/>
      <c r="Q458" s="671"/>
      <c r="R458" s="671"/>
      <c r="S458" s="671"/>
      <c r="T458" s="671"/>
      <c r="U458" s="671"/>
      <c r="V458" s="671"/>
      <c r="W458" s="671"/>
      <c r="X458" s="671"/>
      <c r="Y458" s="671"/>
      <c r="Z458" s="671"/>
    </row>
    <row r="459" spans="1:26" ht="13.5" customHeight="1">
      <c r="A459" s="671"/>
      <c r="B459" s="671"/>
      <c r="C459" s="671"/>
      <c r="D459" s="671"/>
      <c r="E459" s="671"/>
      <c r="F459" s="671"/>
      <c r="G459" s="671"/>
      <c r="H459" s="671"/>
      <c r="I459" s="671"/>
      <c r="J459" s="671"/>
      <c r="K459" s="671"/>
      <c r="L459" s="671"/>
      <c r="M459" s="671"/>
      <c r="N459" s="671"/>
      <c r="O459" s="671"/>
      <c r="P459" s="671"/>
      <c r="Q459" s="671"/>
      <c r="R459" s="671"/>
      <c r="S459" s="671"/>
      <c r="T459" s="671"/>
      <c r="U459" s="671"/>
      <c r="V459" s="671"/>
      <c r="W459" s="671"/>
      <c r="X459" s="671"/>
      <c r="Y459" s="671"/>
      <c r="Z459" s="671"/>
    </row>
    <row r="460" spans="1:26" ht="13.5" customHeight="1">
      <c r="A460" s="671"/>
      <c r="B460" s="671"/>
      <c r="C460" s="671"/>
      <c r="D460" s="671"/>
      <c r="E460" s="671"/>
      <c r="F460" s="671"/>
      <c r="G460" s="671"/>
      <c r="H460" s="671"/>
      <c r="I460" s="671"/>
      <c r="J460" s="671"/>
      <c r="K460" s="671"/>
      <c r="L460" s="671"/>
      <c r="M460" s="671"/>
      <c r="N460" s="671"/>
      <c r="O460" s="671"/>
      <c r="P460" s="671"/>
      <c r="Q460" s="671"/>
      <c r="R460" s="671"/>
      <c r="S460" s="671"/>
      <c r="T460" s="671"/>
      <c r="U460" s="671"/>
      <c r="V460" s="671"/>
      <c r="W460" s="671"/>
      <c r="X460" s="671"/>
      <c r="Y460" s="671"/>
      <c r="Z460" s="671"/>
    </row>
    <row r="461" spans="1:26" ht="13.5" customHeight="1">
      <c r="A461" s="671"/>
      <c r="B461" s="671"/>
      <c r="C461" s="671"/>
      <c r="D461" s="671"/>
      <c r="E461" s="671"/>
      <c r="F461" s="671"/>
      <c r="G461" s="671"/>
      <c r="H461" s="671"/>
      <c r="I461" s="671"/>
      <c r="J461" s="671"/>
      <c r="K461" s="671"/>
      <c r="L461" s="671"/>
      <c r="M461" s="671"/>
      <c r="N461" s="671"/>
      <c r="O461" s="671"/>
      <c r="P461" s="671"/>
      <c r="Q461" s="671"/>
      <c r="R461" s="671"/>
      <c r="S461" s="671"/>
      <c r="T461" s="671"/>
      <c r="U461" s="671"/>
      <c r="V461" s="671"/>
      <c r="W461" s="671"/>
      <c r="X461" s="671"/>
      <c r="Y461" s="671"/>
      <c r="Z461" s="671"/>
    </row>
    <row r="462" spans="1:26" ht="13.5" customHeight="1">
      <c r="A462" s="671"/>
      <c r="B462" s="671"/>
      <c r="C462" s="671"/>
      <c r="D462" s="671"/>
      <c r="E462" s="671"/>
      <c r="F462" s="671"/>
      <c r="G462" s="671"/>
      <c r="H462" s="671"/>
      <c r="I462" s="671"/>
      <c r="J462" s="671"/>
      <c r="K462" s="671"/>
      <c r="L462" s="671"/>
      <c r="M462" s="671"/>
      <c r="N462" s="671"/>
      <c r="O462" s="671"/>
      <c r="P462" s="671"/>
      <c r="Q462" s="671"/>
      <c r="R462" s="671"/>
      <c r="S462" s="671"/>
      <c r="T462" s="671"/>
      <c r="U462" s="671"/>
      <c r="V462" s="671"/>
      <c r="W462" s="671"/>
      <c r="X462" s="671"/>
      <c r="Y462" s="671"/>
      <c r="Z462" s="671"/>
    </row>
    <row r="463" spans="1:26" ht="13.5" customHeight="1">
      <c r="A463" s="671"/>
      <c r="B463" s="671"/>
      <c r="C463" s="671"/>
      <c r="D463" s="671"/>
      <c r="E463" s="671"/>
      <c r="F463" s="671"/>
      <c r="G463" s="671"/>
      <c r="H463" s="671"/>
      <c r="I463" s="671"/>
      <c r="J463" s="671"/>
      <c r="K463" s="671"/>
      <c r="L463" s="671"/>
      <c r="M463" s="671"/>
      <c r="N463" s="671"/>
      <c r="O463" s="671"/>
      <c r="P463" s="671"/>
      <c r="Q463" s="671"/>
      <c r="R463" s="671"/>
      <c r="S463" s="671"/>
      <c r="T463" s="671"/>
      <c r="U463" s="671"/>
      <c r="V463" s="671"/>
      <c r="W463" s="671"/>
      <c r="X463" s="671"/>
      <c r="Y463" s="671"/>
      <c r="Z463" s="671"/>
    </row>
    <row r="464" spans="1:26" ht="13.5" customHeight="1">
      <c r="A464" s="671"/>
      <c r="B464" s="671"/>
      <c r="C464" s="671"/>
      <c r="D464" s="671"/>
      <c r="E464" s="671"/>
      <c r="F464" s="671"/>
      <c r="G464" s="671"/>
      <c r="H464" s="671"/>
      <c r="I464" s="671"/>
      <c r="J464" s="671"/>
      <c r="K464" s="671"/>
      <c r="L464" s="671"/>
      <c r="M464" s="671"/>
      <c r="N464" s="671"/>
      <c r="O464" s="671"/>
      <c r="P464" s="671"/>
      <c r="Q464" s="671"/>
      <c r="R464" s="671"/>
      <c r="S464" s="671"/>
      <c r="T464" s="671"/>
      <c r="U464" s="671"/>
      <c r="V464" s="671"/>
      <c r="W464" s="671"/>
      <c r="X464" s="671"/>
      <c r="Y464" s="671"/>
      <c r="Z464" s="671"/>
    </row>
    <row r="465" spans="1:26" ht="13.5" customHeight="1">
      <c r="A465" s="671"/>
      <c r="B465" s="671"/>
      <c r="C465" s="671"/>
      <c r="D465" s="671"/>
      <c r="E465" s="671"/>
      <c r="F465" s="671"/>
      <c r="G465" s="671"/>
      <c r="H465" s="671"/>
      <c r="I465" s="671"/>
      <c r="J465" s="671"/>
      <c r="K465" s="671"/>
      <c r="L465" s="671"/>
      <c r="M465" s="671"/>
      <c r="N465" s="671"/>
      <c r="O465" s="671"/>
      <c r="P465" s="671"/>
      <c r="Q465" s="671"/>
      <c r="R465" s="671"/>
      <c r="S465" s="671"/>
      <c r="T465" s="671"/>
      <c r="U465" s="671"/>
      <c r="V465" s="671"/>
      <c r="W465" s="671"/>
      <c r="X465" s="671"/>
      <c r="Y465" s="671"/>
      <c r="Z465" s="671"/>
    </row>
    <row r="466" spans="1:26" ht="13.5" customHeight="1">
      <c r="A466" s="671"/>
      <c r="B466" s="671"/>
      <c r="C466" s="671"/>
      <c r="D466" s="671"/>
      <c r="E466" s="671"/>
      <c r="F466" s="671"/>
      <c r="G466" s="671"/>
      <c r="H466" s="671"/>
      <c r="I466" s="671"/>
      <c r="J466" s="671"/>
      <c r="K466" s="671"/>
      <c r="L466" s="671"/>
      <c r="M466" s="671"/>
      <c r="N466" s="671"/>
      <c r="O466" s="671"/>
      <c r="P466" s="671"/>
      <c r="Q466" s="671"/>
      <c r="R466" s="671"/>
      <c r="S466" s="671"/>
      <c r="T466" s="671"/>
      <c r="U466" s="671"/>
      <c r="V466" s="671"/>
      <c r="W466" s="671"/>
      <c r="X466" s="671"/>
      <c r="Y466" s="671"/>
      <c r="Z466" s="671"/>
    </row>
    <row r="467" spans="1:26" ht="13.5" customHeight="1">
      <c r="A467" s="671"/>
      <c r="B467" s="671"/>
      <c r="C467" s="671"/>
      <c r="D467" s="671"/>
      <c r="E467" s="671"/>
      <c r="F467" s="671"/>
      <c r="G467" s="671"/>
      <c r="H467" s="671"/>
      <c r="I467" s="671"/>
      <c r="J467" s="671"/>
      <c r="K467" s="671"/>
      <c r="L467" s="671"/>
      <c r="M467" s="671"/>
      <c r="N467" s="671"/>
      <c r="O467" s="671"/>
      <c r="P467" s="671"/>
      <c r="Q467" s="671"/>
      <c r="R467" s="671"/>
      <c r="S467" s="671"/>
      <c r="T467" s="671"/>
      <c r="U467" s="671"/>
      <c r="V467" s="671"/>
      <c r="W467" s="671"/>
      <c r="X467" s="671"/>
      <c r="Y467" s="671"/>
      <c r="Z467" s="671"/>
    </row>
    <row r="468" spans="1:26" ht="13.5" customHeight="1">
      <c r="A468" s="671"/>
      <c r="B468" s="671"/>
      <c r="C468" s="671"/>
      <c r="D468" s="671"/>
      <c r="E468" s="671"/>
      <c r="F468" s="671"/>
      <c r="G468" s="671"/>
      <c r="H468" s="671"/>
      <c r="I468" s="671"/>
      <c r="J468" s="671"/>
      <c r="K468" s="671"/>
      <c r="L468" s="671"/>
      <c r="M468" s="671"/>
      <c r="N468" s="671"/>
      <c r="O468" s="671"/>
      <c r="P468" s="671"/>
      <c r="Q468" s="671"/>
      <c r="R468" s="671"/>
      <c r="S468" s="671"/>
      <c r="T468" s="671"/>
      <c r="U468" s="671"/>
      <c r="V468" s="671"/>
      <c r="W468" s="671"/>
      <c r="X468" s="671"/>
      <c r="Y468" s="671"/>
      <c r="Z468" s="671"/>
    </row>
    <row r="469" spans="1:26" ht="13.5" customHeight="1">
      <c r="A469" s="671"/>
      <c r="B469" s="671"/>
      <c r="C469" s="671"/>
      <c r="D469" s="671"/>
      <c r="E469" s="671"/>
      <c r="F469" s="671"/>
      <c r="G469" s="671"/>
      <c r="H469" s="671"/>
      <c r="I469" s="671"/>
      <c r="J469" s="671"/>
      <c r="K469" s="671"/>
      <c r="L469" s="671"/>
      <c r="M469" s="671"/>
      <c r="N469" s="671"/>
      <c r="O469" s="671"/>
      <c r="P469" s="671"/>
      <c r="Q469" s="671"/>
      <c r="R469" s="671"/>
      <c r="S469" s="671"/>
      <c r="T469" s="671"/>
      <c r="U469" s="671"/>
      <c r="V469" s="671"/>
      <c r="W469" s="671"/>
      <c r="X469" s="671"/>
      <c r="Y469" s="671"/>
      <c r="Z469" s="671"/>
    </row>
    <row r="470" spans="1:26" ht="13.5" customHeight="1">
      <c r="A470" s="671"/>
      <c r="B470" s="671"/>
      <c r="C470" s="671"/>
      <c r="D470" s="671"/>
      <c r="E470" s="671"/>
      <c r="F470" s="671"/>
      <c r="G470" s="671"/>
      <c r="H470" s="671"/>
      <c r="I470" s="671"/>
      <c r="J470" s="671"/>
      <c r="K470" s="671"/>
      <c r="L470" s="671"/>
      <c r="M470" s="671"/>
      <c r="N470" s="671"/>
      <c r="O470" s="671"/>
      <c r="P470" s="671"/>
      <c r="Q470" s="671"/>
      <c r="R470" s="671"/>
      <c r="S470" s="671"/>
      <c r="T470" s="671"/>
      <c r="U470" s="671"/>
      <c r="V470" s="671"/>
      <c r="W470" s="671"/>
      <c r="X470" s="671"/>
      <c r="Y470" s="671"/>
      <c r="Z470" s="671"/>
    </row>
    <row r="471" spans="1:26" ht="13.5" customHeight="1">
      <c r="A471" s="671"/>
      <c r="B471" s="671"/>
      <c r="C471" s="671"/>
      <c r="D471" s="671"/>
      <c r="E471" s="671"/>
      <c r="F471" s="671"/>
      <c r="G471" s="671"/>
      <c r="H471" s="671"/>
      <c r="I471" s="671"/>
      <c r="J471" s="671"/>
      <c r="K471" s="671"/>
      <c r="L471" s="671"/>
      <c r="M471" s="671"/>
      <c r="N471" s="671"/>
      <c r="O471" s="671"/>
      <c r="P471" s="671"/>
      <c r="Q471" s="671"/>
      <c r="R471" s="671"/>
      <c r="S471" s="671"/>
      <c r="T471" s="671"/>
      <c r="U471" s="671"/>
      <c r="V471" s="671"/>
      <c r="W471" s="671"/>
      <c r="X471" s="671"/>
      <c r="Y471" s="671"/>
      <c r="Z471" s="671"/>
    </row>
    <row r="472" spans="1:26" ht="13.5" customHeight="1">
      <c r="A472" s="671"/>
      <c r="B472" s="671"/>
      <c r="C472" s="671"/>
      <c r="D472" s="671"/>
      <c r="E472" s="671"/>
      <c r="F472" s="671"/>
      <c r="G472" s="671"/>
      <c r="H472" s="671"/>
      <c r="I472" s="671"/>
      <c r="J472" s="671"/>
      <c r="K472" s="671"/>
      <c r="L472" s="671"/>
      <c r="M472" s="671"/>
      <c r="N472" s="671"/>
      <c r="O472" s="671"/>
      <c r="P472" s="671"/>
      <c r="Q472" s="671"/>
      <c r="R472" s="671"/>
      <c r="S472" s="671"/>
      <c r="T472" s="671"/>
      <c r="U472" s="671"/>
      <c r="V472" s="671"/>
      <c r="W472" s="671"/>
      <c r="X472" s="671"/>
      <c r="Y472" s="671"/>
      <c r="Z472" s="671"/>
    </row>
    <row r="473" spans="1:26" ht="13.5" customHeight="1">
      <c r="A473" s="671"/>
      <c r="B473" s="671"/>
      <c r="C473" s="671"/>
      <c r="D473" s="671"/>
      <c r="E473" s="671"/>
      <c r="F473" s="671"/>
      <c r="G473" s="671"/>
      <c r="H473" s="671"/>
      <c r="I473" s="671"/>
      <c r="J473" s="671"/>
      <c r="K473" s="671"/>
      <c r="L473" s="671"/>
      <c r="M473" s="671"/>
      <c r="N473" s="671"/>
      <c r="O473" s="671"/>
      <c r="P473" s="671"/>
      <c r="Q473" s="671"/>
      <c r="R473" s="671"/>
      <c r="S473" s="671"/>
      <c r="T473" s="671"/>
      <c r="U473" s="671"/>
      <c r="V473" s="671"/>
      <c r="W473" s="671"/>
      <c r="X473" s="671"/>
      <c r="Y473" s="671"/>
      <c r="Z473" s="671"/>
    </row>
    <row r="474" spans="1:26" ht="13.5" customHeight="1">
      <c r="A474" s="671"/>
      <c r="B474" s="671"/>
      <c r="C474" s="671"/>
      <c r="D474" s="671"/>
      <c r="E474" s="671"/>
      <c r="F474" s="671"/>
      <c r="G474" s="671"/>
      <c r="H474" s="671"/>
      <c r="I474" s="671"/>
      <c r="J474" s="671"/>
      <c r="K474" s="671"/>
      <c r="L474" s="671"/>
      <c r="M474" s="671"/>
      <c r="N474" s="671"/>
      <c r="O474" s="671"/>
      <c r="P474" s="671"/>
      <c r="Q474" s="671"/>
      <c r="R474" s="671"/>
      <c r="S474" s="671"/>
      <c r="T474" s="671"/>
      <c r="U474" s="671"/>
      <c r="V474" s="671"/>
      <c r="W474" s="671"/>
      <c r="X474" s="671"/>
      <c r="Y474" s="671"/>
      <c r="Z474" s="671"/>
    </row>
    <row r="475" spans="1:26" ht="13.5" customHeight="1">
      <c r="A475" s="671"/>
      <c r="B475" s="671"/>
      <c r="C475" s="671"/>
      <c r="D475" s="671"/>
      <c r="E475" s="671"/>
      <c r="F475" s="671"/>
      <c r="G475" s="671"/>
      <c r="H475" s="671"/>
      <c r="I475" s="671"/>
      <c r="J475" s="671"/>
      <c r="K475" s="671"/>
      <c r="L475" s="671"/>
      <c r="M475" s="671"/>
      <c r="N475" s="671"/>
      <c r="O475" s="671"/>
      <c r="P475" s="671"/>
      <c r="Q475" s="671"/>
      <c r="R475" s="671"/>
      <c r="S475" s="671"/>
      <c r="T475" s="671"/>
      <c r="U475" s="671"/>
      <c r="V475" s="671"/>
      <c r="W475" s="671"/>
      <c r="X475" s="671"/>
      <c r="Y475" s="671"/>
      <c r="Z475" s="671"/>
    </row>
    <row r="476" spans="1:26" ht="13.5" customHeight="1">
      <c r="A476" s="671"/>
      <c r="B476" s="671"/>
      <c r="C476" s="671"/>
      <c r="D476" s="671"/>
      <c r="E476" s="671"/>
      <c r="F476" s="671"/>
      <c r="G476" s="671"/>
      <c r="H476" s="671"/>
      <c r="I476" s="671"/>
      <c r="J476" s="671"/>
      <c r="K476" s="671"/>
      <c r="L476" s="671"/>
      <c r="M476" s="671"/>
      <c r="N476" s="671"/>
      <c r="O476" s="671"/>
      <c r="P476" s="671"/>
      <c r="Q476" s="671"/>
      <c r="R476" s="671"/>
      <c r="S476" s="671"/>
      <c r="T476" s="671"/>
      <c r="U476" s="671"/>
      <c r="V476" s="671"/>
      <c r="W476" s="671"/>
      <c r="X476" s="671"/>
      <c r="Y476" s="671"/>
      <c r="Z476" s="671"/>
    </row>
    <row r="477" spans="1:26" ht="13.5" customHeight="1">
      <c r="A477" s="671"/>
      <c r="B477" s="671"/>
      <c r="C477" s="671"/>
      <c r="D477" s="671"/>
      <c r="E477" s="671"/>
      <c r="F477" s="671"/>
      <c r="G477" s="671"/>
      <c r="H477" s="671"/>
      <c r="I477" s="671"/>
      <c r="J477" s="671"/>
      <c r="K477" s="671"/>
      <c r="L477" s="671"/>
      <c r="M477" s="671"/>
      <c r="N477" s="671"/>
      <c r="O477" s="671"/>
      <c r="P477" s="671"/>
      <c r="Q477" s="671"/>
      <c r="R477" s="671"/>
      <c r="S477" s="671"/>
      <c r="T477" s="671"/>
      <c r="U477" s="671"/>
      <c r="V477" s="671"/>
      <c r="W477" s="671"/>
      <c r="X477" s="671"/>
      <c r="Y477" s="671"/>
      <c r="Z477" s="671"/>
    </row>
    <row r="478" spans="1:26" ht="13.5" customHeight="1">
      <c r="A478" s="671"/>
      <c r="B478" s="671"/>
      <c r="C478" s="671"/>
      <c r="D478" s="671"/>
      <c r="E478" s="671"/>
      <c r="F478" s="671"/>
      <c r="G478" s="671"/>
      <c r="H478" s="671"/>
      <c r="I478" s="671"/>
      <c r="J478" s="671"/>
      <c r="K478" s="671"/>
      <c r="L478" s="671"/>
      <c r="M478" s="671"/>
      <c r="N478" s="671"/>
      <c r="O478" s="671"/>
      <c r="P478" s="671"/>
      <c r="Q478" s="671"/>
      <c r="R478" s="671"/>
      <c r="S478" s="671"/>
      <c r="T478" s="671"/>
      <c r="U478" s="671"/>
      <c r="V478" s="671"/>
      <c r="W478" s="671"/>
      <c r="X478" s="671"/>
      <c r="Y478" s="671"/>
      <c r="Z478" s="671"/>
    </row>
    <row r="479" spans="1:26" ht="13.5" customHeight="1">
      <c r="A479" s="671"/>
      <c r="B479" s="671"/>
      <c r="C479" s="671"/>
      <c r="D479" s="671"/>
      <c r="E479" s="671"/>
      <c r="F479" s="671"/>
      <c r="G479" s="671"/>
      <c r="H479" s="671"/>
      <c r="I479" s="671"/>
      <c r="J479" s="671"/>
      <c r="K479" s="671"/>
      <c r="L479" s="671"/>
      <c r="M479" s="671"/>
      <c r="N479" s="671"/>
      <c r="O479" s="671"/>
      <c r="P479" s="671"/>
      <c r="Q479" s="671"/>
      <c r="R479" s="671"/>
      <c r="S479" s="671"/>
      <c r="T479" s="671"/>
      <c r="U479" s="671"/>
      <c r="V479" s="671"/>
      <c r="W479" s="671"/>
      <c r="X479" s="671"/>
      <c r="Y479" s="671"/>
      <c r="Z479" s="671"/>
    </row>
    <row r="480" spans="1:26" ht="13.5" customHeight="1">
      <c r="A480" s="671"/>
      <c r="B480" s="671"/>
      <c r="C480" s="671"/>
      <c r="D480" s="671"/>
      <c r="E480" s="671"/>
      <c r="F480" s="671"/>
      <c r="G480" s="671"/>
      <c r="H480" s="671"/>
      <c r="I480" s="671"/>
      <c r="J480" s="671"/>
      <c r="K480" s="671"/>
      <c r="L480" s="671"/>
      <c r="M480" s="671"/>
      <c r="N480" s="671"/>
      <c r="O480" s="671"/>
      <c r="P480" s="671"/>
      <c r="Q480" s="671"/>
      <c r="R480" s="671"/>
      <c r="S480" s="671"/>
      <c r="T480" s="671"/>
      <c r="U480" s="671"/>
      <c r="V480" s="671"/>
      <c r="W480" s="671"/>
      <c r="X480" s="671"/>
      <c r="Y480" s="671"/>
      <c r="Z480" s="671"/>
    </row>
    <row r="481" spans="1:26" ht="13.5" customHeight="1">
      <c r="A481" s="671"/>
      <c r="B481" s="671"/>
      <c r="C481" s="671"/>
      <c r="D481" s="671"/>
      <c r="E481" s="671"/>
      <c r="F481" s="671"/>
      <c r="G481" s="671"/>
      <c r="H481" s="671"/>
      <c r="I481" s="671"/>
      <c r="J481" s="671"/>
      <c r="K481" s="671"/>
      <c r="L481" s="671"/>
      <c r="M481" s="671"/>
      <c r="N481" s="671"/>
      <c r="O481" s="671"/>
      <c r="P481" s="671"/>
      <c r="Q481" s="671"/>
      <c r="R481" s="671"/>
      <c r="S481" s="671"/>
      <c r="T481" s="671"/>
      <c r="U481" s="671"/>
      <c r="V481" s="671"/>
      <c r="W481" s="671"/>
      <c r="X481" s="671"/>
      <c r="Y481" s="671"/>
      <c r="Z481" s="671"/>
    </row>
    <row r="482" spans="1:26" ht="13.5" customHeight="1">
      <c r="A482" s="671"/>
      <c r="B482" s="671"/>
      <c r="C482" s="671"/>
      <c r="D482" s="671"/>
      <c r="E482" s="671"/>
      <c r="F482" s="671"/>
      <c r="G482" s="671"/>
      <c r="H482" s="671"/>
      <c r="I482" s="671"/>
      <c r="J482" s="671"/>
      <c r="K482" s="671"/>
      <c r="L482" s="671"/>
      <c r="M482" s="671"/>
      <c r="N482" s="671"/>
      <c r="O482" s="671"/>
      <c r="P482" s="671"/>
      <c r="Q482" s="671"/>
      <c r="R482" s="671"/>
      <c r="S482" s="671"/>
      <c r="T482" s="671"/>
      <c r="U482" s="671"/>
      <c r="V482" s="671"/>
      <c r="W482" s="671"/>
      <c r="X482" s="671"/>
      <c r="Y482" s="671"/>
      <c r="Z482" s="671"/>
    </row>
    <row r="483" spans="1:26" ht="13.5" customHeight="1">
      <c r="A483" s="671"/>
      <c r="B483" s="671"/>
      <c r="C483" s="671"/>
      <c r="D483" s="671"/>
      <c r="E483" s="671"/>
      <c r="F483" s="671"/>
      <c r="G483" s="671"/>
      <c r="H483" s="671"/>
      <c r="I483" s="671"/>
      <c r="J483" s="671"/>
      <c r="K483" s="671"/>
      <c r="L483" s="671"/>
      <c r="M483" s="671"/>
      <c r="N483" s="671"/>
      <c r="O483" s="671"/>
      <c r="P483" s="671"/>
      <c r="Q483" s="671"/>
      <c r="R483" s="671"/>
      <c r="S483" s="671"/>
      <c r="T483" s="671"/>
      <c r="U483" s="671"/>
      <c r="V483" s="671"/>
      <c r="W483" s="671"/>
      <c r="X483" s="671"/>
      <c r="Y483" s="671"/>
      <c r="Z483" s="671"/>
    </row>
    <row r="484" spans="1:26" ht="13.5" customHeight="1">
      <c r="A484" s="671"/>
      <c r="B484" s="671"/>
      <c r="C484" s="671"/>
      <c r="D484" s="671"/>
      <c r="E484" s="671"/>
      <c r="F484" s="671"/>
      <c r="G484" s="671"/>
      <c r="H484" s="671"/>
      <c r="I484" s="671"/>
      <c r="J484" s="671"/>
      <c r="K484" s="671"/>
      <c r="L484" s="671"/>
      <c r="M484" s="671"/>
      <c r="N484" s="671"/>
      <c r="O484" s="671"/>
      <c r="P484" s="671"/>
      <c r="Q484" s="671"/>
      <c r="R484" s="671"/>
      <c r="S484" s="671"/>
      <c r="T484" s="671"/>
      <c r="U484" s="671"/>
      <c r="V484" s="671"/>
      <c r="W484" s="671"/>
      <c r="X484" s="671"/>
      <c r="Y484" s="671"/>
      <c r="Z484" s="671"/>
    </row>
    <row r="485" spans="1:26" ht="13.5" customHeight="1">
      <c r="A485" s="671"/>
      <c r="B485" s="671"/>
      <c r="C485" s="671"/>
      <c r="D485" s="671"/>
      <c r="E485" s="671"/>
      <c r="F485" s="671"/>
      <c r="G485" s="671"/>
      <c r="H485" s="671"/>
      <c r="I485" s="671"/>
      <c r="J485" s="671"/>
      <c r="K485" s="671"/>
      <c r="L485" s="671"/>
      <c r="M485" s="671"/>
      <c r="N485" s="671"/>
      <c r="O485" s="671"/>
      <c r="P485" s="671"/>
      <c r="Q485" s="671"/>
      <c r="R485" s="671"/>
      <c r="S485" s="671"/>
      <c r="T485" s="671"/>
      <c r="U485" s="671"/>
      <c r="V485" s="671"/>
      <c r="W485" s="671"/>
      <c r="X485" s="671"/>
      <c r="Y485" s="671"/>
      <c r="Z485" s="671"/>
    </row>
    <row r="486" spans="1:26" ht="13.5" customHeight="1">
      <c r="A486" s="671"/>
      <c r="B486" s="671"/>
      <c r="C486" s="671"/>
      <c r="D486" s="671"/>
      <c r="E486" s="671"/>
      <c r="F486" s="671"/>
      <c r="G486" s="671"/>
      <c r="H486" s="671"/>
      <c r="I486" s="671"/>
      <c r="J486" s="671"/>
      <c r="K486" s="671"/>
      <c r="L486" s="671"/>
      <c r="M486" s="671"/>
      <c r="N486" s="671"/>
      <c r="O486" s="671"/>
      <c r="P486" s="671"/>
      <c r="Q486" s="671"/>
      <c r="R486" s="671"/>
      <c r="S486" s="671"/>
      <c r="T486" s="671"/>
      <c r="U486" s="671"/>
      <c r="V486" s="671"/>
      <c r="W486" s="671"/>
      <c r="X486" s="671"/>
      <c r="Y486" s="671"/>
      <c r="Z486" s="671"/>
    </row>
    <row r="487" spans="1:26" ht="13.5" customHeight="1">
      <c r="A487" s="671"/>
      <c r="B487" s="671"/>
      <c r="C487" s="671"/>
      <c r="D487" s="671"/>
      <c r="E487" s="671"/>
      <c r="F487" s="671"/>
      <c r="G487" s="671"/>
      <c r="H487" s="671"/>
      <c r="I487" s="671"/>
      <c r="J487" s="671"/>
      <c r="K487" s="671"/>
      <c r="L487" s="671"/>
      <c r="M487" s="671"/>
      <c r="N487" s="671"/>
      <c r="O487" s="671"/>
      <c r="P487" s="671"/>
      <c r="Q487" s="671"/>
      <c r="R487" s="671"/>
      <c r="S487" s="671"/>
      <c r="T487" s="671"/>
      <c r="U487" s="671"/>
      <c r="V487" s="671"/>
      <c r="W487" s="671"/>
      <c r="X487" s="671"/>
      <c r="Y487" s="671"/>
      <c r="Z487" s="671"/>
    </row>
    <row r="488" spans="1:26" ht="13.5" customHeight="1">
      <c r="A488" s="671"/>
      <c r="B488" s="671"/>
      <c r="C488" s="671"/>
      <c r="D488" s="671"/>
      <c r="E488" s="671"/>
      <c r="F488" s="671"/>
      <c r="G488" s="671"/>
      <c r="H488" s="671"/>
      <c r="I488" s="671"/>
      <c r="J488" s="671"/>
      <c r="K488" s="671"/>
      <c r="L488" s="671"/>
      <c r="M488" s="671"/>
      <c r="N488" s="671"/>
      <c r="O488" s="671"/>
      <c r="P488" s="671"/>
      <c r="Q488" s="671"/>
      <c r="R488" s="671"/>
      <c r="S488" s="671"/>
      <c r="T488" s="671"/>
      <c r="U488" s="671"/>
      <c r="V488" s="671"/>
      <c r="W488" s="671"/>
      <c r="X488" s="671"/>
      <c r="Y488" s="671"/>
      <c r="Z488" s="671"/>
    </row>
    <row r="489" spans="1:26" ht="13.5" customHeight="1">
      <c r="A489" s="671"/>
      <c r="B489" s="671"/>
      <c r="C489" s="671"/>
      <c r="D489" s="671"/>
      <c r="E489" s="671"/>
      <c r="F489" s="671"/>
      <c r="G489" s="671"/>
      <c r="H489" s="671"/>
      <c r="I489" s="671"/>
      <c r="J489" s="671"/>
      <c r="K489" s="671"/>
      <c r="L489" s="671"/>
      <c r="M489" s="671"/>
      <c r="N489" s="671"/>
      <c r="O489" s="671"/>
      <c r="P489" s="671"/>
      <c r="Q489" s="671"/>
      <c r="R489" s="671"/>
      <c r="S489" s="671"/>
      <c r="T489" s="671"/>
      <c r="U489" s="671"/>
      <c r="V489" s="671"/>
      <c r="W489" s="671"/>
      <c r="X489" s="671"/>
      <c r="Y489" s="671"/>
      <c r="Z489" s="671"/>
    </row>
    <row r="490" spans="1:26" ht="13.5" customHeight="1">
      <c r="A490" s="671"/>
      <c r="B490" s="671"/>
      <c r="C490" s="671"/>
      <c r="D490" s="671"/>
      <c r="E490" s="671"/>
      <c r="F490" s="671"/>
      <c r="G490" s="671"/>
      <c r="H490" s="671"/>
      <c r="I490" s="671"/>
      <c r="J490" s="671"/>
      <c r="K490" s="671"/>
      <c r="L490" s="671"/>
      <c r="M490" s="671"/>
      <c r="N490" s="671"/>
      <c r="O490" s="671"/>
      <c r="P490" s="671"/>
      <c r="Q490" s="671"/>
      <c r="R490" s="671"/>
      <c r="S490" s="671"/>
      <c r="T490" s="671"/>
      <c r="U490" s="671"/>
      <c r="V490" s="671"/>
      <c r="W490" s="671"/>
      <c r="X490" s="671"/>
      <c r="Y490" s="671"/>
      <c r="Z490" s="671"/>
    </row>
    <row r="491" spans="1:26" ht="13.5" customHeight="1">
      <c r="A491" s="671"/>
      <c r="B491" s="671"/>
      <c r="C491" s="671"/>
      <c r="D491" s="671"/>
      <c r="E491" s="671"/>
      <c r="F491" s="671"/>
      <c r="G491" s="671"/>
      <c r="H491" s="671"/>
      <c r="I491" s="671"/>
      <c r="J491" s="671"/>
      <c r="K491" s="671"/>
      <c r="L491" s="671"/>
      <c r="M491" s="671"/>
      <c r="N491" s="671"/>
      <c r="O491" s="671"/>
      <c r="P491" s="671"/>
      <c r="Q491" s="671"/>
      <c r="R491" s="671"/>
      <c r="S491" s="671"/>
      <c r="T491" s="671"/>
      <c r="U491" s="671"/>
      <c r="V491" s="671"/>
      <c r="W491" s="671"/>
      <c r="X491" s="671"/>
      <c r="Y491" s="671"/>
      <c r="Z491" s="671"/>
    </row>
    <row r="492" spans="1:26" ht="13.5" customHeight="1">
      <c r="A492" s="671"/>
      <c r="B492" s="671"/>
      <c r="C492" s="671"/>
      <c r="D492" s="671"/>
      <c r="E492" s="671"/>
      <c r="F492" s="671"/>
      <c r="G492" s="671"/>
      <c r="H492" s="671"/>
      <c r="I492" s="671"/>
      <c r="J492" s="671"/>
      <c r="K492" s="671"/>
      <c r="L492" s="671"/>
      <c r="M492" s="671"/>
      <c r="N492" s="671"/>
      <c r="O492" s="671"/>
      <c r="P492" s="671"/>
      <c r="Q492" s="671"/>
      <c r="R492" s="671"/>
      <c r="S492" s="671"/>
      <c r="T492" s="671"/>
      <c r="U492" s="671"/>
      <c r="V492" s="671"/>
      <c r="W492" s="671"/>
      <c r="X492" s="671"/>
      <c r="Y492" s="671"/>
      <c r="Z492" s="671"/>
    </row>
    <row r="493" spans="1:26" ht="13.5" customHeight="1">
      <c r="A493" s="671"/>
      <c r="B493" s="671"/>
      <c r="C493" s="671"/>
      <c r="D493" s="671"/>
      <c r="E493" s="671"/>
      <c r="F493" s="671"/>
      <c r="G493" s="671"/>
      <c r="H493" s="671"/>
      <c r="I493" s="671"/>
      <c r="J493" s="671"/>
      <c r="K493" s="671"/>
      <c r="L493" s="671"/>
      <c r="M493" s="671"/>
      <c r="N493" s="671"/>
      <c r="O493" s="671"/>
      <c r="P493" s="671"/>
      <c r="Q493" s="671"/>
      <c r="R493" s="671"/>
      <c r="S493" s="671"/>
      <c r="T493" s="671"/>
      <c r="U493" s="671"/>
      <c r="V493" s="671"/>
      <c r="W493" s="671"/>
      <c r="X493" s="671"/>
      <c r="Y493" s="671"/>
      <c r="Z493" s="671"/>
    </row>
    <row r="494" spans="1:26" ht="13.5" customHeight="1">
      <c r="A494" s="671"/>
      <c r="B494" s="671"/>
      <c r="C494" s="671"/>
      <c r="D494" s="671"/>
      <c r="E494" s="671"/>
      <c r="F494" s="671"/>
      <c r="G494" s="671"/>
      <c r="H494" s="671"/>
      <c r="I494" s="671"/>
      <c r="J494" s="671"/>
      <c r="K494" s="671"/>
      <c r="L494" s="671"/>
      <c r="M494" s="671"/>
      <c r="N494" s="671"/>
      <c r="O494" s="671"/>
      <c r="P494" s="671"/>
      <c r="Q494" s="671"/>
      <c r="R494" s="671"/>
      <c r="S494" s="671"/>
      <c r="T494" s="671"/>
      <c r="U494" s="671"/>
      <c r="V494" s="671"/>
      <c r="W494" s="671"/>
      <c r="X494" s="671"/>
      <c r="Y494" s="671"/>
      <c r="Z494" s="671"/>
    </row>
    <row r="495" spans="1:26" ht="13.5" customHeight="1">
      <c r="A495" s="671"/>
      <c r="B495" s="671"/>
      <c r="C495" s="671"/>
      <c r="D495" s="671"/>
      <c r="E495" s="671"/>
      <c r="F495" s="671"/>
      <c r="G495" s="671"/>
      <c r="H495" s="671"/>
      <c r="I495" s="671"/>
      <c r="J495" s="671"/>
      <c r="K495" s="671"/>
      <c r="L495" s="671"/>
      <c r="M495" s="671"/>
      <c r="N495" s="671"/>
      <c r="O495" s="671"/>
      <c r="P495" s="671"/>
      <c r="Q495" s="671"/>
      <c r="R495" s="671"/>
      <c r="S495" s="671"/>
      <c r="T495" s="671"/>
      <c r="U495" s="671"/>
      <c r="V495" s="671"/>
      <c r="W495" s="671"/>
      <c r="X495" s="671"/>
      <c r="Y495" s="671"/>
      <c r="Z495" s="671"/>
    </row>
    <row r="496" spans="1:26" ht="13.5" customHeight="1">
      <c r="A496" s="671"/>
      <c r="B496" s="671"/>
      <c r="C496" s="671"/>
      <c r="D496" s="671"/>
      <c r="E496" s="671"/>
      <c r="F496" s="671"/>
      <c r="G496" s="671"/>
      <c r="H496" s="671"/>
      <c r="I496" s="671"/>
      <c r="J496" s="671"/>
      <c r="K496" s="671"/>
      <c r="L496" s="671"/>
      <c r="M496" s="671"/>
      <c r="N496" s="671"/>
      <c r="O496" s="671"/>
      <c r="P496" s="671"/>
      <c r="Q496" s="671"/>
      <c r="R496" s="671"/>
      <c r="S496" s="671"/>
      <c r="T496" s="671"/>
      <c r="U496" s="671"/>
      <c r="V496" s="671"/>
      <c r="W496" s="671"/>
      <c r="X496" s="671"/>
      <c r="Y496" s="671"/>
      <c r="Z496" s="671"/>
    </row>
    <row r="497" spans="1:26" ht="13.5" customHeight="1">
      <c r="A497" s="671"/>
      <c r="B497" s="671"/>
      <c r="C497" s="671"/>
      <c r="D497" s="671"/>
      <c r="E497" s="671"/>
      <c r="F497" s="671"/>
      <c r="G497" s="671"/>
      <c r="H497" s="671"/>
      <c r="I497" s="671"/>
      <c r="J497" s="671"/>
      <c r="K497" s="671"/>
      <c r="L497" s="671"/>
      <c r="M497" s="671"/>
      <c r="N497" s="671"/>
      <c r="O497" s="671"/>
      <c r="P497" s="671"/>
      <c r="Q497" s="671"/>
      <c r="R497" s="671"/>
      <c r="S497" s="671"/>
      <c r="T497" s="671"/>
      <c r="U497" s="671"/>
      <c r="V497" s="671"/>
      <c r="W497" s="671"/>
      <c r="X497" s="671"/>
      <c r="Y497" s="671"/>
      <c r="Z497" s="671"/>
    </row>
    <row r="498" spans="1:26" ht="13.5" customHeight="1">
      <c r="A498" s="671"/>
      <c r="B498" s="671"/>
      <c r="C498" s="671"/>
      <c r="D498" s="671"/>
      <c r="E498" s="671"/>
      <c r="F498" s="671"/>
      <c r="G498" s="671"/>
      <c r="H498" s="671"/>
      <c r="I498" s="671"/>
      <c r="J498" s="671"/>
      <c r="K498" s="671"/>
      <c r="L498" s="671"/>
      <c r="M498" s="671"/>
      <c r="N498" s="671"/>
      <c r="O498" s="671"/>
      <c r="P498" s="671"/>
      <c r="Q498" s="671"/>
      <c r="R498" s="671"/>
      <c r="S498" s="671"/>
      <c r="T498" s="671"/>
      <c r="U498" s="671"/>
      <c r="V498" s="671"/>
      <c r="W498" s="671"/>
      <c r="X498" s="671"/>
      <c r="Y498" s="671"/>
      <c r="Z498" s="671"/>
    </row>
    <row r="499" spans="1:26" ht="13.5" customHeight="1">
      <c r="A499" s="671"/>
      <c r="B499" s="671"/>
      <c r="C499" s="671"/>
      <c r="D499" s="671"/>
      <c r="E499" s="671"/>
      <c r="F499" s="671"/>
      <c r="G499" s="671"/>
      <c r="H499" s="671"/>
      <c r="I499" s="671"/>
      <c r="J499" s="671"/>
      <c r="K499" s="671"/>
      <c r="L499" s="671"/>
      <c r="M499" s="671"/>
      <c r="N499" s="671"/>
      <c r="O499" s="671"/>
      <c r="P499" s="671"/>
      <c r="Q499" s="671"/>
      <c r="R499" s="671"/>
      <c r="S499" s="671"/>
      <c r="T499" s="671"/>
      <c r="U499" s="671"/>
      <c r="V499" s="671"/>
      <c r="W499" s="671"/>
      <c r="X499" s="671"/>
      <c r="Y499" s="671"/>
      <c r="Z499" s="671"/>
    </row>
    <row r="500" spans="1:26" ht="13.5" customHeight="1">
      <c r="A500" s="671"/>
      <c r="B500" s="671"/>
      <c r="C500" s="671"/>
      <c r="D500" s="671"/>
      <c r="E500" s="671"/>
      <c r="F500" s="671"/>
      <c r="G500" s="671"/>
      <c r="H500" s="671"/>
      <c r="I500" s="671"/>
      <c r="J500" s="671"/>
      <c r="K500" s="671"/>
      <c r="L500" s="671"/>
      <c r="M500" s="671"/>
      <c r="N500" s="671"/>
      <c r="O500" s="671"/>
      <c r="P500" s="671"/>
      <c r="Q500" s="671"/>
      <c r="R500" s="671"/>
      <c r="S500" s="671"/>
      <c r="T500" s="671"/>
      <c r="U500" s="671"/>
      <c r="V500" s="671"/>
      <c r="W500" s="671"/>
      <c r="X500" s="671"/>
      <c r="Y500" s="671"/>
      <c r="Z500" s="671"/>
    </row>
    <row r="501" spans="1:26" ht="13.5" customHeight="1">
      <c r="A501" s="671"/>
      <c r="B501" s="671"/>
      <c r="C501" s="671"/>
      <c r="D501" s="671"/>
      <c r="E501" s="671"/>
      <c r="F501" s="671"/>
      <c r="G501" s="671"/>
      <c r="H501" s="671"/>
      <c r="I501" s="671"/>
      <c r="J501" s="671"/>
      <c r="K501" s="671"/>
      <c r="L501" s="671"/>
      <c r="M501" s="671"/>
      <c r="N501" s="671"/>
      <c r="O501" s="671"/>
      <c r="P501" s="671"/>
      <c r="Q501" s="671"/>
      <c r="R501" s="671"/>
      <c r="S501" s="671"/>
      <c r="T501" s="671"/>
      <c r="U501" s="671"/>
      <c r="V501" s="671"/>
      <c r="W501" s="671"/>
      <c r="X501" s="671"/>
      <c r="Y501" s="671"/>
      <c r="Z501" s="671"/>
    </row>
    <row r="502" spans="1:26" ht="13.5" customHeight="1">
      <c r="A502" s="671"/>
      <c r="B502" s="671"/>
      <c r="C502" s="671"/>
      <c r="D502" s="671"/>
      <c r="E502" s="671"/>
      <c r="F502" s="671"/>
      <c r="G502" s="671"/>
      <c r="H502" s="671"/>
      <c r="I502" s="671"/>
      <c r="J502" s="671"/>
      <c r="K502" s="671"/>
      <c r="L502" s="671"/>
      <c r="M502" s="671"/>
      <c r="N502" s="671"/>
      <c r="O502" s="671"/>
      <c r="P502" s="671"/>
      <c r="Q502" s="671"/>
      <c r="R502" s="671"/>
      <c r="S502" s="671"/>
      <c r="T502" s="671"/>
      <c r="U502" s="671"/>
      <c r="V502" s="671"/>
      <c r="W502" s="671"/>
      <c r="X502" s="671"/>
      <c r="Y502" s="671"/>
      <c r="Z502" s="671"/>
    </row>
    <row r="503" spans="1:26" ht="13.5" customHeight="1">
      <c r="A503" s="671"/>
      <c r="B503" s="671"/>
      <c r="C503" s="671"/>
      <c r="D503" s="671"/>
      <c r="E503" s="671"/>
      <c r="F503" s="671"/>
      <c r="G503" s="671"/>
      <c r="H503" s="671"/>
      <c r="I503" s="671"/>
      <c r="J503" s="671"/>
      <c r="K503" s="671"/>
      <c r="L503" s="671"/>
      <c r="M503" s="671"/>
      <c r="N503" s="671"/>
      <c r="O503" s="671"/>
      <c r="P503" s="671"/>
      <c r="Q503" s="671"/>
      <c r="R503" s="671"/>
      <c r="S503" s="671"/>
      <c r="T503" s="671"/>
      <c r="U503" s="671"/>
      <c r="V503" s="671"/>
      <c r="W503" s="671"/>
      <c r="X503" s="671"/>
      <c r="Y503" s="671"/>
      <c r="Z503" s="671"/>
    </row>
    <row r="504" spans="1:26" ht="13.5" customHeight="1">
      <c r="A504" s="671"/>
      <c r="B504" s="671"/>
      <c r="C504" s="671"/>
      <c r="D504" s="671"/>
      <c r="E504" s="671"/>
      <c r="F504" s="671"/>
      <c r="G504" s="671"/>
      <c r="H504" s="671"/>
      <c r="I504" s="671"/>
      <c r="J504" s="671"/>
      <c r="K504" s="671"/>
      <c r="L504" s="671"/>
      <c r="M504" s="671"/>
      <c r="N504" s="671"/>
      <c r="O504" s="671"/>
      <c r="P504" s="671"/>
      <c r="Q504" s="671"/>
      <c r="R504" s="671"/>
      <c r="S504" s="671"/>
      <c r="T504" s="671"/>
      <c r="U504" s="671"/>
      <c r="V504" s="671"/>
      <c r="W504" s="671"/>
      <c r="X504" s="671"/>
      <c r="Y504" s="671"/>
      <c r="Z504" s="671"/>
    </row>
    <row r="505" spans="1:26" ht="13.5" customHeight="1">
      <c r="A505" s="671"/>
      <c r="B505" s="671"/>
      <c r="C505" s="671"/>
      <c r="D505" s="671"/>
      <c r="E505" s="671"/>
      <c r="F505" s="671"/>
      <c r="G505" s="671"/>
      <c r="H505" s="671"/>
      <c r="I505" s="671"/>
      <c r="J505" s="671"/>
      <c r="K505" s="671"/>
      <c r="L505" s="671"/>
      <c r="M505" s="671"/>
      <c r="N505" s="671"/>
      <c r="O505" s="671"/>
      <c r="P505" s="671"/>
      <c r="Q505" s="671"/>
      <c r="R505" s="671"/>
      <c r="S505" s="671"/>
      <c r="T505" s="671"/>
      <c r="U505" s="671"/>
      <c r="V505" s="671"/>
      <c r="W505" s="671"/>
      <c r="X505" s="671"/>
      <c r="Y505" s="671"/>
      <c r="Z505" s="671"/>
    </row>
    <row r="506" spans="1:26" ht="13.5" customHeight="1">
      <c r="A506" s="671"/>
      <c r="B506" s="671"/>
      <c r="C506" s="671"/>
      <c r="D506" s="671"/>
      <c r="E506" s="671"/>
      <c r="F506" s="671"/>
      <c r="G506" s="671"/>
      <c r="H506" s="671"/>
      <c r="I506" s="671"/>
      <c r="J506" s="671"/>
      <c r="K506" s="671"/>
      <c r="L506" s="671"/>
      <c r="M506" s="671"/>
      <c r="N506" s="671"/>
      <c r="O506" s="671"/>
      <c r="P506" s="671"/>
      <c r="Q506" s="671"/>
      <c r="R506" s="671"/>
      <c r="S506" s="671"/>
      <c r="T506" s="671"/>
      <c r="U506" s="671"/>
      <c r="V506" s="671"/>
      <c r="W506" s="671"/>
      <c r="X506" s="671"/>
      <c r="Y506" s="671"/>
      <c r="Z506" s="671"/>
    </row>
    <row r="507" spans="1:26" ht="13.5" customHeight="1">
      <c r="A507" s="671"/>
      <c r="B507" s="671"/>
      <c r="C507" s="671"/>
      <c r="D507" s="671"/>
      <c r="E507" s="671"/>
      <c r="F507" s="671"/>
      <c r="G507" s="671"/>
      <c r="H507" s="671"/>
      <c r="I507" s="671"/>
      <c r="J507" s="671"/>
      <c r="K507" s="671"/>
      <c r="L507" s="671"/>
      <c r="M507" s="671"/>
      <c r="N507" s="671"/>
      <c r="O507" s="671"/>
      <c r="P507" s="671"/>
      <c r="Q507" s="671"/>
      <c r="R507" s="671"/>
      <c r="S507" s="671"/>
      <c r="T507" s="671"/>
      <c r="U507" s="671"/>
      <c r="V507" s="671"/>
      <c r="W507" s="671"/>
      <c r="X507" s="671"/>
      <c r="Y507" s="671"/>
      <c r="Z507" s="671"/>
    </row>
    <row r="508" spans="1:26" ht="13.5" customHeight="1">
      <c r="A508" s="671"/>
      <c r="B508" s="671"/>
      <c r="C508" s="671"/>
      <c r="D508" s="671"/>
      <c r="E508" s="671"/>
      <c r="F508" s="671"/>
      <c r="G508" s="671"/>
      <c r="H508" s="671"/>
      <c r="I508" s="671"/>
      <c r="J508" s="671"/>
      <c r="K508" s="671"/>
      <c r="L508" s="671"/>
      <c r="M508" s="671"/>
      <c r="N508" s="671"/>
      <c r="O508" s="671"/>
      <c r="P508" s="671"/>
      <c r="Q508" s="671"/>
      <c r="R508" s="671"/>
      <c r="S508" s="671"/>
      <c r="T508" s="671"/>
      <c r="U508" s="671"/>
      <c r="V508" s="671"/>
      <c r="W508" s="671"/>
      <c r="X508" s="671"/>
      <c r="Y508" s="671"/>
      <c r="Z508" s="671"/>
    </row>
    <row r="509" spans="1:26" ht="13.5" customHeight="1">
      <c r="A509" s="671"/>
      <c r="B509" s="671"/>
      <c r="C509" s="671"/>
      <c r="D509" s="671"/>
      <c r="E509" s="671"/>
      <c r="F509" s="671"/>
      <c r="G509" s="671"/>
      <c r="H509" s="671"/>
      <c r="I509" s="671"/>
      <c r="J509" s="671"/>
      <c r="K509" s="671"/>
      <c r="L509" s="671"/>
      <c r="M509" s="671"/>
      <c r="N509" s="671"/>
      <c r="O509" s="671"/>
      <c r="P509" s="671"/>
      <c r="Q509" s="671"/>
      <c r="R509" s="671"/>
      <c r="S509" s="671"/>
      <c r="T509" s="671"/>
      <c r="U509" s="671"/>
      <c r="V509" s="671"/>
      <c r="W509" s="671"/>
      <c r="X509" s="671"/>
      <c r="Y509" s="671"/>
      <c r="Z509" s="671"/>
    </row>
    <row r="510" spans="1:26" ht="13.5" customHeight="1">
      <c r="A510" s="671"/>
      <c r="B510" s="671"/>
      <c r="C510" s="671"/>
      <c r="D510" s="671"/>
      <c r="E510" s="671"/>
      <c r="F510" s="671"/>
      <c r="G510" s="671"/>
      <c r="H510" s="671"/>
      <c r="I510" s="671"/>
      <c r="J510" s="671"/>
      <c r="K510" s="671"/>
      <c r="L510" s="671"/>
      <c r="M510" s="671"/>
      <c r="N510" s="671"/>
      <c r="O510" s="671"/>
      <c r="P510" s="671"/>
      <c r="Q510" s="671"/>
      <c r="R510" s="671"/>
      <c r="S510" s="671"/>
      <c r="T510" s="671"/>
      <c r="U510" s="671"/>
      <c r="V510" s="671"/>
      <c r="W510" s="671"/>
      <c r="X510" s="671"/>
      <c r="Y510" s="671"/>
      <c r="Z510" s="671"/>
    </row>
    <row r="511" spans="1:26" ht="13.5" customHeight="1">
      <c r="A511" s="671"/>
      <c r="B511" s="671"/>
      <c r="C511" s="671"/>
      <c r="D511" s="671"/>
      <c r="E511" s="671"/>
      <c r="F511" s="671"/>
      <c r="G511" s="671"/>
      <c r="H511" s="671"/>
      <c r="I511" s="671"/>
      <c r="J511" s="671"/>
      <c r="K511" s="671"/>
      <c r="L511" s="671"/>
      <c r="M511" s="671"/>
      <c r="N511" s="671"/>
      <c r="O511" s="671"/>
      <c r="P511" s="671"/>
      <c r="Q511" s="671"/>
      <c r="R511" s="671"/>
      <c r="S511" s="671"/>
      <c r="T511" s="671"/>
      <c r="U511" s="671"/>
      <c r="V511" s="671"/>
      <c r="W511" s="671"/>
      <c r="X511" s="671"/>
      <c r="Y511" s="671"/>
      <c r="Z511" s="671"/>
    </row>
    <row r="512" spans="1:26" ht="13.5" customHeight="1">
      <c r="A512" s="671"/>
      <c r="B512" s="671"/>
      <c r="C512" s="671"/>
      <c r="D512" s="671"/>
      <c r="E512" s="671"/>
      <c r="F512" s="671"/>
      <c r="G512" s="671"/>
      <c r="H512" s="671"/>
      <c r="I512" s="671"/>
      <c r="J512" s="671"/>
      <c r="K512" s="671"/>
      <c r="L512" s="671"/>
      <c r="M512" s="671"/>
      <c r="N512" s="671"/>
      <c r="O512" s="671"/>
      <c r="P512" s="671"/>
      <c r="Q512" s="671"/>
      <c r="R512" s="671"/>
      <c r="S512" s="671"/>
      <c r="T512" s="671"/>
      <c r="U512" s="671"/>
      <c r="V512" s="671"/>
      <c r="W512" s="671"/>
      <c r="X512" s="671"/>
      <c r="Y512" s="671"/>
      <c r="Z512" s="671"/>
    </row>
    <row r="513" spans="1:26" ht="13.5" customHeight="1">
      <c r="A513" s="671"/>
      <c r="B513" s="671"/>
      <c r="C513" s="671"/>
      <c r="D513" s="671"/>
      <c r="E513" s="671"/>
      <c r="F513" s="671"/>
      <c r="G513" s="671"/>
      <c r="H513" s="671"/>
      <c r="I513" s="671"/>
      <c r="J513" s="671"/>
      <c r="K513" s="671"/>
      <c r="L513" s="671"/>
      <c r="M513" s="671"/>
      <c r="N513" s="671"/>
      <c r="O513" s="671"/>
      <c r="P513" s="671"/>
      <c r="Q513" s="671"/>
      <c r="R513" s="671"/>
      <c r="S513" s="671"/>
      <c r="T513" s="671"/>
      <c r="U513" s="671"/>
      <c r="V513" s="671"/>
      <c r="W513" s="671"/>
      <c r="X513" s="671"/>
      <c r="Y513" s="671"/>
      <c r="Z513" s="671"/>
    </row>
    <row r="514" spans="1:26" ht="13.5" customHeight="1">
      <c r="A514" s="671"/>
      <c r="B514" s="671"/>
      <c r="C514" s="671"/>
      <c r="D514" s="671"/>
      <c r="E514" s="671"/>
      <c r="F514" s="671"/>
      <c r="G514" s="671"/>
      <c r="H514" s="671"/>
      <c r="I514" s="671"/>
      <c r="J514" s="671"/>
      <c r="K514" s="671"/>
      <c r="L514" s="671"/>
      <c r="M514" s="671"/>
      <c r="N514" s="671"/>
      <c r="O514" s="671"/>
      <c r="P514" s="671"/>
      <c r="Q514" s="671"/>
      <c r="R514" s="671"/>
      <c r="S514" s="671"/>
      <c r="T514" s="671"/>
      <c r="U514" s="671"/>
      <c r="V514" s="671"/>
      <c r="W514" s="671"/>
      <c r="X514" s="671"/>
      <c r="Y514" s="671"/>
      <c r="Z514" s="671"/>
    </row>
    <row r="515" spans="1:26" ht="13.5" customHeight="1">
      <c r="A515" s="671"/>
      <c r="B515" s="671"/>
      <c r="C515" s="671"/>
      <c r="D515" s="671"/>
      <c r="E515" s="671"/>
      <c r="F515" s="671"/>
      <c r="G515" s="671"/>
      <c r="H515" s="671"/>
      <c r="I515" s="671"/>
      <c r="J515" s="671"/>
      <c r="K515" s="671"/>
      <c r="L515" s="671"/>
      <c r="M515" s="671"/>
      <c r="N515" s="671"/>
      <c r="O515" s="671"/>
      <c r="P515" s="671"/>
      <c r="Q515" s="671"/>
      <c r="R515" s="671"/>
      <c r="S515" s="671"/>
      <c r="T515" s="671"/>
      <c r="U515" s="671"/>
      <c r="V515" s="671"/>
      <c r="W515" s="671"/>
      <c r="X515" s="671"/>
      <c r="Y515" s="671"/>
      <c r="Z515" s="671"/>
    </row>
    <row r="516" spans="1:26" ht="13.5" customHeight="1">
      <c r="A516" s="671"/>
      <c r="B516" s="671"/>
      <c r="C516" s="671"/>
      <c r="D516" s="671"/>
      <c r="E516" s="671"/>
      <c r="F516" s="671"/>
      <c r="G516" s="671"/>
      <c r="H516" s="671"/>
      <c r="I516" s="671"/>
      <c r="J516" s="671"/>
      <c r="K516" s="671"/>
      <c r="L516" s="671"/>
      <c r="M516" s="671"/>
      <c r="N516" s="671"/>
      <c r="O516" s="671"/>
      <c r="P516" s="671"/>
      <c r="Q516" s="671"/>
      <c r="R516" s="671"/>
      <c r="S516" s="671"/>
      <c r="T516" s="671"/>
      <c r="U516" s="671"/>
      <c r="V516" s="671"/>
      <c r="W516" s="671"/>
      <c r="X516" s="671"/>
      <c r="Y516" s="671"/>
      <c r="Z516" s="671"/>
    </row>
    <row r="517" spans="1:26" ht="13.5" customHeight="1">
      <c r="A517" s="671"/>
      <c r="B517" s="671"/>
      <c r="C517" s="671"/>
      <c r="D517" s="671"/>
      <c r="E517" s="671"/>
      <c r="F517" s="671"/>
      <c r="G517" s="671"/>
      <c r="H517" s="671"/>
      <c r="I517" s="671"/>
      <c r="J517" s="671"/>
      <c r="K517" s="671"/>
      <c r="L517" s="671"/>
      <c r="M517" s="671"/>
      <c r="N517" s="671"/>
      <c r="O517" s="671"/>
      <c r="P517" s="671"/>
      <c r="Q517" s="671"/>
      <c r="R517" s="671"/>
      <c r="S517" s="671"/>
      <c r="T517" s="671"/>
      <c r="U517" s="671"/>
      <c r="V517" s="671"/>
      <c r="W517" s="671"/>
      <c r="X517" s="671"/>
      <c r="Y517" s="671"/>
      <c r="Z517" s="671"/>
    </row>
    <row r="518" spans="1:26" ht="13.5" customHeight="1">
      <c r="A518" s="671"/>
      <c r="B518" s="671"/>
      <c r="C518" s="671"/>
      <c r="D518" s="671"/>
      <c r="E518" s="671"/>
      <c r="F518" s="671"/>
      <c r="G518" s="671"/>
      <c r="H518" s="671"/>
      <c r="I518" s="671"/>
      <c r="J518" s="671"/>
      <c r="K518" s="671"/>
      <c r="L518" s="671"/>
      <c r="M518" s="671"/>
      <c r="N518" s="671"/>
      <c r="O518" s="671"/>
      <c r="P518" s="671"/>
      <c r="Q518" s="671"/>
      <c r="R518" s="671"/>
      <c r="S518" s="671"/>
      <c r="T518" s="671"/>
      <c r="U518" s="671"/>
      <c r="V518" s="671"/>
      <c r="W518" s="671"/>
      <c r="X518" s="671"/>
      <c r="Y518" s="671"/>
      <c r="Z518" s="671"/>
    </row>
    <row r="519" spans="1:26" ht="13.5" customHeight="1">
      <c r="A519" s="671"/>
      <c r="B519" s="671"/>
      <c r="C519" s="671"/>
      <c r="D519" s="671"/>
      <c r="E519" s="671"/>
      <c r="F519" s="671"/>
      <c r="G519" s="671"/>
      <c r="H519" s="671"/>
      <c r="I519" s="671"/>
      <c r="J519" s="671"/>
      <c r="K519" s="671"/>
      <c r="L519" s="671"/>
      <c r="M519" s="671"/>
      <c r="N519" s="671"/>
      <c r="O519" s="671"/>
      <c r="P519" s="671"/>
      <c r="Q519" s="671"/>
      <c r="R519" s="671"/>
      <c r="S519" s="671"/>
      <c r="T519" s="671"/>
      <c r="U519" s="671"/>
      <c r="V519" s="671"/>
      <c r="W519" s="671"/>
      <c r="X519" s="671"/>
      <c r="Y519" s="671"/>
      <c r="Z519" s="671"/>
    </row>
    <row r="520" spans="1:26" ht="13.5" customHeight="1">
      <c r="A520" s="671"/>
      <c r="B520" s="671"/>
      <c r="C520" s="671"/>
      <c r="D520" s="671"/>
      <c r="E520" s="671"/>
      <c r="F520" s="671"/>
      <c r="G520" s="671"/>
      <c r="H520" s="671"/>
      <c r="I520" s="671"/>
      <c r="J520" s="671"/>
      <c r="K520" s="671"/>
      <c r="L520" s="671"/>
      <c r="M520" s="671"/>
      <c r="N520" s="671"/>
      <c r="O520" s="671"/>
      <c r="P520" s="671"/>
      <c r="Q520" s="671"/>
      <c r="R520" s="671"/>
      <c r="S520" s="671"/>
      <c r="T520" s="671"/>
      <c r="U520" s="671"/>
      <c r="V520" s="671"/>
      <c r="W520" s="671"/>
      <c r="X520" s="671"/>
      <c r="Y520" s="671"/>
      <c r="Z520" s="671"/>
    </row>
    <row r="521" spans="1:26" ht="13.5" customHeight="1">
      <c r="A521" s="671"/>
      <c r="B521" s="671"/>
      <c r="C521" s="671"/>
      <c r="D521" s="671"/>
      <c r="E521" s="671"/>
      <c r="F521" s="671"/>
      <c r="G521" s="671"/>
      <c r="H521" s="671"/>
      <c r="I521" s="671"/>
      <c r="J521" s="671"/>
      <c r="K521" s="671"/>
      <c r="L521" s="671"/>
      <c r="M521" s="671"/>
      <c r="N521" s="671"/>
      <c r="O521" s="671"/>
      <c r="P521" s="671"/>
      <c r="Q521" s="671"/>
      <c r="R521" s="671"/>
      <c r="S521" s="671"/>
      <c r="T521" s="671"/>
      <c r="U521" s="671"/>
      <c r="V521" s="671"/>
      <c r="W521" s="671"/>
      <c r="X521" s="671"/>
      <c r="Y521" s="671"/>
      <c r="Z521" s="671"/>
    </row>
    <row r="522" spans="1:26" ht="13.5" customHeight="1">
      <c r="A522" s="671"/>
      <c r="B522" s="671"/>
      <c r="C522" s="671"/>
      <c r="D522" s="671"/>
      <c r="E522" s="671"/>
      <c r="F522" s="671"/>
      <c r="G522" s="671"/>
      <c r="H522" s="671"/>
      <c r="I522" s="671"/>
      <c r="J522" s="671"/>
      <c r="K522" s="671"/>
      <c r="L522" s="671"/>
      <c r="M522" s="671"/>
      <c r="N522" s="671"/>
      <c r="O522" s="671"/>
      <c r="P522" s="671"/>
      <c r="Q522" s="671"/>
      <c r="R522" s="671"/>
      <c r="S522" s="671"/>
      <c r="T522" s="671"/>
      <c r="U522" s="671"/>
      <c r="V522" s="671"/>
      <c r="W522" s="671"/>
      <c r="X522" s="671"/>
      <c r="Y522" s="671"/>
      <c r="Z522" s="671"/>
    </row>
    <row r="523" spans="1:26" ht="13.5" customHeight="1">
      <c r="A523" s="671"/>
      <c r="B523" s="671"/>
      <c r="C523" s="671"/>
      <c r="D523" s="671"/>
      <c r="E523" s="671"/>
      <c r="F523" s="671"/>
      <c r="G523" s="671"/>
      <c r="H523" s="671"/>
      <c r="I523" s="671"/>
      <c r="J523" s="671"/>
      <c r="K523" s="671"/>
      <c r="L523" s="671"/>
      <c r="M523" s="671"/>
      <c r="N523" s="671"/>
      <c r="O523" s="671"/>
      <c r="P523" s="671"/>
      <c r="Q523" s="671"/>
      <c r="R523" s="671"/>
      <c r="S523" s="671"/>
      <c r="T523" s="671"/>
      <c r="U523" s="671"/>
      <c r="V523" s="671"/>
      <c r="W523" s="671"/>
      <c r="X523" s="671"/>
      <c r="Y523" s="671"/>
      <c r="Z523" s="671"/>
    </row>
    <row r="524" spans="1:26" ht="13.5" customHeight="1">
      <c r="A524" s="671"/>
      <c r="B524" s="671"/>
      <c r="C524" s="671"/>
      <c r="D524" s="671"/>
      <c r="E524" s="671"/>
      <c r="F524" s="671"/>
      <c r="G524" s="671"/>
      <c r="H524" s="671"/>
      <c r="I524" s="671"/>
      <c r="J524" s="671"/>
      <c r="K524" s="671"/>
      <c r="L524" s="671"/>
      <c r="M524" s="671"/>
      <c r="N524" s="671"/>
      <c r="O524" s="671"/>
      <c r="P524" s="671"/>
      <c r="Q524" s="671"/>
      <c r="R524" s="671"/>
      <c r="S524" s="671"/>
      <c r="T524" s="671"/>
      <c r="U524" s="671"/>
      <c r="V524" s="671"/>
      <c r="W524" s="671"/>
      <c r="X524" s="671"/>
      <c r="Y524" s="671"/>
      <c r="Z524" s="671"/>
    </row>
    <row r="525" spans="1:26" ht="13.5" customHeight="1">
      <c r="A525" s="671"/>
      <c r="B525" s="671"/>
      <c r="C525" s="671"/>
      <c r="D525" s="671"/>
      <c r="E525" s="671"/>
      <c r="F525" s="671"/>
      <c r="G525" s="671"/>
      <c r="H525" s="671"/>
      <c r="I525" s="671"/>
      <c r="J525" s="671"/>
      <c r="K525" s="671"/>
      <c r="L525" s="671"/>
      <c r="M525" s="671"/>
      <c r="N525" s="671"/>
      <c r="O525" s="671"/>
      <c r="P525" s="671"/>
      <c r="Q525" s="671"/>
      <c r="R525" s="671"/>
      <c r="S525" s="671"/>
      <c r="T525" s="671"/>
      <c r="U525" s="671"/>
      <c r="V525" s="671"/>
      <c r="W525" s="671"/>
      <c r="X525" s="671"/>
      <c r="Y525" s="671"/>
      <c r="Z525" s="671"/>
    </row>
    <row r="526" spans="1:26" ht="13.5" customHeight="1">
      <c r="A526" s="671"/>
      <c r="B526" s="671"/>
      <c r="C526" s="671"/>
      <c r="D526" s="671"/>
      <c r="E526" s="671"/>
      <c r="F526" s="671"/>
      <c r="G526" s="671"/>
      <c r="H526" s="671"/>
      <c r="I526" s="671"/>
      <c r="J526" s="671"/>
      <c r="K526" s="671"/>
      <c r="L526" s="671"/>
      <c r="M526" s="671"/>
      <c r="N526" s="671"/>
      <c r="O526" s="671"/>
      <c r="P526" s="671"/>
      <c r="Q526" s="671"/>
      <c r="R526" s="671"/>
      <c r="S526" s="671"/>
      <c r="T526" s="671"/>
      <c r="U526" s="671"/>
      <c r="V526" s="671"/>
      <c r="W526" s="671"/>
      <c r="X526" s="671"/>
      <c r="Y526" s="671"/>
      <c r="Z526" s="671"/>
    </row>
    <row r="527" spans="1:26" ht="13.5" customHeight="1">
      <c r="A527" s="671"/>
      <c r="B527" s="671"/>
      <c r="C527" s="671"/>
      <c r="D527" s="671"/>
      <c r="E527" s="671"/>
      <c r="F527" s="671"/>
      <c r="G527" s="671"/>
      <c r="H527" s="671"/>
      <c r="I527" s="671"/>
      <c r="J527" s="671"/>
      <c r="K527" s="671"/>
      <c r="L527" s="671"/>
      <c r="M527" s="671"/>
      <c r="N527" s="671"/>
      <c r="O527" s="671"/>
      <c r="P527" s="671"/>
      <c r="Q527" s="671"/>
      <c r="R527" s="671"/>
      <c r="S527" s="671"/>
      <c r="T527" s="671"/>
      <c r="U527" s="671"/>
      <c r="V527" s="671"/>
      <c r="W527" s="671"/>
      <c r="X527" s="671"/>
      <c r="Y527" s="671"/>
      <c r="Z527" s="671"/>
    </row>
    <row r="528" spans="1:26" ht="13.5" customHeight="1">
      <c r="A528" s="671"/>
      <c r="B528" s="671"/>
      <c r="C528" s="671"/>
      <c r="D528" s="671"/>
      <c r="E528" s="671"/>
      <c r="F528" s="671"/>
      <c r="G528" s="671"/>
      <c r="H528" s="671"/>
      <c r="I528" s="671"/>
      <c r="J528" s="671"/>
      <c r="K528" s="671"/>
      <c r="L528" s="671"/>
      <c r="M528" s="671"/>
      <c r="N528" s="671"/>
      <c r="O528" s="671"/>
      <c r="P528" s="671"/>
      <c r="Q528" s="671"/>
      <c r="R528" s="671"/>
      <c r="S528" s="671"/>
      <c r="T528" s="671"/>
      <c r="U528" s="671"/>
      <c r="V528" s="671"/>
      <c r="W528" s="671"/>
      <c r="X528" s="671"/>
      <c r="Y528" s="671"/>
      <c r="Z528" s="671"/>
    </row>
    <row r="529" spans="1:26" ht="13.5" customHeight="1">
      <c r="A529" s="671"/>
      <c r="B529" s="671"/>
      <c r="C529" s="671"/>
      <c r="D529" s="671"/>
      <c r="E529" s="671"/>
      <c r="F529" s="671"/>
      <c r="G529" s="671"/>
      <c r="H529" s="671"/>
      <c r="I529" s="671"/>
      <c r="J529" s="671"/>
      <c r="K529" s="671"/>
      <c r="L529" s="671"/>
      <c r="M529" s="671"/>
      <c r="N529" s="671"/>
      <c r="O529" s="671"/>
      <c r="P529" s="671"/>
      <c r="Q529" s="671"/>
      <c r="R529" s="671"/>
      <c r="S529" s="671"/>
      <c r="T529" s="671"/>
      <c r="U529" s="671"/>
      <c r="V529" s="671"/>
      <c r="W529" s="671"/>
      <c r="X529" s="671"/>
      <c r="Y529" s="671"/>
      <c r="Z529" s="671"/>
    </row>
    <row r="530" spans="1:26" ht="13.5" customHeight="1">
      <c r="A530" s="671"/>
      <c r="B530" s="671"/>
      <c r="C530" s="671"/>
      <c r="D530" s="671"/>
      <c r="E530" s="671"/>
      <c r="F530" s="671"/>
      <c r="G530" s="671"/>
      <c r="H530" s="671"/>
      <c r="I530" s="671"/>
      <c r="J530" s="671"/>
      <c r="K530" s="671"/>
      <c r="L530" s="671"/>
      <c r="M530" s="671"/>
      <c r="N530" s="671"/>
      <c r="O530" s="671"/>
      <c r="P530" s="671"/>
      <c r="Q530" s="671"/>
      <c r="R530" s="671"/>
      <c r="S530" s="671"/>
      <c r="T530" s="671"/>
      <c r="U530" s="671"/>
      <c r="V530" s="671"/>
      <c r="W530" s="671"/>
      <c r="X530" s="671"/>
      <c r="Y530" s="671"/>
      <c r="Z530" s="671"/>
    </row>
    <row r="531" spans="1:26" ht="13.5" customHeight="1">
      <c r="A531" s="671"/>
      <c r="B531" s="671"/>
      <c r="C531" s="671"/>
      <c r="D531" s="671"/>
      <c r="E531" s="671"/>
      <c r="F531" s="671"/>
      <c r="G531" s="671"/>
      <c r="H531" s="671"/>
      <c r="I531" s="671"/>
      <c r="J531" s="671"/>
      <c r="K531" s="671"/>
      <c r="L531" s="671"/>
      <c r="M531" s="671"/>
      <c r="N531" s="671"/>
      <c r="O531" s="671"/>
      <c r="P531" s="671"/>
      <c r="Q531" s="671"/>
      <c r="R531" s="671"/>
      <c r="S531" s="671"/>
      <c r="T531" s="671"/>
      <c r="U531" s="671"/>
      <c r="V531" s="671"/>
      <c r="W531" s="671"/>
      <c r="X531" s="671"/>
      <c r="Y531" s="671"/>
      <c r="Z531" s="671"/>
    </row>
    <row r="532" spans="1:26" ht="13.5" customHeight="1">
      <c r="A532" s="671"/>
      <c r="B532" s="671"/>
      <c r="C532" s="671"/>
      <c r="D532" s="671"/>
      <c r="E532" s="671"/>
      <c r="F532" s="671"/>
      <c r="G532" s="671"/>
      <c r="H532" s="671"/>
      <c r="I532" s="671"/>
      <c r="J532" s="671"/>
      <c r="K532" s="671"/>
      <c r="L532" s="671"/>
      <c r="M532" s="671"/>
      <c r="N532" s="671"/>
      <c r="O532" s="671"/>
      <c r="P532" s="671"/>
      <c r="Q532" s="671"/>
      <c r="R532" s="671"/>
      <c r="S532" s="671"/>
      <c r="T532" s="671"/>
      <c r="U532" s="671"/>
      <c r="V532" s="671"/>
      <c r="W532" s="671"/>
      <c r="X532" s="671"/>
      <c r="Y532" s="671"/>
      <c r="Z532" s="671"/>
    </row>
    <row r="533" spans="1:26" ht="13.5" customHeight="1">
      <c r="A533" s="671"/>
      <c r="B533" s="671"/>
      <c r="C533" s="671"/>
      <c r="D533" s="671"/>
      <c r="E533" s="671"/>
      <c r="F533" s="671"/>
      <c r="G533" s="671"/>
      <c r="H533" s="671"/>
      <c r="I533" s="671"/>
      <c r="J533" s="671"/>
      <c r="K533" s="671"/>
      <c r="L533" s="671"/>
      <c r="M533" s="671"/>
      <c r="N533" s="671"/>
      <c r="O533" s="671"/>
      <c r="P533" s="671"/>
      <c r="Q533" s="671"/>
      <c r="R533" s="671"/>
      <c r="S533" s="671"/>
      <c r="T533" s="671"/>
      <c r="U533" s="671"/>
      <c r="V533" s="671"/>
      <c r="W533" s="671"/>
      <c r="X533" s="671"/>
      <c r="Y533" s="671"/>
      <c r="Z533" s="671"/>
    </row>
    <row r="534" spans="1:26" ht="13.5" customHeight="1">
      <c r="A534" s="671"/>
      <c r="B534" s="671"/>
      <c r="C534" s="671"/>
      <c r="D534" s="671"/>
      <c r="E534" s="671"/>
      <c r="F534" s="671"/>
      <c r="G534" s="671"/>
      <c r="H534" s="671"/>
      <c r="I534" s="671"/>
      <c r="J534" s="671"/>
      <c r="K534" s="671"/>
      <c r="L534" s="671"/>
      <c r="M534" s="671"/>
      <c r="N534" s="671"/>
      <c r="O534" s="671"/>
      <c r="P534" s="671"/>
      <c r="Q534" s="671"/>
      <c r="R534" s="671"/>
      <c r="S534" s="671"/>
      <c r="T534" s="671"/>
      <c r="U534" s="671"/>
      <c r="V534" s="671"/>
      <c r="W534" s="671"/>
      <c r="X534" s="671"/>
      <c r="Y534" s="671"/>
      <c r="Z534" s="671"/>
    </row>
    <row r="535" spans="1:26" ht="13.5" customHeight="1">
      <c r="A535" s="671"/>
      <c r="B535" s="671"/>
      <c r="C535" s="671"/>
      <c r="D535" s="671"/>
      <c r="E535" s="671"/>
      <c r="F535" s="671"/>
      <c r="G535" s="671"/>
      <c r="H535" s="671"/>
      <c r="I535" s="671"/>
      <c r="J535" s="671"/>
      <c r="K535" s="671"/>
      <c r="L535" s="671"/>
      <c r="M535" s="671"/>
      <c r="N535" s="671"/>
      <c r="O535" s="671"/>
      <c r="P535" s="671"/>
      <c r="Q535" s="671"/>
      <c r="R535" s="671"/>
      <c r="S535" s="671"/>
      <c r="T535" s="671"/>
      <c r="U535" s="671"/>
      <c r="V535" s="671"/>
      <c r="W535" s="671"/>
      <c r="X535" s="671"/>
      <c r="Y535" s="671"/>
      <c r="Z535" s="671"/>
    </row>
    <row r="536" spans="1:26" ht="13.5" customHeight="1">
      <c r="A536" s="671"/>
      <c r="B536" s="671"/>
      <c r="C536" s="671"/>
      <c r="D536" s="671"/>
      <c r="E536" s="671"/>
      <c r="F536" s="671"/>
      <c r="G536" s="671"/>
      <c r="H536" s="671"/>
      <c r="I536" s="671"/>
      <c r="J536" s="671"/>
      <c r="K536" s="671"/>
      <c r="L536" s="671"/>
      <c r="M536" s="671"/>
      <c r="N536" s="671"/>
      <c r="O536" s="671"/>
      <c r="P536" s="671"/>
      <c r="Q536" s="671"/>
      <c r="R536" s="671"/>
      <c r="S536" s="671"/>
      <c r="T536" s="671"/>
      <c r="U536" s="671"/>
      <c r="V536" s="671"/>
      <c r="W536" s="671"/>
      <c r="X536" s="671"/>
      <c r="Y536" s="671"/>
      <c r="Z536" s="671"/>
    </row>
    <row r="537" spans="1:26" ht="13.5" customHeight="1">
      <c r="A537" s="671"/>
      <c r="B537" s="671"/>
      <c r="C537" s="671"/>
      <c r="D537" s="671"/>
      <c r="E537" s="671"/>
      <c r="F537" s="671"/>
      <c r="G537" s="671"/>
      <c r="H537" s="671"/>
      <c r="I537" s="671"/>
      <c r="J537" s="671"/>
      <c r="K537" s="671"/>
      <c r="L537" s="671"/>
      <c r="M537" s="671"/>
      <c r="N537" s="671"/>
      <c r="O537" s="671"/>
      <c r="P537" s="671"/>
      <c r="Q537" s="671"/>
      <c r="R537" s="671"/>
      <c r="S537" s="671"/>
      <c r="T537" s="671"/>
      <c r="U537" s="671"/>
      <c r="V537" s="671"/>
      <c r="W537" s="671"/>
      <c r="X537" s="671"/>
      <c r="Y537" s="671"/>
      <c r="Z537" s="671"/>
    </row>
    <row r="538" spans="1:26" ht="13.5" customHeight="1">
      <c r="A538" s="671"/>
      <c r="B538" s="671"/>
      <c r="C538" s="671"/>
      <c r="D538" s="671"/>
      <c r="E538" s="671"/>
      <c r="F538" s="671"/>
      <c r="G538" s="671"/>
      <c r="H538" s="671"/>
      <c r="I538" s="671"/>
      <c r="J538" s="671"/>
      <c r="K538" s="671"/>
      <c r="L538" s="671"/>
      <c r="M538" s="671"/>
      <c r="N538" s="671"/>
      <c r="O538" s="671"/>
      <c r="P538" s="671"/>
      <c r="Q538" s="671"/>
      <c r="R538" s="671"/>
      <c r="S538" s="671"/>
      <c r="T538" s="671"/>
      <c r="U538" s="671"/>
      <c r="V538" s="671"/>
      <c r="W538" s="671"/>
      <c r="X538" s="671"/>
      <c r="Y538" s="671"/>
      <c r="Z538" s="671"/>
    </row>
    <row r="539" spans="1:26" ht="13.5" customHeight="1">
      <c r="A539" s="671"/>
      <c r="B539" s="671"/>
      <c r="C539" s="671"/>
      <c r="D539" s="671"/>
      <c r="E539" s="671"/>
      <c r="F539" s="671"/>
      <c r="G539" s="671"/>
      <c r="H539" s="671"/>
      <c r="I539" s="671"/>
      <c r="J539" s="671"/>
      <c r="K539" s="671"/>
      <c r="L539" s="671"/>
      <c r="M539" s="671"/>
      <c r="N539" s="671"/>
      <c r="O539" s="671"/>
      <c r="P539" s="671"/>
      <c r="Q539" s="671"/>
      <c r="R539" s="671"/>
      <c r="S539" s="671"/>
      <c r="T539" s="671"/>
      <c r="U539" s="671"/>
      <c r="V539" s="671"/>
      <c r="W539" s="671"/>
      <c r="X539" s="671"/>
      <c r="Y539" s="671"/>
      <c r="Z539" s="671"/>
    </row>
    <row r="540" spans="1:26" ht="13.5" customHeight="1">
      <c r="A540" s="671"/>
      <c r="B540" s="671"/>
      <c r="C540" s="671"/>
      <c r="D540" s="671"/>
      <c r="E540" s="671"/>
      <c r="F540" s="671"/>
      <c r="G540" s="671"/>
      <c r="H540" s="671"/>
      <c r="I540" s="671"/>
      <c r="J540" s="671"/>
      <c r="K540" s="671"/>
      <c r="L540" s="671"/>
      <c r="M540" s="671"/>
      <c r="N540" s="671"/>
      <c r="O540" s="671"/>
      <c r="P540" s="671"/>
      <c r="Q540" s="671"/>
      <c r="R540" s="671"/>
      <c r="S540" s="671"/>
      <c r="T540" s="671"/>
      <c r="U540" s="671"/>
      <c r="V540" s="671"/>
      <c r="W540" s="671"/>
      <c r="X540" s="671"/>
      <c r="Y540" s="671"/>
      <c r="Z540" s="671"/>
    </row>
    <row r="541" spans="1:26" ht="13.5" customHeight="1">
      <c r="A541" s="671"/>
      <c r="B541" s="671"/>
      <c r="C541" s="671"/>
      <c r="D541" s="671"/>
      <c r="E541" s="671"/>
      <c r="F541" s="671"/>
      <c r="G541" s="671"/>
      <c r="H541" s="671"/>
      <c r="I541" s="671"/>
      <c r="J541" s="671"/>
      <c r="K541" s="671"/>
      <c r="L541" s="671"/>
      <c r="M541" s="671"/>
      <c r="N541" s="671"/>
      <c r="O541" s="671"/>
      <c r="P541" s="671"/>
      <c r="Q541" s="671"/>
      <c r="R541" s="671"/>
      <c r="S541" s="671"/>
      <c r="T541" s="671"/>
      <c r="U541" s="671"/>
      <c r="V541" s="671"/>
      <c r="W541" s="671"/>
      <c r="X541" s="671"/>
      <c r="Y541" s="671"/>
      <c r="Z541" s="671"/>
    </row>
    <row r="542" spans="1:26" ht="13.5" customHeight="1">
      <c r="A542" s="671"/>
      <c r="B542" s="671"/>
      <c r="C542" s="671"/>
      <c r="D542" s="671"/>
      <c r="E542" s="671"/>
      <c r="F542" s="671"/>
      <c r="G542" s="671"/>
      <c r="H542" s="671"/>
      <c r="I542" s="671"/>
      <c r="J542" s="671"/>
      <c r="K542" s="671"/>
      <c r="L542" s="671"/>
      <c r="M542" s="671"/>
      <c r="N542" s="671"/>
      <c r="O542" s="671"/>
      <c r="P542" s="671"/>
      <c r="Q542" s="671"/>
      <c r="R542" s="671"/>
      <c r="S542" s="671"/>
      <c r="T542" s="671"/>
      <c r="U542" s="671"/>
      <c r="V542" s="671"/>
      <c r="W542" s="671"/>
      <c r="X542" s="671"/>
      <c r="Y542" s="671"/>
      <c r="Z542" s="671"/>
    </row>
    <row r="543" spans="1:26" ht="13.5" customHeight="1">
      <c r="A543" s="671"/>
      <c r="B543" s="671"/>
      <c r="C543" s="671"/>
      <c r="D543" s="671"/>
      <c r="E543" s="671"/>
      <c r="F543" s="671"/>
      <c r="G543" s="671"/>
      <c r="H543" s="671"/>
      <c r="I543" s="671"/>
      <c r="J543" s="671"/>
      <c r="K543" s="671"/>
      <c r="L543" s="671"/>
      <c r="M543" s="671"/>
      <c r="N543" s="671"/>
      <c r="O543" s="671"/>
      <c r="P543" s="671"/>
      <c r="Q543" s="671"/>
      <c r="R543" s="671"/>
      <c r="S543" s="671"/>
      <c r="T543" s="671"/>
      <c r="U543" s="671"/>
      <c r="V543" s="671"/>
      <c r="W543" s="671"/>
      <c r="X543" s="671"/>
      <c r="Y543" s="671"/>
      <c r="Z543" s="671"/>
    </row>
    <row r="544" spans="1:26" ht="13.5" customHeight="1">
      <c r="A544" s="671"/>
      <c r="B544" s="671"/>
      <c r="C544" s="671"/>
      <c r="D544" s="671"/>
      <c r="E544" s="671"/>
      <c r="F544" s="671"/>
      <c r="G544" s="671"/>
      <c r="H544" s="671"/>
      <c r="I544" s="671"/>
      <c r="J544" s="671"/>
      <c r="K544" s="671"/>
      <c r="L544" s="671"/>
      <c r="M544" s="671"/>
      <c r="N544" s="671"/>
      <c r="O544" s="671"/>
      <c r="P544" s="671"/>
      <c r="Q544" s="671"/>
      <c r="R544" s="671"/>
      <c r="S544" s="671"/>
      <c r="T544" s="671"/>
      <c r="U544" s="671"/>
      <c r="V544" s="671"/>
      <c r="W544" s="671"/>
      <c r="X544" s="671"/>
      <c r="Y544" s="671"/>
      <c r="Z544" s="671"/>
    </row>
    <row r="545" spans="1:26" ht="13.5" customHeight="1">
      <c r="A545" s="671"/>
      <c r="B545" s="671"/>
      <c r="C545" s="671"/>
      <c r="D545" s="671"/>
      <c r="E545" s="671"/>
      <c r="F545" s="671"/>
      <c r="G545" s="671"/>
      <c r="H545" s="671"/>
      <c r="I545" s="671"/>
      <c r="J545" s="671"/>
      <c r="K545" s="671"/>
      <c r="L545" s="671"/>
      <c r="M545" s="671"/>
      <c r="N545" s="671"/>
      <c r="O545" s="671"/>
      <c r="P545" s="671"/>
      <c r="Q545" s="671"/>
      <c r="R545" s="671"/>
      <c r="S545" s="671"/>
      <c r="T545" s="671"/>
      <c r="U545" s="671"/>
      <c r="V545" s="671"/>
      <c r="W545" s="671"/>
      <c r="X545" s="671"/>
      <c r="Y545" s="671"/>
      <c r="Z545" s="671"/>
    </row>
    <row r="546" spans="1:26" ht="13.5" customHeight="1">
      <c r="A546" s="671"/>
      <c r="B546" s="671"/>
      <c r="C546" s="671"/>
      <c r="D546" s="671"/>
      <c r="E546" s="671"/>
      <c r="F546" s="671"/>
      <c r="G546" s="671"/>
      <c r="H546" s="671"/>
      <c r="I546" s="671"/>
      <c r="J546" s="671"/>
      <c r="K546" s="671"/>
      <c r="L546" s="671"/>
      <c r="M546" s="671"/>
      <c r="N546" s="671"/>
      <c r="O546" s="671"/>
      <c r="P546" s="671"/>
      <c r="Q546" s="671"/>
      <c r="R546" s="671"/>
      <c r="S546" s="671"/>
      <c r="T546" s="671"/>
      <c r="U546" s="671"/>
      <c r="V546" s="671"/>
      <c r="W546" s="671"/>
      <c r="X546" s="671"/>
      <c r="Y546" s="671"/>
      <c r="Z546" s="671"/>
    </row>
    <row r="547" spans="1:26" ht="13.5" customHeight="1">
      <c r="A547" s="671"/>
      <c r="B547" s="671"/>
      <c r="C547" s="671"/>
      <c r="D547" s="671"/>
      <c r="E547" s="671"/>
      <c r="F547" s="671"/>
      <c r="G547" s="671"/>
      <c r="H547" s="671"/>
      <c r="I547" s="671"/>
      <c r="J547" s="671"/>
      <c r="K547" s="671"/>
      <c r="L547" s="671"/>
      <c r="M547" s="671"/>
      <c r="N547" s="671"/>
      <c r="O547" s="671"/>
      <c r="P547" s="671"/>
      <c r="Q547" s="671"/>
      <c r="R547" s="671"/>
      <c r="S547" s="671"/>
      <c r="T547" s="671"/>
      <c r="U547" s="671"/>
      <c r="V547" s="671"/>
      <c r="W547" s="671"/>
      <c r="X547" s="671"/>
      <c r="Y547" s="671"/>
      <c r="Z547" s="671"/>
    </row>
    <row r="548" spans="1:26" ht="13.5" customHeight="1">
      <c r="A548" s="671"/>
      <c r="B548" s="671"/>
      <c r="C548" s="671"/>
      <c r="D548" s="671"/>
      <c r="E548" s="671"/>
      <c r="F548" s="671"/>
      <c r="G548" s="671"/>
      <c r="H548" s="671"/>
      <c r="I548" s="671"/>
      <c r="J548" s="671"/>
      <c r="K548" s="671"/>
      <c r="L548" s="671"/>
      <c r="M548" s="671"/>
      <c r="N548" s="671"/>
      <c r="O548" s="671"/>
      <c r="P548" s="671"/>
      <c r="Q548" s="671"/>
      <c r="R548" s="671"/>
      <c r="S548" s="671"/>
      <c r="T548" s="671"/>
      <c r="U548" s="671"/>
      <c r="V548" s="671"/>
      <c r="W548" s="671"/>
      <c r="X548" s="671"/>
      <c r="Y548" s="671"/>
      <c r="Z548" s="671"/>
    </row>
    <row r="549" spans="1:26" ht="13.5" customHeight="1">
      <c r="A549" s="671"/>
      <c r="B549" s="671"/>
      <c r="C549" s="671"/>
      <c r="D549" s="671"/>
      <c r="E549" s="671"/>
      <c r="F549" s="671"/>
      <c r="G549" s="671"/>
      <c r="H549" s="671"/>
      <c r="I549" s="671"/>
      <c r="J549" s="671"/>
      <c r="K549" s="671"/>
      <c r="L549" s="671"/>
      <c r="M549" s="671"/>
      <c r="N549" s="671"/>
      <c r="O549" s="671"/>
      <c r="P549" s="671"/>
      <c r="Q549" s="671"/>
      <c r="R549" s="671"/>
      <c r="S549" s="671"/>
      <c r="T549" s="671"/>
      <c r="U549" s="671"/>
      <c r="V549" s="671"/>
      <c r="W549" s="671"/>
      <c r="X549" s="671"/>
      <c r="Y549" s="671"/>
      <c r="Z549" s="671"/>
    </row>
    <row r="550" spans="1:26" ht="13.5" customHeight="1">
      <c r="A550" s="671"/>
      <c r="B550" s="671"/>
      <c r="C550" s="671"/>
      <c r="D550" s="671"/>
      <c r="E550" s="671"/>
      <c r="F550" s="671"/>
      <c r="G550" s="671"/>
      <c r="H550" s="671"/>
      <c r="I550" s="671"/>
      <c r="J550" s="671"/>
      <c r="K550" s="671"/>
      <c r="L550" s="671"/>
      <c r="M550" s="671"/>
      <c r="N550" s="671"/>
      <c r="O550" s="671"/>
      <c r="P550" s="671"/>
      <c r="Q550" s="671"/>
      <c r="R550" s="671"/>
      <c r="S550" s="671"/>
      <c r="T550" s="671"/>
      <c r="U550" s="671"/>
      <c r="V550" s="671"/>
      <c r="W550" s="671"/>
      <c r="X550" s="671"/>
      <c r="Y550" s="671"/>
      <c r="Z550" s="671"/>
    </row>
    <row r="551" spans="1:26" ht="13.5" customHeight="1">
      <c r="A551" s="671"/>
      <c r="B551" s="671"/>
      <c r="C551" s="671"/>
      <c r="D551" s="671"/>
      <c r="E551" s="671"/>
      <c r="F551" s="671"/>
      <c r="G551" s="671"/>
      <c r="H551" s="671"/>
      <c r="I551" s="671"/>
      <c r="J551" s="671"/>
      <c r="K551" s="671"/>
      <c r="L551" s="671"/>
      <c r="M551" s="671"/>
      <c r="N551" s="671"/>
      <c r="O551" s="671"/>
      <c r="P551" s="671"/>
      <c r="Q551" s="671"/>
      <c r="R551" s="671"/>
      <c r="S551" s="671"/>
      <c r="T551" s="671"/>
      <c r="U551" s="671"/>
      <c r="V551" s="671"/>
      <c r="W551" s="671"/>
      <c r="X551" s="671"/>
      <c r="Y551" s="671"/>
      <c r="Z551" s="671"/>
    </row>
    <row r="552" spans="1:26" ht="13.5" customHeight="1">
      <c r="A552" s="671"/>
      <c r="B552" s="671"/>
      <c r="C552" s="671"/>
      <c r="D552" s="671"/>
      <c r="E552" s="671"/>
      <c r="F552" s="671"/>
      <c r="G552" s="671"/>
      <c r="H552" s="671"/>
      <c r="I552" s="671"/>
      <c r="J552" s="671"/>
      <c r="K552" s="671"/>
      <c r="L552" s="671"/>
      <c r="M552" s="671"/>
      <c r="N552" s="671"/>
      <c r="O552" s="671"/>
      <c r="P552" s="671"/>
      <c r="Q552" s="671"/>
      <c r="R552" s="671"/>
      <c r="S552" s="671"/>
      <c r="T552" s="671"/>
      <c r="U552" s="671"/>
      <c r="V552" s="671"/>
      <c r="W552" s="671"/>
      <c r="X552" s="671"/>
      <c r="Y552" s="671"/>
      <c r="Z552" s="671"/>
    </row>
    <row r="553" spans="1:26" ht="13.5" customHeight="1">
      <c r="A553" s="671"/>
      <c r="B553" s="671"/>
      <c r="C553" s="671"/>
      <c r="D553" s="671"/>
      <c r="E553" s="671"/>
      <c r="F553" s="671"/>
      <c r="G553" s="671"/>
      <c r="H553" s="671"/>
      <c r="I553" s="671"/>
      <c r="J553" s="671"/>
      <c r="K553" s="671"/>
      <c r="L553" s="671"/>
      <c r="M553" s="671"/>
      <c r="N553" s="671"/>
      <c r="O553" s="671"/>
      <c r="P553" s="671"/>
      <c r="Q553" s="671"/>
      <c r="R553" s="671"/>
      <c r="S553" s="671"/>
      <c r="T553" s="671"/>
      <c r="U553" s="671"/>
      <c r="V553" s="671"/>
      <c r="W553" s="671"/>
      <c r="X553" s="671"/>
      <c r="Y553" s="671"/>
      <c r="Z553" s="671"/>
    </row>
    <row r="554" spans="1:26" ht="13.5" customHeight="1">
      <c r="A554" s="671"/>
      <c r="B554" s="671"/>
      <c r="C554" s="671"/>
      <c r="D554" s="671"/>
      <c r="E554" s="671"/>
      <c r="F554" s="671"/>
      <c r="G554" s="671"/>
      <c r="H554" s="671"/>
      <c r="I554" s="671"/>
      <c r="J554" s="671"/>
      <c r="K554" s="671"/>
      <c r="L554" s="671"/>
      <c r="M554" s="671"/>
      <c r="N554" s="671"/>
      <c r="O554" s="671"/>
      <c r="P554" s="671"/>
      <c r="Q554" s="671"/>
      <c r="R554" s="671"/>
      <c r="S554" s="671"/>
      <c r="T554" s="671"/>
      <c r="U554" s="671"/>
      <c r="V554" s="671"/>
      <c r="W554" s="671"/>
      <c r="X554" s="671"/>
      <c r="Y554" s="671"/>
      <c r="Z554" s="671"/>
    </row>
    <row r="555" spans="1:26" ht="13.5" customHeight="1">
      <c r="A555" s="671"/>
      <c r="B555" s="671"/>
      <c r="C555" s="671"/>
      <c r="D555" s="671"/>
      <c r="E555" s="671"/>
      <c r="F555" s="671"/>
      <c r="G555" s="671"/>
      <c r="H555" s="671"/>
      <c r="I555" s="671"/>
      <c r="J555" s="671"/>
      <c r="K555" s="671"/>
      <c r="L555" s="671"/>
      <c r="M555" s="671"/>
      <c r="N555" s="671"/>
      <c r="O555" s="671"/>
      <c r="P555" s="671"/>
      <c r="Q555" s="671"/>
      <c r="R555" s="671"/>
      <c r="S555" s="671"/>
      <c r="T555" s="671"/>
      <c r="U555" s="671"/>
      <c r="V555" s="671"/>
      <c r="W555" s="671"/>
      <c r="X555" s="671"/>
      <c r="Y555" s="671"/>
      <c r="Z555" s="671"/>
    </row>
    <row r="556" spans="1:26" ht="13.5" customHeight="1">
      <c r="A556" s="671"/>
      <c r="B556" s="671"/>
      <c r="C556" s="671"/>
      <c r="D556" s="671"/>
      <c r="E556" s="671"/>
      <c r="F556" s="671"/>
      <c r="G556" s="671"/>
      <c r="H556" s="671"/>
      <c r="I556" s="671"/>
      <c r="J556" s="671"/>
      <c r="K556" s="671"/>
      <c r="L556" s="671"/>
      <c r="M556" s="671"/>
      <c r="N556" s="671"/>
      <c r="O556" s="671"/>
      <c r="P556" s="671"/>
      <c r="Q556" s="671"/>
      <c r="R556" s="671"/>
      <c r="S556" s="671"/>
      <c r="T556" s="671"/>
      <c r="U556" s="671"/>
      <c r="V556" s="671"/>
      <c r="W556" s="671"/>
      <c r="X556" s="671"/>
      <c r="Y556" s="671"/>
      <c r="Z556" s="671"/>
    </row>
    <row r="557" spans="1:26" ht="13.5" customHeight="1">
      <c r="A557" s="671"/>
      <c r="B557" s="671"/>
      <c r="C557" s="671"/>
      <c r="D557" s="671"/>
      <c r="E557" s="671"/>
      <c r="F557" s="671"/>
      <c r="G557" s="671"/>
      <c r="H557" s="671"/>
      <c r="I557" s="671"/>
      <c r="J557" s="671"/>
      <c r="K557" s="671"/>
      <c r="L557" s="671"/>
      <c r="M557" s="671"/>
      <c r="N557" s="671"/>
      <c r="O557" s="671"/>
      <c r="P557" s="671"/>
      <c r="Q557" s="671"/>
      <c r="R557" s="671"/>
      <c r="S557" s="671"/>
      <c r="T557" s="671"/>
      <c r="U557" s="671"/>
      <c r="V557" s="671"/>
      <c r="W557" s="671"/>
      <c r="X557" s="671"/>
      <c r="Y557" s="671"/>
      <c r="Z557" s="671"/>
    </row>
    <row r="558" spans="1:26" ht="13.5" customHeight="1">
      <c r="A558" s="671"/>
      <c r="B558" s="671"/>
      <c r="C558" s="671"/>
      <c r="D558" s="671"/>
      <c r="E558" s="671"/>
      <c r="F558" s="671"/>
      <c r="G558" s="671"/>
      <c r="H558" s="671"/>
      <c r="I558" s="671"/>
      <c r="J558" s="671"/>
      <c r="K558" s="671"/>
      <c r="L558" s="671"/>
      <c r="M558" s="671"/>
      <c r="N558" s="671"/>
      <c r="O558" s="671"/>
      <c r="P558" s="671"/>
      <c r="Q558" s="671"/>
      <c r="R558" s="671"/>
      <c r="S558" s="671"/>
      <c r="T558" s="671"/>
      <c r="U558" s="671"/>
      <c r="V558" s="671"/>
      <c r="W558" s="671"/>
      <c r="X558" s="671"/>
      <c r="Y558" s="671"/>
      <c r="Z558" s="671"/>
    </row>
    <row r="559" spans="1:26" ht="13.5" customHeight="1">
      <c r="A559" s="671"/>
      <c r="B559" s="671"/>
      <c r="C559" s="671"/>
      <c r="D559" s="671"/>
      <c r="E559" s="671"/>
      <c r="F559" s="671"/>
      <c r="G559" s="671"/>
      <c r="H559" s="671"/>
      <c r="I559" s="671"/>
      <c r="J559" s="671"/>
      <c r="K559" s="671"/>
      <c r="L559" s="671"/>
      <c r="M559" s="671"/>
      <c r="N559" s="671"/>
      <c r="O559" s="671"/>
      <c r="P559" s="671"/>
      <c r="Q559" s="671"/>
      <c r="R559" s="671"/>
      <c r="S559" s="671"/>
      <c r="T559" s="671"/>
      <c r="U559" s="671"/>
      <c r="V559" s="671"/>
      <c r="W559" s="671"/>
      <c r="X559" s="671"/>
      <c r="Y559" s="671"/>
      <c r="Z559" s="671"/>
    </row>
    <row r="560" spans="1:26" ht="13.5" customHeight="1">
      <c r="A560" s="671"/>
      <c r="B560" s="671"/>
      <c r="C560" s="671"/>
      <c r="D560" s="671"/>
      <c r="E560" s="671"/>
      <c r="F560" s="671"/>
      <c r="G560" s="671"/>
      <c r="H560" s="671"/>
      <c r="I560" s="671"/>
      <c r="J560" s="671"/>
      <c r="K560" s="671"/>
      <c r="L560" s="671"/>
      <c r="M560" s="671"/>
      <c r="N560" s="671"/>
      <c r="O560" s="671"/>
      <c r="P560" s="671"/>
      <c r="Q560" s="671"/>
      <c r="R560" s="671"/>
      <c r="S560" s="671"/>
      <c r="T560" s="671"/>
      <c r="U560" s="671"/>
      <c r="V560" s="671"/>
      <c r="W560" s="671"/>
      <c r="X560" s="671"/>
      <c r="Y560" s="671"/>
      <c r="Z560" s="671"/>
    </row>
    <row r="561" spans="1:26" ht="13.5" customHeight="1">
      <c r="A561" s="671"/>
      <c r="B561" s="671"/>
      <c r="C561" s="671"/>
      <c r="D561" s="671"/>
      <c r="E561" s="671"/>
      <c r="F561" s="671"/>
      <c r="G561" s="671"/>
      <c r="H561" s="671"/>
      <c r="I561" s="671"/>
      <c r="J561" s="671"/>
      <c r="K561" s="671"/>
      <c r="L561" s="671"/>
      <c r="M561" s="671"/>
      <c r="N561" s="671"/>
      <c r="O561" s="671"/>
      <c r="P561" s="671"/>
      <c r="Q561" s="671"/>
      <c r="R561" s="671"/>
      <c r="S561" s="671"/>
      <c r="T561" s="671"/>
      <c r="U561" s="671"/>
      <c r="V561" s="671"/>
      <c r="W561" s="671"/>
      <c r="X561" s="671"/>
      <c r="Y561" s="671"/>
      <c r="Z561" s="671"/>
    </row>
    <row r="562" spans="1:26" ht="13.5" customHeight="1">
      <c r="A562" s="671"/>
      <c r="B562" s="671"/>
      <c r="C562" s="671"/>
      <c r="D562" s="671"/>
      <c r="E562" s="671"/>
      <c r="F562" s="671"/>
      <c r="G562" s="671"/>
      <c r="H562" s="671"/>
      <c r="I562" s="671"/>
      <c r="J562" s="671"/>
      <c r="K562" s="671"/>
      <c r="L562" s="671"/>
      <c r="M562" s="671"/>
      <c r="N562" s="671"/>
      <c r="O562" s="671"/>
      <c r="P562" s="671"/>
      <c r="Q562" s="671"/>
      <c r="R562" s="671"/>
      <c r="S562" s="671"/>
      <c r="T562" s="671"/>
      <c r="U562" s="671"/>
      <c r="V562" s="671"/>
      <c r="W562" s="671"/>
      <c r="X562" s="671"/>
      <c r="Y562" s="671"/>
      <c r="Z562" s="671"/>
    </row>
    <row r="563" spans="1:26" ht="13.5" customHeight="1">
      <c r="A563" s="671"/>
      <c r="B563" s="671"/>
      <c r="C563" s="671"/>
      <c r="D563" s="671"/>
      <c r="E563" s="671"/>
      <c r="F563" s="671"/>
      <c r="G563" s="671"/>
      <c r="H563" s="671"/>
      <c r="I563" s="671"/>
      <c r="J563" s="671"/>
      <c r="K563" s="671"/>
      <c r="L563" s="671"/>
      <c r="M563" s="671"/>
      <c r="N563" s="671"/>
      <c r="O563" s="671"/>
      <c r="P563" s="671"/>
      <c r="Q563" s="671"/>
      <c r="R563" s="671"/>
      <c r="S563" s="671"/>
      <c r="T563" s="671"/>
      <c r="U563" s="671"/>
      <c r="V563" s="671"/>
      <c r="W563" s="671"/>
      <c r="X563" s="671"/>
      <c r="Y563" s="671"/>
      <c r="Z563" s="671"/>
    </row>
    <row r="564" spans="1:26" ht="13.5" customHeight="1">
      <c r="A564" s="671"/>
      <c r="B564" s="671"/>
      <c r="C564" s="671"/>
      <c r="D564" s="671"/>
      <c r="E564" s="671"/>
      <c r="F564" s="671"/>
      <c r="G564" s="671"/>
      <c r="H564" s="671"/>
      <c r="I564" s="671"/>
      <c r="J564" s="671"/>
      <c r="K564" s="671"/>
      <c r="L564" s="671"/>
      <c r="M564" s="671"/>
      <c r="N564" s="671"/>
      <c r="O564" s="671"/>
      <c r="P564" s="671"/>
      <c r="Q564" s="671"/>
      <c r="R564" s="671"/>
      <c r="S564" s="671"/>
      <c r="T564" s="671"/>
      <c r="U564" s="671"/>
      <c r="V564" s="671"/>
      <c r="W564" s="671"/>
      <c r="X564" s="671"/>
      <c r="Y564" s="671"/>
      <c r="Z564" s="671"/>
    </row>
    <row r="565" spans="1:26" ht="13.5" customHeight="1">
      <c r="A565" s="671"/>
      <c r="B565" s="671"/>
      <c r="C565" s="671"/>
      <c r="D565" s="671"/>
      <c r="E565" s="671"/>
      <c r="F565" s="671"/>
      <c r="G565" s="671"/>
      <c r="H565" s="671"/>
      <c r="I565" s="671"/>
      <c r="J565" s="671"/>
      <c r="K565" s="671"/>
      <c r="L565" s="671"/>
      <c r="M565" s="671"/>
      <c r="N565" s="671"/>
      <c r="O565" s="671"/>
      <c r="P565" s="671"/>
      <c r="Q565" s="671"/>
      <c r="R565" s="671"/>
      <c r="S565" s="671"/>
      <c r="T565" s="671"/>
      <c r="U565" s="671"/>
      <c r="V565" s="671"/>
      <c r="W565" s="671"/>
      <c r="X565" s="671"/>
      <c r="Y565" s="671"/>
      <c r="Z565" s="671"/>
    </row>
    <row r="566" spans="1:26" ht="13.5" customHeight="1">
      <c r="A566" s="671"/>
      <c r="B566" s="671"/>
      <c r="C566" s="671"/>
      <c r="D566" s="671"/>
      <c r="E566" s="671"/>
      <c r="F566" s="671"/>
      <c r="G566" s="671"/>
      <c r="H566" s="671"/>
      <c r="I566" s="671"/>
      <c r="J566" s="671"/>
      <c r="K566" s="671"/>
      <c r="L566" s="671"/>
      <c r="M566" s="671"/>
      <c r="N566" s="671"/>
      <c r="O566" s="671"/>
      <c r="P566" s="671"/>
      <c r="Q566" s="671"/>
      <c r="R566" s="671"/>
      <c r="S566" s="671"/>
      <c r="T566" s="671"/>
      <c r="U566" s="671"/>
      <c r="V566" s="671"/>
      <c r="W566" s="671"/>
      <c r="X566" s="671"/>
      <c r="Y566" s="671"/>
      <c r="Z566" s="671"/>
    </row>
    <row r="567" spans="1:26" ht="13.5" customHeight="1">
      <c r="A567" s="671"/>
      <c r="B567" s="671"/>
      <c r="C567" s="671"/>
      <c r="D567" s="671"/>
      <c r="E567" s="671"/>
      <c r="F567" s="671"/>
      <c r="G567" s="671"/>
      <c r="H567" s="671"/>
      <c r="I567" s="671"/>
      <c r="J567" s="671"/>
      <c r="K567" s="671"/>
      <c r="L567" s="671"/>
      <c r="M567" s="671"/>
      <c r="N567" s="671"/>
      <c r="O567" s="671"/>
      <c r="P567" s="671"/>
      <c r="Q567" s="671"/>
      <c r="R567" s="671"/>
      <c r="S567" s="671"/>
      <c r="T567" s="671"/>
      <c r="U567" s="671"/>
      <c r="V567" s="671"/>
      <c r="W567" s="671"/>
      <c r="X567" s="671"/>
      <c r="Y567" s="671"/>
      <c r="Z567" s="671"/>
    </row>
    <row r="568" spans="1:26" ht="13.5" customHeight="1">
      <c r="A568" s="671"/>
      <c r="B568" s="671"/>
      <c r="C568" s="671"/>
      <c r="D568" s="671"/>
      <c r="E568" s="671"/>
      <c r="F568" s="671"/>
      <c r="G568" s="671"/>
      <c r="H568" s="671"/>
      <c r="I568" s="671"/>
      <c r="J568" s="671"/>
      <c r="K568" s="671"/>
      <c r="L568" s="671"/>
      <c r="M568" s="671"/>
      <c r="N568" s="671"/>
      <c r="O568" s="671"/>
      <c r="P568" s="671"/>
      <c r="Q568" s="671"/>
      <c r="R568" s="671"/>
      <c r="S568" s="671"/>
      <c r="T568" s="671"/>
      <c r="U568" s="671"/>
      <c r="V568" s="671"/>
      <c r="W568" s="671"/>
      <c r="X568" s="671"/>
      <c r="Y568" s="671"/>
      <c r="Z568" s="671"/>
    </row>
    <row r="569" spans="1:26" ht="13.5" customHeight="1">
      <c r="A569" s="671"/>
      <c r="B569" s="671"/>
      <c r="C569" s="671"/>
      <c r="D569" s="671"/>
      <c r="E569" s="671"/>
      <c r="F569" s="671"/>
      <c r="G569" s="671"/>
      <c r="H569" s="671"/>
      <c r="I569" s="671"/>
      <c r="J569" s="671"/>
      <c r="K569" s="671"/>
      <c r="L569" s="671"/>
      <c r="M569" s="671"/>
      <c r="N569" s="671"/>
      <c r="O569" s="671"/>
      <c r="P569" s="671"/>
      <c r="Q569" s="671"/>
      <c r="R569" s="671"/>
      <c r="S569" s="671"/>
      <c r="T569" s="671"/>
      <c r="U569" s="671"/>
      <c r="V569" s="671"/>
      <c r="W569" s="671"/>
      <c r="X569" s="671"/>
      <c r="Y569" s="671"/>
      <c r="Z569" s="671"/>
    </row>
    <row r="570" spans="1:26" ht="13.5" customHeight="1">
      <c r="A570" s="671"/>
      <c r="B570" s="671"/>
      <c r="C570" s="671"/>
      <c r="D570" s="671"/>
      <c r="E570" s="671"/>
      <c r="F570" s="671"/>
      <c r="G570" s="671"/>
      <c r="H570" s="671"/>
      <c r="I570" s="671"/>
      <c r="J570" s="671"/>
      <c r="K570" s="671"/>
      <c r="L570" s="671"/>
      <c r="M570" s="671"/>
      <c r="N570" s="671"/>
      <c r="O570" s="671"/>
      <c r="P570" s="671"/>
      <c r="Q570" s="671"/>
      <c r="R570" s="671"/>
      <c r="S570" s="671"/>
      <c r="T570" s="671"/>
      <c r="U570" s="671"/>
      <c r="V570" s="671"/>
      <c r="W570" s="671"/>
      <c r="X570" s="671"/>
      <c r="Y570" s="671"/>
      <c r="Z570" s="671"/>
    </row>
    <row r="571" spans="1:26" ht="13.5" customHeight="1">
      <c r="A571" s="671"/>
      <c r="B571" s="671"/>
      <c r="C571" s="671"/>
      <c r="D571" s="671"/>
      <c r="E571" s="671"/>
      <c r="F571" s="671"/>
      <c r="G571" s="671"/>
      <c r="H571" s="671"/>
      <c r="I571" s="671"/>
      <c r="J571" s="671"/>
      <c r="K571" s="671"/>
      <c r="L571" s="671"/>
      <c r="M571" s="671"/>
      <c r="N571" s="671"/>
      <c r="O571" s="671"/>
      <c r="P571" s="671"/>
      <c r="Q571" s="671"/>
      <c r="R571" s="671"/>
      <c r="S571" s="671"/>
      <c r="T571" s="671"/>
      <c r="U571" s="671"/>
      <c r="V571" s="671"/>
      <c r="W571" s="671"/>
      <c r="X571" s="671"/>
      <c r="Y571" s="671"/>
      <c r="Z571" s="671"/>
    </row>
    <row r="572" spans="1:26" ht="13.5" customHeight="1">
      <c r="A572" s="671"/>
      <c r="B572" s="671"/>
      <c r="C572" s="671"/>
      <c r="D572" s="671"/>
      <c r="E572" s="671"/>
      <c r="F572" s="671"/>
      <c r="G572" s="671"/>
      <c r="H572" s="671"/>
      <c r="I572" s="671"/>
      <c r="J572" s="671"/>
      <c r="K572" s="671"/>
      <c r="L572" s="671"/>
      <c r="M572" s="671"/>
      <c r="N572" s="671"/>
      <c r="O572" s="671"/>
      <c r="P572" s="671"/>
      <c r="Q572" s="671"/>
      <c r="R572" s="671"/>
      <c r="S572" s="671"/>
      <c r="T572" s="671"/>
      <c r="U572" s="671"/>
      <c r="V572" s="671"/>
      <c r="W572" s="671"/>
      <c r="X572" s="671"/>
      <c r="Y572" s="671"/>
      <c r="Z572" s="671"/>
    </row>
    <row r="573" spans="1:26" ht="13.5" customHeight="1">
      <c r="A573" s="671"/>
      <c r="B573" s="671"/>
      <c r="C573" s="671"/>
      <c r="D573" s="671"/>
      <c r="E573" s="671"/>
      <c r="F573" s="671"/>
      <c r="G573" s="671"/>
      <c r="H573" s="671"/>
      <c r="I573" s="671"/>
      <c r="J573" s="671"/>
      <c r="K573" s="671"/>
      <c r="L573" s="671"/>
      <c r="M573" s="671"/>
      <c r="N573" s="671"/>
      <c r="O573" s="671"/>
      <c r="P573" s="671"/>
      <c r="Q573" s="671"/>
      <c r="R573" s="671"/>
      <c r="S573" s="671"/>
      <c r="T573" s="671"/>
      <c r="U573" s="671"/>
      <c r="V573" s="671"/>
      <c r="W573" s="671"/>
      <c r="X573" s="671"/>
      <c r="Y573" s="671"/>
      <c r="Z573" s="671"/>
    </row>
    <row r="574" spans="1:26" ht="13.5" customHeight="1">
      <c r="A574" s="671"/>
      <c r="B574" s="671"/>
      <c r="C574" s="671"/>
      <c r="D574" s="671"/>
      <c r="E574" s="671"/>
      <c r="F574" s="671"/>
      <c r="G574" s="671"/>
      <c r="H574" s="671"/>
      <c r="I574" s="671"/>
      <c r="J574" s="671"/>
      <c r="K574" s="671"/>
      <c r="L574" s="671"/>
      <c r="M574" s="671"/>
      <c r="N574" s="671"/>
      <c r="O574" s="671"/>
      <c r="P574" s="671"/>
      <c r="Q574" s="671"/>
      <c r="R574" s="671"/>
      <c r="S574" s="671"/>
      <c r="T574" s="671"/>
      <c r="U574" s="671"/>
      <c r="V574" s="671"/>
      <c r="W574" s="671"/>
      <c r="X574" s="671"/>
      <c r="Y574" s="671"/>
      <c r="Z574" s="671"/>
    </row>
    <row r="575" spans="1:26" ht="13.5" customHeight="1">
      <c r="A575" s="671"/>
      <c r="B575" s="671"/>
      <c r="C575" s="671"/>
      <c r="D575" s="671"/>
      <c r="E575" s="671"/>
      <c r="F575" s="671"/>
      <c r="G575" s="671"/>
      <c r="H575" s="671"/>
      <c r="I575" s="671"/>
      <c r="J575" s="671"/>
      <c r="K575" s="671"/>
      <c r="L575" s="671"/>
      <c r="M575" s="671"/>
      <c r="N575" s="671"/>
      <c r="O575" s="671"/>
      <c r="P575" s="671"/>
      <c r="Q575" s="671"/>
      <c r="R575" s="671"/>
      <c r="S575" s="671"/>
      <c r="T575" s="671"/>
      <c r="U575" s="671"/>
      <c r="V575" s="671"/>
      <c r="W575" s="671"/>
      <c r="X575" s="671"/>
      <c r="Y575" s="671"/>
      <c r="Z575" s="671"/>
    </row>
    <row r="576" spans="1:26" ht="13.5" customHeight="1">
      <c r="A576" s="671"/>
      <c r="B576" s="671"/>
      <c r="C576" s="671"/>
      <c r="D576" s="671"/>
      <c r="E576" s="671"/>
      <c r="F576" s="671"/>
      <c r="G576" s="671"/>
      <c r="H576" s="671"/>
      <c r="I576" s="671"/>
      <c r="J576" s="671"/>
      <c r="K576" s="671"/>
      <c r="L576" s="671"/>
      <c r="M576" s="671"/>
      <c r="N576" s="671"/>
      <c r="O576" s="671"/>
      <c r="P576" s="671"/>
      <c r="Q576" s="671"/>
      <c r="R576" s="671"/>
      <c r="S576" s="671"/>
      <c r="T576" s="671"/>
      <c r="U576" s="671"/>
      <c r="V576" s="671"/>
      <c r="W576" s="671"/>
      <c r="X576" s="671"/>
      <c r="Y576" s="671"/>
      <c r="Z576" s="671"/>
    </row>
    <row r="577" spans="1:26" ht="13.5" customHeight="1">
      <c r="A577" s="671"/>
      <c r="B577" s="671"/>
      <c r="C577" s="671"/>
      <c r="D577" s="671"/>
      <c r="E577" s="671"/>
      <c r="F577" s="671"/>
      <c r="G577" s="671"/>
      <c r="H577" s="671"/>
      <c r="I577" s="671"/>
      <c r="J577" s="671"/>
      <c r="K577" s="671"/>
      <c r="L577" s="671"/>
      <c r="M577" s="671"/>
      <c r="N577" s="671"/>
      <c r="O577" s="671"/>
      <c r="P577" s="671"/>
      <c r="Q577" s="671"/>
      <c r="R577" s="671"/>
      <c r="S577" s="671"/>
      <c r="T577" s="671"/>
      <c r="U577" s="671"/>
      <c r="V577" s="671"/>
      <c r="W577" s="671"/>
      <c r="X577" s="671"/>
      <c r="Y577" s="671"/>
      <c r="Z577" s="671"/>
    </row>
    <row r="578" spans="1:26" ht="13.5" customHeight="1">
      <c r="A578" s="671"/>
      <c r="B578" s="671"/>
      <c r="C578" s="671"/>
      <c r="D578" s="671"/>
      <c r="E578" s="671"/>
      <c r="F578" s="671"/>
      <c r="G578" s="671"/>
      <c r="H578" s="671"/>
      <c r="I578" s="671"/>
      <c r="J578" s="671"/>
      <c r="K578" s="671"/>
      <c r="L578" s="671"/>
      <c r="M578" s="671"/>
      <c r="N578" s="671"/>
      <c r="O578" s="671"/>
      <c r="P578" s="671"/>
      <c r="Q578" s="671"/>
      <c r="R578" s="671"/>
      <c r="S578" s="671"/>
      <c r="T578" s="671"/>
      <c r="U578" s="671"/>
      <c r="V578" s="671"/>
      <c r="W578" s="671"/>
      <c r="X578" s="671"/>
      <c r="Y578" s="671"/>
      <c r="Z578" s="671"/>
    </row>
    <row r="579" spans="1:26" ht="13.5" customHeight="1">
      <c r="A579" s="671"/>
      <c r="B579" s="671"/>
      <c r="C579" s="671"/>
      <c r="D579" s="671"/>
      <c r="E579" s="671"/>
      <c r="F579" s="671"/>
      <c r="G579" s="671"/>
      <c r="H579" s="671"/>
      <c r="I579" s="671"/>
      <c r="J579" s="671"/>
      <c r="K579" s="671"/>
      <c r="L579" s="671"/>
      <c r="M579" s="671"/>
      <c r="N579" s="671"/>
      <c r="O579" s="671"/>
      <c r="P579" s="671"/>
      <c r="Q579" s="671"/>
      <c r="R579" s="671"/>
      <c r="S579" s="671"/>
      <c r="T579" s="671"/>
      <c r="U579" s="671"/>
      <c r="V579" s="671"/>
      <c r="W579" s="671"/>
      <c r="X579" s="671"/>
      <c r="Y579" s="671"/>
      <c r="Z579" s="671"/>
    </row>
    <row r="580" spans="1:26" ht="13.5" customHeight="1">
      <c r="A580" s="671"/>
      <c r="B580" s="671"/>
      <c r="C580" s="671"/>
      <c r="D580" s="671"/>
      <c r="E580" s="671"/>
      <c r="F580" s="671"/>
      <c r="G580" s="671"/>
      <c r="H580" s="671"/>
      <c r="I580" s="671"/>
      <c r="J580" s="671"/>
      <c r="K580" s="671"/>
      <c r="L580" s="671"/>
      <c r="M580" s="671"/>
      <c r="N580" s="671"/>
      <c r="O580" s="671"/>
      <c r="P580" s="671"/>
      <c r="Q580" s="671"/>
      <c r="R580" s="671"/>
      <c r="S580" s="671"/>
      <c r="T580" s="671"/>
      <c r="U580" s="671"/>
      <c r="V580" s="671"/>
      <c r="W580" s="671"/>
      <c r="X580" s="671"/>
      <c r="Y580" s="671"/>
      <c r="Z580" s="671"/>
    </row>
    <row r="581" spans="1:26" ht="13.5" customHeight="1">
      <c r="A581" s="671"/>
      <c r="B581" s="671"/>
      <c r="C581" s="671"/>
      <c r="D581" s="671"/>
      <c r="E581" s="671"/>
      <c r="F581" s="671"/>
      <c r="G581" s="671"/>
      <c r="H581" s="671"/>
      <c r="I581" s="671"/>
      <c r="J581" s="671"/>
      <c r="K581" s="671"/>
      <c r="L581" s="671"/>
      <c r="M581" s="671"/>
      <c r="N581" s="671"/>
      <c r="O581" s="671"/>
      <c r="P581" s="671"/>
      <c r="Q581" s="671"/>
      <c r="R581" s="671"/>
      <c r="S581" s="671"/>
      <c r="T581" s="671"/>
      <c r="U581" s="671"/>
      <c r="V581" s="671"/>
      <c r="W581" s="671"/>
      <c r="X581" s="671"/>
      <c r="Y581" s="671"/>
      <c r="Z581" s="671"/>
    </row>
    <row r="582" spans="1:26" ht="13.5" customHeight="1">
      <c r="A582" s="671"/>
      <c r="B582" s="671"/>
      <c r="C582" s="671"/>
      <c r="D582" s="671"/>
      <c r="E582" s="671"/>
      <c r="F582" s="671"/>
      <c r="G582" s="671"/>
      <c r="H582" s="671"/>
      <c r="I582" s="671"/>
      <c r="J582" s="671"/>
      <c r="K582" s="671"/>
      <c r="L582" s="671"/>
      <c r="M582" s="671"/>
      <c r="N582" s="671"/>
      <c r="O582" s="671"/>
      <c r="P582" s="671"/>
      <c r="Q582" s="671"/>
      <c r="R582" s="671"/>
      <c r="S582" s="671"/>
      <c r="T582" s="671"/>
      <c r="U582" s="671"/>
      <c r="V582" s="671"/>
      <c r="W582" s="671"/>
      <c r="X582" s="671"/>
      <c r="Y582" s="671"/>
      <c r="Z582" s="671"/>
    </row>
    <row r="583" spans="1:26" ht="13.5" customHeight="1">
      <c r="A583" s="671"/>
      <c r="B583" s="671"/>
      <c r="C583" s="671"/>
      <c r="D583" s="671"/>
      <c r="E583" s="671"/>
      <c r="F583" s="671"/>
      <c r="G583" s="671"/>
      <c r="H583" s="671"/>
      <c r="I583" s="671"/>
      <c r="J583" s="671"/>
      <c r="K583" s="671"/>
      <c r="L583" s="671"/>
      <c r="M583" s="671"/>
      <c r="N583" s="671"/>
      <c r="O583" s="671"/>
      <c r="P583" s="671"/>
      <c r="Q583" s="671"/>
      <c r="R583" s="671"/>
      <c r="S583" s="671"/>
      <c r="T583" s="671"/>
      <c r="U583" s="671"/>
      <c r="V583" s="671"/>
      <c r="W583" s="671"/>
      <c r="X583" s="671"/>
      <c r="Y583" s="671"/>
      <c r="Z583" s="671"/>
    </row>
    <row r="584" spans="1:26" ht="13.5" customHeight="1">
      <c r="A584" s="671"/>
      <c r="B584" s="671"/>
      <c r="C584" s="671"/>
      <c r="D584" s="671"/>
      <c r="E584" s="671"/>
      <c r="F584" s="671"/>
      <c r="G584" s="671"/>
      <c r="H584" s="671"/>
      <c r="I584" s="671"/>
      <c r="J584" s="671"/>
      <c r="K584" s="671"/>
      <c r="L584" s="671"/>
      <c r="M584" s="671"/>
      <c r="N584" s="671"/>
      <c r="O584" s="671"/>
      <c r="P584" s="671"/>
      <c r="Q584" s="671"/>
      <c r="R584" s="671"/>
      <c r="S584" s="671"/>
      <c r="T584" s="671"/>
      <c r="U584" s="671"/>
      <c r="V584" s="671"/>
      <c r="W584" s="671"/>
      <c r="X584" s="671"/>
      <c r="Y584" s="671"/>
      <c r="Z584" s="671"/>
    </row>
    <row r="585" spans="1:26" ht="13.5" customHeight="1">
      <c r="A585" s="671"/>
      <c r="B585" s="671"/>
      <c r="C585" s="671"/>
      <c r="D585" s="671"/>
      <c r="E585" s="671"/>
      <c r="F585" s="671"/>
      <c r="G585" s="671"/>
      <c r="H585" s="671"/>
      <c r="I585" s="671"/>
      <c r="J585" s="671"/>
      <c r="K585" s="671"/>
      <c r="L585" s="671"/>
      <c r="M585" s="671"/>
      <c r="N585" s="671"/>
      <c r="O585" s="671"/>
      <c r="P585" s="671"/>
      <c r="Q585" s="671"/>
      <c r="R585" s="671"/>
      <c r="S585" s="671"/>
      <c r="T585" s="671"/>
      <c r="U585" s="671"/>
      <c r="V585" s="671"/>
      <c r="W585" s="671"/>
      <c r="X585" s="671"/>
      <c r="Y585" s="671"/>
      <c r="Z585" s="671"/>
    </row>
    <row r="586" spans="1:26" ht="13.5" customHeight="1">
      <c r="A586" s="671"/>
      <c r="B586" s="671"/>
      <c r="C586" s="671"/>
      <c r="D586" s="671"/>
      <c r="E586" s="671"/>
      <c r="F586" s="671"/>
      <c r="G586" s="671"/>
      <c r="H586" s="671"/>
      <c r="I586" s="671"/>
      <c r="J586" s="671"/>
      <c r="K586" s="671"/>
      <c r="L586" s="671"/>
      <c r="M586" s="671"/>
      <c r="N586" s="671"/>
      <c r="O586" s="671"/>
      <c r="P586" s="671"/>
      <c r="Q586" s="671"/>
      <c r="R586" s="671"/>
      <c r="S586" s="671"/>
      <c r="T586" s="671"/>
      <c r="U586" s="671"/>
      <c r="V586" s="671"/>
      <c r="W586" s="671"/>
      <c r="X586" s="671"/>
      <c r="Y586" s="671"/>
      <c r="Z586" s="671"/>
    </row>
    <row r="587" spans="1:26" ht="13.5" customHeight="1">
      <c r="A587" s="671"/>
      <c r="B587" s="671"/>
      <c r="C587" s="671"/>
      <c r="D587" s="671"/>
      <c r="E587" s="671"/>
      <c r="F587" s="671"/>
      <c r="G587" s="671"/>
      <c r="H587" s="671"/>
      <c r="I587" s="671"/>
      <c r="J587" s="671"/>
      <c r="K587" s="671"/>
      <c r="L587" s="671"/>
      <c r="M587" s="671"/>
      <c r="N587" s="671"/>
      <c r="O587" s="671"/>
      <c r="P587" s="671"/>
      <c r="Q587" s="671"/>
      <c r="R587" s="671"/>
      <c r="S587" s="671"/>
      <c r="T587" s="671"/>
      <c r="U587" s="671"/>
      <c r="V587" s="671"/>
      <c r="W587" s="671"/>
      <c r="X587" s="671"/>
      <c r="Y587" s="671"/>
      <c r="Z587" s="671"/>
    </row>
    <row r="588" spans="1:26" ht="13.5" customHeight="1">
      <c r="A588" s="671"/>
      <c r="B588" s="671"/>
      <c r="C588" s="671"/>
      <c r="D588" s="671"/>
      <c r="E588" s="671"/>
      <c r="F588" s="671"/>
      <c r="G588" s="671"/>
      <c r="H588" s="671"/>
      <c r="I588" s="671"/>
      <c r="J588" s="671"/>
      <c r="K588" s="671"/>
      <c r="L588" s="671"/>
      <c r="M588" s="671"/>
      <c r="N588" s="671"/>
      <c r="O588" s="671"/>
      <c r="P588" s="671"/>
      <c r="Q588" s="671"/>
      <c r="R588" s="671"/>
      <c r="S588" s="671"/>
      <c r="T588" s="671"/>
      <c r="U588" s="671"/>
      <c r="V588" s="671"/>
      <c r="W588" s="671"/>
      <c r="X588" s="671"/>
      <c r="Y588" s="671"/>
      <c r="Z588" s="671"/>
    </row>
    <row r="589" spans="1:26" ht="13.5" customHeight="1">
      <c r="A589" s="671"/>
      <c r="B589" s="671"/>
      <c r="C589" s="671"/>
      <c r="D589" s="671"/>
      <c r="E589" s="671"/>
      <c r="F589" s="671"/>
      <c r="G589" s="671"/>
      <c r="H589" s="671"/>
      <c r="I589" s="671"/>
      <c r="J589" s="671"/>
      <c r="K589" s="671"/>
      <c r="L589" s="671"/>
      <c r="M589" s="671"/>
      <c r="N589" s="671"/>
      <c r="O589" s="671"/>
      <c r="P589" s="671"/>
      <c r="Q589" s="671"/>
      <c r="R589" s="671"/>
      <c r="S589" s="671"/>
      <c r="T589" s="671"/>
      <c r="U589" s="671"/>
      <c r="V589" s="671"/>
      <c r="W589" s="671"/>
      <c r="X589" s="671"/>
      <c r="Y589" s="671"/>
      <c r="Z589" s="671"/>
    </row>
    <row r="590" spans="1:26" ht="13.5" customHeight="1">
      <c r="A590" s="671"/>
      <c r="B590" s="671"/>
      <c r="C590" s="671"/>
      <c r="D590" s="671"/>
      <c r="E590" s="671"/>
      <c r="F590" s="671"/>
      <c r="G590" s="671"/>
      <c r="H590" s="671"/>
      <c r="I590" s="671"/>
      <c r="J590" s="671"/>
      <c r="K590" s="671"/>
      <c r="L590" s="671"/>
      <c r="M590" s="671"/>
      <c r="N590" s="671"/>
      <c r="O590" s="671"/>
      <c r="P590" s="671"/>
      <c r="Q590" s="671"/>
      <c r="R590" s="671"/>
      <c r="S590" s="671"/>
      <c r="T590" s="671"/>
      <c r="U590" s="671"/>
      <c r="V590" s="671"/>
      <c r="W590" s="671"/>
      <c r="X590" s="671"/>
      <c r="Y590" s="671"/>
      <c r="Z590" s="671"/>
    </row>
    <row r="591" spans="1:26" ht="13.5" customHeight="1">
      <c r="A591" s="671"/>
      <c r="B591" s="671"/>
      <c r="C591" s="671"/>
      <c r="D591" s="671"/>
      <c r="E591" s="671"/>
      <c r="F591" s="671"/>
      <c r="G591" s="671"/>
      <c r="H591" s="671"/>
      <c r="I591" s="671"/>
      <c r="J591" s="671"/>
      <c r="K591" s="671"/>
      <c r="L591" s="671"/>
      <c r="M591" s="671"/>
      <c r="N591" s="671"/>
      <c r="O591" s="671"/>
      <c r="P591" s="671"/>
      <c r="Q591" s="671"/>
      <c r="R591" s="671"/>
      <c r="S591" s="671"/>
      <c r="T591" s="671"/>
      <c r="U591" s="671"/>
      <c r="V591" s="671"/>
      <c r="W591" s="671"/>
      <c r="X591" s="671"/>
      <c r="Y591" s="671"/>
      <c r="Z591" s="671"/>
    </row>
    <row r="592" spans="1:26" ht="13.5" customHeight="1">
      <c r="A592" s="671"/>
      <c r="B592" s="671"/>
      <c r="C592" s="671"/>
      <c r="D592" s="671"/>
      <c r="E592" s="671"/>
      <c r="F592" s="671"/>
      <c r="G592" s="671"/>
      <c r="H592" s="671"/>
      <c r="I592" s="671"/>
      <c r="J592" s="671"/>
      <c r="K592" s="671"/>
      <c r="L592" s="671"/>
      <c r="M592" s="671"/>
      <c r="N592" s="671"/>
      <c r="O592" s="671"/>
      <c r="P592" s="671"/>
      <c r="Q592" s="671"/>
      <c r="R592" s="671"/>
      <c r="S592" s="671"/>
      <c r="T592" s="671"/>
      <c r="U592" s="671"/>
      <c r="V592" s="671"/>
      <c r="W592" s="671"/>
      <c r="X592" s="671"/>
      <c r="Y592" s="671"/>
      <c r="Z592" s="671"/>
    </row>
    <row r="593" spans="1:26" ht="13.5" customHeight="1">
      <c r="A593" s="671"/>
      <c r="B593" s="671"/>
      <c r="C593" s="671"/>
      <c r="D593" s="671"/>
      <c r="E593" s="671"/>
      <c r="F593" s="671"/>
      <c r="G593" s="671"/>
      <c r="H593" s="671"/>
      <c r="I593" s="671"/>
      <c r="J593" s="671"/>
      <c r="K593" s="671"/>
      <c r="L593" s="671"/>
      <c r="M593" s="671"/>
      <c r="N593" s="671"/>
      <c r="O593" s="671"/>
      <c r="P593" s="671"/>
      <c r="Q593" s="671"/>
      <c r="R593" s="671"/>
      <c r="S593" s="671"/>
      <c r="T593" s="671"/>
      <c r="U593" s="671"/>
      <c r="V593" s="671"/>
      <c r="W593" s="671"/>
      <c r="X593" s="671"/>
      <c r="Y593" s="671"/>
      <c r="Z593" s="671"/>
    </row>
    <row r="594" spans="1:26" ht="13.5" customHeight="1">
      <c r="A594" s="671"/>
      <c r="B594" s="671"/>
      <c r="C594" s="671"/>
      <c r="D594" s="671"/>
      <c r="E594" s="671"/>
      <c r="F594" s="671"/>
      <c r="G594" s="671"/>
      <c r="H594" s="671"/>
      <c r="I594" s="671"/>
      <c r="J594" s="671"/>
      <c r="K594" s="671"/>
      <c r="L594" s="671"/>
      <c r="M594" s="671"/>
      <c r="N594" s="671"/>
      <c r="O594" s="671"/>
      <c r="P594" s="671"/>
      <c r="Q594" s="671"/>
      <c r="R594" s="671"/>
      <c r="S594" s="671"/>
      <c r="T594" s="671"/>
      <c r="U594" s="671"/>
      <c r="V594" s="671"/>
      <c r="W594" s="671"/>
      <c r="X594" s="671"/>
      <c r="Y594" s="671"/>
      <c r="Z594" s="671"/>
    </row>
    <row r="595" spans="1:26" ht="13.5" customHeight="1">
      <c r="A595" s="671"/>
      <c r="B595" s="671"/>
      <c r="C595" s="671"/>
      <c r="D595" s="671"/>
      <c r="E595" s="671"/>
      <c r="F595" s="671"/>
      <c r="G595" s="671"/>
      <c r="H595" s="671"/>
      <c r="I595" s="671"/>
      <c r="J595" s="671"/>
      <c r="K595" s="671"/>
      <c r="L595" s="671"/>
      <c r="M595" s="671"/>
      <c r="N595" s="671"/>
      <c r="O595" s="671"/>
      <c r="P595" s="671"/>
      <c r="Q595" s="671"/>
      <c r="R595" s="671"/>
      <c r="S595" s="671"/>
      <c r="T595" s="671"/>
      <c r="U595" s="671"/>
      <c r="V595" s="671"/>
      <c r="W595" s="671"/>
      <c r="X595" s="671"/>
      <c r="Y595" s="671"/>
      <c r="Z595" s="671"/>
    </row>
    <row r="596" spans="1:26" ht="13.5" customHeight="1">
      <c r="A596" s="671"/>
      <c r="B596" s="671"/>
      <c r="C596" s="671"/>
      <c r="D596" s="671"/>
      <c r="E596" s="671"/>
      <c r="F596" s="671"/>
      <c r="G596" s="671"/>
      <c r="H596" s="671"/>
      <c r="I596" s="671"/>
      <c r="J596" s="671"/>
      <c r="K596" s="671"/>
      <c r="L596" s="671"/>
      <c r="M596" s="671"/>
      <c r="N596" s="671"/>
      <c r="O596" s="671"/>
      <c r="P596" s="671"/>
      <c r="Q596" s="671"/>
      <c r="R596" s="671"/>
      <c r="S596" s="671"/>
      <c r="T596" s="671"/>
      <c r="U596" s="671"/>
      <c r="V596" s="671"/>
      <c r="W596" s="671"/>
      <c r="X596" s="671"/>
      <c r="Y596" s="671"/>
      <c r="Z596" s="671"/>
    </row>
    <row r="597" spans="1:26" ht="13.5" customHeight="1">
      <c r="A597" s="671"/>
      <c r="B597" s="671"/>
      <c r="C597" s="671"/>
      <c r="D597" s="671"/>
      <c r="E597" s="671"/>
      <c r="F597" s="671"/>
      <c r="G597" s="671"/>
      <c r="H597" s="671"/>
      <c r="I597" s="671"/>
      <c r="J597" s="671"/>
      <c r="K597" s="671"/>
      <c r="L597" s="671"/>
      <c r="M597" s="671"/>
      <c r="N597" s="671"/>
      <c r="O597" s="671"/>
      <c r="P597" s="671"/>
      <c r="Q597" s="671"/>
      <c r="R597" s="671"/>
      <c r="S597" s="671"/>
      <c r="T597" s="671"/>
      <c r="U597" s="671"/>
      <c r="V597" s="671"/>
      <c r="W597" s="671"/>
      <c r="X597" s="671"/>
      <c r="Y597" s="671"/>
      <c r="Z597" s="671"/>
    </row>
    <row r="598" spans="1:26" ht="13.5" customHeight="1">
      <c r="A598" s="671"/>
      <c r="B598" s="671"/>
      <c r="C598" s="671"/>
      <c r="D598" s="671"/>
      <c r="E598" s="671"/>
      <c r="F598" s="671"/>
      <c r="G598" s="671"/>
      <c r="H598" s="671"/>
      <c r="I598" s="671"/>
      <c r="J598" s="671"/>
      <c r="K598" s="671"/>
      <c r="L598" s="671"/>
      <c r="M598" s="671"/>
      <c r="N598" s="671"/>
      <c r="O598" s="671"/>
      <c r="P598" s="671"/>
      <c r="Q598" s="671"/>
      <c r="R598" s="671"/>
      <c r="S598" s="671"/>
      <c r="T598" s="671"/>
      <c r="U598" s="671"/>
      <c r="V598" s="671"/>
      <c r="W598" s="671"/>
      <c r="X598" s="671"/>
      <c r="Y598" s="671"/>
      <c r="Z598" s="671"/>
    </row>
    <row r="599" spans="1:26" ht="13.5" customHeight="1">
      <c r="A599" s="671"/>
      <c r="B599" s="671"/>
      <c r="C599" s="671"/>
      <c r="D599" s="671"/>
      <c r="E599" s="671"/>
      <c r="F599" s="671"/>
      <c r="G599" s="671"/>
      <c r="H599" s="671"/>
      <c r="I599" s="671"/>
      <c r="J599" s="671"/>
      <c r="K599" s="671"/>
      <c r="L599" s="671"/>
      <c r="M599" s="671"/>
      <c r="N599" s="671"/>
      <c r="O599" s="671"/>
      <c r="P599" s="671"/>
      <c r="Q599" s="671"/>
      <c r="R599" s="671"/>
      <c r="S599" s="671"/>
      <c r="T599" s="671"/>
      <c r="U599" s="671"/>
      <c r="V599" s="671"/>
      <c r="W599" s="671"/>
      <c r="X599" s="671"/>
      <c r="Y599" s="671"/>
      <c r="Z599" s="671"/>
    </row>
    <row r="600" spans="1:26" ht="13.5" customHeight="1">
      <c r="A600" s="671"/>
      <c r="B600" s="671"/>
      <c r="C600" s="671"/>
      <c r="D600" s="671"/>
      <c r="E600" s="671"/>
      <c r="F600" s="671"/>
      <c r="G600" s="671"/>
      <c r="H600" s="671"/>
      <c r="I600" s="671"/>
      <c r="J600" s="671"/>
      <c r="K600" s="671"/>
      <c r="L600" s="671"/>
      <c r="M600" s="671"/>
      <c r="N600" s="671"/>
      <c r="O600" s="671"/>
      <c r="P600" s="671"/>
      <c r="Q600" s="671"/>
      <c r="R600" s="671"/>
      <c r="S600" s="671"/>
      <c r="T600" s="671"/>
      <c r="U600" s="671"/>
      <c r="V600" s="671"/>
      <c r="W600" s="671"/>
      <c r="X600" s="671"/>
      <c r="Y600" s="671"/>
      <c r="Z600" s="671"/>
    </row>
    <row r="601" spans="1:26" ht="13.5" customHeight="1">
      <c r="A601" s="671"/>
      <c r="B601" s="671"/>
      <c r="C601" s="671"/>
      <c r="D601" s="671"/>
      <c r="E601" s="671"/>
      <c r="F601" s="671"/>
      <c r="G601" s="671"/>
      <c r="H601" s="671"/>
      <c r="I601" s="671"/>
      <c r="J601" s="671"/>
      <c r="K601" s="671"/>
      <c r="L601" s="671"/>
      <c r="M601" s="671"/>
      <c r="N601" s="671"/>
      <c r="O601" s="671"/>
      <c r="P601" s="671"/>
      <c r="Q601" s="671"/>
      <c r="R601" s="671"/>
      <c r="S601" s="671"/>
      <c r="T601" s="671"/>
      <c r="U601" s="671"/>
      <c r="V601" s="671"/>
      <c r="W601" s="671"/>
      <c r="X601" s="671"/>
      <c r="Y601" s="671"/>
      <c r="Z601" s="671"/>
    </row>
    <row r="602" spans="1:26" ht="13.5" customHeight="1">
      <c r="A602" s="671"/>
      <c r="B602" s="671"/>
      <c r="C602" s="671"/>
      <c r="D602" s="671"/>
      <c r="E602" s="671"/>
      <c r="F602" s="671"/>
      <c r="G602" s="671"/>
      <c r="H602" s="671"/>
      <c r="I602" s="671"/>
      <c r="J602" s="671"/>
      <c r="K602" s="671"/>
      <c r="L602" s="671"/>
      <c r="M602" s="671"/>
      <c r="N602" s="671"/>
      <c r="O602" s="671"/>
      <c r="P602" s="671"/>
      <c r="Q602" s="671"/>
      <c r="R602" s="671"/>
      <c r="S602" s="671"/>
      <c r="T602" s="671"/>
      <c r="U602" s="671"/>
      <c r="V602" s="671"/>
      <c r="W602" s="671"/>
      <c r="X602" s="671"/>
      <c r="Y602" s="671"/>
      <c r="Z602" s="671"/>
    </row>
    <row r="603" spans="1:26" ht="13.5" customHeight="1">
      <c r="A603" s="671"/>
      <c r="B603" s="671"/>
      <c r="C603" s="671"/>
      <c r="D603" s="671"/>
      <c r="E603" s="671"/>
      <c r="F603" s="671"/>
      <c r="G603" s="671"/>
      <c r="H603" s="671"/>
      <c r="I603" s="671"/>
      <c r="J603" s="671"/>
      <c r="K603" s="671"/>
      <c r="L603" s="671"/>
      <c r="M603" s="671"/>
      <c r="N603" s="671"/>
      <c r="O603" s="671"/>
      <c r="P603" s="671"/>
      <c r="Q603" s="671"/>
      <c r="R603" s="671"/>
      <c r="S603" s="671"/>
      <c r="T603" s="671"/>
      <c r="U603" s="671"/>
      <c r="V603" s="671"/>
      <c r="W603" s="671"/>
      <c r="X603" s="671"/>
      <c r="Y603" s="671"/>
      <c r="Z603" s="671"/>
    </row>
    <row r="604" spans="1:26" ht="13.5" customHeight="1">
      <c r="A604" s="671"/>
      <c r="B604" s="671"/>
      <c r="C604" s="671"/>
      <c r="D604" s="671"/>
      <c r="E604" s="671"/>
      <c r="F604" s="671"/>
      <c r="G604" s="671"/>
      <c r="H604" s="671"/>
      <c r="I604" s="671"/>
      <c r="J604" s="671"/>
      <c r="K604" s="671"/>
      <c r="L604" s="671"/>
      <c r="M604" s="671"/>
      <c r="N604" s="671"/>
      <c r="O604" s="671"/>
      <c r="P604" s="671"/>
      <c r="Q604" s="671"/>
      <c r="R604" s="671"/>
      <c r="S604" s="671"/>
      <c r="T604" s="671"/>
      <c r="U604" s="671"/>
      <c r="V604" s="671"/>
      <c r="W604" s="671"/>
      <c r="X604" s="671"/>
      <c r="Y604" s="671"/>
      <c r="Z604" s="671"/>
    </row>
    <row r="605" spans="1:26" ht="13.5" customHeight="1">
      <c r="A605" s="671"/>
      <c r="B605" s="671"/>
      <c r="C605" s="671"/>
      <c r="D605" s="671"/>
      <c r="E605" s="671"/>
      <c r="F605" s="671"/>
      <c r="G605" s="671"/>
      <c r="H605" s="671"/>
      <c r="I605" s="671"/>
      <c r="J605" s="671"/>
      <c r="K605" s="671"/>
      <c r="L605" s="671"/>
      <c r="M605" s="671"/>
      <c r="N605" s="671"/>
      <c r="O605" s="671"/>
      <c r="P605" s="671"/>
      <c r="Q605" s="671"/>
      <c r="R605" s="671"/>
      <c r="S605" s="671"/>
      <c r="T605" s="671"/>
      <c r="U605" s="671"/>
      <c r="V605" s="671"/>
      <c r="W605" s="671"/>
      <c r="X605" s="671"/>
      <c r="Y605" s="671"/>
      <c r="Z605" s="671"/>
    </row>
    <row r="606" spans="1:26" ht="13.5" customHeight="1">
      <c r="A606" s="671"/>
      <c r="B606" s="671"/>
      <c r="C606" s="671"/>
      <c r="D606" s="671"/>
      <c r="E606" s="671"/>
      <c r="F606" s="671"/>
      <c r="G606" s="671"/>
      <c r="H606" s="671"/>
      <c r="I606" s="671"/>
      <c r="J606" s="671"/>
      <c r="K606" s="671"/>
      <c r="L606" s="671"/>
      <c r="M606" s="671"/>
      <c r="N606" s="671"/>
      <c r="O606" s="671"/>
      <c r="P606" s="671"/>
      <c r="Q606" s="671"/>
      <c r="R606" s="671"/>
      <c r="S606" s="671"/>
      <c r="T606" s="671"/>
      <c r="U606" s="671"/>
      <c r="V606" s="671"/>
      <c r="W606" s="671"/>
      <c r="X606" s="671"/>
      <c r="Y606" s="671"/>
      <c r="Z606" s="671"/>
    </row>
    <row r="607" spans="1:26" ht="13.5" customHeight="1">
      <c r="A607" s="671"/>
      <c r="B607" s="671"/>
      <c r="C607" s="671"/>
      <c r="D607" s="671"/>
      <c r="E607" s="671"/>
      <c r="F607" s="671"/>
      <c r="G607" s="671"/>
      <c r="H607" s="671"/>
      <c r="I607" s="671"/>
      <c r="J607" s="671"/>
      <c r="K607" s="671"/>
      <c r="L607" s="671"/>
      <c r="M607" s="671"/>
      <c r="N607" s="671"/>
      <c r="O607" s="671"/>
      <c r="P607" s="671"/>
      <c r="Q607" s="671"/>
      <c r="R607" s="671"/>
      <c r="S607" s="671"/>
      <c r="T607" s="671"/>
      <c r="U607" s="671"/>
      <c r="V607" s="671"/>
      <c r="W607" s="671"/>
      <c r="X607" s="671"/>
      <c r="Y607" s="671"/>
      <c r="Z607" s="671"/>
    </row>
    <row r="608" spans="1:26" ht="13.5" customHeight="1">
      <c r="A608" s="671"/>
      <c r="B608" s="671"/>
      <c r="C608" s="671"/>
      <c r="D608" s="671"/>
      <c r="E608" s="671"/>
      <c r="F608" s="671"/>
      <c r="G608" s="671"/>
      <c r="H608" s="671"/>
      <c r="I608" s="671"/>
      <c r="J608" s="671"/>
      <c r="K608" s="671"/>
      <c r="L608" s="671"/>
      <c r="M608" s="671"/>
      <c r="N608" s="671"/>
      <c r="O608" s="671"/>
      <c r="P608" s="671"/>
      <c r="Q608" s="671"/>
      <c r="R608" s="671"/>
      <c r="S608" s="671"/>
      <c r="T608" s="671"/>
      <c r="U608" s="671"/>
      <c r="V608" s="671"/>
      <c r="W608" s="671"/>
      <c r="X608" s="671"/>
      <c r="Y608" s="671"/>
      <c r="Z608" s="671"/>
    </row>
    <row r="609" spans="1:26" ht="13.5" customHeight="1">
      <c r="A609" s="671"/>
      <c r="B609" s="671"/>
      <c r="C609" s="671"/>
      <c r="D609" s="671"/>
      <c r="E609" s="671"/>
      <c r="F609" s="671"/>
      <c r="G609" s="671"/>
      <c r="H609" s="671"/>
      <c r="I609" s="671"/>
      <c r="J609" s="671"/>
      <c r="K609" s="671"/>
      <c r="L609" s="671"/>
      <c r="M609" s="671"/>
      <c r="N609" s="671"/>
      <c r="O609" s="671"/>
      <c r="P609" s="671"/>
      <c r="Q609" s="671"/>
      <c r="R609" s="671"/>
      <c r="S609" s="671"/>
      <c r="T609" s="671"/>
      <c r="U609" s="671"/>
      <c r="V609" s="671"/>
      <c r="W609" s="671"/>
      <c r="X609" s="671"/>
      <c r="Y609" s="671"/>
      <c r="Z609" s="671"/>
    </row>
    <row r="610" spans="1:26" ht="13.5" customHeight="1">
      <c r="A610" s="671"/>
      <c r="B610" s="671"/>
      <c r="C610" s="671"/>
      <c r="D610" s="671"/>
      <c r="E610" s="671"/>
      <c r="F610" s="671"/>
      <c r="G610" s="671"/>
      <c r="H610" s="671"/>
      <c r="I610" s="671"/>
      <c r="J610" s="671"/>
      <c r="K610" s="671"/>
      <c r="L610" s="671"/>
      <c r="M610" s="671"/>
      <c r="N610" s="671"/>
      <c r="O610" s="671"/>
      <c r="P610" s="671"/>
      <c r="Q610" s="671"/>
      <c r="R610" s="671"/>
      <c r="S610" s="671"/>
      <c r="T610" s="671"/>
      <c r="U610" s="671"/>
      <c r="V610" s="671"/>
      <c r="W610" s="671"/>
      <c r="X610" s="671"/>
      <c r="Y610" s="671"/>
      <c r="Z610" s="671"/>
    </row>
    <row r="611" spans="1:26" ht="13.5" customHeight="1">
      <c r="A611" s="671"/>
      <c r="B611" s="671"/>
      <c r="C611" s="671"/>
      <c r="D611" s="671"/>
      <c r="E611" s="671"/>
      <c r="F611" s="671"/>
      <c r="G611" s="671"/>
      <c r="H611" s="671"/>
      <c r="I611" s="671"/>
      <c r="J611" s="671"/>
      <c r="K611" s="671"/>
      <c r="L611" s="671"/>
      <c r="M611" s="671"/>
      <c r="N611" s="671"/>
      <c r="O611" s="671"/>
      <c r="P611" s="671"/>
      <c r="Q611" s="671"/>
      <c r="R611" s="671"/>
      <c r="S611" s="671"/>
      <c r="T611" s="671"/>
      <c r="U611" s="671"/>
      <c r="V611" s="671"/>
      <c r="W611" s="671"/>
      <c r="X611" s="671"/>
      <c r="Y611" s="671"/>
      <c r="Z611" s="671"/>
    </row>
    <row r="612" spans="1:26" ht="13.5" customHeight="1">
      <c r="A612" s="671"/>
      <c r="B612" s="671"/>
      <c r="C612" s="671"/>
      <c r="D612" s="671"/>
      <c r="E612" s="671"/>
      <c r="F612" s="671"/>
      <c r="G612" s="671"/>
      <c r="H612" s="671"/>
      <c r="I612" s="671"/>
      <c r="J612" s="671"/>
      <c r="K612" s="671"/>
      <c r="L612" s="671"/>
      <c r="M612" s="671"/>
      <c r="N612" s="671"/>
      <c r="O612" s="671"/>
      <c r="P612" s="671"/>
      <c r="Q612" s="671"/>
      <c r="R612" s="671"/>
      <c r="S612" s="671"/>
      <c r="T612" s="671"/>
      <c r="U612" s="671"/>
      <c r="V612" s="671"/>
      <c r="W612" s="671"/>
      <c r="X612" s="671"/>
      <c r="Y612" s="671"/>
      <c r="Z612" s="671"/>
    </row>
    <row r="613" spans="1:26" ht="13.5" customHeight="1">
      <c r="A613" s="671"/>
      <c r="B613" s="671"/>
      <c r="C613" s="671"/>
      <c r="D613" s="671"/>
      <c r="E613" s="671"/>
      <c r="F613" s="671"/>
      <c r="G613" s="671"/>
      <c r="H613" s="671"/>
      <c r="I613" s="671"/>
      <c r="J613" s="671"/>
      <c r="K613" s="671"/>
      <c r="L613" s="671"/>
      <c r="M613" s="671"/>
      <c r="N613" s="671"/>
      <c r="O613" s="671"/>
      <c r="P613" s="671"/>
      <c r="Q613" s="671"/>
      <c r="R613" s="671"/>
      <c r="S613" s="671"/>
      <c r="T613" s="671"/>
      <c r="U613" s="671"/>
      <c r="V613" s="671"/>
      <c r="W613" s="671"/>
      <c r="X613" s="671"/>
      <c r="Y613" s="671"/>
      <c r="Z613" s="671"/>
    </row>
    <row r="614" spans="1:26" ht="13.5" customHeight="1">
      <c r="A614" s="671"/>
      <c r="B614" s="671"/>
      <c r="C614" s="671"/>
      <c r="D614" s="671"/>
      <c r="E614" s="671"/>
      <c r="F614" s="671"/>
      <c r="G614" s="671"/>
      <c r="H614" s="671"/>
      <c r="I614" s="671"/>
      <c r="J614" s="671"/>
      <c r="K614" s="671"/>
      <c r="L614" s="671"/>
      <c r="M614" s="671"/>
      <c r="N614" s="671"/>
      <c r="O614" s="671"/>
      <c r="P614" s="671"/>
      <c r="Q614" s="671"/>
      <c r="R614" s="671"/>
      <c r="S614" s="671"/>
      <c r="T614" s="671"/>
      <c r="U614" s="671"/>
      <c r="V614" s="671"/>
      <c r="W614" s="671"/>
      <c r="X614" s="671"/>
      <c r="Y614" s="671"/>
      <c r="Z614" s="671"/>
    </row>
    <row r="615" spans="1:26" ht="13.5" customHeight="1">
      <c r="A615" s="671"/>
      <c r="B615" s="671"/>
      <c r="C615" s="671"/>
      <c r="D615" s="671"/>
      <c r="E615" s="671"/>
      <c r="F615" s="671"/>
      <c r="G615" s="671"/>
      <c r="H615" s="671"/>
      <c r="I615" s="671"/>
      <c r="J615" s="671"/>
      <c r="K615" s="671"/>
      <c r="L615" s="671"/>
      <c r="M615" s="671"/>
      <c r="N615" s="671"/>
      <c r="O615" s="671"/>
      <c r="P615" s="671"/>
      <c r="Q615" s="671"/>
      <c r="R615" s="671"/>
      <c r="S615" s="671"/>
      <c r="T615" s="671"/>
      <c r="U615" s="671"/>
      <c r="V615" s="671"/>
      <c r="W615" s="671"/>
      <c r="X615" s="671"/>
      <c r="Y615" s="671"/>
      <c r="Z615" s="671"/>
    </row>
    <row r="616" spans="1:26" ht="13.5" customHeight="1">
      <c r="A616" s="671"/>
      <c r="B616" s="671"/>
      <c r="C616" s="671"/>
      <c r="D616" s="671"/>
      <c r="E616" s="671"/>
      <c r="F616" s="671"/>
      <c r="G616" s="671"/>
      <c r="H616" s="671"/>
      <c r="I616" s="671"/>
      <c r="J616" s="671"/>
      <c r="K616" s="671"/>
      <c r="L616" s="671"/>
      <c r="M616" s="671"/>
      <c r="N616" s="671"/>
      <c r="O616" s="671"/>
      <c r="P616" s="671"/>
      <c r="Q616" s="671"/>
      <c r="R616" s="671"/>
      <c r="S616" s="671"/>
      <c r="T616" s="671"/>
      <c r="U616" s="671"/>
      <c r="V616" s="671"/>
      <c r="W616" s="671"/>
      <c r="X616" s="671"/>
      <c r="Y616" s="671"/>
      <c r="Z616" s="671"/>
    </row>
    <row r="617" spans="1:26" ht="13.5" customHeight="1">
      <c r="A617" s="671"/>
      <c r="B617" s="671"/>
      <c r="C617" s="671"/>
      <c r="D617" s="671"/>
      <c r="E617" s="671"/>
      <c r="F617" s="671"/>
      <c r="G617" s="671"/>
      <c r="H617" s="671"/>
      <c r="I617" s="671"/>
      <c r="J617" s="671"/>
      <c r="K617" s="671"/>
      <c r="L617" s="671"/>
      <c r="M617" s="671"/>
      <c r="N617" s="671"/>
      <c r="O617" s="671"/>
      <c r="P617" s="671"/>
      <c r="Q617" s="671"/>
      <c r="R617" s="671"/>
      <c r="S617" s="671"/>
      <c r="T617" s="671"/>
      <c r="U617" s="671"/>
      <c r="V617" s="671"/>
      <c r="W617" s="671"/>
      <c r="X617" s="671"/>
      <c r="Y617" s="671"/>
      <c r="Z617" s="671"/>
    </row>
    <row r="618" spans="1:26" ht="13.5" customHeight="1">
      <c r="A618" s="671"/>
      <c r="B618" s="671"/>
      <c r="C618" s="671"/>
      <c r="D618" s="671"/>
      <c r="E618" s="671"/>
      <c r="F618" s="671"/>
      <c r="G618" s="671"/>
      <c r="H618" s="671"/>
      <c r="I618" s="671"/>
      <c r="J618" s="671"/>
      <c r="K618" s="671"/>
      <c r="L618" s="671"/>
      <c r="M618" s="671"/>
      <c r="N618" s="671"/>
      <c r="O618" s="671"/>
      <c r="P618" s="671"/>
      <c r="Q618" s="671"/>
      <c r="R618" s="671"/>
      <c r="S618" s="671"/>
      <c r="T618" s="671"/>
      <c r="U618" s="671"/>
      <c r="V618" s="671"/>
      <c r="W618" s="671"/>
      <c r="X618" s="671"/>
      <c r="Y618" s="671"/>
      <c r="Z618" s="671"/>
    </row>
    <row r="619" spans="1:26" ht="13.5" customHeight="1">
      <c r="A619" s="671"/>
      <c r="B619" s="671"/>
      <c r="C619" s="671"/>
      <c r="D619" s="671"/>
      <c r="E619" s="671"/>
      <c r="F619" s="671"/>
      <c r="G619" s="671"/>
      <c r="H619" s="671"/>
      <c r="I619" s="671"/>
      <c r="J619" s="671"/>
      <c r="K619" s="671"/>
      <c r="L619" s="671"/>
      <c r="M619" s="671"/>
      <c r="N619" s="671"/>
      <c r="O619" s="671"/>
      <c r="P619" s="671"/>
      <c r="Q619" s="671"/>
      <c r="R619" s="671"/>
      <c r="S619" s="671"/>
      <c r="T619" s="671"/>
      <c r="U619" s="671"/>
      <c r="V619" s="671"/>
      <c r="W619" s="671"/>
      <c r="X619" s="671"/>
      <c r="Y619" s="671"/>
      <c r="Z619" s="671"/>
    </row>
    <row r="620" spans="1:26" ht="13.5" customHeight="1">
      <c r="A620" s="671"/>
      <c r="B620" s="671"/>
      <c r="C620" s="671"/>
      <c r="D620" s="671"/>
      <c r="E620" s="671"/>
      <c r="F620" s="671"/>
      <c r="G620" s="671"/>
      <c r="H620" s="671"/>
      <c r="I620" s="671"/>
      <c r="J620" s="671"/>
      <c r="K620" s="671"/>
      <c r="L620" s="671"/>
      <c r="M620" s="671"/>
      <c r="N620" s="671"/>
      <c r="O620" s="671"/>
      <c r="P620" s="671"/>
      <c r="Q620" s="671"/>
      <c r="R620" s="671"/>
      <c r="S620" s="671"/>
      <c r="T620" s="671"/>
      <c r="U620" s="671"/>
      <c r="V620" s="671"/>
      <c r="W620" s="671"/>
      <c r="X620" s="671"/>
      <c r="Y620" s="671"/>
      <c r="Z620" s="671"/>
    </row>
    <row r="621" spans="1:26" ht="13.5" customHeight="1">
      <c r="A621" s="671"/>
      <c r="B621" s="671"/>
      <c r="C621" s="671"/>
      <c r="D621" s="671"/>
      <c r="E621" s="671"/>
      <c r="F621" s="671"/>
      <c r="G621" s="671"/>
      <c r="H621" s="671"/>
      <c r="I621" s="671"/>
      <c r="J621" s="671"/>
      <c r="K621" s="671"/>
      <c r="L621" s="671"/>
      <c r="M621" s="671"/>
      <c r="N621" s="671"/>
      <c r="O621" s="671"/>
      <c r="P621" s="671"/>
      <c r="Q621" s="671"/>
      <c r="R621" s="671"/>
      <c r="S621" s="671"/>
      <c r="T621" s="671"/>
      <c r="U621" s="671"/>
      <c r="V621" s="671"/>
      <c r="W621" s="671"/>
      <c r="X621" s="671"/>
      <c r="Y621" s="671"/>
      <c r="Z621" s="671"/>
    </row>
    <row r="622" spans="1:26" ht="13.5" customHeight="1">
      <c r="A622" s="671"/>
      <c r="B622" s="671"/>
      <c r="C622" s="671"/>
      <c r="D622" s="671"/>
      <c r="E622" s="671"/>
      <c r="F622" s="671"/>
      <c r="G622" s="671"/>
      <c r="H622" s="671"/>
      <c r="I622" s="671"/>
      <c r="J622" s="671"/>
      <c r="K622" s="671"/>
      <c r="L622" s="671"/>
      <c r="M622" s="671"/>
      <c r="N622" s="671"/>
      <c r="O622" s="671"/>
      <c r="P622" s="671"/>
      <c r="Q622" s="671"/>
      <c r="R622" s="671"/>
      <c r="S622" s="671"/>
      <c r="T622" s="671"/>
      <c r="U622" s="671"/>
      <c r="V622" s="671"/>
      <c r="W622" s="671"/>
      <c r="X622" s="671"/>
      <c r="Y622" s="671"/>
      <c r="Z622" s="671"/>
    </row>
    <row r="623" spans="1:26" ht="13.5" customHeight="1">
      <c r="A623" s="671"/>
      <c r="B623" s="671"/>
      <c r="C623" s="671"/>
      <c r="D623" s="671"/>
      <c r="E623" s="671"/>
      <c r="F623" s="671"/>
      <c r="G623" s="671"/>
      <c r="H623" s="671"/>
      <c r="I623" s="671"/>
      <c r="J623" s="671"/>
      <c r="K623" s="671"/>
      <c r="L623" s="671"/>
      <c r="M623" s="671"/>
      <c r="N623" s="671"/>
      <c r="O623" s="671"/>
      <c r="P623" s="671"/>
      <c r="Q623" s="671"/>
      <c r="R623" s="671"/>
      <c r="S623" s="671"/>
      <c r="T623" s="671"/>
      <c r="U623" s="671"/>
      <c r="V623" s="671"/>
      <c r="W623" s="671"/>
      <c r="X623" s="671"/>
      <c r="Y623" s="671"/>
      <c r="Z623" s="671"/>
    </row>
    <row r="624" spans="1:26" ht="13.5" customHeight="1">
      <c r="A624" s="671"/>
      <c r="B624" s="671"/>
      <c r="C624" s="671"/>
      <c r="D624" s="671"/>
      <c r="E624" s="671"/>
      <c r="F624" s="671"/>
      <c r="G624" s="671"/>
      <c r="H624" s="671"/>
      <c r="I624" s="671"/>
      <c r="J624" s="671"/>
      <c r="K624" s="671"/>
      <c r="L624" s="671"/>
      <c r="M624" s="671"/>
      <c r="N624" s="671"/>
      <c r="O624" s="671"/>
      <c r="P624" s="671"/>
      <c r="Q624" s="671"/>
      <c r="R624" s="671"/>
      <c r="S624" s="671"/>
      <c r="T624" s="671"/>
      <c r="U624" s="671"/>
      <c r="V624" s="671"/>
      <c r="W624" s="671"/>
      <c r="X624" s="671"/>
      <c r="Y624" s="671"/>
      <c r="Z624" s="671"/>
    </row>
    <row r="625" spans="1:26" ht="13.5" customHeight="1">
      <c r="A625" s="671"/>
      <c r="B625" s="671"/>
      <c r="C625" s="671"/>
      <c r="D625" s="671"/>
      <c r="E625" s="671"/>
      <c r="F625" s="671"/>
      <c r="G625" s="671"/>
      <c r="H625" s="671"/>
      <c r="I625" s="671"/>
      <c r="J625" s="671"/>
      <c r="K625" s="671"/>
      <c r="L625" s="671"/>
      <c r="M625" s="671"/>
      <c r="N625" s="671"/>
      <c r="O625" s="671"/>
      <c r="P625" s="671"/>
      <c r="Q625" s="671"/>
      <c r="R625" s="671"/>
      <c r="S625" s="671"/>
      <c r="T625" s="671"/>
      <c r="U625" s="671"/>
      <c r="V625" s="671"/>
      <c r="W625" s="671"/>
      <c r="X625" s="671"/>
      <c r="Y625" s="671"/>
      <c r="Z625" s="671"/>
    </row>
    <row r="626" spans="1:26" ht="13.5" customHeight="1">
      <c r="A626" s="671"/>
      <c r="B626" s="671"/>
      <c r="C626" s="671"/>
      <c r="D626" s="671"/>
      <c r="E626" s="671"/>
      <c r="F626" s="671"/>
      <c r="G626" s="671"/>
      <c r="H626" s="671"/>
      <c r="I626" s="671"/>
      <c r="J626" s="671"/>
      <c r="K626" s="671"/>
      <c r="L626" s="671"/>
      <c r="M626" s="671"/>
      <c r="N626" s="671"/>
      <c r="O626" s="671"/>
      <c r="P626" s="671"/>
      <c r="Q626" s="671"/>
      <c r="R626" s="671"/>
      <c r="S626" s="671"/>
      <c r="T626" s="671"/>
      <c r="U626" s="671"/>
      <c r="V626" s="671"/>
      <c r="W626" s="671"/>
      <c r="X626" s="671"/>
      <c r="Y626" s="671"/>
      <c r="Z626" s="671"/>
    </row>
    <row r="627" spans="1:26" ht="13.5" customHeight="1">
      <c r="A627" s="671"/>
      <c r="B627" s="671"/>
      <c r="C627" s="671"/>
      <c r="D627" s="671"/>
      <c r="E627" s="671"/>
      <c r="F627" s="671"/>
      <c r="G627" s="671"/>
      <c r="H627" s="671"/>
      <c r="I627" s="671"/>
      <c r="J627" s="671"/>
      <c r="K627" s="671"/>
      <c r="L627" s="671"/>
      <c r="M627" s="671"/>
      <c r="N627" s="671"/>
      <c r="O627" s="671"/>
      <c r="P627" s="671"/>
      <c r="Q627" s="671"/>
      <c r="R627" s="671"/>
      <c r="S627" s="671"/>
      <c r="T627" s="671"/>
      <c r="U627" s="671"/>
      <c r="V627" s="671"/>
      <c r="W627" s="671"/>
      <c r="X627" s="671"/>
      <c r="Y627" s="671"/>
      <c r="Z627" s="671"/>
    </row>
    <row r="628" spans="1:26" ht="13.5" customHeight="1">
      <c r="A628" s="671"/>
      <c r="B628" s="671"/>
      <c r="C628" s="671"/>
      <c r="D628" s="671"/>
      <c r="E628" s="671"/>
      <c r="F628" s="671"/>
      <c r="G628" s="671"/>
      <c r="H628" s="671"/>
      <c r="I628" s="671"/>
      <c r="J628" s="671"/>
      <c r="K628" s="671"/>
      <c r="L628" s="671"/>
      <c r="M628" s="671"/>
      <c r="N628" s="671"/>
      <c r="O628" s="671"/>
      <c r="P628" s="671"/>
      <c r="Q628" s="671"/>
      <c r="R628" s="671"/>
      <c r="S628" s="671"/>
      <c r="T628" s="671"/>
      <c r="U628" s="671"/>
      <c r="V628" s="671"/>
      <c r="W628" s="671"/>
      <c r="X628" s="671"/>
      <c r="Y628" s="671"/>
      <c r="Z628" s="671"/>
    </row>
    <row r="629" spans="1:26" ht="13.5" customHeight="1">
      <c r="A629" s="671"/>
      <c r="B629" s="671"/>
      <c r="C629" s="671"/>
      <c r="D629" s="671"/>
      <c r="E629" s="671"/>
      <c r="F629" s="671"/>
      <c r="G629" s="671"/>
      <c r="H629" s="671"/>
      <c r="I629" s="671"/>
      <c r="J629" s="671"/>
      <c r="K629" s="671"/>
      <c r="L629" s="671"/>
      <c r="M629" s="671"/>
      <c r="N629" s="671"/>
      <c r="O629" s="671"/>
      <c r="P629" s="671"/>
      <c r="Q629" s="671"/>
      <c r="R629" s="671"/>
      <c r="S629" s="671"/>
      <c r="T629" s="671"/>
      <c r="U629" s="671"/>
      <c r="V629" s="671"/>
      <c r="W629" s="671"/>
      <c r="X629" s="671"/>
      <c r="Y629" s="671"/>
      <c r="Z629" s="671"/>
    </row>
    <row r="630" spans="1:26" ht="13.5" customHeight="1">
      <c r="A630" s="671"/>
      <c r="B630" s="671"/>
      <c r="C630" s="671"/>
      <c r="D630" s="671"/>
      <c r="E630" s="671"/>
      <c r="F630" s="671"/>
      <c r="G630" s="671"/>
      <c r="H630" s="671"/>
      <c r="I630" s="671"/>
      <c r="J630" s="671"/>
      <c r="K630" s="671"/>
      <c r="L630" s="671"/>
      <c r="M630" s="671"/>
      <c r="N630" s="671"/>
      <c r="O630" s="671"/>
      <c r="P630" s="671"/>
      <c r="Q630" s="671"/>
      <c r="R630" s="671"/>
      <c r="S630" s="671"/>
      <c r="T630" s="671"/>
      <c r="U630" s="671"/>
      <c r="V630" s="671"/>
      <c r="W630" s="671"/>
      <c r="X630" s="671"/>
      <c r="Y630" s="671"/>
      <c r="Z630" s="671"/>
    </row>
    <row r="631" spans="1:26" ht="13.5" customHeight="1">
      <c r="A631" s="671"/>
      <c r="B631" s="671"/>
      <c r="C631" s="671"/>
      <c r="D631" s="671"/>
      <c r="E631" s="671"/>
      <c r="F631" s="671"/>
      <c r="G631" s="671"/>
      <c r="H631" s="671"/>
      <c r="I631" s="671"/>
      <c r="J631" s="671"/>
      <c r="K631" s="671"/>
      <c r="L631" s="671"/>
      <c r="M631" s="671"/>
      <c r="N631" s="671"/>
      <c r="O631" s="671"/>
      <c r="P631" s="671"/>
      <c r="Q631" s="671"/>
      <c r="R631" s="671"/>
      <c r="S631" s="671"/>
      <c r="T631" s="671"/>
      <c r="U631" s="671"/>
      <c r="V631" s="671"/>
      <c r="W631" s="671"/>
      <c r="X631" s="671"/>
      <c r="Y631" s="671"/>
      <c r="Z631" s="671"/>
    </row>
    <row r="632" spans="1:26" ht="13.5" customHeight="1">
      <c r="A632" s="671"/>
      <c r="B632" s="671"/>
      <c r="C632" s="671"/>
      <c r="D632" s="671"/>
      <c r="E632" s="671"/>
      <c r="F632" s="671"/>
      <c r="G632" s="671"/>
      <c r="H632" s="671"/>
      <c r="I632" s="671"/>
      <c r="J632" s="671"/>
      <c r="K632" s="671"/>
      <c r="L632" s="671"/>
      <c r="M632" s="671"/>
      <c r="N632" s="671"/>
      <c r="O632" s="671"/>
      <c r="P632" s="671"/>
      <c r="Q632" s="671"/>
      <c r="R632" s="671"/>
      <c r="S632" s="671"/>
      <c r="T632" s="671"/>
      <c r="U632" s="671"/>
      <c r="V632" s="671"/>
      <c r="W632" s="671"/>
      <c r="X632" s="671"/>
      <c r="Y632" s="671"/>
      <c r="Z632" s="671"/>
    </row>
    <row r="633" spans="1:26" ht="13.5" customHeight="1">
      <c r="A633" s="671"/>
      <c r="B633" s="671"/>
      <c r="C633" s="671"/>
      <c r="D633" s="671"/>
      <c r="E633" s="671"/>
      <c r="F633" s="671"/>
      <c r="G633" s="671"/>
      <c r="H633" s="671"/>
      <c r="I633" s="671"/>
      <c r="J633" s="671"/>
      <c r="K633" s="671"/>
      <c r="L633" s="671"/>
      <c r="M633" s="671"/>
      <c r="N633" s="671"/>
      <c r="O633" s="671"/>
      <c r="P633" s="671"/>
      <c r="Q633" s="671"/>
      <c r="R633" s="671"/>
      <c r="S633" s="671"/>
      <c r="T633" s="671"/>
      <c r="U633" s="671"/>
      <c r="V633" s="671"/>
      <c r="W633" s="671"/>
      <c r="X633" s="671"/>
      <c r="Y633" s="671"/>
      <c r="Z633" s="671"/>
    </row>
    <row r="634" spans="1:26" ht="13.5" customHeight="1">
      <c r="A634" s="671"/>
      <c r="B634" s="671"/>
      <c r="C634" s="671"/>
      <c r="D634" s="671"/>
      <c r="E634" s="671"/>
      <c r="F634" s="671"/>
      <c r="G634" s="671"/>
      <c r="H634" s="671"/>
      <c r="I634" s="671"/>
      <c r="J634" s="671"/>
      <c r="K634" s="671"/>
      <c r="L634" s="671"/>
      <c r="M634" s="671"/>
      <c r="N634" s="671"/>
      <c r="O634" s="671"/>
      <c r="P634" s="671"/>
      <c r="Q634" s="671"/>
      <c r="R634" s="671"/>
      <c r="S634" s="671"/>
      <c r="T634" s="671"/>
      <c r="U634" s="671"/>
      <c r="V634" s="671"/>
      <c r="W634" s="671"/>
      <c r="X634" s="671"/>
      <c r="Y634" s="671"/>
      <c r="Z634" s="671"/>
    </row>
    <row r="635" spans="1:26" ht="13.5" customHeight="1">
      <c r="A635" s="671"/>
      <c r="B635" s="671"/>
      <c r="C635" s="671"/>
      <c r="D635" s="671"/>
      <c r="E635" s="671"/>
      <c r="F635" s="671"/>
      <c r="G635" s="671"/>
      <c r="H635" s="671"/>
      <c r="I635" s="671"/>
      <c r="J635" s="671"/>
      <c r="K635" s="671"/>
      <c r="L635" s="671"/>
      <c r="M635" s="671"/>
      <c r="N635" s="671"/>
      <c r="O635" s="671"/>
      <c r="P635" s="671"/>
      <c r="Q635" s="671"/>
      <c r="R635" s="671"/>
      <c r="S635" s="671"/>
      <c r="T635" s="671"/>
      <c r="U635" s="671"/>
      <c r="V635" s="671"/>
      <c r="W635" s="671"/>
      <c r="X635" s="671"/>
      <c r="Y635" s="671"/>
      <c r="Z635" s="671"/>
    </row>
    <row r="636" spans="1:26" ht="13.5" customHeight="1">
      <c r="A636" s="671"/>
      <c r="B636" s="671"/>
      <c r="C636" s="671"/>
      <c r="D636" s="671"/>
      <c r="E636" s="671"/>
      <c r="F636" s="671"/>
      <c r="G636" s="671"/>
      <c r="H636" s="671"/>
      <c r="I636" s="671"/>
      <c r="J636" s="671"/>
      <c r="K636" s="671"/>
      <c r="L636" s="671"/>
      <c r="M636" s="671"/>
      <c r="N636" s="671"/>
      <c r="O636" s="671"/>
      <c r="P636" s="671"/>
      <c r="Q636" s="671"/>
      <c r="R636" s="671"/>
      <c r="S636" s="671"/>
      <c r="T636" s="671"/>
      <c r="U636" s="671"/>
      <c r="V636" s="671"/>
      <c r="W636" s="671"/>
      <c r="X636" s="671"/>
      <c r="Y636" s="671"/>
      <c r="Z636" s="671"/>
    </row>
    <row r="637" spans="1:26" ht="13.5" customHeight="1">
      <c r="A637" s="671"/>
      <c r="B637" s="671"/>
      <c r="C637" s="671"/>
      <c r="D637" s="671"/>
      <c r="E637" s="671"/>
      <c r="F637" s="671"/>
      <c r="G637" s="671"/>
      <c r="H637" s="671"/>
      <c r="I637" s="671"/>
      <c r="J637" s="671"/>
      <c r="K637" s="671"/>
      <c r="L637" s="671"/>
      <c r="M637" s="671"/>
      <c r="N637" s="671"/>
      <c r="O637" s="671"/>
      <c r="P637" s="671"/>
      <c r="Q637" s="671"/>
      <c r="R637" s="671"/>
      <c r="S637" s="671"/>
      <c r="T637" s="671"/>
      <c r="U637" s="671"/>
      <c r="V637" s="671"/>
      <c r="W637" s="671"/>
      <c r="X637" s="671"/>
      <c r="Y637" s="671"/>
      <c r="Z637" s="671"/>
    </row>
    <row r="638" spans="1:26" ht="13.5" customHeight="1">
      <c r="A638" s="671"/>
      <c r="B638" s="671"/>
      <c r="C638" s="671"/>
      <c r="D638" s="671"/>
      <c r="E638" s="671"/>
      <c r="F638" s="671"/>
      <c r="G638" s="671"/>
      <c r="H638" s="671"/>
      <c r="I638" s="671"/>
      <c r="J638" s="671"/>
      <c r="K638" s="671"/>
      <c r="L638" s="671"/>
      <c r="M638" s="671"/>
      <c r="N638" s="671"/>
      <c r="O638" s="671"/>
      <c r="P638" s="671"/>
      <c r="Q638" s="671"/>
      <c r="R638" s="671"/>
      <c r="S638" s="671"/>
      <c r="T638" s="671"/>
      <c r="U638" s="671"/>
      <c r="V638" s="671"/>
      <c r="W638" s="671"/>
      <c r="X638" s="671"/>
      <c r="Y638" s="671"/>
      <c r="Z638" s="671"/>
    </row>
    <row r="639" spans="1:26" ht="13.5" customHeight="1">
      <c r="A639" s="671"/>
      <c r="B639" s="671"/>
      <c r="C639" s="671"/>
      <c r="D639" s="671"/>
      <c r="E639" s="671"/>
      <c r="F639" s="671"/>
      <c r="G639" s="671"/>
      <c r="H639" s="671"/>
      <c r="I639" s="671"/>
      <c r="J639" s="671"/>
      <c r="K639" s="671"/>
      <c r="L639" s="671"/>
      <c r="M639" s="671"/>
      <c r="N639" s="671"/>
      <c r="O639" s="671"/>
      <c r="P639" s="671"/>
      <c r="Q639" s="671"/>
      <c r="R639" s="671"/>
      <c r="S639" s="671"/>
      <c r="T639" s="671"/>
      <c r="U639" s="671"/>
      <c r="V639" s="671"/>
      <c r="W639" s="671"/>
      <c r="X639" s="671"/>
      <c r="Y639" s="671"/>
      <c r="Z639" s="671"/>
    </row>
    <row r="640" spans="1:26" ht="13.5" customHeight="1">
      <c r="A640" s="671"/>
      <c r="B640" s="671"/>
      <c r="C640" s="671"/>
      <c r="D640" s="671"/>
      <c r="E640" s="671"/>
      <c r="F640" s="671"/>
      <c r="G640" s="671"/>
      <c r="H640" s="671"/>
      <c r="I640" s="671"/>
      <c r="J640" s="671"/>
      <c r="K640" s="671"/>
      <c r="L640" s="671"/>
      <c r="M640" s="671"/>
      <c r="N640" s="671"/>
      <c r="O640" s="671"/>
      <c r="P640" s="671"/>
      <c r="Q640" s="671"/>
      <c r="R640" s="671"/>
      <c r="S640" s="671"/>
      <c r="T640" s="671"/>
      <c r="U640" s="671"/>
      <c r="V640" s="671"/>
      <c r="W640" s="671"/>
      <c r="X640" s="671"/>
      <c r="Y640" s="671"/>
      <c r="Z640" s="671"/>
    </row>
    <row r="641" spans="1:26" ht="13.5" customHeight="1">
      <c r="A641" s="671"/>
      <c r="B641" s="671"/>
      <c r="C641" s="671"/>
      <c r="D641" s="671"/>
      <c r="E641" s="671"/>
      <c r="F641" s="671"/>
      <c r="G641" s="671"/>
      <c r="H641" s="671"/>
      <c r="I641" s="671"/>
      <c r="J641" s="671"/>
      <c r="K641" s="671"/>
      <c r="L641" s="671"/>
      <c r="M641" s="671"/>
      <c r="N641" s="671"/>
      <c r="O641" s="671"/>
      <c r="P641" s="671"/>
      <c r="Q641" s="671"/>
      <c r="R641" s="671"/>
      <c r="S641" s="671"/>
      <c r="T641" s="671"/>
      <c r="U641" s="671"/>
      <c r="V641" s="671"/>
      <c r="W641" s="671"/>
      <c r="X641" s="671"/>
      <c r="Y641" s="671"/>
      <c r="Z641" s="671"/>
    </row>
    <row r="642" spans="1:26" ht="13.5" customHeight="1">
      <c r="A642" s="671"/>
      <c r="B642" s="671"/>
      <c r="C642" s="671"/>
      <c r="D642" s="671"/>
      <c r="E642" s="671"/>
      <c r="F642" s="671"/>
      <c r="G642" s="671"/>
      <c r="H642" s="671"/>
      <c r="I642" s="671"/>
      <c r="J642" s="671"/>
      <c r="K642" s="671"/>
      <c r="L642" s="671"/>
      <c r="M642" s="671"/>
      <c r="N642" s="671"/>
      <c r="O642" s="671"/>
      <c r="P642" s="671"/>
      <c r="Q642" s="671"/>
      <c r="R642" s="671"/>
      <c r="S642" s="671"/>
      <c r="T642" s="671"/>
      <c r="U642" s="671"/>
      <c r="V642" s="671"/>
      <c r="W642" s="671"/>
      <c r="X642" s="671"/>
      <c r="Y642" s="671"/>
      <c r="Z642" s="671"/>
    </row>
    <row r="643" spans="1:26" ht="13.5" customHeight="1">
      <c r="A643" s="671"/>
      <c r="B643" s="671"/>
      <c r="C643" s="671"/>
      <c r="D643" s="671"/>
      <c r="E643" s="671"/>
      <c r="F643" s="671"/>
      <c r="G643" s="671"/>
      <c r="H643" s="671"/>
      <c r="I643" s="671"/>
      <c r="J643" s="671"/>
      <c r="K643" s="671"/>
      <c r="L643" s="671"/>
      <c r="M643" s="671"/>
      <c r="N643" s="671"/>
      <c r="O643" s="671"/>
      <c r="P643" s="671"/>
      <c r="Q643" s="671"/>
      <c r="R643" s="671"/>
      <c r="S643" s="671"/>
      <c r="T643" s="671"/>
      <c r="U643" s="671"/>
      <c r="V643" s="671"/>
      <c r="W643" s="671"/>
      <c r="X643" s="671"/>
      <c r="Y643" s="671"/>
      <c r="Z643" s="671"/>
    </row>
    <row r="644" spans="1:26" ht="13.5" customHeight="1">
      <c r="A644" s="671"/>
      <c r="B644" s="671"/>
      <c r="C644" s="671"/>
      <c r="D644" s="671"/>
      <c r="E644" s="671"/>
      <c r="F644" s="671"/>
      <c r="G644" s="671"/>
      <c r="H644" s="671"/>
      <c r="I644" s="671"/>
      <c r="J644" s="671"/>
      <c r="K644" s="671"/>
      <c r="L644" s="671"/>
      <c r="M644" s="671"/>
      <c r="N644" s="671"/>
      <c r="O644" s="671"/>
      <c r="P644" s="671"/>
      <c r="Q644" s="671"/>
      <c r="R644" s="671"/>
      <c r="S644" s="671"/>
      <c r="T644" s="671"/>
      <c r="U644" s="671"/>
      <c r="V644" s="671"/>
      <c r="W644" s="671"/>
      <c r="X644" s="671"/>
      <c r="Y644" s="671"/>
      <c r="Z644" s="671"/>
    </row>
    <row r="645" spans="1:26" ht="13.5" customHeight="1">
      <c r="A645" s="671"/>
      <c r="B645" s="671"/>
      <c r="C645" s="671"/>
      <c r="D645" s="671"/>
      <c r="E645" s="671"/>
      <c r="F645" s="671"/>
      <c r="G645" s="671"/>
      <c r="H645" s="671"/>
      <c r="I645" s="671"/>
      <c r="J645" s="671"/>
      <c r="K645" s="671"/>
      <c r="L645" s="671"/>
      <c r="M645" s="671"/>
      <c r="N645" s="671"/>
      <c r="O645" s="671"/>
      <c r="P645" s="671"/>
      <c r="Q645" s="671"/>
      <c r="R645" s="671"/>
      <c r="S645" s="671"/>
      <c r="T645" s="671"/>
      <c r="U645" s="671"/>
      <c r="V645" s="671"/>
      <c r="W645" s="671"/>
      <c r="X645" s="671"/>
      <c r="Y645" s="671"/>
      <c r="Z645" s="671"/>
    </row>
    <row r="646" spans="1:26" ht="13.5" customHeight="1">
      <c r="A646" s="671"/>
      <c r="B646" s="671"/>
      <c r="C646" s="671"/>
      <c r="D646" s="671"/>
      <c r="E646" s="671"/>
      <c r="F646" s="671"/>
      <c r="G646" s="671"/>
      <c r="H646" s="671"/>
      <c r="I646" s="671"/>
      <c r="J646" s="671"/>
      <c r="K646" s="671"/>
      <c r="L646" s="671"/>
      <c r="M646" s="671"/>
      <c r="N646" s="671"/>
      <c r="O646" s="671"/>
      <c r="P646" s="671"/>
      <c r="Q646" s="671"/>
      <c r="R646" s="671"/>
      <c r="S646" s="671"/>
      <c r="T646" s="671"/>
      <c r="U646" s="671"/>
      <c r="V646" s="671"/>
      <c r="W646" s="671"/>
      <c r="X646" s="671"/>
      <c r="Y646" s="671"/>
      <c r="Z646" s="671"/>
    </row>
    <row r="647" spans="1:26" ht="13.5" customHeight="1">
      <c r="A647" s="671"/>
      <c r="B647" s="671"/>
      <c r="C647" s="671"/>
      <c r="D647" s="671"/>
      <c r="E647" s="671"/>
      <c r="F647" s="671"/>
      <c r="G647" s="671"/>
      <c r="H647" s="671"/>
      <c r="I647" s="671"/>
      <c r="J647" s="671"/>
      <c r="K647" s="671"/>
      <c r="L647" s="671"/>
      <c r="M647" s="671"/>
      <c r="N647" s="671"/>
      <c r="O647" s="671"/>
      <c r="P647" s="671"/>
      <c r="Q647" s="671"/>
      <c r="R647" s="671"/>
      <c r="S647" s="671"/>
      <c r="T647" s="671"/>
      <c r="U647" s="671"/>
      <c r="V647" s="671"/>
      <c r="W647" s="671"/>
      <c r="X647" s="671"/>
      <c r="Y647" s="671"/>
      <c r="Z647" s="671"/>
    </row>
    <row r="648" spans="1:26" ht="13.5" customHeight="1">
      <c r="A648" s="671"/>
      <c r="B648" s="671"/>
      <c r="C648" s="671"/>
      <c r="D648" s="671"/>
      <c r="E648" s="671"/>
      <c r="F648" s="671"/>
      <c r="G648" s="671"/>
      <c r="H648" s="671"/>
      <c r="I648" s="671"/>
      <c r="J648" s="671"/>
      <c r="K648" s="671"/>
      <c r="L648" s="671"/>
      <c r="M648" s="671"/>
      <c r="N648" s="671"/>
      <c r="O648" s="671"/>
      <c r="P648" s="671"/>
      <c r="Q648" s="671"/>
      <c r="R648" s="671"/>
      <c r="S648" s="671"/>
      <c r="T648" s="671"/>
      <c r="U648" s="671"/>
      <c r="V648" s="671"/>
      <c r="W648" s="671"/>
      <c r="X648" s="671"/>
      <c r="Y648" s="671"/>
      <c r="Z648" s="671"/>
    </row>
    <row r="649" spans="1:26" ht="13.5" customHeight="1">
      <c r="A649" s="671"/>
      <c r="B649" s="671"/>
      <c r="C649" s="671"/>
      <c r="D649" s="671"/>
      <c r="E649" s="671"/>
      <c r="F649" s="671"/>
      <c r="G649" s="671"/>
      <c r="H649" s="671"/>
      <c r="I649" s="671"/>
      <c r="J649" s="671"/>
      <c r="K649" s="671"/>
      <c r="L649" s="671"/>
      <c r="M649" s="671"/>
      <c r="N649" s="671"/>
      <c r="O649" s="671"/>
      <c r="P649" s="671"/>
      <c r="Q649" s="671"/>
      <c r="R649" s="671"/>
      <c r="S649" s="671"/>
      <c r="T649" s="671"/>
      <c r="U649" s="671"/>
      <c r="V649" s="671"/>
      <c r="W649" s="671"/>
      <c r="X649" s="671"/>
      <c r="Y649" s="671"/>
      <c r="Z649" s="671"/>
    </row>
    <row r="650" spans="1:26" ht="13.5" customHeight="1">
      <c r="A650" s="671"/>
      <c r="B650" s="671"/>
      <c r="C650" s="671"/>
      <c r="D650" s="671"/>
      <c r="E650" s="671"/>
      <c r="F650" s="671"/>
      <c r="G650" s="671"/>
      <c r="H650" s="671"/>
      <c r="I650" s="671"/>
      <c r="J650" s="671"/>
      <c r="K650" s="671"/>
      <c r="L650" s="671"/>
      <c r="M650" s="671"/>
      <c r="N650" s="671"/>
      <c r="O650" s="671"/>
      <c r="P650" s="671"/>
      <c r="Q650" s="671"/>
      <c r="R650" s="671"/>
      <c r="S650" s="671"/>
      <c r="T650" s="671"/>
      <c r="U650" s="671"/>
      <c r="V650" s="671"/>
      <c r="W650" s="671"/>
      <c r="X650" s="671"/>
      <c r="Y650" s="671"/>
      <c r="Z650" s="671"/>
    </row>
    <row r="651" spans="1:26" ht="13.5" customHeight="1">
      <c r="A651" s="671"/>
      <c r="B651" s="671"/>
      <c r="C651" s="671"/>
      <c r="D651" s="671"/>
      <c r="E651" s="671"/>
      <c r="F651" s="671"/>
      <c r="G651" s="671"/>
      <c r="H651" s="671"/>
      <c r="I651" s="671"/>
      <c r="J651" s="671"/>
      <c r="K651" s="671"/>
      <c r="L651" s="671"/>
      <c r="M651" s="671"/>
      <c r="N651" s="671"/>
      <c r="O651" s="671"/>
      <c r="P651" s="671"/>
      <c r="Q651" s="671"/>
      <c r="R651" s="671"/>
      <c r="S651" s="671"/>
      <c r="T651" s="671"/>
      <c r="U651" s="671"/>
      <c r="V651" s="671"/>
      <c r="W651" s="671"/>
      <c r="X651" s="671"/>
      <c r="Y651" s="671"/>
      <c r="Z651" s="671"/>
    </row>
    <row r="652" spans="1:26" ht="13.5" customHeight="1">
      <c r="A652" s="671"/>
      <c r="B652" s="671"/>
      <c r="C652" s="671"/>
      <c r="D652" s="671"/>
      <c r="E652" s="671"/>
      <c r="F652" s="671"/>
      <c r="G652" s="671"/>
      <c r="H652" s="671"/>
      <c r="I652" s="671"/>
      <c r="J652" s="671"/>
      <c r="K652" s="671"/>
      <c r="L652" s="671"/>
      <c r="M652" s="671"/>
      <c r="N652" s="671"/>
      <c r="O652" s="671"/>
      <c r="P652" s="671"/>
      <c r="Q652" s="671"/>
      <c r="R652" s="671"/>
      <c r="S652" s="671"/>
      <c r="T652" s="671"/>
      <c r="U652" s="671"/>
      <c r="V652" s="671"/>
      <c r="W652" s="671"/>
      <c r="X652" s="671"/>
      <c r="Y652" s="671"/>
      <c r="Z652" s="671"/>
    </row>
    <row r="653" spans="1:26" ht="13.5" customHeight="1">
      <c r="A653" s="671"/>
      <c r="B653" s="671"/>
      <c r="C653" s="671"/>
      <c r="D653" s="671"/>
      <c r="E653" s="671"/>
      <c r="F653" s="671"/>
      <c r="G653" s="671"/>
      <c r="H653" s="671"/>
      <c r="I653" s="671"/>
      <c r="J653" s="671"/>
      <c r="K653" s="671"/>
      <c r="L653" s="671"/>
      <c r="M653" s="671"/>
      <c r="N653" s="671"/>
      <c r="O653" s="671"/>
      <c r="P653" s="671"/>
      <c r="Q653" s="671"/>
      <c r="R653" s="671"/>
      <c r="S653" s="671"/>
      <c r="T653" s="671"/>
      <c r="U653" s="671"/>
      <c r="V653" s="671"/>
      <c r="W653" s="671"/>
      <c r="X653" s="671"/>
      <c r="Y653" s="671"/>
      <c r="Z653" s="671"/>
    </row>
    <row r="654" spans="1:26" ht="13.5" customHeight="1">
      <c r="A654" s="671"/>
      <c r="B654" s="671"/>
      <c r="C654" s="671"/>
      <c r="D654" s="671"/>
      <c r="E654" s="671"/>
      <c r="F654" s="671"/>
      <c r="G654" s="671"/>
      <c r="H654" s="671"/>
      <c r="I654" s="671"/>
      <c r="J654" s="671"/>
      <c r="K654" s="671"/>
      <c r="L654" s="671"/>
      <c r="M654" s="671"/>
      <c r="N654" s="671"/>
      <c r="O654" s="671"/>
      <c r="P654" s="671"/>
      <c r="Q654" s="671"/>
      <c r="R654" s="671"/>
      <c r="S654" s="671"/>
      <c r="T654" s="671"/>
      <c r="U654" s="671"/>
      <c r="V654" s="671"/>
      <c r="W654" s="671"/>
      <c r="X654" s="671"/>
      <c r="Y654" s="671"/>
      <c r="Z654" s="671"/>
    </row>
    <row r="655" spans="1:26" ht="13.5" customHeight="1">
      <c r="A655" s="671"/>
      <c r="B655" s="671"/>
      <c r="C655" s="671"/>
      <c r="D655" s="671"/>
      <c r="E655" s="671"/>
      <c r="F655" s="671"/>
      <c r="G655" s="671"/>
      <c r="H655" s="671"/>
      <c r="I655" s="671"/>
      <c r="J655" s="671"/>
      <c r="K655" s="671"/>
      <c r="L655" s="671"/>
      <c r="M655" s="671"/>
      <c r="N655" s="671"/>
      <c r="O655" s="671"/>
      <c r="P655" s="671"/>
      <c r="Q655" s="671"/>
      <c r="R655" s="671"/>
      <c r="S655" s="671"/>
      <c r="T655" s="671"/>
      <c r="U655" s="671"/>
      <c r="V655" s="671"/>
      <c r="W655" s="671"/>
      <c r="X655" s="671"/>
      <c r="Y655" s="671"/>
      <c r="Z655" s="671"/>
    </row>
    <row r="656" spans="1:26" ht="13.5" customHeight="1">
      <c r="A656" s="671"/>
      <c r="B656" s="671"/>
      <c r="C656" s="671"/>
      <c r="D656" s="671"/>
      <c r="E656" s="671"/>
      <c r="F656" s="671"/>
      <c r="G656" s="671"/>
      <c r="H656" s="671"/>
      <c r="I656" s="671"/>
      <c r="J656" s="671"/>
      <c r="K656" s="671"/>
      <c r="L656" s="671"/>
      <c r="M656" s="671"/>
      <c r="N656" s="671"/>
      <c r="O656" s="671"/>
      <c r="P656" s="671"/>
      <c r="Q656" s="671"/>
      <c r="R656" s="671"/>
      <c r="S656" s="671"/>
      <c r="T656" s="671"/>
      <c r="U656" s="671"/>
      <c r="V656" s="671"/>
      <c r="W656" s="671"/>
      <c r="X656" s="671"/>
      <c r="Y656" s="671"/>
      <c r="Z656" s="671"/>
    </row>
    <row r="657" spans="1:26" ht="13.5" customHeight="1">
      <c r="A657" s="671"/>
      <c r="B657" s="671"/>
      <c r="C657" s="671"/>
      <c r="D657" s="671"/>
      <c r="E657" s="671"/>
      <c r="F657" s="671"/>
      <c r="G657" s="671"/>
      <c r="H657" s="671"/>
      <c r="I657" s="671"/>
      <c r="J657" s="671"/>
      <c r="K657" s="671"/>
      <c r="L657" s="671"/>
      <c r="M657" s="671"/>
      <c r="N657" s="671"/>
      <c r="O657" s="671"/>
      <c r="P657" s="671"/>
      <c r="Q657" s="671"/>
      <c r="R657" s="671"/>
      <c r="S657" s="671"/>
      <c r="T657" s="671"/>
      <c r="U657" s="671"/>
      <c r="V657" s="671"/>
      <c r="W657" s="671"/>
      <c r="X657" s="671"/>
      <c r="Y657" s="671"/>
      <c r="Z657" s="671"/>
    </row>
    <row r="658" spans="1:26" ht="13.5" customHeight="1">
      <c r="A658" s="671"/>
      <c r="B658" s="671"/>
      <c r="C658" s="671"/>
      <c r="D658" s="671"/>
      <c r="E658" s="671"/>
      <c r="F658" s="671"/>
      <c r="G658" s="671"/>
      <c r="H658" s="671"/>
      <c r="I658" s="671"/>
      <c r="J658" s="671"/>
      <c r="K658" s="671"/>
      <c r="L658" s="671"/>
      <c r="M658" s="671"/>
      <c r="N658" s="671"/>
      <c r="O658" s="671"/>
      <c r="P658" s="671"/>
      <c r="Q658" s="671"/>
      <c r="R658" s="671"/>
      <c r="S658" s="671"/>
      <c r="T658" s="671"/>
      <c r="U658" s="671"/>
      <c r="V658" s="671"/>
      <c r="W658" s="671"/>
      <c r="X658" s="671"/>
      <c r="Y658" s="671"/>
      <c r="Z658" s="671"/>
    </row>
    <row r="659" spans="1:26" ht="13.5" customHeight="1">
      <c r="A659" s="671"/>
      <c r="B659" s="671"/>
      <c r="C659" s="671"/>
      <c r="D659" s="671"/>
      <c r="E659" s="671"/>
      <c r="F659" s="671"/>
      <c r="G659" s="671"/>
      <c r="H659" s="671"/>
      <c r="I659" s="671"/>
      <c r="J659" s="671"/>
      <c r="K659" s="671"/>
      <c r="L659" s="671"/>
      <c r="M659" s="671"/>
      <c r="N659" s="671"/>
      <c r="O659" s="671"/>
      <c r="P659" s="671"/>
      <c r="Q659" s="671"/>
      <c r="R659" s="671"/>
      <c r="S659" s="671"/>
      <c r="T659" s="671"/>
      <c r="U659" s="671"/>
      <c r="V659" s="671"/>
      <c r="W659" s="671"/>
      <c r="X659" s="671"/>
      <c r="Y659" s="671"/>
      <c r="Z659" s="671"/>
    </row>
    <row r="660" spans="1:26" ht="13.5" customHeight="1">
      <c r="A660" s="671"/>
      <c r="B660" s="671"/>
      <c r="C660" s="671"/>
      <c r="D660" s="671"/>
      <c r="E660" s="671"/>
      <c r="F660" s="671"/>
      <c r="G660" s="671"/>
      <c r="H660" s="671"/>
      <c r="I660" s="671"/>
      <c r="J660" s="671"/>
      <c r="K660" s="671"/>
      <c r="L660" s="671"/>
      <c r="M660" s="671"/>
      <c r="N660" s="671"/>
      <c r="O660" s="671"/>
      <c r="P660" s="671"/>
      <c r="Q660" s="671"/>
      <c r="R660" s="671"/>
      <c r="S660" s="671"/>
      <c r="T660" s="671"/>
      <c r="U660" s="671"/>
      <c r="V660" s="671"/>
      <c r="W660" s="671"/>
      <c r="X660" s="671"/>
      <c r="Y660" s="671"/>
      <c r="Z660" s="671"/>
    </row>
    <row r="661" spans="1:26" ht="13.5" customHeight="1">
      <c r="A661" s="671"/>
      <c r="B661" s="671"/>
      <c r="C661" s="671"/>
      <c r="D661" s="671"/>
      <c r="E661" s="671"/>
      <c r="F661" s="671"/>
      <c r="G661" s="671"/>
      <c r="H661" s="671"/>
      <c r="I661" s="671"/>
      <c r="J661" s="671"/>
      <c r="K661" s="671"/>
      <c r="L661" s="671"/>
      <c r="M661" s="671"/>
      <c r="N661" s="671"/>
      <c r="O661" s="671"/>
      <c r="P661" s="671"/>
      <c r="Q661" s="671"/>
      <c r="R661" s="671"/>
      <c r="S661" s="671"/>
      <c r="T661" s="671"/>
      <c r="U661" s="671"/>
      <c r="V661" s="671"/>
      <c r="W661" s="671"/>
      <c r="X661" s="671"/>
      <c r="Y661" s="671"/>
      <c r="Z661" s="671"/>
    </row>
    <row r="662" spans="1:26" ht="13.5" customHeight="1">
      <c r="A662" s="671"/>
      <c r="B662" s="671"/>
      <c r="C662" s="671"/>
      <c r="D662" s="671"/>
      <c r="E662" s="671"/>
      <c r="F662" s="671"/>
      <c r="G662" s="671"/>
      <c r="H662" s="671"/>
      <c r="I662" s="671"/>
      <c r="J662" s="671"/>
      <c r="K662" s="671"/>
      <c r="L662" s="671"/>
      <c r="M662" s="671"/>
      <c r="N662" s="671"/>
      <c r="O662" s="671"/>
      <c r="P662" s="671"/>
      <c r="Q662" s="671"/>
      <c r="R662" s="671"/>
      <c r="S662" s="671"/>
      <c r="T662" s="671"/>
      <c r="U662" s="671"/>
      <c r="V662" s="671"/>
      <c r="W662" s="671"/>
      <c r="X662" s="671"/>
      <c r="Y662" s="671"/>
      <c r="Z662" s="671"/>
    </row>
    <row r="663" spans="1:26" ht="13.5" customHeight="1">
      <c r="A663" s="671"/>
      <c r="B663" s="671"/>
      <c r="C663" s="671"/>
      <c r="D663" s="671"/>
      <c r="E663" s="671"/>
      <c r="F663" s="671"/>
      <c r="G663" s="671"/>
      <c r="H663" s="671"/>
      <c r="I663" s="671"/>
      <c r="J663" s="671"/>
      <c r="K663" s="671"/>
      <c r="L663" s="671"/>
      <c r="M663" s="671"/>
      <c r="N663" s="671"/>
      <c r="O663" s="671"/>
      <c r="P663" s="671"/>
      <c r="Q663" s="671"/>
      <c r="R663" s="671"/>
      <c r="S663" s="671"/>
      <c r="T663" s="671"/>
      <c r="U663" s="671"/>
      <c r="V663" s="671"/>
      <c r="W663" s="671"/>
      <c r="X663" s="671"/>
      <c r="Y663" s="671"/>
      <c r="Z663" s="671"/>
    </row>
    <row r="664" spans="1:26" ht="13.5" customHeight="1">
      <c r="A664" s="671"/>
      <c r="B664" s="671"/>
      <c r="C664" s="671"/>
      <c r="D664" s="671"/>
      <c r="E664" s="671"/>
      <c r="F664" s="671"/>
      <c r="G664" s="671"/>
      <c r="H664" s="671"/>
      <c r="I664" s="671"/>
      <c r="J664" s="671"/>
      <c r="K664" s="671"/>
      <c r="L664" s="671"/>
      <c r="M664" s="671"/>
      <c r="N664" s="671"/>
      <c r="O664" s="671"/>
      <c r="P664" s="671"/>
      <c r="Q664" s="671"/>
      <c r="R664" s="671"/>
      <c r="S664" s="671"/>
      <c r="T664" s="671"/>
      <c r="U664" s="671"/>
      <c r="V664" s="671"/>
      <c r="W664" s="671"/>
      <c r="X664" s="671"/>
      <c r="Y664" s="671"/>
      <c r="Z664" s="671"/>
    </row>
    <row r="665" spans="1:26" ht="13.5" customHeight="1">
      <c r="A665" s="671"/>
      <c r="B665" s="671"/>
      <c r="C665" s="671"/>
      <c r="D665" s="671"/>
      <c r="E665" s="671"/>
      <c r="F665" s="671"/>
      <c r="G665" s="671"/>
      <c r="H665" s="671"/>
      <c r="I665" s="671"/>
      <c r="J665" s="671"/>
      <c r="K665" s="671"/>
      <c r="L665" s="671"/>
      <c r="M665" s="671"/>
      <c r="N665" s="671"/>
      <c r="O665" s="671"/>
      <c r="P665" s="671"/>
      <c r="Q665" s="671"/>
      <c r="R665" s="671"/>
      <c r="S665" s="671"/>
      <c r="T665" s="671"/>
      <c r="U665" s="671"/>
      <c r="V665" s="671"/>
      <c r="W665" s="671"/>
      <c r="X665" s="671"/>
      <c r="Y665" s="671"/>
      <c r="Z665" s="671"/>
    </row>
    <row r="666" spans="1:26" ht="13.5" customHeight="1">
      <c r="A666" s="671"/>
      <c r="B666" s="671"/>
      <c r="C666" s="671"/>
      <c r="D666" s="671"/>
      <c r="E666" s="671"/>
      <c r="F666" s="671"/>
      <c r="G666" s="671"/>
      <c r="H666" s="671"/>
      <c r="I666" s="671"/>
      <c r="J666" s="671"/>
      <c r="K666" s="671"/>
      <c r="L666" s="671"/>
      <c r="M666" s="671"/>
      <c r="N666" s="671"/>
      <c r="O666" s="671"/>
      <c r="P666" s="671"/>
      <c r="Q666" s="671"/>
      <c r="R666" s="671"/>
      <c r="S666" s="671"/>
      <c r="T666" s="671"/>
      <c r="U666" s="671"/>
      <c r="V666" s="671"/>
      <c r="W666" s="671"/>
      <c r="X666" s="671"/>
      <c r="Y666" s="671"/>
      <c r="Z666" s="671"/>
    </row>
    <row r="667" spans="1:26" ht="13.5" customHeight="1">
      <c r="A667" s="671"/>
      <c r="B667" s="671"/>
      <c r="C667" s="671"/>
      <c r="D667" s="671"/>
      <c r="E667" s="671"/>
      <c r="F667" s="671"/>
      <c r="G667" s="671"/>
      <c r="H667" s="671"/>
      <c r="I667" s="671"/>
      <c r="J667" s="671"/>
      <c r="K667" s="671"/>
      <c r="L667" s="671"/>
      <c r="M667" s="671"/>
      <c r="N667" s="671"/>
      <c r="O667" s="671"/>
      <c r="P667" s="671"/>
      <c r="Q667" s="671"/>
      <c r="R667" s="671"/>
      <c r="S667" s="671"/>
      <c r="T667" s="671"/>
      <c r="U667" s="671"/>
      <c r="V667" s="671"/>
      <c r="W667" s="671"/>
      <c r="X667" s="671"/>
      <c r="Y667" s="671"/>
      <c r="Z667" s="671"/>
    </row>
    <row r="668" spans="1:26" ht="13.5" customHeight="1">
      <c r="A668" s="671"/>
      <c r="B668" s="671"/>
      <c r="C668" s="671"/>
      <c r="D668" s="671"/>
      <c r="E668" s="671"/>
      <c r="F668" s="671"/>
      <c r="G668" s="671"/>
      <c r="H668" s="671"/>
      <c r="I668" s="671"/>
      <c r="J668" s="671"/>
      <c r="K668" s="671"/>
      <c r="L668" s="671"/>
      <c r="M668" s="671"/>
      <c r="N668" s="671"/>
      <c r="O668" s="671"/>
      <c r="P668" s="671"/>
      <c r="Q668" s="671"/>
      <c r="R668" s="671"/>
      <c r="S668" s="671"/>
      <c r="T668" s="671"/>
      <c r="U668" s="671"/>
      <c r="V668" s="671"/>
      <c r="W668" s="671"/>
      <c r="X668" s="671"/>
      <c r="Y668" s="671"/>
      <c r="Z668" s="671"/>
    </row>
    <row r="669" spans="1:26" ht="13.5" customHeight="1">
      <c r="A669" s="671"/>
      <c r="B669" s="671"/>
      <c r="C669" s="671"/>
      <c r="D669" s="671"/>
      <c r="E669" s="671"/>
      <c r="F669" s="671"/>
      <c r="G669" s="671"/>
      <c r="H669" s="671"/>
      <c r="I669" s="671"/>
      <c r="J669" s="671"/>
      <c r="K669" s="671"/>
      <c r="L669" s="671"/>
      <c r="M669" s="671"/>
      <c r="N669" s="671"/>
      <c r="O669" s="671"/>
      <c r="P669" s="671"/>
      <c r="Q669" s="671"/>
      <c r="R669" s="671"/>
      <c r="S669" s="671"/>
      <c r="T669" s="671"/>
      <c r="U669" s="671"/>
      <c r="V669" s="671"/>
      <c r="W669" s="671"/>
      <c r="X669" s="671"/>
      <c r="Y669" s="671"/>
      <c r="Z669" s="671"/>
    </row>
    <row r="670" spans="1:26" ht="13.5" customHeight="1">
      <c r="A670" s="671"/>
      <c r="B670" s="671"/>
      <c r="C670" s="671"/>
      <c r="D670" s="671"/>
      <c r="E670" s="671"/>
      <c r="F670" s="671"/>
      <c r="G670" s="671"/>
      <c r="H670" s="671"/>
      <c r="I670" s="671"/>
      <c r="J670" s="671"/>
      <c r="K670" s="671"/>
      <c r="L670" s="671"/>
      <c r="M670" s="671"/>
      <c r="N670" s="671"/>
      <c r="O670" s="671"/>
      <c r="P670" s="671"/>
      <c r="Q670" s="671"/>
      <c r="R670" s="671"/>
      <c r="S670" s="671"/>
      <c r="T670" s="671"/>
      <c r="U670" s="671"/>
      <c r="V670" s="671"/>
      <c r="W670" s="671"/>
      <c r="X670" s="671"/>
      <c r="Y670" s="671"/>
      <c r="Z670" s="671"/>
    </row>
    <row r="671" spans="1:26" ht="13.5" customHeight="1">
      <c r="A671" s="671"/>
      <c r="B671" s="671"/>
      <c r="C671" s="671"/>
      <c r="D671" s="671"/>
      <c r="E671" s="671"/>
      <c r="F671" s="671"/>
      <c r="G671" s="671"/>
      <c r="H671" s="671"/>
      <c r="I671" s="671"/>
      <c r="J671" s="671"/>
      <c r="K671" s="671"/>
      <c r="L671" s="671"/>
      <c r="M671" s="671"/>
      <c r="N671" s="671"/>
      <c r="O671" s="671"/>
      <c r="P671" s="671"/>
      <c r="Q671" s="671"/>
      <c r="R671" s="671"/>
      <c r="S671" s="671"/>
      <c r="T671" s="671"/>
      <c r="U671" s="671"/>
      <c r="V671" s="671"/>
      <c r="W671" s="671"/>
      <c r="X671" s="671"/>
      <c r="Y671" s="671"/>
      <c r="Z671" s="671"/>
    </row>
    <row r="672" spans="1:26" ht="13.5" customHeight="1">
      <c r="A672" s="671"/>
      <c r="B672" s="671"/>
      <c r="C672" s="671"/>
      <c r="D672" s="671"/>
      <c r="E672" s="671"/>
      <c r="F672" s="671"/>
      <c r="G672" s="671"/>
      <c r="H672" s="671"/>
      <c r="I672" s="671"/>
      <c r="J672" s="671"/>
      <c r="K672" s="671"/>
      <c r="L672" s="671"/>
      <c r="M672" s="671"/>
      <c r="N672" s="671"/>
      <c r="O672" s="671"/>
      <c r="P672" s="671"/>
      <c r="Q672" s="671"/>
      <c r="R672" s="671"/>
      <c r="S672" s="671"/>
      <c r="T672" s="671"/>
      <c r="U672" s="671"/>
      <c r="V672" s="671"/>
      <c r="W672" s="671"/>
      <c r="X672" s="671"/>
      <c r="Y672" s="671"/>
      <c r="Z672" s="671"/>
    </row>
    <row r="673" spans="1:26" ht="13.5" customHeight="1">
      <c r="A673" s="671"/>
      <c r="B673" s="671"/>
      <c r="C673" s="671"/>
      <c r="D673" s="671"/>
      <c r="E673" s="671"/>
      <c r="F673" s="671"/>
      <c r="G673" s="671"/>
      <c r="H673" s="671"/>
      <c r="I673" s="671"/>
      <c r="J673" s="671"/>
      <c r="K673" s="671"/>
      <c r="L673" s="671"/>
      <c r="M673" s="671"/>
      <c r="N673" s="671"/>
      <c r="O673" s="671"/>
      <c r="P673" s="671"/>
      <c r="Q673" s="671"/>
      <c r="R673" s="671"/>
      <c r="S673" s="671"/>
      <c r="T673" s="671"/>
      <c r="U673" s="671"/>
      <c r="V673" s="671"/>
      <c r="W673" s="671"/>
      <c r="X673" s="671"/>
      <c r="Y673" s="671"/>
      <c r="Z673" s="671"/>
    </row>
    <row r="674" spans="1:26" ht="13.5" customHeight="1">
      <c r="A674" s="671"/>
      <c r="B674" s="671"/>
      <c r="C674" s="671"/>
      <c r="D674" s="671"/>
      <c r="E674" s="671"/>
      <c r="F674" s="671"/>
      <c r="G674" s="671"/>
      <c r="H674" s="671"/>
      <c r="I674" s="671"/>
      <c r="J674" s="671"/>
      <c r="K674" s="671"/>
      <c r="L674" s="671"/>
      <c r="M674" s="671"/>
      <c r="N674" s="671"/>
      <c r="O674" s="671"/>
      <c r="P674" s="671"/>
      <c r="Q674" s="671"/>
      <c r="R674" s="671"/>
      <c r="S674" s="671"/>
      <c r="T674" s="671"/>
      <c r="U674" s="671"/>
      <c r="V674" s="671"/>
      <c r="W674" s="671"/>
      <c r="X674" s="671"/>
      <c r="Y674" s="671"/>
      <c r="Z674" s="671"/>
    </row>
    <row r="675" spans="1:26" ht="13.5" customHeight="1">
      <c r="A675" s="671"/>
      <c r="B675" s="671"/>
      <c r="C675" s="671"/>
      <c r="D675" s="671"/>
      <c r="E675" s="671"/>
      <c r="F675" s="671"/>
      <c r="G675" s="671"/>
      <c r="H675" s="671"/>
      <c r="I675" s="671"/>
      <c r="J675" s="671"/>
      <c r="K675" s="671"/>
      <c r="L675" s="671"/>
      <c r="M675" s="671"/>
      <c r="N675" s="671"/>
      <c r="O675" s="671"/>
      <c r="P675" s="671"/>
      <c r="Q675" s="671"/>
      <c r="R675" s="671"/>
      <c r="S675" s="671"/>
      <c r="T675" s="671"/>
      <c r="U675" s="671"/>
      <c r="V675" s="671"/>
      <c r="W675" s="671"/>
      <c r="X675" s="671"/>
      <c r="Y675" s="671"/>
      <c r="Z675" s="671"/>
    </row>
    <row r="676" spans="1:26" ht="13.5" customHeight="1">
      <c r="A676" s="671"/>
      <c r="B676" s="671"/>
      <c r="C676" s="671"/>
      <c r="D676" s="671"/>
      <c r="E676" s="671"/>
      <c r="F676" s="671"/>
      <c r="G676" s="671"/>
      <c r="H676" s="671"/>
      <c r="I676" s="671"/>
      <c r="J676" s="671"/>
      <c r="K676" s="671"/>
      <c r="L676" s="671"/>
      <c r="M676" s="671"/>
      <c r="N676" s="671"/>
      <c r="O676" s="671"/>
      <c r="P676" s="671"/>
      <c r="Q676" s="671"/>
      <c r="R676" s="671"/>
      <c r="S676" s="671"/>
      <c r="T676" s="671"/>
      <c r="U676" s="671"/>
      <c r="V676" s="671"/>
      <c r="W676" s="671"/>
      <c r="X676" s="671"/>
      <c r="Y676" s="671"/>
      <c r="Z676" s="671"/>
    </row>
    <row r="677" spans="1:26" ht="13.5" customHeight="1">
      <c r="A677" s="671"/>
      <c r="B677" s="671"/>
      <c r="C677" s="671"/>
      <c r="D677" s="671"/>
      <c r="E677" s="671"/>
      <c r="F677" s="671"/>
      <c r="G677" s="671"/>
      <c r="H677" s="671"/>
      <c r="I677" s="671"/>
      <c r="J677" s="671"/>
      <c r="K677" s="671"/>
      <c r="L677" s="671"/>
      <c r="M677" s="671"/>
      <c r="N677" s="671"/>
      <c r="O677" s="671"/>
      <c r="P677" s="671"/>
      <c r="Q677" s="671"/>
      <c r="R677" s="671"/>
      <c r="S677" s="671"/>
      <c r="T677" s="671"/>
      <c r="U677" s="671"/>
      <c r="V677" s="671"/>
      <c r="W677" s="671"/>
      <c r="X677" s="671"/>
      <c r="Y677" s="671"/>
      <c r="Z677" s="671"/>
    </row>
    <row r="678" spans="1:26" ht="13.5" customHeight="1">
      <c r="A678" s="671"/>
      <c r="B678" s="671"/>
      <c r="C678" s="671"/>
      <c r="D678" s="671"/>
      <c r="E678" s="671"/>
      <c r="F678" s="671"/>
      <c r="G678" s="671"/>
      <c r="H678" s="671"/>
      <c r="I678" s="671"/>
      <c r="J678" s="671"/>
      <c r="K678" s="671"/>
      <c r="L678" s="671"/>
      <c r="M678" s="671"/>
      <c r="N678" s="671"/>
      <c r="O678" s="671"/>
      <c r="P678" s="671"/>
      <c r="Q678" s="671"/>
      <c r="R678" s="671"/>
      <c r="S678" s="671"/>
      <c r="T678" s="671"/>
      <c r="U678" s="671"/>
      <c r="V678" s="671"/>
      <c r="W678" s="671"/>
      <c r="X678" s="671"/>
      <c r="Y678" s="671"/>
      <c r="Z678" s="671"/>
    </row>
    <row r="679" spans="1:26" ht="13.5" customHeight="1">
      <c r="A679" s="671"/>
      <c r="B679" s="671"/>
      <c r="C679" s="671"/>
      <c r="D679" s="671"/>
      <c r="E679" s="671"/>
      <c r="F679" s="671"/>
      <c r="G679" s="671"/>
      <c r="H679" s="671"/>
      <c r="I679" s="671"/>
      <c r="J679" s="671"/>
      <c r="K679" s="671"/>
      <c r="L679" s="671"/>
      <c r="M679" s="671"/>
      <c r="N679" s="671"/>
      <c r="O679" s="671"/>
      <c r="P679" s="671"/>
      <c r="Q679" s="671"/>
      <c r="R679" s="671"/>
      <c r="S679" s="671"/>
      <c r="T679" s="671"/>
      <c r="U679" s="671"/>
      <c r="V679" s="671"/>
      <c r="W679" s="671"/>
      <c r="X679" s="671"/>
      <c r="Y679" s="671"/>
      <c r="Z679" s="671"/>
    </row>
    <row r="680" spans="1:26" ht="13.5" customHeight="1">
      <c r="A680" s="671"/>
      <c r="B680" s="671"/>
      <c r="C680" s="671"/>
      <c r="D680" s="671"/>
      <c r="E680" s="671"/>
      <c r="F680" s="671"/>
      <c r="G680" s="671"/>
      <c r="H680" s="671"/>
      <c r="I680" s="671"/>
      <c r="J680" s="671"/>
      <c r="K680" s="671"/>
      <c r="L680" s="671"/>
      <c r="M680" s="671"/>
      <c r="N680" s="671"/>
      <c r="O680" s="671"/>
      <c r="P680" s="671"/>
      <c r="Q680" s="671"/>
      <c r="R680" s="671"/>
      <c r="S680" s="671"/>
      <c r="T680" s="671"/>
      <c r="U680" s="671"/>
      <c r="V680" s="671"/>
      <c r="W680" s="671"/>
      <c r="X680" s="671"/>
      <c r="Y680" s="671"/>
      <c r="Z680" s="671"/>
    </row>
    <row r="681" spans="1:26" ht="13.5" customHeight="1">
      <c r="A681" s="671"/>
      <c r="B681" s="671"/>
      <c r="C681" s="671"/>
      <c r="D681" s="671"/>
      <c r="E681" s="671"/>
      <c r="F681" s="671"/>
      <c r="G681" s="671"/>
      <c r="H681" s="671"/>
      <c r="I681" s="671"/>
      <c r="J681" s="671"/>
      <c r="K681" s="671"/>
      <c r="L681" s="671"/>
      <c r="M681" s="671"/>
      <c r="N681" s="671"/>
      <c r="O681" s="671"/>
      <c r="P681" s="671"/>
      <c r="Q681" s="671"/>
      <c r="R681" s="671"/>
      <c r="S681" s="671"/>
      <c r="T681" s="671"/>
      <c r="U681" s="671"/>
      <c r="V681" s="671"/>
      <c r="W681" s="671"/>
      <c r="X681" s="671"/>
      <c r="Y681" s="671"/>
      <c r="Z681" s="671"/>
    </row>
    <row r="682" spans="1:26" ht="13.5" customHeight="1">
      <c r="A682" s="671"/>
      <c r="B682" s="671"/>
      <c r="C682" s="671"/>
      <c r="D682" s="671"/>
      <c r="E682" s="671"/>
      <c r="F682" s="671"/>
      <c r="G682" s="671"/>
      <c r="H682" s="671"/>
      <c r="I682" s="671"/>
      <c r="J682" s="671"/>
      <c r="K682" s="671"/>
      <c r="L682" s="671"/>
      <c r="M682" s="671"/>
      <c r="N682" s="671"/>
      <c r="O682" s="671"/>
      <c r="P682" s="671"/>
      <c r="Q682" s="671"/>
      <c r="R682" s="671"/>
      <c r="S682" s="671"/>
      <c r="T682" s="671"/>
      <c r="U682" s="671"/>
      <c r="V682" s="671"/>
      <c r="W682" s="671"/>
      <c r="X682" s="671"/>
      <c r="Y682" s="671"/>
      <c r="Z682" s="671"/>
    </row>
    <row r="683" spans="1:26" ht="13.5" customHeight="1">
      <c r="A683" s="671"/>
      <c r="B683" s="671"/>
      <c r="C683" s="671"/>
      <c r="D683" s="671"/>
      <c r="E683" s="671"/>
      <c r="F683" s="671"/>
      <c r="G683" s="671"/>
      <c r="H683" s="671"/>
      <c r="I683" s="671"/>
      <c r="J683" s="671"/>
      <c r="K683" s="671"/>
      <c r="L683" s="671"/>
      <c r="M683" s="671"/>
      <c r="N683" s="671"/>
      <c r="O683" s="671"/>
      <c r="P683" s="671"/>
      <c r="Q683" s="671"/>
      <c r="R683" s="671"/>
      <c r="S683" s="671"/>
      <c r="T683" s="671"/>
      <c r="U683" s="671"/>
      <c r="V683" s="671"/>
      <c r="W683" s="671"/>
      <c r="X683" s="671"/>
      <c r="Y683" s="671"/>
      <c r="Z683" s="671"/>
    </row>
    <row r="684" spans="1:26" ht="13.5" customHeight="1">
      <c r="A684" s="671"/>
      <c r="B684" s="671"/>
      <c r="C684" s="671"/>
      <c r="D684" s="671"/>
      <c r="E684" s="671"/>
      <c r="F684" s="671"/>
      <c r="G684" s="671"/>
      <c r="H684" s="671"/>
      <c r="I684" s="671"/>
      <c r="J684" s="671"/>
      <c r="K684" s="671"/>
      <c r="L684" s="671"/>
      <c r="M684" s="671"/>
      <c r="N684" s="671"/>
      <c r="O684" s="671"/>
      <c r="P684" s="671"/>
      <c r="Q684" s="671"/>
      <c r="R684" s="671"/>
      <c r="S684" s="671"/>
      <c r="T684" s="671"/>
      <c r="U684" s="671"/>
      <c r="V684" s="671"/>
      <c r="W684" s="671"/>
      <c r="X684" s="671"/>
      <c r="Y684" s="671"/>
      <c r="Z684" s="671"/>
    </row>
    <row r="685" spans="1:26" ht="13.5" customHeight="1">
      <c r="A685" s="671"/>
      <c r="B685" s="671"/>
      <c r="C685" s="671"/>
      <c r="D685" s="671"/>
      <c r="E685" s="671"/>
      <c r="F685" s="671"/>
      <c r="G685" s="671"/>
      <c r="H685" s="671"/>
      <c r="I685" s="671"/>
      <c r="J685" s="671"/>
      <c r="K685" s="671"/>
      <c r="L685" s="671"/>
      <c r="M685" s="671"/>
      <c r="N685" s="671"/>
      <c r="O685" s="671"/>
      <c r="P685" s="671"/>
      <c r="Q685" s="671"/>
      <c r="R685" s="671"/>
      <c r="S685" s="671"/>
      <c r="T685" s="671"/>
      <c r="U685" s="671"/>
      <c r="V685" s="671"/>
      <c r="W685" s="671"/>
      <c r="X685" s="671"/>
      <c r="Y685" s="671"/>
      <c r="Z685" s="671"/>
    </row>
    <row r="686" spans="1:26" ht="13.5" customHeight="1">
      <c r="A686" s="671"/>
      <c r="B686" s="671"/>
      <c r="C686" s="671"/>
      <c r="D686" s="671"/>
      <c r="E686" s="671"/>
      <c r="F686" s="671"/>
      <c r="G686" s="671"/>
      <c r="H686" s="671"/>
      <c r="I686" s="671"/>
      <c r="J686" s="671"/>
      <c r="K686" s="671"/>
      <c r="L686" s="671"/>
      <c r="M686" s="671"/>
      <c r="N686" s="671"/>
      <c r="O686" s="671"/>
      <c r="P686" s="671"/>
      <c r="Q686" s="671"/>
      <c r="R686" s="671"/>
      <c r="S686" s="671"/>
      <c r="T686" s="671"/>
      <c r="U686" s="671"/>
      <c r="V686" s="671"/>
      <c r="W686" s="671"/>
      <c r="X686" s="671"/>
      <c r="Y686" s="671"/>
      <c r="Z686" s="671"/>
    </row>
    <row r="687" spans="1:26" ht="13.5" customHeight="1">
      <c r="A687" s="671"/>
      <c r="B687" s="671"/>
      <c r="C687" s="671"/>
      <c r="D687" s="671"/>
      <c r="E687" s="671"/>
      <c r="F687" s="671"/>
      <c r="G687" s="671"/>
      <c r="H687" s="671"/>
      <c r="I687" s="671"/>
      <c r="J687" s="671"/>
      <c r="K687" s="671"/>
      <c r="L687" s="671"/>
      <c r="M687" s="671"/>
      <c r="N687" s="671"/>
      <c r="O687" s="671"/>
      <c r="P687" s="671"/>
      <c r="Q687" s="671"/>
      <c r="R687" s="671"/>
      <c r="S687" s="671"/>
      <c r="T687" s="671"/>
      <c r="U687" s="671"/>
      <c r="V687" s="671"/>
      <c r="W687" s="671"/>
      <c r="X687" s="671"/>
      <c r="Y687" s="671"/>
      <c r="Z687" s="671"/>
    </row>
    <row r="688" spans="1:26" ht="13.5" customHeight="1">
      <c r="A688" s="671"/>
      <c r="B688" s="671"/>
      <c r="C688" s="671"/>
      <c r="D688" s="671"/>
      <c r="E688" s="671"/>
      <c r="F688" s="671"/>
      <c r="G688" s="671"/>
      <c r="H688" s="671"/>
      <c r="I688" s="671"/>
      <c r="J688" s="671"/>
      <c r="K688" s="671"/>
      <c r="L688" s="671"/>
      <c r="M688" s="671"/>
      <c r="N688" s="671"/>
      <c r="O688" s="671"/>
      <c r="P688" s="671"/>
      <c r="Q688" s="671"/>
      <c r="R688" s="671"/>
      <c r="S688" s="671"/>
      <c r="T688" s="671"/>
      <c r="U688" s="671"/>
      <c r="V688" s="671"/>
      <c r="W688" s="671"/>
      <c r="X688" s="671"/>
      <c r="Y688" s="671"/>
      <c r="Z688" s="671"/>
    </row>
    <row r="689" spans="1:26" ht="13.5" customHeight="1">
      <c r="A689" s="671"/>
      <c r="B689" s="671"/>
      <c r="C689" s="671"/>
      <c r="D689" s="671"/>
      <c r="E689" s="671"/>
      <c r="F689" s="671"/>
      <c r="G689" s="671"/>
      <c r="H689" s="671"/>
      <c r="I689" s="671"/>
      <c r="J689" s="671"/>
      <c r="K689" s="671"/>
      <c r="L689" s="671"/>
      <c r="M689" s="671"/>
      <c r="N689" s="671"/>
      <c r="O689" s="671"/>
      <c r="P689" s="671"/>
      <c r="Q689" s="671"/>
      <c r="R689" s="671"/>
      <c r="S689" s="671"/>
      <c r="T689" s="671"/>
      <c r="U689" s="671"/>
      <c r="V689" s="671"/>
      <c r="W689" s="671"/>
      <c r="X689" s="671"/>
      <c r="Y689" s="671"/>
      <c r="Z689" s="671"/>
    </row>
    <row r="690" spans="1:26" ht="13.5" customHeight="1">
      <c r="A690" s="671"/>
      <c r="B690" s="671"/>
      <c r="C690" s="671"/>
      <c r="D690" s="671"/>
      <c r="E690" s="671"/>
      <c r="F690" s="671"/>
      <c r="G690" s="671"/>
      <c r="H690" s="671"/>
      <c r="I690" s="671"/>
      <c r="J690" s="671"/>
      <c r="K690" s="671"/>
      <c r="L690" s="671"/>
      <c r="M690" s="671"/>
      <c r="N690" s="671"/>
      <c r="O690" s="671"/>
      <c r="P690" s="671"/>
      <c r="Q690" s="671"/>
      <c r="R690" s="671"/>
      <c r="S690" s="671"/>
      <c r="T690" s="671"/>
      <c r="U690" s="671"/>
      <c r="V690" s="671"/>
      <c r="W690" s="671"/>
      <c r="X690" s="671"/>
      <c r="Y690" s="671"/>
      <c r="Z690" s="671"/>
    </row>
    <row r="691" spans="1:26" ht="13.5" customHeight="1">
      <c r="A691" s="671"/>
      <c r="B691" s="671"/>
      <c r="C691" s="671"/>
      <c r="D691" s="671"/>
      <c r="E691" s="671"/>
      <c r="F691" s="671"/>
      <c r="G691" s="671"/>
      <c r="H691" s="671"/>
      <c r="I691" s="671"/>
      <c r="J691" s="671"/>
      <c r="K691" s="671"/>
      <c r="L691" s="671"/>
      <c r="M691" s="671"/>
      <c r="N691" s="671"/>
      <c r="O691" s="671"/>
      <c r="P691" s="671"/>
      <c r="Q691" s="671"/>
      <c r="R691" s="671"/>
      <c r="S691" s="671"/>
      <c r="T691" s="671"/>
      <c r="U691" s="671"/>
      <c r="V691" s="671"/>
      <c r="W691" s="671"/>
      <c r="X691" s="671"/>
      <c r="Y691" s="671"/>
      <c r="Z691" s="671"/>
    </row>
    <row r="692" spans="1:26" ht="13.5" customHeight="1">
      <c r="A692" s="671"/>
      <c r="B692" s="671"/>
      <c r="C692" s="671"/>
      <c r="D692" s="671"/>
      <c r="E692" s="671"/>
      <c r="F692" s="671"/>
      <c r="G692" s="671"/>
      <c r="H692" s="671"/>
      <c r="I692" s="671"/>
      <c r="J692" s="671"/>
      <c r="K692" s="671"/>
      <c r="L692" s="671"/>
      <c r="M692" s="671"/>
      <c r="N692" s="671"/>
      <c r="O692" s="671"/>
      <c r="P692" s="671"/>
      <c r="Q692" s="671"/>
      <c r="R692" s="671"/>
      <c r="S692" s="671"/>
      <c r="T692" s="671"/>
      <c r="U692" s="671"/>
      <c r="V692" s="671"/>
      <c r="W692" s="671"/>
      <c r="X692" s="671"/>
      <c r="Y692" s="671"/>
      <c r="Z692" s="671"/>
    </row>
    <row r="693" spans="1:26" ht="13.5" customHeight="1">
      <c r="A693" s="671"/>
      <c r="B693" s="671"/>
      <c r="C693" s="671"/>
      <c r="D693" s="671"/>
      <c r="E693" s="671"/>
      <c r="F693" s="671"/>
      <c r="G693" s="671"/>
      <c r="H693" s="671"/>
      <c r="I693" s="671"/>
      <c r="J693" s="671"/>
      <c r="K693" s="671"/>
      <c r="L693" s="671"/>
      <c r="M693" s="671"/>
      <c r="N693" s="671"/>
      <c r="O693" s="671"/>
      <c r="P693" s="671"/>
      <c r="Q693" s="671"/>
      <c r="R693" s="671"/>
      <c r="S693" s="671"/>
      <c r="T693" s="671"/>
      <c r="U693" s="671"/>
      <c r="V693" s="671"/>
      <c r="W693" s="671"/>
      <c r="X693" s="671"/>
      <c r="Y693" s="671"/>
      <c r="Z693" s="671"/>
    </row>
    <row r="694" spans="1:26" ht="13.5" customHeight="1">
      <c r="A694" s="671"/>
      <c r="B694" s="671"/>
      <c r="C694" s="671"/>
      <c r="D694" s="671"/>
      <c r="E694" s="671"/>
      <c r="F694" s="671"/>
      <c r="G694" s="671"/>
      <c r="H694" s="671"/>
      <c r="I694" s="671"/>
      <c r="J694" s="671"/>
      <c r="K694" s="671"/>
      <c r="L694" s="671"/>
      <c r="M694" s="671"/>
      <c r="N694" s="671"/>
      <c r="O694" s="671"/>
      <c r="P694" s="671"/>
      <c r="Q694" s="671"/>
      <c r="R694" s="671"/>
      <c r="S694" s="671"/>
      <c r="T694" s="671"/>
      <c r="U694" s="671"/>
      <c r="V694" s="671"/>
      <c r="W694" s="671"/>
      <c r="X694" s="671"/>
      <c r="Y694" s="671"/>
      <c r="Z694" s="671"/>
    </row>
    <row r="695" spans="1:26" ht="13.5" customHeight="1">
      <c r="A695" s="671"/>
      <c r="B695" s="671"/>
      <c r="C695" s="671"/>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row>
    <row r="696" spans="1:26" ht="13.5" customHeight="1">
      <c r="A696" s="671"/>
      <c r="B696" s="671"/>
      <c r="C696" s="671"/>
      <c r="D696" s="671"/>
      <c r="E696" s="671"/>
      <c r="F696" s="671"/>
      <c r="G696" s="671"/>
      <c r="H696" s="671"/>
      <c r="I696" s="671"/>
      <c r="J696" s="671"/>
      <c r="K696" s="671"/>
      <c r="L696" s="671"/>
      <c r="M696" s="671"/>
      <c r="N696" s="671"/>
      <c r="O696" s="671"/>
      <c r="P696" s="671"/>
      <c r="Q696" s="671"/>
      <c r="R696" s="671"/>
      <c r="S696" s="671"/>
      <c r="T696" s="671"/>
      <c r="U696" s="671"/>
      <c r="V696" s="671"/>
      <c r="W696" s="671"/>
      <c r="X696" s="671"/>
      <c r="Y696" s="671"/>
      <c r="Z696" s="671"/>
    </row>
    <row r="697" spans="1:26" ht="13.5" customHeight="1">
      <c r="A697" s="671"/>
      <c r="B697" s="671"/>
      <c r="C697" s="671"/>
      <c r="D697" s="671"/>
      <c r="E697" s="671"/>
      <c r="F697" s="671"/>
      <c r="G697" s="671"/>
      <c r="H697" s="671"/>
      <c r="I697" s="671"/>
      <c r="J697" s="671"/>
      <c r="K697" s="671"/>
      <c r="L697" s="671"/>
      <c r="M697" s="671"/>
      <c r="N697" s="671"/>
      <c r="O697" s="671"/>
      <c r="P697" s="671"/>
      <c r="Q697" s="671"/>
      <c r="R697" s="671"/>
      <c r="S697" s="671"/>
      <c r="T697" s="671"/>
      <c r="U697" s="671"/>
      <c r="V697" s="671"/>
      <c r="W697" s="671"/>
      <c r="X697" s="671"/>
      <c r="Y697" s="671"/>
      <c r="Z697" s="671"/>
    </row>
    <row r="698" spans="1:26" ht="13.5" customHeight="1">
      <c r="A698" s="671"/>
      <c r="B698" s="671"/>
      <c r="C698" s="671"/>
      <c r="D698" s="671"/>
      <c r="E698" s="671"/>
      <c r="F698" s="671"/>
      <c r="G698" s="671"/>
      <c r="H698" s="671"/>
      <c r="I698" s="671"/>
      <c r="J698" s="671"/>
      <c r="K698" s="671"/>
      <c r="L698" s="671"/>
      <c r="M698" s="671"/>
      <c r="N698" s="671"/>
      <c r="O698" s="671"/>
      <c r="P698" s="671"/>
      <c r="Q698" s="671"/>
      <c r="R698" s="671"/>
      <c r="S698" s="671"/>
      <c r="T698" s="671"/>
      <c r="U698" s="671"/>
      <c r="V698" s="671"/>
      <c r="W698" s="671"/>
      <c r="X698" s="671"/>
      <c r="Y698" s="671"/>
      <c r="Z698" s="671"/>
    </row>
    <row r="699" spans="1:26" ht="13.5" customHeight="1">
      <c r="A699" s="671"/>
      <c r="B699" s="671"/>
      <c r="C699" s="671"/>
      <c r="D699" s="671"/>
      <c r="E699" s="671"/>
      <c r="F699" s="671"/>
      <c r="G699" s="671"/>
      <c r="H699" s="671"/>
      <c r="I699" s="671"/>
      <c r="J699" s="671"/>
      <c r="K699" s="671"/>
      <c r="L699" s="671"/>
      <c r="M699" s="671"/>
      <c r="N699" s="671"/>
      <c r="O699" s="671"/>
      <c r="P699" s="671"/>
      <c r="Q699" s="671"/>
      <c r="R699" s="671"/>
      <c r="S699" s="671"/>
      <c r="T699" s="671"/>
      <c r="U699" s="671"/>
      <c r="V699" s="671"/>
      <c r="W699" s="671"/>
      <c r="X699" s="671"/>
      <c r="Y699" s="671"/>
      <c r="Z699" s="671"/>
    </row>
    <row r="700" spans="1:26" ht="13.5" customHeight="1">
      <c r="A700" s="671"/>
      <c r="B700" s="671"/>
      <c r="C700" s="671"/>
      <c r="D700" s="671"/>
      <c r="E700" s="671"/>
      <c r="F700" s="671"/>
      <c r="G700" s="671"/>
      <c r="H700" s="671"/>
      <c r="I700" s="671"/>
      <c r="J700" s="671"/>
      <c r="K700" s="671"/>
      <c r="L700" s="671"/>
      <c r="M700" s="671"/>
      <c r="N700" s="671"/>
      <c r="O700" s="671"/>
      <c r="P700" s="671"/>
      <c r="Q700" s="671"/>
      <c r="R700" s="671"/>
      <c r="S700" s="671"/>
      <c r="T700" s="671"/>
      <c r="U700" s="671"/>
      <c r="V700" s="671"/>
      <c r="W700" s="671"/>
      <c r="X700" s="671"/>
      <c r="Y700" s="671"/>
      <c r="Z700" s="671"/>
    </row>
    <row r="701" spans="1:26" ht="13.5" customHeight="1">
      <c r="A701" s="671"/>
      <c r="B701" s="671"/>
      <c r="C701" s="671"/>
      <c r="D701" s="671"/>
      <c r="E701" s="671"/>
      <c r="F701" s="671"/>
      <c r="G701" s="671"/>
      <c r="H701" s="671"/>
      <c r="I701" s="671"/>
      <c r="J701" s="671"/>
      <c r="K701" s="671"/>
      <c r="L701" s="671"/>
      <c r="M701" s="671"/>
      <c r="N701" s="671"/>
      <c r="O701" s="671"/>
      <c r="P701" s="671"/>
      <c r="Q701" s="671"/>
      <c r="R701" s="671"/>
      <c r="S701" s="671"/>
      <c r="T701" s="671"/>
      <c r="U701" s="671"/>
      <c r="V701" s="671"/>
      <c r="W701" s="671"/>
      <c r="X701" s="671"/>
      <c r="Y701" s="671"/>
      <c r="Z701" s="671"/>
    </row>
    <row r="702" spans="1:26" ht="13.5" customHeight="1">
      <c r="A702" s="671"/>
      <c r="B702" s="671"/>
      <c r="C702" s="671"/>
      <c r="D702" s="671"/>
      <c r="E702" s="671"/>
      <c r="F702" s="671"/>
      <c r="G702" s="671"/>
      <c r="H702" s="671"/>
      <c r="I702" s="671"/>
      <c r="J702" s="671"/>
      <c r="K702" s="671"/>
      <c r="L702" s="671"/>
      <c r="M702" s="671"/>
      <c r="N702" s="671"/>
      <c r="O702" s="671"/>
      <c r="P702" s="671"/>
      <c r="Q702" s="671"/>
      <c r="R702" s="671"/>
      <c r="S702" s="671"/>
      <c r="T702" s="671"/>
      <c r="U702" s="671"/>
      <c r="V702" s="671"/>
      <c r="W702" s="671"/>
      <c r="X702" s="671"/>
      <c r="Y702" s="671"/>
      <c r="Z702" s="671"/>
    </row>
    <row r="703" spans="1:26" ht="13.5" customHeight="1">
      <c r="A703" s="671"/>
      <c r="B703" s="671"/>
      <c r="C703" s="671"/>
      <c r="D703" s="671"/>
      <c r="E703" s="671"/>
      <c r="F703" s="671"/>
      <c r="G703" s="671"/>
      <c r="H703" s="671"/>
      <c r="I703" s="671"/>
      <c r="J703" s="671"/>
      <c r="K703" s="671"/>
      <c r="L703" s="671"/>
      <c r="M703" s="671"/>
      <c r="N703" s="671"/>
      <c r="O703" s="671"/>
      <c r="P703" s="671"/>
      <c r="Q703" s="671"/>
      <c r="R703" s="671"/>
      <c r="S703" s="671"/>
      <c r="T703" s="671"/>
      <c r="U703" s="671"/>
      <c r="V703" s="671"/>
      <c r="W703" s="671"/>
      <c r="X703" s="671"/>
      <c r="Y703" s="671"/>
      <c r="Z703" s="671"/>
    </row>
    <row r="704" spans="1:26" ht="13.5" customHeight="1">
      <c r="A704" s="671"/>
      <c r="B704" s="671"/>
      <c r="C704" s="671"/>
      <c r="D704" s="671"/>
      <c r="E704" s="671"/>
      <c r="F704" s="671"/>
      <c r="G704" s="671"/>
      <c r="H704" s="671"/>
      <c r="I704" s="671"/>
      <c r="J704" s="671"/>
      <c r="K704" s="671"/>
      <c r="L704" s="671"/>
      <c r="M704" s="671"/>
      <c r="N704" s="671"/>
      <c r="O704" s="671"/>
      <c r="P704" s="671"/>
      <c r="Q704" s="671"/>
      <c r="R704" s="671"/>
      <c r="S704" s="671"/>
      <c r="T704" s="671"/>
      <c r="U704" s="671"/>
      <c r="V704" s="671"/>
      <c r="W704" s="671"/>
      <c r="X704" s="671"/>
      <c r="Y704" s="671"/>
      <c r="Z704" s="671"/>
    </row>
    <row r="705" spans="1:26" ht="13.5" customHeight="1">
      <c r="A705" s="671"/>
      <c r="B705" s="671"/>
      <c r="C705" s="671"/>
      <c r="D705" s="671"/>
      <c r="E705" s="671"/>
      <c r="F705" s="671"/>
      <c r="G705" s="671"/>
      <c r="H705" s="671"/>
      <c r="I705" s="671"/>
      <c r="J705" s="671"/>
      <c r="K705" s="671"/>
      <c r="L705" s="671"/>
      <c r="M705" s="671"/>
      <c r="N705" s="671"/>
      <c r="O705" s="671"/>
      <c r="P705" s="671"/>
      <c r="Q705" s="671"/>
      <c r="R705" s="671"/>
      <c r="S705" s="671"/>
      <c r="T705" s="671"/>
      <c r="U705" s="671"/>
      <c r="V705" s="671"/>
      <c r="W705" s="671"/>
      <c r="X705" s="671"/>
      <c r="Y705" s="671"/>
      <c r="Z705" s="671"/>
    </row>
    <row r="706" spans="1:26" ht="13.5" customHeight="1">
      <c r="A706" s="671"/>
      <c r="B706" s="671"/>
      <c r="C706" s="671"/>
      <c r="D706" s="671"/>
      <c r="E706" s="671"/>
      <c r="F706" s="671"/>
      <c r="G706" s="671"/>
      <c r="H706" s="671"/>
      <c r="I706" s="671"/>
      <c r="J706" s="671"/>
      <c r="K706" s="671"/>
      <c r="L706" s="671"/>
      <c r="M706" s="671"/>
      <c r="N706" s="671"/>
      <c r="O706" s="671"/>
      <c r="P706" s="671"/>
      <c r="Q706" s="671"/>
      <c r="R706" s="671"/>
      <c r="S706" s="671"/>
      <c r="T706" s="671"/>
      <c r="U706" s="671"/>
      <c r="V706" s="671"/>
      <c r="W706" s="671"/>
      <c r="X706" s="671"/>
      <c r="Y706" s="671"/>
      <c r="Z706" s="671"/>
    </row>
    <row r="707" spans="1:26" ht="13.5" customHeight="1">
      <c r="A707" s="671"/>
      <c r="B707" s="671"/>
      <c r="C707" s="671"/>
      <c r="D707" s="671"/>
      <c r="E707" s="671"/>
      <c r="F707" s="671"/>
      <c r="G707" s="671"/>
      <c r="H707" s="671"/>
      <c r="I707" s="671"/>
      <c r="J707" s="671"/>
      <c r="K707" s="671"/>
      <c r="L707" s="671"/>
      <c r="M707" s="671"/>
      <c r="N707" s="671"/>
      <c r="O707" s="671"/>
      <c r="P707" s="671"/>
      <c r="Q707" s="671"/>
      <c r="R707" s="671"/>
      <c r="S707" s="671"/>
      <c r="T707" s="671"/>
      <c r="U707" s="671"/>
      <c r="V707" s="671"/>
      <c r="W707" s="671"/>
      <c r="X707" s="671"/>
      <c r="Y707" s="671"/>
      <c r="Z707" s="671"/>
    </row>
    <row r="708" spans="1:26" ht="13.5" customHeight="1">
      <c r="A708" s="671"/>
      <c r="B708" s="671"/>
      <c r="C708" s="671"/>
      <c r="D708" s="671"/>
      <c r="E708" s="671"/>
      <c r="F708" s="671"/>
      <c r="G708" s="671"/>
      <c r="H708" s="671"/>
      <c r="I708" s="671"/>
      <c r="J708" s="671"/>
      <c r="K708" s="671"/>
      <c r="L708" s="671"/>
      <c r="M708" s="671"/>
      <c r="N708" s="671"/>
      <c r="O708" s="671"/>
      <c r="P708" s="671"/>
      <c r="Q708" s="671"/>
      <c r="R708" s="671"/>
      <c r="S708" s="671"/>
      <c r="T708" s="671"/>
      <c r="U708" s="671"/>
      <c r="V708" s="671"/>
      <c r="W708" s="671"/>
      <c r="X708" s="671"/>
      <c r="Y708" s="671"/>
      <c r="Z708" s="671"/>
    </row>
    <row r="709" spans="1:26" ht="13.5" customHeight="1">
      <c r="A709" s="671"/>
      <c r="B709" s="671"/>
      <c r="C709" s="671"/>
      <c r="D709" s="671"/>
      <c r="E709" s="671"/>
      <c r="F709" s="671"/>
      <c r="G709" s="671"/>
      <c r="H709" s="671"/>
      <c r="I709" s="671"/>
      <c r="J709" s="671"/>
      <c r="K709" s="671"/>
      <c r="L709" s="671"/>
      <c r="M709" s="671"/>
      <c r="N709" s="671"/>
      <c r="O709" s="671"/>
      <c r="P709" s="671"/>
      <c r="Q709" s="671"/>
      <c r="R709" s="671"/>
      <c r="S709" s="671"/>
      <c r="T709" s="671"/>
      <c r="U709" s="671"/>
      <c r="V709" s="671"/>
      <c r="W709" s="671"/>
      <c r="X709" s="671"/>
      <c r="Y709" s="671"/>
      <c r="Z709" s="671"/>
    </row>
    <row r="710" spans="1:26" ht="13.5" customHeight="1">
      <c r="A710" s="671"/>
      <c r="B710" s="671"/>
      <c r="C710" s="671"/>
      <c r="D710" s="671"/>
      <c r="E710" s="671"/>
      <c r="F710" s="671"/>
      <c r="G710" s="671"/>
      <c r="H710" s="671"/>
      <c r="I710" s="671"/>
      <c r="J710" s="671"/>
      <c r="K710" s="671"/>
      <c r="L710" s="671"/>
      <c r="M710" s="671"/>
      <c r="N710" s="671"/>
      <c r="O710" s="671"/>
      <c r="P710" s="671"/>
      <c r="Q710" s="671"/>
      <c r="R710" s="671"/>
      <c r="S710" s="671"/>
      <c r="T710" s="671"/>
      <c r="U710" s="671"/>
      <c r="V710" s="671"/>
      <c r="W710" s="671"/>
      <c r="X710" s="671"/>
      <c r="Y710" s="671"/>
      <c r="Z710" s="671"/>
    </row>
    <row r="711" spans="1:26" ht="13.5" customHeight="1">
      <c r="A711" s="671"/>
      <c r="B711" s="671"/>
      <c r="C711" s="671"/>
      <c r="D711" s="671"/>
      <c r="E711" s="671"/>
      <c r="F711" s="671"/>
      <c r="G711" s="671"/>
      <c r="H711" s="671"/>
      <c r="I711" s="671"/>
      <c r="J711" s="671"/>
      <c r="K711" s="671"/>
      <c r="L711" s="671"/>
      <c r="M711" s="671"/>
      <c r="N711" s="671"/>
      <c r="O711" s="671"/>
      <c r="P711" s="671"/>
      <c r="Q711" s="671"/>
      <c r="R711" s="671"/>
      <c r="S711" s="671"/>
      <c r="T711" s="671"/>
      <c r="U711" s="671"/>
      <c r="V711" s="671"/>
      <c r="W711" s="671"/>
      <c r="X711" s="671"/>
      <c r="Y711" s="671"/>
      <c r="Z711" s="671"/>
    </row>
    <row r="712" spans="1:26" ht="13.5" customHeight="1">
      <c r="A712" s="671"/>
      <c r="B712" s="671"/>
      <c r="C712" s="671"/>
      <c r="D712" s="671"/>
      <c r="E712" s="671"/>
      <c r="F712" s="671"/>
      <c r="G712" s="671"/>
      <c r="H712" s="671"/>
      <c r="I712" s="671"/>
      <c r="J712" s="671"/>
      <c r="K712" s="671"/>
      <c r="L712" s="671"/>
      <c r="M712" s="671"/>
      <c r="N712" s="671"/>
      <c r="O712" s="671"/>
      <c r="P712" s="671"/>
      <c r="Q712" s="671"/>
      <c r="R712" s="671"/>
      <c r="S712" s="671"/>
      <c r="T712" s="671"/>
      <c r="U712" s="671"/>
      <c r="V712" s="671"/>
      <c r="W712" s="671"/>
      <c r="X712" s="671"/>
      <c r="Y712" s="671"/>
      <c r="Z712" s="671"/>
    </row>
    <row r="713" spans="1:26" ht="13.5" customHeight="1">
      <c r="A713" s="671"/>
      <c r="B713" s="671"/>
      <c r="C713" s="671"/>
      <c r="D713" s="671"/>
      <c r="E713" s="671"/>
      <c r="F713" s="671"/>
      <c r="G713" s="671"/>
      <c r="H713" s="671"/>
      <c r="I713" s="671"/>
      <c r="J713" s="671"/>
      <c r="K713" s="671"/>
      <c r="L713" s="671"/>
      <c r="M713" s="671"/>
      <c r="N713" s="671"/>
      <c r="O713" s="671"/>
      <c r="P713" s="671"/>
      <c r="Q713" s="671"/>
      <c r="R713" s="671"/>
      <c r="S713" s="671"/>
      <c r="T713" s="671"/>
      <c r="U713" s="671"/>
      <c r="V713" s="671"/>
      <c r="W713" s="671"/>
      <c r="X713" s="671"/>
      <c r="Y713" s="671"/>
      <c r="Z713" s="671"/>
    </row>
    <row r="714" spans="1:26" ht="13.5" customHeight="1">
      <c r="A714" s="671"/>
      <c r="B714" s="671"/>
      <c r="C714" s="671"/>
      <c r="D714" s="671"/>
      <c r="E714" s="671"/>
      <c r="F714" s="671"/>
      <c r="G714" s="671"/>
      <c r="H714" s="671"/>
      <c r="I714" s="671"/>
      <c r="J714" s="671"/>
      <c r="K714" s="671"/>
      <c r="L714" s="671"/>
      <c r="M714" s="671"/>
      <c r="N714" s="671"/>
      <c r="O714" s="671"/>
      <c r="P714" s="671"/>
      <c r="Q714" s="671"/>
      <c r="R714" s="671"/>
      <c r="S714" s="671"/>
      <c r="T714" s="671"/>
      <c r="U714" s="671"/>
      <c r="V714" s="671"/>
      <c r="W714" s="671"/>
      <c r="X714" s="671"/>
      <c r="Y714" s="671"/>
      <c r="Z714" s="671"/>
    </row>
    <row r="715" spans="1:26" ht="13.5" customHeight="1">
      <c r="A715" s="671"/>
      <c r="B715" s="671"/>
      <c r="C715" s="671"/>
      <c r="D715" s="671"/>
      <c r="E715" s="671"/>
      <c r="F715" s="671"/>
      <c r="G715" s="671"/>
      <c r="H715" s="671"/>
      <c r="I715" s="671"/>
      <c r="J715" s="671"/>
      <c r="K715" s="671"/>
      <c r="L715" s="671"/>
      <c r="M715" s="671"/>
      <c r="N715" s="671"/>
      <c r="O715" s="671"/>
      <c r="P715" s="671"/>
      <c r="Q715" s="671"/>
      <c r="R715" s="671"/>
      <c r="S715" s="671"/>
      <c r="T715" s="671"/>
      <c r="U715" s="671"/>
      <c r="V715" s="671"/>
      <c r="W715" s="671"/>
      <c r="X715" s="671"/>
      <c r="Y715" s="671"/>
      <c r="Z715" s="671"/>
    </row>
    <row r="716" spans="1:26" ht="13.5" customHeight="1">
      <c r="A716" s="671"/>
      <c r="B716" s="671"/>
      <c r="C716" s="671"/>
      <c r="D716" s="671"/>
      <c r="E716" s="671"/>
      <c r="F716" s="671"/>
      <c r="G716" s="671"/>
      <c r="H716" s="671"/>
      <c r="I716" s="671"/>
      <c r="J716" s="671"/>
      <c r="K716" s="671"/>
      <c r="L716" s="671"/>
      <c r="M716" s="671"/>
      <c r="N716" s="671"/>
      <c r="O716" s="671"/>
      <c r="P716" s="671"/>
      <c r="Q716" s="671"/>
      <c r="R716" s="671"/>
      <c r="S716" s="671"/>
      <c r="T716" s="671"/>
      <c r="U716" s="671"/>
      <c r="V716" s="671"/>
      <c r="W716" s="671"/>
      <c r="X716" s="671"/>
      <c r="Y716" s="671"/>
      <c r="Z716" s="671"/>
    </row>
    <row r="717" spans="1:26" ht="13.5" customHeight="1">
      <c r="A717" s="671"/>
      <c r="B717" s="671"/>
      <c r="C717" s="671"/>
      <c r="D717" s="671"/>
      <c r="E717" s="671"/>
      <c r="F717" s="671"/>
      <c r="G717" s="671"/>
      <c r="H717" s="671"/>
      <c r="I717" s="671"/>
      <c r="J717" s="671"/>
      <c r="K717" s="671"/>
      <c r="L717" s="671"/>
      <c r="M717" s="671"/>
      <c r="N717" s="671"/>
      <c r="O717" s="671"/>
      <c r="P717" s="671"/>
      <c r="Q717" s="671"/>
      <c r="R717" s="671"/>
      <c r="S717" s="671"/>
      <c r="T717" s="671"/>
      <c r="U717" s="671"/>
      <c r="V717" s="671"/>
      <c r="W717" s="671"/>
      <c r="X717" s="671"/>
      <c r="Y717" s="671"/>
      <c r="Z717" s="671"/>
    </row>
    <row r="718" spans="1:26" ht="13.5" customHeight="1">
      <c r="A718" s="671"/>
      <c r="B718" s="671"/>
      <c r="C718" s="671"/>
      <c r="D718" s="671"/>
      <c r="E718" s="671"/>
      <c r="F718" s="671"/>
      <c r="G718" s="671"/>
      <c r="H718" s="671"/>
      <c r="I718" s="671"/>
      <c r="J718" s="671"/>
      <c r="K718" s="671"/>
      <c r="L718" s="671"/>
      <c r="M718" s="671"/>
      <c r="N718" s="671"/>
      <c r="O718" s="671"/>
      <c r="P718" s="671"/>
      <c r="Q718" s="671"/>
      <c r="R718" s="671"/>
      <c r="S718" s="671"/>
      <c r="T718" s="671"/>
      <c r="U718" s="671"/>
      <c r="V718" s="671"/>
      <c r="W718" s="671"/>
      <c r="X718" s="671"/>
      <c r="Y718" s="671"/>
      <c r="Z718" s="671"/>
    </row>
    <row r="719" spans="1:26" ht="13.5" customHeight="1">
      <c r="A719" s="671"/>
      <c r="B719" s="671"/>
      <c r="C719" s="671"/>
      <c r="D719" s="671"/>
      <c r="E719" s="671"/>
      <c r="F719" s="671"/>
      <c r="G719" s="671"/>
      <c r="H719" s="671"/>
      <c r="I719" s="671"/>
      <c r="J719" s="671"/>
      <c r="K719" s="671"/>
      <c r="L719" s="671"/>
      <c r="M719" s="671"/>
      <c r="N719" s="671"/>
      <c r="O719" s="671"/>
      <c r="P719" s="671"/>
      <c r="Q719" s="671"/>
      <c r="R719" s="671"/>
      <c r="S719" s="671"/>
      <c r="T719" s="671"/>
      <c r="U719" s="671"/>
      <c r="V719" s="671"/>
      <c r="W719" s="671"/>
      <c r="X719" s="671"/>
      <c r="Y719" s="671"/>
      <c r="Z719" s="671"/>
    </row>
    <row r="720" spans="1:26" ht="13.5" customHeight="1">
      <c r="A720" s="671"/>
      <c r="B720" s="671"/>
      <c r="C720" s="671"/>
      <c r="D720" s="671"/>
      <c r="E720" s="671"/>
      <c r="F720" s="671"/>
      <c r="G720" s="671"/>
      <c r="H720" s="671"/>
      <c r="I720" s="671"/>
      <c r="J720" s="671"/>
      <c r="K720" s="671"/>
      <c r="L720" s="671"/>
      <c r="M720" s="671"/>
      <c r="N720" s="671"/>
      <c r="O720" s="671"/>
      <c r="P720" s="671"/>
      <c r="Q720" s="671"/>
      <c r="R720" s="671"/>
      <c r="S720" s="671"/>
      <c r="T720" s="671"/>
      <c r="U720" s="671"/>
      <c r="V720" s="671"/>
      <c r="W720" s="671"/>
      <c r="X720" s="671"/>
      <c r="Y720" s="671"/>
      <c r="Z720" s="671"/>
    </row>
    <row r="721" spans="1:26" ht="13.5" customHeight="1">
      <c r="A721" s="671"/>
      <c r="B721" s="671"/>
      <c r="C721" s="671"/>
      <c r="D721" s="671"/>
      <c r="E721" s="671"/>
      <c r="F721" s="671"/>
      <c r="G721" s="671"/>
      <c r="H721" s="671"/>
      <c r="I721" s="671"/>
      <c r="J721" s="671"/>
      <c r="K721" s="671"/>
      <c r="L721" s="671"/>
      <c r="M721" s="671"/>
      <c r="N721" s="671"/>
      <c r="O721" s="671"/>
      <c r="P721" s="671"/>
      <c r="Q721" s="671"/>
      <c r="R721" s="671"/>
      <c r="S721" s="671"/>
      <c r="T721" s="671"/>
      <c r="U721" s="671"/>
      <c r="V721" s="671"/>
      <c r="W721" s="671"/>
      <c r="X721" s="671"/>
      <c r="Y721" s="671"/>
      <c r="Z721" s="671"/>
    </row>
    <row r="722" spans="1:26" ht="13.5" customHeight="1">
      <c r="A722" s="671"/>
      <c r="B722" s="671"/>
      <c r="C722" s="671"/>
      <c r="D722" s="671"/>
      <c r="E722" s="671"/>
      <c r="F722" s="671"/>
      <c r="G722" s="671"/>
      <c r="H722" s="671"/>
      <c r="I722" s="671"/>
      <c r="J722" s="671"/>
      <c r="K722" s="671"/>
      <c r="L722" s="671"/>
      <c r="M722" s="671"/>
      <c r="N722" s="671"/>
      <c r="O722" s="671"/>
      <c r="P722" s="671"/>
      <c r="Q722" s="671"/>
      <c r="R722" s="671"/>
      <c r="S722" s="671"/>
      <c r="T722" s="671"/>
      <c r="U722" s="671"/>
      <c r="V722" s="671"/>
      <c r="W722" s="671"/>
      <c r="X722" s="671"/>
      <c r="Y722" s="671"/>
      <c r="Z722" s="671"/>
    </row>
    <row r="723" spans="1:26" ht="13.5" customHeight="1">
      <c r="A723" s="671"/>
      <c r="B723" s="671"/>
      <c r="C723" s="671"/>
      <c r="D723" s="671"/>
      <c r="E723" s="671"/>
      <c r="F723" s="671"/>
      <c r="G723" s="671"/>
      <c r="H723" s="671"/>
      <c r="I723" s="671"/>
      <c r="J723" s="671"/>
      <c r="K723" s="671"/>
      <c r="L723" s="671"/>
      <c r="M723" s="671"/>
      <c r="N723" s="671"/>
      <c r="O723" s="671"/>
      <c r="P723" s="671"/>
      <c r="Q723" s="671"/>
      <c r="R723" s="671"/>
      <c r="S723" s="671"/>
      <c r="T723" s="671"/>
      <c r="U723" s="671"/>
      <c r="V723" s="671"/>
      <c r="W723" s="671"/>
      <c r="X723" s="671"/>
      <c r="Y723" s="671"/>
      <c r="Z723" s="671"/>
    </row>
    <row r="724" spans="1:26" ht="13.5" customHeight="1">
      <c r="A724" s="671"/>
      <c r="B724" s="671"/>
      <c r="C724" s="671"/>
      <c r="D724" s="671"/>
      <c r="E724" s="671"/>
      <c r="F724" s="671"/>
      <c r="G724" s="671"/>
      <c r="H724" s="671"/>
      <c r="I724" s="671"/>
      <c r="J724" s="671"/>
      <c r="K724" s="671"/>
      <c r="L724" s="671"/>
      <c r="M724" s="671"/>
      <c r="N724" s="671"/>
      <c r="O724" s="671"/>
      <c r="P724" s="671"/>
      <c r="Q724" s="671"/>
      <c r="R724" s="671"/>
      <c r="S724" s="671"/>
      <c r="T724" s="671"/>
      <c r="U724" s="671"/>
      <c r="V724" s="671"/>
      <c r="W724" s="671"/>
      <c r="X724" s="671"/>
      <c r="Y724" s="671"/>
      <c r="Z724" s="671"/>
    </row>
    <row r="725" spans="1:26" ht="13.5" customHeight="1">
      <c r="A725" s="671"/>
      <c r="B725" s="671"/>
      <c r="C725" s="671"/>
      <c r="D725" s="671"/>
      <c r="E725" s="671"/>
      <c r="F725" s="671"/>
      <c r="G725" s="671"/>
      <c r="H725" s="671"/>
      <c r="I725" s="671"/>
      <c r="J725" s="671"/>
      <c r="K725" s="671"/>
      <c r="L725" s="671"/>
      <c r="M725" s="671"/>
      <c r="N725" s="671"/>
      <c r="O725" s="671"/>
      <c r="P725" s="671"/>
      <c r="Q725" s="671"/>
      <c r="R725" s="671"/>
      <c r="S725" s="671"/>
      <c r="T725" s="671"/>
      <c r="U725" s="671"/>
      <c r="V725" s="671"/>
      <c r="W725" s="671"/>
      <c r="X725" s="671"/>
      <c r="Y725" s="671"/>
      <c r="Z725" s="671"/>
    </row>
    <row r="726" spans="1:26" ht="13.5" customHeight="1">
      <c r="A726" s="671"/>
      <c r="B726" s="671"/>
      <c r="C726" s="671"/>
      <c r="D726" s="671"/>
      <c r="E726" s="671"/>
      <c r="F726" s="671"/>
      <c r="G726" s="671"/>
      <c r="H726" s="671"/>
      <c r="I726" s="671"/>
      <c r="J726" s="671"/>
      <c r="K726" s="671"/>
      <c r="L726" s="671"/>
      <c r="M726" s="671"/>
      <c r="N726" s="671"/>
      <c r="O726" s="671"/>
      <c r="P726" s="671"/>
      <c r="Q726" s="671"/>
      <c r="R726" s="671"/>
      <c r="S726" s="671"/>
      <c r="T726" s="671"/>
      <c r="U726" s="671"/>
      <c r="V726" s="671"/>
      <c r="W726" s="671"/>
      <c r="X726" s="671"/>
      <c r="Y726" s="671"/>
      <c r="Z726" s="671"/>
    </row>
    <row r="727" spans="1:26" ht="13.5" customHeight="1">
      <c r="A727" s="671"/>
      <c r="B727" s="671"/>
      <c r="C727" s="671"/>
      <c r="D727" s="671"/>
      <c r="E727" s="671"/>
      <c r="F727" s="671"/>
      <c r="G727" s="671"/>
      <c r="H727" s="671"/>
      <c r="I727" s="671"/>
      <c r="J727" s="671"/>
      <c r="K727" s="671"/>
      <c r="L727" s="671"/>
      <c r="M727" s="671"/>
      <c r="N727" s="671"/>
      <c r="O727" s="671"/>
      <c r="P727" s="671"/>
      <c r="Q727" s="671"/>
      <c r="R727" s="671"/>
      <c r="S727" s="671"/>
      <c r="T727" s="671"/>
      <c r="U727" s="671"/>
      <c r="V727" s="671"/>
      <c r="W727" s="671"/>
      <c r="X727" s="671"/>
      <c r="Y727" s="671"/>
      <c r="Z727" s="671"/>
    </row>
    <row r="728" spans="1:26" ht="13.5" customHeight="1">
      <c r="A728" s="671"/>
      <c r="B728" s="671"/>
      <c r="C728" s="671"/>
      <c r="D728" s="671"/>
      <c r="E728" s="671"/>
      <c r="F728" s="671"/>
      <c r="G728" s="671"/>
      <c r="H728" s="671"/>
      <c r="I728" s="671"/>
      <c r="J728" s="671"/>
      <c r="K728" s="671"/>
      <c r="L728" s="671"/>
      <c r="M728" s="671"/>
      <c r="N728" s="671"/>
      <c r="O728" s="671"/>
      <c r="P728" s="671"/>
      <c r="Q728" s="671"/>
      <c r="R728" s="671"/>
      <c r="S728" s="671"/>
      <c r="T728" s="671"/>
      <c r="U728" s="671"/>
      <c r="V728" s="671"/>
      <c r="W728" s="671"/>
      <c r="X728" s="671"/>
      <c r="Y728" s="671"/>
      <c r="Z728" s="671"/>
    </row>
    <row r="729" spans="1:26" ht="13.5" customHeight="1">
      <c r="A729" s="671"/>
      <c r="B729" s="671"/>
      <c r="C729" s="671"/>
      <c r="D729" s="671"/>
      <c r="E729" s="671"/>
      <c r="F729" s="671"/>
      <c r="G729" s="671"/>
      <c r="H729" s="671"/>
      <c r="I729" s="671"/>
      <c r="J729" s="671"/>
      <c r="K729" s="671"/>
      <c r="L729" s="671"/>
      <c r="M729" s="671"/>
      <c r="N729" s="671"/>
      <c r="O729" s="671"/>
      <c r="P729" s="671"/>
      <c r="Q729" s="671"/>
      <c r="R729" s="671"/>
      <c r="S729" s="671"/>
      <c r="T729" s="671"/>
      <c r="U729" s="671"/>
      <c r="V729" s="671"/>
      <c r="W729" s="671"/>
      <c r="X729" s="671"/>
      <c r="Y729" s="671"/>
      <c r="Z729" s="671"/>
    </row>
    <row r="730" spans="1:26" ht="13.5" customHeight="1">
      <c r="A730" s="671"/>
      <c r="B730" s="671"/>
      <c r="C730" s="671"/>
      <c r="D730" s="671"/>
      <c r="E730" s="671"/>
      <c r="F730" s="671"/>
      <c r="G730" s="671"/>
      <c r="H730" s="671"/>
      <c r="I730" s="671"/>
      <c r="J730" s="671"/>
      <c r="K730" s="671"/>
      <c r="L730" s="671"/>
      <c r="M730" s="671"/>
      <c r="N730" s="671"/>
      <c r="O730" s="671"/>
      <c r="P730" s="671"/>
      <c r="Q730" s="671"/>
      <c r="R730" s="671"/>
      <c r="S730" s="671"/>
      <c r="T730" s="671"/>
      <c r="U730" s="671"/>
      <c r="V730" s="671"/>
      <c r="W730" s="671"/>
      <c r="X730" s="671"/>
      <c r="Y730" s="671"/>
      <c r="Z730" s="671"/>
    </row>
    <row r="731" spans="1:26" ht="13.5" customHeight="1">
      <c r="A731" s="671"/>
      <c r="B731" s="671"/>
      <c r="C731" s="671"/>
      <c r="D731" s="671"/>
      <c r="E731" s="671"/>
      <c r="F731" s="671"/>
      <c r="G731" s="671"/>
      <c r="H731" s="671"/>
      <c r="I731" s="671"/>
      <c r="J731" s="671"/>
      <c r="K731" s="671"/>
      <c r="L731" s="671"/>
      <c r="M731" s="671"/>
      <c r="N731" s="671"/>
      <c r="O731" s="671"/>
      <c r="P731" s="671"/>
      <c r="Q731" s="671"/>
      <c r="R731" s="671"/>
      <c r="S731" s="671"/>
      <c r="T731" s="671"/>
      <c r="U731" s="671"/>
      <c r="V731" s="671"/>
      <c r="W731" s="671"/>
      <c r="X731" s="671"/>
      <c r="Y731" s="671"/>
      <c r="Z731" s="671"/>
    </row>
    <row r="732" spans="1:26" ht="13.5" customHeight="1">
      <c r="A732" s="671"/>
      <c r="B732" s="671"/>
      <c r="C732" s="671"/>
      <c r="D732" s="671"/>
      <c r="E732" s="671"/>
      <c r="F732" s="671"/>
      <c r="G732" s="671"/>
      <c r="H732" s="671"/>
      <c r="I732" s="671"/>
      <c r="J732" s="671"/>
      <c r="K732" s="671"/>
      <c r="L732" s="671"/>
      <c r="M732" s="671"/>
      <c r="N732" s="671"/>
      <c r="O732" s="671"/>
      <c r="P732" s="671"/>
      <c r="Q732" s="671"/>
      <c r="R732" s="671"/>
      <c r="S732" s="671"/>
      <c r="T732" s="671"/>
      <c r="U732" s="671"/>
      <c r="V732" s="671"/>
      <c r="W732" s="671"/>
      <c r="X732" s="671"/>
      <c r="Y732" s="671"/>
      <c r="Z732" s="671"/>
    </row>
    <row r="733" spans="1:26" ht="13.5" customHeight="1">
      <c r="A733" s="671"/>
      <c r="B733" s="671"/>
      <c r="C733" s="671"/>
      <c r="D733" s="671"/>
      <c r="E733" s="671"/>
      <c r="F733" s="671"/>
      <c r="G733" s="671"/>
      <c r="H733" s="671"/>
      <c r="I733" s="671"/>
      <c r="J733" s="671"/>
      <c r="K733" s="671"/>
      <c r="L733" s="671"/>
      <c r="M733" s="671"/>
      <c r="N733" s="671"/>
      <c r="O733" s="671"/>
      <c r="P733" s="671"/>
      <c r="Q733" s="671"/>
      <c r="R733" s="671"/>
      <c r="S733" s="671"/>
      <c r="T733" s="671"/>
      <c r="U733" s="671"/>
      <c r="V733" s="671"/>
      <c r="W733" s="671"/>
      <c r="X733" s="671"/>
      <c r="Y733" s="671"/>
      <c r="Z733" s="671"/>
    </row>
    <row r="734" spans="1:26" ht="13.5" customHeight="1">
      <c r="A734" s="671"/>
      <c r="B734" s="671"/>
      <c r="C734" s="671"/>
      <c r="D734" s="671"/>
      <c r="E734" s="671"/>
      <c r="F734" s="671"/>
      <c r="G734" s="671"/>
      <c r="H734" s="671"/>
      <c r="I734" s="671"/>
      <c r="J734" s="671"/>
      <c r="K734" s="671"/>
      <c r="L734" s="671"/>
      <c r="M734" s="671"/>
      <c r="N734" s="671"/>
      <c r="O734" s="671"/>
      <c r="P734" s="671"/>
      <c r="Q734" s="671"/>
      <c r="R734" s="671"/>
      <c r="S734" s="671"/>
      <c r="T734" s="671"/>
      <c r="U734" s="671"/>
      <c r="V734" s="671"/>
      <c r="W734" s="671"/>
      <c r="X734" s="671"/>
      <c r="Y734" s="671"/>
      <c r="Z734" s="671"/>
    </row>
    <row r="735" spans="1:26" ht="13.5" customHeight="1">
      <c r="A735" s="671"/>
      <c r="B735" s="671"/>
      <c r="C735" s="671"/>
      <c r="D735" s="671"/>
      <c r="E735" s="671"/>
      <c r="F735" s="671"/>
      <c r="G735" s="671"/>
      <c r="H735" s="671"/>
      <c r="I735" s="671"/>
      <c r="J735" s="671"/>
      <c r="K735" s="671"/>
      <c r="L735" s="671"/>
      <c r="M735" s="671"/>
      <c r="N735" s="671"/>
      <c r="O735" s="671"/>
      <c r="P735" s="671"/>
      <c r="Q735" s="671"/>
      <c r="R735" s="671"/>
      <c r="S735" s="671"/>
      <c r="T735" s="671"/>
      <c r="U735" s="671"/>
      <c r="V735" s="671"/>
      <c r="W735" s="671"/>
      <c r="X735" s="671"/>
      <c r="Y735" s="671"/>
      <c r="Z735" s="671"/>
    </row>
    <row r="736" spans="1:26" ht="13.5" customHeight="1">
      <c r="A736" s="671"/>
      <c r="B736" s="671"/>
      <c r="C736" s="671"/>
      <c r="D736" s="671"/>
      <c r="E736" s="671"/>
      <c r="F736" s="671"/>
      <c r="G736" s="671"/>
      <c r="H736" s="671"/>
      <c r="I736" s="671"/>
      <c r="J736" s="671"/>
      <c r="K736" s="671"/>
      <c r="L736" s="671"/>
      <c r="M736" s="671"/>
      <c r="N736" s="671"/>
      <c r="O736" s="671"/>
      <c r="P736" s="671"/>
      <c r="Q736" s="671"/>
      <c r="R736" s="671"/>
      <c r="S736" s="671"/>
      <c r="T736" s="671"/>
      <c r="U736" s="671"/>
      <c r="V736" s="671"/>
      <c r="W736" s="671"/>
      <c r="X736" s="671"/>
      <c r="Y736" s="671"/>
      <c r="Z736" s="671"/>
    </row>
    <row r="737" spans="1:26" ht="13.5" customHeight="1">
      <c r="A737" s="671"/>
      <c r="B737" s="671"/>
      <c r="C737" s="671"/>
      <c r="D737" s="671"/>
      <c r="E737" s="671"/>
      <c r="F737" s="671"/>
      <c r="G737" s="671"/>
      <c r="H737" s="671"/>
      <c r="I737" s="671"/>
      <c r="J737" s="671"/>
      <c r="K737" s="671"/>
      <c r="L737" s="671"/>
      <c r="M737" s="671"/>
      <c r="N737" s="671"/>
      <c r="O737" s="671"/>
      <c r="P737" s="671"/>
      <c r="Q737" s="671"/>
      <c r="R737" s="671"/>
      <c r="S737" s="671"/>
      <c r="T737" s="671"/>
      <c r="U737" s="671"/>
      <c r="V737" s="671"/>
      <c r="W737" s="671"/>
      <c r="X737" s="671"/>
      <c r="Y737" s="671"/>
      <c r="Z737" s="671"/>
    </row>
    <row r="738" spans="1:26" ht="13.5" customHeight="1">
      <c r="A738" s="671"/>
      <c r="B738" s="671"/>
      <c r="C738" s="671"/>
      <c r="D738" s="671"/>
      <c r="E738" s="671"/>
      <c r="F738" s="671"/>
      <c r="G738" s="671"/>
      <c r="H738" s="671"/>
      <c r="I738" s="671"/>
      <c r="J738" s="671"/>
      <c r="K738" s="671"/>
      <c r="L738" s="671"/>
      <c r="M738" s="671"/>
      <c r="N738" s="671"/>
      <c r="O738" s="671"/>
      <c r="P738" s="671"/>
      <c r="Q738" s="671"/>
      <c r="R738" s="671"/>
      <c r="S738" s="671"/>
      <c r="T738" s="671"/>
      <c r="U738" s="671"/>
      <c r="V738" s="671"/>
      <c r="W738" s="671"/>
      <c r="X738" s="671"/>
      <c r="Y738" s="671"/>
      <c r="Z738" s="671"/>
    </row>
    <row r="739" spans="1:26" ht="13.5" customHeight="1">
      <c r="A739" s="671"/>
      <c r="B739" s="671"/>
      <c r="C739" s="671"/>
      <c r="D739" s="671"/>
      <c r="E739" s="671"/>
      <c r="F739" s="671"/>
      <c r="G739" s="671"/>
      <c r="H739" s="671"/>
      <c r="I739" s="671"/>
      <c r="J739" s="671"/>
      <c r="K739" s="671"/>
      <c r="L739" s="671"/>
      <c r="M739" s="671"/>
      <c r="N739" s="671"/>
      <c r="O739" s="671"/>
      <c r="P739" s="671"/>
      <c r="Q739" s="671"/>
      <c r="R739" s="671"/>
      <c r="S739" s="671"/>
      <c r="T739" s="671"/>
      <c r="U739" s="671"/>
      <c r="V739" s="671"/>
      <c r="W739" s="671"/>
      <c r="X739" s="671"/>
      <c r="Y739" s="671"/>
      <c r="Z739" s="671"/>
    </row>
    <row r="740" spans="1:26" ht="13.5" customHeight="1">
      <c r="A740" s="671"/>
      <c r="B740" s="671"/>
      <c r="C740" s="671"/>
      <c r="D740" s="671"/>
      <c r="E740" s="671"/>
      <c r="F740" s="671"/>
      <c r="G740" s="671"/>
      <c r="H740" s="671"/>
      <c r="I740" s="671"/>
      <c r="J740" s="671"/>
      <c r="K740" s="671"/>
      <c r="L740" s="671"/>
      <c r="M740" s="671"/>
      <c r="N740" s="671"/>
      <c r="O740" s="671"/>
      <c r="P740" s="671"/>
      <c r="Q740" s="671"/>
      <c r="R740" s="671"/>
      <c r="S740" s="671"/>
      <c r="T740" s="671"/>
      <c r="U740" s="671"/>
      <c r="V740" s="671"/>
      <c r="W740" s="671"/>
      <c r="X740" s="671"/>
      <c r="Y740" s="671"/>
      <c r="Z740" s="671"/>
    </row>
    <row r="741" spans="1:26" ht="13.5" customHeight="1">
      <c r="A741" s="671"/>
      <c r="B741" s="671"/>
      <c r="C741" s="671"/>
      <c r="D741" s="671"/>
      <c r="E741" s="671"/>
      <c r="F741" s="671"/>
      <c r="G741" s="671"/>
      <c r="H741" s="671"/>
      <c r="I741" s="671"/>
      <c r="J741" s="671"/>
      <c r="K741" s="671"/>
      <c r="L741" s="671"/>
      <c r="M741" s="671"/>
      <c r="N741" s="671"/>
      <c r="O741" s="671"/>
      <c r="P741" s="671"/>
      <c r="Q741" s="671"/>
      <c r="R741" s="671"/>
      <c r="S741" s="671"/>
      <c r="T741" s="671"/>
      <c r="U741" s="671"/>
      <c r="V741" s="671"/>
      <c r="W741" s="671"/>
      <c r="X741" s="671"/>
      <c r="Y741" s="671"/>
      <c r="Z741" s="671"/>
    </row>
    <row r="742" spans="1:26" ht="13.5" customHeight="1">
      <c r="A742" s="671"/>
      <c r="B742" s="671"/>
      <c r="C742" s="671"/>
      <c r="D742" s="671"/>
      <c r="E742" s="671"/>
      <c r="F742" s="671"/>
      <c r="G742" s="671"/>
      <c r="H742" s="671"/>
      <c r="I742" s="671"/>
      <c r="J742" s="671"/>
      <c r="K742" s="671"/>
      <c r="L742" s="671"/>
      <c r="M742" s="671"/>
      <c r="N742" s="671"/>
      <c r="O742" s="671"/>
      <c r="P742" s="671"/>
      <c r="Q742" s="671"/>
      <c r="R742" s="671"/>
      <c r="S742" s="671"/>
      <c r="T742" s="671"/>
      <c r="U742" s="671"/>
      <c r="V742" s="671"/>
      <c r="W742" s="671"/>
      <c r="X742" s="671"/>
      <c r="Y742" s="671"/>
      <c r="Z742" s="671"/>
    </row>
    <row r="743" spans="1:26" ht="13.5" customHeight="1">
      <c r="A743" s="671"/>
      <c r="B743" s="671"/>
      <c r="C743" s="671"/>
      <c r="D743" s="671"/>
      <c r="E743" s="671"/>
      <c r="F743" s="671"/>
      <c r="G743" s="671"/>
      <c r="H743" s="671"/>
      <c r="I743" s="671"/>
      <c r="J743" s="671"/>
      <c r="K743" s="671"/>
      <c r="L743" s="671"/>
      <c r="M743" s="671"/>
      <c r="N743" s="671"/>
      <c r="O743" s="671"/>
      <c r="P743" s="671"/>
      <c r="Q743" s="671"/>
      <c r="R743" s="671"/>
      <c r="S743" s="671"/>
      <c r="T743" s="671"/>
      <c r="U743" s="671"/>
      <c r="V743" s="671"/>
      <c r="W743" s="671"/>
      <c r="X743" s="671"/>
      <c r="Y743" s="671"/>
      <c r="Z743" s="671"/>
    </row>
    <row r="744" spans="1:26" ht="13.5" customHeight="1">
      <c r="A744" s="671"/>
      <c r="B744" s="671"/>
      <c r="C744" s="671"/>
      <c r="D744" s="671"/>
      <c r="E744" s="671"/>
      <c r="F744" s="671"/>
      <c r="G744" s="671"/>
      <c r="H744" s="671"/>
      <c r="I744" s="671"/>
      <c r="J744" s="671"/>
      <c r="K744" s="671"/>
      <c r="L744" s="671"/>
      <c r="M744" s="671"/>
      <c r="N744" s="671"/>
      <c r="O744" s="671"/>
      <c r="P744" s="671"/>
      <c r="Q744" s="671"/>
      <c r="R744" s="671"/>
      <c r="S744" s="671"/>
      <c r="T744" s="671"/>
      <c r="U744" s="671"/>
      <c r="V744" s="671"/>
      <c r="W744" s="671"/>
      <c r="X744" s="671"/>
      <c r="Y744" s="671"/>
      <c r="Z744" s="671"/>
    </row>
    <row r="745" spans="1:26" ht="13.5" customHeight="1">
      <c r="A745" s="671"/>
      <c r="B745" s="671"/>
      <c r="C745" s="671"/>
      <c r="D745" s="671"/>
      <c r="E745" s="671"/>
      <c r="F745" s="671"/>
      <c r="G745" s="671"/>
      <c r="H745" s="671"/>
      <c r="I745" s="671"/>
      <c r="J745" s="671"/>
      <c r="K745" s="671"/>
      <c r="L745" s="671"/>
      <c r="M745" s="671"/>
      <c r="N745" s="671"/>
      <c r="O745" s="671"/>
      <c r="P745" s="671"/>
      <c r="Q745" s="671"/>
      <c r="R745" s="671"/>
      <c r="S745" s="671"/>
      <c r="T745" s="671"/>
      <c r="U745" s="671"/>
      <c r="V745" s="671"/>
      <c r="W745" s="671"/>
      <c r="X745" s="671"/>
      <c r="Y745" s="671"/>
      <c r="Z745" s="671"/>
    </row>
    <row r="746" spans="1:26" ht="13.5" customHeight="1">
      <c r="A746" s="671"/>
      <c r="B746" s="671"/>
      <c r="C746" s="671"/>
      <c r="D746" s="671"/>
      <c r="E746" s="671"/>
      <c r="F746" s="671"/>
      <c r="G746" s="671"/>
      <c r="H746" s="671"/>
      <c r="I746" s="671"/>
      <c r="J746" s="671"/>
      <c r="K746" s="671"/>
      <c r="L746" s="671"/>
      <c r="M746" s="671"/>
      <c r="N746" s="671"/>
      <c r="O746" s="671"/>
      <c r="P746" s="671"/>
      <c r="Q746" s="671"/>
      <c r="R746" s="671"/>
      <c r="S746" s="671"/>
      <c r="T746" s="671"/>
      <c r="U746" s="671"/>
      <c r="V746" s="671"/>
      <c r="W746" s="671"/>
      <c r="X746" s="671"/>
      <c r="Y746" s="671"/>
      <c r="Z746" s="671"/>
    </row>
    <row r="747" spans="1:26" ht="13.5" customHeight="1">
      <c r="A747" s="671"/>
      <c r="B747" s="671"/>
      <c r="C747" s="671"/>
      <c r="D747" s="671"/>
      <c r="E747" s="671"/>
      <c r="F747" s="671"/>
      <c r="G747" s="671"/>
      <c r="H747" s="671"/>
      <c r="I747" s="671"/>
      <c r="J747" s="671"/>
      <c r="K747" s="671"/>
      <c r="L747" s="671"/>
      <c r="M747" s="671"/>
      <c r="N747" s="671"/>
      <c r="O747" s="671"/>
      <c r="P747" s="671"/>
      <c r="Q747" s="671"/>
      <c r="R747" s="671"/>
      <c r="S747" s="671"/>
      <c r="T747" s="671"/>
      <c r="U747" s="671"/>
      <c r="V747" s="671"/>
      <c r="W747" s="671"/>
      <c r="X747" s="671"/>
      <c r="Y747" s="671"/>
      <c r="Z747" s="671"/>
    </row>
    <row r="748" spans="1:26" ht="13.5" customHeight="1">
      <c r="A748" s="671"/>
      <c r="B748" s="671"/>
      <c r="C748" s="671"/>
      <c r="D748" s="671"/>
      <c r="E748" s="671"/>
      <c r="F748" s="671"/>
      <c r="G748" s="671"/>
      <c r="H748" s="671"/>
      <c r="I748" s="671"/>
      <c r="J748" s="671"/>
      <c r="K748" s="671"/>
      <c r="L748" s="671"/>
      <c r="M748" s="671"/>
      <c r="N748" s="671"/>
      <c r="O748" s="671"/>
      <c r="P748" s="671"/>
      <c r="Q748" s="671"/>
      <c r="R748" s="671"/>
      <c r="S748" s="671"/>
      <c r="T748" s="671"/>
      <c r="U748" s="671"/>
      <c r="V748" s="671"/>
      <c r="W748" s="671"/>
      <c r="X748" s="671"/>
      <c r="Y748" s="671"/>
      <c r="Z748" s="671"/>
    </row>
    <row r="749" spans="1:26" ht="13.5" customHeight="1">
      <c r="A749" s="671"/>
      <c r="B749" s="671"/>
      <c r="C749" s="671"/>
      <c r="D749" s="671"/>
      <c r="E749" s="671"/>
      <c r="F749" s="671"/>
      <c r="G749" s="671"/>
      <c r="H749" s="671"/>
      <c r="I749" s="671"/>
      <c r="J749" s="671"/>
      <c r="K749" s="671"/>
      <c r="L749" s="671"/>
      <c r="M749" s="671"/>
      <c r="N749" s="671"/>
      <c r="O749" s="671"/>
      <c r="P749" s="671"/>
      <c r="Q749" s="671"/>
      <c r="R749" s="671"/>
      <c r="S749" s="671"/>
      <c r="T749" s="671"/>
      <c r="U749" s="671"/>
      <c r="V749" s="671"/>
      <c r="W749" s="671"/>
      <c r="X749" s="671"/>
      <c r="Y749" s="671"/>
      <c r="Z749" s="671"/>
    </row>
    <row r="750" spans="1:26" ht="13.5" customHeight="1">
      <c r="A750" s="671"/>
      <c r="B750" s="671"/>
      <c r="C750" s="671"/>
      <c r="D750" s="671"/>
      <c r="E750" s="671"/>
      <c r="F750" s="671"/>
      <c r="G750" s="671"/>
      <c r="H750" s="671"/>
      <c r="I750" s="671"/>
      <c r="J750" s="671"/>
      <c r="K750" s="671"/>
      <c r="L750" s="671"/>
      <c r="M750" s="671"/>
      <c r="N750" s="671"/>
      <c r="O750" s="671"/>
      <c r="P750" s="671"/>
      <c r="Q750" s="671"/>
      <c r="R750" s="671"/>
      <c r="S750" s="671"/>
      <c r="T750" s="671"/>
      <c r="U750" s="671"/>
      <c r="V750" s="671"/>
      <c r="W750" s="671"/>
      <c r="X750" s="671"/>
      <c r="Y750" s="671"/>
      <c r="Z750" s="671"/>
    </row>
    <row r="751" spans="1:26" ht="13.5" customHeight="1">
      <c r="A751" s="671"/>
      <c r="B751" s="671"/>
      <c r="C751" s="671"/>
      <c r="D751" s="671"/>
      <c r="E751" s="671"/>
      <c r="F751" s="671"/>
      <c r="G751" s="671"/>
      <c r="H751" s="671"/>
      <c r="I751" s="671"/>
      <c r="J751" s="671"/>
      <c r="K751" s="671"/>
      <c r="L751" s="671"/>
      <c r="M751" s="671"/>
      <c r="N751" s="671"/>
      <c r="O751" s="671"/>
      <c r="P751" s="671"/>
      <c r="Q751" s="671"/>
      <c r="R751" s="671"/>
      <c r="S751" s="671"/>
      <c r="T751" s="671"/>
      <c r="U751" s="671"/>
      <c r="V751" s="671"/>
      <c r="W751" s="671"/>
      <c r="X751" s="671"/>
      <c r="Y751" s="671"/>
      <c r="Z751" s="671"/>
    </row>
    <row r="752" spans="1:26" ht="13.5" customHeight="1">
      <c r="A752" s="671"/>
      <c r="B752" s="671"/>
      <c r="C752" s="671"/>
      <c r="D752" s="671"/>
      <c r="E752" s="671"/>
      <c r="F752" s="671"/>
      <c r="G752" s="671"/>
      <c r="H752" s="671"/>
      <c r="I752" s="671"/>
      <c r="J752" s="671"/>
      <c r="K752" s="671"/>
      <c r="L752" s="671"/>
      <c r="M752" s="671"/>
      <c r="N752" s="671"/>
      <c r="O752" s="671"/>
      <c r="P752" s="671"/>
      <c r="Q752" s="671"/>
      <c r="R752" s="671"/>
      <c r="S752" s="671"/>
      <c r="T752" s="671"/>
      <c r="U752" s="671"/>
      <c r="V752" s="671"/>
      <c r="W752" s="671"/>
      <c r="X752" s="671"/>
      <c r="Y752" s="671"/>
      <c r="Z752" s="671"/>
    </row>
    <row r="753" spans="1:26" ht="13.5" customHeight="1">
      <c r="A753" s="671"/>
      <c r="B753" s="671"/>
      <c r="C753" s="671"/>
      <c r="D753" s="671"/>
      <c r="E753" s="671"/>
      <c r="F753" s="671"/>
      <c r="G753" s="671"/>
      <c r="H753" s="671"/>
      <c r="I753" s="671"/>
      <c r="J753" s="671"/>
      <c r="K753" s="671"/>
      <c r="L753" s="671"/>
      <c r="M753" s="671"/>
      <c r="N753" s="671"/>
      <c r="O753" s="671"/>
      <c r="P753" s="671"/>
      <c r="Q753" s="671"/>
      <c r="R753" s="671"/>
      <c r="S753" s="671"/>
      <c r="T753" s="671"/>
      <c r="U753" s="671"/>
      <c r="V753" s="671"/>
      <c r="W753" s="671"/>
      <c r="X753" s="671"/>
      <c r="Y753" s="671"/>
      <c r="Z753" s="671"/>
    </row>
    <row r="754" spans="1:26" ht="13.5" customHeight="1">
      <c r="A754" s="671"/>
      <c r="B754" s="671"/>
      <c r="C754" s="671"/>
      <c r="D754" s="671"/>
      <c r="E754" s="671"/>
      <c r="F754" s="671"/>
      <c r="G754" s="671"/>
      <c r="H754" s="671"/>
      <c r="I754" s="671"/>
      <c r="J754" s="671"/>
      <c r="K754" s="671"/>
      <c r="L754" s="671"/>
      <c r="M754" s="671"/>
      <c r="N754" s="671"/>
      <c r="O754" s="671"/>
      <c r="P754" s="671"/>
      <c r="Q754" s="671"/>
      <c r="R754" s="671"/>
      <c r="S754" s="671"/>
      <c r="T754" s="671"/>
      <c r="U754" s="671"/>
      <c r="V754" s="671"/>
      <c r="W754" s="671"/>
      <c r="X754" s="671"/>
      <c r="Y754" s="671"/>
      <c r="Z754" s="671"/>
    </row>
    <row r="755" spans="1:26" ht="13.5" customHeight="1">
      <c r="A755" s="671"/>
      <c r="B755" s="671"/>
      <c r="C755" s="671"/>
      <c r="D755" s="671"/>
      <c r="E755" s="671"/>
      <c r="F755" s="671"/>
      <c r="G755" s="671"/>
      <c r="H755" s="671"/>
      <c r="I755" s="671"/>
      <c r="J755" s="671"/>
      <c r="K755" s="671"/>
      <c r="L755" s="671"/>
      <c r="M755" s="671"/>
      <c r="N755" s="671"/>
      <c r="O755" s="671"/>
      <c r="P755" s="671"/>
      <c r="Q755" s="671"/>
      <c r="R755" s="671"/>
      <c r="S755" s="671"/>
      <c r="T755" s="671"/>
      <c r="U755" s="671"/>
      <c r="V755" s="671"/>
      <c r="W755" s="671"/>
      <c r="X755" s="671"/>
      <c r="Y755" s="671"/>
      <c r="Z755" s="671"/>
    </row>
    <row r="756" spans="1:26" ht="13.5" customHeight="1">
      <c r="A756" s="671"/>
      <c r="B756" s="671"/>
      <c r="C756" s="671"/>
      <c r="D756" s="671"/>
      <c r="E756" s="671"/>
      <c r="F756" s="671"/>
      <c r="G756" s="671"/>
      <c r="H756" s="671"/>
      <c r="I756" s="671"/>
      <c r="J756" s="671"/>
      <c r="K756" s="671"/>
      <c r="L756" s="671"/>
      <c r="M756" s="671"/>
      <c r="N756" s="671"/>
      <c r="O756" s="671"/>
      <c r="P756" s="671"/>
      <c r="Q756" s="671"/>
      <c r="R756" s="671"/>
      <c r="S756" s="671"/>
      <c r="T756" s="671"/>
      <c r="U756" s="671"/>
      <c r="V756" s="671"/>
      <c r="W756" s="671"/>
      <c r="X756" s="671"/>
      <c r="Y756" s="671"/>
      <c r="Z756" s="671"/>
    </row>
    <row r="757" spans="1:26" ht="13.5" customHeight="1">
      <c r="A757" s="671"/>
      <c r="B757" s="671"/>
      <c r="C757" s="671"/>
      <c r="D757" s="671"/>
      <c r="E757" s="671"/>
      <c r="F757" s="671"/>
      <c r="G757" s="671"/>
      <c r="H757" s="671"/>
      <c r="I757" s="671"/>
      <c r="J757" s="671"/>
      <c r="K757" s="671"/>
      <c r="L757" s="671"/>
      <c r="M757" s="671"/>
      <c r="N757" s="671"/>
      <c r="O757" s="671"/>
      <c r="P757" s="671"/>
      <c r="Q757" s="671"/>
      <c r="R757" s="671"/>
      <c r="S757" s="671"/>
      <c r="T757" s="671"/>
      <c r="U757" s="671"/>
      <c r="V757" s="671"/>
      <c r="W757" s="671"/>
      <c r="X757" s="671"/>
      <c r="Y757" s="671"/>
      <c r="Z757" s="671"/>
    </row>
    <row r="758" spans="1:26" ht="13.5" customHeight="1">
      <c r="A758" s="671"/>
      <c r="B758" s="671"/>
      <c r="C758" s="671"/>
      <c r="D758" s="671"/>
      <c r="E758" s="671"/>
      <c r="F758" s="671"/>
      <c r="G758" s="671"/>
      <c r="H758" s="671"/>
      <c r="I758" s="671"/>
      <c r="J758" s="671"/>
      <c r="K758" s="671"/>
      <c r="L758" s="671"/>
      <c r="M758" s="671"/>
      <c r="N758" s="671"/>
      <c r="O758" s="671"/>
      <c r="P758" s="671"/>
      <c r="Q758" s="671"/>
      <c r="R758" s="671"/>
      <c r="S758" s="671"/>
      <c r="T758" s="671"/>
      <c r="U758" s="671"/>
      <c r="V758" s="671"/>
      <c r="W758" s="671"/>
      <c r="X758" s="671"/>
      <c r="Y758" s="671"/>
      <c r="Z758" s="671"/>
    </row>
    <row r="759" spans="1:26" ht="13.5" customHeight="1">
      <c r="A759" s="671"/>
      <c r="B759" s="671"/>
      <c r="C759" s="671"/>
      <c r="D759" s="671"/>
      <c r="E759" s="671"/>
      <c r="F759" s="671"/>
      <c r="G759" s="671"/>
      <c r="H759" s="671"/>
      <c r="I759" s="671"/>
      <c r="J759" s="671"/>
      <c r="K759" s="671"/>
      <c r="L759" s="671"/>
      <c r="M759" s="671"/>
      <c r="N759" s="671"/>
      <c r="O759" s="671"/>
      <c r="P759" s="671"/>
      <c r="Q759" s="671"/>
      <c r="R759" s="671"/>
      <c r="S759" s="671"/>
      <c r="T759" s="671"/>
      <c r="U759" s="671"/>
      <c r="V759" s="671"/>
      <c r="W759" s="671"/>
      <c r="X759" s="671"/>
      <c r="Y759" s="671"/>
      <c r="Z759" s="671"/>
    </row>
    <row r="760" spans="1:26" ht="13.5" customHeight="1">
      <c r="A760" s="671"/>
      <c r="B760" s="671"/>
      <c r="C760" s="671"/>
      <c r="D760" s="671"/>
      <c r="E760" s="671"/>
      <c r="F760" s="671"/>
      <c r="G760" s="671"/>
      <c r="H760" s="671"/>
      <c r="I760" s="671"/>
      <c r="J760" s="671"/>
      <c r="K760" s="671"/>
      <c r="L760" s="671"/>
      <c r="M760" s="671"/>
      <c r="N760" s="671"/>
      <c r="O760" s="671"/>
      <c r="P760" s="671"/>
      <c r="Q760" s="671"/>
      <c r="R760" s="671"/>
      <c r="S760" s="671"/>
      <c r="T760" s="671"/>
      <c r="U760" s="671"/>
      <c r="V760" s="671"/>
      <c r="W760" s="671"/>
      <c r="X760" s="671"/>
      <c r="Y760" s="671"/>
      <c r="Z760" s="671"/>
    </row>
    <row r="761" spans="1:26" ht="13.5" customHeight="1">
      <c r="A761" s="671"/>
      <c r="B761" s="671"/>
      <c r="C761" s="671"/>
      <c r="D761" s="671"/>
      <c r="E761" s="671"/>
      <c r="F761" s="671"/>
      <c r="G761" s="671"/>
      <c r="H761" s="671"/>
      <c r="I761" s="671"/>
      <c r="J761" s="671"/>
      <c r="K761" s="671"/>
      <c r="L761" s="671"/>
      <c r="M761" s="671"/>
      <c r="N761" s="671"/>
      <c r="O761" s="671"/>
      <c r="P761" s="671"/>
      <c r="Q761" s="671"/>
      <c r="R761" s="671"/>
      <c r="S761" s="671"/>
      <c r="T761" s="671"/>
      <c r="U761" s="671"/>
      <c r="V761" s="671"/>
      <c r="W761" s="671"/>
      <c r="X761" s="671"/>
      <c r="Y761" s="671"/>
      <c r="Z761" s="671"/>
    </row>
    <row r="762" spans="1:26" ht="13.5" customHeight="1">
      <c r="A762" s="671"/>
      <c r="B762" s="671"/>
      <c r="C762" s="671"/>
      <c r="D762" s="671"/>
      <c r="E762" s="671"/>
      <c r="F762" s="671"/>
      <c r="G762" s="671"/>
      <c r="H762" s="671"/>
      <c r="I762" s="671"/>
      <c r="J762" s="671"/>
      <c r="K762" s="671"/>
      <c r="L762" s="671"/>
      <c r="M762" s="671"/>
      <c r="N762" s="671"/>
      <c r="O762" s="671"/>
      <c r="P762" s="671"/>
      <c r="Q762" s="671"/>
      <c r="R762" s="671"/>
      <c r="S762" s="671"/>
      <c r="T762" s="671"/>
      <c r="U762" s="671"/>
      <c r="V762" s="671"/>
      <c r="W762" s="671"/>
      <c r="X762" s="671"/>
      <c r="Y762" s="671"/>
      <c r="Z762" s="671"/>
    </row>
    <row r="763" spans="1:26" ht="13.5" customHeight="1">
      <c r="A763" s="671"/>
      <c r="B763" s="671"/>
      <c r="C763" s="671"/>
      <c r="D763" s="671"/>
      <c r="E763" s="671"/>
      <c r="F763" s="671"/>
      <c r="G763" s="671"/>
      <c r="H763" s="671"/>
      <c r="I763" s="671"/>
      <c r="J763" s="671"/>
      <c r="K763" s="671"/>
      <c r="L763" s="671"/>
      <c r="M763" s="671"/>
      <c r="N763" s="671"/>
      <c r="O763" s="671"/>
      <c r="P763" s="671"/>
      <c r="Q763" s="671"/>
      <c r="R763" s="671"/>
      <c r="S763" s="671"/>
      <c r="T763" s="671"/>
      <c r="U763" s="671"/>
      <c r="V763" s="671"/>
      <c r="W763" s="671"/>
      <c r="X763" s="671"/>
      <c r="Y763" s="671"/>
      <c r="Z763" s="671"/>
    </row>
    <row r="764" spans="1:26" ht="13.5" customHeight="1">
      <c r="A764" s="671"/>
      <c r="B764" s="671"/>
      <c r="C764" s="671"/>
      <c r="D764" s="671"/>
      <c r="E764" s="671"/>
      <c r="F764" s="671"/>
      <c r="G764" s="671"/>
      <c r="H764" s="671"/>
      <c r="I764" s="671"/>
      <c r="J764" s="671"/>
      <c r="K764" s="671"/>
      <c r="L764" s="671"/>
      <c r="M764" s="671"/>
      <c r="N764" s="671"/>
      <c r="O764" s="671"/>
      <c r="P764" s="671"/>
      <c r="Q764" s="671"/>
      <c r="R764" s="671"/>
      <c r="S764" s="671"/>
      <c r="T764" s="671"/>
      <c r="U764" s="671"/>
      <c r="V764" s="671"/>
      <c r="W764" s="671"/>
      <c r="X764" s="671"/>
      <c r="Y764" s="671"/>
      <c r="Z764" s="671"/>
    </row>
    <row r="765" spans="1:26" ht="13.5" customHeight="1">
      <c r="A765" s="671"/>
      <c r="B765" s="671"/>
      <c r="C765" s="671"/>
      <c r="D765" s="671"/>
      <c r="E765" s="671"/>
      <c r="F765" s="671"/>
      <c r="G765" s="671"/>
      <c r="H765" s="671"/>
      <c r="I765" s="671"/>
      <c r="J765" s="671"/>
      <c r="K765" s="671"/>
      <c r="L765" s="671"/>
      <c r="M765" s="671"/>
      <c r="N765" s="671"/>
      <c r="O765" s="671"/>
      <c r="P765" s="671"/>
      <c r="Q765" s="671"/>
      <c r="R765" s="671"/>
      <c r="S765" s="671"/>
      <c r="T765" s="671"/>
      <c r="U765" s="671"/>
      <c r="V765" s="671"/>
      <c r="W765" s="671"/>
      <c r="X765" s="671"/>
      <c r="Y765" s="671"/>
      <c r="Z765" s="671"/>
    </row>
    <row r="766" spans="1:26" ht="13.5" customHeight="1">
      <c r="A766" s="671"/>
      <c r="B766" s="671"/>
      <c r="C766" s="671"/>
      <c r="D766" s="671"/>
      <c r="E766" s="671"/>
      <c r="F766" s="671"/>
      <c r="G766" s="671"/>
      <c r="H766" s="671"/>
      <c r="I766" s="671"/>
      <c r="J766" s="671"/>
      <c r="K766" s="671"/>
      <c r="L766" s="671"/>
      <c r="M766" s="671"/>
      <c r="N766" s="671"/>
      <c r="O766" s="671"/>
      <c r="P766" s="671"/>
      <c r="Q766" s="671"/>
      <c r="R766" s="671"/>
      <c r="S766" s="671"/>
      <c r="T766" s="671"/>
      <c r="U766" s="671"/>
      <c r="V766" s="671"/>
      <c r="W766" s="671"/>
      <c r="X766" s="671"/>
      <c r="Y766" s="671"/>
      <c r="Z766" s="671"/>
    </row>
    <row r="767" spans="1:26" ht="13.5" customHeight="1">
      <c r="A767" s="671"/>
      <c r="B767" s="671"/>
      <c r="C767" s="671"/>
      <c r="D767" s="671"/>
      <c r="E767" s="671"/>
      <c r="F767" s="671"/>
      <c r="G767" s="671"/>
      <c r="H767" s="671"/>
      <c r="I767" s="671"/>
      <c r="J767" s="671"/>
      <c r="K767" s="671"/>
      <c r="L767" s="671"/>
      <c r="M767" s="671"/>
      <c r="N767" s="671"/>
      <c r="O767" s="671"/>
      <c r="P767" s="671"/>
      <c r="Q767" s="671"/>
      <c r="R767" s="671"/>
      <c r="S767" s="671"/>
      <c r="T767" s="671"/>
      <c r="U767" s="671"/>
      <c r="V767" s="671"/>
      <c r="W767" s="671"/>
      <c r="X767" s="671"/>
      <c r="Y767" s="671"/>
      <c r="Z767" s="671"/>
    </row>
    <row r="768" spans="1:26" ht="13.5" customHeight="1">
      <c r="A768" s="671"/>
      <c r="B768" s="671"/>
      <c r="C768" s="671"/>
      <c r="D768" s="671"/>
      <c r="E768" s="671"/>
      <c r="F768" s="671"/>
      <c r="G768" s="671"/>
      <c r="H768" s="671"/>
      <c r="I768" s="671"/>
      <c r="J768" s="671"/>
      <c r="K768" s="671"/>
      <c r="L768" s="671"/>
      <c r="M768" s="671"/>
      <c r="N768" s="671"/>
      <c r="O768" s="671"/>
      <c r="P768" s="671"/>
      <c r="Q768" s="671"/>
      <c r="R768" s="671"/>
      <c r="S768" s="671"/>
      <c r="T768" s="671"/>
      <c r="U768" s="671"/>
      <c r="V768" s="671"/>
      <c r="W768" s="671"/>
      <c r="X768" s="671"/>
      <c r="Y768" s="671"/>
      <c r="Z768" s="671"/>
    </row>
    <row r="769" spans="1:26" ht="13.5" customHeight="1">
      <c r="A769" s="671"/>
      <c r="B769" s="671"/>
      <c r="C769" s="671"/>
      <c r="D769" s="671"/>
      <c r="E769" s="671"/>
      <c r="F769" s="671"/>
      <c r="G769" s="671"/>
      <c r="H769" s="671"/>
      <c r="I769" s="671"/>
      <c r="J769" s="671"/>
      <c r="K769" s="671"/>
      <c r="L769" s="671"/>
      <c r="M769" s="671"/>
      <c r="N769" s="671"/>
      <c r="O769" s="671"/>
      <c r="P769" s="671"/>
      <c r="Q769" s="671"/>
      <c r="R769" s="671"/>
      <c r="S769" s="671"/>
      <c r="T769" s="671"/>
      <c r="U769" s="671"/>
      <c r="V769" s="671"/>
      <c r="W769" s="671"/>
      <c r="X769" s="671"/>
      <c r="Y769" s="671"/>
      <c r="Z769" s="671"/>
    </row>
    <row r="770" spans="1:26" ht="13.5" customHeight="1">
      <c r="A770" s="671"/>
      <c r="B770" s="671"/>
      <c r="C770" s="671"/>
      <c r="D770" s="671"/>
      <c r="E770" s="671"/>
      <c r="F770" s="671"/>
      <c r="G770" s="671"/>
      <c r="H770" s="671"/>
      <c r="I770" s="671"/>
      <c r="J770" s="671"/>
      <c r="K770" s="671"/>
      <c r="L770" s="671"/>
      <c r="M770" s="671"/>
      <c r="N770" s="671"/>
      <c r="O770" s="671"/>
      <c r="P770" s="671"/>
      <c r="Q770" s="671"/>
      <c r="R770" s="671"/>
      <c r="S770" s="671"/>
      <c r="T770" s="671"/>
      <c r="U770" s="671"/>
      <c r="V770" s="671"/>
      <c r="W770" s="671"/>
      <c r="X770" s="671"/>
      <c r="Y770" s="671"/>
      <c r="Z770" s="671"/>
    </row>
    <row r="771" spans="1:26" ht="13.5" customHeight="1">
      <c r="A771" s="671"/>
      <c r="B771" s="671"/>
      <c r="C771" s="671"/>
      <c r="D771" s="671"/>
      <c r="E771" s="671"/>
      <c r="F771" s="671"/>
      <c r="G771" s="671"/>
      <c r="H771" s="671"/>
      <c r="I771" s="671"/>
      <c r="J771" s="671"/>
      <c r="K771" s="671"/>
      <c r="L771" s="671"/>
      <c r="M771" s="671"/>
      <c r="N771" s="671"/>
      <c r="O771" s="671"/>
      <c r="P771" s="671"/>
      <c r="Q771" s="671"/>
      <c r="R771" s="671"/>
      <c r="S771" s="671"/>
      <c r="T771" s="671"/>
      <c r="U771" s="671"/>
      <c r="V771" s="671"/>
      <c r="W771" s="671"/>
      <c r="X771" s="671"/>
      <c r="Y771" s="671"/>
      <c r="Z771" s="671"/>
    </row>
    <row r="772" spans="1:26" ht="13.5" customHeight="1">
      <c r="A772" s="671"/>
      <c r="B772" s="671"/>
      <c r="C772" s="671"/>
      <c r="D772" s="671"/>
      <c r="E772" s="671"/>
      <c r="F772" s="671"/>
      <c r="G772" s="671"/>
      <c r="H772" s="671"/>
      <c r="I772" s="671"/>
      <c r="J772" s="671"/>
      <c r="K772" s="671"/>
      <c r="L772" s="671"/>
      <c r="M772" s="671"/>
      <c r="N772" s="671"/>
      <c r="O772" s="671"/>
      <c r="P772" s="671"/>
      <c r="Q772" s="671"/>
      <c r="R772" s="671"/>
      <c r="S772" s="671"/>
      <c r="T772" s="671"/>
      <c r="U772" s="671"/>
      <c r="V772" s="671"/>
      <c r="W772" s="671"/>
      <c r="X772" s="671"/>
      <c r="Y772" s="671"/>
      <c r="Z772" s="671"/>
    </row>
    <row r="773" spans="1:26" ht="13.5" customHeight="1">
      <c r="A773" s="671"/>
      <c r="B773" s="671"/>
      <c r="C773" s="671"/>
      <c r="D773" s="671"/>
      <c r="E773" s="671"/>
      <c r="F773" s="671"/>
      <c r="G773" s="671"/>
      <c r="H773" s="671"/>
      <c r="I773" s="671"/>
      <c r="J773" s="671"/>
      <c r="K773" s="671"/>
      <c r="L773" s="671"/>
      <c r="M773" s="671"/>
      <c r="N773" s="671"/>
      <c r="O773" s="671"/>
      <c r="P773" s="671"/>
      <c r="Q773" s="671"/>
      <c r="R773" s="671"/>
      <c r="S773" s="671"/>
      <c r="T773" s="671"/>
      <c r="U773" s="671"/>
      <c r="V773" s="671"/>
      <c r="W773" s="671"/>
      <c r="X773" s="671"/>
      <c r="Y773" s="671"/>
      <c r="Z773" s="671"/>
    </row>
    <row r="774" spans="1:26" ht="13.5" customHeight="1">
      <c r="A774" s="671"/>
      <c r="B774" s="671"/>
      <c r="C774" s="671"/>
      <c r="D774" s="671"/>
      <c r="E774" s="671"/>
      <c r="F774" s="671"/>
      <c r="G774" s="671"/>
      <c r="H774" s="671"/>
      <c r="I774" s="671"/>
      <c r="J774" s="671"/>
      <c r="K774" s="671"/>
      <c r="L774" s="671"/>
      <c r="M774" s="671"/>
      <c r="N774" s="671"/>
      <c r="O774" s="671"/>
      <c r="P774" s="671"/>
      <c r="Q774" s="671"/>
      <c r="R774" s="671"/>
      <c r="S774" s="671"/>
      <c r="T774" s="671"/>
      <c r="U774" s="671"/>
      <c r="V774" s="671"/>
      <c r="W774" s="671"/>
      <c r="X774" s="671"/>
      <c r="Y774" s="671"/>
      <c r="Z774" s="671"/>
    </row>
    <row r="775" spans="1:26" ht="13.5" customHeight="1">
      <c r="A775" s="671"/>
      <c r="B775" s="671"/>
      <c r="C775" s="671"/>
      <c r="D775" s="671"/>
      <c r="E775" s="671"/>
      <c r="F775" s="671"/>
      <c r="G775" s="671"/>
      <c r="H775" s="671"/>
      <c r="I775" s="671"/>
      <c r="J775" s="671"/>
      <c r="K775" s="671"/>
      <c r="L775" s="671"/>
      <c r="M775" s="671"/>
      <c r="N775" s="671"/>
      <c r="O775" s="671"/>
      <c r="P775" s="671"/>
      <c r="Q775" s="671"/>
      <c r="R775" s="671"/>
      <c r="S775" s="671"/>
      <c r="T775" s="671"/>
      <c r="U775" s="671"/>
      <c r="V775" s="671"/>
      <c r="W775" s="671"/>
      <c r="X775" s="671"/>
      <c r="Y775" s="671"/>
      <c r="Z775" s="671"/>
    </row>
    <row r="776" spans="1:26" ht="13.5" customHeight="1">
      <c r="A776" s="671"/>
      <c r="B776" s="671"/>
      <c r="C776" s="671"/>
      <c r="D776" s="671"/>
      <c r="E776" s="671"/>
      <c r="F776" s="671"/>
      <c r="G776" s="671"/>
      <c r="H776" s="671"/>
      <c r="I776" s="671"/>
      <c r="J776" s="671"/>
      <c r="K776" s="671"/>
      <c r="L776" s="671"/>
      <c r="M776" s="671"/>
      <c r="N776" s="671"/>
      <c r="O776" s="671"/>
      <c r="P776" s="671"/>
      <c r="Q776" s="671"/>
      <c r="R776" s="671"/>
      <c r="S776" s="671"/>
      <c r="T776" s="671"/>
      <c r="U776" s="671"/>
      <c r="V776" s="671"/>
      <c r="W776" s="671"/>
      <c r="X776" s="671"/>
      <c r="Y776" s="671"/>
      <c r="Z776" s="671"/>
    </row>
    <row r="777" spans="1:26" ht="13.5" customHeight="1">
      <c r="A777" s="671"/>
      <c r="B777" s="671"/>
      <c r="C777" s="671"/>
      <c r="D777" s="671"/>
      <c r="E777" s="671"/>
      <c r="F777" s="671"/>
      <c r="G777" s="671"/>
      <c r="H777" s="671"/>
      <c r="I777" s="671"/>
      <c r="J777" s="671"/>
      <c r="K777" s="671"/>
      <c r="L777" s="671"/>
      <c r="M777" s="671"/>
      <c r="N777" s="671"/>
      <c r="O777" s="671"/>
      <c r="P777" s="671"/>
      <c r="Q777" s="671"/>
      <c r="R777" s="671"/>
      <c r="S777" s="671"/>
      <c r="T777" s="671"/>
      <c r="U777" s="671"/>
      <c r="V777" s="671"/>
      <c r="W777" s="671"/>
      <c r="X777" s="671"/>
      <c r="Y777" s="671"/>
      <c r="Z777" s="671"/>
    </row>
    <row r="778" spans="1:26" ht="13.5" customHeight="1">
      <c r="A778" s="671"/>
      <c r="B778" s="671"/>
      <c r="C778" s="671"/>
      <c r="D778" s="671"/>
      <c r="E778" s="671"/>
      <c r="F778" s="671"/>
      <c r="G778" s="671"/>
      <c r="H778" s="671"/>
      <c r="I778" s="671"/>
      <c r="J778" s="671"/>
      <c r="K778" s="671"/>
      <c r="L778" s="671"/>
      <c r="M778" s="671"/>
      <c r="N778" s="671"/>
      <c r="O778" s="671"/>
      <c r="P778" s="671"/>
      <c r="Q778" s="671"/>
      <c r="R778" s="671"/>
      <c r="S778" s="671"/>
      <c r="T778" s="671"/>
      <c r="U778" s="671"/>
      <c r="V778" s="671"/>
      <c r="W778" s="671"/>
      <c r="X778" s="671"/>
      <c r="Y778" s="671"/>
      <c r="Z778" s="671"/>
    </row>
    <row r="779" spans="1:26" ht="13.5" customHeight="1">
      <c r="A779" s="671"/>
      <c r="B779" s="671"/>
      <c r="C779" s="671"/>
      <c r="D779" s="671"/>
      <c r="E779" s="671"/>
      <c r="F779" s="671"/>
      <c r="G779" s="671"/>
      <c r="H779" s="671"/>
      <c r="I779" s="671"/>
      <c r="J779" s="671"/>
      <c r="K779" s="671"/>
      <c r="L779" s="671"/>
      <c r="M779" s="671"/>
      <c r="N779" s="671"/>
      <c r="O779" s="671"/>
      <c r="P779" s="671"/>
      <c r="Q779" s="671"/>
      <c r="R779" s="671"/>
      <c r="S779" s="671"/>
      <c r="T779" s="671"/>
      <c r="U779" s="671"/>
      <c r="V779" s="671"/>
      <c r="W779" s="671"/>
      <c r="X779" s="671"/>
      <c r="Y779" s="671"/>
      <c r="Z779" s="671"/>
    </row>
    <row r="780" spans="1:26" ht="13.5" customHeight="1">
      <c r="A780" s="671"/>
      <c r="B780" s="671"/>
      <c r="C780" s="671"/>
      <c r="D780" s="671"/>
      <c r="E780" s="671"/>
      <c r="F780" s="671"/>
      <c r="G780" s="671"/>
      <c r="H780" s="671"/>
      <c r="I780" s="671"/>
      <c r="J780" s="671"/>
      <c r="K780" s="671"/>
      <c r="L780" s="671"/>
      <c r="M780" s="671"/>
      <c r="N780" s="671"/>
      <c r="O780" s="671"/>
      <c r="P780" s="671"/>
      <c r="Q780" s="671"/>
      <c r="R780" s="671"/>
      <c r="S780" s="671"/>
      <c r="T780" s="671"/>
      <c r="U780" s="671"/>
      <c r="V780" s="671"/>
      <c r="W780" s="671"/>
      <c r="X780" s="671"/>
      <c r="Y780" s="671"/>
      <c r="Z780" s="671"/>
    </row>
    <row r="781" spans="1:26" ht="13.5" customHeight="1">
      <c r="A781" s="671"/>
      <c r="B781" s="671"/>
      <c r="C781" s="671"/>
      <c r="D781" s="671"/>
      <c r="E781" s="671"/>
      <c r="F781" s="671"/>
      <c r="G781" s="671"/>
      <c r="H781" s="671"/>
      <c r="I781" s="671"/>
      <c r="J781" s="671"/>
      <c r="K781" s="671"/>
      <c r="L781" s="671"/>
      <c r="M781" s="671"/>
      <c r="N781" s="671"/>
      <c r="O781" s="671"/>
      <c r="P781" s="671"/>
      <c r="Q781" s="671"/>
      <c r="R781" s="671"/>
      <c r="S781" s="671"/>
      <c r="T781" s="671"/>
      <c r="U781" s="671"/>
      <c r="V781" s="671"/>
      <c r="W781" s="671"/>
      <c r="X781" s="671"/>
      <c r="Y781" s="671"/>
      <c r="Z781" s="671"/>
    </row>
    <row r="782" spans="1:26" ht="13.5" customHeight="1">
      <c r="A782" s="671"/>
      <c r="B782" s="671"/>
      <c r="C782" s="671"/>
      <c r="D782" s="671"/>
      <c r="E782" s="671"/>
      <c r="F782" s="671"/>
      <c r="G782" s="671"/>
      <c r="H782" s="671"/>
      <c r="I782" s="671"/>
      <c r="J782" s="671"/>
      <c r="K782" s="671"/>
      <c r="L782" s="671"/>
      <c r="M782" s="671"/>
      <c r="N782" s="671"/>
      <c r="O782" s="671"/>
      <c r="P782" s="671"/>
      <c r="Q782" s="671"/>
      <c r="R782" s="671"/>
      <c r="S782" s="671"/>
      <c r="T782" s="671"/>
      <c r="U782" s="671"/>
      <c r="V782" s="671"/>
      <c r="W782" s="671"/>
      <c r="X782" s="671"/>
      <c r="Y782" s="671"/>
      <c r="Z782" s="671"/>
    </row>
    <row r="783" spans="1:26" ht="13.5" customHeight="1">
      <c r="A783" s="671"/>
      <c r="B783" s="671"/>
      <c r="C783" s="671"/>
      <c r="D783" s="671"/>
      <c r="E783" s="671"/>
      <c r="F783" s="671"/>
      <c r="G783" s="671"/>
      <c r="H783" s="671"/>
      <c r="I783" s="671"/>
      <c r="J783" s="671"/>
      <c r="K783" s="671"/>
      <c r="L783" s="671"/>
      <c r="M783" s="671"/>
      <c r="N783" s="671"/>
      <c r="O783" s="671"/>
      <c r="P783" s="671"/>
      <c r="Q783" s="671"/>
      <c r="R783" s="671"/>
      <c r="S783" s="671"/>
      <c r="T783" s="671"/>
      <c r="U783" s="671"/>
      <c r="V783" s="671"/>
      <c r="W783" s="671"/>
      <c r="X783" s="671"/>
      <c r="Y783" s="671"/>
      <c r="Z783" s="671"/>
    </row>
    <row r="784" spans="1:26" ht="13.5" customHeight="1">
      <c r="A784" s="671"/>
      <c r="B784" s="671"/>
      <c r="C784" s="671"/>
      <c r="D784" s="671"/>
      <c r="E784" s="671"/>
      <c r="F784" s="671"/>
      <c r="G784" s="671"/>
      <c r="H784" s="671"/>
      <c r="I784" s="671"/>
      <c r="J784" s="671"/>
      <c r="K784" s="671"/>
      <c r="L784" s="671"/>
      <c r="M784" s="671"/>
      <c r="N784" s="671"/>
      <c r="O784" s="671"/>
      <c r="P784" s="671"/>
      <c r="Q784" s="671"/>
      <c r="R784" s="671"/>
      <c r="S784" s="671"/>
      <c r="T784" s="671"/>
      <c r="U784" s="671"/>
      <c r="V784" s="671"/>
      <c r="W784" s="671"/>
      <c r="X784" s="671"/>
      <c r="Y784" s="671"/>
      <c r="Z784" s="671"/>
    </row>
    <row r="785" spans="1:26" ht="13.5" customHeight="1">
      <c r="A785" s="671"/>
      <c r="B785" s="671"/>
      <c r="C785" s="671"/>
      <c r="D785" s="671"/>
      <c r="E785" s="671"/>
      <c r="F785" s="671"/>
      <c r="G785" s="671"/>
      <c r="H785" s="671"/>
      <c r="I785" s="671"/>
      <c r="J785" s="671"/>
      <c r="K785" s="671"/>
      <c r="L785" s="671"/>
      <c r="M785" s="671"/>
      <c r="N785" s="671"/>
      <c r="O785" s="671"/>
      <c r="P785" s="671"/>
      <c r="Q785" s="671"/>
      <c r="R785" s="671"/>
      <c r="S785" s="671"/>
      <c r="T785" s="671"/>
      <c r="U785" s="671"/>
      <c r="V785" s="671"/>
      <c r="W785" s="671"/>
      <c r="X785" s="671"/>
      <c r="Y785" s="671"/>
      <c r="Z785" s="671"/>
    </row>
    <row r="786" spans="1:26" ht="13.5" customHeight="1">
      <c r="A786" s="671"/>
      <c r="B786" s="671"/>
      <c r="C786" s="671"/>
      <c r="D786" s="671"/>
      <c r="E786" s="671"/>
      <c r="F786" s="671"/>
      <c r="G786" s="671"/>
      <c r="H786" s="671"/>
      <c r="I786" s="671"/>
      <c r="J786" s="671"/>
      <c r="K786" s="671"/>
      <c r="L786" s="671"/>
      <c r="M786" s="671"/>
      <c r="N786" s="671"/>
      <c r="O786" s="671"/>
      <c r="P786" s="671"/>
      <c r="Q786" s="671"/>
      <c r="R786" s="671"/>
      <c r="S786" s="671"/>
      <c r="T786" s="671"/>
      <c r="U786" s="671"/>
      <c r="V786" s="671"/>
      <c r="W786" s="671"/>
      <c r="X786" s="671"/>
      <c r="Y786" s="671"/>
      <c r="Z786" s="671"/>
    </row>
    <row r="787" spans="1:26" ht="13.5" customHeight="1">
      <c r="A787" s="671"/>
      <c r="B787" s="671"/>
      <c r="C787" s="671"/>
      <c r="D787" s="671"/>
      <c r="E787" s="671"/>
      <c r="F787" s="671"/>
      <c r="G787" s="671"/>
      <c r="H787" s="671"/>
      <c r="I787" s="671"/>
      <c r="J787" s="671"/>
      <c r="K787" s="671"/>
      <c r="L787" s="671"/>
      <c r="M787" s="671"/>
      <c r="N787" s="671"/>
      <c r="O787" s="671"/>
      <c r="P787" s="671"/>
      <c r="Q787" s="671"/>
      <c r="R787" s="671"/>
      <c r="S787" s="671"/>
      <c r="T787" s="671"/>
      <c r="U787" s="671"/>
      <c r="V787" s="671"/>
      <c r="W787" s="671"/>
      <c r="X787" s="671"/>
      <c r="Y787" s="671"/>
      <c r="Z787" s="671"/>
    </row>
    <row r="788" spans="1:26" ht="13.5" customHeight="1">
      <c r="A788" s="671"/>
      <c r="B788" s="671"/>
      <c r="C788" s="671"/>
      <c r="D788" s="671"/>
      <c r="E788" s="671"/>
      <c r="F788" s="671"/>
      <c r="G788" s="671"/>
      <c r="H788" s="671"/>
      <c r="I788" s="671"/>
      <c r="J788" s="671"/>
      <c r="K788" s="671"/>
      <c r="L788" s="671"/>
      <c r="M788" s="671"/>
      <c r="N788" s="671"/>
      <c r="O788" s="671"/>
      <c r="P788" s="671"/>
      <c r="Q788" s="671"/>
      <c r="R788" s="671"/>
      <c r="S788" s="671"/>
      <c r="T788" s="671"/>
      <c r="U788" s="671"/>
      <c r="V788" s="671"/>
      <c r="W788" s="671"/>
      <c r="X788" s="671"/>
      <c r="Y788" s="671"/>
      <c r="Z788" s="671"/>
    </row>
    <row r="789" spans="1:26" ht="13.5" customHeight="1">
      <c r="A789" s="671"/>
      <c r="B789" s="671"/>
      <c r="C789" s="671"/>
      <c r="D789" s="671"/>
      <c r="E789" s="671"/>
      <c r="F789" s="671"/>
      <c r="G789" s="671"/>
      <c r="H789" s="671"/>
      <c r="I789" s="671"/>
      <c r="J789" s="671"/>
      <c r="K789" s="671"/>
      <c r="L789" s="671"/>
      <c r="M789" s="671"/>
      <c r="N789" s="671"/>
      <c r="O789" s="671"/>
      <c r="P789" s="671"/>
      <c r="Q789" s="671"/>
      <c r="R789" s="671"/>
      <c r="S789" s="671"/>
      <c r="T789" s="671"/>
      <c r="U789" s="671"/>
      <c r="V789" s="671"/>
      <c r="W789" s="671"/>
      <c r="X789" s="671"/>
      <c r="Y789" s="671"/>
      <c r="Z789" s="671"/>
    </row>
    <row r="790" spans="1:26" ht="13.5" customHeight="1">
      <c r="A790" s="671"/>
      <c r="B790" s="671"/>
      <c r="C790" s="671"/>
      <c r="D790" s="671"/>
      <c r="E790" s="671"/>
      <c r="F790" s="671"/>
      <c r="G790" s="671"/>
      <c r="H790" s="671"/>
      <c r="I790" s="671"/>
      <c r="J790" s="671"/>
      <c r="K790" s="671"/>
      <c r="L790" s="671"/>
      <c r="M790" s="671"/>
      <c r="N790" s="671"/>
      <c r="O790" s="671"/>
      <c r="P790" s="671"/>
      <c r="Q790" s="671"/>
      <c r="R790" s="671"/>
      <c r="S790" s="671"/>
      <c r="T790" s="671"/>
      <c r="U790" s="671"/>
      <c r="V790" s="671"/>
      <c r="W790" s="671"/>
      <c r="X790" s="671"/>
      <c r="Y790" s="671"/>
      <c r="Z790" s="671"/>
    </row>
    <row r="791" spans="1:26" ht="13.5" customHeight="1">
      <c r="A791" s="671"/>
      <c r="B791" s="671"/>
      <c r="C791" s="671"/>
      <c r="D791" s="671"/>
      <c r="E791" s="671"/>
      <c r="F791" s="671"/>
      <c r="G791" s="671"/>
      <c r="H791" s="671"/>
      <c r="I791" s="671"/>
      <c r="J791" s="671"/>
      <c r="K791" s="671"/>
      <c r="L791" s="671"/>
      <c r="M791" s="671"/>
      <c r="N791" s="671"/>
      <c r="O791" s="671"/>
      <c r="P791" s="671"/>
      <c r="Q791" s="671"/>
      <c r="R791" s="671"/>
      <c r="S791" s="671"/>
      <c r="T791" s="671"/>
      <c r="U791" s="671"/>
      <c r="V791" s="671"/>
      <c r="W791" s="671"/>
      <c r="X791" s="671"/>
      <c r="Y791" s="671"/>
      <c r="Z791" s="671"/>
    </row>
    <row r="792" spans="1:26" ht="13.5" customHeight="1">
      <c r="A792" s="671"/>
      <c r="B792" s="671"/>
      <c r="C792" s="671"/>
      <c r="D792" s="671"/>
      <c r="E792" s="671"/>
      <c r="F792" s="671"/>
      <c r="G792" s="671"/>
      <c r="H792" s="671"/>
      <c r="I792" s="671"/>
      <c r="J792" s="671"/>
      <c r="K792" s="671"/>
      <c r="L792" s="671"/>
      <c r="M792" s="671"/>
      <c r="N792" s="671"/>
      <c r="O792" s="671"/>
      <c r="P792" s="671"/>
      <c r="Q792" s="671"/>
      <c r="R792" s="671"/>
      <c r="S792" s="671"/>
      <c r="T792" s="671"/>
      <c r="U792" s="671"/>
      <c r="V792" s="671"/>
      <c r="W792" s="671"/>
      <c r="X792" s="671"/>
      <c r="Y792" s="671"/>
      <c r="Z792" s="671"/>
    </row>
    <row r="793" spans="1:26" ht="13.5" customHeight="1">
      <c r="A793" s="671"/>
      <c r="B793" s="671"/>
      <c r="C793" s="671"/>
      <c r="D793" s="671"/>
      <c r="E793" s="671"/>
      <c r="F793" s="671"/>
      <c r="G793" s="671"/>
      <c r="H793" s="671"/>
      <c r="I793" s="671"/>
      <c r="J793" s="671"/>
      <c r="K793" s="671"/>
      <c r="L793" s="671"/>
      <c r="M793" s="671"/>
      <c r="N793" s="671"/>
      <c r="O793" s="671"/>
      <c r="P793" s="671"/>
      <c r="Q793" s="671"/>
      <c r="R793" s="671"/>
      <c r="S793" s="671"/>
      <c r="T793" s="671"/>
      <c r="U793" s="671"/>
      <c r="V793" s="671"/>
      <c r="W793" s="671"/>
      <c r="X793" s="671"/>
      <c r="Y793" s="671"/>
      <c r="Z793" s="671"/>
    </row>
    <row r="794" spans="1:26" ht="13.5" customHeight="1">
      <c r="A794" s="671"/>
      <c r="B794" s="671"/>
      <c r="C794" s="671"/>
      <c r="D794" s="671"/>
      <c r="E794" s="671"/>
      <c r="F794" s="671"/>
      <c r="G794" s="671"/>
      <c r="H794" s="671"/>
      <c r="I794" s="671"/>
      <c r="J794" s="671"/>
      <c r="K794" s="671"/>
      <c r="L794" s="671"/>
      <c r="M794" s="671"/>
      <c r="N794" s="671"/>
      <c r="O794" s="671"/>
      <c r="P794" s="671"/>
      <c r="Q794" s="671"/>
      <c r="R794" s="671"/>
      <c r="S794" s="671"/>
      <c r="T794" s="671"/>
      <c r="U794" s="671"/>
      <c r="V794" s="671"/>
      <c r="W794" s="671"/>
      <c r="X794" s="671"/>
      <c r="Y794" s="671"/>
      <c r="Z794" s="671"/>
    </row>
    <row r="795" spans="1:26" ht="13.5" customHeight="1">
      <c r="A795" s="671"/>
      <c r="B795" s="671"/>
      <c r="C795" s="671"/>
      <c r="D795" s="671"/>
      <c r="E795" s="671"/>
      <c r="F795" s="671"/>
      <c r="G795" s="671"/>
      <c r="H795" s="671"/>
      <c r="I795" s="671"/>
      <c r="J795" s="671"/>
      <c r="K795" s="671"/>
      <c r="L795" s="671"/>
      <c r="M795" s="671"/>
      <c r="N795" s="671"/>
      <c r="O795" s="671"/>
      <c r="P795" s="671"/>
      <c r="Q795" s="671"/>
      <c r="R795" s="671"/>
      <c r="S795" s="671"/>
      <c r="T795" s="671"/>
      <c r="U795" s="671"/>
      <c r="V795" s="671"/>
      <c r="W795" s="671"/>
      <c r="X795" s="671"/>
      <c r="Y795" s="671"/>
      <c r="Z795" s="671"/>
    </row>
    <row r="796" spans="1:26" ht="13.5" customHeight="1">
      <c r="A796" s="671"/>
      <c r="B796" s="671"/>
      <c r="C796" s="671"/>
      <c r="D796" s="671"/>
      <c r="E796" s="671"/>
      <c r="F796" s="671"/>
      <c r="G796" s="671"/>
      <c r="H796" s="671"/>
      <c r="I796" s="671"/>
      <c r="J796" s="671"/>
      <c r="K796" s="671"/>
      <c r="L796" s="671"/>
      <c r="M796" s="671"/>
      <c r="N796" s="671"/>
      <c r="O796" s="671"/>
      <c r="P796" s="671"/>
      <c r="Q796" s="671"/>
      <c r="R796" s="671"/>
      <c r="S796" s="671"/>
      <c r="T796" s="671"/>
      <c r="U796" s="671"/>
      <c r="V796" s="671"/>
      <c r="W796" s="671"/>
      <c r="X796" s="671"/>
      <c r="Y796" s="671"/>
      <c r="Z796" s="671"/>
    </row>
    <row r="797" spans="1:26" ht="13.5" customHeight="1">
      <c r="A797" s="671"/>
      <c r="B797" s="671"/>
      <c r="C797" s="671"/>
      <c r="D797" s="671"/>
      <c r="E797" s="671"/>
      <c r="F797" s="671"/>
      <c r="G797" s="671"/>
      <c r="H797" s="671"/>
      <c r="I797" s="671"/>
      <c r="J797" s="671"/>
      <c r="K797" s="671"/>
      <c r="L797" s="671"/>
      <c r="M797" s="671"/>
      <c r="N797" s="671"/>
      <c r="O797" s="671"/>
      <c r="P797" s="671"/>
      <c r="Q797" s="671"/>
      <c r="R797" s="671"/>
      <c r="S797" s="671"/>
      <c r="T797" s="671"/>
      <c r="U797" s="671"/>
      <c r="V797" s="671"/>
      <c r="W797" s="671"/>
      <c r="X797" s="671"/>
      <c r="Y797" s="671"/>
      <c r="Z797" s="671"/>
    </row>
    <row r="798" spans="1:26" ht="13.5" customHeight="1">
      <c r="A798" s="671"/>
      <c r="B798" s="671"/>
      <c r="C798" s="671"/>
      <c r="D798" s="671"/>
      <c r="E798" s="671"/>
      <c r="F798" s="671"/>
      <c r="G798" s="671"/>
      <c r="H798" s="671"/>
      <c r="I798" s="671"/>
      <c r="J798" s="671"/>
      <c r="K798" s="671"/>
      <c r="L798" s="671"/>
      <c r="M798" s="671"/>
      <c r="N798" s="671"/>
      <c r="O798" s="671"/>
      <c r="P798" s="671"/>
      <c r="Q798" s="671"/>
      <c r="R798" s="671"/>
      <c r="S798" s="671"/>
      <c r="T798" s="671"/>
      <c r="U798" s="671"/>
      <c r="V798" s="671"/>
      <c r="W798" s="671"/>
      <c r="X798" s="671"/>
      <c r="Y798" s="671"/>
      <c r="Z798" s="671"/>
    </row>
    <row r="799" spans="1:26" ht="13.5" customHeight="1">
      <c r="A799" s="671"/>
      <c r="B799" s="671"/>
      <c r="C799" s="671"/>
      <c r="D799" s="671"/>
      <c r="E799" s="671"/>
      <c r="F799" s="671"/>
      <c r="G799" s="671"/>
      <c r="H799" s="671"/>
      <c r="I799" s="671"/>
      <c r="J799" s="671"/>
      <c r="K799" s="671"/>
      <c r="L799" s="671"/>
      <c r="M799" s="671"/>
      <c r="N799" s="671"/>
      <c r="O799" s="671"/>
      <c r="P799" s="671"/>
      <c r="Q799" s="671"/>
      <c r="R799" s="671"/>
      <c r="S799" s="671"/>
      <c r="T799" s="671"/>
      <c r="U799" s="671"/>
      <c r="V799" s="671"/>
      <c r="W799" s="671"/>
      <c r="X799" s="671"/>
      <c r="Y799" s="671"/>
      <c r="Z799" s="671"/>
    </row>
    <row r="800" spans="1:26" ht="13.5" customHeight="1">
      <c r="A800" s="671"/>
      <c r="B800" s="671"/>
      <c r="C800" s="671"/>
      <c r="D800" s="671"/>
      <c r="E800" s="671"/>
      <c r="F800" s="671"/>
      <c r="G800" s="671"/>
      <c r="H800" s="671"/>
      <c r="I800" s="671"/>
      <c r="J800" s="671"/>
      <c r="K800" s="671"/>
      <c r="L800" s="671"/>
      <c r="M800" s="671"/>
      <c r="N800" s="671"/>
      <c r="O800" s="671"/>
      <c r="P800" s="671"/>
      <c r="Q800" s="671"/>
      <c r="R800" s="671"/>
      <c r="S800" s="671"/>
      <c r="T800" s="671"/>
      <c r="U800" s="671"/>
      <c r="V800" s="671"/>
      <c r="W800" s="671"/>
      <c r="X800" s="671"/>
      <c r="Y800" s="671"/>
      <c r="Z800" s="671"/>
    </row>
    <row r="801" spans="1:26" ht="13.5" customHeight="1">
      <c r="A801" s="671"/>
      <c r="B801" s="671"/>
      <c r="C801" s="671"/>
      <c r="D801" s="671"/>
      <c r="E801" s="671"/>
      <c r="F801" s="671"/>
      <c r="G801" s="671"/>
      <c r="H801" s="671"/>
      <c r="I801" s="671"/>
      <c r="J801" s="671"/>
      <c r="K801" s="671"/>
      <c r="L801" s="671"/>
      <c r="M801" s="671"/>
      <c r="N801" s="671"/>
      <c r="O801" s="671"/>
      <c r="P801" s="671"/>
      <c r="Q801" s="671"/>
      <c r="R801" s="671"/>
      <c r="S801" s="671"/>
      <c r="T801" s="671"/>
      <c r="U801" s="671"/>
      <c r="V801" s="671"/>
      <c r="W801" s="671"/>
      <c r="X801" s="671"/>
      <c r="Y801" s="671"/>
      <c r="Z801" s="671"/>
    </row>
    <row r="802" spans="1:26" ht="13.5" customHeight="1">
      <c r="A802" s="671"/>
      <c r="B802" s="671"/>
      <c r="C802" s="671"/>
      <c r="D802" s="671"/>
      <c r="E802" s="671"/>
      <c r="F802" s="671"/>
      <c r="G802" s="671"/>
      <c r="H802" s="671"/>
      <c r="I802" s="671"/>
      <c r="J802" s="671"/>
      <c r="K802" s="671"/>
      <c r="L802" s="671"/>
      <c r="M802" s="671"/>
      <c r="N802" s="671"/>
      <c r="O802" s="671"/>
      <c r="P802" s="671"/>
      <c r="Q802" s="671"/>
      <c r="R802" s="671"/>
      <c r="S802" s="671"/>
      <c r="T802" s="671"/>
      <c r="U802" s="671"/>
      <c r="V802" s="671"/>
      <c r="W802" s="671"/>
      <c r="X802" s="671"/>
      <c r="Y802" s="671"/>
      <c r="Z802" s="671"/>
    </row>
    <row r="803" spans="1:26" ht="13.5" customHeight="1">
      <c r="A803" s="671"/>
      <c r="B803" s="671"/>
      <c r="C803" s="671"/>
      <c r="D803" s="671"/>
      <c r="E803" s="671"/>
      <c r="F803" s="671"/>
      <c r="G803" s="671"/>
      <c r="H803" s="671"/>
      <c r="I803" s="671"/>
      <c r="J803" s="671"/>
      <c r="K803" s="671"/>
      <c r="L803" s="671"/>
      <c r="M803" s="671"/>
      <c r="N803" s="671"/>
      <c r="O803" s="671"/>
      <c r="P803" s="671"/>
      <c r="Q803" s="671"/>
      <c r="R803" s="671"/>
      <c r="S803" s="671"/>
      <c r="T803" s="671"/>
      <c r="U803" s="671"/>
      <c r="V803" s="671"/>
      <c r="W803" s="671"/>
      <c r="X803" s="671"/>
      <c r="Y803" s="671"/>
      <c r="Z803" s="671"/>
    </row>
    <row r="804" spans="1:26" ht="13.5" customHeight="1">
      <c r="A804" s="671"/>
      <c r="B804" s="671"/>
      <c r="C804" s="671"/>
      <c r="D804" s="671"/>
      <c r="E804" s="671"/>
      <c r="F804" s="671"/>
      <c r="G804" s="671"/>
      <c r="H804" s="671"/>
      <c r="I804" s="671"/>
      <c r="J804" s="671"/>
      <c r="K804" s="671"/>
      <c r="L804" s="671"/>
      <c r="M804" s="671"/>
      <c r="N804" s="671"/>
      <c r="O804" s="671"/>
      <c r="P804" s="671"/>
      <c r="Q804" s="671"/>
      <c r="R804" s="671"/>
      <c r="S804" s="671"/>
      <c r="T804" s="671"/>
      <c r="U804" s="671"/>
      <c r="V804" s="671"/>
      <c r="W804" s="671"/>
      <c r="X804" s="671"/>
      <c r="Y804" s="671"/>
      <c r="Z804" s="671"/>
    </row>
    <row r="805" spans="1:26" ht="13.5" customHeight="1">
      <c r="A805" s="671"/>
      <c r="B805" s="671"/>
      <c r="C805" s="671"/>
      <c r="D805" s="671"/>
      <c r="E805" s="671"/>
      <c r="F805" s="671"/>
      <c r="G805" s="671"/>
      <c r="H805" s="671"/>
      <c r="I805" s="671"/>
      <c r="J805" s="671"/>
      <c r="K805" s="671"/>
      <c r="L805" s="671"/>
      <c r="M805" s="671"/>
      <c r="N805" s="671"/>
      <c r="O805" s="671"/>
      <c r="P805" s="671"/>
      <c r="Q805" s="671"/>
      <c r="R805" s="671"/>
      <c r="S805" s="671"/>
      <c r="T805" s="671"/>
      <c r="U805" s="671"/>
      <c r="V805" s="671"/>
      <c r="W805" s="671"/>
      <c r="X805" s="671"/>
      <c r="Y805" s="671"/>
      <c r="Z805" s="671"/>
    </row>
    <row r="806" spans="1:26" ht="13.5" customHeight="1">
      <c r="A806" s="671"/>
      <c r="B806" s="671"/>
      <c r="C806" s="671"/>
      <c r="D806" s="671"/>
      <c r="E806" s="671"/>
      <c r="F806" s="671"/>
      <c r="G806" s="671"/>
      <c r="H806" s="671"/>
      <c r="I806" s="671"/>
      <c r="J806" s="671"/>
      <c r="K806" s="671"/>
      <c r="L806" s="671"/>
      <c r="M806" s="671"/>
      <c r="N806" s="671"/>
      <c r="O806" s="671"/>
      <c r="P806" s="671"/>
      <c r="Q806" s="671"/>
      <c r="R806" s="671"/>
      <c r="S806" s="671"/>
      <c r="T806" s="671"/>
      <c r="U806" s="671"/>
      <c r="V806" s="671"/>
      <c r="W806" s="671"/>
      <c r="X806" s="671"/>
      <c r="Y806" s="671"/>
      <c r="Z806" s="671"/>
    </row>
    <row r="807" spans="1:26" ht="13.5" customHeight="1">
      <c r="A807" s="671"/>
      <c r="B807" s="671"/>
      <c r="C807" s="671"/>
      <c r="D807" s="671"/>
      <c r="E807" s="671"/>
      <c r="F807" s="671"/>
      <c r="G807" s="671"/>
      <c r="H807" s="671"/>
      <c r="I807" s="671"/>
      <c r="J807" s="671"/>
      <c r="K807" s="671"/>
      <c r="L807" s="671"/>
      <c r="M807" s="671"/>
      <c r="N807" s="671"/>
      <c r="O807" s="671"/>
      <c r="P807" s="671"/>
      <c r="Q807" s="671"/>
      <c r="R807" s="671"/>
      <c r="S807" s="671"/>
      <c r="T807" s="671"/>
      <c r="U807" s="671"/>
      <c r="V807" s="671"/>
      <c r="W807" s="671"/>
      <c r="X807" s="671"/>
      <c r="Y807" s="671"/>
      <c r="Z807" s="671"/>
    </row>
    <row r="808" spans="1:26" ht="13.5" customHeight="1">
      <c r="A808" s="671"/>
      <c r="B808" s="671"/>
      <c r="C808" s="671"/>
      <c r="D808" s="671"/>
      <c r="E808" s="671"/>
      <c r="F808" s="671"/>
      <c r="G808" s="671"/>
      <c r="H808" s="671"/>
      <c r="I808" s="671"/>
      <c r="J808" s="671"/>
      <c r="K808" s="671"/>
      <c r="L808" s="671"/>
      <c r="M808" s="671"/>
      <c r="N808" s="671"/>
      <c r="O808" s="671"/>
      <c r="P808" s="671"/>
      <c r="Q808" s="671"/>
      <c r="R808" s="671"/>
      <c r="S808" s="671"/>
      <c r="T808" s="671"/>
      <c r="U808" s="671"/>
      <c r="V808" s="671"/>
      <c r="W808" s="671"/>
      <c r="X808" s="671"/>
      <c r="Y808" s="671"/>
      <c r="Z808" s="671"/>
    </row>
    <row r="809" spans="1:26" ht="13.5" customHeight="1">
      <c r="A809" s="671"/>
      <c r="B809" s="671"/>
      <c r="C809" s="671"/>
      <c r="D809" s="671"/>
      <c r="E809" s="671"/>
      <c r="F809" s="671"/>
      <c r="G809" s="671"/>
      <c r="H809" s="671"/>
      <c r="I809" s="671"/>
      <c r="J809" s="671"/>
      <c r="K809" s="671"/>
      <c r="L809" s="671"/>
      <c r="M809" s="671"/>
      <c r="N809" s="671"/>
      <c r="O809" s="671"/>
      <c r="P809" s="671"/>
      <c r="Q809" s="671"/>
      <c r="R809" s="671"/>
      <c r="S809" s="671"/>
      <c r="T809" s="671"/>
      <c r="U809" s="671"/>
      <c r="V809" s="671"/>
      <c r="W809" s="671"/>
      <c r="X809" s="671"/>
      <c r="Y809" s="671"/>
      <c r="Z809" s="671"/>
    </row>
    <row r="810" spans="1:26" ht="13.5" customHeight="1">
      <c r="A810" s="671"/>
      <c r="B810" s="671"/>
      <c r="C810" s="671"/>
      <c r="D810" s="671"/>
      <c r="E810" s="671"/>
      <c r="F810" s="671"/>
      <c r="G810" s="671"/>
      <c r="H810" s="671"/>
      <c r="I810" s="671"/>
      <c r="J810" s="671"/>
      <c r="K810" s="671"/>
      <c r="L810" s="671"/>
      <c r="M810" s="671"/>
      <c r="N810" s="671"/>
      <c r="O810" s="671"/>
      <c r="P810" s="671"/>
      <c r="Q810" s="671"/>
      <c r="R810" s="671"/>
      <c r="S810" s="671"/>
      <c r="T810" s="671"/>
      <c r="U810" s="671"/>
      <c r="V810" s="671"/>
      <c r="W810" s="671"/>
      <c r="X810" s="671"/>
      <c r="Y810" s="671"/>
      <c r="Z810" s="671"/>
    </row>
    <row r="811" spans="1:26" ht="13.5" customHeight="1">
      <c r="A811" s="671"/>
      <c r="B811" s="671"/>
      <c r="C811" s="671"/>
      <c r="D811" s="671"/>
      <c r="E811" s="671"/>
      <c r="F811" s="671"/>
      <c r="G811" s="671"/>
      <c r="H811" s="671"/>
      <c r="I811" s="671"/>
      <c r="J811" s="671"/>
      <c r="K811" s="671"/>
      <c r="L811" s="671"/>
      <c r="M811" s="671"/>
      <c r="N811" s="671"/>
      <c r="O811" s="671"/>
      <c r="P811" s="671"/>
      <c r="Q811" s="671"/>
      <c r="R811" s="671"/>
      <c r="S811" s="671"/>
      <c r="T811" s="671"/>
      <c r="U811" s="671"/>
      <c r="V811" s="671"/>
      <c r="W811" s="671"/>
      <c r="X811" s="671"/>
      <c r="Y811" s="671"/>
      <c r="Z811" s="671"/>
    </row>
    <row r="812" spans="1:26" ht="13.5" customHeight="1">
      <c r="A812" s="671"/>
      <c r="B812" s="671"/>
      <c r="C812" s="671"/>
      <c r="D812" s="671"/>
      <c r="E812" s="671"/>
      <c r="F812" s="671"/>
      <c r="G812" s="671"/>
      <c r="H812" s="671"/>
      <c r="I812" s="671"/>
      <c r="J812" s="671"/>
      <c r="K812" s="671"/>
      <c r="L812" s="671"/>
      <c r="M812" s="671"/>
      <c r="N812" s="671"/>
      <c r="O812" s="671"/>
      <c r="P812" s="671"/>
      <c r="Q812" s="671"/>
      <c r="R812" s="671"/>
      <c r="S812" s="671"/>
      <c r="T812" s="671"/>
      <c r="U812" s="671"/>
      <c r="V812" s="671"/>
      <c r="W812" s="671"/>
      <c r="X812" s="671"/>
      <c r="Y812" s="671"/>
      <c r="Z812" s="671"/>
    </row>
    <row r="813" spans="1:26" ht="13.5" customHeight="1">
      <c r="A813" s="671"/>
      <c r="B813" s="671"/>
      <c r="C813" s="671"/>
      <c r="D813" s="671"/>
      <c r="E813" s="671"/>
      <c r="F813" s="671"/>
      <c r="G813" s="671"/>
      <c r="H813" s="671"/>
      <c r="I813" s="671"/>
      <c r="J813" s="671"/>
      <c r="K813" s="671"/>
      <c r="L813" s="671"/>
      <c r="M813" s="671"/>
      <c r="N813" s="671"/>
      <c r="O813" s="671"/>
      <c r="P813" s="671"/>
      <c r="Q813" s="671"/>
      <c r="R813" s="671"/>
      <c r="S813" s="671"/>
      <c r="T813" s="671"/>
      <c r="U813" s="671"/>
      <c r="V813" s="671"/>
      <c r="W813" s="671"/>
      <c r="X813" s="671"/>
      <c r="Y813" s="671"/>
      <c r="Z813" s="671"/>
    </row>
    <row r="814" spans="1:26" ht="13.5" customHeight="1">
      <c r="A814" s="671"/>
      <c r="B814" s="671"/>
      <c r="C814" s="671"/>
      <c r="D814" s="671"/>
      <c r="E814" s="671"/>
      <c r="F814" s="671"/>
      <c r="G814" s="671"/>
      <c r="H814" s="671"/>
      <c r="I814" s="671"/>
      <c r="J814" s="671"/>
      <c r="K814" s="671"/>
      <c r="L814" s="671"/>
      <c r="M814" s="671"/>
      <c r="N814" s="671"/>
      <c r="O814" s="671"/>
      <c r="P814" s="671"/>
      <c r="Q814" s="671"/>
      <c r="R814" s="671"/>
      <c r="S814" s="671"/>
      <c r="T814" s="671"/>
      <c r="U814" s="671"/>
      <c r="V814" s="671"/>
      <c r="W814" s="671"/>
      <c r="X814" s="671"/>
      <c r="Y814" s="671"/>
      <c r="Z814" s="671"/>
    </row>
    <row r="815" spans="1:26" ht="13.5" customHeight="1">
      <c r="A815" s="671"/>
      <c r="B815" s="671"/>
      <c r="C815" s="671"/>
      <c r="D815" s="671"/>
      <c r="E815" s="671"/>
      <c r="F815" s="671"/>
      <c r="G815" s="671"/>
      <c r="H815" s="671"/>
      <c r="I815" s="671"/>
      <c r="J815" s="671"/>
      <c r="K815" s="671"/>
      <c r="L815" s="671"/>
      <c r="M815" s="671"/>
      <c r="N815" s="671"/>
      <c r="O815" s="671"/>
      <c r="P815" s="671"/>
      <c r="Q815" s="671"/>
      <c r="R815" s="671"/>
      <c r="S815" s="671"/>
      <c r="T815" s="671"/>
      <c r="U815" s="671"/>
      <c r="V815" s="671"/>
      <c r="W815" s="671"/>
      <c r="X815" s="671"/>
      <c r="Y815" s="671"/>
      <c r="Z815" s="671"/>
    </row>
    <row r="816" spans="1:26" ht="13.5" customHeight="1">
      <c r="A816" s="671"/>
      <c r="B816" s="671"/>
      <c r="C816" s="671"/>
      <c r="D816" s="671"/>
      <c r="E816" s="671"/>
      <c r="F816" s="671"/>
      <c r="G816" s="671"/>
      <c r="H816" s="671"/>
      <c r="I816" s="671"/>
      <c r="J816" s="671"/>
      <c r="K816" s="671"/>
      <c r="L816" s="671"/>
      <c r="M816" s="671"/>
      <c r="N816" s="671"/>
      <c r="O816" s="671"/>
      <c r="P816" s="671"/>
      <c r="Q816" s="671"/>
      <c r="R816" s="671"/>
      <c r="S816" s="671"/>
      <c r="T816" s="671"/>
      <c r="U816" s="671"/>
      <c r="V816" s="671"/>
      <c r="W816" s="671"/>
      <c r="X816" s="671"/>
      <c r="Y816" s="671"/>
      <c r="Z816" s="671"/>
    </row>
    <row r="817" spans="1:26" ht="13.5" customHeight="1">
      <c r="A817" s="671"/>
      <c r="B817" s="671"/>
      <c r="C817" s="671"/>
      <c r="D817" s="671"/>
      <c r="E817" s="671"/>
      <c r="F817" s="671"/>
      <c r="G817" s="671"/>
      <c r="H817" s="671"/>
      <c r="I817" s="671"/>
      <c r="J817" s="671"/>
      <c r="K817" s="671"/>
      <c r="L817" s="671"/>
      <c r="M817" s="671"/>
      <c r="N817" s="671"/>
      <c r="O817" s="671"/>
      <c r="P817" s="671"/>
      <c r="Q817" s="671"/>
      <c r="R817" s="671"/>
      <c r="S817" s="671"/>
      <c r="T817" s="671"/>
      <c r="U817" s="671"/>
      <c r="V817" s="671"/>
      <c r="W817" s="671"/>
      <c r="X817" s="671"/>
      <c r="Y817" s="671"/>
      <c r="Z817" s="671"/>
    </row>
    <row r="818" spans="1:26" ht="13.5" customHeight="1">
      <c r="A818" s="671"/>
      <c r="B818" s="671"/>
      <c r="C818" s="671"/>
      <c r="D818" s="671"/>
      <c r="E818" s="671"/>
      <c r="F818" s="671"/>
      <c r="G818" s="671"/>
      <c r="H818" s="671"/>
      <c r="I818" s="671"/>
      <c r="J818" s="671"/>
      <c r="K818" s="671"/>
      <c r="L818" s="671"/>
      <c r="M818" s="671"/>
      <c r="N818" s="671"/>
      <c r="O818" s="671"/>
      <c r="P818" s="671"/>
      <c r="Q818" s="671"/>
      <c r="R818" s="671"/>
      <c r="S818" s="671"/>
      <c r="T818" s="671"/>
      <c r="U818" s="671"/>
      <c r="V818" s="671"/>
      <c r="W818" s="671"/>
      <c r="X818" s="671"/>
      <c r="Y818" s="671"/>
      <c r="Z818" s="671"/>
    </row>
    <row r="819" spans="1:26" ht="13.5" customHeight="1">
      <c r="A819" s="671"/>
      <c r="B819" s="671"/>
      <c r="C819" s="671"/>
      <c r="D819" s="671"/>
      <c r="E819" s="671"/>
      <c r="F819" s="671"/>
      <c r="G819" s="671"/>
      <c r="H819" s="671"/>
      <c r="I819" s="671"/>
      <c r="J819" s="671"/>
      <c r="K819" s="671"/>
      <c r="L819" s="671"/>
      <c r="M819" s="671"/>
      <c r="N819" s="671"/>
      <c r="O819" s="671"/>
      <c r="P819" s="671"/>
      <c r="Q819" s="671"/>
      <c r="R819" s="671"/>
      <c r="S819" s="671"/>
      <c r="T819" s="671"/>
      <c r="U819" s="671"/>
      <c r="V819" s="671"/>
      <c r="W819" s="671"/>
      <c r="X819" s="671"/>
      <c r="Y819" s="671"/>
      <c r="Z819" s="671"/>
    </row>
    <row r="820" spans="1:26" ht="13.5" customHeight="1">
      <c r="A820" s="671"/>
      <c r="B820" s="671"/>
      <c r="C820" s="671"/>
      <c r="D820" s="671"/>
      <c r="E820" s="671"/>
      <c r="F820" s="671"/>
      <c r="G820" s="671"/>
      <c r="H820" s="671"/>
      <c r="I820" s="671"/>
      <c r="J820" s="671"/>
      <c r="K820" s="671"/>
      <c r="L820" s="671"/>
      <c r="M820" s="671"/>
      <c r="N820" s="671"/>
      <c r="O820" s="671"/>
      <c r="P820" s="671"/>
      <c r="Q820" s="671"/>
      <c r="R820" s="671"/>
      <c r="S820" s="671"/>
      <c r="T820" s="671"/>
      <c r="U820" s="671"/>
      <c r="V820" s="671"/>
      <c r="W820" s="671"/>
      <c r="X820" s="671"/>
      <c r="Y820" s="671"/>
      <c r="Z820" s="671"/>
    </row>
    <row r="821" spans="1:26" ht="13.5" customHeight="1">
      <c r="A821" s="671"/>
      <c r="B821" s="671"/>
      <c r="C821" s="671"/>
      <c r="D821" s="671"/>
      <c r="E821" s="671"/>
      <c r="F821" s="671"/>
      <c r="G821" s="671"/>
      <c r="H821" s="671"/>
      <c r="I821" s="671"/>
      <c r="J821" s="671"/>
      <c r="K821" s="671"/>
      <c r="L821" s="671"/>
      <c r="M821" s="671"/>
      <c r="N821" s="671"/>
      <c r="O821" s="671"/>
      <c r="P821" s="671"/>
      <c r="Q821" s="671"/>
      <c r="R821" s="671"/>
      <c r="S821" s="671"/>
      <c r="T821" s="671"/>
      <c r="U821" s="671"/>
      <c r="V821" s="671"/>
      <c r="W821" s="671"/>
      <c r="X821" s="671"/>
      <c r="Y821" s="671"/>
      <c r="Z821" s="671"/>
    </row>
    <row r="822" spans="1:26" ht="13.5" customHeight="1">
      <c r="A822" s="671"/>
      <c r="B822" s="671"/>
      <c r="C822" s="671"/>
      <c r="D822" s="671"/>
      <c r="E822" s="671"/>
      <c r="F822" s="671"/>
      <c r="G822" s="671"/>
      <c r="H822" s="671"/>
      <c r="I822" s="671"/>
      <c r="J822" s="671"/>
      <c r="K822" s="671"/>
      <c r="L822" s="671"/>
      <c r="M822" s="671"/>
      <c r="N822" s="671"/>
      <c r="O822" s="671"/>
      <c r="P822" s="671"/>
      <c r="Q822" s="671"/>
      <c r="R822" s="671"/>
      <c r="S822" s="671"/>
      <c r="T822" s="671"/>
      <c r="U822" s="671"/>
      <c r="V822" s="671"/>
      <c r="W822" s="671"/>
      <c r="X822" s="671"/>
      <c r="Y822" s="671"/>
      <c r="Z822" s="671"/>
    </row>
    <row r="823" spans="1:26" ht="13.5" customHeight="1">
      <c r="A823" s="671"/>
      <c r="B823" s="671"/>
      <c r="C823" s="671"/>
      <c r="D823" s="671"/>
      <c r="E823" s="671"/>
      <c r="F823" s="671"/>
      <c r="G823" s="671"/>
      <c r="H823" s="671"/>
      <c r="I823" s="671"/>
      <c r="J823" s="671"/>
      <c r="K823" s="671"/>
      <c r="L823" s="671"/>
      <c r="M823" s="671"/>
      <c r="N823" s="671"/>
      <c r="O823" s="671"/>
      <c r="P823" s="671"/>
      <c r="Q823" s="671"/>
      <c r="R823" s="671"/>
      <c r="S823" s="671"/>
      <c r="T823" s="671"/>
      <c r="U823" s="671"/>
      <c r="V823" s="671"/>
      <c r="W823" s="671"/>
      <c r="X823" s="671"/>
      <c r="Y823" s="671"/>
      <c r="Z823" s="671"/>
    </row>
    <row r="824" spans="1:26" ht="13.5" customHeight="1">
      <c r="A824" s="671"/>
      <c r="B824" s="671"/>
      <c r="C824" s="671"/>
      <c r="D824" s="671"/>
      <c r="E824" s="671"/>
      <c r="F824" s="671"/>
      <c r="G824" s="671"/>
      <c r="H824" s="671"/>
      <c r="I824" s="671"/>
      <c r="J824" s="671"/>
      <c r="K824" s="671"/>
      <c r="L824" s="671"/>
      <c r="M824" s="671"/>
      <c r="N824" s="671"/>
      <c r="O824" s="671"/>
      <c r="P824" s="671"/>
      <c r="Q824" s="671"/>
      <c r="R824" s="671"/>
      <c r="S824" s="671"/>
      <c r="T824" s="671"/>
      <c r="U824" s="671"/>
      <c r="V824" s="671"/>
      <c r="W824" s="671"/>
      <c r="X824" s="671"/>
      <c r="Y824" s="671"/>
      <c r="Z824" s="671"/>
    </row>
    <row r="825" spans="1:26" ht="13.5" customHeight="1">
      <c r="A825" s="671"/>
      <c r="B825" s="671"/>
      <c r="C825" s="671"/>
      <c r="D825" s="671"/>
      <c r="E825" s="671"/>
      <c r="F825" s="671"/>
      <c r="G825" s="671"/>
      <c r="H825" s="671"/>
      <c r="I825" s="671"/>
      <c r="J825" s="671"/>
      <c r="K825" s="671"/>
      <c r="L825" s="671"/>
      <c r="M825" s="671"/>
      <c r="N825" s="671"/>
      <c r="O825" s="671"/>
      <c r="P825" s="671"/>
      <c r="Q825" s="671"/>
      <c r="R825" s="671"/>
      <c r="S825" s="671"/>
      <c r="T825" s="671"/>
      <c r="U825" s="671"/>
      <c r="V825" s="671"/>
      <c r="W825" s="671"/>
      <c r="X825" s="671"/>
      <c r="Y825" s="671"/>
      <c r="Z825" s="671"/>
    </row>
    <row r="826" spans="1:26" ht="13.5" customHeight="1">
      <c r="A826" s="671"/>
      <c r="B826" s="671"/>
      <c r="C826" s="671"/>
      <c r="D826" s="671"/>
      <c r="E826" s="671"/>
      <c r="F826" s="671"/>
      <c r="G826" s="671"/>
      <c r="H826" s="671"/>
      <c r="I826" s="671"/>
      <c r="J826" s="671"/>
      <c r="K826" s="671"/>
      <c r="L826" s="671"/>
      <c r="M826" s="671"/>
      <c r="N826" s="671"/>
      <c r="O826" s="671"/>
      <c r="P826" s="671"/>
      <c r="Q826" s="671"/>
      <c r="R826" s="671"/>
      <c r="S826" s="671"/>
      <c r="T826" s="671"/>
      <c r="U826" s="671"/>
      <c r="V826" s="671"/>
      <c r="W826" s="671"/>
      <c r="X826" s="671"/>
      <c r="Y826" s="671"/>
      <c r="Z826" s="671"/>
    </row>
    <row r="827" spans="1:26" ht="13.5" customHeight="1">
      <c r="A827" s="671"/>
      <c r="B827" s="671"/>
      <c r="C827" s="671"/>
      <c r="D827" s="671"/>
      <c r="E827" s="671"/>
      <c r="F827" s="671"/>
      <c r="G827" s="671"/>
      <c r="H827" s="671"/>
      <c r="I827" s="671"/>
      <c r="J827" s="671"/>
      <c r="K827" s="671"/>
      <c r="L827" s="671"/>
      <c r="M827" s="671"/>
      <c r="N827" s="671"/>
      <c r="O827" s="671"/>
      <c r="P827" s="671"/>
      <c r="Q827" s="671"/>
      <c r="R827" s="671"/>
      <c r="S827" s="671"/>
      <c r="T827" s="671"/>
      <c r="U827" s="671"/>
      <c r="V827" s="671"/>
      <c r="W827" s="671"/>
      <c r="X827" s="671"/>
      <c r="Y827" s="671"/>
      <c r="Z827" s="671"/>
    </row>
    <row r="828" spans="1:26" ht="13.5" customHeight="1">
      <c r="A828" s="671"/>
      <c r="B828" s="671"/>
      <c r="C828" s="671"/>
      <c r="D828" s="671"/>
      <c r="E828" s="671"/>
      <c r="F828" s="671"/>
      <c r="G828" s="671"/>
      <c r="H828" s="671"/>
      <c r="I828" s="671"/>
      <c r="J828" s="671"/>
      <c r="K828" s="671"/>
      <c r="L828" s="671"/>
      <c r="M828" s="671"/>
      <c r="N828" s="671"/>
      <c r="O828" s="671"/>
      <c r="P828" s="671"/>
      <c r="Q828" s="671"/>
      <c r="R828" s="671"/>
      <c r="S828" s="671"/>
      <c r="T828" s="671"/>
      <c r="U828" s="671"/>
      <c r="V828" s="671"/>
      <c r="W828" s="671"/>
      <c r="X828" s="671"/>
      <c r="Y828" s="671"/>
      <c r="Z828" s="671"/>
    </row>
    <row r="829" spans="1:26" ht="13.5" customHeight="1">
      <c r="A829" s="671"/>
      <c r="B829" s="671"/>
      <c r="C829" s="671"/>
      <c r="D829" s="671"/>
      <c r="E829" s="671"/>
      <c r="F829" s="671"/>
      <c r="G829" s="671"/>
      <c r="H829" s="671"/>
      <c r="I829" s="671"/>
      <c r="J829" s="671"/>
      <c r="K829" s="671"/>
      <c r="L829" s="671"/>
      <c r="M829" s="671"/>
      <c r="N829" s="671"/>
      <c r="O829" s="671"/>
      <c r="P829" s="671"/>
      <c r="Q829" s="671"/>
      <c r="R829" s="671"/>
      <c r="S829" s="671"/>
      <c r="T829" s="671"/>
      <c r="U829" s="671"/>
      <c r="V829" s="671"/>
      <c r="W829" s="671"/>
      <c r="X829" s="671"/>
      <c r="Y829" s="671"/>
      <c r="Z829" s="671"/>
    </row>
    <row r="830" spans="1:26" ht="13.5" customHeight="1">
      <c r="A830" s="671"/>
      <c r="B830" s="671"/>
      <c r="C830" s="671"/>
      <c r="D830" s="671"/>
      <c r="E830" s="671"/>
      <c r="F830" s="671"/>
      <c r="G830" s="671"/>
      <c r="H830" s="671"/>
      <c r="I830" s="671"/>
      <c r="J830" s="671"/>
      <c r="K830" s="671"/>
      <c r="L830" s="671"/>
      <c r="M830" s="671"/>
      <c r="N830" s="671"/>
      <c r="O830" s="671"/>
      <c r="P830" s="671"/>
      <c r="Q830" s="671"/>
      <c r="R830" s="671"/>
      <c r="S830" s="671"/>
      <c r="T830" s="671"/>
      <c r="U830" s="671"/>
      <c r="V830" s="671"/>
      <c r="W830" s="671"/>
      <c r="X830" s="671"/>
      <c r="Y830" s="671"/>
      <c r="Z830" s="671"/>
    </row>
    <row r="831" spans="1:26" ht="13.5" customHeight="1">
      <c r="A831" s="671"/>
      <c r="B831" s="671"/>
      <c r="C831" s="671"/>
      <c r="D831" s="671"/>
      <c r="E831" s="671"/>
      <c r="F831" s="671"/>
      <c r="G831" s="671"/>
      <c r="H831" s="671"/>
      <c r="I831" s="671"/>
      <c r="J831" s="671"/>
      <c r="K831" s="671"/>
      <c r="L831" s="671"/>
      <c r="M831" s="671"/>
      <c r="N831" s="671"/>
      <c r="O831" s="671"/>
      <c r="P831" s="671"/>
      <c r="Q831" s="671"/>
      <c r="R831" s="671"/>
      <c r="S831" s="671"/>
      <c r="T831" s="671"/>
      <c r="U831" s="671"/>
      <c r="V831" s="671"/>
      <c r="W831" s="671"/>
      <c r="X831" s="671"/>
      <c r="Y831" s="671"/>
      <c r="Z831" s="671"/>
    </row>
    <row r="832" spans="1:26" ht="13.5" customHeight="1">
      <c r="A832" s="671"/>
      <c r="B832" s="671"/>
      <c r="C832" s="671"/>
      <c r="D832" s="671"/>
      <c r="E832" s="671"/>
      <c r="F832" s="671"/>
      <c r="G832" s="671"/>
      <c r="H832" s="671"/>
      <c r="I832" s="671"/>
      <c r="J832" s="671"/>
      <c r="K832" s="671"/>
      <c r="L832" s="671"/>
      <c r="M832" s="671"/>
      <c r="N832" s="671"/>
      <c r="O832" s="671"/>
      <c r="P832" s="671"/>
      <c r="Q832" s="671"/>
      <c r="R832" s="671"/>
      <c r="S832" s="671"/>
      <c r="T832" s="671"/>
      <c r="U832" s="671"/>
      <c r="V832" s="671"/>
      <c r="W832" s="671"/>
      <c r="X832" s="671"/>
      <c r="Y832" s="671"/>
      <c r="Z832" s="671"/>
    </row>
    <row r="833" spans="1:26" ht="13.5" customHeight="1">
      <c r="A833" s="671"/>
      <c r="B833" s="671"/>
      <c r="C833" s="671"/>
      <c r="D833" s="671"/>
      <c r="E833" s="671"/>
      <c r="F833" s="671"/>
      <c r="G833" s="671"/>
      <c r="H833" s="671"/>
      <c r="I833" s="671"/>
      <c r="J833" s="671"/>
      <c r="K833" s="671"/>
      <c r="L833" s="671"/>
      <c r="M833" s="671"/>
      <c r="N833" s="671"/>
      <c r="O833" s="671"/>
      <c r="P833" s="671"/>
      <c r="Q833" s="671"/>
      <c r="R833" s="671"/>
      <c r="S833" s="671"/>
      <c r="T833" s="671"/>
      <c r="U833" s="671"/>
      <c r="V833" s="671"/>
      <c r="W833" s="671"/>
      <c r="X833" s="671"/>
      <c r="Y833" s="671"/>
      <c r="Z833" s="671"/>
    </row>
    <row r="834" spans="1:26" ht="13.5" customHeight="1">
      <c r="A834" s="671"/>
      <c r="B834" s="671"/>
      <c r="C834" s="671"/>
      <c r="D834" s="671"/>
      <c r="E834" s="671"/>
      <c r="F834" s="671"/>
      <c r="G834" s="671"/>
      <c r="H834" s="671"/>
      <c r="I834" s="671"/>
      <c r="J834" s="671"/>
      <c r="K834" s="671"/>
      <c r="L834" s="671"/>
      <c r="M834" s="671"/>
      <c r="N834" s="671"/>
      <c r="O834" s="671"/>
      <c r="P834" s="671"/>
      <c r="Q834" s="671"/>
      <c r="R834" s="671"/>
      <c r="S834" s="671"/>
      <c r="T834" s="671"/>
      <c r="U834" s="671"/>
      <c r="V834" s="671"/>
      <c r="W834" s="671"/>
      <c r="X834" s="671"/>
      <c r="Y834" s="671"/>
      <c r="Z834" s="671"/>
    </row>
    <row r="835" spans="1:26" ht="13.5" customHeight="1">
      <c r="A835" s="671"/>
      <c r="B835" s="671"/>
      <c r="C835" s="671"/>
      <c r="D835" s="671"/>
      <c r="E835" s="671"/>
      <c r="F835" s="671"/>
      <c r="G835" s="671"/>
      <c r="H835" s="671"/>
      <c r="I835" s="671"/>
      <c r="J835" s="671"/>
      <c r="K835" s="671"/>
      <c r="L835" s="671"/>
      <c r="M835" s="671"/>
      <c r="N835" s="671"/>
      <c r="O835" s="671"/>
      <c r="P835" s="671"/>
      <c r="Q835" s="671"/>
      <c r="R835" s="671"/>
      <c r="S835" s="671"/>
      <c r="T835" s="671"/>
      <c r="U835" s="671"/>
      <c r="V835" s="671"/>
      <c r="W835" s="671"/>
      <c r="X835" s="671"/>
      <c r="Y835" s="671"/>
      <c r="Z835" s="671"/>
    </row>
    <row r="836" spans="1:26" ht="13.5" customHeight="1">
      <c r="A836" s="671"/>
      <c r="B836" s="671"/>
      <c r="C836" s="671"/>
      <c r="D836" s="671"/>
      <c r="E836" s="671"/>
      <c r="F836" s="671"/>
      <c r="G836" s="671"/>
      <c r="H836" s="671"/>
      <c r="I836" s="671"/>
      <c r="J836" s="671"/>
      <c r="K836" s="671"/>
      <c r="L836" s="671"/>
      <c r="M836" s="671"/>
      <c r="N836" s="671"/>
      <c r="O836" s="671"/>
      <c r="P836" s="671"/>
      <c r="Q836" s="671"/>
      <c r="R836" s="671"/>
      <c r="S836" s="671"/>
      <c r="T836" s="671"/>
      <c r="U836" s="671"/>
      <c r="V836" s="671"/>
      <c r="W836" s="671"/>
      <c r="X836" s="671"/>
      <c r="Y836" s="671"/>
      <c r="Z836" s="671"/>
    </row>
    <row r="837" spans="1:26" ht="13.5" customHeight="1">
      <c r="A837" s="671"/>
      <c r="B837" s="671"/>
      <c r="C837" s="671"/>
      <c r="D837" s="671"/>
      <c r="E837" s="671"/>
      <c r="F837" s="671"/>
      <c r="G837" s="671"/>
      <c r="H837" s="671"/>
      <c r="I837" s="671"/>
      <c r="J837" s="671"/>
      <c r="K837" s="671"/>
      <c r="L837" s="671"/>
      <c r="M837" s="671"/>
      <c r="N837" s="671"/>
      <c r="O837" s="671"/>
      <c r="P837" s="671"/>
      <c r="Q837" s="671"/>
      <c r="R837" s="671"/>
      <c r="S837" s="671"/>
      <c r="T837" s="671"/>
      <c r="U837" s="671"/>
      <c r="V837" s="671"/>
      <c r="W837" s="671"/>
      <c r="X837" s="671"/>
      <c r="Y837" s="671"/>
      <c r="Z837" s="671"/>
    </row>
    <row r="838" spans="1:26" ht="13.5" customHeight="1">
      <c r="A838" s="671"/>
      <c r="B838" s="671"/>
      <c r="C838" s="671"/>
      <c r="D838" s="671"/>
      <c r="E838" s="671"/>
      <c r="F838" s="671"/>
      <c r="G838" s="671"/>
      <c r="H838" s="671"/>
      <c r="I838" s="671"/>
      <c r="J838" s="671"/>
      <c r="K838" s="671"/>
      <c r="L838" s="671"/>
      <c r="M838" s="671"/>
      <c r="N838" s="671"/>
      <c r="O838" s="671"/>
      <c r="P838" s="671"/>
      <c r="Q838" s="671"/>
      <c r="R838" s="671"/>
      <c r="S838" s="671"/>
      <c r="T838" s="671"/>
      <c r="U838" s="671"/>
      <c r="V838" s="671"/>
      <c r="W838" s="671"/>
      <c r="X838" s="671"/>
      <c r="Y838" s="671"/>
      <c r="Z838" s="671"/>
    </row>
    <row r="839" spans="1:26" ht="13.5" customHeight="1">
      <c r="A839" s="671"/>
      <c r="B839" s="671"/>
      <c r="C839" s="671"/>
      <c r="D839" s="671"/>
      <c r="E839" s="671"/>
      <c r="F839" s="671"/>
      <c r="G839" s="671"/>
      <c r="H839" s="671"/>
      <c r="I839" s="671"/>
      <c r="J839" s="671"/>
      <c r="K839" s="671"/>
      <c r="L839" s="671"/>
      <c r="M839" s="671"/>
      <c r="N839" s="671"/>
      <c r="O839" s="671"/>
      <c r="P839" s="671"/>
      <c r="Q839" s="671"/>
      <c r="R839" s="671"/>
      <c r="S839" s="671"/>
      <c r="T839" s="671"/>
      <c r="U839" s="671"/>
      <c r="V839" s="671"/>
      <c r="W839" s="671"/>
      <c r="X839" s="671"/>
      <c r="Y839" s="671"/>
      <c r="Z839" s="671"/>
    </row>
    <row r="840" spans="1:26" ht="13.5" customHeight="1">
      <c r="A840" s="671"/>
      <c r="B840" s="671"/>
      <c r="C840" s="671"/>
      <c r="D840" s="671"/>
      <c r="E840" s="671"/>
      <c r="F840" s="671"/>
      <c r="G840" s="671"/>
      <c r="H840" s="671"/>
      <c r="I840" s="671"/>
      <c r="J840" s="671"/>
      <c r="K840" s="671"/>
      <c r="L840" s="671"/>
      <c r="M840" s="671"/>
      <c r="N840" s="671"/>
      <c r="O840" s="671"/>
      <c r="P840" s="671"/>
      <c r="Q840" s="671"/>
      <c r="R840" s="671"/>
      <c r="S840" s="671"/>
      <c r="T840" s="671"/>
      <c r="U840" s="671"/>
      <c r="V840" s="671"/>
      <c r="W840" s="671"/>
      <c r="X840" s="671"/>
      <c r="Y840" s="671"/>
      <c r="Z840" s="671"/>
    </row>
    <row r="841" spans="1:26" ht="13.5" customHeight="1">
      <c r="A841" s="671"/>
      <c r="B841" s="671"/>
      <c r="C841" s="671"/>
      <c r="D841" s="671"/>
      <c r="E841" s="671"/>
      <c r="F841" s="671"/>
      <c r="G841" s="671"/>
      <c r="H841" s="671"/>
      <c r="I841" s="671"/>
      <c r="J841" s="671"/>
      <c r="K841" s="671"/>
      <c r="L841" s="671"/>
      <c r="M841" s="671"/>
      <c r="N841" s="671"/>
      <c r="O841" s="671"/>
      <c r="P841" s="671"/>
      <c r="Q841" s="671"/>
      <c r="R841" s="671"/>
      <c r="S841" s="671"/>
      <c r="T841" s="671"/>
      <c r="U841" s="671"/>
      <c r="V841" s="671"/>
      <c r="W841" s="671"/>
      <c r="X841" s="671"/>
      <c r="Y841" s="671"/>
      <c r="Z841" s="671"/>
    </row>
    <row r="842" spans="1:26" ht="13.5" customHeight="1">
      <c r="A842" s="671"/>
      <c r="B842" s="671"/>
      <c r="C842" s="671"/>
      <c r="D842" s="671"/>
      <c r="E842" s="671"/>
      <c r="F842" s="671"/>
      <c r="G842" s="671"/>
      <c r="H842" s="671"/>
      <c r="I842" s="671"/>
      <c r="J842" s="671"/>
      <c r="K842" s="671"/>
      <c r="L842" s="671"/>
      <c r="M842" s="671"/>
      <c r="N842" s="671"/>
      <c r="O842" s="671"/>
      <c r="P842" s="671"/>
      <c r="Q842" s="671"/>
      <c r="R842" s="671"/>
      <c r="S842" s="671"/>
      <c r="T842" s="671"/>
      <c r="U842" s="671"/>
      <c r="V842" s="671"/>
      <c r="W842" s="671"/>
      <c r="X842" s="671"/>
      <c r="Y842" s="671"/>
      <c r="Z842" s="671"/>
    </row>
    <row r="843" spans="1:26" ht="13.5" customHeight="1">
      <c r="A843" s="671"/>
      <c r="B843" s="671"/>
      <c r="C843" s="671"/>
      <c r="D843" s="671"/>
      <c r="E843" s="671"/>
      <c r="F843" s="671"/>
      <c r="G843" s="671"/>
      <c r="H843" s="671"/>
      <c r="I843" s="671"/>
      <c r="J843" s="671"/>
      <c r="K843" s="671"/>
      <c r="L843" s="671"/>
      <c r="M843" s="671"/>
      <c r="N843" s="671"/>
      <c r="O843" s="671"/>
      <c r="P843" s="671"/>
      <c r="Q843" s="671"/>
      <c r="R843" s="671"/>
      <c r="S843" s="671"/>
      <c r="T843" s="671"/>
      <c r="U843" s="671"/>
      <c r="V843" s="671"/>
      <c r="W843" s="671"/>
      <c r="X843" s="671"/>
      <c r="Y843" s="671"/>
      <c r="Z843" s="671"/>
    </row>
    <row r="844" spans="1:26" ht="13.5" customHeight="1">
      <c r="A844" s="671"/>
      <c r="B844" s="671"/>
      <c r="C844" s="671"/>
      <c r="D844" s="671"/>
      <c r="E844" s="671"/>
      <c r="F844" s="671"/>
      <c r="G844" s="671"/>
      <c r="H844" s="671"/>
      <c r="I844" s="671"/>
      <c r="J844" s="671"/>
      <c r="K844" s="671"/>
      <c r="L844" s="671"/>
      <c r="M844" s="671"/>
      <c r="N844" s="671"/>
      <c r="O844" s="671"/>
      <c r="P844" s="671"/>
      <c r="Q844" s="671"/>
      <c r="R844" s="671"/>
      <c r="S844" s="671"/>
      <c r="T844" s="671"/>
      <c r="U844" s="671"/>
      <c r="V844" s="671"/>
      <c r="W844" s="671"/>
      <c r="X844" s="671"/>
      <c r="Y844" s="671"/>
      <c r="Z844" s="671"/>
    </row>
    <row r="845" spans="1:26" ht="13.5" customHeight="1">
      <c r="A845" s="671"/>
      <c r="B845" s="671"/>
      <c r="C845" s="671"/>
      <c r="D845" s="671"/>
      <c r="E845" s="671"/>
      <c r="F845" s="671"/>
      <c r="G845" s="671"/>
      <c r="H845" s="671"/>
      <c r="I845" s="671"/>
      <c r="J845" s="671"/>
      <c r="K845" s="671"/>
      <c r="L845" s="671"/>
      <c r="M845" s="671"/>
      <c r="N845" s="671"/>
      <c r="O845" s="671"/>
      <c r="P845" s="671"/>
      <c r="Q845" s="671"/>
      <c r="R845" s="671"/>
      <c r="S845" s="671"/>
      <c r="T845" s="671"/>
      <c r="U845" s="671"/>
      <c r="V845" s="671"/>
      <c r="W845" s="671"/>
      <c r="X845" s="671"/>
      <c r="Y845" s="671"/>
      <c r="Z845" s="671"/>
    </row>
    <row r="846" spans="1:26" ht="13.5" customHeight="1">
      <c r="A846" s="671"/>
      <c r="B846" s="671"/>
      <c r="C846" s="671"/>
      <c r="D846" s="671"/>
      <c r="E846" s="671"/>
      <c r="F846" s="671"/>
      <c r="G846" s="671"/>
      <c r="H846" s="671"/>
      <c r="I846" s="671"/>
      <c r="J846" s="671"/>
      <c r="K846" s="671"/>
      <c r="L846" s="671"/>
      <c r="M846" s="671"/>
      <c r="N846" s="671"/>
      <c r="O846" s="671"/>
      <c r="P846" s="671"/>
      <c r="Q846" s="671"/>
      <c r="R846" s="671"/>
      <c r="S846" s="671"/>
      <c r="T846" s="671"/>
      <c r="U846" s="671"/>
      <c r="V846" s="671"/>
      <c r="W846" s="671"/>
      <c r="X846" s="671"/>
      <c r="Y846" s="671"/>
      <c r="Z846" s="671"/>
    </row>
    <row r="847" spans="1:26" ht="13.5" customHeight="1">
      <c r="A847" s="671"/>
      <c r="B847" s="671"/>
      <c r="C847" s="671"/>
      <c r="D847" s="671"/>
      <c r="E847" s="671"/>
      <c r="F847" s="671"/>
      <c r="G847" s="671"/>
      <c r="H847" s="671"/>
      <c r="I847" s="671"/>
      <c r="J847" s="671"/>
      <c r="K847" s="671"/>
      <c r="L847" s="671"/>
      <c r="M847" s="671"/>
      <c r="N847" s="671"/>
      <c r="O847" s="671"/>
      <c r="P847" s="671"/>
      <c r="Q847" s="671"/>
      <c r="R847" s="671"/>
      <c r="S847" s="671"/>
      <c r="T847" s="671"/>
      <c r="U847" s="671"/>
      <c r="V847" s="671"/>
      <c r="W847" s="671"/>
      <c r="X847" s="671"/>
      <c r="Y847" s="671"/>
      <c r="Z847" s="671"/>
    </row>
    <row r="848" spans="1:26" ht="13.5" customHeight="1">
      <c r="A848" s="671"/>
      <c r="B848" s="671"/>
      <c r="C848" s="671"/>
      <c r="D848" s="671"/>
      <c r="E848" s="671"/>
      <c r="F848" s="671"/>
      <c r="G848" s="671"/>
      <c r="H848" s="671"/>
      <c r="I848" s="671"/>
      <c r="J848" s="671"/>
      <c r="K848" s="671"/>
      <c r="L848" s="671"/>
      <c r="M848" s="671"/>
      <c r="N848" s="671"/>
      <c r="O848" s="671"/>
      <c r="P848" s="671"/>
      <c r="Q848" s="671"/>
      <c r="R848" s="671"/>
      <c r="S848" s="671"/>
      <c r="T848" s="671"/>
      <c r="U848" s="671"/>
      <c r="V848" s="671"/>
      <c r="W848" s="671"/>
      <c r="X848" s="671"/>
      <c r="Y848" s="671"/>
      <c r="Z848" s="671"/>
    </row>
    <row r="849" spans="1:26" ht="13.5" customHeight="1">
      <c r="A849" s="671"/>
      <c r="B849" s="671"/>
      <c r="C849" s="671"/>
      <c r="D849" s="671"/>
      <c r="E849" s="671"/>
      <c r="F849" s="671"/>
      <c r="G849" s="671"/>
      <c r="H849" s="671"/>
      <c r="I849" s="671"/>
      <c r="J849" s="671"/>
      <c r="K849" s="671"/>
      <c r="L849" s="671"/>
      <c r="M849" s="671"/>
      <c r="N849" s="671"/>
      <c r="O849" s="671"/>
      <c r="P849" s="671"/>
      <c r="Q849" s="671"/>
      <c r="R849" s="671"/>
      <c r="S849" s="671"/>
      <c r="T849" s="671"/>
      <c r="U849" s="671"/>
      <c r="V849" s="671"/>
      <c r="W849" s="671"/>
      <c r="X849" s="671"/>
      <c r="Y849" s="671"/>
      <c r="Z849" s="671"/>
    </row>
    <row r="850" spans="1:26" ht="13.5" customHeight="1">
      <c r="A850" s="671"/>
      <c r="B850" s="671"/>
      <c r="C850" s="671"/>
      <c r="D850" s="671"/>
      <c r="E850" s="671"/>
      <c r="F850" s="671"/>
      <c r="G850" s="671"/>
      <c r="H850" s="671"/>
      <c r="I850" s="671"/>
      <c r="J850" s="671"/>
      <c r="K850" s="671"/>
      <c r="L850" s="671"/>
      <c r="M850" s="671"/>
      <c r="N850" s="671"/>
      <c r="O850" s="671"/>
      <c r="P850" s="671"/>
      <c r="Q850" s="671"/>
      <c r="R850" s="671"/>
      <c r="S850" s="671"/>
      <c r="T850" s="671"/>
      <c r="U850" s="671"/>
      <c r="V850" s="671"/>
      <c r="W850" s="671"/>
      <c r="X850" s="671"/>
      <c r="Y850" s="671"/>
      <c r="Z850" s="671"/>
    </row>
    <row r="851" spans="1:26" ht="13.5" customHeight="1">
      <c r="A851" s="671"/>
      <c r="B851" s="671"/>
      <c r="C851" s="671"/>
      <c r="D851" s="671"/>
      <c r="E851" s="671"/>
      <c r="F851" s="671"/>
      <c r="G851" s="671"/>
      <c r="H851" s="671"/>
      <c r="I851" s="671"/>
      <c r="J851" s="671"/>
      <c r="K851" s="671"/>
      <c r="L851" s="671"/>
      <c r="M851" s="671"/>
      <c r="N851" s="671"/>
      <c r="O851" s="671"/>
      <c r="P851" s="671"/>
      <c r="Q851" s="671"/>
      <c r="R851" s="671"/>
      <c r="S851" s="671"/>
      <c r="T851" s="671"/>
      <c r="U851" s="671"/>
      <c r="V851" s="671"/>
      <c r="W851" s="671"/>
      <c r="X851" s="671"/>
      <c r="Y851" s="671"/>
      <c r="Z851" s="671"/>
    </row>
    <row r="852" spans="1:26" ht="13.5" customHeight="1">
      <c r="A852" s="671"/>
      <c r="B852" s="671"/>
      <c r="C852" s="671"/>
      <c r="D852" s="671"/>
      <c r="E852" s="671"/>
      <c r="F852" s="671"/>
      <c r="G852" s="671"/>
      <c r="H852" s="671"/>
      <c r="I852" s="671"/>
      <c r="J852" s="671"/>
      <c r="K852" s="671"/>
      <c r="L852" s="671"/>
      <c r="M852" s="671"/>
      <c r="N852" s="671"/>
      <c r="O852" s="671"/>
      <c r="P852" s="671"/>
      <c r="Q852" s="671"/>
      <c r="R852" s="671"/>
      <c r="S852" s="671"/>
      <c r="T852" s="671"/>
      <c r="U852" s="671"/>
      <c r="V852" s="671"/>
      <c r="W852" s="671"/>
      <c r="X852" s="671"/>
      <c r="Y852" s="671"/>
      <c r="Z852" s="671"/>
    </row>
    <row r="853" spans="1:26" ht="13.5" customHeight="1">
      <c r="A853" s="671"/>
      <c r="B853" s="671"/>
      <c r="C853" s="671"/>
      <c r="D853" s="671"/>
      <c r="E853" s="671"/>
      <c r="F853" s="671"/>
      <c r="G853" s="671"/>
      <c r="H853" s="671"/>
      <c r="I853" s="671"/>
      <c r="J853" s="671"/>
      <c r="K853" s="671"/>
      <c r="L853" s="671"/>
      <c r="M853" s="671"/>
      <c r="N853" s="671"/>
      <c r="O853" s="671"/>
      <c r="P853" s="671"/>
      <c r="Q853" s="671"/>
      <c r="R853" s="671"/>
      <c r="S853" s="671"/>
      <c r="T853" s="671"/>
      <c r="U853" s="671"/>
      <c r="V853" s="671"/>
      <c r="W853" s="671"/>
      <c r="X853" s="671"/>
      <c r="Y853" s="671"/>
      <c r="Z853" s="671"/>
    </row>
    <row r="854" spans="1:26" ht="13.5" customHeight="1">
      <c r="A854" s="671"/>
      <c r="B854" s="671"/>
      <c r="C854" s="671"/>
      <c r="D854" s="671"/>
      <c r="E854" s="671"/>
      <c r="F854" s="671"/>
      <c r="G854" s="671"/>
      <c r="H854" s="671"/>
      <c r="I854" s="671"/>
      <c r="J854" s="671"/>
      <c r="K854" s="671"/>
      <c r="L854" s="671"/>
      <c r="M854" s="671"/>
      <c r="N854" s="671"/>
      <c r="O854" s="671"/>
      <c r="P854" s="671"/>
      <c r="Q854" s="671"/>
      <c r="R854" s="671"/>
      <c r="S854" s="671"/>
      <c r="T854" s="671"/>
      <c r="U854" s="671"/>
      <c r="V854" s="671"/>
      <c r="W854" s="671"/>
      <c r="X854" s="671"/>
      <c r="Y854" s="671"/>
      <c r="Z854" s="671"/>
    </row>
    <row r="855" spans="1:26" ht="13.5" customHeight="1">
      <c r="A855" s="671"/>
      <c r="B855" s="671"/>
      <c r="C855" s="671"/>
      <c r="D855" s="671"/>
      <c r="E855" s="671"/>
      <c r="F855" s="671"/>
      <c r="G855" s="671"/>
      <c r="H855" s="671"/>
      <c r="I855" s="671"/>
      <c r="J855" s="671"/>
      <c r="K855" s="671"/>
      <c r="L855" s="671"/>
      <c r="M855" s="671"/>
      <c r="N855" s="671"/>
      <c r="O855" s="671"/>
      <c r="P855" s="671"/>
      <c r="Q855" s="671"/>
      <c r="R855" s="671"/>
      <c r="S855" s="671"/>
      <c r="T855" s="671"/>
      <c r="U855" s="671"/>
      <c r="V855" s="671"/>
      <c r="W855" s="671"/>
      <c r="X855" s="671"/>
      <c r="Y855" s="671"/>
      <c r="Z855" s="671"/>
    </row>
    <row r="856" spans="1:26" ht="13.5" customHeight="1">
      <c r="A856" s="671"/>
      <c r="B856" s="671"/>
      <c r="C856" s="671"/>
      <c r="D856" s="671"/>
      <c r="E856" s="671"/>
      <c r="F856" s="671"/>
      <c r="G856" s="671"/>
      <c r="H856" s="671"/>
      <c r="I856" s="671"/>
      <c r="J856" s="671"/>
      <c r="K856" s="671"/>
      <c r="L856" s="671"/>
      <c r="M856" s="671"/>
      <c r="N856" s="671"/>
      <c r="O856" s="671"/>
      <c r="P856" s="671"/>
      <c r="Q856" s="671"/>
      <c r="R856" s="671"/>
      <c r="S856" s="671"/>
      <c r="T856" s="671"/>
      <c r="U856" s="671"/>
      <c r="V856" s="671"/>
      <c r="W856" s="671"/>
      <c r="X856" s="671"/>
      <c r="Y856" s="671"/>
      <c r="Z856" s="671"/>
    </row>
    <row r="857" spans="1:26" ht="13.5" customHeight="1">
      <c r="A857" s="671"/>
      <c r="B857" s="671"/>
      <c r="C857" s="671"/>
      <c r="D857" s="671"/>
      <c r="E857" s="671"/>
      <c r="F857" s="671"/>
      <c r="G857" s="671"/>
      <c r="H857" s="671"/>
      <c r="I857" s="671"/>
      <c r="J857" s="671"/>
      <c r="K857" s="671"/>
      <c r="L857" s="671"/>
      <c r="M857" s="671"/>
      <c r="N857" s="671"/>
      <c r="O857" s="671"/>
      <c r="P857" s="671"/>
      <c r="Q857" s="671"/>
      <c r="R857" s="671"/>
      <c r="S857" s="671"/>
      <c r="T857" s="671"/>
      <c r="U857" s="671"/>
      <c r="V857" s="671"/>
      <c r="W857" s="671"/>
      <c r="X857" s="671"/>
      <c r="Y857" s="671"/>
      <c r="Z857" s="671"/>
    </row>
    <row r="858" spans="1:26" ht="13.5" customHeight="1">
      <c r="A858" s="671"/>
      <c r="B858" s="671"/>
      <c r="C858" s="671"/>
      <c r="D858" s="671"/>
      <c r="E858" s="671"/>
      <c r="F858" s="671"/>
      <c r="G858" s="671"/>
      <c r="H858" s="671"/>
      <c r="I858" s="671"/>
      <c r="J858" s="671"/>
      <c r="K858" s="671"/>
      <c r="L858" s="671"/>
      <c r="M858" s="671"/>
      <c r="N858" s="671"/>
      <c r="O858" s="671"/>
      <c r="P858" s="671"/>
      <c r="Q858" s="671"/>
      <c r="R858" s="671"/>
      <c r="S858" s="671"/>
      <c r="T858" s="671"/>
      <c r="U858" s="671"/>
      <c r="V858" s="671"/>
      <c r="W858" s="671"/>
      <c r="X858" s="671"/>
      <c r="Y858" s="671"/>
      <c r="Z858" s="671"/>
    </row>
    <row r="859" spans="1:26" ht="13.5" customHeight="1">
      <c r="A859" s="671"/>
      <c r="B859" s="671"/>
      <c r="C859" s="671"/>
      <c r="D859" s="671"/>
      <c r="E859" s="671"/>
      <c r="F859" s="671"/>
      <c r="G859" s="671"/>
      <c r="H859" s="671"/>
      <c r="I859" s="671"/>
      <c r="J859" s="671"/>
      <c r="K859" s="671"/>
      <c r="L859" s="671"/>
      <c r="M859" s="671"/>
      <c r="N859" s="671"/>
      <c r="O859" s="671"/>
      <c r="P859" s="671"/>
      <c r="Q859" s="671"/>
      <c r="R859" s="671"/>
      <c r="S859" s="671"/>
      <c r="T859" s="671"/>
      <c r="U859" s="671"/>
      <c r="V859" s="671"/>
      <c r="W859" s="671"/>
      <c r="X859" s="671"/>
      <c r="Y859" s="671"/>
      <c r="Z859" s="671"/>
    </row>
    <row r="860" spans="1:26" ht="13.5" customHeight="1">
      <c r="A860" s="671"/>
      <c r="B860" s="671"/>
      <c r="C860" s="671"/>
      <c r="D860" s="671"/>
      <c r="E860" s="671"/>
      <c r="F860" s="671"/>
      <c r="G860" s="671"/>
      <c r="H860" s="671"/>
      <c r="I860" s="671"/>
      <c r="J860" s="671"/>
      <c r="K860" s="671"/>
      <c r="L860" s="671"/>
      <c r="M860" s="671"/>
      <c r="N860" s="671"/>
      <c r="O860" s="671"/>
      <c r="P860" s="671"/>
      <c r="Q860" s="671"/>
      <c r="R860" s="671"/>
      <c r="S860" s="671"/>
      <c r="T860" s="671"/>
      <c r="U860" s="671"/>
      <c r="V860" s="671"/>
      <c r="W860" s="671"/>
      <c r="X860" s="671"/>
      <c r="Y860" s="671"/>
      <c r="Z860" s="671"/>
    </row>
    <row r="861" spans="1:26" ht="13.5" customHeight="1">
      <c r="A861" s="671"/>
      <c r="B861" s="671"/>
      <c r="C861" s="671"/>
      <c r="D861" s="671"/>
      <c r="E861" s="671"/>
      <c r="F861" s="671"/>
      <c r="G861" s="671"/>
      <c r="H861" s="671"/>
      <c r="I861" s="671"/>
      <c r="J861" s="671"/>
      <c r="K861" s="671"/>
      <c r="L861" s="671"/>
      <c r="M861" s="671"/>
      <c r="N861" s="671"/>
      <c r="O861" s="671"/>
      <c r="P861" s="671"/>
      <c r="Q861" s="671"/>
      <c r="R861" s="671"/>
      <c r="S861" s="671"/>
      <c r="T861" s="671"/>
      <c r="U861" s="671"/>
      <c r="V861" s="671"/>
      <c r="W861" s="671"/>
      <c r="X861" s="671"/>
      <c r="Y861" s="671"/>
      <c r="Z861" s="671"/>
    </row>
    <row r="862" spans="1:26" ht="13.5" customHeight="1">
      <c r="A862" s="671"/>
      <c r="B862" s="671"/>
      <c r="C862" s="671"/>
      <c r="D862" s="671"/>
      <c r="E862" s="671"/>
      <c r="F862" s="671"/>
      <c r="G862" s="671"/>
      <c r="H862" s="671"/>
      <c r="I862" s="671"/>
      <c r="J862" s="671"/>
      <c r="K862" s="671"/>
      <c r="L862" s="671"/>
      <c r="M862" s="671"/>
      <c r="N862" s="671"/>
      <c r="O862" s="671"/>
      <c r="P862" s="671"/>
      <c r="Q862" s="671"/>
      <c r="R862" s="671"/>
      <c r="S862" s="671"/>
      <c r="T862" s="671"/>
      <c r="U862" s="671"/>
      <c r="V862" s="671"/>
      <c r="W862" s="671"/>
      <c r="X862" s="671"/>
      <c r="Y862" s="671"/>
      <c r="Z862" s="671"/>
    </row>
    <row r="863" spans="1:26" ht="13.5" customHeight="1">
      <c r="A863" s="671"/>
      <c r="B863" s="671"/>
      <c r="C863" s="671"/>
      <c r="D863" s="671"/>
      <c r="E863" s="671"/>
      <c r="F863" s="671"/>
      <c r="G863" s="671"/>
      <c r="H863" s="671"/>
      <c r="I863" s="671"/>
      <c r="J863" s="671"/>
      <c r="K863" s="671"/>
      <c r="L863" s="671"/>
      <c r="M863" s="671"/>
      <c r="N863" s="671"/>
      <c r="O863" s="671"/>
      <c r="P863" s="671"/>
      <c r="Q863" s="671"/>
      <c r="R863" s="671"/>
      <c r="S863" s="671"/>
      <c r="T863" s="671"/>
      <c r="U863" s="671"/>
      <c r="V863" s="671"/>
      <c r="W863" s="671"/>
      <c r="X863" s="671"/>
      <c r="Y863" s="671"/>
      <c r="Z863" s="671"/>
    </row>
    <row r="864" spans="1:26" ht="13.5" customHeight="1">
      <c r="A864" s="671"/>
      <c r="B864" s="671"/>
      <c r="C864" s="671"/>
      <c r="D864" s="671"/>
      <c r="E864" s="671"/>
      <c r="F864" s="671"/>
      <c r="G864" s="671"/>
      <c r="H864" s="671"/>
      <c r="I864" s="671"/>
      <c r="J864" s="671"/>
      <c r="K864" s="671"/>
      <c r="L864" s="671"/>
      <c r="M864" s="671"/>
      <c r="N864" s="671"/>
      <c r="O864" s="671"/>
      <c r="P864" s="671"/>
      <c r="Q864" s="671"/>
      <c r="R864" s="671"/>
      <c r="S864" s="671"/>
      <c r="T864" s="671"/>
      <c r="U864" s="671"/>
      <c r="V864" s="671"/>
      <c r="W864" s="671"/>
      <c r="X864" s="671"/>
      <c r="Y864" s="671"/>
      <c r="Z864" s="671"/>
    </row>
    <row r="865" spans="1:26" ht="13.5" customHeight="1">
      <c r="A865" s="671"/>
      <c r="B865" s="671"/>
      <c r="C865" s="671"/>
      <c r="D865" s="671"/>
      <c r="E865" s="671"/>
      <c r="F865" s="671"/>
      <c r="G865" s="671"/>
      <c r="H865" s="671"/>
      <c r="I865" s="671"/>
      <c r="J865" s="671"/>
      <c r="K865" s="671"/>
      <c r="L865" s="671"/>
      <c r="M865" s="671"/>
      <c r="N865" s="671"/>
      <c r="O865" s="671"/>
      <c r="P865" s="671"/>
      <c r="Q865" s="671"/>
      <c r="R865" s="671"/>
      <c r="S865" s="671"/>
      <c r="T865" s="671"/>
      <c r="U865" s="671"/>
      <c r="V865" s="671"/>
      <c r="W865" s="671"/>
      <c r="X865" s="671"/>
      <c r="Y865" s="671"/>
      <c r="Z865" s="671"/>
    </row>
    <row r="866" spans="1:26" ht="13.5" customHeight="1">
      <c r="A866" s="671"/>
      <c r="B866" s="671"/>
      <c r="C866" s="671"/>
      <c r="D866" s="671"/>
      <c r="E866" s="671"/>
      <c r="F866" s="671"/>
      <c r="G866" s="671"/>
      <c r="H866" s="671"/>
      <c r="I866" s="671"/>
      <c r="J866" s="671"/>
      <c r="K866" s="671"/>
      <c r="L866" s="671"/>
      <c r="M866" s="671"/>
      <c r="N866" s="671"/>
      <c r="O866" s="671"/>
      <c r="P866" s="671"/>
      <c r="Q866" s="671"/>
      <c r="R866" s="671"/>
      <c r="S866" s="671"/>
      <c r="T866" s="671"/>
      <c r="U866" s="671"/>
      <c r="V866" s="671"/>
      <c r="W866" s="671"/>
      <c r="X866" s="671"/>
      <c r="Y866" s="671"/>
      <c r="Z866" s="671"/>
    </row>
    <row r="867" spans="1:26" ht="13.5" customHeight="1">
      <c r="A867" s="671"/>
      <c r="B867" s="671"/>
      <c r="C867" s="671"/>
      <c r="D867" s="671"/>
      <c r="E867" s="671"/>
      <c r="F867" s="671"/>
      <c r="G867" s="671"/>
      <c r="H867" s="671"/>
      <c r="I867" s="671"/>
      <c r="J867" s="671"/>
      <c r="K867" s="671"/>
      <c r="L867" s="671"/>
      <c r="M867" s="671"/>
      <c r="N867" s="671"/>
      <c r="O867" s="671"/>
      <c r="P867" s="671"/>
      <c r="Q867" s="671"/>
      <c r="R867" s="671"/>
      <c r="S867" s="671"/>
      <c r="T867" s="671"/>
      <c r="U867" s="671"/>
      <c r="V867" s="671"/>
      <c r="W867" s="671"/>
      <c r="X867" s="671"/>
      <c r="Y867" s="671"/>
      <c r="Z867" s="671"/>
    </row>
    <row r="868" spans="1:26" ht="13.5" customHeight="1">
      <c r="A868" s="671"/>
      <c r="B868" s="671"/>
      <c r="C868" s="671"/>
      <c r="D868" s="671"/>
      <c r="E868" s="671"/>
      <c r="F868" s="671"/>
      <c r="G868" s="671"/>
      <c r="H868" s="671"/>
      <c r="I868" s="671"/>
      <c r="J868" s="671"/>
      <c r="K868" s="671"/>
      <c r="L868" s="671"/>
      <c r="M868" s="671"/>
      <c r="N868" s="671"/>
      <c r="O868" s="671"/>
      <c r="P868" s="671"/>
      <c r="Q868" s="671"/>
      <c r="R868" s="671"/>
      <c r="S868" s="671"/>
      <c r="T868" s="671"/>
      <c r="U868" s="671"/>
      <c r="V868" s="671"/>
      <c r="W868" s="671"/>
      <c r="X868" s="671"/>
      <c r="Y868" s="671"/>
      <c r="Z868" s="671"/>
    </row>
    <row r="869" spans="1:26" ht="13.5" customHeight="1">
      <c r="A869" s="671"/>
      <c r="B869" s="671"/>
      <c r="C869" s="671"/>
      <c r="D869" s="671"/>
      <c r="E869" s="671"/>
      <c r="F869" s="671"/>
      <c r="G869" s="671"/>
      <c r="H869" s="671"/>
      <c r="I869" s="671"/>
      <c r="J869" s="671"/>
      <c r="K869" s="671"/>
      <c r="L869" s="671"/>
      <c r="M869" s="671"/>
      <c r="N869" s="671"/>
      <c r="O869" s="671"/>
      <c r="P869" s="671"/>
      <c r="Q869" s="671"/>
      <c r="R869" s="671"/>
      <c r="S869" s="671"/>
      <c r="T869" s="671"/>
      <c r="U869" s="671"/>
      <c r="V869" s="671"/>
      <c r="W869" s="671"/>
      <c r="X869" s="671"/>
      <c r="Y869" s="671"/>
      <c r="Z869" s="671"/>
    </row>
    <row r="870" spans="1:26" ht="13.5" customHeight="1">
      <c r="A870" s="671"/>
      <c r="B870" s="671"/>
      <c r="C870" s="671"/>
      <c r="D870" s="671"/>
      <c r="E870" s="671"/>
      <c r="F870" s="671"/>
      <c r="G870" s="671"/>
      <c r="H870" s="671"/>
      <c r="I870" s="671"/>
      <c r="J870" s="671"/>
      <c r="K870" s="671"/>
      <c r="L870" s="671"/>
      <c r="M870" s="671"/>
      <c r="N870" s="671"/>
      <c r="O870" s="671"/>
      <c r="P870" s="671"/>
      <c r="Q870" s="671"/>
      <c r="R870" s="671"/>
      <c r="S870" s="671"/>
      <c r="T870" s="671"/>
      <c r="U870" s="671"/>
      <c r="V870" s="671"/>
      <c r="W870" s="671"/>
      <c r="X870" s="671"/>
      <c r="Y870" s="671"/>
      <c r="Z870" s="671"/>
    </row>
    <row r="871" spans="1:26" ht="13.5" customHeight="1">
      <c r="A871" s="671"/>
      <c r="B871" s="671"/>
      <c r="C871" s="671"/>
      <c r="D871" s="671"/>
      <c r="E871" s="671"/>
      <c r="F871" s="671"/>
      <c r="G871" s="671"/>
      <c r="H871" s="671"/>
      <c r="I871" s="671"/>
      <c r="J871" s="671"/>
      <c r="K871" s="671"/>
      <c r="L871" s="671"/>
      <c r="M871" s="671"/>
      <c r="N871" s="671"/>
      <c r="O871" s="671"/>
      <c r="P871" s="671"/>
      <c r="Q871" s="671"/>
      <c r="R871" s="671"/>
      <c r="S871" s="671"/>
      <c r="T871" s="671"/>
      <c r="U871" s="671"/>
      <c r="V871" s="671"/>
      <c r="W871" s="671"/>
      <c r="X871" s="671"/>
      <c r="Y871" s="671"/>
      <c r="Z871" s="671"/>
    </row>
    <row r="872" spans="1:26" ht="13.5" customHeight="1">
      <c r="A872" s="671"/>
      <c r="B872" s="671"/>
      <c r="C872" s="671"/>
      <c r="D872" s="671"/>
      <c r="E872" s="671"/>
      <c r="F872" s="671"/>
      <c r="G872" s="671"/>
      <c r="H872" s="671"/>
      <c r="I872" s="671"/>
      <c r="J872" s="671"/>
      <c r="K872" s="671"/>
      <c r="L872" s="671"/>
      <c r="M872" s="671"/>
      <c r="N872" s="671"/>
      <c r="O872" s="671"/>
      <c r="P872" s="671"/>
      <c r="Q872" s="671"/>
      <c r="R872" s="671"/>
      <c r="S872" s="671"/>
      <c r="T872" s="671"/>
      <c r="U872" s="671"/>
      <c r="V872" s="671"/>
      <c r="W872" s="671"/>
      <c r="X872" s="671"/>
      <c r="Y872" s="671"/>
      <c r="Z872" s="671"/>
    </row>
    <row r="873" spans="1:26" ht="13.5" customHeight="1">
      <c r="A873" s="671"/>
      <c r="B873" s="671"/>
      <c r="C873" s="671"/>
      <c r="D873" s="671"/>
      <c r="E873" s="671"/>
      <c r="F873" s="671"/>
      <c r="G873" s="671"/>
      <c r="H873" s="671"/>
      <c r="I873" s="671"/>
      <c r="J873" s="671"/>
      <c r="K873" s="671"/>
      <c r="L873" s="671"/>
      <c r="M873" s="671"/>
      <c r="N873" s="671"/>
      <c r="O873" s="671"/>
      <c r="P873" s="671"/>
      <c r="Q873" s="671"/>
      <c r="R873" s="671"/>
      <c r="S873" s="671"/>
      <c r="T873" s="671"/>
      <c r="U873" s="671"/>
      <c r="V873" s="671"/>
      <c r="W873" s="671"/>
      <c r="X873" s="671"/>
      <c r="Y873" s="671"/>
      <c r="Z873" s="671"/>
    </row>
    <row r="874" spans="1:26" ht="13.5" customHeight="1">
      <c r="A874" s="671"/>
      <c r="B874" s="671"/>
      <c r="C874" s="671"/>
      <c r="D874" s="671"/>
      <c r="E874" s="671"/>
      <c r="F874" s="671"/>
      <c r="G874" s="671"/>
      <c r="H874" s="671"/>
      <c r="I874" s="671"/>
      <c r="J874" s="671"/>
      <c r="K874" s="671"/>
      <c r="L874" s="671"/>
      <c r="M874" s="671"/>
      <c r="N874" s="671"/>
      <c r="O874" s="671"/>
      <c r="P874" s="671"/>
      <c r="Q874" s="671"/>
      <c r="R874" s="671"/>
      <c r="S874" s="671"/>
      <c r="T874" s="671"/>
      <c r="U874" s="671"/>
      <c r="V874" s="671"/>
      <c r="W874" s="671"/>
      <c r="X874" s="671"/>
      <c r="Y874" s="671"/>
      <c r="Z874" s="671"/>
    </row>
    <row r="875" spans="1:26" ht="13.5" customHeight="1">
      <c r="A875" s="671"/>
      <c r="B875" s="671"/>
      <c r="C875" s="671"/>
      <c r="D875" s="671"/>
      <c r="E875" s="671"/>
      <c r="F875" s="671"/>
      <c r="G875" s="671"/>
      <c r="H875" s="671"/>
      <c r="I875" s="671"/>
      <c r="J875" s="671"/>
      <c r="K875" s="671"/>
      <c r="L875" s="671"/>
      <c r="M875" s="671"/>
      <c r="N875" s="671"/>
      <c r="O875" s="671"/>
      <c r="P875" s="671"/>
      <c r="Q875" s="671"/>
      <c r="R875" s="671"/>
      <c r="S875" s="671"/>
      <c r="T875" s="671"/>
      <c r="U875" s="671"/>
      <c r="V875" s="671"/>
      <c r="W875" s="671"/>
      <c r="X875" s="671"/>
      <c r="Y875" s="671"/>
      <c r="Z875" s="671"/>
    </row>
    <row r="876" spans="1:26" ht="13.5" customHeight="1">
      <c r="A876" s="671"/>
      <c r="B876" s="671"/>
      <c r="C876" s="671"/>
      <c r="D876" s="671"/>
      <c r="E876" s="671"/>
      <c r="F876" s="671"/>
      <c r="G876" s="671"/>
      <c r="H876" s="671"/>
      <c r="I876" s="671"/>
      <c r="J876" s="671"/>
      <c r="K876" s="671"/>
      <c r="L876" s="671"/>
      <c r="M876" s="671"/>
      <c r="N876" s="671"/>
      <c r="O876" s="671"/>
      <c r="P876" s="671"/>
      <c r="Q876" s="671"/>
      <c r="R876" s="671"/>
      <c r="S876" s="671"/>
      <c r="T876" s="671"/>
      <c r="U876" s="671"/>
      <c r="V876" s="671"/>
      <c r="W876" s="671"/>
      <c r="X876" s="671"/>
      <c r="Y876" s="671"/>
      <c r="Z876" s="671"/>
    </row>
    <row r="877" spans="1:26" ht="13.5" customHeight="1">
      <c r="A877" s="671"/>
      <c r="B877" s="671"/>
      <c r="C877" s="671"/>
      <c r="D877" s="671"/>
      <c r="E877" s="671"/>
      <c r="F877" s="671"/>
      <c r="G877" s="671"/>
      <c r="H877" s="671"/>
      <c r="I877" s="671"/>
      <c r="J877" s="671"/>
      <c r="K877" s="671"/>
      <c r="L877" s="671"/>
      <c r="M877" s="671"/>
      <c r="N877" s="671"/>
      <c r="O877" s="671"/>
      <c r="P877" s="671"/>
      <c r="Q877" s="671"/>
      <c r="R877" s="671"/>
      <c r="S877" s="671"/>
      <c r="T877" s="671"/>
      <c r="U877" s="671"/>
      <c r="V877" s="671"/>
      <c r="W877" s="671"/>
      <c r="X877" s="671"/>
      <c r="Y877" s="671"/>
      <c r="Z877" s="671"/>
    </row>
    <row r="878" spans="1:26" ht="13.5" customHeight="1">
      <c r="A878" s="671"/>
      <c r="B878" s="671"/>
      <c r="C878" s="671"/>
      <c r="D878" s="671"/>
      <c r="E878" s="671"/>
      <c r="F878" s="671"/>
      <c r="G878" s="671"/>
      <c r="H878" s="671"/>
      <c r="I878" s="671"/>
      <c r="J878" s="671"/>
      <c r="K878" s="671"/>
      <c r="L878" s="671"/>
      <c r="M878" s="671"/>
      <c r="N878" s="671"/>
      <c r="O878" s="671"/>
      <c r="P878" s="671"/>
      <c r="Q878" s="671"/>
      <c r="R878" s="671"/>
      <c r="S878" s="671"/>
      <c r="T878" s="671"/>
      <c r="U878" s="671"/>
      <c r="V878" s="671"/>
      <c r="W878" s="671"/>
      <c r="X878" s="671"/>
      <c r="Y878" s="671"/>
      <c r="Z878" s="671"/>
    </row>
    <row r="879" spans="1:26" ht="13.5" customHeight="1">
      <c r="A879" s="671"/>
      <c r="B879" s="671"/>
      <c r="C879" s="671"/>
      <c r="D879" s="671"/>
      <c r="E879" s="671"/>
      <c r="F879" s="671"/>
      <c r="G879" s="671"/>
      <c r="H879" s="671"/>
      <c r="I879" s="671"/>
      <c r="J879" s="671"/>
      <c r="K879" s="671"/>
      <c r="L879" s="671"/>
      <c r="M879" s="671"/>
      <c r="N879" s="671"/>
      <c r="O879" s="671"/>
      <c r="P879" s="671"/>
      <c r="Q879" s="671"/>
      <c r="R879" s="671"/>
      <c r="S879" s="671"/>
      <c r="T879" s="671"/>
      <c r="U879" s="671"/>
      <c r="V879" s="671"/>
      <c r="W879" s="671"/>
      <c r="X879" s="671"/>
      <c r="Y879" s="671"/>
      <c r="Z879" s="671"/>
    </row>
    <row r="880" spans="1:26" ht="13.5" customHeight="1">
      <c r="A880" s="671"/>
      <c r="B880" s="671"/>
      <c r="C880" s="671"/>
      <c r="D880" s="671"/>
      <c r="E880" s="671"/>
      <c r="F880" s="671"/>
      <c r="G880" s="671"/>
      <c r="H880" s="671"/>
      <c r="I880" s="671"/>
      <c r="J880" s="671"/>
      <c r="K880" s="671"/>
      <c r="L880" s="671"/>
      <c r="M880" s="671"/>
      <c r="N880" s="671"/>
      <c r="O880" s="671"/>
      <c r="P880" s="671"/>
      <c r="Q880" s="671"/>
      <c r="R880" s="671"/>
      <c r="S880" s="671"/>
      <c r="T880" s="671"/>
      <c r="U880" s="671"/>
      <c r="V880" s="671"/>
      <c r="W880" s="671"/>
      <c r="X880" s="671"/>
      <c r="Y880" s="671"/>
      <c r="Z880" s="671"/>
    </row>
    <row r="881" spans="1:26" ht="13.5" customHeight="1">
      <c r="A881" s="671"/>
      <c r="B881" s="671"/>
      <c r="C881" s="671"/>
      <c r="D881" s="671"/>
      <c r="E881" s="671"/>
      <c r="F881" s="671"/>
      <c r="G881" s="671"/>
      <c r="H881" s="671"/>
      <c r="I881" s="671"/>
      <c r="J881" s="671"/>
      <c r="K881" s="671"/>
      <c r="L881" s="671"/>
      <c r="M881" s="671"/>
      <c r="N881" s="671"/>
      <c r="O881" s="671"/>
      <c r="P881" s="671"/>
      <c r="Q881" s="671"/>
      <c r="R881" s="671"/>
      <c r="S881" s="671"/>
      <c r="T881" s="671"/>
      <c r="U881" s="671"/>
      <c r="V881" s="671"/>
      <c r="W881" s="671"/>
      <c r="X881" s="671"/>
      <c r="Y881" s="671"/>
      <c r="Z881" s="671"/>
    </row>
    <row r="882" spans="1:26" ht="13.5" customHeight="1">
      <c r="A882" s="671"/>
      <c r="B882" s="671"/>
      <c r="C882" s="671"/>
      <c r="D882" s="671"/>
      <c r="E882" s="671"/>
      <c r="F882" s="671"/>
      <c r="G882" s="671"/>
      <c r="H882" s="671"/>
      <c r="I882" s="671"/>
      <c r="J882" s="671"/>
      <c r="K882" s="671"/>
      <c r="L882" s="671"/>
      <c r="M882" s="671"/>
      <c r="N882" s="671"/>
      <c r="O882" s="671"/>
      <c r="P882" s="671"/>
      <c r="Q882" s="671"/>
      <c r="R882" s="671"/>
      <c r="S882" s="671"/>
      <c r="T882" s="671"/>
      <c r="U882" s="671"/>
      <c r="V882" s="671"/>
      <c r="W882" s="671"/>
      <c r="X882" s="671"/>
      <c r="Y882" s="671"/>
      <c r="Z882" s="671"/>
    </row>
    <row r="883" spans="1:26" ht="13.5" customHeight="1">
      <c r="A883" s="671"/>
      <c r="B883" s="671"/>
      <c r="C883" s="671"/>
      <c r="D883" s="671"/>
      <c r="E883" s="671"/>
      <c r="F883" s="671"/>
      <c r="G883" s="671"/>
      <c r="H883" s="671"/>
      <c r="I883" s="671"/>
      <c r="J883" s="671"/>
      <c r="K883" s="671"/>
      <c r="L883" s="671"/>
      <c r="M883" s="671"/>
      <c r="N883" s="671"/>
      <c r="O883" s="671"/>
      <c r="P883" s="671"/>
      <c r="Q883" s="671"/>
      <c r="R883" s="671"/>
      <c r="S883" s="671"/>
      <c r="T883" s="671"/>
      <c r="U883" s="671"/>
      <c r="V883" s="671"/>
      <c r="W883" s="671"/>
      <c r="X883" s="671"/>
      <c r="Y883" s="671"/>
      <c r="Z883" s="671"/>
    </row>
    <row r="884" spans="1:26" ht="13.5" customHeight="1">
      <c r="A884" s="671"/>
      <c r="B884" s="671"/>
      <c r="C884" s="671"/>
      <c r="D884" s="671"/>
      <c r="E884" s="671"/>
      <c r="F884" s="671"/>
      <c r="G884" s="671"/>
      <c r="H884" s="671"/>
      <c r="I884" s="671"/>
      <c r="J884" s="671"/>
      <c r="K884" s="671"/>
      <c r="L884" s="671"/>
      <c r="M884" s="671"/>
      <c r="N884" s="671"/>
      <c r="O884" s="671"/>
      <c r="P884" s="671"/>
      <c r="Q884" s="671"/>
      <c r="R884" s="671"/>
      <c r="S884" s="671"/>
      <c r="T884" s="671"/>
      <c r="U884" s="671"/>
      <c r="V884" s="671"/>
      <c r="W884" s="671"/>
      <c r="X884" s="671"/>
      <c r="Y884" s="671"/>
      <c r="Z884" s="671"/>
    </row>
    <row r="885" spans="1:26" ht="13.5" customHeight="1">
      <c r="A885" s="671"/>
      <c r="B885" s="671"/>
      <c r="C885" s="671"/>
      <c r="D885" s="671"/>
      <c r="E885" s="671"/>
      <c r="F885" s="671"/>
      <c r="G885" s="671"/>
      <c r="H885" s="671"/>
      <c r="I885" s="671"/>
      <c r="J885" s="671"/>
      <c r="K885" s="671"/>
      <c r="L885" s="671"/>
      <c r="M885" s="671"/>
      <c r="N885" s="671"/>
      <c r="O885" s="671"/>
      <c r="P885" s="671"/>
      <c r="Q885" s="671"/>
      <c r="R885" s="671"/>
      <c r="S885" s="671"/>
      <c r="T885" s="671"/>
      <c r="U885" s="671"/>
      <c r="V885" s="671"/>
      <c r="W885" s="671"/>
      <c r="X885" s="671"/>
      <c r="Y885" s="671"/>
      <c r="Z885" s="671"/>
    </row>
    <row r="886" spans="1:26" ht="13.5" customHeight="1">
      <c r="A886" s="671"/>
      <c r="B886" s="671"/>
      <c r="C886" s="671"/>
      <c r="D886" s="671"/>
      <c r="E886" s="671"/>
      <c r="F886" s="671"/>
      <c r="G886" s="671"/>
      <c r="H886" s="671"/>
      <c r="I886" s="671"/>
      <c r="J886" s="671"/>
      <c r="K886" s="671"/>
      <c r="L886" s="671"/>
      <c r="M886" s="671"/>
      <c r="N886" s="671"/>
      <c r="O886" s="671"/>
      <c r="P886" s="671"/>
      <c r="Q886" s="671"/>
      <c r="R886" s="671"/>
      <c r="S886" s="671"/>
      <c r="T886" s="671"/>
      <c r="U886" s="671"/>
      <c r="V886" s="671"/>
      <c r="W886" s="671"/>
      <c r="X886" s="671"/>
      <c r="Y886" s="671"/>
      <c r="Z886" s="671"/>
    </row>
    <row r="887" spans="1:26" ht="13.5" customHeight="1">
      <c r="A887" s="671"/>
      <c r="B887" s="671"/>
      <c r="C887" s="671"/>
      <c r="D887" s="671"/>
      <c r="E887" s="671"/>
      <c r="F887" s="671"/>
      <c r="G887" s="671"/>
      <c r="H887" s="671"/>
      <c r="I887" s="671"/>
      <c r="J887" s="671"/>
      <c r="K887" s="671"/>
      <c r="L887" s="671"/>
      <c r="M887" s="671"/>
      <c r="N887" s="671"/>
      <c r="O887" s="671"/>
      <c r="P887" s="671"/>
      <c r="Q887" s="671"/>
      <c r="R887" s="671"/>
      <c r="S887" s="671"/>
      <c r="T887" s="671"/>
      <c r="U887" s="671"/>
      <c r="V887" s="671"/>
      <c r="W887" s="671"/>
      <c r="X887" s="671"/>
      <c r="Y887" s="671"/>
      <c r="Z887" s="671"/>
    </row>
    <row r="888" spans="1:26" ht="13.5" customHeight="1">
      <c r="A888" s="671"/>
      <c r="B888" s="671"/>
      <c r="C888" s="671"/>
      <c r="D888" s="671"/>
      <c r="E888" s="671"/>
      <c r="F888" s="671"/>
      <c r="G888" s="671"/>
      <c r="H888" s="671"/>
      <c r="I888" s="671"/>
      <c r="J888" s="671"/>
      <c r="K888" s="671"/>
      <c r="L888" s="671"/>
      <c r="M888" s="671"/>
      <c r="N888" s="671"/>
      <c r="O888" s="671"/>
      <c r="P888" s="671"/>
      <c r="Q888" s="671"/>
      <c r="R888" s="671"/>
      <c r="S888" s="671"/>
      <c r="T888" s="671"/>
      <c r="U888" s="671"/>
      <c r="V888" s="671"/>
      <c r="W888" s="671"/>
      <c r="X888" s="671"/>
      <c r="Y888" s="671"/>
      <c r="Z888" s="671"/>
    </row>
    <row r="889" spans="1:26" ht="13.5" customHeight="1">
      <c r="A889" s="671"/>
      <c r="B889" s="671"/>
      <c r="C889" s="671"/>
      <c r="D889" s="671"/>
      <c r="E889" s="671"/>
      <c r="F889" s="671"/>
      <c r="G889" s="671"/>
      <c r="H889" s="671"/>
      <c r="I889" s="671"/>
      <c r="J889" s="671"/>
      <c r="K889" s="671"/>
      <c r="L889" s="671"/>
      <c r="M889" s="671"/>
      <c r="N889" s="671"/>
      <c r="O889" s="671"/>
      <c r="P889" s="671"/>
      <c r="Q889" s="671"/>
      <c r="R889" s="671"/>
      <c r="S889" s="671"/>
      <c r="T889" s="671"/>
      <c r="U889" s="671"/>
      <c r="V889" s="671"/>
      <c r="W889" s="671"/>
      <c r="X889" s="671"/>
      <c r="Y889" s="671"/>
      <c r="Z889" s="671"/>
    </row>
    <row r="890" spans="1:26" ht="13.5" customHeight="1">
      <c r="A890" s="671"/>
      <c r="B890" s="671"/>
      <c r="C890" s="671"/>
      <c r="D890" s="671"/>
      <c r="E890" s="671"/>
      <c r="F890" s="671"/>
      <c r="G890" s="671"/>
      <c r="H890" s="671"/>
      <c r="I890" s="671"/>
      <c r="J890" s="671"/>
      <c r="K890" s="671"/>
      <c r="L890" s="671"/>
      <c r="M890" s="671"/>
      <c r="N890" s="671"/>
      <c r="O890" s="671"/>
      <c r="P890" s="671"/>
      <c r="Q890" s="671"/>
      <c r="R890" s="671"/>
      <c r="S890" s="671"/>
      <c r="T890" s="671"/>
      <c r="U890" s="671"/>
      <c r="V890" s="671"/>
      <c r="W890" s="671"/>
      <c r="X890" s="671"/>
      <c r="Y890" s="671"/>
      <c r="Z890" s="671"/>
    </row>
    <row r="891" spans="1:26" ht="13.5" customHeight="1">
      <c r="A891" s="671"/>
      <c r="B891" s="671"/>
      <c r="C891" s="671"/>
      <c r="D891" s="671"/>
      <c r="E891" s="671"/>
      <c r="F891" s="671"/>
      <c r="G891" s="671"/>
      <c r="H891" s="671"/>
      <c r="I891" s="671"/>
      <c r="J891" s="671"/>
      <c r="K891" s="671"/>
      <c r="L891" s="671"/>
      <c r="M891" s="671"/>
      <c r="N891" s="671"/>
      <c r="O891" s="671"/>
      <c r="P891" s="671"/>
      <c r="Q891" s="671"/>
      <c r="R891" s="671"/>
      <c r="S891" s="671"/>
      <c r="T891" s="671"/>
      <c r="U891" s="671"/>
      <c r="V891" s="671"/>
      <c r="W891" s="671"/>
      <c r="X891" s="671"/>
      <c r="Y891" s="671"/>
      <c r="Z891" s="671"/>
    </row>
    <row r="892" spans="1:26" ht="13.5" customHeight="1">
      <c r="A892" s="671"/>
      <c r="B892" s="671"/>
      <c r="C892" s="671"/>
      <c r="D892" s="671"/>
      <c r="E892" s="671"/>
      <c r="F892" s="671"/>
      <c r="G892" s="671"/>
      <c r="H892" s="671"/>
      <c r="I892" s="671"/>
      <c r="J892" s="671"/>
      <c r="K892" s="671"/>
      <c r="L892" s="671"/>
      <c r="M892" s="671"/>
      <c r="N892" s="671"/>
      <c r="O892" s="671"/>
      <c r="P892" s="671"/>
      <c r="Q892" s="671"/>
      <c r="R892" s="671"/>
      <c r="S892" s="671"/>
      <c r="T892" s="671"/>
      <c r="U892" s="671"/>
      <c r="V892" s="671"/>
      <c r="W892" s="671"/>
      <c r="X892" s="671"/>
      <c r="Y892" s="671"/>
      <c r="Z892" s="671"/>
    </row>
    <row r="893" spans="1:26" ht="13.5" customHeight="1">
      <c r="A893" s="671"/>
      <c r="B893" s="671"/>
      <c r="C893" s="671"/>
      <c r="D893" s="671"/>
      <c r="E893" s="671"/>
      <c r="F893" s="671"/>
      <c r="G893" s="671"/>
      <c r="H893" s="671"/>
      <c r="I893" s="671"/>
      <c r="J893" s="671"/>
      <c r="K893" s="671"/>
      <c r="L893" s="671"/>
      <c r="M893" s="671"/>
      <c r="N893" s="671"/>
      <c r="O893" s="671"/>
      <c r="P893" s="671"/>
      <c r="Q893" s="671"/>
      <c r="R893" s="671"/>
      <c r="S893" s="671"/>
      <c r="T893" s="671"/>
      <c r="U893" s="671"/>
      <c r="V893" s="671"/>
      <c r="W893" s="671"/>
      <c r="X893" s="671"/>
      <c r="Y893" s="671"/>
      <c r="Z893" s="671"/>
    </row>
    <row r="894" spans="1:26" ht="13.5" customHeight="1">
      <c r="A894" s="671"/>
      <c r="B894" s="671"/>
      <c r="C894" s="671"/>
      <c r="D894" s="671"/>
      <c r="E894" s="671"/>
      <c r="F894" s="671"/>
      <c r="G894" s="671"/>
      <c r="H894" s="671"/>
      <c r="I894" s="671"/>
      <c r="J894" s="671"/>
      <c r="K894" s="671"/>
      <c r="L894" s="671"/>
      <c r="M894" s="671"/>
      <c r="N894" s="671"/>
      <c r="O894" s="671"/>
      <c r="P894" s="671"/>
      <c r="Q894" s="671"/>
      <c r="R894" s="671"/>
      <c r="S894" s="671"/>
      <c r="T894" s="671"/>
      <c r="U894" s="671"/>
      <c r="V894" s="671"/>
      <c r="W894" s="671"/>
      <c r="X894" s="671"/>
      <c r="Y894" s="671"/>
      <c r="Z894" s="671"/>
    </row>
    <row r="895" spans="1:26" ht="13.5" customHeight="1">
      <c r="A895" s="671"/>
      <c r="B895" s="671"/>
      <c r="C895" s="671"/>
      <c r="D895" s="671"/>
      <c r="E895" s="671"/>
      <c r="F895" s="671"/>
      <c r="G895" s="671"/>
      <c r="H895" s="671"/>
      <c r="I895" s="671"/>
      <c r="J895" s="671"/>
      <c r="K895" s="671"/>
      <c r="L895" s="671"/>
      <c r="M895" s="671"/>
      <c r="N895" s="671"/>
      <c r="O895" s="671"/>
      <c r="P895" s="671"/>
      <c r="Q895" s="671"/>
      <c r="R895" s="671"/>
      <c r="S895" s="671"/>
      <c r="T895" s="671"/>
      <c r="U895" s="671"/>
      <c r="V895" s="671"/>
      <c r="W895" s="671"/>
      <c r="X895" s="671"/>
      <c r="Y895" s="671"/>
      <c r="Z895" s="671"/>
    </row>
    <row r="896" spans="1:26" ht="13.5" customHeight="1">
      <c r="A896" s="671"/>
      <c r="B896" s="671"/>
      <c r="C896" s="671"/>
      <c r="D896" s="671"/>
      <c r="E896" s="671"/>
      <c r="F896" s="671"/>
      <c r="G896" s="671"/>
      <c r="H896" s="671"/>
      <c r="I896" s="671"/>
      <c r="J896" s="671"/>
      <c r="K896" s="671"/>
      <c r="L896" s="671"/>
      <c r="M896" s="671"/>
      <c r="N896" s="671"/>
      <c r="O896" s="671"/>
      <c r="P896" s="671"/>
      <c r="Q896" s="671"/>
      <c r="R896" s="671"/>
      <c r="S896" s="671"/>
      <c r="T896" s="671"/>
      <c r="U896" s="671"/>
      <c r="V896" s="671"/>
      <c r="W896" s="671"/>
      <c r="X896" s="671"/>
      <c r="Y896" s="671"/>
      <c r="Z896" s="671"/>
    </row>
    <row r="897" spans="1:26" ht="13.5" customHeight="1">
      <c r="A897" s="671"/>
      <c r="B897" s="671"/>
      <c r="C897" s="671"/>
      <c r="D897" s="671"/>
      <c r="E897" s="671"/>
      <c r="F897" s="671"/>
      <c r="G897" s="671"/>
      <c r="H897" s="671"/>
      <c r="I897" s="671"/>
      <c r="J897" s="671"/>
      <c r="K897" s="671"/>
      <c r="L897" s="671"/>
      <c r="M897" s="671"/>
      <c r="N897" s="671"/>
      <c r="O897" s="671"/>
      <c r="P897" s="671"/>
      <c r="Q897" s="671"/>
      <c r="R897" s="671"/>
      <c r="S897" s="671"/>
      <c r="T897" s="671"/>
      <c r="U897" s="671"/>
      <c r="V897" s="671"/>
      <c r="W897" s="671"/>
      <c r="X897" s="671"/>
      <c r="Y897" s="671"/>
      <c r="Z897" s="671"/>
    </row>
    <row r="898" spans="1:26" ht="13.5" customHeight="1">
      <c r="A898" s="671"/>
      <c r="B898" s="671"/>
      <c r="C898" s="671"/>
      <c r="D898" s="671"/>
      <c r="E898" s="671"/>
      <c r="F898" s="671"/>
      <c r="G898" s="671"/>
      <c r="H898" s="671"/>
      <c r="I898" s="671"/>
      <c r="J898" s="671"/>
      <c r="K898" s="671"/>
      <c r="L898" s="671"/>
      <c r="M898" s="671"/>
      <c r="N898" s="671"/>
      <c r="O898" s="671"/>
      <c r="P898" s="671"/>
      <c r="Q898" s="671"/>
      <c r="R898" s="671"/>
      <c r="S898" s="671"/>
      <c r="T898" s="671"/>
      <c r="U898" s="671"/>
      <c r="V898" s="671"/>
      <c r="W898" s="671"/>
      <c r="X898" s="671"/>
      <c r="Y898" s="671"/>
      <c r="Z898" s="671"/>
    </row>
    <row r="899" spans="1:26" ht="13.5" customHeight="1">
      <c r="A899" s="671"/>
      <c r="B899" s="671"/>
      <c r="C899" s="671"/>
      <c r="D899" s="671"/>
      <c r="E899" s="671"/>
      <c r="F899" s="671"/>
      <c r="G899" s="671"/>
      <c r="H899" s="671"/>
      <c r="I899" s="671"/>
      <c r="J899" s="671"/>
      <c r="K899" s="671"/>
      <c r="L899" s="671"/>
      <c r="M899" s="671"/>
      <c r="N899" s="671"/>
      <c r="O899" s="671"/>
      <c r="P899" s="671"/>
      <c r="Q899" s="671"/>
      <c r="R899" s="671"/>
      <c r="S899" s="671"/>
      <c r="T899" s="671"/>
      <c r="U899" s="671"/>
      <c r="V899" s="671"/>
      <c r="W899" s="671"/>
      <c r="X899" s="671"/>
      <c r="Y899" s="671"/>
      <c r="Z899" s="671"/>
    </row>
    <row r="900" spans="1:26" ht="13.5" customHeight="1">
      <c r="A900" s="671"/>
      <c r="B900" s="671"/>
      <c r="C900" s="671"/>
      <c r="D900" s="671"/>
      <c r="E900" s="671"/>
      <c r="F900" s="671"/>
      <c r="G900" s="671"/>
      <c r="H900" s="671"/>
      <c r="I900" s="671"/>
      <c r="J900" s="671"/>
      <c r="K900" s="671"/>
      <c r="L900" s="671"/>
      <c r="M900" s="671"/>
      <c r="N900" s="671"/>
      <c r="O900" s="671"/>
      <c r="P900" s="671"/>
      <c r="Q900" s="671"/>
      <c r="R900" s="671"/>
      <c r="S900" s="671"/>
      <c r="T900" s="671"/>
      <c r="U900" s="671"/>
      <c r="V900" s="671"/>
      <c r="W900" s="671"/>
      <c r="X900" s="671"/>
      <c r="Y900" s="671"/>
      <c r="Z900" s="671"/>
    </row>
    <row r="901" spans="1:26" ht="13.5" customHeight="1">
      <c r="A901" s="671"/>
      <c r="B901" s="671"/>
      <c r="C901" s="671"/>
      <c r="D901" s="671"/>
      <c r="E901" s="671"/>
      <c r="F901" s="671"/>
      <c r="G901" s="671"/>
      <c r="H901" s="671"/>
      <c r="I901" s="671"/>
      <c r="J901" s="671"/>
      <c r="K901" s="671"/>
      <c r="L901" s="671"/>
      <c r="M901" s="671"/>
      <c r="N901" s="671"/>
      <c r="O901" s="671"/>
      <c r="P901" s="671"/>
      <c r="Q901" s="671"/>
      <c r="R901" s="671"/>
      <c r="S901" s="671"/>
      <c r="T901" s="671"/>
      <c r="U901" s="671"/>
      <c r="V901" s="671"/>
      <c r="W901" s="671"/>
      <c r="X901" s="671"/>
      <c r="Y901" s="671"/>
      <c r="Z901" s="671"/>
    </row>
    <row r="902" spans="1:26" ht="13.5" customHeight="1">
      <c r="A902" s="671"/>
      <c r="B902" s="671"/>
      <c r="C902" s="671"/>
      <c r="D902" s="671"/>
      <c r="E902" s="671"/>
      <c r="F902" s="671"/>
      <c r="G902" s="671"/>
      <c r="H902" s="671"/>
      <c r="I902" s="671"/>
      <c r="J902" s="671"/>
      <c r="K902" s="671"/>
      <c r="L902" s="671"/>
      <c r="M902" s="671"/>
      <c r="N902" s="671"/>
      <c r="O902" s="671"/>
      <c r="P902" s="671"/>
      <c r="Q902" s="671"/>
      <c r="R902" s="671"/>
      <c r="S902" s="671"/>
      <c r="T902" s="671"/>
      <c r="U902" s="671"/>
      <c r="V902" s="671"/>
      <c r="W902" s="671"/>
      <c r="X902" s="671"/>
      <c r="Y902" s="671"/>
      <c r="Z902" s="671"/>
    </row>
    <row r="903" spans="1:26" ht="13.5" customHeight="1">
      <c r="A903" s="671"/>
      <c r="B903" s="671"/>
      <c r="C903" s="671"/>
      <c r="D903" s="671"/>
      <c r="E903" s="671"/>
      <c r="F903" s="671"/>
      <c r="G903" s="671"/>
      <c r="H903" s="671"/>
      <c r="I903" s="671"/>
      <c r="J903" s="671"/>
      <c r="K903" s="671"/>
      <c r="L903" s="671"/>
      <c r="M903" s="671"/>
      <c r="N903" s="671"/>
      <c r="O903" s="671"/>
      <c r="P903" s="671"/>
      <c r="Q903" s="671"/>
      <c r="R903" s="671"/>
      <c r="S903" s="671"/>
      <c r="T903" s="671"/>
      <c r="U903" s="671"/>
      <c r="V903" s="671"/>
      <c r="W903" s="671"/>
      <c r="X903" s="671"/>
      <c r="Y903" s="671"/>
      <c r="Z903" s="671"/>
    </row>
    <row r="904" spans="1:26" ht="13.5" customHeight="1">
      <c r="A904" s="671"/>
      <c r="B904" s="671"/>
      <c r="C904" s="671"/>
      <c r="D904" s="671"/>
      <c r="E904" s="671"/>
      <c r="F904" s="671"/>
      <c r="G904" s="671"/>
      <c r="H904" s="671"/>
      <c r="I904" s="671"/>
      <c r="J904" s="671"/>
      <c r="K904" s="671"/>
      <c r="L904" s="671"/>
      <c r="M904" s="671"/>
      <c r="N904" s="671"/>
      <c r="O904" s="671"/>
      <c r="P904" s="671"/>
      <c r="Q904" s="671"/>
      <c r="R904" s="671"/>
      <c r="S904" s="671"/>
      <c r="T904" s="671"/>
      <c r="U904" s="671"/>
      <c r="V904" s="671"/>
      <c r="W904" s="671"/>
      <c r="X904" s="671"/>
      <c r="Y904" s="671"/>
      <c r="Z904" s="671"/>
    </row>
    <row r="905" spans="1:26" ht="13.5" customHeight="1">
      <c r="A905" s="671"/>
      <c r="B905" s="671"/>
      <c r="C905" s="671"/>
      <c r="D905" s="671"/>
      <c r="E905" s="671"/>
      <c r="F905" s="671"/>
      <c r="G905" s="671"/>
      <c r="H905" s="671"/>
      <c r="I905" s="671"/>
      <c r="J905" s="671"/>
      <c r="K905" s="671"/>
      <c r="L905" s="671"/>
      <c r="M905" s="671"/>
      <c r="N905" s="671"/>
      <c r="O905" s="671"/>
      <c r="P905" s="671"/>
      <c r="Q905" s="671"/>
      <c r="R905" s="671"/>
      <c r="S905" s="671"/>
      <c r="T905" s="671"/>
      <c r="U905" s="671"/>
      <c r="V905" s="671"/>
      <c r="W905" s="671"/>
      <c r="X905" s="671"/>
      <c r="Y905" s="671"/>
      <c r="Z905" s="671"/>
    </row>
    <row r="906" spans="1:26" ht="13.5" customHeight="1">
      <c r="A906" s="671"/>
      <c r="B906" s="671"/>
      <c r="C906" s="671"/>
      <c r="D906" s="671"/>
      <c r="E906" s="671"/>
      <c r="F906" s="671"/>
      <c r="G906" s="671"/>
      <c r="H906" s="671"/>
      <c r="I906" s="671"/>
      <c r="J906" s="671"/>
      <c r="K906" s="671"/>
      <c r="L906" s="671"/>
      <c r="M906" s="671"/>
      <c r="N906" s="671"/>
      <c r="O906" s="671"/>
      <c r="P906" s="671"/>
      <c r="Q906" s="671"/>
      <c r="R906" s="671"/>
      <c r="S906" s="671"/>
      <c r="T906" s="671"/>
      <c r="U906" s="671"/>
      <c r="V906" s="671"/>
      <c r="W906" s="671"/>
      <c r="X906" s="671"/>
      <c r="Y906" s="671"/>
      <c r="Z906" s="671"/>
    </row>
    <row r="907" spans="1:26" ht="13.5" customHeight="1">
      <c r="A907" s="671"/>
      <c r="B907" s="671"/>
      <c r="C907" s="671"/>
      <c r="D907" s="671"/>
      <c r="E907" s="671"/>
      <c r="F907" s="671"/>
      <c r="G907" s="671"/>
      <c r="H907" s="671"/>
      <c r="I907" s="671"/>
      <c r="J907" s="671"/>
      <c r="K907" s="671"/>
      <c r="L907" s="671"/>
      <c r="M907" s="671"/>
      <c r="N907" s="671"/>
      <c r="O907" s="671"/>
      <c r="P907" s="671"/>
      <c r="Q907" s="671"/>
      <c r="R907" s="671"/>
      <c r="S907" s="671"/>
      <c r="T907" s="671"/>
      <c r="U907" s="671"/>
      <c r="V907" s="671"/>
      <c r="W907" s="671"/>
      <c r="X907" s="671"/>
      <c r="Y907" s="671"/>
      <c r="Z907" s="671"/>
    </row>
    <row r="908" spans="1:26" ht="13.5" customHeight="1">
      <c r="A908" s="671"/>
      <c r="B908" s="671"/>
      <c r="C908" s="671"/>
      <c r="D908" s="671"/>
      <c r="E908" s="671"/>
      <c r="F908" s="671"/>
      <c r="G908" s="671"/>
      <c r="H908" s="671"/>
      <c r="I908" s="671"/>
      <c r="J908" s="671"/>
      <c r="K908" s="671"/>
      <c r="L908" s="671"/>
      <c r="M908" s="671"/>
      <c r="N908" s="671"/>
      <c r="O908" s="671"/>
      <c r="P908" s="671"/>
      <c r="Q908" s="671"/>
      <c r="R908" s="671"/>
      <c r="S908" s="671"/>
      <c r="T908" s="671"/>
      <c r="U908" s="671"/>
      <c r="V908" s="671"/>
      <c r="W908" s="671"/>
      <c r="X908" s="671"/>
      <c r="Y908" s="671"/>
      <c r="Z908" s="671"/>
    </row>
    <row r="909" spans="1:26" ht="13.5" customHeight="1">
      <c r="A909" s="671"/>
      <c r="B909" s="671"/>
      <c r="C909" s="671"/>
      <c r="D909" s="671"/>
      <c r="E909" s="671"/>
      <c r="F909" s="671"/>
      <c r="G909" s="671"/>
      <c r="H909" s="671"/>
      <c r="I909" s="671"/>
      <c r="J909" s="671"/>
      <c r="K909" s="671"/>
      <c r="L909" s="671"/>
      <c r="M909" s="671"/>
      <c r="N909" s="671"/>
      <c r="O909" s="671"/>
      <c r="P909" s="671"/>
      <c r="Q909" s="671"/>
      <c r="R909" s="671"/>
      <c r="S909" s="671"/>
      <c r="T909" s="671"/>
      <c r="U909" s="671"/>
      <c r="V909" s="671"/>
      <c r="W909" s="671"/>
      <c r="X909" s="671"/>
      <c r="Y909" s="671"/>
      <c r="Z909" s="671"/>
    </row>
    <row r="910" spans="1:26" ht="13.5" customHeight="1">
      <c r="A910" s="671"/>
      <c r="B910" s="671"/>
      <c r="C910" s="671"/>
      <c r="D910" s="671"/>
      <c r="E910" s="671"/>
      <c r="F910" s="671"/>
      <c r="G910" s="671"/>
      <c r="H910" s="671"/>
      <c r="I910" s="671"/>
      <c r="J910" s="671"/>
      <c r="K910" s="671"/>
      <c r="L910" s="671"/>
      <c r="M910" s="671"/>
      <c r="N910" s="671"/>
      <c r="O910" s="671"/>
      <c r="P910" s="671"/>
      <c r="Q910" s="671"/>
      <c r="R910" s="671"/>
      <c r="S910" s="671"/>
      <c r="T910" s="671"/>
      <c r="U910" s="671"/>
      <c r="V910" s="671"/>
      <c r="W910" s="671"/>
      <c r="X910" s="671"/>
      <c r="Y910" s="671"/>
      <c r="Z910" s="671"/>
    </row>
    <row r="911" spans="1:26" ht="13.5" customHeight="1">
      <c r="A911" s="671"/>
      <c r="B911" s="671"/>
      <c r="C911" s="671"/>
      <c r="D911" s="671"/>
      <c r="E911" s="671"/>
      <c r="F911" s="671"/>
      <c r="G911" s="671"/>
      <c r="H911" s="671"/>
      <c r="I911" s="671"/>
      <c r="J911" s="671"/>
      <c r="K911" s="671"/>
      <c r="L911" s="671"/>
      <c r="M911" s="671"/>
      <c r="N911" s="671"/>
      <c r="O911" s="671"/>
      <c r="P911" s="671"/>
      <c r="Q911" s="671"/>
      <c r="R911" s="671"/>
      <c r="S911" s="671"/>
      <c r="T911" s="671"/>
      <c r="U911" s="671"/>
      <c r="V911" s="671"/>
      <c r="W911" s="671"/>
      <c r="X911" s="671"/>
      <c r="Y911" s="671"/>
      <c r="Z911" s="671"/>
    </row>
    <row r="912" spans="1:26" ht="13.5" customHeight="1">
      <c r="A912" s="671"/>
      <c r="B912" s="671"/>
      <c r="C912" s="671"/>
      <c r="D912" s="671"/>
      <c r="E912" s="671"/>
      <c r="F912" s="671"/>
      <c r="G912" s="671"/>
      <c r="H912" s="671"/>
      <c r="I912" s="671"/>
      <c r="J912" s="671"/>
      <c r="K912" s="671"/>
      <c r="L912" s="671"/>
      <c r="M912" s="671"/>
      <c r="N912" s="671"/>
      <c r="O912" s="671"/>
      <c r="P912" s="671"/>
      <c r="Q912" s="671"/>
      <c r="R912" s="671"/>
      <c r="S912" s="671"/>
      <c r="T912" s="671"/>
      <c r="U912" s="671"/>
      <c r="V912" s="671"/>
      <c r="W912" s="671"/>
      <c r="X912" s="671"/>
      <c r="Y912" s="671"/>
      <c r="Z912" s="671"/>
    </row>
    <row r="913" spans="1:26" ht="13.5" customHeight="1">
      <c r="A913" s="671"/>
      <c r="B913" s="671"/>
      <c r="C913" s="671"/>
      <c r="D913" s="671"/>
      <c r="E913" s="671"/>
      <c r="F913" s="671"/>
      <c r="G913" s="671"/>
      <c r="H913" s="671"/>
      <c r="I913" s="671"/>
      <c r="J913" s="671"/>
      <c r="K913" s="671"/>
      <c r="L913" s="671"/>
      <c r="M913" s="671"/>
      <c r="N913" s="671"/>
      <c r="O913" s="671"/>
      <c r="P913" s="671"/>
      <c r="Q913" s="671"/>
      <c r="R913" s="671"/>
      <c r="S913" s="671"/>
      <c r="T913" s="671"/>
      <c r="U913" s="671"/>
      <c r="V913" s="671"/>
      <c r="W913" s="671"/>
      <c r="X913" s="671"/>
      <c r="Y913" s="671"/>
      <c r="Z913" s="671"/>
    </row>
    <row r="914" spans="1:26" ht="13.5" customHeight="1">
      <c r="A914" s="671"/>
      <c r="B914" s="671"/>
      <c r="C914" s="671"/>
      <c r="D914" s="671"/>
      <c r="E914" s="671"/>
      <c r="F914" s="671"/>
      <c r="G914" s="671"/>
      <c r="H914" s="671"/>
      <c r="I914" s="671"/>
      <c r="J914" s="671"/>
      <c r="K914" s="671"/>
      <c r="L914" s="671"/>
      <c r="M914" s="671"/>
      <c r="N914" s="671"/>
      <c r="O914" s="671"/>
      <c r="P914" s="671"/>
      <c r="Q914" s="671"/>
      <c r="R914" s="671"/>
      <c r="S914" s="671"/>
      <c r="T914" s="671"/>
      <c r="U914" s="671"/>
      <c r="V914" s="671"/>
      <c r="W914" s="671"/>
      <c r="X914" s="671"/>
      <c r="Y914" s="671"/>
      <c r="Z914" s="671"/>
    </row>
    <row r="915" spans="1:26" ht="13.5" customHeight="1">
      <c r="A915" s="671"/>
      <c r="B915" s="671"/>
      <c r="C915" s="671"/>
      <c r="D915" s="671"/>
      <c r="E915" s="671"/>
      <c r="F915" s="671"/>
      <c r="G915" s="671"/>
      <c r="H915" s="671"/>
      <c r="I915" s="671"/>
      <c r="J915" s="671"/>
      <c r="K915" s="671"/>
      <c r="L915" s="671"/>
      <c r="M915" s="671"/>
      <c r="N915" s="671"/>
      <c r="O915" s="671"/>
      <c r="P915" s="671"/>
      <c r="Q915" s="671"/>
      <c r="R915" s="671"/>
      <c r="S915" s="671"/>
      <c r="T915" s="671"/>
      <c r="U915" s="671"/>
      <c r="V915" s="671"/>
      <c r="W915" s="671"/>
      <c r="X915" s="671"/>
      <c r="Y915" s="671"/>
      <c r="Z915" s="671"/>
    </row>
    <row r="916" spans="1:26" ht="13.5" customHeight="1">
      <c r="A916" s="671"/>
      <c r="B916" s="671"/>
      <c r="C916" s="671"/>
      <c r="D916" s="671"/>
      <c r="E916" s="671"/>
      <c r="F916" s="671"/>
      <c r="G916" s="671"/>
      <c r="H916" s="671"/>
      <c r="I916" s="671"/>
      <c r="J916" s="671"/>
      <c r="K916" s="671"/>
      <c r="L916" s="671"/>
      <c r="M916" s="671"/>
      <c r="N916" s="671"/>
      <c r="O916" s="671"/>
      <c r="P916" s="671"/>
      <c r="Q916" s="671"/>
      <c r="R916" s="671"/>
      <c r="S916" s="671"/>
      <c r="T916" s="671"/>
      <c r="U916" s="671"/>
      <c r="V916" s="671"/>
      <c r="W916" s="671"/>
      <c r="X916" s="671"/>
      <c r="Y916" s="671"/>
      <c r="Z916" s="671"/>
    </row>
    <row r="917" spans="1:26" ht="13.5" customHeight="1">
      <c r="A917" s="671"/>
      <c r="B917" s="671"/>
      <c r="C917" s="671"/>
      <c r="D917" s="671"/>
      <c r="E917" s="671"/>
      <c r="F917" s="671"/>
      <c r="G917" s="671"/>
      <c r="H917" s="671"/>
      <c r="I917" s="671"/>
      <c r="J917" s="671"/>
      <c r="K917" s="671"/>
      <c r="L917" s="671"/>
      <c r="M917" s="671"/>
      <c r="N917" s="671"/>
      <c r="O917" s="671"/>
      <c r="P917" s="671"/>
      <c r="Q917" s="671"/>
      <c r="R917" s="671"/>
      <c r="S917" s="671"/>
      <c r="T917" s="671"/>
      <c r="U917" s="671"/>
      <c r="V917" s="671"/>
      <c r="W917" s="671"/>
      <c r="X917" s="671"/>
      <c r="Y917" s="671"/>
      <c r="Z917" s="671"/>
    </row>
    <row r="918" spans="1:26" ht="13.5" customHeight="1">
      <c r="A918" s="671"/>
      <c r="B918" s="671"/>
      <c r="C918" s="671"/>
      <c r="D918" s="671"/>
      <c r="E918" s="671"/>
      <c r="F918" s="671"/>
      <c r="G918" s="671"/>
      <c r="H918" s="671"/>
      <c r="I918" s="671"/>
      <c r="J918" s="671"/>
      <c r="K918" s="671"/>
      <c r="L918" s="671"/>
      <c r="M918" s="671"/>
      <c r="N918" s="671"/>
      <c r="O918" s="671"/>
      <c r="P918" s="671"/>
      <c r="Q918" s="671"/>
      <c r="R918" s="671"/>
      <c r="S918" s="671"/>
      <c r="T918" s="671"/>
      <c r="U918" s="671"/>
      <c r="V918" s="671"/>
      <c r="W918" s="671"/>
      <c r="X918" s="671"/>
      <c r="Y918" s="671"/>
      <c r="Z918" s="671"/>
    </row>
    <row r="919" spans="1:26" ht="13.5" customHeight="1">
      <c r="A919" s="671"/>
      <c r="B919" s="671"/>
      <c r="C919" s="671"/>
      <c r="D919" s="671"/>
      <c r="E919" s="671"/>
      <c r="F919" s="671"/>
      <c r="G919" s="671"/>
      <c r="H919" s="671"/>
      <c r="I919" s="671"/>
      <c r="J919" s="671"/>
      <c r="K919" s="671"/>
      <c r="L919" s="671"/>
      <c r="M919" s="671"/>
      <c r="N919" s="671"/>
      <c r="O919" s="671"/>
      <c r="P919" s="671"/>
      <c r="Q919" s="671"/>
      <c r="R919" s="671"/>
      <c r="S919" s="671"/>
      <c r="T919" s="671"/>
      <c r="U919" s="671"/>
      <c r="V919" s="671"/>
      <c r="W919" s="671"/>
      <c r="X919" s="671"/>
      <c r="Y919" s="671"/>
      <c r="Z919" s="671"/>
    </row>
    <row r="920" spans="1:26" ht="13.5" customHeight="1">
      <c r="A920" s="671"/>
      <c r="B920" s="671"/>
      <c r="C920" s="671"/>
      <c r="D920" s="671"/>
      <c r="E920" s="671"/>
      <c r="F920" s="671"/>
      <c r="G920" s="671"/>
      <c r="H920" s="671"/>
      <c r="I920" s="671"/>
      <c r="J920" s="671"/>
      <c r="K920" s="671"/>
      <c r="L920" s="671"/>
      <c r="M920" s="671"/>
      <c r="N920" s="671"/>
      <c r="O920" s="671"/>
      <c r="P920" s="671"/>
      <c r="Q920" s="671"/>
      <c r="R920" s="671"/>
      <c r="S920" s="671"/>
      <c r="T920" s="671"/>
      <c r="U920" s="671"/>
      <c r="V920" s="671"/>
      <c r="W920" s="671"/>
      <c r="X920" s="671"/>
      <c r="Y920" s="671"/>
      <c r="Z920" s="671"/>
    </row>
    <row r="921" spans="1:26" ht="13.5" customHeight="1">
      <c r="A921" s="671"/>
      <c r="B921" s="671"/>
      <c r="C921" s="671"/>
      <c r="D921" s="671"/>
      <c r="E921" s="671"/>
      <c r="F921" s="671"/>
      <c r="G921" s="671"/>
      <c r="H921" s="671"/>
      <c r="I921" s="671"/>
      <c r="J921" s="671"/>
      <c r="K921" s="671"/>
      <c r="L921" s="671"/>
      <c r="M921" s="671"/>
      <c r="N921" s="671"/>
      <c r="O921" s="671"/>
      <c r="P921" s="671"/>
      <c r="Q921" s="671"/>
      <c r="R921" s="671"/>
      <c r="S921" s="671"/>
      <c r="T921" s="671"/>
      <c r="U921" s="671"/>
      <c r="V921" s="671"/>
      <c r="W921" s="671"/>
      <c r="X921" s="671"/>
      <c r="Y921" s="671"/>
      <c r="Z921" s="671"/>
    </row>
    <row r="922" spans="1:26" ht="13.5" customHeight="1">
      <c r="A922" s="671"/>
      <c r="B922" s="671"/>
      <c r="C922" s="671"/>
      <c r="D922" s="671"/>
      <c r="E922" s="671"/>
      <c r="F922" s="671"/>
      <c r="G922" s="671"/>
      <c r="H922" s="671"/>
      <c r="I922" s="671"/>
      <c r="J922" s="671"/>
      <c r="K922" s="671"/>
      <c r="L922" s="671"/>
      <c r="M922" s="671"/>
      <c r="N922" s="671"/>
      <c r="O922" s="671"/>
      <c r="P922" s="671"/>
      <c r="Q922" s="671"/>
      <c r="R922" s="671"/>
      <c r="S922" s="671"/>
      <c r="T922" s="671"/>
      <c r="U922" s="671"/>
      <c r="V922" s="671"/>
      <c r="W922" s="671"/>
      <c r="X922" s="671"/>
      <c r="Y922" s="671"/>
      <c r="Z922" s="671"/>
    </row>
    <row r="923" spans="1:26" ht="13.5" customHeight="1">
      <c r="A923" s="671"/>
      <c r="B923" s="671"/>
      <c r="C923" s="671"/>
      <c r="D923" s="671"/>
      <c r="E923" s="671"/>
      <c r="F923" s="671"/>
      <c r="G923" s="671"/>
      <c r="H923" s="671"/>
      <c r="I923" s="671"/>
      <c r="J923" s="671"/>
      <c r="K923" s="671"/>
      <c r="L923" s="671"/>
      <c r="M923" s="671"/>
      <c r="N923" s="671"/>
      <c r="O923" s="671"/>
      <c r="P923" s="671"/>
      <c r="Q923" s="671"/>
      <c r="R923" s="671"/>
      <c r="S923" s="671"/>
      <c r="T923" s="671"/>
      <c r="U923" s="671"/>
      <c r="V923" s="671"/>
      <c r="W923" s="671"/>
      <c r="X923" s="671"/>
      <c r="Y923" s="671"/>
      <c r="Z923" s="671"/>
    </row>
    <row r="924" spans="1:26" ht="13.5" customHeight="1">
      <c r="A924" s="671"/>
      <c r="B924" s="671"/>
      <c r="C924" s="671"/>
      <c r="D924" s="671"/>
      <c r="E924" s="671"/>
      <c r="F924" s="671"/>
      <c r="G924" s="671"/>
      <c r="H924" s="671"/>
      <c r="I924" s="671"/>
      <c r="J924" s="671"/>
      <c r="K924" s="671"/>
      <c r="L924" s="671"/>
      <c r="M924" s="671"/>
      <c r="N924" s="671"/>
      <c r="O924" s="671"/>
      <c r="P924" s="671"/>
      <c r="Q924" s="671"/>
      <c r="R924" s="671"/>
      <c r="S924" s="671"/>
      <c r="T924" s="671"/>
      <c r="U924" s="671"/>
      <c r="V924" s="671"/>
      <c r="W924" s="671"/>
      <c r="X924" s="671"/>
      <c r="Y924" s="671"/>
      <c r="Z924" s="671"/>
    </row>
    <row r="925" spans="1:26" ht="13.5" customHeight="1">
      <c r="A925" s="671"/>
      <c r="B925" s="671"/>
      <c r="C925" s="671"/>
      <c r="D925" s="671"/>
      <c r="E925" s="671"/>
      <c r="F925" s="671"/>
      <c r="G925" s="671"/>
      <c r="H925" s="671"/>
      <c r="I925" s="671"/>
      <c r="J925" s="671"/>
      <c r="K925" s="671"/>
      <c r="L925" s="671"/>
      <c r="M925" s="671"/>
      <c r="N925" s="671"/>
      <c r="O925" s="671"/>
      <c r="P925" s="671"/>
      <c r="Q925" s="671"/>
      <c r="R925" s="671"/>
      <c r="S925" s="671"/>
      <c r="T925" s="671"/>
      <c r="U925" s="671"/>
      <c r="V925" s="671"/>
      <c r="W925" s="671"/>
      <c r="X925" s="671"/>
      <c r="Y925" s="671"/>
      <c r="Z925" s="671"/>
    </row>
    <row r="926" spans="1:26" ht="13.5" customHeight="1">
      <c r="A926" s="671"/>
      <c r="B926" s="671"/>
      <c r="C926" s="671"/>
      <c r="D926" s="671"/>
      <c r="E926" s="671"/>
      <c r="F926" s="671"/>
      <c r="G926" s="671"/>
      <c r="H926" s="671"/>
      <c r="I926" s="671"/>
      <c r="J926" s="671"/>
      <c r="K926" s="671"/>
      <c r="L926" s="671"/>
      <c r="M926" s="671"/>
      <c r="N926" s="671"/>
      <c r="O926" s="671"/>
      <c r="P926" s="671"/>
      <c r="Q926" s="671"/>
      <c r="R926" s="671"/>
      <c r="S926" s="671"/>
      <c r="T926" s="671"/>
      <c r="U926" s="671"/>
      <c r="V926" s="671"/>
      <c r="W926" s="671"/>
      <c r="X926" s="671"/>
      <c r="Y926" s="671"/>
      <c r="Z926" s="671"/>
    </row>
    <row r="927" spans="1:26" ht="13.5" customHeight="1">
      <c r="A927" s="671"/>
      <c r="B927" s="671"/>
      <c r="C927" s="671"/>
      <c r="D927" s="671"/>
      <c r="E927" s="671"/>
      <c r="F927" s="671"/>
      <c r="G927" s="671"/>
      <c r="H927" s="671"/>
      <c r="I927" s="671"/>
      <c r="J927" s="671"/>
      <c r="K927" s="671"/>
      <c r="L927" s="671"/>
      <c r="M927" s="671"/>
      <c r="N927" s="671"/>
      <c r="O927" s="671"/>
      <c r="P927" s="671"/>
      <c r="Q927" s="671"/>
      <c r="R927" s="671"/>
      <c r="S927" s="671"/>
      <c r="T927" s="671"/>
      <c r="U927" s="671"/>
      <c r="V927" s="671"/>
      <c r="W927" s="671"/>
      <c r="X927" s="671"/>
      <c r="Y927" s="671"/>
      <c r="Z927" s="671"/>
    </row>
    <row r="928" spans="1:26" ht="13.5" customHeight="1">
      <c r="A928" s="671"/>
      <c r="B928" s="671"/>
      <c r="C928" s="671"/>
      <c r="D928" s="671"/>
      <c r="E928" s="671"/>
      <c r="F928" s="671"/>
      <c r="G928" s="671"/>
      <c r="H928" s="671"/>
      <c r="I928" s="671"/>
      <c r="J928" s="671"/>
      <c r="K928" s="671"/>
      <c r="L928" s="671"/>
      <c r="M928" s="671"/>
      <c r="N928" s="671"/>
      <c r="O928" s="671"/>
      <c r="P928" s="671"/>
      <c r="Q928" s="671"/>
      <c r="R928" s="671"/>
      <c r="S928" s="671"/>
      <c r="T928" s="671"/>
      <c r="U928" s="671"/>
      <c r="V928" s="671"/>
      <c r="W928" s="671"/>
      <c r="X928" s="671"/>
      <c r="Y928" s="671"/>
      <c r="Z928" s="671"/>
    </row>
    <row r="929" spans="1:26" ht="13.5" customHeight="1">
      <c r="A929" s="671"/>
      <c r="B929" s="671"/>
      <c r="C929" s="671"/>
      <c r="D929" s="671"/>
      <c r="E929" s="671"/>
      <c r="F929" s="671"/>
      <c r="G929" s="671"/>
      <c r="H929" s="671"/>
      <c r="I929" s="671"/>
      <c r="J929" s="671"/>
      <c r="K929" s="671"/>
      <c r="L929" s="671"/>
      <c r="M929" s="671"/>
      <c r="N929" s="671"/>
      <c r="O929" s="671"/>
      <c r="P929" s="671"/>
      <c r="Q929" s="671"/>
      <c r="R929" s="671"/>
      <c r="S929" s="671"/>
      <c r="T929" s="671"/>
      <c r="U929" s="671"/>
      <c r="V929" s="671"/>
      <c r="W929" s="671"/>
      <c r="X929" s="671"/>
      <c r="Y929" s="671"/>
      <c r="Z929" s="671"/>
    </row>
    <row r="930" spans="1:26" ht="13.5" customHeight="1">
      <c r="A930" s="671"/>
      <c r="B930" s="671"/>
      <c r="C930" s="671"/>
      <c r="D930" s="671"/>
      <c r="E930" s="671"/>
      <c r="F930" s="671"/>
      <c r="G930" s="671"/>
      <c r="H930" s="671"/>
      <c r="I930" s="671"/>
      <c r="J930" s="671"/>
      <c r="K930" s="671"/>
      <c r="L930" s="671"/>
      <c r="M930" s="671"/>
      <c r="N930" s="671"/>
      <c r="O930" s="671"/>
      <c r="P930" s="671"/>
      <c r="Q930" s="671"/>
      <c r="R930" s="671"/>
      <c r="S930" s="671"/>
      <c r="T930" s="671"/>
      <c r="U930" s="671"/>
      <c r="V930" s="671"/>
      <c r="W930" s="671"/>
      <c r="X930" s="671"/>
      <c r="Y930" s="671"/>
      <c r="Z930" s="671"/>
    </row>
    <row r="931" spans="1:26" ht="13.5" customHeight="1">
      <c r="A931" s="671"/>
      <c r="B931" s="671"/>
      <c r="C931" s="671"/>
      <c r="D931" s="671"/>
      <c r="E931" s="671"/>
      <c r="F931" s="671"/>
      <c r="G931" s="671"/>
      <c r="H931" s="671"/>
      <c r="I931" s="671"/>
      <c r="J931" s="671"/>
      <c r="K931" s="671"/>
      <c r="L931" s="671"/>
      <c r="M931" s="671"/>
      <c r="N931" s="671"/>
      <c r="O931" s="671"/>
      <c r="P931" s="671"/>
      <c r="Q931" s="671"/>
      <c r="R931" s="671"/>
      <c r="S931" s="671"/>
      <c r="T931" s="671"/>
      <c r="U931" s="671"/>
      <c r="V931" s="671"/>
      <c r="W931" s="671"/>
      <c r="X931" s="671"/>
      <c r="Y931" s="671"/>
      <c r="Z931" s="671"/>
    </row>
    <row r="932" spans="1:26" ht="13.5" customHeight="1">
      <c r="A932" s="671"/>
      <c r="B932" s="671"/>
      <c r="C932" s="671"/>
      <c r="D932" s="671"/>
      <c r="E932" s="671"/>
      <c r="F932" s="671"/>
      <c r="G932" s="671"/>
      <c r="H932" s="671"/>
      <c r="I932" s="671"/>
      <c r="J932" s="671"/>
      <c r="K932" s="671"/>
      <c r="L932" s="671"/>
      <c r="M932" s="671"/>
      <c r="N932" s="671"/>
      <c r="O932" s="671"/>
      <c r="P932" s="671"/>
      <c r="Q932" s="671"/>
      <c r="R932" s="671"/>
      <c r="S932" s="671"/>
      <c r="T932" s="671"/>
      <c r="U932" s="671"/>
      <c r="V932" s="671"/>
      <c r="W932" s="671"/>
      <c r="X932" s="671"/>
      <c r="Y932" s="671"/>
      <c r="Z932" s="671"/>
    </row>
    <row r="933" spans="1:26" ht="13.5" customHeight="1">
      <c r="A933" s="671"/>
      <c r="B933" s="671"/>
      <c r="C933" s="671"/>
      <c r="D933" s="671"/>
      <c r="E933" s="671"/>
      <c r="F933" s="671"/>
      <c r="G933" s="671"/>
      <c r="H933" s="671"/>
      <c r="I933" s="671"/>
      <c r="J933" s="671"/>
      <c r="K933" s="671"/>
      <c r="L933" s="671"/>
      <c r="M933" s="671"/>
      <c r="N933" s="671"/>
      <c r="O933" s="671"/>
      <c r="P933" s="671"/>
      <c r="Q933" s="671"/>
      <c r="R933" s="671"/>
      <c r="S933" s="671"/>
      <c r="T933" s="671"/>
      <c r="U933" s="671"/>
      <c r="V933" s="671"/>
      <c r="W933" s="671"/>
      <c r="X933" s="671"/>
      <c r="Y933" s="671"/>
      <c r="Z933" s="671"/>
    </row>
    <row r="934" spans="1:26" ht="13.5" customHeight="1">
      <c r="A934" s="671"/>
      <c r="B934" s="671"/>
      <c r="C934" s="671"/>
      <c r="D934" s="671"/>
      <c r="E934" s="671"/>
      <c r="F934" s="671"/>
      <c r="G934" s="671"/>
      <c r="H934" s="671"/>
      <c r="I934" s="671"/>
      <c r="J934" s="671"/>
      <c r="K934" s="671"/>
      <c r="L934" s="671"/>
      <c r="M934" s="671"/>
      <c r="N934" s="671"/>
      <c r="O934" s="671"/>
      <c r="P934" s="671"/>
      <c r="Q934" s="671"/>
      <c r="R934" s="671"/>
      <c r="S934" s="671"/>
      <c r="T934" s="671"/>
      <c r="U934" s="671"/>
      <c r="V934" s="671"/>
      <c r="W934" s="671"/>
      <c r="X934" s="671"/>
      <c r="Y934" s="671"/>
      <c r="Z934" s="671"/>
    </row>
    <row r="935" spans="1:26" ht="13.5" customHeight="1">
      <c r="A935" s="671"/>
      <c r="B935" s="671"/>
      <c r="C935" s="671"/>
      <c r="D935" s="671"/>
      <c r="E935" s="671"/>
      <c r="F935" s="671"/>
      <c r="G935" s="671"/>
      <c r="H935" s="671"/>
      <c r="I935" s="671"/>
      <c r="J935" s="671"/>
      <c r="K935" s="671"/>
      <c r="L935" s="671"/>
      <c r="M935" s="671"/>
      <c r="N935" s="671"/>
      <c r="O935" s="671"/>
      <c r="P935" s="671"/>
      <c r="Q935" s="671"/>
      <c r="R935" s="671"/>
      <c r="S935" s="671"/>
      <c r="T935" s="671"/>
      <c r="U935" s="671"/>
      <c r="V935" s="671"/>
      <c r="W935" s="671"/>
      <c r="X935" s="671"/>
      <c r="Y935" s="671"/>
      <c r="Z935" s="671"/>
    </row>
    <row r="936" spans="1:26" ht="13.5" customHeight="1">
      <c r="A936" s="671"/>
      <c r="B936" s="671"/>
      <c r="C936" s="671"/>
      <c r="D936" s="671"/>
      <c r="E936" s="671"/>
      <c r="F936" s="671"/>
      <c r="G936" s="671"/>
      <c r="H936" s="671"/>
      <c r="I936" s="671"/>
      <c r="J936" s="671"/>
      <c r="K936" s="671"/>
      <c r="L936" s="671"/>
      <c r="M936" s="671"/>
      <c r="N936" s="671"/>
      <c r="O936" s="671"/>
      <c r="P936" s="671"/>
      <c r="Q936" s="671"/>
      <c r="R936" s="671"/>
      <c r="S936" s="671"/>
      <c r="T936" s="671"/>
      <c r="U936" s="671"/>
      <c r="V936" s="671"/>
      <c r="W936" s="671"/>
      <c r="X936" s="671"/>
      <c r="Y936" s="671"/>
      <c r="Z936" s="671"/>
    </row>
    <row r="937" spans="1:26" ht="13.5" customHeight="1">
      <c r="A937" s="671"/>
      <c r="B937" s="671"/>
      <c r="C937" s="671"/>
      <c r="D937" s="671"/>
      <c r="E937" s="671"/>
      <c r="F937" s="671"/>
      <c r="G937" s="671"/>
      <c r="H937" s="671"/>
      <c r="I937" s="671"/>
      <c r="J937" s="671"/>
      <c r="K937" s="671"/>
      <c r="L937" s="671"/>
      <c r="M937" s="671"/>
      <c r="N937" s="671"/>
      <c r="O937" s="671"/>
      <c r="P937" s="671"/>
      <c r="Q937" s="671"/>
      <c r="R937" s="671"/>
      <c r="S937" s="671"/>
      <c r="T937" s="671"/>
      <c r="U937" s="671"/>
      <c r="V937" s="671"/>
      <c r="W937" s="671"/>
      <c r="X937" s="671"/>
      <c r="Y937" s="671"/>
      <c r="Z937" s="671"/>
    </row>
    <row r="938" spans="1:26" ht="13.5" customHeight="1">
      <c r="A938" s="671"/>
      <c r="B938" s="671"/>
      <c r="C938" s="671"/>
      <c r="D938" s="671"/>
      <c r="E938" s="671"/>
      <c r="F938" s="671"/>
      <c r="G938" s="671"/>
      <c r="H938" s="671"/>
      <c r="I938" s="671"/>
      <c r="J938" s="671"/>
      <c r="K938" s="671"/>
      <c r="L938" s="671"/>
      <c r="M938" s="671"/>
      <c r="N938" s="671"/>
      <c r="O938" s="671"/>
      <c r="P938" s="671"/>
      <c r="Q938" s="671"/>
      <c r="R938" s="671"/>
      <c r="S938" s="671"/>
      <c r="T938" s="671"/>
      <c r="U938" s="671"/>
      <c r="V938" s="671"/>
      <c r="W938" s="671"/>
      <c r="X938" s="671"/>
      <c r="Y938" s="671"/>
      <c r="Z938" s="671"/>
    </row>
    <row r="939" spans="1:26" ht="13.5" customHeight="1">
      <c r="A939" s="671"/>
      <c r="B939" s="671"/>
      <c r="C939" s="671"/>
      <c r="D939" s="671"/>
      <c r="E939" s="671"/>
      <c r="F939" s="671"/>
      <c r="G939" s="671"/>
      <c r="H939" s="671"/>
      <c r="I939" s="671"/>
      <c r="J939" s="671"/>
      <c r="K939" s="671"/>
      <c r="L939" s="671"/>
      <c r="M939" s="671"/>
      <c r="N939" s="671"/>
      <c r="O939" s="671"/>
      <c r="P939" s="671"/>
      <c r="Q939" s="671"/>
      <c r="R939" s="671"/>
      <c r="S939" s="671"/>
      <c r="T939" s="671"/>
      <c r="U939" s="671"/>
      <c r="V939" s="671"/>
      <c r="W939" s="671"/>
      <c r="X939" s="671"/>
      <c r="Y939" s="671"/>
      <c r="Z939" s="671"/>
    </row>
    <row r="940" spans="1:26" ht="13.5" customHeight="1">
      <c r="A940" s="671"/>
      <c r="B940" s="671"/>
      <c r="C940" s="671"/>
      <c r="D940" s="671"/>
      <c r="E940" s="671"/>
      <c r="F940" s="671"/>
      <c r="G940" s="671"/>
      <c r="H940" s="671"/>
      <c r="I940" s="671"/>
      <c r="J940" s="671"/>
      <c r="K940" s="671"/>
      <c r="L940" s="671"/>
      <c r="M940" s="671"/>
      <c r="N940" s="671"/>
      <c r="O940" s="671"/>
      <c r="P940" s="671"/>
      <c r="Q940" s="671"/>
      <c r="R940" s="671"/>
      <c r="S940" s="671"/>
      <c r="T940" s="671"/>
      <c r="U940" s="671"/>
      <c r="V940" s="671"/>
      <c r="W940" s="671"/>
      <c r="X940" s="671"/>
      <c r="Y940" s="671"/>
      <c r="Z940" s="671"/>
    </row>
    <row r="941" spans="1:26" ht="13.5" customHeight="1">
      <c r="A941" s="671"/>
      <c r="B941" s="671"/>
      <c r="C941" s="671"/>
      <c r="D941" s="671"/>
      <c r="E941" s="671"/>
      <c r="F941" s="671"/>
      <c r="G941" s="671"/>
      <c r="H941" s="671"/>
      <c r="I941" s="671"/>
      <c r="J941" s="671"/>
      <c r="K941" s="671"/>
      <c r="L941" s="671"/>
      <c r="M941" s="671"/>
      <c r="N941" s="671"/>
      <c r="O941" s="671"/>
      <c r="P941" s="671"/>
      <c r="Q941" s="671"/>
      <c r="R941" s="671"/>
      <c r="S941" s="671"/>
      <c r="T941" s="671"/>
      <c r="U941" s="671"/>
      <c r="V941" s="671"/>
      <c r="W941" s="671"/>
      <c r="X941" s="671"/>
      <c r="Y941" s="671"/>
      <c r="Z941" s="671"/>
    </row>
    <row r="942" spans="1:26" ht="13.5" customHeight="1">
      <c r="A942" s="671"/>
      <c r="B942" s="671"/>
      <c r="C942" s="671"/>
      <c r="D942" s="671"/>
      <c r="E942" s="671"/>
      <c r="F942" s="671"/>
      <c r="G942" s="671"/>
      <c r="H942" s="671"/>
      <c r="I942" s="671"/>
      <c r="J942" s="671"/>
      <c r="K942" s="671"/>
      <c r="L942" s="671"/>
      <c r="M942" s="671"/>
      <c r="N942" s="671"/>
      <c r="O942" s="671"/>
      <c r="P942" s="671"/>
      <c r="Q942" s="671"/>
      <c r="R942" s="671"/>
      <c r="S942" s="671"/>
      <c r="T942" s="671"/>
      <c r="U942" s="671"/>
      <c r="V942" s="671"/>
      <c r="W942" s="671"/>
      <c r="X942" s="671"/>
      <c r="Y942" s="671"/>
      <c r="Z942" s="671"/>
    </row>
    <row r="943" spans="1:26" ht="13.5" customHeight="1">
      <c r="A943" s="671"/>
      <c r="B943" s="671"/>
      <c r="C943" s="671"/>
      <c r="D943" s="671"/>
      <c r="E943" s="671"/>
      <c r="F943" s="671"/>
      <c r="G943" s="671"/>
      <c r="H943" s="671"/>
      <c r="I943" s="671"/>
      <c r="J943" s="671"/>
      <c r="K943" s="671"/>
      <c r="L943" s="671"/>
      <c r="M943" s="671"/>
      <c r="N943" s="671"/>
      <c r="O943" s="671"/>
      <c r="P943" s="671"/>
      <c r="Q943" s="671"/>
      <c r="R943" s="671"/>
      <c r="S943" s="671"/>
      <c r="T943" s="671"/>
      <c r="U943" s="671"/>
      <c r="V943" s="671"/>
      <c r="W943" s="671"/>
      <c r="X943" s="671"/>
      <c r="Y943" s="671"/>
      <c r="Z943" s="671"/>
    </row>
    <row r="944" spans="1:26" ht="13.5" customHeight="1">
      <c r="A944" s="671"/>
      <c r="B944" s="671"/>
      <c r="C944" s="671"/>
      <c r="D944" s="671"/>
      <c r="E944" s="671"/>
      <c r="F944" s="671"/>
      <c r="G944" s="671"/>
      <c r="H944" s="671"/>
      <c r="I944" s="671"/>
      <c r="J944" s="671"/>
      <c r="K944" s="671"/>
      <c r="L944" s="671"/>
      <c r="M944" s="671"/>
      <c r="N944" s="671"/>
      <c r="O944" s="671"/>
      <c r="P944" s="671"/>
      <c r="Q944" s="671"/>
      <c r="R944" s="671"/>
      <c r="S944" s="671"/>
      <c r="T944" s="671"/>
      <c r="U944" s="671"/>
      <c r="V944" s="671"/>
      <c r="W944" s="671"/>
      <c r="X944" s="671"/>
      <c r="Y944" s="671"/>
      <c r="Z944" s="671"/>
    </row>
    <row r="945" spans="1:26" ht="13.5" customHeight="1">
      <c r="A945" s="671"/>
      <c r="B945" s="671"/>
      <c r="C945" s="671"/>
      <c r="D945" s="671"/>
      <c r="E945" s="671"/>
      <c r="F945" s="671"/>
      <c r="G945" s="671"/>
      <c r="H945" s="671"/>
      <c r="I945" s="671"/>
      <c r="J945" s="671"/>
      <c r="K945" s="671"/>
      <c r="L945" s="671"/>
      <c r="M945" s="671"/>
      <c r="N945" s="671"/>
      <c r="O945" s="671"/>
      <c r="P945" s="671"/>
      <c r="Q945" s="671"/>
      <c r="R945" s="671"/>
      <c r="S945" s="671"/>
      <c r="T945" s="671"/>
      <c r="U945" s="671"/>
      <c r="V945" s="671"/>
      <c r="W945" s="671"/>
      <c r="X945" s="671"/>
      <c r="Y945" s="671"/>
      <c r="Z945" s="671"/>
    </row>
    <row r="946" spans="1:26" ht="13.5" customHeight="1">
      <c r="A946" s="671"/>
      <c r="B946" s="671"/>
      <c r="C946" s="671"/>
      <c r="D946" s="671"/>
      <c r="E946" s="671"/>
      <c r="F946" s="671"/>
      <c r="G946" s="671"/>
      <c r="H946" s="671"/>
      <c r="I946" s="671"/>
      <c r="J946" s="671"/>
      <c r="K946" s="671"/>
      <c r="L946" s="671"/>
      <c r="M946" s="671"/>
      <c r="N946" s="671"/>
      <c r="O946" s="671"/>
      <c r="P946" s="671"/>
      <c r="Q946" s="671"/>
      <c r="R946" s="671"/>
      <c r="S946" s="671"/>
      <c r="T946" s="671"/>
      <c r="U946" s="671"/>
      <c r="V946" s="671"/>
      <c r="W946" s="671"/>
      <c r="X946" s="671"/>
      <c r="Y946" s="671"/>
      <c r="Z946" s="671"/>
    </row>
    <row r="947" spans="1:26" ht="13.5" customHeight="1">
      <c r="A947" s="671"/>
      <c r="B947" s="671"/>
      <c r="C947" s="671"/>
      <c r="D947" s="671"/>
      <c r="E947" s="671"/>
      <c r="F947" s="671"/>
      <c r="G947" s="671"/>
      <c r="H947" s="671"/>
      <c r="I947" s="671"/>
      <c r="J947" s="671"/>
      <c r="K947" s="671"/>
      <c r="L947" s="671"/>
      <c r="M947" s="671"/>
      <c r="N947" s="671"/>
      <c r="O947" s="671"/>
      <c r="P947" s="671"/>
      <c r="Q947" s="671"/>
      <c r="R947" s="671"/>
      <c r="S947" s="671"/>
      <c r="T947" s="671"/>
      <c r="U947" s="671"/>
      <c r="V947" s="671"/>
      <c r="W947" s="671"/>
      <c r="X947" s="671"/>
      <c r="Y947" s="671"/>
      <c r="Z947" s="671"/>
    </row>
    <row r="948" spans="1:26" ht="13.5" customHeight="1">
      <c r="A948" s="671"/>
      <c r="B948" s="671"/>
      <c r="C948" s="671"/>
      <c r="D948" s="671"/>
      <c r="E948" s="671"/>
      <c r="F948" s="671"/>
      <c r="G948" s="671"/>
      <c r="H948" s="671"/>
      <c r="I948" s="671"/>
      <c r="J948" s="671"/>
      <c r="K948" s="671"/>
      <c r="L948" s="671"/>
      <c r="M948" s="671"/>
      <c r="N948" s="671"/>
      <c r="O948" s="671"/>
      <c r="P948" s="671"/>
      <c r="Q948" s="671"/>
      <c r="R948" s="671"/>
      <c r="S948" s="671"/>
      <c r="T948" s="671"/>
      <c r="U948" s="671"/>
      <c r="V948" s="671"/>
      <c r="W948" s="671"/>
      <c r="X948" s="671"/>
      <c r="Y948" s="671"/>
      <c r="Z948" s="671"/>
    </row>
    <row r="949" spans="1:26" ht="13.5" customHeight="1">
      <c r="A949" s="671"/>
      <c r="B949" s="671"/>
      <c r="C949" s="671"/>
      <c r="D949" s="671"/>
      <c r="E949" s="671"/>
      <c r="F949" s="671"/>
      <c r="G949" s="671"/>
      <c r="H949" s="671"/>
      <c r="I949" s="671"/>
      <c r="J949" s="671"/>
      <c r="K949" s="671"/>
      <c r="L949" s="671"/>
      <c r="M949" s="671"/>
      <c r="N949" s="671"/>
      <c r="O949" s="671"/>
      <c r="P949" s="671"/>
      <c r="Q949" s="671"/>
      <c r="R949" s="671"/>
      <c r="S949" s="671"/>
      <c r="T949" s="671"/>
      <c r="U949" s="671"/>
      <c r="V949" s="671"/>
      <c r="W949" s="671"/>
      <c r="X949" s="671"/>
      <c r="Y949" s="671"/>
      <c r="Z949" s="671"/>
    </row>
    <row r="950" spans="1:26" ht="13.5" customHeight="1">
      <c r="A950" s="671"/>
      <c r="B950" s="671"/>
      <c r="C950" s="671"/>
      <c r="D950" s="671"/>
      <c r="E950" s="671"/>
      <c r="F950" s="671"/>
      <c r="G950" s="671"/>
      <c r="H950" s="671"/>
      <c r="I950" s="671"/>
      <c r="J950" s="671"/>
      <c r="K950" s="671"/>
      <c r="L950" s="671"/>
      <c r="M950" s="671"/>
      <c r="N950" s="671"/>
      <c r="O950" s="671"/>
      <c r="P950" s="671"/>
      <c r="Q950" s="671"/>
      <c r="R950" s="671"/>
      <c r="S950" s="671"/>
      <c r="T950" s="671"/>
      <c r="U950" s="671"/>
      <c r="V950" s="671"/>
      <c r="W950" s="671"/>
      <c r="X950" s="671"/>
      <c r="Y950" s="671"/>
      <c r="Z950" s="671"/>
    </row>
    <row r="951" spans="1:26" ht="13.5" customHeight="1">
      <c r="A951" s="671"/>
      <c r="B951" s="671"/>
      <c r="C951" s="671"/>
      <c r="D951" s="671"/>
      <c r="E951" s="671"/>
      <c r="F951" s="671"/>
      <c r="G951" s="671"/>
      <c r="H951" s="671"/>
      <c r="I951" s="671"/>
      <c r="J951" s="671"/>
      <c r="K951" s="671"/>
      <c r="L951" s="671"/>
      <c r="M951" s="671"/>
      <c r="N951" s="671"/>
      <c r="O951" s="671"/>
      <c r="P951" s="671"/>
      <c r="Q951" s="671"/>
      <c r="R951" s="671"/>
      <c r="S951" s="671"/>
      <c r="T951" s="671"/>
      <c r="U951" s="671"/>
      <c r="V951" s="671"/>
      <c r="W951" s="671"/>
      <c r="X951" s="671"/>
      <c r="Y951" s="671"/>
      <c r="Z951" s="671"/>
    </row>
    <row r="952" spans="1:26" ht="13.5" customHeight="1">
      <c r="A952" s="671"/>
      <c r="B952" s="671"/>
      <c r="C952" s="671"/>
      <c r="D952" s="671"/>
      <c r="E952" s="671"/>
      <c r="F952" s="671"/>
      <c r="G952" s="671"/>
      <c r="H952" s="671"/>
      <c r="I952" s="671"/>
      <c r="J952" s="671"/>
      <c r="K952" s="671"/>
      <c r="L952" s="671"/>
      <c r="M952" s="671"/>
      <c r="N952" s="671"/>
      <c r="O952" s="671"/>
      <c r="P952" s="671"/>
      <c r="Q952" s="671"/>
      <c r="R952" s="671"/>
      <c r="S952" s="671"/>
      <c r="T952" s="671"/>
      <c r="U952" s="671"/>
      <c r="V952" s="671"/>
      <c r="W952" s="671"/>
      <c r="X952" s="671"/>
      <c r="Y952" s="671"/>
      <c r="Z952" s="671"/>
    </row>
    <row r="953" spans="1:26" ht="13.5" customHeight="1">
      <c r="A953" s="671"/>
      <c r="B953" s="671"/>
      <c r="C953" s="671"/>
      <c r="D953" s="671"/>
      <c r="E953" s="671"/>
      <c r="F953" s="671"/>
      <c r="G953" s="671"/>
      <c r="H953" s="671"/>
      <c r="I953" s="671"/>
      <c r="J953" s="671"/>
      <c r="K953" s="671"/>
      <c r="L953" s="671"/>
      <c r="M953" s="671"/>
      <c r="N953" s="671"/>
      <c r="O953" s="671"/>
      <c r="P953" s="671"/>
      <c r="Q953" s="671"/>
      <c r="R953" s="671"/>
      <c r="S953" s="671"/>
      <c r="T953" s="671"/>
      <c r="U953" s="671"/>
      <c r="V953" s="671"/>
      <c r="W953" s="671"/>
      <c r="X953" s="671"/>
      <c r="Y953" s="671"/>
      <c r="Z953" s="671"/>
    </row>
    <row r="954" spans="1:26" ht="13.5" customHeight="1">
      <c r="A954" s="671"/>
      <c r="B954" s="671"/>
      <c r="C954" s="671"/>
      <c r="D954" s="671"/>
      <c r="E954" s="671"/>
      <c r="F954" s="671"/>
      <c r="G954" s="671"/>
      <c r="H954" s="671"/>
      <c r="I954" s="671"/>
      <c r="J954" s="671"/>
      <c r="K954" s="671"/>
      <c r="L954" s="671"/>
      <c r="M954" s="671"/>
      <c r="N954" s="671"/>
      <c r="O954" s="671"/>
      <c r="P954" s="671"/>
      <c r="Q954" s="671"/>
      <c r="R954" s="671"/>
      <c r="S954" s="671"/>
      <c r="T954" s="671"/>
      <c r="U954" s="671"/>
      <c r="V954" s="671"/>
      <c r="W954" s="671"/>
      <c r="X954" s="671"/>
      <c r="Y954" s="671"/>
      <c r="Z954" s="671"/>
    </row>
    <row r="955" spans="1:26" ht="13.5" customHeight="1">
      <c r="A955" s="671"/>
      <c r="B955" s="671"/>
      <c r="C955" s="671"/>
      <c r="D955" s="671"/>
      <c r="E955" s="671"/>
      <c r="F955" s="671"/>
      <c r="G955" s="671"/>
      <c r="H955" s="671"/>
      <c r="I955" s="671"/>
      <c r="J955" s="671"/>
      <c r="K955" s="671"/>
      <c r="L955" s="671"/>
      <c r="M955" s="671"/>
      <c r="N955" s="671"/>
      <c r="O955" s="671"/>
      <c r="P955" s="671"/>
      <c r="Q955" s="671"/>
      <c r="R955" s="671"/>
      <c r="S955" s="671"/>
      <c r="T955" s="671"/>
      <c r="U955" s="671"/>
      <c r="V955" s="671"/>
      <c r="W955" s="671"/>
      <c r="X955" s="671"/>
      <c r="Y955" s="671"/>
      <c r="Z955" s="671"/>
    </row>
    <row r="956" spans="1:26" ht="13.5" customHeight="1">
      <c r="A956" s="671"/>
      <c r="B956" s="671"/>
      <c r="C956" s="671"/>
      <c r="D956" s="671"/>
      <c r="E956" s="671"/>
      <c r="F956" s="671"/>
      <c r="G956" s="671"/>
      <c r="H956" s="671"/>
      <c r="I956" s="671"/>
      <c r="J956" s="671"/>
      <c r="K956" s="671"/>
      <c r="L956" s="671"/>
      <c r="M956" s="671"/>
      <c r="N956" s="671"/>
      <c r="O956" s="671"/>
      <c r="P956" s="671"/>
      <c r="Q956" s="671"/>
      <c r="R956" s="671"/>
      <c r="S956" s="671"/>
      <c r="T956" s="671"/>
      <c r="U956" s="671"/>
      <c r="V956" s="671"/>
      <c r="W956" s="671"/>
      <c r="X956" s="671"/>
      <c r="Y956" s="671"/>
      <c r="Z956" s="671"/>
    </row>
    <row r="957" spans="1:26" ht="13.5" customHeight="1">
      <c r="A957" s="671"/>
      <c r="B957" s="671"/>
      <c r="C957" s="671"/>
      <c r="D957" s="671"/>
      <c r="E957" s="671"/>
      <c r="F957" s="671"/>
      <c r="G957" s="671"/>
      <c r="H957" s="671"/>
      <c r="I957" s="671"/>
      <c r="J957" s="671"/>
      <c r="K957" s="671"/>
      <c r="L957" s="671"/>
      <c r="M957" s="671"/>
      <c r="N957" s="671"/>
      <c r="O957" s="671"/>
      <c r="P957" s="671"/>
      <c r="Q957" s="671"/>
      <c r="R957" s="671"/>
      <c r="S957" s="671"/>
      <c r="T957" s="671"/>
      <c r="U957" s="671"/>
      <c r="V957" s="671"/>
      <c r="W957" s="671"/>
      <c r="X957" s="671"/>
      <c r="Y957" s="671"/>
      <c r="Z957" s="671"/>
    </row>
    <row r="958" spans="1:26" ht="13.5" customHeight="1">
      <c r="A958" s="671"/>
      <c r="B958" s="671"/>
      <c r="C958" s="671"/>
      <c r="D958" s="671"/>
      <c r="E958" s="671"/>
      <c r="F958" s="671"/>
      <c r="G958" s="671"/>
      <c r="H958" s="671"/>
      <c r="I958" s="671"/>
      <c r="J958" s="671"/>
      <c r="K958" s="671"/>
      <c r="L958" s="671"/>
      <c r="M958" s="671"/>
      <c r="N958" s="671"/>
      <c r="O958" s="671"/>
      <c r="P958" s="671"/>
      <c r="Q958" s="671"/>
      <c r="R958" s="671"/>
      <c r="S958" s="671"/>
      <c r="T958" s="671"/>
      <c r="U958" s="671"/>
      <c r="V958" s="671"/>
      <c r="W958" s="671"/>
      <c r="X958" s="671"/>
      <c r="Y958" s="671"/>
      <c r="Z958" s="671"/>
    </row>
    <row r="959" spans="1:26" ht="13.5" customHeight="1">
      <c r="A959" s="671"/>
      <c r="B959" s="671"/>
      <c r="C959" s="671"/>
      <c r="D959" s="671"/>
      <c r="E959" s="671"/>
      <c r="F959" s="671"/>
      <c r="G959" s="671"/>
      <c r="H959" s="671"/>
      <c r="I959" s="671"/>
      <c r="J959" s="671"/>
      <c r="K959" s="671"/>
      <c r="L959" s="671"/>
      <c r="M959" s="671"/>
      <c r="N959" s="671"/>
      <c r="O959" s="671"/>
      <c r="P959" s="671"/>
      <c r="Q959" s="671"/>
      <c r="R959" s="671"/>
      <c r="S959" s="671"/>
      <c r="T959" s="671"/>
      <c r="U959" s="671"/>
      <c r="V959" s="671"/>
      <c r="W959" s="671"/>
      <c r="X959" s="671"/>
      <c r="Y959" s="671"/>
      <c r="Z959" s="671"/>
    </row>
    <row r="960" spans="1:26" ht="13.5" customHeight="1">
      <c r="A960" s="671"/>
      <c r="B960" s="671"/>
      <c r="C960" s="671"/>
      <c r="D960" s="671"/>
      <c r="E960" s="671"/>
      <c r="F960" s="671"/>
      <c r="G960" s="671"/>
      <c r="H960" s="671"/>
      <c r="I960" s="671"/>
      <c r="J960" s="671"/>
      <c r="K960" s="671"/>
      <c r="L960" s="671"/>
      <c r="M960" s="671"/>
      <c r="N960" s="671"/>
      <c r="O960" s="671"/>
      <c r="P960" s="671"/>
      <c r="Q960" s="671"/>
      <c r="R960" s="671"/>
      <c r="S960" s="671"/>
      <c r="T960" s="671"/>
      <c r="U960" s="671"/>
      <c r="V960" s="671"/>
      <c r="W960" s="671"/>
      <c r="X960" s="671"/>
      <c r="Y960" s="671"/>
      <c r="Z960" s="671"/>
    </row>
    <row r="961" spans="1:26" ht="13.5" customHeight="1">
      <c r="A961" s="671"/>
      <c r="B961" s="671"/>
      <c r="C961" s="671"/>
      <c r="D961" s="671"/>
      <c r="E961" s="671"/>
      <c r="F961" s="671"/>
      <c r="G961" s="671"/>
      <c r="H961" s="671"/>
      <c r="I961" s="671"/>
      <c r="J961" s="671"/>
      <c r="K961" s="671"/>
      <c r="L961" s="671"/>
      <c r="M961" s="671"/>
      <c r="N961" s="671"/>
      <c r="O961" s="671"/>
      <c r="P961" s="671"/>
      <c r="Q961" s="671"/>
      <c r="R961" s="671"/>
      <c r="S961" s="671"/>
      <c r="T961" s="671"/>
      <c r="U961" s="671"/>
      <c r="V961" s="671"/>
      <c r="W961" s="671"/>
      <c r="X961" s="671"/>
      <c r="Y961" s="671"/>
      <c r="Z961" s="671"/>
    </row>
    <row r="962" spans="1:26" ht="13.5" customHeight="1">
      <c r="A962" s="671"/>
      <c r="B962" s="671"/>
      <c r="C962" s="671"/>
      <c r="D962" s="671"/>
      <c r="E962" s="671"/>
      <c r="F962" s="671"/>
      <c r="G962" s="671"/>
      <c r="H962" s="671"/>
      <c r="I962" s="671"/>
      <c r="J962" s="671"/>
      <c r="K962" s="671"/>
      <c r="L962" s="671"/>
      <c r="M962" s="671"/>
      <c r="N962" s="671"/>
      <c r="O962" s="671"/>
      <c r="P962" s="671"/>
      <c r="Q962" s="671"/>
      <c r="R962" s="671"/>
      <c r="S962" s="671"/>
      <c r="T962" s="671"/>
      <c r="U962" s="671"/>
      <c r="V962" s="671"/>
      <c r="W962" s="671"/>
      <c r="X962" s="671"/>
      <c r="Y962" s="671"/>
      <c r="Z962" s="671"/>
    </row>
    <row r="963" spans="1:26" ht="13.5" customHeight="1">
      <c r="A963" s="671"/>
      <c r="B963" s="671"/>
      <c r="C963" s="671"/>
      <c r="D963" s="671"/>
      <c r="E963" s="671"/>
      <c r="F963" s="671"/>
      <c r="G963" s="671"/>
      <c r="H963" s="671"/>
      <c r="I963" s="671"/>
      <c r="J963" s="671"/>
      <c r="K963" s="671"/>
      <c r="L963" s="671"/>
      <c r="M963" s="671"/>
      <c r="N963" s="671"/>
      <c r="O963" s="671"/>
      <c r="P963" s="671"/>
      <c r="Q963" s="671"/>
      <c r="R963" s="671"/>
      <c r="S963" s="671"/>
      <c r="T963" s="671"/>
      <c r="U963" s="671"/>
      <c r="V963" s="671"/>
      <c r="W963" s="671"/>
      <c r="X963" s="671"/>
      <c r="Y963" s="671"/>
      <c r="Z963" s="671"/>
    </row>
    <row r="964" spans="1:26" ht="13.5" customHeight="1">
      <c r="A964" s="671"/>
      <c r="B964" s="671"/>
      <c r="C964" s="671"/>
      <c r="D964" s="671"/>
      <c r="E964" s="671"/>
      <c r="F964" s="671"/>
      <c r="G964" s="671"/>
      <c r="H964" s="671"/>
      <c r="I964" s="671"/>
      <c r="J964" s="671"/>
      <c r="K964" s="671"/>
      <c r="L964" s="671"/>
      <c r="M964" s="671"/>
      <c r="N964" s="671"/>
      <c r="O964" s="671"/>
      <c r="P964" s="671"/>
      <c r="Q964" s="671"/>
      <c r="R964" s="671"/>
      <c r="S964" s="671"/>
      <c r="T964" s="671"/>
      <c r="U964" s="671"/>
      <c r="V964" s="671"/>
      <c r="W964" s="671"/>
      <c r="X964" s="671"/>
      <c r="Y964" s="671"/>
      <c r="Z964" s="671"/>
    </row>
    <row r="965" spans="1:26" ht="13.5" customHeight="1">
      <c r="A965" s="671"/>
      <c r="B965" s="671"/>
      <c r="C965" s="671"/>
      <c r="D965" s="671"/>
      <c r="E965" s="671"/>
      <c r="F965" s="671"/>
      <c r="G965" s="671"/>
      <c r="H965" s="671"/>
      <c r="I965" s="671"/>
      <c r="J965" s="671"/>
      <c r="K965" s="671"/>
      <c r="L965" s="671"/>
      <c r="M965" s="671"/>
      <c r="N965" s="671"/>
      <c r="O965" s="671"/>
      <c r="P965" s="671"/>
      <c r="Q965" s="671"/>
      <c r="R965" s="671"/>
      <c r="S965" s="671"/>
      <c r="T965" s="671"/>
      <c r="U965" s="671"/>
      <c r="V965" s="671"/>
      <c r="W965" s="671"/>
      <c r="X965" s="671"/>
      <c r="Y965" s="671"/>
      <c r="Z965" s="671"/>
    </row>
    <row r="966" spans="1:26" ht="13.5" customHeight="1">
      <c r="A966" s="671"/>
      <c r="B966" s="671"/>
      <c r="C966" s="671"/>
      <c r="D966" s="671"/>
      <c r="E966" s="671"/>
      <c r="F966" s="671"/>
      <c r="G966" s="671"/>
      <c r="H966" s="671"/>
      <c r="I966" s="671"/>
      <c r="J966" s="671"/>
      <c r="K966" s="671"/>
      <c r="L966" s="671"/>
      <c r="M966" s="671"/>
      <c r="N966" s="671"/>
      <c r="O966" s="671"/>
      <c r="P966" s="671"/>
      <c r="Q966" s="671"/>
      <c r="R966" s="671"/>
      <c r="S966" s="671"/>
      <c r="T966" s="671"/>
      <c r="U966" s="671"/>
      <c r="V966" s="671"/>
      <c r="W966" s="671"/>
      <c r="X966" s="671"/>
      <c r="Y966" s="671"/>
      <c r="Z966" s="671"/>
    </row>
    <row r="967" spans="1:26" ht="13.5" customHeight="1">
      <c r="A967" s="671"/>
      <c r="B967" s="671"/>
      <c r="C967" s="671"/>
      <c r="D967" s="671"/>
      <c r="E967" s="671"/>
      <c r="F967" s="671"/>
      <c r="G967" s="671"/>
      <c r="H967" s="671"/>
      <c r="I967" s="671"/>
      <c r="J967" s="671"/>
      <c r="K967" s="671"/>
      <c r="L967" s="671"/>
      <c r="M967" s="671"/>
      <c r="N967" s="671"/>
      <c r="O967" s="671"/>
      <c r="P967" s="671"/>
      <c r="Q967" s="671"/>
      <c r="R967" s="671"/>
      <c r="S967" s="671"/>
      <c r="T967" s="671"/>
      <c r="U967" s="671"/>
      <c r="V967" s="671"/>
      <c r="W967" s="671"/>
      <c r="X967" s="671"/>
      <c r="Y967" s="671"/>
      <c r="Z967" s="671"/>
    </row>
    <row r="968" spans="1:26" ht="13.5" customHeight="1">
      <c r="A968" s="671"/>
      <c r="B968" s="671"/>
      <c r="C968" s="671"/>
      <c r="D968" s="671"/>
      <c r="E968" s="671"/>
      <c r="F968" s="671"/>
      <c r="G968" s="671"/>
      <c r="H968" s="671"/>
      <c r="I968" s="671"/>
      <c r="J968" s="671"/>
      <c r="K968" s="671"/>
      <c r="L968" s="671"/>
      <c r="M968" s="671"/>
      <c r="N968" s="671"/>
      <c r="O968" s="671"/>
      <c r="P968" s="671"/>
      <c r="Q968" s="671"/>
      <c r="R968" s="671"/>
      <c r="S968" s="671"/>
      <c r="T968" s="671"/>
      <c r="U968" s="671"/>
      <c r="V968" s="671"/>
      <c r="W968" s="671"/>
      <c r="X968" s="671"/>
      <c r="Y968" s="671"/>
      <c r="Z968" s="671"/>
    </row>
    <row r="969" spans="1:26" ht="13.5" customHeight="1">
      <c r="A969" s="671"/>
      <c r="B969" s="671"/>
      <c r="C969" s="671"/>
      <c r="D969" s="671"/>
      <c r="E969" s="671"/>
      <c r="F969" s="671"/>
      <c r="G969" s="671"/>
      <c r="H969" s="671"/>
      <c r="I969" s="671"/>
      <c r="J969" s="671"/>
      <c r="K969" s="671"/>
      <c r="L969" s="671"/>
      <c r="M969" s="671"/>
      <c r="N969" s="671"/>
      <c r="O969" s="671"/>
      <c r="P969" s="671"/>
      <c r="Q969" s="671"/>
      <c r="R969" s="671"/>
      <c r="S969" s="671"/>
      <c r="T969" s="671"/>
      <c r="U969" s="671"/>
      <c r="V969" s="671"/>
      <c r="W969" s="671"/>
      <c r="X969" s="671"/>
      <c r="Y969" s="671"/>
      <c r="Z969" s="671"/>
    </row>
    <row r="970" spans="1:26" ht="13.5" customHeight="1">
      <c r="A970" s="671"/>
      <c r="B970" s="671"/>
      <c r="C970" s="671"/>
      <c r="D970" s="671"/>
      <c r="E970" s="671"/>
      <c r="F970" s="671"/>
      <c r="G970" s="671"/>
      <c r="H970" s="671"/>
      <c r="I970" s="671"/>
      <c r="J970" s="671"/>
      <c r="K970" s="671"/>
      <c r="L970" s="671"/>
      <c r="M970" s="671"/>
      <c r="N970" s="671"/>
      <c r="O970" s="671"/>
      <c r="P970" s="671"/>
      <c r="Q970" s="671"/>
      <c r="R970" s="671"/>
      <c r="S970" s="671"/>
      <c r="T970" s="671"/>
      <c r="U970" s="671"/>
      <c r="V970" s="671"/>
      <c r="W970" s="671"/>
      <c r="X970" s="671"/>
      <c r="Y970" s="671"/>
      <c r="Z970" s="671"/>
    </row>
    <row r="971" spans="1:26" ht="13.5" customHeight="1">
      <c r="A971" s="671"/>
      <c r="B971" s="671"/>
      <c r="C971" s="671"/>
      <c r="D971" s="671"/>
      <c r="E971" s="671"/>
      <c r="F971" s="671"/>
      <c r="G971" s="671"/>
      <c r="H971" s="671"/>
      <c r="I971" s="671"/>
      <c r="J971" s="671"/>
      <c r="K971" s="671"/>
      <c r="L971" s="671"/>
      <c r="M971" s="671"/>
      <c r="N971" s="671"/>
      <c r="O971" s="671"/>
      <c r="P971" s="671"/>
      <c r="Q971" s="671"/>
      <c r="R971" s="671"/>
      <c r="S971" s="671"/>
      <c r="T971" s="671"/>
      <c r="U971" s="671"/>
      <c r="V971" s="671"/>
      <c r="W971" s="671"/>
      <c r="X971" s="671"/>
      <c r="Y971" s="671"/>
      <c r="Z971" s="671"/>
    </row>
    <row r="972" spans="1:26" ht="13.5" customHeight="1">
      <c r="A972" s="671"/>
      <c r="B972" s="671"/>
      <c r="C972" s="671"/>
      <c r="D972" s="671"/>
      <c r="E972" s="671"/>
      <c r="F972" s="671"/>
      <c r="G972" s="671"/>
      <c r="H972" s="671"/>
      <c r="I972" s="671"/>
      <c r="J972" s="671"/>
      <c r="K972" s="671"/>
      <c r="L972" s="671"/>
      <c r="M972" s="671"/>
      <c r="N972" s="671"/>
      <c r="O972" s="671"/>
      <c r="P972" s="671"/>
      <c r="Q972" s="671"/>
      <c r="R972" s="671"/>
      <c r="S972" s="671"/>
      <c r="T972" s="671"/>
      <c r="U972" s="671"/>
      <c r="V972" s="671"/>
      <c r="W972" s="671"/>
      <c r="X972" s="671"/>
      <c r="Y972" s="671"/>
      <c r="Z972" s="671"/>
    </row>
    <row r="973" spans="1:26" ht="13.5" customHeight="1">
      <c r="A973" s="671"/>
      <c r="B973" s="671"/>
      <c r="C973" s="671"/>
      <c r="D973" s="671"/>
      <c r="E973" s="671"/>
      <c r="F973" s="671"/>
      <c r="G973" s="671"/>
      <c r="H973" s="671"/>
      <c r="I973" s="671"/>
      <c r="J973" s="671"/>
      <c r="K973" s="671"/>
      <c r="L973" s="671"/>
      <c r="M973" s="671"/>
      <c r="N973" s="671"/>
      <c r="O973" s="671"/>
      <c r="P973" s="671"/>
      <c r="Q973" s="671"/>
      <c r="R973" s="671"/>
      <c r="S973" s="671"/>
      <c r="T973" s="671"/>
      <c r="U973" s="671"/>
      <c r="V973" s="671"/>
      <c r="W973" s="671"/>
      <c r="X973" s="671"/>
      <c r="Y973" s="671"/>
      <c r="Z973" s="671"/>
    </row>
    <row r="974" spans="1:26" ht="13.5" customHeight="1">
      <c r="A974" s="671"/>
      <c r="B974" s="671"/>
      <c r="C974" s="671"/>
      <c r="D974" s="671"/>
      <c r="E974" s="671"/>
      <c r="F974" s="671"/>
      <c r="G974" s="671"/>
      <c r="H974" s="671"/>
      <c r="I974" s="671"/>
      <c r="J974" s="671"/>
      <c r="K974" s="671"/>
      <c r="L974" s="671"/>
      <c r="M974" s="671"/>
      <c r="N974" s="671"/>
      <c r="O974" s="671"/>
      <c r="P974" s="671"/>
      <c r="Q974" s="671"/>
      <c r="R974" s="671"/>
      <c r="S974" s="671"/>
      <c r="T974" s="671"/>
      <c r="U974" s="671"/>
      <c r="V974" s="671"/>
      <c r="W974" s="671"/>
      <c r="X974" s="671"/>
      <c r="Y974" s="671"/>
      <c r="Z974" s="671"/>
    </row>
    <row r="975" spans="1:26" ht="13.5" customHeight="1">
      <c r="A975" s="671"/>
      <c r="B975" s="671"/>
      <c r="C975" s="671"/>
      <c r="D975" s="671"/>
      <c r="E975" s="671"/>
      <c r="F975" s="671"/>
      <c r="G975" s="671"/>
      <c r="H975" s="671"/>
      <c r="I975" s="671"/>
      <c r="J975" s="671"/>
      <c r="K975" s="671"/>
      <c r="L975" s="671"/>
      <c r="M975" s="671"/>
      <c r="N975" s="671"/>
      <c r="O975" s="671"/>
      <c r="P975" s="671"/>
      <c r="Q975" s="671"/>
      <c r="R975" s="671"/>
      <c r="S975" s="671"/>
      <c r="T975" s="671"/>
      <c r="U975" s="671"/>
      <c r="V975" s="671"/>
      <c r="W975" s="671"/>
      <c r="X975" s="671"/>
      <c r="Y975" s="671"/>
      <c r="Z975" s="671"/>
    </row>
    <row r="976" spans="1:26" ht="13.5" customHeight="1">
      <c r="A976" s="671"/>
      <c r="B976" s="671"/>
      <c r="C976" s="671"/>
      <c r="D976" s="671"/>
      <c r="E976" s="671"/>
      <c r="F976" s="671"/>
      <c r="G976" s="671"/>
      <c r="H976" s="671"/>
      <c r="I976" s="671"/>
      <c r="J976" s="671"/>
      <c r="K976" s="671"/>
      <c r="L976" s="671"/>
      <c r="M976" s="671"/>
      <c r="N976" s="671"/>
      <c r="O976" s="671"/>
      <c r="P976" s="671"/>
      <c r="Q976" s="671"/>
      <c r="R976" s="671"/>
      <c r="S976" s="671"/>
      <c r="T976" s="671"/>
      <c r="U976" s="671"/>
      <c r="V976" s="671"/>
      <c r="W976" s="671"/>
      <c r="X976" s="671"/>
      <c r="Y976" s="671"/>
      <c r="Z976" s="671"/>
    </row>
    <row r="977" spans="1:26" ht="13.5" customHeight="1">
      <c r="A977" s="671"/>
      <c r="B977" s="671"/>
      <c r="C977" s="671"/>
      <c r="D977" s="671"/>
      <c r="E977" s="671"/>
      <c r="F977" s="671"/>
      <c r="G977" s="671"/>
      <c r="H977" s="671"/>
      <c r="I977" s="671"/>
      <c r="J977" s="671"/>
      <c r="K977" s="671"/>
      <c r="L977" s="671"/>
      <c r="M977" s="671"/>
      <c r="N977" s="671"/>
      <c r="O977" s="671"/>
      <c r="P977" s="671"/>
      <c r="Q977" s="671"/>
      <c r="R977" s="671"/>
      <c r="S977" s="671"/>
      <c r="T977" s="671"/>
      <c r="U977" s="671"/>
      <c r="V977" s="671"/>
      <c r="W977" s="671"/>
      <c r="X977" s="671"/>
      <c r="Y977" s="671"/>
      <c r="Z977" s="671"/>
    </row>
    <row r="978" spans="1:26" ht="13.5" customHeight="1">
      <c r="A978" s="671"/>
      <c r="B978" s="671"/>
      <c r="C978" s="671"/>
      <c r="D978" s="671"/>
      <c r="E978" s="671"/>
      <c r="F978" s="671"/>
      <c r="G978" s="671"/>
      <c r="H978" s="671"/>
      <c r="I978" s="671"/>
      <c r="J978" s="671"/>
      <c r="K978" s="671"/>
      <c r="L978" s="671"/>
      <c r="M978" s="671"/>
      <c r="N978" s="671"/>
      <c r="O978" s="671"/>
      <c r="P978" s="671"/>
      <c r="Q978" s="671"/>
      <c r="R978" s="671"/>
      <c r="S978" s="671"/>
      <c r="T978" s="671"/>
      <c r="U978" s="671"/>
      <c r="V978" s="671"/>
      <c r="W978" s="671"/>
      <c r="X978" s="671"/>
      <c r="Y978" s="671"/>
      <c r="Z978" s="671"/>
    </row>
    <row r="979" spans="1:26" ht="13.5" customHeight="1">
      <c r="A979" s="671"/>
      <c r="B979" s="671"/>
      <c r="C979" s="671"/>
      <c r="D979" s="671"/>
      <c r="E979" s="671"/>
      <c r="F979" s="671"/>
      <c r="G979" s="671"/>
      <c r="H979" s="671"/>
      <c r="I979" s="671"/>
      <c r="J979" s="671"/>
      <c r="K979" s="671"/>
      <c r="L979" s="671"/>
      <c r="M979" s="671"/>
      <c r="N979" s="671"/>
      <c r="O979" s="671"/>
      <c r="P979" s="671"/>
      <c r="Q979" s="671"/>
      <c r="R979" s="671"/>
      <c r="S979" s="671"/>
      <c r="T979" s="671"/>
      <c r="U979" s="671"/>
      <c r="V979" s="671"/>
      <c r="W979" s="671"/>
      <c r="X979" s="671"/>
      <c r="Y979" s="671"/>
      <c r="Z979" s="671"/>
    </row>
    <row r="980" spans="1:26" ht="13.5" customHeight="1">
      <c r="A980" s="671"/>
      <c r="B980" s="671"/>
      <c r="C980" s="671"/>
      <c r="D980" s="671"/>
      <c r="E980" s="671"/>
      <c r="F980" s="671"/>
      <c r="G980" s="671"/>
      <c r="H980" s="671"/>
      <c r="I980" s="671"/>
      <c r="J980" s="671"/>
      <c r="K980" s="671"/>
      <c r="L980" s="671"/>
      <c r="M980" s="671"/>
      <c r="N980" s="671"/>
      <c r="O980" s="671"/>
      <c r="P980" s="671"/>
      <c r="Q980" s="671"/>
      <c r="R980" s="671"/>
      <c r="S980" s="671"/>
      <c r="T980" s="671"/>
      <c r="U980" s="671"/>
      <c r="V980" s="671"/>
      <c r="W980" s="671"/>
      <c r="X980" s="671"/>
      <c r="Y980" s="671"/>
      <c r="Z980" s="671"/>
    </row>
    <row r="981" spans="1:26" ht="13.5" customHeight="1">
      <c r="A981" s="671"/>
      <c r="B981" s="671"/>
      <c r="C981" s="671"/>
      <c r="D981" s="671"/>
      <c r="E981" s="671"/>
      <c r="F981" s="671"/>
      <c r="G981" s="671"/>
      <c r="H981" s="671"/>
      <c r="I981" s="671"/>
      <c r="J981" s="671"/>
      <c r="K981" s="671"/>
      <c r="L981" s="671"/>
      <c r="M981" s="671"/>
      <c r="N981" s="671"/>
      <c r="O981" s="671"/>
      <c r="P981" s="671"/>
      <c r="Q981" s="671"/>
      <c r="R981" s="671"/>
      <c r="S981" s="671"/>
      <c r="T981" s="671"/>
      <c r="U981" s="671"/>
      <c r="V981" s="671"/>
      <c r="W981" s="671"/>
      <c r="X981" s="671"/>
      <c r="Y981" s="671"/>
      <c r="Z981" s="671"/>
    </row>
    <row r="982" spans="1:26" ht="13.5" customHeight="1">
      <c r="A982" s="671"/>
      <c r="B982" s="671"/>
      <c r="C982" s="671"/>
      <c r="D982" s="671"/>
      <c r="E982" s="671"/>
      <c r="F982" s="671"/>
      <c r="G982" s="671"/>
      <c r="H982" s="671"/>
      <c r="I982" s="671"/>
      <c r="J982" s="671"/>
      <c r="K982" s="671"/>
      <c r="L982" s="671"/>
      <c r="M982" s="671"/>
      <c r="N982" s="671"/>
      <c r="O982" s="671"/>
      <c r="P982" s="671"/>
      <c r="Q982" s="671"/>
      <c r="R982" s="671"/>
      <c r="S982" s="671"/>
      <c r="T982" s="671"/>
      <c r="U982" s="671"/>
      <c r="V982" s="671"/>
      <c r="W982" s="671"/>
      <c r="X982" s="671"/>
      <c r="Y982" s="671"/>
      <c r="Z982" s="671"/>
    </row>
    <row r="983" spans="1:26" ht="13.5" customHeight="1">
      <c r="A983" s="671"/>
      <c r="B983" s="671"/>
      <c r="C983" s="671"/>
      <c r="D983" s="671"/>
      <c r="E983" s="671"/>
      <c r="F983" s="671"/>
      <c r="G983" s="671"/>
      <c r="H983" s="671"/>
      <c r="I983" s="671"/>
      <c r="J983" s="671"/>
      <c r="K983" s="671"/>
      <c r="L983" s="671"/>
      <c r="M983" s="671"/>
      <c r="N983" s="671"/>
      <c r="O983" s="671"/>
      <c r="P983" s="671"/>
      <c r="Q983" s="671"/>
      <c r="R983" s="671"/>
      <c r="S983" s="671"/>
      <c r="T983" s="671"/>
      <c r="U983" s="671"/>
      <c r="V983" s="671"/>
      <c r="W983" s="671"/>
      <c r="X983" s="671"/>
      <c r="Y983" s="671"/>
      <c r="Z983" s="671"/>
    </row>
    <row r="984" spans="1:26" ht="13.5" customHeight="1">
      <c r="A984" s="671"/>
      <c r="B984" s="671"/>
      <c r="C984" s="671"/>
      <c r="D984" s="671"/>
      <c r="E984" s="671"/>
      <c r="F984" s="671"/>
      <c r="G984" s="671"/>
      <c r="H984" s="671"/>
      <c r="I984" s="671"/>
      <c r="J984" s="671"/>
      <c r="K984" s="671"/>
      <c r="L984" s="671"/>
      <c r="M984" s="671"/>
      <c r="N984" s="671"/>
      <c r="O984" s="671"/>
      <c r="P984" s="671"/>
      <c r="Q984" s="671"/>
      <c r="R984" s="671"/>
      <c r="S984" s="671"/>
      <c r="T984" s="671"/>
      <c r="U984" s="671"/>
      <c r="V984" s="671"/>
      <c r="W984" s="671"/>
      <c r="X984" s="671"/>
      <c r="Y984" s="671"/>
      <c r="Z984" s="671"/>
    </row>
    <row r="985" spans="1:26" ht="13.5" customHeight="1">
      <c r="A985" s="671"/>
      <c r="B985" s="671"/>
      <c r="C985" s="671"/>
      <c r="D985" s="671"/>
      <c r="E985" s="671"/>
      <c r="F985" s="671"/>
      <c r="G985" s="671"/>
      <c r="H985" s="671"/>
      <c r="I985" s="671"/>
      <c r="J985" s="671"/>
      <c r="K985" s="671"/>
      <c r="L985" s="671"/>
      <c r="M985" s="671"/>
      <c r="N985" s="671"/>
      <c r="O985" s="671"/>
      <c r="P985" s="671"/>
      <c r="Q985" s="671"/>
      <c r="R985" s="671"/>
      <c r="S985" s="671"/>
      <c r="T985" s="671"/>
      <c r="U985" s="671"/>
      <c r="V985" s="671"/>
      <c r="W985" s="671"/>
      <c r="X985" s="671"/>
      <c r="Y985" s="671"/>
      <c r="Z985" s="671"/>
    </row>
    <row r="986" spans="1:26" ht="13.5" customHeight="1">
      <c r="A986" s="671"/>
      <c r="B986" s="671"/>
      <c r="C986" s="671"/>
      <c r="D986" s="671"/>
      <c r="E986" s="671"/>
      <c r="F986" s="671"/>
      <c r="G986" s="671"/>
      <c r="H986" s="671"/>
      <c r="I986" s="671"/>
      <c r="J986" s="671"/>
      <c r="K986" s="671"/>
      <c r="L986" s="671"/>
      <c r="M986" s="671"/>
      <c r="N986" s="671"/>
      <c r="O986" s="671"/>
      <c r="P986" s="671"/>
      <c r="Q986" s="671"/>
      <c r="R986" s="671"/>
      <c r="S986" s="671"/>
      <c r="T986" s="671"/>
      <c r="U986" s="671"/>
      <c r="V986" s="671"/>
      <c r="W986" s="671"/>
      <c r="X986" s="671"/>
      <c r="Y986" s="671"/>
      <c r="Z986" s="671"/>
    </row>
    <row r="987" spans="1:26" ht="13.5" customHeight="1">
      <c r="A987" s="671"/>
      <c r="B987" s="671"/>
      <c r="C987" s="671"/>
      <c r="D987" s="671"/>
      <c r="E987" s="671"/>
      <c r="F987" s="671"/>
      <c r="G987" s="671"/>
      <c r="H987" s="671"/>
      <c r="I987" s="671"/>
      <c r="J987" s="671"/>
      <c r="K987" s="671"/>
      <c r="L987" s="671"/>
      <c r="M987" s="671"/>
      <c r="N987" s="671"/>
      <c r="O987" s="671"/>
      <c r="P987" s="671"/>
      <c r="Q987" s="671"/>
      <c r="R987" s="671"/>
      <c r="S987" s="671"/>
      <c r="T987" s="671"/>
      <c r="U987" s="671"/>
      <c r="V987" s="671"/>
      <c r="W987" s="671"/>
      <c r="X987" s="671"/>
      <c r="Y987" s="671"/>
      <c r="Z987" s="671"/>
    </row>
    <row r="988" spans="1:26" ht="13.5" customHeight="1">
      <c r="A988" s="671"/>
      <c r="B988" s="671"/>
      <c r="C988" s="671"/>
      <c r="D988" s="671"/>
      <c r="E988" s="671"/>
      <c r="F988" s="671"/>
      <c r="G988" s="671"/>
      <c r="H988" s="671"/>
      <c r="I988" s="671"/>
      <c r="J988" s="671"/>
      <c r="K988" s="671"/>
      <c r="L988" s="671"/>
      <c r="M988" s="671"/>
      <c r="N988" s="671"/>
      <c r="O988" s="671"/>
      <c r="P988" s="671"/>
      <c r="Q988" s="671"/>
      <c r="R988" s="671"/>
      <c r="S988" s="671"/>
      <c r="T988" s="671"/>
      <c r="U988" s="671"/>
      <c r="V988" s="671"/>
      <c r="W988" s="671"/>
      <c r="X988" s="671"/>
      <c r="Y988" s="671"/>
      <c r="Z988" s="671"/>
    </row>
    <row r="989" spans="1:26" ht="13.5" customHeight="1">
      <c r="A989" s="671"/>
      <c r="B989" s="671"/>
      <c r="C989" s="671"/>
      <c r="D989" s="671"/>
      <c r="E989" s="671"/>
      <c r="F989" s="671"/>
      <c r="G989" s="671"/>
      <c r="H989" s="671"/>
      <c r="I989" s="671"/>
      <c r="J989" s="671"/>
      <c r="K989" s="671"/>
      <c r="L989" s="671"/>
      <c r="M989" s="671"/>
      <c r="N989" s="671"/>
      <c r="O989" s="671"/>
      <c r="P989" s="671"/>
      <c r="Q989" s="671"/>
      <c r="R989" s="671"/>
      <c r="S989" s="671"/>
      <c r="T989" s="671"/>
      <c r="U989" s="671"/>
      <c r="V989" s="671"/>
      <c r="W989" s="671"/>
      <c r="X989" s="671"/>
      <c r="Y989" s="671"/>
      <c r="Z989" s="671"/>
    </row>
    <row r="990" spans="1:26" ht="13.5" customHeight="1">
      <c r="A990" s="671"/>
      <c r="B990" s="671"/>
      <c r="C990" s="671"/>
      <c r="D990" s="671"/>
      <c r="E990" s="671"/>
      <c r="F990" s="671"/>
      <c r="G990" s="671"/>
      <c r="H990" s="671"/>
      <c r="I990" s="671"/>
      <c r="J990" s="671"/>
      <c r="K990" s="671"/>
      <c r="L990" s="671"/>
      <c r="M990" s="671"/>
      <c r="N990" s="671"/>
      <c r="O990" s="671"/>
      <c r="P990" s="671"/>
      <c r="Q990" s="671"/>
      <c r="R990" s="671"/>
      <c r="S990" s="671"/>
      <c r="T990" s="671"/>
      <c r="U990" s="671"/>
      <c r="V990" s="671"/>
      <c r="W990" s="671"/>
      <c r="X990" s="671"/>
      <c r="Y990" s="671"/>
      <c r="Z990" s="671"/>
    </row>
    <row r="991" spans="1:26" ht="13.5" customHeight="1">
      <c r="A991" s="671"/>
      <c r="B991" s="671"/>
      <c r="C991" s="671"/>
      <c r="D991" s="671"/>
      <c r="E991" s="671"/>
      <c r="F991" s="671"/>
      <c r="G991" s="671"/>
      <c r="H991" s="671"/>
      <c r="I991" s="671"/>
      <c r="J991" s="671"/>
      <c r="K991" s="671"/>
      <c r="L991" s="671"/>
      <c r="M991" s="671"/>
      <c r="N991" s="671"/>
      <c r="O991" s="671"/>
      <c r="P991" s="671"/>
      <c r="Q991" s="671"/>
      <c r="R991" s="671"/>
      <c r="S991" s="671"/>
      <c r="T991" s="671"/>
      <c r="U991" s="671"/>
      <c r="V991" s="671"/>
      <c r="W991" s="671"/>
      <c r="X991" s="671"/>
      <c r="Y991" s="671"/>
      <c r="Z991" s="671"/>
    </row>
    <row r="992" spans="1:26" ht="13.5" customHeight="1">
      <c r="A992" s="671"/>
      <c r="B992" s="671"/>
      <c r="C992" s="671"/>
      <c r="D992" s="671"/>
      <c r="E992" s="671"/>
      <c r="F992" s="671"/>
      <c r="G992" s="671"/>
      <c r="H992" s="671"/>
      <c r="I992" s="671"/>
      <c r="J992" s="671"/>
      <c r="K992" s="671"/>
      <c r="L992" s="671"/>
      <c r="M992" s="671"/>
      <c r="N992" s="671"/>
      <c r="O992" s="671"/>
      <c r="P992" s="671"/>
      <c r="Q992" s="671"/>
      <c r="R992" s="671"/>
      <c r="S992" s="671"/>
      <c r="T992" s="671"/>
      <c r="U992" s="671"/>
      <c r="V992" s="671"/>
      <c r="W992" s="671"/>
      <c r="X992" s="671"/>
      <c r="Y992" s="671"/>
      <c r="Z992" s="671"/>
    </row>
    <row r="993" spans="1:26" ht="13.5" customHeight="1">
      <c r="A993" s="671"/>
      <c r="B993" s="671"/>
      <c r="C993" s="671"/>
      <c r="D993" s="671"/>
      <c r="E993" s="671"/>
      <c r="F993" s="671"/>
      <c r="G993" s="671"/>
      <c r="H993" s="671"/>
      <c r="I993" s="671"/>
      <c r="J993" s="671"/>
      <c r="K993" s="671"/>
      <c r="L993" s="671"/>
      <c r="M993" s="671"/>
      <c r="N993" s="671"/>
      <c r="O993" s="671"/>
      <c r="P993" s="671"/>
      <c r="Q993" s="671"/>
      <c r="R993" s="671"/>
      <c r="S993" s="671"/>
      <c r="T993" s="671"/>
      <c r="U993" s="671"/>
      <c r="V993" s="671"/>
      <c r="W993" s="671"/>
      <c r="X993" s="671"/>
      <c r="Y993" s="671"/>
      <c r="Z993" s="671"/>
    </row>
    <row r="994" spans="1:26" ht="13.5" customHeight="1">
      <c r="A994" s="671"/>
      <c r="B994" s="671"/>
      <c r="C994" s="671"/>
      <c r="D994" s="671"/>
      <c r="E994" s="671"/>
      <c r="F994" s="671"/>
      <c r="G994" s="671"/>
      <c r="H994" s="671"/>
      <c r="I994" s="671"/>
      <c r="J994" s="671"/>
      <c r="K994" s="671"/>
      <c r="L994" s="671"/>
      <c r="M994" s="671"/>
      <c r="N994" s="671"/>
      <c r="O994" s="671"/>
      <c r="P994" s="671"/>
      <c r="Q994" s="671"/>
      <c r="R994" s="671"/>
      <c r="S994" s="671"/>
      <c r="T994" s="671"/>
      <c r="U994" s="671"/>
      <c r="V994" s="671"/>
      <c r="W994" s="671"/>
      <c r="X994" s="671"/>
      <c r="Y994" s="671"/>
      <c r="Z994" s="671"/>
    </row>
    <row r="995" spans="1:26" ht="13.5" customHeight="1">
      <c r="A995" s="671"/>
      <c r="B995" s="671"/>
      <c r="C995" s="671"/>
      <c r="D995" s="671"/>
      <c r="E995" s="671"/>
      <c r="F995" s="671"/>
      <c r="G995" s="671"/>
      <c r="H995" s="671"/>
      <c r="I995" s="671"/>
      <c r="J995" s="671"/>
      <c r="K995" s="671"/>
      <c r="L995" s="671"/>
      <c r="M995" s="671"/>
      <c r="N995" s="671"/>
      <c r="O995" s="671"/>
      <c r="P995" s="671"/>
      <c r="Q995" s="671"/>
      <c r="R995" s="671"/>
      <c r="S995" s="671"/>
      <c r="T995" s="671"/>
      <c r="U995" s="671"/>
      <c r="V995" s="671"/>
      <c r="W995" s="671"/>
      <c r="X995" s="671"/>
      <c r="Y995" s="671"/>
      <c r="Z995" s="671"/>
    </row>
    <row r="996" spans="1:26" ht="13.5" customHeight="1">
      <c r="A996" s="671"/>
      <c r="B996" s="671"/>
      <c r="C996" s="671"/>
      <c r="D996" s="671"/>
      <c r="E996" s="671"/>
      <c r="F996" s="671"/>
      <c r="G996" s="671"/>
      <c r="H996" s="671"/>
      <c r="I996" s="671"/>
      <c r="J996" s="671"/>
      <c r="K996" s="671"/>
      <c r="L996" s="671"/>
      <c r="M996" s="671"/>
      <c r="N996" s="671"/>
      <c r="O996" s="671"/>
      <c r="P996" s="671"/>
      <c r="Q996" s="671"/>
      <c r="R996" s="671"/>
      <c r="S996" s="671"/>
      <c r="T996" s="671"/>
      <c r="U996" s="671"/>
      <c r="V996" s="671"/>
      <c r="W996" s="671"/>
      <c r="X996" s="671"/>
      <c r="Y996" s="671"/>
      <c r="Z996" s="671"/>
    </row>
    <row r="997" spans="1:26" ht="13.5" customHeight="1">
      <c r="A997" s="671"/>
      <c r="B997" s="671"/>
      <c r="C997" s="671"/>
      <c r="D997" s="671"/>
      <c r="E997" s="671"/>
      <c r="F997" s="671"/>
      <c r="G997" s="671"/>
      <c r="H997" s="671"/>
      <c r="I997" s="671"/>
      <c r="J997" s="671"/>
      <c r="K997" s="671"/>
      <c r="L997" s="671"/>
      <c r="M997" s="671"/>
      <c r="N997" s="671"/>
      <c r="O997" s="671"/>
      <c r="P997" s="671"/>
      <c r="Q997" s="671"/>
      <c r="R997" s="671"/>
      <c r="S997" s="671"/>
      <c r="T997" s="671"/>
      <c r="U997" s="671"/>
      <c r="V997" s="671"/>
      <c r="W997" s="671"/>
      <c r="X997" s="671"/>
      <c r="Y997" s="671"/>
      <c r="Z997" s="671"/>
    </row>
    <row r="998" spans="1:26" ht="13.5" customHeight="1">
      <c r="A998" s="671"/>
      <c r="B998" s="671"/>
      <c r="C998" s="671"/>
      <c r="D998" s="671"/>
      <c r="E998" s="671"/>
      <c r="F998" s="671"/>
      <c r="G998" s="671"/>
      <c r="H998" s="671"/>
      <c r="I998" s="671"/>
      <c r="J998" s="671"/>
      <c r="K998" s="671"/>
      <c r="L998" s="671"/>
      <c r="M998" s="671"/>
      <c r="N998" s="671"/>
      <c r="O998" s="671"/>
      <c r="P998" s="671"/>
      <c r="Q998" s="671"/>
      <c r="R998" s="671"/>
      <c r="S998" s="671"/>
      <c r="T998" s="671"/>
      <c r="U998" s="671"/>
      <c r="V998" s="671"/>
      <c r="W998" s="671"/>
      <c r="X998" s="671"/>
      <c r="Y998" s="671"/>
      <c r="Z998" s="671"/>
    </row>
    <row r="999" spans="1:26" ht="13.5" customHeight="1">
      <c r="A999" s="671"/>
      <c r="B999" s="671"/>
      <c r="C999" s="671"/>
      <c r="D999" s="671"/>
      <c r="E999" s="671"/>
      <c r="F999" s="671"/>
      <c r="G999" s="671"/>
      <c r="H999" s="671"/>
      <c r="I999" s="671"/>
      <c r="J999" s="671"/>
      <c r="K999" s="671"/>
      <c r="L999" s="671"/>
      <c r="M999" s="671"/>
      <c r="N999" s="671"/>
      <c r="O999" s="671"/>
      <c r="P999" s="671"/>
      <c r="Q999" s="671"/>
      <c r="R999" s="671"/>
      <c r="S999" s="671"/>
      <c r="T999" s="671"/>
      <c r="U999" s="671"/>
      <c r="V999" s="671"/>
      <c r="W999" s="671"/>
      <c r="X999" s="671"/>
      <c r="Y999" s="671"/>
      <c r="Z999" s="671"/>
    </row>
    <row r="1000" spans="1:26" ht="13.5" customHeight="1">
      <c r="A1000" s="671"/>
      <c r="B1000" s="671"/>
      <c r="C1000" s="671"/>
      <c r="D1000" s="671"/>
      <c r="E1000" s="671"/>
      <c r="F1000" s="671"/>
      <c r="G1000" s="671"/>
      <c r="H1000" s="671"/>
      <c r="I1000" s="671"/>
      <c r="J1000" s="671"/>
      <c r="K1000" s="671"/>
      <c r="L1000" s="671"/>
      <c r="M1000" s="671"/>
      <c r="N1000" s="671"/>
      <c r="O1000" s="671"/>
      <c r="P1000" s="671"/>
      <c r="Q1000" s="671"/>
      <c r="R1000" s="671"/>
      <c r="S1000" s="671"/>
      <c r="T1000" s="671"/>
      <c r="U1000" s="671"/>
      <c r="V1000" s="671"/>
      <c r="W1000" s="671"/>
      <c r="X1000" s="671"/>
      <c r="Y1000" s="671"/>
      <c r="Z1000" s="671"/>
    </row>
  </sheetData>
  <mergeCells count="1">
    <mergeCell ref="A1:I1"/>
  </mergeCells>
  <printOptions horizontalCentered="1"/>
  <pageMargins left="0.7" right="0.7" top="0.75" bottom="0.75" header="0" footer="0"/>
  <pageSetup orientation="landscape"/>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1000"/>
  <sheetViews>
    <sheetView workbookViewId="0"/>
  </sheetViews>
  <sheetFormatPr defaultColWidth="14.44140625" defaultRowHeight="15" customHeight="1"/>
  <cols>
    <col min="1" max="1" width="161.77734375" customWidth="1"/>
    <col min="2" max="6" width="8.77734375" hidden="1" customWidth="1"/>
    <col min="7" max="26" width="8.77734375" customWidth="1"/>
  </cols>
  <sheetData>
    <row r="1" spans="1:1" ht="12.75" customHeight="1">
      <c r="A1" s="790" t="s">
        <v>2505</v>
      </c>
    </row>
    <row r="2" spans="1:1" ht="12.75" customHeight="1">
      <c r="A2" s="791"/>
    </row>
    <row r="3" spans="1:1" ht="12.75" customHeight="1">
      <c r="A3" s="792" t="s">
        <v>2506</v>
      </c>
    </row>
    <row r="4" spans="1:1" ht="12.75" customHeight="1">
      <c r="A4" s="792" t="s">
        <v>2507</v>
      </c>
    </row>
    <row r="5" spans="1:1" ht="12.75" customHeight="1">
      <c r="A5" s="792" t="s">
        <v>2508</v>
      </c>
    </row>
    <row r="6" spans="1:1" ht="12.75" customHeight="1">
      <c r="A6" s="792" t="s">
        <v>2509</v>
      </c>
    </row>
    <row r="7" spans="1:1" ht="12.75" customHeight="1">
      <c r="A7" s="792" t="s">
        <v>2510</v>
      </c>
    </row>
    <row r="8" spans="1:1" ht="12.75" customHeight="1">
      <c r="A8" s="793" t="s">
        <v>2511</v>
      </c>
    </row>
    <row r="9" spans="1:1" ht="12.75" customHeight="1">
      <c r="A9" s="792" t="s">
        <v>2512</v>
      </c>
    </row>
    <row r="10" spans="1:1" ht="12.75" customHeight="1"/>
    <row r="11" spans="1:1" ht="12.75" customHeight="1"/>
    <row r="12" spans="1:1" ht="12.75" customHeight="1"/>
    <row r="13" spans="1:1" ht="12.75" customHeight="1"/>
    <row r="14" spans="1:1" ht="12.75" customHeight="1"/>
    <row r="15" spans="1:1" ht="12.75" customHeight="1"/>
    <row r="16" spans="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fitToWidth="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topLeftCell="A5" workbookViewId="0"/>
  </sheetViews>
  <sheetFormatPr defaultColWidth="14.44140625" defaultRowHeight="15" customHeight="1"/>
  <cols>
    <col min="1" max="1" width="35.77734375" customWidth="1"/>
    <col min="2" max="4" width="14.77734375" customWidth="1"/>
    <col min="5" max="5" width="50.77734375" customWidth="1"/>
    <col min="6" max="6" width="9.109375" customWidth="1"/>
    <col min="7" max="25" width="8.77734375" hidden="1" customWidth="1"/>
    <col min="26" max="26" width="8.77734375" customWidth="1"/>
  </cols>
  <sheetData>
    <row r="1" spans="1:26" ht="18" customHeight="1">
      <c r="A1" s="794" t="s">
        <v>2513</v>
      </c>
      <c r="B1" s="328"/>
      <c r="C1" s="328"/>
      <c r="D1" s="328"/>
      <c r="E1" s="328"/>
      <c r="F1" s="328"/>
      <c r="G1" s="328"/>
      <c r="H1" s="328"/>
      <c r="I1" s="328"/>
      <c r="J1" s="328"/>
      <c r="K1" s="328"/>
      <c r="L1" s="328"/>
      <c r="M1" s="328"/>
      <c r="N1" s="328"/>
      <c r="O1" s="328"/>
      <c r="P1" s="328"/>
      <c r="Q1" s="328"/>
      <c r="R1" s="328"/>
      <c r="S1" s="328"/>
      <c r="T1" s="328"/>
      <c r="U1" s="328"/>
      <c r="V1" s="328"/>
      <c r="W1" s="328"/>
      <c r="X1" s="328"/>
      <c r="Y1" s="328"/>
      <c r="Z1" s="328"/>
    </row>
    <row r="2" spans="1:26" ht="12.75" customHeight="1">
      <c r="A2" s="270" t="s">
        <v>2514</v>
      </c>
      <c r="B2" s="271"/>
      <c r="C2" s="271"/>
      <c r="D2" s="271"/>
      <c r="E2" s="272"/>
      <c r="F2" s="271"/>
      <c r="G2" s="328"/>
      <c r="H2" s="328"/>
      <c r="I2" s="328"/>
      <c r="J2" s="328"/>
      <c r="K2" s="328"/>
      <c r="L2" s="328"/>
      <c r="M2" s="328"/>
      <c r="N2" s="328"/>
      <c r="O2" s="328"/>
      <c r="P2" s="328"/>
      <c r="Q2" s="328"/>
      <c r="R2" s="328"/>
      <c r="S2" s="328"/>
      <c r="T2" s="328"/>
      <c r="U2" s="328"/>
      <c r="V2" s="328"/>
      <c r="W2" s="328"/>
      <c r="X2" s="328"/>
      <c r="Y2" s="328"/>
      <c r="Z2" s="328"/>
    </row>
    <row r="3" spans="1:26" ht="80.25" customHeight="1">
      <c r="A3" s="795"/>
      <c r="B3" s="796" t="s">
        <v>2515</v>
      </c>
      <c r="C3" s="796" t="s">
        <v>2516</v>
      </c>
      <c r="D3" s="796" t="s">
        <v>2517</v>
      </c>
      <c r="E3" s="797" t="s">
        <v>2518</v>
      </c>
      <c r="F3" s="797"/>
      <c r="G3" s="224"/>
      <c r="H3" s="665"/>
      <c r="I3" s="665"/>
      <c r="J3" s="665"/>
      <c r="K3" s="665"/>
      <c r="L3" s="665"/>
      <c r="M3" s="665"/>
      <c r="N3" s="665"/>
      <c r="O3" s="665"/>
      <c r="P3" s="665"/>
      <c r="Q3" s="665"/>
      <c r="R3" s="665"/>
      <c r="S3" s="665"/>
      <c r="T3" s="665"/>
      <c r="U3" s="665"/>
      <c r="V3" s="665"/>
      <c r="W3" s="665"/>
      <c r="X3" s="665"/>
      <c r="Y3" s="665"/>
      <c r="Z3" s="665"/>
    </row>
    <row r="4" spans="1:26" ht="12.75" customHeight="1">
      <c r="A4" s="798" t="s">
        <v>1648</v>
      </c>
      <c r="B4" s="798"/>
      <c r="C4" s="798"/>
      <c r="D4" s="798"/>
      <c r="E4" s="798"/>
      <c r="F4" s="798"/>
      <c r="G4" s="799"/>
      <c r="H4" s="6"/>
      <c r="I4" s="6"/>
      <c r="J4" s="6"/>
      <c r="K4" s="6"/>
      <c r="L4" s="6"/>
      <c r="M4" s="6"/>
      <c r="N4" s="6"/>
      <c r="O4" s="6"/>
      <c r="P4" s="6"/>
      <c r="Q4" s="6"/>
      <c r="R4" s="6"/>
      <c r="S4" s="6"/>
      <c r="T4" s="6"/>
      <c r="U4" s="6"/>
      <c r="V4" s="6"/>
      <c r="W4" s="6"/>
      <c r="X4" s="6"/>
      <c r="Y4" s="6"/>
      <c r="Z4" s="6"/>
    </row>
    <row r="5" spans="1:26" ht="12.75" customHeight="1">
      <c r="A5" s="285" t="s">
        <v>1649</v>
      </c>
      <c r="B5" s="800">
        <f>'Sources and Uses Budget'!$C4</f>
        <v>225000</v>
      </c>
      <c r="C5" s="800">
        <f>'Sources and Uses Budget'!$C4</f>
        <v>225000</v>
      </c>
      <c r="D5" s="801">
        <f t="shared" ref="D5:D16" si="0">C5-B5</f>
        <v>0</v>
      </c>
      <c r="E5" s="802"/>
      <c r="F5" s="803"/>
      <c r="G5" s="799"/>
      <c r="H5" s="6"/>
      <c r="I5" s="6"/>
      <c r="J5" s="6"/>
      <c r="K5" s="6"/>
      <c r="L5" s="6"/>
      <c r="M5" s="6"/>
      <c r="N5" s="6"/>
      <c r="O5" s="6"/>
      <c r="P5" s="6"/>
      <c r="Q5" s="6"/>
      <c r="R5" s="6"/>
      <c r="S5" s="6"/>
      <c r="T5" s="6"/>
      <c r="U5" s="6"/>
      <c r="V5" s="6"/>
      <c r="W5" s="6"/>
      <c r="X5" s="6"/>
      <c r="Y5" s="6"/>
      <c r="Z5" s="6"/>
    </row>
    <row r="6" spans="1:26" ht="12.75" customHeight="1">
      <c r="A6" s="285" t="s">
        <v>1650</v>
      </c>
      <c r="B6" s="800">
        <f>'Sources and Uses Budget'!$C5</f>
        <v>0</v>
      </c>
      <c r="C6" s="800">
        <f>'Sources and Uses Budget'!$C5</f>
        <v>0</v>
      </c>
      <c r="D6" s="801">
        <f t="shared" si="0"/>
        <v>0</v>
      </c>
      <c r="E6" s="802"/>
      <c r="F6" s="803"/>
      <c r="G6" s="799"/>
      <c r="H6" s="6"/>
      <c r="I6" s="6"/>
      <c r="J6" s="6"/>
      <c r="K6" s="6"/>
      <c r="L6" s="6"/>
      <c r="M6" s="6"/>
      <c r="N6" s="6"/>
      <c r="O6" s="6"/>
      <c r="P6" s="6"/>
      <c r="Q6" s="6"/>
      <c r="R6" s="6"/>
      <c r="S6" s="6"/>
      <c r="T6" s="6"/>
      <c r="U6" s="6"/>
      <c r="V6" s="6"/>
      <c r="W6" s="6"/>
      <c r="X6" s="6"/>
      <c r="Y6" s="6"/>
      <c r="Z6" s="6"/>
    </row>
    <row r="7" spans="1:26" ht="12.75" customHeight="1">
      <c r="A7" s="285" t="s">
        <v>1651</v>
      </c>
      <c r="B7" s="800">
        <f>'Sources and Uses Budget'!$C6</f>
        <v>10000</v>
      </c>
      <c r="C7" s="800">
        <f>'Sources and Uses Budget'!$C6</f>
        <v>10000</v>
      </c>
      <c r="D7" s="801">
        <f t="shared" si="0"/>
        <v>0</v>
      </c>
      <c r="E7" s="802"/>
      <c r="F7" s="803"/>
      <c r="G7" s="799"/>
      <c r="H7" s="6"/>
      <c r="I7" s="6"/>
      <c r="J7" s="6"/>
      <c r="K7" s="6"/>
      <c r="L7" s="6"/>
      <c r="M7" s="6"/>
      <c r="N7" s="6"/>
      <c r="O7" s="6"/>
      <c r="P7" s="6"/>
      <c r="Q7" s="6"/>
      <c r="R7" s="6"/>
      <c r="S7" s="6"/>
      <c r="T7" s="6"/>
      <c r="U7" s="6"/>
      <c r="V7" s="6"/>
      <c r="W7" s="6"/>
      <c r="X7" s="6"/>
      <c r="Y7" s="6"/>
      <c r="Z7" s="6"/>
    </row>
    <row r="8" spans="1:26" ht="12.75" customHeight="1">
      <c r="A8" s="285" t="s">
        <v>1652</v>
      </c>
      <c r="B8" s="800">
        <f>'Sources and Uses Budget'!$C7</f>
        <v>0</v>
      </c>
      <c r="C8" s="800">
        <f>'Sources and Uses Budget'!$C7</f>
        <v>0</v>
      </c>
      <c r="D8" s="801">
        <f t="shared" si="0"/>
        <v>0</v>
      </c>
      <c r="E8" s="802"/>
      <c r="F8" s="803"/>
      <c r="G8" s="799"/>
      <c r="H8" s="6"/>
      <c r="I8" s="6"/>
      <c r="J8" s="6"/>
      <c r="K8" s="6"/>
      <c r="L8" s="6"/>
      <c r="M8" s="6"/>
      <c r="N8" s="6"/>
      <c r="O8" s="6"/>
      <c r="P8" s="6"/>
      <c r="Q8" s="6"/>
      <c r="R8" s="6"/>
      <c r="S8" s="6"/>
      <c r="T8" s="6"/>
      <c r="U8" s="6"/>
      <c r="V8" s="6"/>
      <c r="W8" s="6"/>
      <c r="X8" s="6"/>
      <c r="Y8" s="6"/>
      <c r="Z8" s="6"/>
    </row>
    <row r="9" spans="1:26" ht="12.75" customHeight="1">
      <c r="A9" s="289" t="s">
        <v>1653</v>
      </c>
      <c r="B9" s="801">
        <f t="shared" ref="B9:C9" si="1">SUM(B5:B8)</f>
        <v>235000</v>
      </c>
      <c r="C9" s="801">
        <f t="shared" si="1"/>
        <v>235000</v>
      </c>
      <c r="D9" s="801">
        <f t="shared" si="0"/>
        <v>0</v>
      </c>
      <c r="E9" s="802"/>
      <c r="F9" s="803"/>
      <c r="G9" s="799"/>
      <c r="H9" s="6"/>
      <c r="I9" s="6"/>
      <c r="J9" s="6"/>
      <c r="K9" s="6"/>
      <c r="L9" s="6"/>
      <c r="M9" s="6"/>
      <c r="N9" s="6"/>
      <c r="O9" s="6"/>
      <c r="P9" s="6"/>
      <c r="Q9" s="6"/>
      <c r="R9" s="6"/>
      <c r="S9" s="6"/>
      <c r="T9" s="6"/>
      <c r="U9" s="6"/>
      <c r="V9" s="6"/>
      <c r="W9" s="6"/>
      <c r="X9" s="6"/>
      <c r="Y9" s="6"/>
      <c r="Z9" s="6"/>
    </row>
    <row r="10" spans="1:26" ht="12.75" customHeight="1">
      <c r="A10" s="285" t="s">
        <v>1654</v>
      </c>
      <c r="B10" s="800">
        <f>'Sources and Uses Budget'!$C9</f>
        <v>0</v>
      </c>
      <c r="C10" s="800">
        <f>'Sources and Uses Budget'!$C9</f>
        <v>0</v>
      </c>
      <c r="D10" s="801">
        <f t="shared" si="0"/>
        <v>0</v>
      </c>
      <c r="E10" s="802"/>
      <c r="F10" s="803"/>
      <c r="G10" s="799"/>
      <c r="H10" s="6"/>
      <c r="I10" s="6"/>
      <c r="J10" s="6"/>
      <c r="K10" s="6"/>
      <c r="L10" s="6"/>
      <c r="M10" s="6"/>
      <c r="N10" s="6"/>
      <c r="O10" s="6"/>
      <c r="P10" s="6"/>
      <c r="Q10" s="6"/>
      <c r="R10" s="6"/>
      <c r="S10" s="6"/>
      <c r="T10" s="6"/>
      <c r="U10" s="6"/>
      <c r="V10" s="6"/>
      <c r="W10" s="6"/>
      <c r="X10" s="6"/>
      <c r="Y10" s="6"/>
      <c r="Z10" s="6"/>
    </row>
    <row r="11" spans="1:26" ht="12.75" customHeight="1">
      <c r="A11" s="285" t="s">
        <v>1655</v>
      </c>
      <c r="B11" s="800">
        <f>'Sources and Uses Budget'!$C10</f>
        <v>25130</v>
      </c>
      <c r="C11" s="800">
        <f>'Sources and Uses Budget'!$C10</f>
        <v>25130</v>
      </c>
      <c r="D11" s="801">
        <f t="shared" si="0"/>
        <v>0</v>
      </c>
      <c r="E11" s="802"/>
      <c r="F11" s="803"/>
      <c r="G11" s="799"/>
      <c r="H11" s="6"/>
      <c r="I11" s="6"/>
      <c r="J11" s="6"/>
      <c r="K11" s="6"/>
      <c r="L11" s="6"/>
      <c r="M11" s="6"/>
      <c r="N11" s="6"/>
      <c r="O11" s="6"/>
      <c r="P11" s="6"/>
      <c r="Q11" s="6"/>
      <c r="R11" s="6"/>
      <c r="S11" s="6"/>
      <c r="T11" s="6"/>
      <c r="U11" s="6"/>
      <c r="V11" s="6"/>
      <c r="W11" s="6"/>
      <c r="X11" s="6"/>
      <c r="Y11" s="6"/>
      <c r="Z11" s="6"/>
    </row>
    <row r="12" spans="1:26" ht="12.75" customHeight="1">
      <c r="A12" s="289" t="s">
        <v>1656</v>
      </c>
      <c r="B12" s="801">
        <f t="shared" ref="B12:C12" si="2">SUM(B10:B11)</f>
        <v>25130</v>
      </c>
      <c r="C12" s="801">
        <f t="shared" si="2"/>
        <v>25130</v>
      </c>
      <c r="D12" s="801">
        <f t="shared" si="0"/>
        <v>0</v>
      </c>
      <c r="E12" s="802"/>
      <c r="F12" s="803"/>
      <c r="G12" s="799"/>
      <c r="H12" s="6"/>
      <c r="I12" s="6"/>
      <c r="J12" s="6"/>
      <c r="K12" s="6"/>
      <c r="L12" s="6"/>
      <c r="M12" s="6"/>
      <c r="N12" s="6"/>
      <c r="O12" s="6"/>
      <c r="P12" s="6"/>
      <c r="Q12" s="6"/>
      <c r="R12" s="6"/>
      <c r="S12" s="6"/>
      <c r="T12" s="6"/>
      <c r="U12" s="6"/>
      <c r="V12" s="6"/>
      <c r="W12" s="6"/>
      <c r="X12" s="6"/>
      <c r="Y12" s="6"/>
      <c r="Z12" s="6"/>
    </row>
    <row r="13" spans="1:26" ht="12.75" customHeight="1">
      <c r="A13" s="289" t="s">
        <v>1657</v>
      </c>
      <c r="B13" s="801">
        <f t="shared" ref="B13:C13" si="3">SUM(B9+B12)</f>
        <v>260130</v>
      </c>
      <c r="C13" s="801">
        <f t="shared" si="3"/>
        <v>260130</v>
      </c>
      <c r="D13" s="801">
        <f t="shared" si="0"/>
        <v>0</v>
      </c>
      <c r="E13" s="802"/>
      <c r="F13" s="803"/>
      <c r="G13" s="799"/>
      <c r="H13" s="6"/>
      <c r="I13" s="6"/>
      <c r="J13" s="6"/>
      <c r="K13" s="6"/>
      <c r="L13" s="6"/>
      <c r="M13" s="6"/>
      <c r="N13" s="6"/>
      <c r="O13" s="6"/>
      <c r="P13" s="6"/>
      <c r="Q13" s="6"/>
      <c r="R13" s="6"/>
      <c r="S13" s="6"/>
      <c r="T13" s="6"/>
      <c r="U13" s="6"/>
      <c r="V13" s="6"/>
      <c r="W13" s="6"/>
      <c r="X13" s="6"/>
      <c r="Y13" s="6"/>
      <c r="Z13" s="6"/>
    </row>
    <row r="14" spans="1:26" ht="12.75" customHeight="1">
      <c r="A14" s="291" t="s">
        <v>1658</v>
      </c>
      <c r="B14" s="800">
        <f>'Sources and Uses Budget'!$C13</f>
        <v>70000</v>
      </c>
      <c r="C14" s="800">
        <f>'Sources and Uses Budget'!$C13</f>
        <v>70000</v>
      </c>
      <c r="D14" s="801">
        <f t="shared" si="0"/>
        <v>0</v>
      </c>
      <c r="E14" s="802"/>
      <c r="F14" s="803"/>
      <c r="G14" s="799"/>
      <c r="H14" s="6"/>
      <c r="I14" s="6"/>
      <c r="J14" s="6"/>
      <c r="K14" s="6"/>
      <c r="L14" s="6"/>
      <c r="M14" s="6"/>
      <c r="N14" s="6"/>
      <c r="O14" s="6"/>
      <c r="P14" s="6"/>
      <c r="Q14" s="6"/>
      <c r="R14" s="6"/>
      <c r="S14" s="6"/>
      <c r="T14" s="6"/>
      <c r="U14" s="6"/>
      <c r="V14" s="6"/>
      <c r="W14" s="6"/>
      <c r="X14" s="6"/>
      <c r="Y14" s="6"/>
      <c r="Z14" s="6"/>
    </row>
    <row r="15" spans="1:26" ht="12.75" customHeight="1">
      <c r="A15" s="285" t="s">
        <v>1773</v>
      </c>
      <c r="B15" s="800">
        <f>'Sources and Uses Budget'!$C14</f>
        <v>0</v>
      </c>
      <c r="C15" s="800">
        <f>'Sources and Uses Budget'!$C14</f>
        <v>0</v>
      </c>
      <c r="D15" s="801">
        <f t="shared" si="0"/>
        <v>0</v>
      </c>
      <c r="E15" s="802"/>
      <c r="F15" s="803"/>
      <c r="G15" s="799"/>
      <c r="H15" s="6"/>
      <c r="I15" s="6"/>
      <c r="J15" s="6"/>
      <c r="K15" s="6"/>
      <c r="L15" s="6"/>
      <c r="M15" s="6"/>
      <c r="N15" s="6"/>
      <c r="O15" s="6"/>
      <c r="P15" s="6"/>
      <c r="Q15" s="6"/>
      <c r="R15" s="6"/>
      <c r="S15" s="6"/>
      <c r="T15" s="6"/>
      <c r="U15" s="6"/>
      <c r="V15" s="6"/>
      <c r="W15" s="6"/>
      <c r="X15" s="6"/>
      <c r="Y15" s="6"/>
      <c r="Z15" s="6"/>
    </row>
    <row r="16" spans="1:26" ht="12.75" customHeight="1">
      <c r="A16" s="285" t="s">
        <v>1660</v>
      </c>
      <c r="B16" s="800">
        <f>'Sources and Uses Budget'!$C15</f>
        <v>0</v>
      </c>
      <c r="C16" s="800">
        <f>'Sources and Uses Budget'!$C15</f>
        <v>0</v>
      </c>
      <c r="D16" s="801">
        <f t="shared" si="0"/>
        <v>0</v>
      </c>
      <c r="E16" s="802"/>
      <c r="F16" s="803"/>
      <c r="G16" s="799"/>
      <c r="H16" s="6"/>
      <c r="I16" s="6"/>
      <c r="J16" s="6"/>
      <c r="K16" s="6"/>
      <c r="L16" s="6"/>
      <c r="M16" s="6"/>
      <c r="N16" s="6"/>
      <c r="O16" s="6"/>
      <c r="P16" s="6"/>
      <c r="Q16" s="6"/>
      <c r="R16" s="6"/>
      <c r="S16" s="6"/>
      <c r="T16" s="6"/>
      <c r="U16" s="6"/>
      <c r="V16" s="6"/>
      <c r="W16" s="6"/>
      <c r="X16" s="6"/>
      <c r="Y16" s="6"/>
      <c r="Z16" s="6"/>
    </row>
    <row r="17" spans="1:26" ht="12.75" customHeight="1">
      <c r="A17" s="798" t="s">
        <v>1661</v>
      </c>
      <c r="B17" s="798"/>
      <c r="C17" s="798"/>
      <c r="D17" s="798"/>
      <c r="E17" s="798"/>
      <c r="F17" s="798"/>
      <c r="G17" s="799"/>
      <c r="H17" s="6"/>
      <c r="I17" s="6"/>
      <c r="J17" s="6"/>
      <c r="K17" s="6"/>
      <c r="L17" s="6"/>
      <c r="M17" s="6"/>
      <c r="N17" s="6"/>
      <c r="O17" s="6"/>
      <c r="P17" s="6"/>
      <c r="Q17" s="6"/>
      <c r="R17" s="6"/>
      <c r="S17" s="6"/>
      <c r="T17" s="6"/>
      <c r="U17" s="6"/>
      <c r="V17" s="6"/>
      <c r="W17" s="6"/>
      <c r="X17" s="6"/>
      <c r="Y17" s="6"/>
      <c r="Z17" s="6"/>
    </row>
    <row r="18" spans="1:26" ht="12.75" customHeight="1">
      <c r="A18" s="285" t="s">
        <v>1662</v>
      </c>
      <c r="B18" s="800">
        <f>'Sources and Uses Budget'!$C17</f>
        <v>0</v>
      </c>
      <c r="C18" s="800">
        <f>'Sources and Uses Budget'!$C17</f>
        <v>0</v>
      </c>
      <c r="D18" s="801">
        <f t="shared" ref="D18:D26" si="4">C18-B18</f>
        <v>0</v>
      </c>
      <c r="E18" s="802"/>
      <c r="F18" s="803"/>
      <c r="G18" s="799"/>
      <c r="H18" s="6"/>
      <c r="I18" s="6"/>
      <c r="J18" s="6"/>
      <c r="K18" s="6"/>
      <c r="L18" s="6"/>
      <c r="M18" s="6"/>
      <c r="N18" s="6"/>
      <c r="O18" s="6"/>
      <c r="P18" s="6"/>
      <c r="Q18" s="6"/>
      <c r="R18" s="6"/>
      <c r="S18" s="6"/>
      <c r="T18" s="6"/>
      <c r="U18" s="6"/>
      <c r="V18" s="6"/>
      <c r="W18" s="6"/>
      <c r="X18" s="6"/>
      <c r="Y18" s="6"/>
      <c r="Z18" s="6"/>
    </row>
    <row r="19" spans="1:26" ht="12.75" customHeight="1">
      <c r="A19" s="285" t="s">
        <v>1663</v>
      </c>
      <c r="B19" s="800">
        <f>'Sources and Uses Budget'!$C18</f>
        <v>0</v>
      </c>
      <c r="C19" s="800">
        <f>'Sources and Uses Budget'!$C18</f>
        <v>0</v>
      </c>
      <c r="D19" s="801">
        <f t="shared" si="4"/>
        <v>0</v>
      </c>
      <c r="E19" s="802"/>
      <c r="F19" s="803"/>
      <c r="G19" s="799"/>
      <c r="H19" s="6"/>
      <c r="I19" s="6"/>
      <c r="J19" s="6"/>
      <c r="K19" s="6"/>
      <c r="L19" s="6"/>
      <c r="M19" s="6"/>
      <c r="N19" s="6"/>
      <c r="O19" s="6"/>
      <c r="P19" s="6"/>
      <c r="Q19" s="6"/>
      <c r="R19" s="6"/>
      <c r="S19" s="6"/>
      <c r="T19" s="6"/>
      <c r="U19" s="6"/>
      <c r="V19" s="6"/>
      <c r="W19" s="6"/>
      <c r="X19" s="6"/>
      <c r="Y19" s="6"/>
      <c r="Z19" s="6"/>
    </row>
    <row r="20" spans="1:26" ht="12.75" customHeight="1">
      <c r="A20" s="285" t="s">
        <v>1664</v>
      </c>
      <c r="B20" s="800">
        <f>'Sources and Uses Budget'!$C19</f>
        <v>0</v>
      </c>
      <c r="C20" s="800">
        <f>'Sources and Uses Budget'!$C19</f>
        <v>0</v>
      </c>
      <c r="D20" s="801">
        <f t="shared" si="4"/>
        <v>0</v>
      </c>
      <c r="E20" s="802"/>
      <c r="F20" s="803"/>
      <c r="G20" s="799"/>
      <c r="H20" s="6"/>
      <c r="I20" s="6"/>
      <c r="J20" s="6"/>
      <c r="K20" s="6"/>
      <c r="L20" s="6"/>
      <c r="M20" s="6"/>
      <c r="N20" s="6"/>
      <c r="O20" s="6"/>
      <c r="P20" s="6"/>
      <c r="Q20" s="6"/>
      <c r="R20" s="6"/>
      <c r="S20" s="6"/>
      <c r="T20" s="6"/>
      <c r="U20" s="6"/>
      <c r="V20" s="6"/>
      <c r="W20" s="6"/>
      <c r="X20" s="6"/>
      <c r="Y20" s="6"/>
      <c r="Z20" s="6"/>
    </row>
    <row r="21" spans="1:26" ht="12.75" customHeight="1">
      <c r="A21" s="285" t="s">
        <v>1665</v>
      </c>
      <c r="B21" s="800">
        <f>'Sources and Uses Budget'!$C20</f>
        <v>0</v>
      </c>
      <c r="C21" s="800">
        <f>'Sources and Uses Budget'!$C20</f>
        <v>0</v>
      </c>
      <c r="D21" s="801">
        <f t="shared" si="4"/>
        <v>0</v>
      </c>
      <c r="E21" s="802"/>
      <c r="F21" s="803"/>
      <c r="G21" s="799"/>
      <c r="H21" s="6"/>
      <c r="I21" s="6"/>
      <c r="J21" s="6"/>
      <c r="K21" s="6"/>
      <c r="L21" s="6"/>
      <c r="M21" s="6"/>
      <c r="N21" s="6"/>
      <c r="O21" s="6"/>
      <c r="P21" s="6"/>
      <c r="Q21" s="6"/>
      <c r="R21" s="6"/>
      <c r="S21" s="6"/>
      <c r="T21" s="6"/>
      <c r="U21" s="6"/>
      <c r="V21" s="6"/>
      <c r="W21" s="6"/>
      <c r="X21" s="6"/>
      <c r="Y21" s="6"/>
      <c r="Z21" s="6"/>
    </row>
    <row r="22" spans="1:26" ht="12.75" customHeight="1">
      <c r="A22" s="285" t="s">
        <v>1666</v>
      </c>
      <c r="B22" s="800">
        <f>'Sources and Uses Budget'!$C21</f>
        <v>0</v>
      </c>
      <c r="C22" s="800">
        <f>'Sources and Uses Budget'!$C21</f>
        <v>0</v>
      </c>
      <c r="D22" s="801">
        <f t="shared" si="4"/>
        <v>0</v>
      </c>
      <c r="E22" s="802"/>
      <c r="F22" s="803"/>
      <c r="G22" s="799"/>
      <c r="H22" s="6"/>
      <c r="I22" s="6"/>
      <c r="J22" s="6"/>
      <c r="K22" s="6"/>
      <c r="L22" s="6"/>
      <c r="M22" s="6"/>
      <c r="N22" s="6"/>
      <c r="O22" s="6"/>
      <c r="P22" s="6"/>
      <c r="Q22" s="6"/>
      <c r="R22" s="6"/>
      <c r="S22" s="6"/>
      <c r="T22" s="6"/>
      <c r="U22" s="6"/>
      <c r="V22" s="6"/>
      <c r="W22" s="6"/>
      <c r="X22" s="6"/>
      <c r="Y22" s="6"/>
      <c r="Z22" s="6"/>
    </row>
    <row r="23" spans="1:26" ht="12.75" customHeight="1">
      <c r="A23" s="285" t="s">
        <v>1667</v>
      </c>
      <c r="B23" s="800">
        <f>'Sources and Uses Budget'!$C22</f>
        <v>0</v>
      </c>
      <c r="C23" s="800">
        <f>'Sources and Uses Budget'!$C22</f>
        <v>0</v>
      </c>
      <c r="D23" s="801">
        <f t="shared" si="4"/>
        <v>0</v>
      </c>
      <c r="E23" s="802"/>
      <c r="F23" s="803"/>
      <c r="G23" s="799"/>
      <c r="H23" s="6"/>
      <c r="I23" s="6"/>
      <c r="J23" s="6"/>
      <c r="K23" s="6"/>
      <c r="L23" s="6"/>
      <c r="M23" s="6"/>
      <c r="N23" s="6"/>
      <c r="O23" s="6"/>
      <c r="P23" s="6"/>
      <c r="Q23" s="6"/>
      <c r="R23" s="6"/>
      <c r="S23" s="6"/>
      <c r="T23" s="6"/>
      <c r="U23" s="6"/>
      <c r="V23" s="6"/>
      <c r="W23" s="6"/>
      <c r="X23" s="6"/>
      <c r="Y23" s="6"/>
      <c r="Z23" s="6"/>
    </row>
    <row r="24" spans="1:26" ht="12.75" customHeight="1">
      <c r="A24" s="285" t="s">
        <v>1668</v>
      </c>
      <c r="B24" s="800">
        <f>'Sources and Uses Budget'!$C23</f>
        <v>0</v>
      </c>
      <c r="C24" s="800">
        <f>'Sources and Uses Budget'!$C23</f>
        <v>0</v>
      </c>
      <c r="D24" s="801">
        <f t="shared" si="4"/>
        <v>0</v>
      </c>
      <c r="E24" s="802"/>
      <c r="F24" s="803"/>
      <c r="G24" s="799"/>
      <c r="H24" s="6"/>
      <c r="I24" s="6"/>
      <c r="J24" s="6"/>
      <c r="K24" s="6"/>
      <c r="L24" s="6"/>
      <c r="M24" s="6"/>
      <c r="N24" s="6"/>
      <c r="O24" s="6"/>
      <c r="P24" s="6"/>
      <c r="Q24" s="6"/>
      <c r="R24" s="6"/>
      <c r="S24" s="6"/>
      <c r="T24" s="6"/>
      <c r="U24" s="6"/>
      <c r="V24" s="6"/>
      <c r="W24" s="6"/>
      <c r="X24" s="6"/>
      <c r="Y24" s="6"/>
      <c r="Z24" s="6"/>
    </row>
    <row r="25" spans="1:26" ht="12.75" customHeight="1">
      <c r="A25" s="285" t="s">
        <v>1669</v>
      </c>
      <c r="B25" s="800">
        <f>'Sources and Uses Budget'!$C24</f>
        <v>0</v>
      </c>
      <c r="C25" s="800">
        <f>'Sources and Uses Budget'!$C24</f>
        <v>0</v>
      </c>
      <c r="D25" s="801">
        <f t="shared" si="4"/>
        <v>0</v>
      </c>
      <c r="E25" s="802"/>
      <c r="F25" s="803"/>
      <c r="G25" s="799"/>
      <c r="H25" s="6"/>
      <c r="I25" s="6"/>
      <c r="J25" s="6"/>
      <c r="K25" s="6"/>
      <c r="L25" s="6"/>
      <c r="M25" s="6"/>
      <c r="N25" s="6"/>
      <c r="O25" s="6"/>
      <c r="P25" s="6"/>
      <c r="Q25" s="6"/>
      <c r="R25" s="6"/>
      <c r="S25" s="6"/>
      <c r="T25" s="6"/>
      <c r="U25" s="6"/>
      <c r="V25" s="6"/>
      <c r="W25" s="6"/>
      <c r="X25" s="6"/>
      <c r="Y25" s="6"/>
      <c r="Z25" s="6"/>
    </row>
    <row r="26" spans="1:26" ht="12.75" customHeight="1">
      <c r="A26" s="285" t="str">
        <f>'Sources and Uses Budget'!A25</f>
        <v>Other: (Specify)</v>
      </c>
      <c r="B26" s="800">
        <f>'Sources and Uses Budget'!$C25</f>
        <v>0</v>
      </c>
      <c r="C26" s="800">
        <f>'Sources and Uses Budget'!$C25</f>
        <v>0</v>
      </c>
      <c r="D26" s="801">
        <f t="shared" si="4"/>
        <v>0</v>
      </c>
      <c r="E26" s="802"/>
      <c r="F26" s="803"/>
      <c r="G26" s="799"/>
      <c r="H26" s="6"/>
      <c r="I26" s="6"/>
      <c r="J26" s="6"/>
      <c r="K26" s="6"/>
      <c r="L26" s="6"/>
      <c r="M26" s="6"/>
      <c r="N26" s="6"/>
      <c r="O26" s="6"/>
      <c r="P26" s="6"/>
      <c r="Q26" s="6"/>
      <c r="R26" s="6"/>
      <c r="S26" s="6"/>
      <c r="T26" s="6"/>
      <c r="U26" s="6"/>
      <c r="V26" s="6"/>
      <c r="W26" s="6"/>
      <c r="X26" s="6"/>
      <c r="Y26" s="6"/>
      <c r="Z26" s="6"/>
    </row>
    <row r="27" spans="1:26" ht="12.75" customHeight="1">
      <c r="A27" s="804" t="s">
        <v>1671</v>
      </c>
      <c r="B27" s="801">
        <f t="shared" ref="B27:D27" si="5">SUM(B18:B26)</f>
        <v>0</v>
      </c>
      <c r="C27" s="801">
        <f t="shared" si="5"/>
        <v>0</v>
      </c>
      <c r="D27" s="801">
        <f t="shared" si="5"/>
        <v>0</v>
      </c>
      <c r="E27" s="802"/>
      <c r="F27" s="803"/>
      <c r="G27" s="799"/>
      <c r="H27" s="6"/>
      <c r="I27" s="6"/>
      <c r="J27" s="6"/>
      <c r="K27" s="6"/>
      <c r="L27" s="6"/>
      <c r="M27" s="6"/>
      <c r="N27" s="6"/>
      <c r="O27" s="6"/>
      <c r="P27" s="6"/>
      <c r="Q27" s="6"/>
      <c r="R27" s="6"/>
      <c r="S27" s="6"/>
      <c r="T27" s="6"/>
      <c r="U27" s="6"/>
      <c r="V27" s="6"/>
      <c r="W27" s="6"/>
      <c r="X27" s="6"/>
      <c r="Y27" s="6"/>
      <c r="Z27" s="6"/>
    </row>
    <row r="28" spans="1:26" ht="12.75" customHeight="1">
      <c r="A28" s="804" t="s">
        <v>1672</v>
      </c>
      <c r="B28" s="800">
        <f>'Sources and Uses Budget'!$C$27</f>
        <v>0</v>
      </c>
      <c r="C28" s="800">
        <f>'Sources and Uses Budget'!$C$27</f>
        <v>0</v>
      </c>
      <c r="D28" s="801">
        <f>C28-B28</f>
        <v>0</v>
      </c>
      <c r="E28" s="802"/>
      <c r="F28" s="803"/>
      <c r="G28" s="799"/>
      <c r="H28" s="6"/>
      <c r="I28" s="6"/>
      <c r="J28" s="6"/>
      <c r="K28" s="6"/>
      <c r="L28" s="6"/>
      <c r="M28" s="6"/>
      <c r="N28" s="6"/>
      <c r="O28" s="6"/>
      <c r="P28" s="6"/>
      <c r="Q28" s="6"/>
      <c r="R28" s="6"/>
      <c r="S28" s="6"/>
      <c r="T28" s="6"/>
      <c r="U28" s="6"/>
      <c r="V28" s="6"/>
      <c r="W28" s="6"/>
      <c r="X28" s="6"/>
      <c r="Y28" s="6"/>
      <c r="Z28" s="6"/>
    </row>
    <row r="29" spans="1:26" ht="12.75" customHeight="1">
      <c r="A29" s="798" t="s">
        <v>1673</v>
      </c>
      <c r="B29" s="798"/>
      <c r="C29" s="798"/>
      <c r="D29" s="798"/>
      <c r="E29" s="798"/>
      <c r="F29" s="798"/>
      <c r="G29" s="799"/>
      <c r="H29" s="6"/>
      <c r="I29" s="6"/>
      <c r="J29" s="6"/>
      <c r="K29" s="6"/>
      <c r="L29" s="6"/>
      <c r="M29" s="6"/>
      <c r="N29" s="6"/>
      <c r="O29" s="6"/>
      <c r="P29" s="6"/>
      <c r="Q29" s="6"/>
      <c r="R29" s="6"/>
      <c r="S29" s="6"/>
      <c r="T29" s="6"/>
      <c r="U29" s="6"/>
      <c r="V29" s="6"/>
      <c r="W29" s="6"/>
      <c r="X29" s="6"/>
      <c r="Y29" s="6"/>
      <c r="Z29" s="6"/>
    </row>
    <row r="30" spans="1:26" ht="12.75" customHeight="1">
      <c r="A30" s="285" t="s">
        <v>1662</v>
      </c>
      <c r="B30" s="800">
        <f>'Sources and Uses Budget'!$C29</f>
        <v>1269091</v>
      </c>
      <c r="C30" s="800">
        <f>'Sources and Uses Budget'!$C29</f>
        <v>1269091</v>
      </c>
      <c r="D30" s="801">
        <f t="shared" ref="D30:D36" si="6">C30-B30</f>
        <v>0</v>
      </c>
      <c r="E30" s="802"/>
      <c r="F30" s="803"/>
      <c r="G30" s="799"/>
      <c r="H30" s="6"/>
      <c r="I30" s="6"/>
      <c r="J30" s="6"/>
      <c r="K30" s="6"/>
      <c r="L30" s="6"/>
      <c r="M30" s="6"/>
      <c r="N30" s="6"/>
      <c r="O30" s="6"/>
      <c r="P30" s="6"/>
      <c r="Q30" s="6"/>
      <c r="R30" s="6"/>
      <c r="S30" s="6"/>
      <c r="T30" s="6"/>
      <c r="U30" s="6"/>
      <c r="V30" s="6"/>
      <c r="W30" s="6"/>
      <c r="X30" s="6"/>
      <c r="Y30" s="6"/>
      <c r="Z30" s="6"/>
    </row>
    <row r="31" spans="1:26" ht="12.75" customHeight="1">
      <c r="A31" s="285" t="s">
        <v>1663</v>
      </c>
      <c r="B31" s="800">
        <f>'Sources and Uses Budget'!$C30</f>
        <v>14171265</v>
      </c>
      <c r="C31" s="800">
        <f>'Sources and Uses Budget'!$C30</f>
        <v>14171265</v>
      </c>
      <c r="D31" s="801">
        <f t="shared" si="6"/>
        <v>0</v>
      </c>
      <c r="E31" s="802"/>
      <c r="F31" s="803"/>
      <c r="G31" s="799"/>
      <c r="H31" s="6"/>
      <c r="I31" s="6"/>
      <c r="J31" s="6"/>
      <c r="K31" s="6"/>
      <c r="L31" s="6"/>
      <c r="M31" s="6"/>
      <c r="N31" s="6"/>
      <c r="O31" s="6"/>
      <c r="P31" s="6"/>
      <c r="Q31" s="6"/>
      <c r="R31" s="6"/>
      <c r="S31" s="6"/>
      <c r="T31" s="6"/>
      <c r="U31" s="6"/>
      <c r="V31" s="6"/>
      <c r="W31" s="6"/>
      <c r="X31" s="6"/>
      <c r="Y31" s="6"/>
      <c r="Z31" s="6"/>
    </row>
    <row r="32" spans="1:26" ht="12.75" customHeight="1">
      <c r="A32" s="285" t="s">
        <v>1664</v>
      </c>
      <c r="B32" s="800">
        <f>'Sources and Uses Budget'!$C31</f>
        <v>650053</v>
      </c>
      <c r="C32" s="800">
        <f>'Sources and Uses Budget'!$C31</f>
        <v>650053</v>
      </c>
      <c r="D32" s="801">
        <f t="shared" si="6"/>
        <v>0</v>
      </c>
      <c r="E32" s="802"/>
      <c r="F32" s="803"/>
      <c r="G32" s="799"/>
      <c r="H32" s="6"/>
      <c r="I32" s="6"/>
      <c r="J32" s="6"/>
      <c r="K32" s="6"/>
      <c r="L32" s="6"/>
      <c r="M32" s="6"/>
      <c r="N32" s="6"/>
      <c r="O32" s="6"/>
      <c r="P32" s="6"/>
      <c r="Q32" s="6"/>
      <c r="R32" s="6"/>
      <c r="S32" s="6"/>
      <c r="T32" s="6"/>
      <c r="U32" s="6"/>
      <c r="V32" s="6"/>
      <c r="W32" s="6"/>
      <c r="X32" s="6"/>
      <c r="Y32" s="6"/>
      <c r="Z32" s="6"/>
    </row>
    <row r="33" spans="1:26" ht="12.75" customHeight="1">
      <c r="A33" s="285" t="s">
        <v>1665</v>
      </c>
      <c r="B33" s="800">
        <f>'Sources and Uses Budget'!$C32</f>
        <v>634154</v>
      </c>
      <c r="C33" s="800">
        <f>'Sources and Uses Budget'!$C32</f>
        <v>634154</v>
      </c>
      <c r="D33" s="801">
        <f t="shared" si="6"/>
        <v>0</v>
      </c>
      <c r="E33" s="802"/>
      <c r="F33" s="803"/>
      <c r="G33" s="799"/>
      <c r="H33" s="6"/>
      <c r="I33" s="6"/>
      <c r="J33" s="6"/>
      <c r="K33" s="6"/>
      <c r="L33" s="6"/>
      <c r="M33" s="6"/>
      <c r="N33" s="6"/>
      <c r="O33" s="6"/>
      <c r="P33" s="6"/>
      <c r="Q33" s="6"/>
      <c r="R33" s="6"/>
      <c r="S33" s="6"/>
      <c r="T33" s="6"/>
      <c r="U33" s="6"/>
      <c r="V33" s="6"/>
      <c r="W33" s="6"/>
      <c r="X33" s="6"/>
      <c r="Y33" s="6"/>
      <c r="Z33" s="6"/>
    </row>
    <row r="34" spans="1:26" ht="12.75" customHeight="1">
      <c r="A34" s="285" t="s">
        <v>1666</v>
      </c>
      <c r="B34" s="800">
        <f>'Sources and Uses Budget'!$C33</f>
        <v>914376</v>
      </c>
      <c r="C34" s="800">
        <f>'Sources and Uses Budget'!$C33</f>
        <v>914376</v>
      </c>
      <c r="D34" s="801">
        <f t="shared" si="6"/>
        <v>0</v>
      </c>
      <c r="E34" s="802"/>
      <c r="F34" s="803"/>
      <c r="G34" s="799"/>
      <c r="H34" s="6"/>
      <c r="I34" s="6"/>
      <c r="J34" s="6"/>
      <c r="K34" s="6"/>
      <c r="L34" s="6"/>
      <c r="M34" s="6"/>
      <c r="N34" s="6"/>
      <c r="O34" s="6"/>
      <c r="P34" s="6"/>
      <c r="Q34" s="6"/>
      <c r="R34" s="6"/>
      <c r="S34" s="6"/>
      <c r="T34" s="6"/>
      <c r="U34" s="6"/>
      <c r="V34" s="6"/>
      <c r="W34" s="6"/>
      <c r="X34" s="6"/>
      <c r="Y34" s="6"/>
      <c r="Z34" s="6"/>
    </row>
    <row r="35" spans="1:26" ht="12.75" customHeight="1">
      <c r="A35" s="285" t="s">
        <v>1667</v>
      </c>
      <c r="B35" s="800">
        <f>'Sources and Uses Budget'!$C34</f>
        <v>1544036</v>
      </c>
      <c r="C35" s="800">
        <f>'Sources and Uses Budget'!$C34</f>
        <v>1544036</v>
      </c>
      <c r="D35" s="801">
        <f t="shared" si="6"/>
        <v>0</v>
      </c>
      <c r="E35" s="802"/>
      <c r="F35" s="803"/>
      <c r="G35" s="799"/>
      <c r="H35" s="6"/>
      <c r="I35" s="6"/>
      <c r="J35" s="6"/>
      <c r="K35" s="6"/>
      <c r="L35" s="6"/>
      <c r="M35" s="6"/>
      <c r="N35" s="6"/>
      <c r="O35" s="6"/>
      <c r="P35" s="6"/>
      <c r="Q35" s="6"/>
      <c r="R35" s="6"/>
      <c r="S35" s="6"/>
      <c r="T35" s="6"/>
      <c r="U35" s="6"/>
      <c r="V35" s="6"/>
      <c r="W35" s="6"/>
      <c r="X35" s="6"/>
      <c r="Y35" s="6"/>
      <c r="Z35" s="6"/>
    </row>
    <row r="36" spans="1:26" ht="12.75" customHeight="1">
      <c r="A36" s="285" t="s">
        <v>1668</v>
      </c>
      <c r="B36" s="800">
        <f>'Sources and Uses Budget'!$C35</f>
        <v>402960</v>
      </c>
      <c r="C36" s="800">
        <f>'Sources and Uses Budget'!$C35</f>
        <v>402960</v>
      </c>
      <c r="D36" s="801">
        <f t="shared" si="6"/>
        <v>0</v>
      </c>
      <c r="E36" s="802"/>
      <c r="F36" s="803"/>
      <c r="G36" s="799"/>
      <c r="H36" s="6"/>
      <c r="I36" s="6"/>
      <c r="J36" s="6"/>
      <c r="K36" s="6"/>
      <c r="L36" s="6"/>
      <c r="M36" s="6"/>
      <c r="N36" s="6"/>
      <c r="O36" s="6"/>
      <c r="P36" s="6"/>
      <c r="Q36" s="6"/>
      <c r="R36" s="6"/>
      <c r="S36" s="6"/>
      <c r="T36" s="6"/>
      <c r="U36" s="6"/>
      <c r="V36" s="6"/>
      <c r="W36" s="6"/>
      <c r="X36" s="6"/>
      <c r="Y36" s="6"/>
      <c r="Z36" s="6"/>
    </row>
    <row r="37" spans="1:26" ht="12.75" customHeight="1">
      <c r="A37" s="285" t="s">
        <v>1669</v>
      </c>
      <c r="B37" s="800">
        <f>'Sources and Uses Budget'!$C36</f>
        <v>0</v>
      </c>
      <c r="C37" s="800">
        <f>'Sources and Uses Budget'!$C36</f>
        <v>0</v>
      </c>
      <c r="D37" s="801"/>
      <c r="E37" s="802"/>
      <c r="F37" s="803"/>
      <c r="G37" s="799"/>
      <c r="H37" s="6"/>
      <c r="I37" s="6"/>
      <c r="J37" s="6"/>
      <c r="K37" s="6"/>
      <c r="L37" s="6"/>
      <c r="M37" s="6"/>
      <c r="N37" s="6"/>
      <c r="O37" s="6"/>
      <c r="P37" s="6"/>
      <c r="Q37" s="6"/>
      <c r="R37" s="6"/>
      <c r="S37" s="6"/>
      <c r="T37" s="6"/>
      <c r="U37" s="6"/>
      <c r="V37" s="6"/>
      <c r="W37" s="6"/>
      <c r="X37" s="6"/>
      <c r="Y37" s="6"/>
      <c r="Z37" s="6"/>
    </row>
    <row r="38" spans="1:26" ht="12.75" customHeight="1">
      <c r="A38" s="285" t="str">
        <f>'Sources and Uses Budget'!A37</f>
        <v>Other: (Photovoltaic)</v>
      </c>
      <c r="B38" s="800">
        <f>'Sources and Uses Budget'!$C37</f>
        <v>539337</v>
      </c>
      <c r="C38" s="800">
        <f>'Sources and Uses Budget'!$C37</f>
        <v>539337</v>
      </c>
      <c r="D38" s="801">
        <f t="shared" ref="D38:D39" si="7">C38-B38</f>
        <v>0</v>
      </c>
      <c r="E38" s="802"/>
      <c r="F38" s="803"/>
      <c r="G38" s="799"/>
      <c r="H38" s="6"/>
      <c r="I38" s="6"/>
      <c r="J38" s="6"/>
      <c r="K38" s="6"/>
      <c r="L38" s="6"/>
      <c r="M38" s="6"/>
      <c r="N38" s="6"/>
      <c r="O38" s="6"/>
      <c r="P38" s="6"/>
      <c r="Q38" s="6"/>
      <c r="R38" s="6"/>
      <c r="S38" s="6"/>
      <c r="T38" s="6"/>
      <c r="U38" s="6"/>
      <c r="V38" s="6"/>
      <c r="W38" s="6"/>
      <c r="X38" s="6"/>
      <c r="Y38" s="6"/>
      <c r="Z38" s="6"/>
    </row>
    <row r="39" spans="1:26" ht="12.75" customHeight="1">
      <c r="A39" s="804" t="s">
        <v>1675</v>
      </c>
      <c r="B39" s="801">
        <f t="shared" ref="B39:C39" si="8">SUM(B30:B38)</f>
        <v>20125272</v>
      </c>
      <c r="C39" s="801">
        <f t="shared" si="8"/>
        <v>20125272</v>
      </c>
      <c r="D39" s="801">
        <f t="shared" si="7"/>
        <v>0</v>
      </c>
      <c r="E39" s="802"/>
      <c r="F39" s="803"/>
      <c r="G39" s="799"/>
      <c r="H39" s="6"/>
      <c r="I39" s="6"/>
      <c r="J39" s="6"/>
      <c r="K39" s="6"/>
      <c r="L39" s="6"/>
      <c r="M39" s="6"/>
      <c r="N39" s="6"/>
      <c r="O39" s="6"/>
      <c r="P39" s="6"/>
      <c r="Q39" s="6"/>
      <c r="R39" s="6"/>
      <c r="S39" s="6"/>
      <c r="T39" s="6"/>
      <c r="U39" s="6"/>
      <c r="V39" s="6"/>
      <c r="W39" s="6"/>
      <c r="X39" s="6"/>
      <c r="Y39" s="6"/>
      <c r="Z39" s="6"/>
    </row>
    <row r="40" spans="1:26" ht="12.75" customHeight="1">
      <c r="A40" s="798" t="s">
        <v>1676</v>
      </c>
      <c r="B40" s="798"/>
      <c r="C40" s="798"/>
      <c r="D40" s="798"/>
      <c r="E40" s="798"/>
      <c r="F40" s="798"/>
      <c r="G40" s="799"/>
      <c r="H40" s="6"/>
      <c r="I40" s="6"/>
      <c r="J40" s="6"/>
      <c r="K40" s="6"/>
      <c r="L40" s="6"/>
      <c r="M40" s="6"/>
      <c r="N40" s="6"/>
      <c r="O40" s="6"/>
      <c r="P40" s="6"/>
      <c r="Q40" s="6"/>
      <c r="R40" s="6"/>
      <c r="S40" s="6"/>
      <c r="T40" s="6"/>
      <c r="U40" s="6"/>
      <c r="V40" s="6"/>
      <c r="W40" s="6"/>
      <c r="X40" s="6"/>
      <c r="Y40" s="6"/>
      <c r="Z40" s="6"/>
    </row>
    <row r="41" spans="1:26" ht="12.75" customHeight="1">
      <c r="A41" s="805" t="s">
        <v>1677</v>
      </c>
      <c r="B41" s="800">
        <f>'Sources and Uses Budget'!$C40</f>
        <v>416000</v>
      </c>
      <c r="C41" s="800">
        <f>'Sources and Uses Budget'!$C40</f>
        <v>416000</v>
      </c>
      <c r="D41" s="801">
        <f t="shared" ref="D41:D44" si="9">C41-B41</f>
        <v>0</v>
      </c>
      <c r="E41" s="802"/>
      <c r="F41" s="803"/>
      <c r="G41" s="799"/>
      <c r="H41" s="6"/>
      <c r="I41" s="6"/>
      <c r="J41" s="6"/>
      <c r="K41" s="6"/>
      <c r="L41" s="6"/>
      <c r="M41" s="6"/>
      <c r="N41" s="6"/>
      <c r="O41" s="6"/>
      <c r="P41" s="6"/>
      <c r="Q41" s="6"/>
      <c r="R41" s="6"/>
      <c r="S41" s="6"/>
      <c r="T41" s="6"/>
      <c r="U41" s="6"/>
      <c r="V41" s="6"/>
      <c r="W41" s="6"/>
      <c r="X41" s="6"/>
      <c r="Y41" s="6"/>
      <c r="Z41" s="6"/>
    </row>
    <row r="42" spans="1:26" ht="12.75" customHeight="1">
      <c r="A42" s="805" t="s">
        <v>1678</v>
      </c>
      <c r="B42" s="800">
        <f>'Sources and Uses Budget'!$C41</f>
        <v>40000</v>
      </c>
      <c r="C42" s="800">
        <f>'Sources and Uses Budget'!$C41</f>
        <v>40000</v>
      </c>
      <c r="D42" s="801">
        <f t="shared" si="9"/>
        <v>0</v>
      </c>
      <c r="E42" s="802"/>
      <c r="F42" s="803"/>
      <c r="G42" s="799"/>
      <c r="H42" s="6"/>
      <c r="I42" s="6"/>
      <c r="J42" s="6"/>
      <c r="K42" s="6"/>
      <c r="L42" s="6"/>
      <c r="M42" s="6"/>
      <c r="N42" s="6"/>
      <c r="O42" s="6"/>
      <c r="P42" s="6"/>
      <c r="Q42" s="6"/>
      <c r="R42" s="6"/>
      <c r="S42" s="6"/>
      <c r="T42" s="6"/>
      <c r="U42" s="6"/>
      <c r="V42" s="6"/>
      <c r="W42" s="6"/>
      <c r="X42" s="6"/>
      <c r="Y42" s="6"/>
      <c r="Z42" s="6"/>
    </row>
    <row r="43" spans="1:26" ht="12.75" customHeight="1">
      <c r="A43" s="804" t="s">
        <v>1679</v>
      </c>
      <c r="B43" s="801">
        <f t="shared" ref="B43:C43" si="10">SUM(B41:B42)</f>
        <v>456000</v>
      </c>
      <c r="C43" s="801">
        <f t="shared" si="10"/>
        <v>456000</v>
      </c>
      <c r="D43" s="801">
        <f t="shared" si="9"/>
        <v>0</v>
      </c>
      <c r="E43" s="802"/>
      <c r="F43" s="803"/>
      <c r="G43" s="799"/>
      <c r="H43" s="6"/>
      <c r="I43" s="6"/>
      <c r="J43" s="6"/>
      <c r="K43" s="6"/>
      <c r="L43" s="6"/>
      <c r="M43" s="6"/>
      <c r="N43" s="6"/>
      <c r="O43" s="6"/>
      <c r="P43" s="6"/>
      <c r="Q43" s="6"/>
      <c r="R43" s="6"/>
      <c r="S43" s="6"/>
      <c r="T43" s="6"/>
      <c r="U43" s="6"/>
      <c r="V43" s="6"/>
      <c r="W43" s="6"/>
      <c r="X43" s="6"/>
      <c r="Y43" s="6"/>
      <c r="Z43" s="6"/>
    </row>
    <row r="44" spans="1:26" ht="12.75" customHeight="1">
      <c r="A44" s="804" t="s">
        <v>1680</v>
      </c>
      <c r="B44" s="800">
        <f>'Sources and Uses Budget'!$C43</f>
        <v>292500</v>
      </c>
      <c r="C44" s="800">
        <f>'Sources and Uses Budget'!$C43</f>
        <v>292500</v>
      </c>
      <c r="D44" s="801">
        <f t="shared" si="9"/>
        <v>0</v>
      </c>
      <c r="E44" s="802"/>
      <c r="F44" s="803"/>
      <c r="G44" s="799"/>
      <c r="H44" s="6"/>
      <c r="I44" s="6"/>
      <c r="J44" s="6"/>
      <c r="K44" s="6"/>
      <c r="L44" s="6"/>
      <c r="M44" s="6"/>
      <c r="N44" s="6"/>
      <c r="O44" s="6"/>
      <c r="P44" s="6"/>
      <c r="Q44" s="6"/>
      <c r="R44" s="6"/>
      <c r="S44" s="6"/>
      <c r="T44" s="6"/>
      <c r="U44" s="6"/>
      <c r="V44" s="6"/>
      <c r="W44" s="6"/>
      <c r="X44" s="6"/>
      <c r="Y44" s="6"/>
      <c r="Z44" s="6"/>
    </row>
    <row r="45" spans="1:26" ht="12" customHeight="1">
      <c r="A45" s="798" t="s">
        <v>1681</v>
      </c>
      <c r="B45" s="798"/>
      <c r="C45" s="798"/>
      <c r="D45" s="798"/>
      <c r="E45" s="798"/>
      <c r="F45" s="798"/>
      <c r="G45" s="799"/>
      <c r="H45" s="6"/>
      <c r="I45" s="6"/>
      <c r="J45" s="6"/>
      <c r="K45" s="6"/>
      <c r="L45" s="6"/>
      <c r="M45" s="6"/>
      <c r="N45" s="6"/>
      <c r="O45" s="6"/>
      <c r="P45" s="6"/>
      <c r="Q45" s="6"/>
      <c r="R45" s="6"/>
      <c r="S45" s="6"/>
      <c r="T45" s="6"/>
      <c r="U45" s="6"/>
      <c r="V45" s="6"/>
      <c r="W45" s="6"/>
      <c r="X45" s="6"/>
      <c r="Y45" s="6"/>
      <c r="Z45" s="6"/>
    </row>
    <row r="46" spans="1:26" ht="12.75" customHeight="1">
      <c r="A46" s="285" t="s">
        <v>1682</v>
      </c>
      <c r="B46" s="800">
        <f>'Sources and Uses Budget'!$C45</f>
        <v>1234864.5914641235</v>
      </c>
      <c r="C46" s="800">
        <f>'Sources and Uses Budget'!$C45</f>
        <v>1234864.5914641235</v>
      </c>
      <c r="D46" s="801">
        <f t="shared" ref="D46:D55" si="11">C46-B46</f>
        <v>0</v>
      </c>
      <c r="E46" s="802"/>
      <c r="F46" s="803"/>
      <c r="G46" s="799"/>
      <c r="H46" s="6"/>
      <c r="I46" s="6"/>
      <c r="J46" s="6"/>
      <c r="K46" s="6"/>
      <c r="L46" s="6"/>
      <c r="M46" s="6"/>
      <c r="N46" s="6"/>
      <c r="O46" s="6"/>
      <c r="P46" s="6"/>
      <c r="Q46" s="6"/>
      <c r="R46" s="6"/>
      <c r="S46" s="6"/>
      <c r="T46" s="6"/>
      <c r="U46" s="6"/>
      <c r="V46" s="6"/>
      <c r="W46" s="6"/>
      <c r="X46" s="6"/>
      <c r="Y46" s="6"/>
      <c r="Z46" s="6"/>
    </row>
    <row r="47" spans="1:26" ht="12.75" customHeight="1">
      <c r="A47" s="285" t="s">
        <v>1683</v>
      </c>
      <c r="B47" s="800">
        <f>'Sources and Uses Budget'!$C46</f>
        <v>242578.33463425975</v>
      </c>
      <c r="C47" s="800">
        <f>'Sources and Uses Budget'!$C46</f>
        <v>242578.33463425975</v>
      </c>
      <c r="D47" s="801">
        <f t="shared" si="11"/>
        <v>0</v>
      </c>
      <c r="E47" s="802"/>
      <c r="F47" s="803"/>
      <c r="G47" s="799"/>
      <c r="H47" s="6"/>
      <c r="I47" s="6"/>
      <c r="J47" s="6"/>
      <c r="K47" s="6"/>
      <c r="L47" s="6"/>
      <c r="M47" s="6"/>
      <c r="N47" s="6"/>
      <c r="O47" s="6"/>
      <c r="P47" s="6"/>
      <c r="Q47" s="6"/>
      <c r="R47" s="6"/>
      <c r="S47" s="6"/>
      <c r="T47" s="6"/>
      <c r="U47" s="6"/>
      <c r="V47" s="6"/>
      <c r="W47" s="6"/>
      <c r="X47" s="6"/>
      <c r="Y47" s="6"/>
      <c r="Z47" s="6"/>
    </row>
    <row r="48" spans="1:26" ht="12" customHeight="1">
      <c r="A48" s="291" t="s">
        <v>1684</v>
      </c>
      <c r="B48" s="800">
        <f>'Sources and Uses Budget'!$C47</f>
        <v>0</v>
      </c>
      <c r="C48" s="800">
        <f>'Sources and Uses Budget'!$C47</f>
        <v>0</v>
      </c>
      <c r="D48" s="801">
        <f t="shared" si="11"/>
        <v>0</v>
      </c>
      <c r="E48" s="802"/>
      <c r="F48" s="803"/>
      <c r="G48" s="799"/>
      <c r="H48" s="6"/>
      <c r="I48" s="6"/>
      <c r="J48" s="6"/>
      <c r="K48" s="6"/>
      <c r="L48" s="6"/>
      <c r="M48" s="6"/>
      <c r="N48" s="6"/>
      <c r="O48" s="6"/>
      <c r="P48" s="6"/>
      <c r="Q48" s="6"/>
      <c r="R48" s="6"/>
      <c r="S48" s="6"/>
      <c r="T48" s="6"/>
      <c r="U48" s="6"/>
      <c r="V48" s="6"/>
      <c r="W48" s="6"/>
      <c r="X48" s="6"/>
      <c r="Y48" s="6"/>
      <c r="Z48" s="6"/>
    </row>
    <row r="49" spans="1:26" ht="12.75" customHeight="1">
      <c r="A49" s="285" t="s">
        <v>1685</v>
      </c>
      <c r="B49" s="800">
        <f>'Sources and Uses Budget'!$C48</f>
        <v>150000</v>
      </c>
      <c r="C49" s="800">
        <f>'Sources and Uses Budget'!$C48</f>
        <v>150000</v>
      </c>
      <c r="D49" s="801">
        <f t="shared" si="11"/>
        <v>0</v>
      </c>
      <c r="E49" s="802"/>
      <c r="F49" s="803"/>
      <c r="G49" s="799"/>
      <c r="H49" s="6"/>
      <c r="I49" s="6"/>
      <c r="J49" s="6"/>
      <c r="K49" s="6"/>
      <c r="L49" s="6"/>
      <c r="M49" s="6"/>
      <c r="N49" s="6"/>
      <c r="O49" s="6"/>
      <c r="P49" s="6"/>
      <c r="Q49" s="6"/>
      <c r="R49" s="6"/>
      <c r="S49" s="6"/>
      <c r="T49" s="6"/>
      <c r="U49" s="6"/>
      <c r="V49" s="6"/>
      <c r="W49" s="6"/>
      <c r="X49" s="6"/>
      <c r="Y49" s="6"/>
      <c r="Z49" s="6"/>
    </row>
    <row r="50" spans="1:26" ht="12.75" customHeight="1">
      <c r="A50" s="285" t="s">
        <v>1686</v>
      </c>
      <c r="B50" s="800">
        <f>'Sources and Uses Budget'!$C49</f>
        <v>150610.64993470331</v>
      </c>
      <c r="C50" s="800">
        <f>'Sources and Uses Budget'!$C49</f>
        <v>150610.64993470331</v>
      </c>
      <c r="D50" s="801">
        <f t="shared" si="11"/>
        <v>0</v>
      </c>
      <c r="E50" s="802"/>
      <c r="F50" s="803"/>
      <c r="G50" s="799"/>
      <c r="H50" s="6"/>
      <c r="I50" s="6"/>
      <c r="J50" s="6"/>
      <c r="K50" s="6"/>
      <c r="L50" s="6"/>
      <c r="M50" s="6"/>
      <c r="N50" s="6"/>
      <c r="O50" s="6"/>
      <c r="P50" s="6"/>
      <c r="Q50" s="6"/>
      <c r="R50" s="6"/>
      <c r="S50" s="6"/>
      <c r="T50" s="6"/>
      <c r="U50" s="6"/>
      <c r="V50" s="6"/>
      <c r="W50" s="6"/>
      <c r="X50" s="6"/>
      <c r="Y50" s="6"/>
      <c r="Z50" s="6"/>
    </row>
    <row r="51" spans="1:26" ht="12.75" customHeight="1">
      <c r="A51" s="285" t="s">
        <v>1687</v>
      </c>
      <c r="B51" s="800">
        <f>'Sources and Uses Budget'!$C50</f>
        <v>50000</v>
      </c>
      <c r="C51" s="800">
        <f>'Sources and Uses Budget'!$C50</f>
        <v>50000</v>
      </c>
      <c r="D51" s="801">
        <f t="shared" si="11"/>
        <v>0</v>
      </c>
      <c r="E51" s="802"/>
      <c r="F51" s="803"/>
      <c r="G51" s="799"/>
      <c r="H51" s="6"/>
      <c r="I51" s="6"/>
      <c r="J51" s="6"/>
      <c r="K51" s="6"/>
      <c r="L51" s="6"/>
      <c r="M51" s="6"/>
      <c r="N51" s="6"/>
      <c r="O51" s="6"/>
      <c r="P51" s="6"/>
      <c r="Q51" s="6"/>
      <c r="R51" s="6"/>
      <c r="S51" s="6"/>
      <c r="T51" s="6"/>
      <c r="U51" s="6"/>
      <c r="V51" s="6"/>
      <c r="W51" s="6"/>
      <c r="X51" s="6"/>
      <c r="Y51" s="6"/>
      <c r="Z51" s="6"/>
    </row>
    <row r="52" spans="1:26" ht="12.75" customHeight="1">
      <c r="A52" s="285" t="s">
        <v>1688</v>
      </c>
      <c r="B52" s="800">
        <f>'Sources and Uses Budget'!$C51</f>
        <v>30000</v>
      </c>
      <c r="C52" s="800">
        <f>'Sources and Uses Budget'!$C51</f>
        <v>30000</v>
      </c>
      <c r="D52" s="801">
        <f t="shared" si="11"/>
        <v>0</v>
      </c>
      <c r="E52" s="802"/>
      <c r="F52" s="803"/>
      <c r="G52" s="799"/>
      <c r="H52" s="6"/>
      <c r="I52" s="6"/>
      <c r="J52" s="6"/>
      <c r="K52" s="6"/>
      <c r="L52" s="6"/>
      <c r="M52" s="6"/>
      <c r="N52" s="6"/>
      <c r="O52" s="6"/>
      <c r="P52" s="6"/>
      <c r="Q52" s="6"/>
      <c r="R52" s="6"/>
      <c r="S52" s="6"/>
      <c r="T52" s="6"/>
      <c r="U52" s="6"/>
      <c r="V52" s="6"/>
      <c r="W52" s="6"/>
      <c r="X52" s="6"/>
      <c r="Y52" s="6"/>
      <c r="Z52" s="6"/>
    </row>
    <row r="53" spans="1:26" ht="12.75" customHeight="1">
      <c r="A53" s="285" t="s">
        <v>1689</v>
      </c>
      <c r="B53" s="800">
        <f>'Sources and Uses Budget'!$C52</f>
        <v>50000</v>
      </c>
      <c r="C53" s="800">
        <f>'Sources and Uses Budget'!$C52</f>
        <v>50000</v>
      </c>
      <c r="D53" s="801">
        <f t="shared" si="11"/>
        <v>0</v>
      </c>
      <c r="E53" s="802"/>
      <c r="F53" s="803"/>
      <c r="G53" s="799"/>
      <c r="H53" s="6"/>
      <c r="I53" s="6"/>
      <c r="J53" s="6"/>
      <c r="K53" s="6"/>
      <c r="L53" s="6"/>
      <c r="M53" s="6"/>
      <c r="N53" s="6"/>
      <c r="O53" s="6"/>
      <c r="P53" s="6"/>
      <c r="Q53" s="6"/>
      <c r="R53" s="6"/>
      <c r="S53" s="6"/>
      <c r="T53" s="6"/>
      <c r="U53" s="6"/>
      <c r="V53" s="6"/>
      <c r="W53" s="6"/>
      <c r="X53" s="6"/>
      <c r="Y53" s="6"/>
      <c r="Z53" s="6"/>
    </row>
    <row r="54" spans="1:26" ht="12.75" customHeight="1">
      <c r="A54" s="285" t="str">
        <f>'Sources and Uses Budget'!A53</f>
        <v>Other: (Specify)</v>
      </c>
      <c r="B54" s="800">
        <f>'Sources and Uses Budget'!$C53</f>
        <v>0</v>
      </c>
      <c r="C54" s="800">
        <f>'Sources and Uses Budget'!$C53</f>
        <v>0</v>
      </c>
      <c r="D54" s="801">
        <f t="shared" si="11"/>
        <v>0</v>
      </c>
      <c r="E54" s="802"/>
      <c r="F54" s="803"/>
      <c r="G54" s="799"/>
      <c r="H54" s="6"/>
      <c r="I54" s="6"/>
      <c r="J54" s="6"/>
      <c r="K54" s="6"/>
      <c r="L54" s="6"/>
      <c r="M54" s="6"/>
      <c r="N54" s="6"/>
      <c r="O54" s="6"/>
      <c r="P54" s="6"/>
      <c r="Q54" s="6"/>
      <c r="R54" s="6"/>
      <c r="S54" s="6"/>
      <c r="T54" s="6"/>
      <c r="U54" s="6"/>
      <c r="V54" s="6"/>
      <c r="W54" s="6"/>
      <c r="X54" s="6"/>
      <c r="Y54" s="6"/>
      <c r="Z54" s="6"/>
    </row>
    <row r="55" spans="1:26" ht="12.75" customHeight="1">
      <c r="A55" s="804" t="s">
        <v>1690</v>
      </c>
      <c r="B55" s="806">
        <f t="shared" ref="B55:C55" si="12">SUM(B46:B54)</f>
        <v>1908053.5760330865</v>
      </c>
      <c r="C55" s="806">
        <f t="shared" si="12"/>
        <v>1908053.5760330865</v>
      </c>
      <c r="D55" s="801">
        <f t="shared" si="11"/>
        <v>0</v>
      </c>
      <c r="E55" s="802"/>
      <c r="F55" s="803"/>
      <c r="G55" s="807"/>
      <c r="H55" s="220"/>
      <c r="I55" s="220"/>
      <c r="J55" s="220"/>
      <c r="K55" s="220"/>
      <c r="L55" s="220"/>
      <c r="M55" s="220"/>
      <c r="N55" s="220"/>
      <c r="O55" s="220"/>
      <c r="P55" s="220"/>
      <c r="Q55" s="220"/>
      <c r="R55" s="220"/>
      <c r="S55" s="220"/>
      <c r="T55" s="220"/>
      <c r="U55" s="220"/>
      <c r="V55" s="220"/>
      <c r="W55" s="220"/>
      <c r="X55" s="220"/>
      <c r="Y55" s="220"/>
      <c r="Z55" s="220"/>
    </row>
    <row r="56" spans="1:26" ht="12.75" customHeight="1">
      <c r="A56" s="798" t="s">
        <v>1308</v>
      </c>
      <c r="B56" s="798"/>
      <c r="C56" s="798"/>
      <c r="D56" s="798"/>
      <c r="E56" s="798"/>
      <c r="F56" s="798"/>
      <c r="G56" s="799"/>
      <c r="H56" s="6"/>
      <c r="I56" s="6"/>
      <c r="J56" s="6"/>
      <c r="K56" s="6"/>
      <c r="L56" s="6"/>
      <c r="M56" s="6"/>
      <c r="N56" s="6"/>
      <c r="O56" s="6"/>
      <c r="P56" s="6"/>
      <c r="Q56" s="6"/>
      <c r="R56" s="6"/>
      <c r="S56" s="6"/>
      <c r="T56" s="6"/>
      <c r="U56" s="6"/>
      <c r="V56" s="6"/>
      <c r="W56" s="6"/>
      <c r="X56" s="6"/>
      <c r="Y56" s="6"/>
      <c r="Z56" s="6"/>
    </row>
    <row r="57" spans="1:26" ht="12.75" customHeight="1">
      <c r="A57" s="805" t="s">
        <v>1691</v>
      </c>
      <c r="B57" s="800">
        <f>'Sources and Uses Budget'!$C56</f>
        <v>25960</v>
      </c>
      <c r="C57" s="800">
        <f>'Sources and Uses Budget'!$C56</f>
        <v>25960</v>
      </c>
      <c r="D57" s="801">
        <f t="shared" ref="D57:D64" si="13">C57-B57</f>
        <v>0</v>
      </c>
      <c r="E57" s="802"/>
      <c r="F57" s="803"/>
      <c r="G57" s="799"/>
      <c r="H57" s="6"/>
      <c r="I57" s="6"/>
      <c r="J57" s="6"/>
      <c r="K57" s="6"/>
      <c r="L57" s="6"/>
      <c r="M57" s="6"/>
      <c r="N57" s="6"/>
      <c r="O57" s="6"/>
      <c r="P57" s="6"/>
      <c r="Q57" s="6"/>
      <c r="R57" s="6"/>
      <c r="S57" s="6"/>
      <c r="T57" s="6"/>
      <c r="U57" s="6"/>
      <c r="V57" s="6"/>
      <c r="W57" s="6"/>
      <c r="X57" s="6"/>
      <c r="Y57" s="6"/>
      <c r="Z57" s="6"/>
    </row>
    <row r="58" spans="1:26" ht="12" customHeight="1">
      <c r="A58" s="805" t="s">
        <v>1684</v>
      </c>
      <c r="B58" s="800">
        <f>'Sources and Uses Budget'!$C57</f>
        <v>0</v>
      </c>
      <c r="C58" s="800">
        <f>'Sources and Uses Budget'!$C57</f>
        <v>0</v>
      </c>
      <c r="D58" s="801">
        <f t="shared" si="13"/>
        <v>0</v>
      </c>
      <c r="E58" s="802"/>
      <c r="F58" s="803"/>
      <c r="G58" s="799"/>
      <c r="H58" s="6"/>
      <c r="I58" s="6"/>
      <c r="J58" s="6"/>
      <c r="K58" s="6"/>
      <c r="L58" s="6"/>
      <c r="M58" s="6"/>
      <c r="N58" s="6"/>
      <c r="O58" s="6"/>
      <c r="P58" s="6"/>
      <c r="Q58" s="6"/>
      <c r="R58" s="6"/>
      <c r="S58" s="6"/>
      <c r="T58" s="6"/>
      <c r="U58" s="6"/>
      <c r="V58" s="6"/>
      <c r="W58" s="6"/>
      <c r="X58" s="6"/>
      <c r="Y58" s="6"/>
      <c r="Z58" s="6"/>
    </row>
    <row r="59" spans="1:26" ht="12.75" customHeight="1">
      <c r="A59" s="805" t="s">
        <v>1687</v>
      </c>
      <c r="B59" s="800">
        <f>'Sources and Uses Budget'!$C58</f>
        <v>10000</v>
      </c>
      <c r="C59" s="800">
        <f>'Sources and Uses Budget'!$C58</f>
        <v>10000</v>
      </c>
      <c r="D59" s="801">
        <f t="shared" si="13"/>
        <v>0</v>
      </c>
      <c r="E59" s="802"/>
      <c r="F59" s="803"/>
      <c r="G59" s="799"/>
      <c r="H59" s="6"/>
      <c r="I59" s="6"/>
      <c r="J59" s="6"/>
      <c r="K59" s="6"/>
      <c r="L59" s="6"/>
      <c r="M59" s="6"/>
      <c r="N59" s="6"/>
      <c r="O59" s="6"/>
      <c r="P59" s="6"/>
      <c r="Q59" s="6"/>
      <c r="R59" s="6"/>
      <c r="S59" s="6"/>
      <c r="T59" s="6"/>
      <c r="U59" s="6"/>
      <c r="V59" s="6"/>
      <c r="W59" s="6"/>
      <c r="X59" s="6"/>
      <c r="Y59" s="6"/>
      <c r="Z59" s="6"/>
    </row>
    <row r="60" spans="1:26" ht="12.75" customHeight="1">
      <c r="A60" s="805" t="s">
        <v>1688</v>
      </c>
      <c r="B60" s="800">
        <f>'Sources and Uses Budget'!$C59</f>
        <v>0</v>
      </c>
      <c r="C60" s="800">
        <f>'Sources and Uses Budget'!$C59</f>
        <v>0</v>
      </c>
      <c r="D60" s="801">
        <f t="shared" si="13"/>
        <v>0</v>
      </c>
      <c r="E60" s="802"/>
      <c r="F60" s="803"/>
      <c r="G60" s="799"/>
      <c r="H60" s="6"/>
      <c r="I60" s="6"/>
      <c r="J60" s="6"/>
      <c r="K60" s="6"/>
      <c r="L60" s="6"/>
      <c r="M60" s="6"/>
      <c r="N60" s="6"/>
      <c r="O60" s="6"/>
      <c r="P60" s="6"/>
      <c r="Q60" s="6"/>
      <c r="R60" s="6"/>
      <c r="S60" s="6"/>
      <c r="T60" s="6"/>
      <c r="U60" s="6"/>
      <c r="V60" s="6"/>
      <c r="W60" s="6"/>
      <c r="X60" s="6"/>
      <c r="Y60" s="6"/>
      <c r="Z60" s="6"/>
    </row>
    <row r="61" spans="1:26" ht="12.75" customHeight="1">
      <c r="A61" s="805" t="s">
        <v>1689</v>
      </c>
      <c r="B61" s="800">
        <f>'Sources and Uses Budget'!$C60</f>
        <v>0</v>
      </c>
      <c r="C61" s="800">
        <f>'Sources and Uses Budget'!$C60</f>
        <v>0</v>
      </c>
      <c r="D61" s="801">
        <f t="shared" si="13"/>
        <v>0</v>
      </c>
      <c r="E61" s="802"/>
      <c r="F61" s="803"/>
      <c r="G61" s="799"/>
      <c r="H61" s="6"/>
      <c r="I61" s="6"/>
      <c r="J61" s="6"/>
      <c r="K61" s="6"/>
      <c r="L61" s="6"/>
      <c r="M61" s="6"/>
      <c r="N61" s="6"/>
      <c r="O61" s="6"/>
      <c r="P61" s="6"/>
      <c r="Q61" s="6"/>
      <c r="R61" s="6"/>
      <c r="S61" s="6"/>
      <c r="T61" s="6"/>
      <c r="U61" s="6"/>
      <c r="V61" s="6"/>
      <c r="W61" s="6"/>
      <c r="X61" s="6"/>
      <c r="Y61" s="6"/>
      <c r="Z61" s="6"/>
    </row>
    <row r="62" spans="1:26" ht="12.75" customHeight="1">
      <c r="A62" s="805">
        <f>'Sources and Uses Budget'!A61</f>
        <v>0</v>
      </c>
      <c r="B62" s="800">
        <f>'Sources and Uses Budget'!$C61</f>
        <v>0</v>
      </c>
      <c r="C62" s="800">
        <f>'Sources and Uses Budget'!$C61</f>
        <v>0</v>
      </c>
      <c r="D62" s="801">
        <f t="shared" si="13"/>
        <v>0</v>
      </c>
      <c r="E62" s="802"/>
      <c r="F62" s="803"/>
      <c r="G62" s="799"/>
      <c r="H62" s="6"/>
      <c r="I62" s="6"/>
      <c r="J62" s="6"/>
      <c r="K62" s="6"/>
      <c r="L62" s="6"/>
      <c r="M62" s="6"/>
      <c r="N62" s="6"/>
      <c r="O62" s="6"/>
      <c r="P62" s="6"/>
      <c r="Q62" s="6"/>
      <c r="R62" s="6"/>
      <c r="S62" s="6"/>
      <c r="T62" s="6"/>
      <c r="U62" s="6"/>
      <c r="V62" s="6"/>
      <c r="W62" s="6"/>
      <c r="X62" s="6"/>
      <c r="Y62" s="6"/>
      <c r="Z62" s="6"/>
    </row>
    <row r="63" spans="1:26" ht="13.5" customHeight="1">
      <c r="A63" s="804" t="s">
        <v>1692</v>
      </c>
      <c r="B63" s="801">
        <f t="shared" ref="B63:C63" si="14">SUM(B57:B62)</f>
        <v>35960</v>
      </c>
      <c r="C63" s="801">
        <f t="shared" si="14"/>
        <v>35960</v>
      </c>
      <c r="D63" s="801">
        <f t="shared" si="13"/>
        <v>0</v>
      </c>
      <c r="E63" s="802"/>
      <c r="F63" s="803"/>
      <c r="G63" s="799"/>
      <c r="H63" s="6"/>
      <c r="I63" s="6"/>
      <c r="J63" s="6"/>
      <c r="K63" s="6"/>
      <c r="L63" s="6"/>
      <c r="M63" s="6"/>
      <c r="N63" s="6"/>
      <c r="O63" s="6"/>
      <c r="P63" s="6"/>
      <c r="Q63" s="6"/>
      <c r="R63" s="6"/>
      <c r="S63" s="6"/>
      <c r="T63" s="6"/>
      <c r="U63" s="6"/>
      <c r="V63" s="6"/>
      <c r="W63" s="6"/>
      <c r="X63" s="6"/>
      <c r="Y63" s="6"/>
      <c r="Z63" s="6"/>
    </row>
    <row r="64" spans="1:26" ht="12.75" customHeight="1">
      <c r="A64" s="808" t="s">
        <v>1693</v>
      </c>
      <c r="B64" s="801">
        <f t="shared" ref="B64:C64" si="15">SUM(B9+B12+B14+B15+B17+B26+B28+B39+B43+B44+B55+B63)</f>
        <v>23147915.576033086</v>
      </c>
      <c r="C64" s="801">
        <f t="shared" si="15"/>
        <v>23147915.576033086</v>
      </c>
      <c r="D64" s="801">
        <f t="shared" si="13"/>
        <v>0</v>
      </c>
      <c r="E64" s="802"/>
      <c r="F64" s="803"/>
      <c r="G64" s="799"/>
      <c r="H64" s="6"/>
      <c r="I64" s="6"/>
      <c r="J64" s="6"/>
      <c r="K64" s="6"/>
      <c r="L64" s="6"/>
      <c r="M64" s="6"/>
      <c r="N64" s="6"/>
      <c r="O64" s="6"/>
      <c r="P64" s="6"/>
      <c r="Q64" s="6"/>
      <c r="R64" s="6"/>
      <c r="S64" s="6"/>
      <c r="T64" s="6"/>
      <c r="U64" s="6"/>
      <c r="V64" s="6"/>
      <c r="W64" s="6"/>
      <c r="X64" s="6"/>
      <c r="Y64" s="6"/>
      <c r="Z64" s="6"/>
    </row>
    <row r="65" spans="1:26" ht="12.75" customHeight="1">
      <c r="A65" s="281" t="s">
        <v>1694</v>
      </c>
      <c r="B65" s="798"/>
      <c r="C65" s="798"/>
      <c r="D65" s="798"/>
      <c r="E65" s="798"/>
      <c r="F65" s="798"/>
      <c r="G65" s="799"/>
      <c r="H65" s="6"/>
      <c r="I65" s="6"/>
      <c r="J65" s="6"/>
      <c r="K65" s="6"/>
      <c r="L65" s="6"/>
      <c r="M65" s="6"/>
      <c r="N65" s="6"/>
      <c r="O65" s="6"/>
      <c r="P65" s="6"/>
      <c r="Q65" s="6"/>
      <c r="R65" s="6"/>
      <c r="S65" s="6"/>
      <c r="T65" s="6"/>
      <c r="U65" s="6"/>
      <c r="V65" s="6"/>
      <c r="W65" s="6"/>
      <c r="X65" s="6"/>
      <c r="Y65" s="6"/>
      <c r="Z65" s="6"/>
    </row>
    <row r="66" spans="1:26" ht="12.75" customHeight="1">
      <c r="A66" s="285" t="s">
        <v>1695</v>
      </c>
      <c r="B66" s="800">
        <f>'Sources and Uses Budget'!$C65</f>
        <v>60000</v>
      </c>
      <c r="C66" s="800">
        <f>'Sources and Uses Budget'!$C65</f>
        <v>60000</v>
      </c>
      <c r="D66" s="801">
        <f>C66-B66</f>
        <v>0</v>
      </c>
      <c r="E66" s="802"/>
      <c r="F66" s="803"/>
      <c r="G66" s="799"/>
      <c r="H66" s="6"/>
      <c r="I66" s="6"/>
      <c r="J66" s="6"/>
      <c r="K66" s="6"/>
      <c r="L66" s="6"/>
      <c r="M66" s="6"/>
      <c r="N66" s="6"/>
      <c r="O66" s="6"/>
      <c r="P66" s="6"/>
      <c r="Q66" s="6"/>
      <c r="R66" s="6"/>
      <c r="S66" s="6"/>
      <c r="T66" s="6"/>
      <c r="U66" s="6"/>
      <c r="V66" s="6"/>
      <c r="W66" s="6"/>
      <c r="X66" s="6"/>
      <c r="Y66" s="6"/>
      <c r="Z66" s="6"/>
    </row>
    <row r="67" spans="1:26" ht="12.75" customHeight="1">
      <c r="A67" s="285" t="s">
        <v>1696</v>
      </c>
      <c r="B67" s="800">
        <f>'Sources and Uses Budget'!$C66</f>
        <v>0</v>
      </c>
      <c r="C67" s="800">
        <f>'Sources and Uses Budget'!$C66</f>
        <v>0</v>
      </c>
      <c r="D67" s="801"/>
      <c r="E67" s="802"/>
      <c r="F67" s="803"/>
      <c r="G67" s="799"/>
      <c r="H67" s="6"/>
      <c r="I67" s="6"/>
      <c r="J67" s="6"/>
      <c r="K67" s="6"/>
      <c r="L67" s="6"/>
      <c r="M67" s="6"/>
      <c r="N67" s="6"/>
      <c r="O67" s="6"/>
      <c r="P67" s="6"/>
      <c r="Q67" s="6"/>
      <c r="R67" s="6"/>
      <c r="S67" s="6"/>
      <c r="T67" s="6"/>
      <c r="U67" s="6"/>
      <c r="V67" s="6"/>
      <c r="W67" s="6"/>
      <c r="X67" s="6"/>
      <c r="Y67" s="6"/>
      <c r="Z67" s="6"/>
    </row>
    <row r="68" spans="1:26" ht="12.75" customHeight="1">
      <c r="A68" s="285" t="s">
        <v>1697</v>
      </c>
      <c r="B68" s="800">
        <f>'Sources and Uses Budget'!$C67</f>
        <v>0</v>
      </c>
      <c r="C68" s="800">
        <f>'Sources and Uses Budget'!$C67</f>
        <v>0</v>
      </c>
      <c r="D68" s="801"/>
      <c r="E68" s="802"/>
      <c r="F68" s="803"/>
      <c r="G68" s="799"/>
      <c r="H68" s="6"/>
      <c r="I68" s="6"/>
      <c r="J68" s="6"/>
      <c r="K68" s="6"/>
      <c r="L68" s="6"/>
      <c r="M68" s="6"/>
      <c r="N68" s="6"/>
      <c r="O68" s="6"/>
      <c r="P68" s="6"/>
      <c r="Q68" s="6"/>
      <c r="R68" s="6"/>
      <c r="S68" s="6"/>
      <c r="T68" s="6"/>
      <c r="U68" s="6"/>
      <c r="V68" s="6"/>
      <c r="W68" s="6"/>
      <c r="X68" s="6"/>
      <c r="Y68" s="6"/>
      <c r="Z68" s="6"/>
    </row>
    <row r="69" spans="1:26" ht="12.75" customHeight="1">
      <c r="A69" s="285" t="s">
        <v>1698</v>
      </c>
      <c r="B69" s="800">
        <f>'Sources and Uses Budget'!$C68</f>
        <v>0</v>
      </c>
      <c r="C69" s="800">
        <f>'Sources and Uses Budget'!$C68</f>
        <v>0</v>
      </c>
      <c r="D69" s="801"/>
      <c r="E69" s="802"/>
      <c r="F69" s="803"/>
      <c r="G69" s="799"/>
      <c r="H69" s="6"/>
      <c r="I69" s="6"/>
      <c r="J69" s="6"/>
      <c r="K69" s="6"/>
      <c r="L69" s="6"/>
      <c r="M69" s="6"/>
      <c r="N69" s="6"/>
      <c r="O69" s="6"/>
      <c r="P69" s="6"/>
      <c r="Q69" s="6"/>
      <c r="R69" s="6"/>
      <c r="S69" s="6"/>
      <c r="T69" s="6"/>
      <c r="U69" s="6"/>
      <c r="V69" s="6"/>
      <c r="W69" s="6"/>
      <c r="X69" s="6"/>
      <c r="Y69" s="6"/>
      <c r="Z69" s="6"/>
    </row>
    <row r="70" spans="1:26" ht="12.75" customHeight="1">
      <c r="A70" s="285" t="str">
        <f>'Sources and Uses Budget'!A69</f>
        <v>Owner Legal Costs</v>
      </c>
      <c r="B70" s="800">
        <f>'Sources and Uses Budget'!$C69</f>
        <v>110000</v>
      </c>
      <c r="C70" s="800">
        <f>'Sources and Uses Budget'!$C69</f>
        <v>110000</v>
      </c>
      <c r="D70" s="801">
        <f t="shared" ref="D70:D71" si="16">C70-B70</f>
        <v>0</v>
      </c>
      <c r="E70" s="802"/>
      <c r="F70" s="803"/>
      <c r="G70" s="799"/>
      <c r="H70" s="6"/>
      <c r="I70" s="6"/>
      <c r="J70" s="6"/>
      <c r="K70" s="6"/>
      <c r="L70" s="6"/>
      <c r="M70" s="6"/>
      <c r="N70" s="6"/>
      <c r="O70" s="6"/>
      <c r="P70" s="6"/>
      <c r="Q70" s="6"/>
      <c r="R70" s="6"/>
      <c r="S70" s="6"/>
      <c r="T70" s="6"/>
      <c r="U70" s="6"/>
      <c r="V70" s="6"/>
      <c r="W70" s="6"/>
      <c r="X70" s="6"/>
      <c r="Y70" s="6"/>
      <c r="Z70" s="6"/>
    </row>
    <row r="71" spans="1:26" ht="12.75" customHeight="1">
      <c r="A71" s="289" t="s">
        <v>1699</v>
      </c>
      <c r="B71" s="801">
        <f t="shared" ref="B71:C71" si="17">SUM(B66:B70)</f>
        <v>170000</v>
      </c>
      <c r="C71" s="801">
        <f t="shared" si="17"/>
        <v>170000</v>
      </c>
      <c r="D71" s="801">
        <f t="shared" si="16"/>
        <v>0</v>
      </c>
      <c r="E71" s="802"/>
      <c r="F71" s="803"/>
      <c r="G71" s="799"/>
      <c r="H71" s="6"/>
      <c r="I71" s="6"/>
      <c r="J71" s="6"/>
      <c r="K71" s="6"/>
      <c r="L71" s="6"/>
      <c r="M71" s="6"/>
      <c r="N71" s="6"/>
      <c r="O71" s="6"/>
      <c r="P71" s="6"/>
      <c r="Q71" s="6"/>
      <c r="R71" s="6"/>
      <c r="S71" s="6"/>
      <c r="T71" s="6"/>
      <c r="U71" s="6"/>
      <c r="V71" s="6"/>
      <c r="W71" s="6"/>
      <c r="X71" s="6"/>
      <c r="Y71" s="6"/>
      <c r="Z71" s="6"/>
    </row>
    <row r="72" spans="1:26" ht="12.75" customHeight="1">
      <c r="A72" s="798" t="s">
        <v>1700</v>
      </c>
      <c r="B72" s="798"/>
      <c r="C72" s="798"/>
      <c r="D72" s="798"/>
      <c r="E72" s="798"/>
      <c r="F72" s="798"/>
      <c r="G72" s="799"/>
      <c r="H72" s="6"/>
      <c r="I72" s="6"/>
      <c r="J72" s="6"/>
      <c r="K72" s="6"/>
      <c r="L72" s="6"/>
      <c r="M72" s="6"/>
      <c r="N72" s="6"/>
      <c r="O72" s="6"/>
      <c r="P72" s="6"/>
      <c r="Q72" s="6"/>
      <c r="R72" s="6"/>
      <c r="S72" s="6"/>
      <c r="T72" s="6"/>
      <c r="U72" s="6"/>
      <c r="V72" s="6"/>
      <c r="W72" s="6"/>
      <c r="X72" s="6"/>
      <c r="Y72" s="6"/>
      <c r="Z72" s="6"/>
    </row>
    <row r="73" spans="1:26" ht="12.75" customHeight="1">
      <c r="A73" s="805" t="s">
        <v>1701</v>
      </c>
      <c r="B73" s="800">
        <f>'Sources and Uses Budget'!$C72</f>
        <v>0</v>
      </c>
      <c r="C73" s="800">
        <f>'Sources and Uses Budget'!$C72</f>
        <v>0</v>
      </c>
      <c r="D73" s="801">
        <f t="shared" ref="D73:D78" si="18">C73-B73</f>
        <v>0</v>
      </c>
      <c r="E73" s="802"/>
      <c r="F73" s="803"/>
      <c r="G73" s="799"/>
      <c r="H73" s="6"/>
      <c r="I73" s="6"/>
      <c r="J73" s="6"/>
      <c r="K73" s="6"/>
      <c r="L73" s="6"/>
      <c r="M73" s="6"/>
      <c r="N73" s="6"/>
      <c r="O73" s="6"/>
      <c r="P73" s="6"/>
      <c r="Q73" s="6"/>
      <c r="R73" s="6"/>
      <c r="S73" s="6"/>
      <c r="T73" s="6"/>
      <c r="U73" s="6"/>
      <c r="V73" s="6"/>
      <c r="W73" s="6"/>
      <c r="X73" s="6"/>
      <c r="Y73" s="6"/>
      <c r="Z73" s="6"/>
    </row>
    <row r="74" spans="1:26" ht="12.75" customHeight="1">
      <c r="A74" s="805" t="s">
        <v>1702</v>
      </c>
      <c r="B74" s="800">
        <f>'Sources and Uses Budget'!$C73</f>
        <v>0</v>
      </c>
      <c r="C74" s="800">
        <f>'Sources and Uses Budget'!$C73</f>
        <v>0</v>
      </c>
      <c r="D74" s="801">
        <f t="shared" si="18"/>
        <v>0</v>
      </c>
      <c r="E74" s="802"/>
      <c r="F74" s="803"/>
      <c r="G74" s="799"/>
      <c r="H74" s="6"/>
      <c r="I74" s="6"/>
      <c r="J74" s="6"/>
      <c r="K74" s="6"/>
      <c r="L74" s="6"/>
      <c r="M74" s="6"/>
      <c r="N74" s="6"/>
      <c r="O74" s="6"/>
      <c r="P74" s="6"/>
      <c r="Q74" s="6"/>
      <c r="R74" s="6"/>
      <c r="S74" s="6"/>
      <c r="T74" s="6"/>
      <c r="U74" s="6"/>
      <c r="V74" s="6"/>
      <c r="W74" s="6"/>
      <c r="X74" s="6"/>
      <c r="Y74" s="6"/>
      <c r="Z74" s="6"/>
    </row>
    <row r="75" spans="1:26" ht="12.75" customHeight="1">
      <c r="A75" s="291" t="s">
        <v>1703</v>
      </c>
      <c r="B75" s="800">
        <f>'Sources and Uses Budget'!$C74</f>
        <v>0</v>
      </c>
      <c r="C75" s="800">
        <f>'Sources and Uses Budget'!$C74</f>
        <v>0</v>
      </c>
      <c r="D75" s="801">
        <f t="shared" si="18"/>
        <v>0</v>
      </c>
      <c r="E75" s="802"/>
      <c r="F75" s="803"/>
      <c r="G75" s="799"/>
      <c r="H75" s="6"/>
      <c r="I75" s="6"/>
      <c r="J75" s="6"/>
      <c r="K75" s="6"/>
      <c r="L75" s="6"/>
      <c r="M75" s="6"/>
      <c r="N75" s="6"/>
      <c r="O75" s="6"/>
      <c r="P75" s="6"/>
      <c r="Q75" s="6"/>
      <c r="R75" s="6"/>
      <c r="S75" s="6"/>
      <c r="T75" s="6"/>
      <c r="U75" s="6"/>
      <c r="V75" s="6"/>
      <c r="W75" s="6"/>
      <c r="X75" s="6"/>
      <c r="Y75" s="6"/>
      <c r="Z75" s="6"/>
    </row>
    <row r="76" spans="1:26" ht="12.75" customHeight="1">
      <c r="A76" s="805" t="s">
        <v>1704</v>
      </c>
      <c r="B76" s="800">
        <f>'Sources and Uses Budget'!$C75</f>
        <v>390166.70413820428</v>
      </c>
      <c r="C76" s="800">
        <f>'Sources and Uses Budget'!$C75</f>
        <v>390166.70413820428</v>
      </c>
      <c r="D76" s="801">
        <f t="shared" si="18"/>
        <v>0</v>
      </c>
      <c r="E76" s="802"/>
      <c r="F76" s="803"/>
      <c r="G76" s="799"/>
      <c r="H76" s="6"/>
      <c r="I76" s="6"/>
      <c r="J76" s="6"/>
      <c r="K76" s="6"/>
      <c r="L76" s="6"/>
      <c r="M76" s="6"/>
      <c r="N76" s="6"/>
      <c r="O76" s="6"/>
      <c r="P76" s="6"/>
      <c r="Q76" s="6"/>
      <c r="R76" s="6"/>
      <c r="S76" s="6"/>
      <c r="T76" s="6"/>
      <c r="U76" s="6"/>
      <c r="V76" s="6"/>
      <c r="W76" s="6"/>
      <c r="X76" s="6"/>
      <c r="Y76" s="6"/>
      <c r="Z76" s="6"/>
    </row>
    <row r="77" spans="1:26" ht="12.75" customHeight="1">
      <c r="A77" s="809" t="s">
        <v>1670</v>
      </c>
      <c r="B77" s="800">
        <f>'Sources and Uses Budget'!$C76</f>
        <v>200000</v>
      </c>
      <c r="C77" s="800">
        <f>'Sources and Uses Budget'!$C76</f>
        <v>200000</v>
      </c>
      <c r="D77" s="801">
        <f t="shared" si="18"/>
        <v>0</v>
      </c>
      <c r="E77" s="802"/>
      <c r="F77" s="803"/>
      <c r="G77" s="799"/>
      <c r="H77" s="6"/>
      <c r="I77" s="6"/>
      <c r="J77" s="6"/>
      <c r="K77" s="6"/>
      <c r="L77" s="6"/>
      <c r="M77" s="6"/>
      <c r="N77" s="6"/>
      <c r="O77" s="6"/>
      <c r="P77" s="6"/>
      <c r="Q77" s="6"/>
      <c r="R77" s="6"/>
      <c r="S77" s="6"/>
      <c r="T77" s="6"/>
      <c r="U77" s="6"/>
      <c r="V77" s="6"/>
      <c r="W77" s="6"/>
      <c r="X77" s="6"/>
      <c r="Y77" s="6"/>
      <c r="Z77" s="6"/>
    </row>
    <row r="78" spans="1:26" ht="12.75" customHeight="1">
      <c r="A78" s="804" t="s">
        <v>1705</v>
      </c>
      <c r="B78" s="801">
        <f t="shared" ref="B78:C78" si="19">SUM(B73:B77)</f>
        <v>590166.70413820422</v>
      </c>
      <c r="C78" s="801">
        <f t="shared" si="19"/>
        <v>590166.70413820422</v>
      </c>
      <c r="D78" s="801">
        <f t="shared" si="18"/>
        <v>0</v>
      </c>
      <c r="E78" s="802"/>
      <c r="F78" s="803"/>
      <c r="G78" s="799"/>
      <c r="H78" s="6"/>
      <c r="I78" s="6"/>
      <c r="J78" s="6"/>
      <c r="K78" s="6"/>
      <c r="L78" s="6"/>
      <c r="M78" s="6"/>
      <c r="N78" s="6"/>
      <c r="O78" s="6"/>
      <c r="P78" s="6"/>
      <c r="Q78" s="6"/>
      <c r="R78" s="6"/>
      <c r="S78" s="6"/>
      <c r="T78" s="6"/>
      <c r="U78" s="6"/>
      <c r="V78" s="6"/>
      <c r="W78" s="6"/>
      <c r="X78" s="6"/>
      <c r="Y78" s="6"/>
      <c r="Z78" s="6"/>
    </row>
    <row r="79" spans="1:26" ht="12.75" customHeight="1">
      <c r="A79" s="798" t="s">
        <v>1706</v>
      </c>
      <c r="B79" s="798"/>
      <c r="C79" s="798"/>
      <c r="D79" s="798"/>
      <c r="E79" s="798"/>
      <c r="F79" s="798"/>
      <c r="G79" s="799"/>
      <c r="H79" s="6"/>
      <c r="I79" s="6"/>
      <c r="J79" s="6"/>
      <c r="K79" s="6"/>
      <c r="L79" s="6"/>
      <c r="M79" s="6"/>
      <c r="N79" s="6"/>
      <c r="O79" s="6"/>
      <c r="P79" s="6"/>
      <c r="Q79" s="6"/>
      <c r="R79" s="6"/>
      <c r="S79" s="6"/>
      <c r="T79" s="6"/>
      <c r="U79" s="6"/>
      <c r="V79" s="6"/>
      <c r="W79" s="6"/>
      <c r="X79" s="6"/>
      <c r="Y79" s="6"/>
      <c r="Z79" s="6"/>
    </row>
    <row r="80" spans="1:26" ht="12.75" customHeight="1">
      <c r="A80" s="805" t="s">
        <v>1707</v>
      </c>
      <c r="B80" s="800">
        <f>'Sources and Uses Budget'!$C79</f>
        <v>2030040.2000000002</v>
      </c>
      <c r="C80" s="800">
        <f>'Sources and Uses Budget'!$C79</f>
        <v>2030040.2000000002</v>
      </c>
      <c r="D80" s="801">
        <f t="shared" ref="D80:D82" si="20">C80-B80</f>
        <v>0</v>
      </c>
      <c r="E80" s="802"/>
      <c r="F80" s="803"/>
      <c r="G80" s="799"/>
      <c r="H80" s="6"/>
      <c r="I80" s="6"/>
      <c r="J80" s="6"/>
      <c r="K80" s="6"/>
      <c r="L80" s="6"/>
      <c r="M80" s="6"/>
      <c r="N80" s="6"/>
      <c r="O80" s="6"/>
      <c r="P80" s="6"/>
      <c r="Q80" s="6"/>
      <c r="R80" s="6"/>
      <c r="S80" s="6"/>
      <c r="T80" s="6"/>
      <c r="U80" s="6"/>
      <c r="V80" s="6"/>
      <c r="W80" s="6"/>
      <c r="X80" s="6"/>
      <c r="Y80" s="6"/>
      <c r="Z80" s="6"/>
    </row>
    <row r="81" spans="1:26" ht="12.75" customHeight="1">
      <c r="A81" s="805" t="s">
        <v>1708</v>
      </c>
      <c r="B81" s="800">
        <f>'Sources and Uses Budget'!$C80</f>
        <v>254231.65572851151</v>
      </c>
      <c r="C81" s="800">
        <f>'Sources and Uses Budget'!$C80</f>
        <v>254231.65572851151</v>
      </c>
      <c r="D81" s="801">
        <f t="shared" si="20"/>
        <v>0</v>
      </c>
      <c r="E81" s="802"/>
      <c r="F81" s="803"/>
      <c r="G81" s="799"/>
      <c r="H81" s="6"/>
      <c r="I81" s="6"/>
      <c r="J81" s="6"/>
      <c r="K81" s="6"/>
      <c r="L81" s="6"/>
      <c r="M81" s="6"/>
      <c r="N81" s="6"/>
      <c r="O81" s="6"/>
      <c r="P81" s="6"/>
      <c r="Q81" s="6"/>
      <c r="R81" s="6"/>
      <c r="S81" s="6"/>
      <c r="T81" s="6"/>
      <c r="U81" s="6"/>
      <c r="V81" s="6"/>
      <c r="W81" s="6"/>
      <c r="X81" s="6"/>
      <c r="Y81" s="6"/>
      <c r="Z81" s="6"/>
    </row>
    <row r="82" spans="1:26" ht="12.75" customHeight="1">
      <c r="A82" s="804" t="s">
        <v>1709</v>
      </c>
      <c r="B82" s="801">
        <f t="shared" ref="B82:C82" si="21">SUM(B80:B81)</f>
        <v>2284271.8557285117</v>
      </c>
      <c r="C82" s="801">
        <f t="shared" si="21"/>
        <v>2284271.8557285117</v>
      </c>
      <c r="D82" s="801">
        <f t="shared" si="20"/>
        <v>0</v>
      </c>
      <c r="E82" s="802"/>
      <c r="F82" s="803"/>
      <c r="G82" s="799"/>
      <c r="H82" s="6"/>
      <c r="I82" s="6"/>
      <c r="J82" s="6"/>
      <c r="K82" s="6"/>
      <c r="L82" s="6"/>
      <c r="M82" s="6"/>
      <c r="N82" s="6"/>
      <c r="O82" s="6"/>
      <c r="P82" s="6"/>
      <c r="Q82" s="6"/>
      <c r="R82" s="6"/>
      <c r="S82" s="6"/>
      <c r="T82" s="6"/>
      <c r="U82" s="6"/>
      <c r="V82" s="6"/>
      <c r="W82" s="6"/>
      <c r="X82" s="6"/>
      <c r="Y82" s="6"/>
      <c r="Z82" s="6"/>
    </row>
    <row r="83" spans="1:26" ht="12.75" customHeight="1">
      <c r="A83" s="798" t="s">
        <v>1710</v>
      </c>
      <c r="B83" s="798"/>
      <c r="C83" s="798"/>
      <c r="D83" s="798"/>
      <c r="E83" s="798"/>
      <c r="F83" s="798"/>
      <c r="G83" s="799"/>
      <c r="H83" s="6"/>
      <c r="I83" s="6"/>
      <c r="J83" s="6"/>
      <c r="K83" s="6"/>
      <c r="L83" s="6"/>
      <c r="M83" s="6"/>
      <c r="N83" s="6"/>
      <c r="O83" s="6"/>
      <c r="P83" s="6"/>
      <c r="Q83" s="6"/>
      <c r="R83" s="6"/>
      <c r="S83" s="6"/>
      <c r="T83" s="6"/>
      <c r="U83" s="6"/>
      <c r="V83" s="6"/>
      <c r="W83" s="6"/>
      <c r="X83" s="6"/>
      <c r="Y83" s="6"/>
      <c r="Z83" s="6"/>
    </row>
    <row r="84" spans="1:26" ht="13.5" customHeight="1">
      <c r="A84" s="805" t="s">
        <v>1711</v>
      </c>
      <c r="B84" s="800">
        <f>'Sources and Uses Budget'!$C83</f>
        <v>49046.932717515636</v>
      </c>
      <c r="C84" s="800">
        <f>'Sources and Uses Budget'!$C83</f>
        <v>49046.932717515636</v>
      </c>
      <c r="D84" s="801">
        <f t="shared" ref="D84:D98" si="22">C84-B84</f>
        <v>0</v>
      </c>
      <c r="E84" s="802"/>
      <c r="F84" s="803"/>
      <c r="G84" s="799"/>
      <c r="H84" s="6"/>
      <c r="I84" s="6"/>
      <c r="J84" s="6"/>
      <c r="K84" s="6"/>
      <c r="L84" s="6"/>
      <c r="M84" s="6"/>
      <c r="N84" s="6"/>
      <c r="O84" s="6"/>
      <c r="P84" s="6"/>
      <c r="Q84" s="6"/>
      <c r="R84" s="6"/>
      <c r="S84" s="6"/>
      <c r="T84" s="6"/>
      <c r="U84" s="6"/>
      <c r="V84" s="6"/>
      <c r="W84" s="6"/>
      <c r="X84" s="6"/>
      <c r="Y84" s="6"/>
      <c r="Z84" s="6"/>
    </row>
    <row r="85" spans="1:26" ht="12.75" customHeight="1">
      <c r="A85" s="805" t="s">
        <v>1712</v>
      </c>
      <c r="B85" s="800">
        <f>'Sources and Uses Budget'!$C84</f>
        <v>21000</v>
      </c>
      <c r="C85" s="800">
        <f>'Sources and Uses Budget'!$C84</f>
        <v>21000</v>
      </c>
      <c r="D85" s="801">
        <f t="shared" si="22"/>
        <v>0</v>
      </c>
      <c r="E85" s="802"/>
      <c r="F85" s="803"/>
      <c r="G85" s="799"/>
      <c r="H85" s="6"/>
      <c r="I85" s="6"/>
      <c r="J85" s="6"/>
      <c r="K85" s="6"/>
      <c r="L85" s="6"/>
      <c r="M85" s="6"/>
      <c r="N85" s="6"/>
      <c r="O85" s="6"/>
      <c r="P85" s="6"/>
      <c r="Q85" s="6"/>
      <c r="R85" s="6"/>
      <c r="S85" s="6"/>
      <c r="T85" s="6"/>
      <c r="U85" s="6"/>
      <c r="V85" s="6"/>
      <c r="W85" s="6"/>
      <c r="X85" s="6"/>
      <c r="Y85" s="6"/>
      <c r="Z85" s="6"/>
    </row>
    <row r="86" spans="1:26" ht="12.75" customHeight="1">
      <c r="A86" s="805" t="s">
        <v>1713</v>
      </c>
      <c r="B86" s="800">
        <f>'Sources and Uses Budget'!$C85</f>
        <v>950541</v>
      </c>
      <c r="C86" s="800">
        <f>'Sources and Uses Budget'!$C85</f>
        <v>950541</v>
      </c>
      <c r="D86" s="801">
        <f t="shared" si="22"/>
        <v>0</v>
      </c>
      <c r="E86" s="802"/>
      <c r="F86" s="803"/>
      <c r="G86" s="799"/>
      <c r="H86" s="6"/>
      <c r="I86" s="6"/>
      <c r="J86" s="6"/>
      <c r="K86" s="6"/>
      <c r="L86" s="6"/>
      <c r="M86" s="6"/>
      <c r="N86" s="6"/>
      <c r="O86" s="6"/>
      <c r="P86" s="6"/>
      <c r="Q86" s="6"/>
      <c r="R86" s="6"/>
      <c r="S86" s="6"/>
      <c r="T86" s="6"/>
      <c r="U86" s="6"/>
      <c r="V86" s="6"/>
      <c r="W86" s="6"/>
      <c r="X86" s="6"/>
      <c r="Y86" s="6"/>
      <c r="Z86" s="6"/>
    </row>
    <row r="87" spans="1:26" ht="12.75" customHeight="1">
      <c r="A87" s="805" t="s">
        <v>1714</v>
      </c>
      <c r="B87" s="800">
        <f>'Sources and Uses Budget'!$C86</f>
        <v>13737</v>
      </c>
      <c r="C87" s="800">
        <f>'Sources and Uses Budget'!$C86</f>
        <v>13737</v>
      </c>
      <c r="D87" s="801">
        <f t="shared" si="22"/>
        <v>0</v>
      </c>
      <c r="E87" s="802"/>
      <c r="F87" s="803"/>
      <c r="G87" s="799"/>
      <c r="H87" s="6"/>
      <c r="I87" s="6"/>
      <c r="J87" s="6"/>
      <c r="K87" s="6"/>
      <c r="L87" s="6"/>
      <c r="M87" s="6"/>
      <c r="N87" s="6"/>
      <c r="O87" s="6"/>
      <c r="P87" s="6"/>
      <c r="Q87" s="6"/>
      <c r="R87" s="6"/>
      <c r="S87" s="6"/>
      <c r="T87" s="6"/>
      <c r="U87" s="6"/>
      <c r="V87" s="6"/>
      <c r="W87" s="6"/>
      <c r="X87" s="6"/>
      <c r="Y87" s="6"/>
      <c r="Z87" s="6"/>
    </row>
    <row r="88" spans="1:26" ht="12.75" customHeight="1">
      <c r="A88" s="805" t="s">
        <v>1715</v>
      </c>
      <c r="B88" s="800">
        <f>'Sources and Uses Budget'!$C87</f>
        <v>0</v>
      </c>
      <c r="C88" s="800">
        <f>'Sources and Uses Budget'!$C87</f>
        <v>0</v>
      </c>
      <c r="D88" s="801">
        <f t="shared" si="22"/>
        <v>0</v>
      </c>
      <c r="E88" s="802"/>
      <c r="F88" s="803"/>
      <c r="G88" s="799"/>
      <c r="H88" s="6"/>
      <c r="I88" s="6"/>
      <c r="J88" s="6"/>
      <c r="K88" s="6"/>
      <c r="L88" s="6"/>
      <c r="M88" s="6"/>
      <c r="N88" s="6"/>
      <c r="O88" s="6"/>
      <c r="P88" s="6"/>
      <c r="Q88" s="6"/>
      <c r="R88" s="6"/>
      <c r="S88" s="6"/>
      <c r="T88" s="6"/>
      <c r="U88" s="6"/>
      <c r="V88" s="6"/>
      <c r="W88" s="6"/>
      <c r="X88" s="6"/>
      <c r="Y88" s="6"/>
      <c r="Z88" s="6"/>
    </row>
    <row r="89" spans="1:26" ht="12.75" customHeight="1">
      <c r="A89" s="805" t="s">
        <v>1716</v>
      </c>
      <c r="B89" s="800">
        <f>'Sources and Uses Budget'!$C88</f>
        <v>65822</v>
      </c>
      <c r="C89" s="800">
        <f>'Sources and Uses Budget'!$C88</f>
        <v>65822</v>
      </c>
      <c r="D89" s="801">
        <f t="shared" si="22"/>
        <v>0</v>
      </c>
      <c r="E89" s="802"/>
      <c r="F89" s="803"/>
      <c r="G89" s="799"/>
      <c r="H89" s="6"/>
      <c r="I89" s="6"/>
      <c r="J89" s="6"/>
      <c r="K89" s="6"/>
      <c r="L89" s="6"/>
      <c r="M89" s="6"/>
      <c r="N89" s="6"/>
      <c r="O89" s="6"/>
      <c r="P89" s="6"/>
      <c r="Q89" s="6"/>
      <c r="R89" s="6"/>
      <c r="S89" s="6"/>
      <c r="T89" s="6"/>
      <c r="U89" s="6"/>
      <c r="V89" s="6"/>
      <c r="W89" s="6"/>
      <c r="X89" s="6"/>
      <c r="Y89" s="6"/>
      <c r="Z89" s="6"/>
    </row>
    <row r="90" spans="1:26" ht="12.75" customHeight="1">
      <c r="A90" s="805" t="s">
        <v>1717</v>
      </c>
      <c r="B90" s="800">
        <f>'Sources and Uses Budget'!$C89</f>
        <v>283000</v>
      </c>
      <c r="C90" s="800">
        <f>'Sources and Uses Budget'!$C89</f>
        <v>283000</v>
      </c>
      <c r="D90" s="801">
        <f t="shared" si="22"/>
        <v>0</v>
      </c>
      <c r="E90" s="802"/>
      <c r="F90" s="803"/>
      <c r="G90" s="799"/>
      <c r="H90" s="6"/>
      <c r="I90" s="6"/>
      <c r="J90" s="6"/>
      <c r="K90" s="6"/>
      <c r="L90" s="6"/>
      <c r="M90" s="6"/>
      <c r="N90" s="6"/>
      <c r="O90" s="6"/>
      <c r="P90" s="6"/>
      <c r="Q90" s="6"/>
      <c r="R90" s="6"/>
      <c r="S90" s="6"/>
      <c r="T90" s="6"/>
      <c r="U90" s="6"/>
      <c r="V90" s="6"/>
      <c r="W90" s="6"/>
      <c r="X90" s="6"/>
      <c r="Y90" s="6"/>
      <c r="Z90" s="6"/>
    </row>
    <row r="91" spans="1:26" ht="12.75" customHeight="1">
      <c r="A91" s="805" t="s">
        <v>1718</v>
      </c>
      <c r="B91" s="800">
        <f>'Sources and Uses Budget'!$C90</f>
        <v>8000</v>
      </c>
      <c r="C91" s="800">
        <f>'Sources and Uses Budget'!$C90</f>
        <v>8000</v>
      </c>
      <c r="D91" s="801">
        <f t="shared" si="22"/>
        <v>0</v>
      </c>
      <c r="E91" s="802"/>
      <c r="F91" s="803"/>
      <c r="G91" s="799"/>
      <c r="H91" s="6"/>
      <c r="I91" s="6"/>
      <c r="J91" s="6"/>
      <c r="K91" s="6"/>
      <c r="L91" s="6"/>
      <c r="M91" s="6"/>
      <c r="N91" s="6"/>
      <c r="O91" s="6"/>
      <c r="P91" s="6"/>
      <c r="Q91" s="6"/>
      <c r="R91" s="6"/>
      <c r="S91" s="6"/>
      <c r="T91" s="6"/>
      <c r="U91" s="6"/>
      <c r="V91" s="6"/>
      <c r="W91" s="6"/>
      <c r="X91" s="6"/>
      <c r="Y91" s="6"/>
      <c r="Z91" s="6"/>
    </row>
    <row r="92" spans="1:26" ht="12.75" customHeight="1">
      <c r="A92" s="805" t="s">
        <v>1719</v>
      </c>
      <c r="B92" s="800">
        <f>'Sources and Uses Budget'!$C91</f>
        <v>0</v>
      </c>
      <c r="C92" s="800">
        <f>'Sources and Uses Budget'!$C91</f>
        <v>0</v>
      </c>
      <c r="D92" s="801">
        <f t="shared" si="22"/>
        <v>0</v>
      </c>
      <c r="E92" s="802"/>
      <c r="F92" s="803"/>
      <c r="G92" s="799"/>
      <c r="H92" s="6"/>
      <c r="I92" s="6"/>
      <c r="J92" s="6"/>
      <c r="K92" s="6"/>
      <c r="L92" s="6"/>
      <c r="M92" s="6"/>
      <c r="N92" s="6"/>
      <c r="O92" s="6"/>
      <c r="P92" s="6"/>
      <c r="Q92" s="6"/>
      <c r="R92" s="6"/>
      <c r="S92" s="6"/>
      <c r="T92" s="6"/>
      <c r="U92" s="6"/>
      <c r="V92" s="6"/>
      <c r="W92" s="6"/>
      <c r="X92" s="6"/>
      <c r="Y92" s="6"/>
      <c r="Z92" s="6"/>
    </row>
    <row r="93" spans="1:26" ht="12.75" customHeight="1">
      <c r="A93" s="805" t="s">
        <v>1720</v>
      </c>
      <c r="B93" s="800">
        <f>'Sources and Uses Budget'!$C92</f>
        <v>7500</v>
      </c>
      <c r="C93" s="800">
        <f>'Sources and Uses Budget'!$C92</f>
        <v>7500</v>
      </c>
      <c r="D93" s="801">
        <f t="shared" si="22"/>
        <v>0</v>
      </c>
      <c r="E93" s="802"/>
      <c r="F93" s="803"/>
      <c r="G93" s="799"/>
      <c r="H93" s="6"/>
      <c r="I93" s="6"/>
      <c r="J93" s="6"/>
      <c r="K93" s="6"/>
      <c r="L93" s="6"/>
      <c r="M93" s="6"/>
      <c r="N93" s="6"/>
      <c r="O93" s="6"/>
      <c r="P93" s="6"/>
      <c r="Q93" s="6"/>
      <c r="R93" s="6"/>
      <c r="S93" s="6"/>
      <c r="T93" s="6"/>
      <c r="U93" s="6"/>
      <c r="V93" s="6"/>
      <c r="W93" s="6"/>
      <c r="X93" s="6"/>
      <c r="Y93" s="6"/>
      <c r="Z93" s="6"/>
    </row>
    <row r="94" spans="1:26" ht="12.75" customHeight="1">
      <c r="A94" s="809" t="s">
        <v>1670</v>
      </c>
      <c r="B94" s="800">
        <f>'Sources and Uses Budget'!$C93</f>
        <v>20000</v>
      </c>
      <c r="C94" s="800">
        <f>'Sources and Uses Budget'!$C93</f>
        <v>20000</v>
      </c>
      <c r="D94" s="801">
        <f t="shared" si="22"/>
        <v>0</v>
      </c>
      <c r="E94" s="802"/>
      <c r="F94" s="803"/>
      <c r="G94" s="799"/>
      <c r="H94" s="6"/>
      <c r="I94" s="6"/>
      <c r="J94" s="6"/>
      <c r="K94" s="6"/>
      <c r="L94" s="6"/>
      <c r="M94" s="6"/>
      <c r="N94" s="6"/>
      <c r="O94" s="6"/>
      <c r="P94" s="6"/>
      <c r="Q94" s="6"/>
      <c r="R94" s="6"/>
      <c r="S94" s="6"/>
      <c r="T94" s="6"/>
      <c r="U94" s="6"/>
      <c r="V94" s="6"/>
      <c r="W94" s="6"/>
      <c r="X94" s="6"/>
      <c r="Y94" s="6"/>
      <c r="Z94" s="6"/>
    </row>
    <row r="95" spans="1:26" ht="12.75" customHeight="1">
      <c r="A95" s="809" t="s">
        <v>1670</v>
      </c>
      <c r="B95" s="800">
        <f>'Sources and Uses Budget'!$C94</f>
        <v>0</v>
      </c>
      <c r="C95" s="800">
        <f>'Sources and Uses Budget'!$C94</f>
        <v>0</v>
      </c>
      <c r="D95" s="801">
        <f t="shared" si="22"/>
        <v>0</v>
      </c>
      <c r="E95" s="802"/>
      <c r="F95" s="803"/>
      <c r="G95" s="799"/>
      <c r="H95" s="6"/>
      <c r="I95" s="6"/>
      <c r="J95" s="6"/>
      <c r="K95" s="6"/>
      <c r="L95" s="6"/>
      <c r="M95" s="6"/>
      <c r="N95" s="6"/>
      <c r="O95" s="6"/>
      <c r="P95" s="6"/>
      <c r="Q95" s="6"/>
      <c r="R95" s="6"/>
      <c r="S95" s="6"/>
      <c r="T95" s="6"/>
      <c r="U95" s="6"/>
      <c r="V95" s="6"/>
      <c r="W95" s="6"/>
      <c r="X95" s="6"/>
      <c r="Y95" s="6"/>
      <c r="Z95" s="6"/>
    </row>
    <row r="96" spans="1:26" ht="12.75" customHeight="1">
      <c r="A96" s="809" t="s">
        <v>1670</v>
      </c>
      <c r="B96" s="800">
        <f>'Sources and Uses Budget'!$C95</f>
        <v>0</v>
      </c>
      <c r="C96" s="800">
        <f>'Sources and Uses Budget'!$C95</f>
        <v>0</v>
      </c>
      <c r="D96" s="801">
        <f t="shared" si="22"/>
        <v>0</v>
      </c>
      <c r="E96" s="802"/>
      <c r="F96" s="803"/>
      <c r="G96" s="799"/>
      <c r="H96" s="6"/>
      <c r="I96" s="6"/>
      <c r="J96" s="6"/>
      <c r="K96" s="6"/>
      <c r="L96" s="6"/>
      <c r="M96" s="6"/>
      <c r="N96" s="6"/>
      <c r="O96" s="6"/>
      <c r="P96" s="6"/>
      <c r="Q96" s="6"/>
      <c r="R96" s="6"/>
      <c r="S96" s="6"/>
      <c r="T96" s="6"/>
      <c r="U96" s="6"/>
      <c r="V96" s="6"/>
      <c r="W96" s="6"/>
      <c r="X96" s="6"/>
      <c r="Y96" s="6"/>
      <c r="Z96" s="6"/>
    </row>
    <row r="97" spans="1:26" ht="12.75" customHeight="1">
      <c r="A97" s="804" t="s">
        <v>1721</v>
      </c>
      <c r="B97" s="801">
        <f t="shared" ref="B97:C97" si="23">SUM(B84:B96)</f>
        <v>1418646.9327175156</v>
      </c>
      <c r="C97" s="801">
        <f t="shared" si="23"/>
        <v>1418646.9327175156</v>
      </c>
      <c r="D97" s="801">
        <f t="shared" si="22"/>
        <v>0</v>
      </c>
      <c r="E97" s="802"/>
      <c r="F97" s="803"/>
      <c r="G97" s="799"/>
      <c r="H97" s="6"/>
      <c r="I97" s="6"/>
      <c r="J97" s="6"/>
      <c r="K97" s="6"/>
      <c r="L97" s="6"/>
      <c r="M97" s="6"/>
      <c r="N97" s="6"/>
      <c r="O97" s="6"/>
      <c r="P97" s="6"/>
      <c r="Q97" s="6"/>
      <c r="R97" s="6"/>
      <c r="S97" s="6"/>
      <c r="T97" s="6"/>
      <c r="U97" s="6"/>
      <c r="V97" s="6"/>
      <c r="W97" s="6"/>
      <c r="X97" s="6"/>
      <c r="Y97" s="6"/>
      <c r="Z97" s="6"/>
    </row>
    <row r="98" spans="1:26" ht="12.75" customHeight="1">
      <c r="A98" s="804" t="s">
        <v>1722</v>
      </c>
      <c r="B98" s="801">
        <f t="shared" ref="B98:C98" si="24">SUM(B64+B71+B78+B82+B97)</f>
        <v>27611001.068617318</v>
      </c>
      <c r="C98" s="801">
        <f t="shared" si="24"/>
        <v>27611001.068617318</v>
      </c>
      <c r="D98" s="801">
        <f t="shared" si="22"/>
        <v>0</v>
      </c>
      <c r="E98" s="802"/>
      <c r="F98" s="803"/>
      <c r="G98" s="799"/>
      <c r="H98" s="6"/>
      <c r="I98" s="6"/>
      <c r="J98" s="6"/>
      <c r="K98" s="6"/>
      <c r="L98" s="6"/>
      <c r="M98" s="6"/>
      <c r="N98" s="6"/>
      <c r="O98" s="6"/>
      <c r="P98" s="6"/>
      <c r="Q98" s="6"/>
      <c r="R98" s="6"/>
      <c r="S98" s="6"/>
      <c r="T98" s="6"/>
      <c r="U98" s="6"/>
      <c r="V98" s="6"/>
      <c r="W98" s="6"/>
      <c r="X98" s="6"/>
      <c r="Y98" s="6"/>
      <c r="Z98" s="6"/>
    </row>
    <row r="99" spans="1:26" ht="12.75" customHeight="1">
      <c r="A99" s="798" t="s">
        <v>1723</v>
      </c>
      <c r="B99" s="798"/>
      <c r="C99" s="798"/>
      <c r="D99" s="798"/>
      <c r="E99" s="798"/>
      <c r="F99" s="798"/>
      <c r="G99" s="799"/>
      <c r="H99" s="6"/>
      <c r="I99" s="6"/>
      <c r="J99" s="6"/>
      <c r="K99" s="6"/>
      <c r="L99" s="6"/>
      <c r="M99" s="6"/>
      <c r="N99" s="6"/>
      <c r="O99" s="6"/>
      <c r="P99" s="6"/>
      <c r="Q99" s="6"/>
      <c r="R99" s="6"/>
      <c r="S99" s="6"/>
      <c r="T99" s="6"/>
      <c r="U99" s="6"/>
      <c r="V99" s="6"/>
      <c r="W99" s="6"/>
      <c r="X99" s="6"/>
      <c r="Y99" s="6"/>
      <c r="Z99" s="6"/>
    </row>
    <row r="100" spans="1:26" ht="12.75" customHeight="1">
      <c r="A100" s="285" t="s">
        <v>1724</v>
      </c>
      <c r="B100" s="800">
        <f>'Sources and Uses Budget'!$C99</f>
        <v>3500000</v>
      </c>
      <c r="C100" s="800">
        <f>'Sources and Uses Budget'!$C99</f>
        <v>3500000</v>
      </c>
      <c r="D100" s="801">
        <f t="shared" ref="D100:D106" si="25">C100-B100</f>
        <v>0</v>
      </c>
      <c r="E100" s="802"/>
      <c r="F100" s="803"/>
      <c r="G100" s="799"/>
      <c r="H100" s="6"/>
      <c r="I100" s="6"/>
      <c r="J100" s="6"/>
      <c r="K100" s="6"/>
      <c r="L100" s="6"/>
      <c r="M100" s="6"/>
      <c r="N100" s="6"/>
      <c r="O100" s="6"/>
      <c r="P100" s="6"/>
      <c r="Q100" s="6"/>
      <c r="R100" s="6"/>
      <c r="S100" s="6"/>
      <c r="T100" s="6"/>
      <c r="U100" s="6"/>
      <c r="V100" s="6"/>
      <c r="W100" s="6"/>
      <c r="X100" s="6"/>
      <c r="Y100" s="6"/>
      <c r="Z100" s="6"/>
    </row>
    <row r="101" spans="1:26" ht="12.75" customHeight="1">
      <c r="A101" s="285" t="s">
        <v>1725</v>
      </c>
      <c r="B101" s="800">
        <f>'Sources and Uses Budget'!$C100</f>
        <v>0</v>
      </c>
      <c r="C101" s="800">
        <f>'Sources and Uses Budget'!$C100</f>
        <v>0</v>
      </c>
      <c r="D101" s="801">
        <f t="shared" si="25"/>
        <v>0</v>
      </c>
      <c r="E101" s="802"/>
      <c r="F101" s="803"/>
      <c r="G101" s="799"/>
      <c r="H101" s="6"/>
      <c r="I101" s="6"/>
      <c r="J101" s="6"/>
      <c r="K101" s="6"/>
      <c r="L101" s="6"/>
      <c r="M101" s="6"/>
      <c r="N101" s="6"/>
      <c r="O101" s="6"/>
      <c r="P101" s="6"/>
      <c r="Q101" s="6"/>
      <c r="R101" s="6"/>
      <c r="S101" s="6"/>
      <c r="T101" s="6"/>
      <c r="U101" s="6"/>
      <c r="V101" s="6"/>
      <c r="W101" s="6"/>
      <c r="X101" s="6"/>
      <c r="Y101" s="6"/>
      <c r="Z101" s="6"/>
    </row>
    <row r="102" spans="1:26" ht="12.75" customHeight="1">
      <c r="A102" s="285" t="s">
        <v>1726</v>
      </c>
      <c r="B102" s="800">
        <f>'Sources and Uses Budget'!$C101</f>
        <v>0</v>
      </c>
      <c r="C102" s="800">
        <f>'Sources and Uses Budget'!$C101</f>
        <v>0</v>
      </c>
      <c r="D102" s="801">
        <f t="shared" si="25"/>
        <v>0</v>
      </c>
      <c r="E102" s="802"/>
      <c r="F102" s="803"/>
      <c r="G102" s="799"/>
      <c r="H102" s="6"/>
      <c r="I102" s="6"/>
      <c r="J102" s="6"/>
      <c r="K102" s="6"/>
      <c r="L102" s="6"/>
      <c r="M102" s="6"/>
      <c r="N102" s="6"/>
      <c r="O102" s="6"/>
      <c r="P102" s="6"/>
      <c r="Q102" s="6"/>
      <c r="R102" s="6"/>
      <c r="S102" s="6"/>
      <c r="T102" s="6"/>
      <c r="U102" s="6"/>
      <c r="V102" s="6"/>
      <c r="W102" s="6"/>
      <c r="X102" s="6"/>
      <c r="Y102" s="6"/>
      <c r="Z102" s="6"/>
    </row>
    <row r="103" spans="1:26" ht="12" customHeight="1">
      <c r="A103" s="285" t="s">
        <v>1727</v>
      </c>
      <c r="B103" s="800">
        <f>'Sources and Uses Budget'!$C102</f>
        <v>0</v>
      </c>
      <c r="C103" s="800">
        <f>'Sources and Uses Budget'!$C102</f>
        <v>0</v>
      </c>
      <c r="D103" s="801">
        <f t="shared" si="25"/>
        <v>0</v>
      </c>
      <c r="E103" s="802"/>
      <c r="F103" s="803"/>
      <c r="G103" s="799"/>
      <c r="H103" s="6"/>
      <c r="I103" s="6"/>
      <c r="J103" s="6"/>
      <c r="K103" s="6"/>
      <c r="L103" s="6"/>
      <c r="M103" s="6"/>
      <c r="N103" s="6"/>
      <c r="O103" s="6"/>
      <c r="P103" s="6"/>
      <c r="Q103" s="6"/>
      <c r="R103" s="6"/>
      <c r="S103" s="6"/>
      <c r="T103" s="6"/>
      <c r="U103" s="6"/>
      <c r="V103" s="6"/>
      <c r="W103" s="6"/>
      <c r="X103" s="6"/>
      <c r="Y103" s="6"/>
      <c r="Z103" s="6"/>
    </row>
    <row r="104" spans="1:26" ht="12.75" customHeight="1">
      <c r="A104" s="805" t="str">
        <f>'Sources and Uses Budget'!A103</f>
        <v>Other: (Specify)</v>
      </c>
      <c r="B104" s="800">
        <f>'Sources and Uses Budget'!$C103</f>
        <v>0</v>
      </c>
      <c r="C104" s="800">
        <f>'Sources and Uses Budget'!$C103</f>
        <v>0</v>
      </c>
      <c r="D104" s="801">
        <f t="shared" si="25"/>
        <v>0</v>
      </c>
      <c r="E104" s="802"/>
      <c r="F104" s="803"/>
      <c r="G104" s="799"/>
      <c r="H104" s="6"/>
      <c r="I104" s="6"/>
      <c r="J104" s="6"/>
      <c r="K104" s="6"/>
      <c r="L104" s="6"/>
      <c r="M104" s="6"/>
      <c r="N104" s="6"/>
      <c r="O104" s="6"/>
      <c r="P104" s="6"/>
      <c r="Q104" s="6"/>
      <c r="R104" s="6"/>
      <c r="S104" s="6"/>
      <c r="T104" s="6"/>
      <c r="U104" s="6"/>
      <c r="V104" s="6"/>
      <c r="W104" s="6"/>
      <c r="X104" s="6"/>
      <c r="Y104" s="6"/>
      <c r="Z104" s="6"/>
    </row>
    <row r="105" spans="1:26" ht="12.75" customHeight="1">
      <c r="A105" s="804" t="s">
        <v>1728</v>
      </c>
      <c r="B105" s="801">
        <f t="shared" ref="B105:C105" si="26">SUM(B100:B104)</f>
        <v>3500000</v>
      </c>
      <c r="C105" s="801">
        <f t="shared" si="26"/>
        <v>3500000</v>
      </c>
      <c r="D105" s="801">
        <f t="shared" si="25"/>
        <v>0</v>
      </c>
      <c r="E105" s="802"/>
      <c r="F105" s="803"/>
      <c r="G105" s="799"/>
      <c r="H105" s="6"/>
      <c r="I105" s="6"/>
      <c r="J105" s="6"/>
      <c r="K105" s="6"/>
      <c r="L105" s="6"/>
      <c r="M105" s="6"/>
      <c r="N105" s="6"/>
      <c r="O105" s="6"/>
      <c r="P105" s="6"/>
      <c r="Q105" s="6"/>
      <c r="R105" s="6"/>
      <c r="S105" s="6"/>
      <c r="T105" s="6"/>
      <c r="U105" s="6"/>
      <c r="V105" s="6"/>
      <c r="W105" s="6"/>
      <c r="X105" s="6"/>
      <c r="Y105" s="6"/>
      <c r="Z105" s="6"/>
    </row>
    <row r="106" spans="1:26" ht="12.75" customHeight="1">
      <c r="A106" s="804" t="s">
        <v>1729</v>
      </c>
      <c r="B106" s="806">
        <f t="shared" ref="B106:C106" si="27">SUM(B98+B105)</f>
        <v>31111001.068617318</v>
      </c>
      <c r="C106" s="806">
        <f t="shared" si="27"/>
        <v>31111001.068617318</v>
      </c>
      <c r="D106" s="801">
        <f t="shared" si="25"/>
        <v>0</v>
      </c>
      <c r="E106" s="802"/>
      <c r="F106" s="803"/>
      <c r="G106" s="799"/>
      <c r="H106" s="6"/>
      <c r="I106" s="6"/>
      <c r="J106" s="6"/>
      <c r="K106" s="6"/>
      <c r="L106" s="6"/>
      <c r="M106" s="6"/>
      <c r="N106" s="6"/>
      <c r="O106" s="6"/>
      <c r="P106" s="6"/>
      <c r="Q106" s="6"/>
      <c r="R106" s="6"/>
      <c r="S106" s="6"/>
      <c r="T106" s="6"/>
      <c r="U106" s="6"/>
      <c r="V106" s="6"/>
      <c r="W106" s="6"/>
      <c r="X106" s="6"/>
      <c r="Y106" s="6"/>
      <c r="Z106" s="6"/>
    </row>
    <row r="107" spans="1:26" ht="12.75" customHeight="1">
      <c r="A107" s="795" t="s">
        <v>2519</v>
      </c>
      <c r="B107" s="528"/>
      <c r="C107" s="555"/>
      <c r="D107" s="555"/>
      <c r="E107" s="810"/>
      <c r="F107" s="811"/>
      <c r="G107" s="799"/>
      <c r="H107" s="6"/>
      <c r="I107" s="6"/>
      <c r="J107" s="6"/>
      <c r="K107" s="6"/>
      <c r="L107" s="6"/>
      <c r="M107" s="6"/>
      <c r="N107" s="6"/>
      <c r="O107" s="6"/>
      <c r="P107" s="6"/>
      <c r="Q107" s="6"/>
      <c r="R107" s="6"/>
      <c r="S107" s="6"/>
      <c r="T107" s="6"/>
      <c r="U107" s="6"/>
      <c r="V107" s="6"/>
      <c r="W107" s="6"/>
      <c r="X107" s="6"/>
      <c r="Y107" s="6"/>
      <c r="Z107" s="6"/>
    </row>
    <row r="108" spans="1:26" ht="12" hidden="1" customHeight="1">
      <c r="A108" s="353"/>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row>
    <row r="109" spans="1:26" ht="12" hidden="1" customHeight="1">
      <c r="A109" s="353"/>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row>
    <row r="110" spans="1:26" ht="12" hidden="1" customHeight="1">
      <c r="A110" s="353"/>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row>
    <row r="111" spans="1:26" ht="12" hidden="1" customHeight="1">
      <c r="A111" s="353"/>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row>
    <row r="112" spans="1:26" ht="12" hidden="1" customHeight="1">
      <c r="A112" s="353"/>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row>
    <row r="113" spans="1:26" ht="12" hidden="1" customHeight="1">
      <c r="A113" s="353"/>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row>
    <row r="114" spans="1:26" ht="12" hidden="1" customHeight="1">
      <c r="A114" s="353"/>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row>
    <row r="115" spans="1:26" ht="12" hidden="1" customHeight="1">
      <c r="A115" s="353"/>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row>
    <row r="116" spans="1:26" ht="12" hidden="1" customHeight="1">
      <c r="A116" s="353"/>
      <c r="B116" s="328"/>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8"/>
      <c r="Z116" s="328"/>
    </row>
    <row r="117" spans="1:26" ht="12" hidden="1" customHeight="1">
      <c r="A117" s="353"/>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row>
    <row r="118" spans="1:26" ht="12" hidden="1" customHeight="1">
      <c r="A118" s="353"/>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row>
    <row r="119" spans="1:26" ht="12" hidden="1" customHeight="1">
      <c r="A119" s="353"/>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row>
    <row r="120" spans="1:26" ht="12" hidden="1" customHeight="1">
      <c r="A120" s="353"/>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row>
    <row r="121" spans="1:26" ht="12" hidden="1" customHeight="1">
      <c r="A121" s="353"/>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row>
    <row r="122" spans="1:26" ht="12" hidden="1" customHeight="1">
      <c r="A122" s="353"/>
      <c r="B122" s="328"/>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row>
    <row r="123" spans="1:26" ht="12" hidden="1" customHeight="1">
      <c r="A123" s="353"/>
      <c r="B123" s="328"/>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row>
    <row r="124" spans="1:26" ht="12" hidden="1" customHeight="1">
      <c r="A124" s="353"/>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row>
    <row r="125" spans="1:26" ht="12" hidden="1" customHeight="1">
      <c r="A125" s="353"/>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row>
    <row r="126" spans="1:26" ht="12" hidden="1" customHeight="1">
      <c r="A126" s="353"/>
      <c r="B126" s="328"/>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row>
    <row r="127" spans="1:26" ht="12" hidden="1" customHeight="1">
      <c r="A127" s="353"/>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row>
    <row r="128" spans="1:26" ht="12" hidden="1" customHeight="1">
      <c r="A128" s="353"/>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row>
    <row r="129" spans="1:26" ht="12" hidden="1" customHeight="1">
      <c r="A129" s="353"/>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row>
    <row r="130" spans="1:26" ht="12" hidden="1" customHeight="1">
      <c r="A130" s="353"/>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row>
    <row r="131" spans="1:26" ht="12" hidden="1" customHeight="1">
      <c r="A131" s="353"/>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row>
    <row r="132" spans="1:26" ht="12" hidden="1" customHeight="1">
      <c r="A132" s="353"/>
      <c r="B132" s="328"/>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row>
    <row r="133" spans="1:26" ht="12" hidden="1" customHeight="1">
      <c r="A133" s="353"/>
      <c r="B133" s="328"/>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8"/>
      <c r="Z133" s="328"/>
    </row>
    <row r="134" spans="1:26" ht="12" hidden="1" customHeight="1">
      <c r="A134" s="353"/>
      <c r="B134" s="328"/>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row>
    <row r="135" spans="1:26" ht="12" hidden="1" customHeight="1">
      <c r="A135" s="353"/>
      <c r="B135" s="328"/>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row>
    <row r="136" spans="1:26" ht="12" hidden="1" customHeight="1">
      <c r="A136" s="353"/>
      <c r="B136" s="328"/>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row>
    <row r="137" spans="1:26" ht="12" hidden="1" customHeight="1">
      <c r="A137" s="353"/>
      <c r="B137" s="328"/>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row>
    <row r="138" spans="1:26" ht="12" hidden="1" customHeight="1">
      <c r="A138" s="353"/>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row>
    <row r="139" spans="1:26" ht="12" hidden="1" customHeight="1">
      <c r="A139" s="353"/>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row>
    <row r="140" spans="1:26" ht="12" hidden="1" customHeight="1">
      <c r="A140" s="353"/>
      <c r="B140" s="328"/>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row>
    <row r="141" spans="1:26" ht="12" hidden="1" customHeight="1">
      <c r="A141" s="353"/>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row>
    <row r="142" spans="1:26" ht="12" hidden="1" customHeight="1">
      <c r="A142" s="353"/>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row>
    <row r="143" spans="1:26" ht="12" hidden="1" customHeight="1">
      <c r="A143" s="353"/>
      <c r="B143" s="328"/>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8"/>
      <c r="Z143" s="328"/>
    </row>
    <row r="144" spans="1:26" ht="12" hidden="1" customHeight="1">
      <c r="A144" s="353"/>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row>
    <row r="145" spans="1:26" ht="12" hidden="1" customHeight="1">
      <c r="A145" s="353"/>
      <c r="B145" s="328"/>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row>
    <row r="146" spans="1:26" ht="12" hidden="1" customHeight="1">
      <c r="A146" s="353"/>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row>
    <row r="147" spans="1:26" ht="12" hidden="1" customHeight="1">
      <c r="A147" s="353"/>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row>
    <row r="148" spans="1:26" ht="12" hidden="1" customHeight="1">
      <c r="A148" s="353"/>
      <c r="B148" s="328"/>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row>
    <row r="149" spans="1:26" ht="12" hidden="1" customHeight="1">
      <c r="A149" s="353"/>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row>
    <row r="150" spans="1:26" ht="12" hidden="1" customHeight="1">
      <c r="A150" s="353"/>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row>
    <row r="151" spans="1:26" ht="12" hidden="1" customHeight="1">
      <c r="A151" s="353"/>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row>
    <row r="152" spans="1:26" ht="12" hidden="1" customHeight="1">
      <c r="A152" s="353"/>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row>
    <row r="153" spans="1:26" ht="12" hidden="1" customHeight="1">
      <c r="A153" s="353"/>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row>
    <row r="154" spans="1:26" ht="12" hidden="1" customHeight="1">
      <c r="A154" s="353"/>
      <c r="B154" s="328"/>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8"/>
      <c r="Z154" s="328"/>
    </row>
    <row r="155" spans="1:26" ht="12" hidden="1" customHeight="1">
      <c r="A155" s="353"/>
      <c r="B155" s="328"/>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8"/>
      <c r="Z155" s="328"/>
    </row>
    <row r="156" spans="1:26" ht="12" hidden="1" customHeight="1">
      <c r="A156" s="353"/>
      <c r="B156" s="328"/>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8"/>
      <c r="Z156" s="328"/>
    </row>
    <row r="157" spans="1:26" ht="12" hidden="1" customHeight="1">
      <c r="A157" s="353"/>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row>
    <row r="158" spans="1:26" ht="12" hidden="1" customHeight="1">
      <c r="A158" s="353"/>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row>
    <row r="159" spans="1:26" ht="12" hidden="1" customHeight="1">
      <c r="A159" s="353"/>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row>
    <row r="160" spans="1:26" ht="12" hidden="1" customHeight="1">
      <c r="A160" s="353"/>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row>
    <row r="161" spans="1:26" ht="12" hidden="1" customHeight="1">
      <c r="A161" s="353"/>
      <c r="B161" s="328"/>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8"/>
      <c r="Z161" s="328"/>
    </row>
    <row r="162" spans="1:26" ht="12" hidden="1" customHeight="1">
      <c r="A162" s="353"/>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row>
    <row r="163" spans="1:26" ht="12" hidden="1" customHeight="1">
      <c r="A163" s="353"/>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row>
    <row r="164" spans="1:26" ht="12" hidden="1" customHeight="1">
      <c r="A164" s="353"/>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row>
    <row r="165" spans="1:26" ht="12" hidden="1" customHeight="1">
      <c r="A165" s="353"/>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row>
    <row r="166" spans="1:26" ht="12" hidden="1" customHeight="1">
      <c r="A166" s="353"/>
      <c r="B166" s="328"/>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8"/>
      <c r="Z166" s="328"/>
    </row>
    <row r="167" spans="1:26" ht="12" hidden="1" customHeight="1">
      <c r="A167" s="353"/>
      <c r="B167" s="328"/>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row>
    <row r="168" spans="1:26" ht="12" hidden="1" customHeight="1">
      <c r="A168" s="353"/>
      <c r="B168" s="328"/>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row>
    <row r="169" spans="1:26" ht="12" hidden="1" customHeight="1">
      <c r="A169" s="353"/>
      <c r="B169" s="328"/>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row>
    <row r="170" spans="1:26" ht="12" hidden="1" customHeight="1">
      <c r="A170" s="353"/>
      <c r="B170" s="328"/>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8"/>
      <c r="Z170" s="328"/>
    </row>
    <row r="171" spans="1:26" ht="12" hidden="1" customHeight="1">
      <c r="A171" s="353"/>
      <c r="B171" s="328"/>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row>
    <row r="172" spans="1:26" ht="12" hidden="1" customHeight="1">
      <c r="A172" s="353"/>
      <c r="B172" s="328"/>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row>
    <row r="173" spans="1:26" ht="12" hidden="1" customHeight="1">
      <c r="A173" s="353"/>
      <c r="B173" s="328"/>
      <c r="C173" s="328"/>
      <c r="D173" s="328"/>
      <c r="E173" s="328"/>
      <c r="F173" s="328"/>
      <c r="G173" s="328"/>
      <c r="H173" s="328"/>
      <c r="I173" s="328"/>
      <c r="J173" s="328"/>
      <c r="K173" s="328"/>
      <c r="L173" s="328"/>
      <c r="M173" s="328"/>
      <c r="N173" s="328"/>
      <c r="O173" s="328"/>
      <c r="P173" s="328"/>
      <c r="Q173" s="328"/>
      <c r="R173" s="328"/>
      <c r="S173" s="328"/>
      <c r="T173" s="328"/>
      <c r="U173" s="328"/>
      <c r="V173" s="328"/>
      <c r="W173" s="328"/>
      <c r="X173" s="328"/>
      <c r="Y173" s="328"/>
      <c r="Z173" s="328"/>
    </row>
    <row r="174" spans="1:26" ht="12" hidden="1" customHeight="1">
      <c r="A174" s="353"/>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row>
    <row r="175" spans="1:26" ht="12" hidden="1" customHeight="1">
      <c r="A175" s="353"/>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row>
    <row r="176" spans="1:26" ht="12" hidden="1" customHeight="1">
      <c r="A176" s="353"/>
      <c r="B176" s="328"/>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row>
    <row r="177" spans="1:26" ht="12" hidden="1" customHeight="1">
      <c r="A177" s="353"/>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row>
    <row r="178" spans="1:26" ht="12" hidden="1" customHeight="1">
      <c r="A178" s="353"/>
      <c r="B178" s="328"/>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8"/>
      <c r="Z178" s="328"/>
    </row>
    <row r="179" spans="1:26" ht="12" hidden="1" customHeight="1">
      <c r="A179" s="353"/>
      <c r="B179" s="328"/>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row>
    <row r="180" spans="1:26" ht="12" hidden="1" customHeight="1">
      <c r="A180" s="353"/>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row>
    <row r="181" spans="1:26" ht="12" hidden="1" customHeight="1">
      <c r="A181" s="353"/>
      <c r="B181" s="328"/>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row>
    <row r="182" spans="1:26" ht="12" hidden="1" customHeight="1">
      <c r="A182" s="353"/>
      <c r="B182" s="328"/>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row>
    <row r="183" spans="1:26" ht="12" hidden="1" customHeight="1">
      <c r="A183" s="353"/>
      <c r="B183" s="328"/>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row>
    <row r="184" spans="1:26" ht="12" hidden="1" customHeight="1">
      <c r="A184" s="353"/>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row>
    <row r="185" spans="1:26" ht="12" hidden="1" customHeight="1">
      <c r="A185" s="353"/>
      <c r="B185" s="328"/>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row>
    <row r="186" spans="1:26" ht="12" hidden="1" customHeight="1">
      <c r="A186" s="353"/>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row>
    <row r="187" spans="1:26" ht="12" hidden="1" customHeight="1">
      <c r="A187" s="353"/>
      <c r="B187" s="328"/>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8"/>
      <c r="Z187" s="328"/>
    </row>
    <row r="188" spans="1:26" ht="12" hidden="1" customHeight="1">
      <c r="A188" s="353"/>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row>
    <row r="189" spans="1:26" ht="12" hidden="1" customHeight="1">
      <c r="A189" s="353"/>
      <c r="B189" s="328"/>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row>
    <row r="190" spans="1:26" ht="12" hidden="1" customHeight="1">
      <c r="A190" s="353"/>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row>
    <row r="191" spans="1:26" ht="12" hidden="1" customHeight="1">
      <c r="A191" s="353"/>
      <c r="B191" s="328"/>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row>
    <row r="192" spans="1:26" ht="12" hidden="1" customHeight="1">
      <c r="A192" s="353"/>
      <c r="B192" s="328"/>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8"/>
      <c r="Z192" s="328"/>
    </row>
    <row r="193" spans="1:26" ht="12" hidden="1" customHeight="1">
      <c r="A193" s="353"/>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row>
    <row r="194" spans="1:26" ht="12" hidden="1" customHeight="1">
      <c r="A194" s="353"/>
      <c r="B194" s="328"/>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8"/>
      <c r="Z194" s="328"/>
    </row>
    <row r="195" spans="1:26" ht="12" hidden="1" customHeight="1">
      <c r="A195" s="353"/>
      <c r="B195" s="328"/>
      <c r="C195" s="328"/>
      <c r="D195" s="328"/>
      <c r="E195" s="328"/>
      <c r="F195" s="328"/>
      <c r="G195" s="328"/>
      <c r="H195" s="328"/>
      <c r="I195" s="328"/>
      <c r="J195" s="328"/>
      <c r="K195" s="328"/>
      <c r="L195" s="328"/>
      <c r="M195" s="328"/>
      <c r="N195" s="328"/>
      <c r="O195" s="328"/>
      <c r="P195" s="328"/>
      <c r="Q195" s="328"/>
      <c r="R195" s="328"/>
      <c r="S195" s="328"/>
      <c r="T195" s="328"/>
      <c r="U195" s="328"/>
      <c r="V195" s="328"/>
      <c r="W195" s="328"/>
      <c r="X195" s="328"/>
      <c r="Y195" s="328"/>
      <c r="Z195" s="328"/>
    </row>
    <row r="196" spans="1:26" ht="12" hidden="1" customHeight="1">
      <c r="A196" s="353"/>
      <c r="B196" s="328"/>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8"/>
      <c r="Z196" s="328"/>
    </row>
    <row r="197" spans="1:26" ht="12" hidden="1" customHeight="1">
      <c r="A197" s="353"/>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row>
    <row r="198" spans="1:26" ht="12" hidden="1" customHeight="1">
      <c r="A198" s="353"/>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row>
    <row r="199" spans="1:26" ht="12" hidden="1" customHeight="1">
      <c r="A199" s="353"/>
      <c r="B199" s="328"/>
      <c r="C199" s="328"/>
      <c r="D199" s="328"/>
      <c r="E199" s="328"/>
      <c r="F199" s="328"/>
      <c r="G199" s="328"/>
      <c r="H199" s="328"/>
      <c r="I199" s="328"/>
      <c r="J199" s="328"/>
      <c r="K199" s="328"/>
      <c r="L199" s="328"/>
      <c r="M199" s="328"/>
      <c r="N199" s="328"/>
      <c r="O199" s="328"/>
      <c r="P199" s="328"/>
      <c r="Q199" s="328"/>
      <c r="R199" s="328"/>
      <c r="S199" s="328"/>
      <c r="T199" s="328"/>
      <c r="U199" s="328"/>
      <c r="V199" s="328"/>
      <c r="W199" s="328"/>
      <c r="X199" s="328"/>
      <c r="Y199" s="328"/>
      <c r="Z199" s="328"/>
    </row>
    <row r="200" spans="1:26" ht="12" hidden="1" customHeight="1">
      <c r="A200" s="353"/>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row>
    <row r="201" spans="1:26" ht="12" hidden="1" customHeight="1">
      <c r="A201" s="353"/>
      <c r="B201" s="328"/>
      <c r="C201" s="328"/>
      <c r="D201" s="328"/>
      <c r="E201" s="328"/>
      <c r="F201" s="328"/>
      <c r="G201" s="328"/>
      <c r="H201" s="328"/>
      <c r="I201" s="328"/>
      <c r="J201" s="328"/>
      <c r="K201" s="328"/>
      <c r="L201" s="328"/>
      <c r="M201" s="328"/>
      <c r="N201" s="328"/>
      <c r="O201" s="328"/>
      <c r="P201" s="328"/>
      <c r="Q201" s="328"/>
      <c r="R201" s="328"/>
      <c r="S201" s="328"/>
      <c r="T201" s="328"/>
      <c r="U201" s="328"/>
      <c r="V201" s="328"/>
      <c r="W201" s="328"/>
      <c r="X201" s="328"/>
      <c r="Y201" s="328"/>
      <c r="Z201" s="328"/>
    </row>
    <row r="202" spans="1:26" ht="12" hidden="1" customHeight="1">
      <c r="A202" s="353"/>
      <c r="B202" s="328"/>
      <c r="C202" s="328"/>
      <c r="D202" s="328"/>
      <c r="E202" s="328"/>
      <c r="F202" s="328"/>
      <c r="G202" s="328"/>
      <c r="H202" s="328"/>
      <c r="I202" s="328"/>
      <c r="J202" s="328"/>
      <c r="K202" s="328"/>
      <c r="L202" s="328"/>
      <c r="M202" s="328"/>
      <c r="N202" s="328"/>
      <c r="O202" s="328"/>
      <c r="P202" s="328"/>
      <c r="Q202" s="328"/>
      <c r="R202" s="328"/>
      <c r="S202" s="328"/>
      <c r="T202" s="328"/>
      <c r="U202" s="328"/>
      <c r="V202" s="328"/>
      <c r="W202" s="328"/>
      <c r="X202" s="328"/>
      <c r="Y202" s="328"/>
      <c r="Z202" s="328"/>
    </row>
    <row r="203" spans="1:26" ht="12" hidden="1" customHeight="1">
      <c r="A203" s="353"/>
      <c r="B203" s="328"/>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8"/>
      <c r="Z203" s="328"/>
    </row>
    <row r="204" spans="1:26" ht="12" hidden="1" customHeight="1">
      <c r="A204" s="353"/>
      <c r="B204" s="328"/>
      <c r="C204" s="328"/>
      <c r="D204" s="328"/>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row>
    <row r="205" spans="1:26" ht="12" hidden="1" customHeight="1">
      <c r="A205" s="353"/>
      <c r="B205" s="328"/>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row>
    <row r="206" spans="1:26" ht="12" hidden="1" customHeight="1">
      <c r="A206" s="353"/>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row>
    <row r="207" spans="1:26" ht="12" hidden="1" customHeight="1">
      <c r="A207" s="353"/>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row>
    <row r="208" spans="1:26" ht="12" hidden="1" customHeight="1">
      <c r="A208" s="353"/>
      <c r="B208" s="328"/>
      <c r="C208" s="328"/>
      <c r="D208" s="328"/>
      <c r="E208" s="328"/>
      <c r="F208" s="328"/>
      <c r="G208" s="328"/>
      <c r="H208" s="328"/>
      <c r="I208" s="328"/>
      <c r="J208" s="328"/>
      <c r="K208" s="328"/>
      <c r="L208" s="328"/>
      <c r="M208" s="328"/>
      <c r="N208" s="328"/>
      <c r="O208" s="328"/>
      <c r="P208" s="328"/>
      <c r="Q208" s="328"/>
      <c r="R208" s="328"/>
      <c r="S208" s="328"/>
      <c r="T208" s="328"/>
      <c r="U208" s="328"/>
      <c r="V208" s="328"/>
      <c r="W208" s="328"/>
      <c r="X208" s="328"/>
      <c r="Y208" s="328"/>
      <c r="Z208" s="328"/>
    </row>
    <row r="209" spans="1:26" ht="12" hidden="1" customHeight="1">
      <c r="A209" s="353"/>
      <c r="B209" s="328"/>
      <c r="C209" s="328"/>
      <c r="D209" s="328"/>
      <c r="E209" s="328"/>
      <c r="F209" s="328"/>
      <c r="G209" s="328"/>
      <c r="H209" s="328"/>
      <c r="I209" s="328"/>
      <c r="J209" s="328"/>
      <c r="K209" s="328"/>
      <c r="L209" s="328"/>
      <c r="M209" s="328"/>
      <c r="N209" s="328"/>
      <c r="O209" s="328"/>
      <c r="P209" s="328"/>
      <c r="Q209" s="328"/>
      <c r="R209" s="328"/>
      <c r="S209" s="328"/>
      <c r="T209" s="328"/>
      <c r="U209" s="328"/>
      <c r="V209" s="328"/>
      <c r="W209" s="328"/>
      <c r="X209" s="328"/>
      <c r="Y209" s="328"/>
      <c r="Z209" s="328"/>
    </row>
    <row r="210" spans="1:26" ht="12" hidden="1" customHeight="1">
      <c r="A210" s="353"/>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row>
    <row r="211" spans="1:26" ht="12" hidden="1" customHeight="1">
      <c r="A211" s="353"/>
      <c r="B211" s="328"/>
      <c r="C211" s="328"/>
      <c r="D211" s="328"/>
      <c r="E211" s="328"/>
      <c r="F211" s="328"/>
      <c r="G211" s="328"/>
      <c r="H211" s="328"/>
      <c r="I211" s="328"/>
      <c r="J211" s="328"/>
      <c r="K211" s="328"/>
      <c r="L211" s="328"/>
      <c r="M211" s="328"/>
      <c r="N211" s="328"/>
      <c r="O211" s="328"/>
      <c r="P211" s="328"/>
      <c r="Q211" s="328"/>
      <c r="R211" s="328"/>
      <c r="S211" s="328"/>
      <c r="T211" s="328"/>
      <c r="U211" s="328"/>
      <c r="V211" s="328"/>
      <c r="W211" s="328"/>
      <c r="X211" s="328"/>
      <c r="Y211" s="328"/>
      <c r="Z211" s="328"/>
    </row>
    <row r="212" spans="1:26" ht="12" hidden="1" customHeight="1">
      <c r="A212" s="353"/>
      <c r="B212" s="328"/>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8"/>
      <c r="Z212" s="328"/>
    </row>
    <row r="213" spans="1:26" ht="12" hidden="1" customHeight="1">
      <c r="A213" s="353"/>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row>
    <row r="214" spans="1:26" ht="12" hidden="1" customHeight="1">
      <c r="A214" s="353"/>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row>
    <row r="215" spans="1:26" ht="12" hidden="1" customHeight="1">
      <c r="A215" s="353"/>
      <c r="B215" s="328"/>
      <c r="C215" s="328"/>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row>
    <row r="216" spans="1:26" ht="12" hidden="1" customHeight="1">
      <c r="A216" s="353"/>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row>
    <row r="217" spans="1:26" ht="12" hidden="1" customHeight="1">
      <c r="A217" s="353"/>
      <c r="B217" s="328"/>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8"/>
      <c r="Z217" s="328"/>
    </row>
    <row r="218" spans="1:26" ht="12" hidden="1" customHeight="1">
      <c r="A218" s="353"/>
      <c r="B218" s="328"/>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row>
    <row r="219" spans="1:26" ht="12" hidden="1" customHeight="1">
      <c r="A219" s="353"/>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row>
    <row r="220" spans="1:26" ht="12" hidden="1" customHeight="1">
      <c r="A220" s="353"/>
      <c r="B220" s="328"/>
      <c r="C220" s="328"/>
      <c r="D220" s="328"/>
      <c r="E220" s="328"/>
      <c r="F220" s="328"/>
      <c r="G220" s="328"/>
      <c r="H220" s="328"/>
      <c r="I220" s="328"/>
      <c r="J220" s="328"/>
      <c r="K220" s="328"/>
      <c r="L220" s="328"/>
      <c r="M220" s="328"/>
      <c r="N220" s="328"/>
      <c r="O220" s="328"/>
      <c r="P220" s="328"/>
      <c r="Q220" s="328"/>
      <c r="R220" s="328"/>
      <c r="S220" s="328"/>
      <c r="T220" s="328"/>
      <c r="U220" s="328"/>
      <c r="V220" s="328"/>
      <c r="W220" s="328"/>
      <c r="X220" s="328"/>
      <c r="Y220" s="328"/>
      <c r="Z220" s="328"/>
    </row>
    <row r="221" spans="1:26" ht="12" hidden="1" customHeight="1">
      <c r="A221" s="353"/>
      <c r="B221" s="328"/>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row>
    <row r="222" spans="1:26" ht="12" hidden="1" customHeight="1">
      <c r="A222" s="353"/>
      <c r="B222" s="328"/>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row>
    <row r="223" spans="1:26" ht="12" hidden="1" customHeight="1">
      <c r="A223" s="353"/>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row>
    <row r="224" spans="1:26" ht="12" hidden="1" customHeight="1">
      <c r="A224" s="353"/>
      <c r="B224" s="328"/>
      <c r="C224" s="328"/>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8"/>
      <c r="Z224" s="328"/>
    </row>
    <row r="225" spans="1:26" ht="12" hidden="1" customHeight="1">
      <c r="A225" s="353"/>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row>
    <row r="226" spans="1:26" ht="12" hidden="1" customHeight="1">
      <c r="A226" s="353"/>
      <c r="B226" s="328"/>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row>
    <row r="227" spans="1:26" ht="12" hidden="1" customHeight="1">
      <c r="A227" s="353"/>
      <c r="B227" s="328"/>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row>
    <row r="228" spans="1:26" ht="12" hidden="1" customHeight="1">
      <c r="A228" s="353"/>
      <c r="B228" s="328"/>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row>
    <row r="229" spans="1:26" ht="12" hidden="1" customHeight="1">
      <c r="A229" s="353"/>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row>
    <row r="230" spans="1:26" ht="12" hidden="1" customHeight="1">
      <c r="A230" s="353"/>
      <c r="B230" s="328"/>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row>
    <row r="231" spans="1:26" ht="12" hidden="1" customHeight="1">
      <c r="A231" s="353"/>
      <c r="B231" s="328"/>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row>
    <row r="232" spans="1:26" ht="12" hidden="1" customHeight="1">
      <c r="A232" s="353"/>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row>
    <row r="233" spans="1:26" ht="12" hidden="1" customHeight="1">
      <c r="A233" s="353"/>
      <c r="B233" s="328"/>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8"/>
      <c r="Z233" s="328"/>
    </row>
    <row r="234" spans="1:26" ht="12" hidden="1" customHeight="1">
      <c r="A234" s="353"/>
      <c r="B234" s="328"/>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8"/>
      <c r="Z234" s="328"/>
    </row>
    <row r="235" spans="1:26" ht="12" hidden="1" customHeight="1">
      <c r="A235" s="353"/>
      <c r="B235" s="328"/>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row>
    <row r="236" spans="1:26" ht="12" hidden="1" customHeight="1">
      <c r="A236" s="353"/>
      <c r="B236" s="328"/>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8"/>
      <c r="Z236" s="328"/>
    </row>
    <row r="237" spans="1:26" ht="12" hidden="1" customHeight="1">
      <c r="A237" s="353"/>
      <c r="B237" s="328"/>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8"/>
      <c r="Z237" s="328"/>
    </row>
    <row r="238" spans="1:26" ht="12" hidden="1" customHeight="1">
      <c r="A238" s="353"/>
      <c r="B238" s="328"/>
      <c r="C238" s="328"/>
      <c r="D238" s="328"/>
      <c r="E238" s="328"/>
      <c r="F238" s="328"/>
      <c r="G238" s="328"/>
      <c r="H238" s="328"/>
      <c r="I238" s="328"/>
      <c r="J238" s="328"/>
      <c r="K238" s="328"/>
      <c r="L238" s="328"/>
      <c r="M238" s="328"/>
      <c r="N238" s="328"/>
      <c r="O238" s="328"/>
      <c r="P238" s="328"/>
      <c r="Q238" s="328"/>
      <c r="R238" s="328"/>
      <c r="S238" s="328"/>
      <c r="T238" s="328"/>
      <c r="U238" s="328"/>
      <c r="V238" s="328"/>
      <c r="W238" s="328"/>
      <c r="X238" s="328"/>
      <c r="Y238" s="328"/>
      <c r="Z238" s="328"/>
    </row>
    <row r="239" spans="1:26" ht="12" hidden="1" customHeight="1">
      <c r="A239" s="353"/>
      <c r="B239" s="328"/>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row>
    <row r="240" spans="1:26" ht="12" hidden="1" customHeight="1">
      <c r="A240" s="353"/>
      <c r="B240" s="328"/>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row>
    <row r="241" spans="1:26" ht="12" hidden="1" customHeight="1">
      <c r="A241" s="353"/>
      <c r="B241" s="328"/>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8"/>
      <c r="Z241" s="328"/>
    </row>
    <row r="242" spans="1:26" ht="12" hidden="1" customHeight="1">
      <c r="A242" s="353"/>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row>
    <row r="243" spans="1:26" ht="12" hidden="1" customHeight="1">
      <c r="A243" s="353"/>
      <c r="B243" s="328"/>
      <c r="C243" s="328"/>
      <c r="D243" s="328"/>
      <c r="E243" s="328"/>
      <c r="F243" s="328"/>
      <c r="G243" s="328"/>
      <c r="H243" s="328"/>
      <c r="I243" s="328"/>
      <c r="J243" s="328"/>
      <c r="K243" s="328"/>
      <c r="L243" s="328"/>
      <c r="M243" s="328"/>
      <c r="N243" s="328"/>
      <c r="O243" s="328"/>
      <c r="P243" s="328"/>
      <c r="Q243" s="328"/>
      <c r="R243" s="328"/>
      <c r="S243" s="328"/>
      <c r="T243" s="328"/>
      <c r="U243" s="328"/>
      <c r="V243" s="328"/>
      <c r="W243" s="328"/>
      <c r="X243" s="328"/>
      <c r="Y243" s="328"/>
      <c r="Z243" s="328"/>
    </row>
    <row r="244" spans="1:26" ht="12" hidden="1" customHeight="1">
      <c r="A244" s="353"/>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row>
    <row r="245" spans="1:26" ht="12" hidden="1" customHeight="1">
      <c r="A245" s="353"/>
      <c r="B245" s="328"/>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row>
    <row r="246" spans="1:26" ht="12" hidden="1" customHeight="1">
      <c r="A246" s="353"/>
      <c r="B246" s="328"/>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row>
    <row r="247" spans="1:26" ht="12" hidden="1" customHeight="1">
      <c r="A247" s="353"/>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row>
    <row r="248" spans="1:26" ht="12" hidden="1" customHeight="1">
      <c r="A248" s="353"/>
      <c r="B248" s="328"/>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8"/>
      <c r="Z248" s="328"/>
    </row>
    <row r="249" spans="1:26" ht="12" hidden="1" customHeight="1">
      <c r="A249" s="353"/>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row>
    <row r="250" spans="1:26" ht="12" hidden="1" customHeight="1">
      <c r="A250" s="353"/>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row>
    <row r="251" spans="1:26" ht="12" hidden="1" customHeight="1">
      <c r="A251" s="353"/>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row>
    <row r="252" spans="1:26" ht="12" hidden="1" customHeight="1">
      <c r="A252" s="353"/>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row>
    <row r="253" spans="1:26" ht="12" hidden="1" customHeight="1">
      <c r="A253" s="353"/>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row>
    <row r="254" spans="1:26" ht="12" hidden="1" customHeight="1">
      <c r="A254" s="353"/>
      <c r="B254" s="328"/>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8"/>
      <c r="Z254" s="328"/>
    </row>
    <row r="255" spans="1:26" ht="12" hidden="1" customHeight="1">
      <c r="A255" s="353"/>
      <c r="B255" s="328"/>
      <c r="C255" s="328"/>
      <c r="D255" s="328"/>
      <c r="E255" s="328"/>
      <c r="F255" s="328"/>
      <c r="G255" s="328"/>
      <c r="H255" s="328"/>
      <c r="I255" s="328"/>
      <c r="J255" s="328"/>
      <c r="K255" s="328"/>
      <c r="L255" s="328"/>
      <c r="M255" s="328"/>
      <c r="N255" s="328"/>
      <c r="O255" s="328"/>
      <c r="P255" s="328"/>
      <c r="Q255" s="328"/>
      <c r="R255" s="328"/>
      <c r="S255" s="328"/>
      <c r="T255" s="328"/>
      <c r="U255" s="328"/>
      <c r="V255" s="328"/>
      <c r="W255" s="328"/>
      <c r="X255" s="328"/>
      <c r="Y255" s="328"/>
      <c r="Z255" s="328"/>
    </row>
    <row r="256" spans="1:26" ht="12" hidden="1" customHeight="1">
      <c r="A256" s="353"/>
      <c r="B256" s="328"/>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c r="Z256" s="328"/>
    </row>
    <row r="257" spans="1:26" ht="12" hidden="1" customHeight="1">
      <c r="A257" s="353"/>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row>
    <row r="258" spans="1:26" ht="12" hidden="1" customHeight="1">
      <c r="A258" s="353"/>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row>
    <row r="259" spans="1:26" ht="12" hidden="1" customHeight="1">
      <c r="A259" s="353"/>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row>
    <row r="260" spans="1:26" ht="12" hidden="1" customHeight="1">
      <c r="A260" s="353"/>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row>
    <row r="261" spans="1:26" ht="12" hidden="1" customHeight="1">
      <c r="A261" s="353"/>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row>
    <row r="262" spans="1:26" ht="12" hidden="1" customHeight="1">
      <c r="A262" s="353"/>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row>
    <row r="263" spans="1:26" ht="12" hidden="1" customHeight="1">
      <c r="A263" s="353"/>
      <c r="B263" s="328"/>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row>
    <row r="264" spans="1:26" ht="12" hidden="1" customHeight="1">
      <c r="A264" s="353"/>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row>
    <row r="265" spans="1:26" ht="12" hidden="1" customHeight="1">
      <c r="A265" s="353"/>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row>
    <row r="266" spans="1:26" ht="12" hidden="1" customHeight="1">
      <c r="A266" s="353"/>
      <c r="B266" s="328"/>
      <c r="C266" s="328"/>
      <c r="D266" s="328"/>
      <c r="E266" s="328"/>
      <c r="F266" s="328"/>
      <c r="G266" s="328"/>
      <c r="H266" s="328"/>
      <c r="I266" s="328"/>
      <c r="J266" s="328"/>
      <c r="K266" s="328"/>
      <c r="L266" s="328"/>
      <c r="M266" s="328"/>
      <c r="N266" s="328"/>
      <c r="O266" s="328"/>
      <c r="P266" s="328"/>
      <c r="Q266" s="328"/>
      <c r="R266" s="328"/>
      <c r="S266" s="328"/>
      <c r="T266" s="328"/>
      <c r="U266" s="328"/>
      <c r="V266" s="328"/>
      <c r="W266" s="328"/>
      <c r="X266" s="328"/>
      <c r="Y266" s="328"/>
      <c r="Z266" s="328"/>
    </row>
    <row r="267" spans="1:26" ht="12" hidden="1" customHeight="1">
      <c r="A267" s="353"/>
      <c r="B267" s="328"/>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8"/>
      <c r="Z267" s="328"/>
    </row>
    <row r="268" spans="1:26" ht="12" hidden="1" customHeight="1">
      <c r="A268" s="353"/>
      <c r="B268" s="328"/>
      <c r="C268" s="328"/>
      <c r="D268" s="328"/>
      <c r="E268" s="328"/>
      <c r="F268" s="328"/>
      <c r="G268" s="328"/>
      <c r="H268" s="328"/>
      <c r="I268" s="328"/>
      <c r="J268" s="328"/>
      <c r="K268" s="328"/>
      <c r="L268" s="328"/>
      <c r="M268" s="328"/>
      <c r="N268" s="328"/>
      <c r="O268" s="328"/>
      <c r="P268" s="328"/>
      <c r="Q268" s="328"/>
      <c r="R268" s="328"/>
      <c r="S268" s="328"/>
      <c r="T268" s="328"/>
      <c r="U268" s="328"/>
      <c r="V268" s="328"/>
      <c r="W268" s="328"/>
      <c r="X268" s="328"/>
      <c r="Y268" s="328"/>
      <c r="Z268" s="328"/>
    </row>
    <row r="269" spans="1:26" ht="12" hidden="1" customHeight="1">
      <c r="A269" s="353"/>
      <c r="B269" s="328"/>
      <c r="C269" s="328"/>
      <c r="D269" s="328"/>
      <c r="E269" s="328"/>
      <c r="F269" s="328"/>
      <c r="G269" s="328"/>
      <c r="H269" s="328"/>
      <c r="I269" s="328"/>
      <c r="J269" s="328"/>
      <c r="K269" s="328"/>
      <c r="L269" s="328"/>
      <c r="M269" s="328"/>
      <c r="N269" s="328"/>
      <c r="O269" s="328"/>
      <c r="P269" s="328"/>
      <c r="Q269" s="328"/>
      <c r="R269" s="328"/>
      <c r="S269" s="328"/>
      <c r="T269" s="328"/>
      <c r="U269" s="328"/>
      <c r="V269" s="328"/>
      <c r="W269" s="328"/>
      <c r="X269" s="328"/>
      <c r="Y269" s="328"/>
      <c r="Z269" s="328"/>
    </row>
    <row r="270" spans="1:26" ht="12" hidden="1" customHeight="1">
      <c r="A270" s="353"/>
      <c r="B270" s="328"/>
      <c r="C270" s="328"/>
      <c r="D270" s="328"/>
      <c r="E270" s="328"/>
      <c r="F270" s="328"/>
      <c r="G270" s="328"/>
      <c r="H270" s="328"/>
      <c r="I270" s="328"/>
      <c r="J270" s="328"/>
      <c r="K270" s="328"/>
      <c r="L270" s="328"/>
      <c r="M270" s="328"/>
      <c r="N270" s="328"/>
      <c r="O270" s="328"/>
      <c r="P270" s="328"/>
      <c r="Q270" s="328"/>
      <c r="R270" s="328"/>
      <c r="S270" s="328"/>
      <c r="T270" s="328"/>
      <c r="U270" s="328"/>
      <c r="V270" s="328"/>
      <c r="W270" s="328"/>
      <c r="X270" s="328"/>
      <c r="Y270" s="328"/>
      <c r="Z270" s="328"/>
    </row>
    <row r="271" spans="1:26" ht="12" hidden="1" customHeight="1">
      <c r="A271" s="353"/>
      <c r="B271" s="328"/>
      <c r="C271" s="328"/>
      <c r="D271" s="328"/>
      <c r="E271" s="328"/>
      <c r="F271" s="328"/>
      <c r="G271" s="328"/>
      <c r="H271" s="328"/>
      <c r="I271" s="328"/>
      <c r="J271" s="328"/>
      <c r="K271" s="328"/>
      <c r="L271" s="328"/>
      <c r="M271" s="328"/>
      <c r="N271" s="328"/>
      <c r="O271" s="328"/>
      <c r="P271" s="328"/>
      <c r="Q271" s="328"/>
      <c r="R271" s="328"/>
      <c r="S271" s="328"/>
      <c r="T271" s="328"/>
      <c r="U271" s="328"/>
      <c r="V271" s="328"/>
      <c r="W271" s="328"/>
      <c r="X271" s="328"/>
      <c r="Y271" s="328"/>
      <c r="Z271" s="328"/>
    </row>
    <row r="272" spans="1:26" ht="12" hidden="1" customHeight="1">
      <c r="A272" s="353"/>
      <c r="B272" s="328"/>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8"/>
      <c r="Z272" s="328"/>
    </row>
    <row r="273" spans="1:26" ht="12" hidden="1" customHeight="1">
      <c r="A273" s="353"/>
      <c r="B273" s="328"/>
      <c r="C273" s="328"/>
      <c r="D273" s="328"/>
      <c r="E273" s="328"/>
      <c r="F273" s="328"/>
      <c r="G273" s="328"/>
      <c r="H273" s="328"/>
      <c r="I273" s="328"/>
      <c r="J273" s="328"/>
      <c r="K273" s="328"/>
      <c r="L273" s="328"/>
      <c r="M273" s="328"/>
      <c r="N273" s="328"/>
      <c r="O273" s="328"/>
      <c r="P273" s="328"/>
      <c r="Q273" s="328"/>
      <c r="R273" s="328"/>
      <c r="S273" s="328"/>
      <c r="T273" s="328"/>
      <c r="U273" s="328"/>
      <c r="V273" s="328"/>
      <c r="W273" s="328"/>
      <c r="X273" s="328"/>
      <c r="Y273" s="328"/>
      <c r="Z273" s="328"/>
    </row>
    <row r="274" spans="1:26" ht="12" hidden="1" customHeight="1">
      <c r="A274" s="353"/>
      <c r="B274" s="328"/>
      <c r="C274" s="328"/>
      <c r="D274" s="328"/>
      <c r="E274" s="328"/>
      <c r="F274" s="328"/>
      <c r="G274" s="328"/>
      <c r="H274" s="328"/>
      <c r="I274" s="328"/>
      <c r="J274" s="328"/>
      <c r="K274" s="328"/>
      <c r="L274" s="328"/>
      <c r="M274" s="328"/>
      <c r="N274" s="328"/>
      <c r="O274" s="328"/>
      <c r="P274" s="328"/>
      <c r="Q274" s="328"/>
      <c r="R274" s="328"/>
      <c r="S274" s="328"/>
      <c r="T274" s="328"/>
      <c r="U274" s="328"/>
      <c r="V274" s="328"/>
      <c r="W274" s="328"/>
      <c r="X274" s="328"/>
      <c r="Y274" s="328"/>
      <c r="Z274" s="328"/>
    </row>
    <row r="275" spans="1:26" ht="12" hidden="1" customHeight="1">
      <c r="A275" s="353"/>
      <c r="B275" s="328"/>
      <c r="C275" s="328"/>
      <c r="D275" s="328"/>
      <c r="E275" s="328"/>
      <c r="F275" s="328"/>
      <c r="G275" s="328"/>
      <c r="H275" s="328"/>
      <c r="I275" s="328"/>
      <c r="J275" s="328"/>
      <c r="K275" s="328"/>
      <c r="L275" s="328"/>
      <c r="M275" s="328"/>
      <c r="N275" s="328"/>
      <c r="O275" s="328"/>
      <c r="P275" s="328"/>
      <c r="Q275" s="328"/>
      <c r="R275" s="328"/>
      <c r="S275" s="328"/>
      <c r="T275" s="328"/>
      <c r="U275" s="328"/>
      <c r="V275" s="328"/>
      <c r="W275" s="328"/>
      <c r="X275" s="328"/>
      <c r="Y275" s="328"/>
      <c r="Z275" s="328"/>
    </row>
    <row r="276" spans="1:26" ht="12" hidden="1" customHeight="1">
      <c r="A276" s="353"/>
      <c r="B276" s="328"/>
      <c r="C276" s="328"/>
      <c r="D276" s="328"/>
      <c r="E276" s="328"/>
      <c r="F276" s="328"/>
      <c r="G276" s="328"/>
      <c r="H276" s="328"/>
      <c r="I276" s="328"/>
      <c r="J276" s="328"/>
      <c r="K276" s="328"/>
      <c r="L276" s="328"/>
      <c r="M276" s="328"/>
      <c r="N276" s="328"/>
      <c r="O276" s="328"/>
      <c r="P276" s="328"/>
      <c r="Q276" s="328"/>
      <c r="R276" s="328"/>
      <c r="S276" s="328"/>
      <c r="T276" s="328"/>
      <c r="U276" s="328"/>
      <c r="V276" s="328"/>
      <c r="W276" s="328"/>
      <c r="X276" s="328"/>
      <c r="Y276" s="328"/>
      <c r="Z276" s="328"/>
    </row>
    <row r="277" spans="1:26" ht="12" hidden="1" customHeight="1">
      <c r="A277" s="353"/>
      <c r="B277" s="328"/>
      <c r="C277" s="328"/>
      <c r="D277" s="328"/>
      <c r="E277" s="328"/>
      <c r="F277" s="328"/>
      <c r="G277" s="328"/>
      <c r="H277" s="328"/>
      <c r="I277" s="328"/>
      <c r="J277" s="328"/>
      <c r="K277" s="328"/>
      <c r="L277" s="328"/>
      <c r="M277" s="328"/>
      <c r="N277" s="328"/>
      <c r="O277" s="328"/>
      <c r="P277" s="328"/>
      <c r="Q277" s="328"/>
      <c r="R277" s="328"/>
      <c r="S277" s="328"/>
      <c r="T277" s="328"/>
      <c r="U277" s="328"/>
      <c r="V277" s="328"/>
      <c r="W277" s="328"/>
      <c r="X277" s="328"/>
      <c r="Y277" s="328"/>
      <c r="Z277" s="328"/>
    </row>
    <row r="278" spans="1:26" ht="12" hidden="1" customHeight="1">
      <c r="A278" s="353"/>
      <c r="B278" s="328"/>
      <c r="C278" s="328"/>
      <c r="D278" s="328"/>
      <c r="E278" s="328"/>
      <c r="F278" s="328"/>
      <c r="G278" s="328"/>
      <c r="H278" s="328"/>
      <c r="I278" s="328"/>
      <c r="J278" s="328"/>
      <c r="K278" s="328"/>
      <c r="L278" s="328"/>
      <c r="M278" s="328"/>
      <c r="N278" s="328"/>
      <c r="O278" s="328"/>
      <c r="P278" s="328"/>
      <c r="Q278" s="328"/>
      <c r="R278" s="328"/>
      <c r="S278" s="328"/>
      <c r="T278" s="328"/>
      <c r="U278" s="328"/>
      <c r="V278" s="328"/>
      <c r="W278" s="328"/>
      <c r="X278" s="328"/>
      <c r="Y278" s="328"/>
      <c r="Z278" s="328"/>
    </row>
    <row r="279" spans="1:26" ht="12" hidden="1" customHeight="1">
      <c r="A279" s="353"/>
      <c r="B279" s="328"/>
      <c r="C279" s="328"/>
      <c r="D279" s="328"/>
      <c r="E279" s="328"/>
      <c r="F279" s="328"/>
      <c r="G279" s="328"/>
      <c r="H279" s="328"/>
      <c r="I279" s="328"/>
      <c r="J279" s="328"/>
      <c r="K279" s="328"/>
      <c r="L279" s="328"/>
      <c r="M279" s="328"/>
      <c r="N279" s="328"/>
      <c r="O279" s="328"/>
      <c r="P279" s="328"/>
      <c r="Q279" s="328"/>
      <c r="R279" s="328"/>
      <c r="S279" s="328"/>
      <c r="T279" s="328"/>
      <c r="U279" s="328"/>
      <c r="V279" s="328"/>
      <c r="W279" s="328"/>
      <c r="X279" s="328"/>
      <c r="Y279" s="328"/>
      <c r="Z279" s="328"/>
    </row>
    <row r="280" spans="1:26" ht="12" hidden="1" customHeight="1">
      <c r="A280" s="353"/>
      <c r="B280" s="328"/>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8"/>
      <c r="Z280" s="328"/>
    </row>
    <row r="281" spans="1:26" ht="12" hidden="1" customHeight="1">
      <c r="A281" s="353"/>
      <c r="B281" s="328"/>
      <c r="C281" s="328"/>
      <c r="D281" s="328"/>
      <c r="E281" s="328"/>
      <c r="F281" s="328"/>
      <c r="G281" s="328"/>
      <c r="H281" s="328"/>
      <c r="I281" s="328"/>
      <c r="J281" s="328"/>
      <c r="K281" s="328"/>
      <c r="L281" s="328"/>
      <c r="M281" s="328"/>
      <c r="N281" s="328"/>
      <c r="O281" s="328"/>
      <c r="P281" s="328"/>
      <c r="Q281" s="328"/>
      <c r="R281" s="328"/>
      <c r="S281" s="328"/>
      <c r="T281" s="328"/>
      <c r="U281" s="328"/>
      <c r="V281" s="328"/>
      <c r="W281" s="328"/>
      <c r="X281" s="328"/>
      <c r="Y281" s="328"/>
      <c r="Z281" s="328"/>
    </row>
    <row r="282" spans="1:26" ht="12" hidden="1" customHeight="1">
      <c r="A282" s="353"/>
      <c r="B282" s="328"/>
      <c r="C282" s="328"/>
      <c r="D282" s="328"/>
      <c r="E282" s="328"/>
      <c r="F282" s="328"/>
      <c r="G282" s="328"/>
      <c r="H282" s="328"/>
      <c r="I282" s="328"/>
      <c r="J282" s="328"/>
      <c r="K282" s="328"/>
      <c r="L282" s="328"/>
      <c r="M282" s="328"/>
      <c r="N282" s="328"/>
      <c r="O282" s="328"/>
      <c r="P282" s="328"/>
      <c r="Q282" s="328"/>
      <c r="R282" s="328"/>
      <c r="S282" s="328"/>
      <c r="T282" s="328"/>
      <c r="U282" s="328"/>
      <c r="V282" s="328"/>
      <c r="W282" s="328"/>
      <c r="X282" s="328"/>
      <c r="Y282" s="328"/>
      <c r="Z282" s="328"/>
    </row>
    <row r="283" spans="1:26" ht="12" hidden="1" customHeight="1">
      <c r="A283" s="353"/>
      <c r="B283" s="328"/>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8"/>
      <c r="Z283" s="328"/>
    </row>
    <row r="284" spans="1:26" ht="12" hidden="1" customHeight="1">
      <c r="A284" s="353"/>
      <c r="B284" s="328"/>
      <c r="C284" s="328"/>
      <c r="D284" s="328"/>
      <c r="E284" s="328"/>
      <c r="F284" s="328"/>
      <c r="G284" s="328"/>
      <c r="H284" s="328"/>
      <c r="I284" s="328"/>
      <c r="J284" s="328"/>
      <c r="K284" s="328"/>
      <c r="L284" s="328"/>
      <c r="M284" s="328"/>
      <c r="N284" s="328"/>
      <c r="O284" s="328"/>
      <c r="P284" s="328"/>
      <c r="Q284" s="328"/>
      <c r="R284" s="328"/>
      <c r="S284" s="328"/>
      <c r="T284" s="328"/>
      <c r="U284" s="328"/>
      <c r="V284" s="328"/>
      <c r="W284" s="328"/>
      <c r="X284" s="328"/>
      <c r="Y284" s="328"/>
      <c r="Z284" s="328"/>
    </row>
    <row r="285" spans="1:26" ht="12" hidden="1" customHeight="1">
      <c r="A285" s="353"/>
      <c r="B285" s="328"/>
      <c r="C285" s="328"/>
      <c r="D285" s="328"/>
      <c r="E285" s="328"/>
      <c r="F285" s="328"/>
      <c r="G285" s="328"/>
      <c r="H285" s="328"/>
      <c r="I285" s="328"/>
      <c r="J285" s="328"/>
      <c r="K285" s="328"/>
      <c r="L285" s="328"/>
      <c r="M285" s="328"/>
      <c r="N285" s="328"/>
      <c r="O285" s="328"/>
      <c r="P285" s="328"/>
      <c r="Q285" s="328"/>
      <c r="R285" s="328"/>
      <c r="S285" s="328"/>
      <c r="T285" s="328"/>
      <c r="U285" s="328"/>
      <c r="V285" s="328"/>
      <c r="W285" s="328"/>
      <c r="X285" s="328"/>
      <c r="Y285" s="328"/>
      <c r="Z285" s="328"/>
    </row>
    <row r="286" spans="1:26" ht="12" hidden="1" customHeight="1">
      <c r="A286" s="353"/>
      <c r="B286" s="328"/>
      <c r="C286" s="328"/>
      <c r="D286" s="328"/>
      <c r="E286" s="328"/>
      <c r="F286" s="328"/>
      <c r="G286" s="328"/>
      <c r="H286" s="328"/>
      <c r="I286" s="328"/>
      <c r="J286" s="328"/>
      <c r="K286" s="328"/>
      <c r="L286" s="328"/>
      <c r="M286" s="328"/>
      <c r="N286" s="328"/>
      <c r="O286" s="328"/>
      <c r="P286" s="328"/>
      <c r="Q286" s="328"/>
      <c r="R286" s="328"/>
      <c r="S286" s="328"/>
      <c r="T286" s="328"/>
      <c r="U286" s="328"/>
      <c r="V286" s="328"/>
      <c r="W286" s="328"/>
      <c r="X286" s="328"/>
      <c r="Y286" s="328"/>
      <c r="Z286" s="328"/>
    </row>
    <row r="287" spans="1:26" ht="12" hidden="1" customHeight="1">
      <c r="A287" s="353"/>
      <c r="B287" s="328"/>
      <c r="C287" s="328"/>
      <c r="D287" s="328"/>
      <c r="E287" s="328"/>
      <c r="F287" s="328"/>
      <c r="G287" s="328"/>
      <c r="H287" s="328"/>
      <c r="I287" s="328"/>
      <c r="J287" s="328"/>
      <c r="K287" s="328"/>
      <c r="L287" s="328"/>
      <c r="M287" s="328"/>
      <c r="N287" s="328"/>
      <c r="O287" s="328"/>
      <c r="P287" s="328"/>
      <c r="Q287" s="328"/>
      <c r="R287" s="328"/>
      <c r="S287" s="328"/>
      <c r="T287" s="328"/>
      <c r="U287" s="328"/>
      <c r="V287" s="328"/>
      <c r="W287" s="328"/>
      <c r="X287" s="328"/>
      <c r="Y287" s="328"/>
      <c r="Z287" s="328"/>
    </row>
    <row r="288" spans="1:26" ht="12" hidden="1" customHeight="1">
      <c r="A288" s="353"/>
      <c r="B288" s="328"/>
      <c r="C288" s="328"/>
      <c r="D288" s="328"/>
      <c r="E288" s="328"/>
      <c r="F288" s="328"/>
      <c r="G288" s="328"/>
      <c r="H288" s="328"/>
      <c r="I288" s="328"/>
      <c r="J288" s="328"/>
      <c r="K288" s="328"/>
      <c r="L288" s="328"/>
      <c r="M288" s="328"/>
      <c r="N288" s="328"/>
      <c r="O288" s="328"/>
      <c r="P288" s="328"/>
      <c r="Q288" s="328"/>
      <c r="R288" s="328"/>
      <c r="S288" s="328"/>
      <c r="T288" s="328"/>
      <c r="U288" s="328"/>
      <c r="V288" s="328"/>
      <c r="W288" s="328"/>
      <c r="X288" s="328"/>
      <c r="Y288" s="328"/>
      <c r="Z288" s="328"/>
    </row>
    <row r="289" spans="1:26" ht="12" hidden="1" customHeight="1">
      <c r="A289" s="353"/>
      <c r="B289" s="328"/>
      <c r="C289" s="328"/>
      <c r="D289" s="328"/>
      <c r="E289" s="328"/>
      <c r="F289" s="328"/>
      <c r="G289" s="328"/>
      <c r="H289" s="328"/>
      <c r="I289" s="328"/>
      <c r="J289" s="328"/>
      <c r="K289" s="328"/>
      <c r="L289" s="328"/>
      <c r="M289" s="328"/>
      <c r="N289" s="328"/>
      <c r="O289" s="328"/>
      <c r="P289" s="328"/>
      <c r="Q289" s="328"/>
      <c r="R289" s="328"/>
      <c r="S289" s="328"/>
      <c r="T289" s="328"/>
      <c r="U289" s="328"/>
      <c r="V289" s="328"/>
      <c r="W289" s="328"/>
      <c r="X289" s="328"/>
      <c r="Y289" s="328"/>
      <c r="Z289" s="328"/>
    </row>
    <row r="290" spans="1:26" ht="12" hidden="1" customHeight="1">
      <c r="A290" s="353"/>
      <c r="B290" s="328"/>
      <c r="C290" s="328"/>
      <c r="D290" s="328"/>
      <c r="E290" s="328"/>
      <c r="F290" s="328"/>
      <c r="G290" s="328"/>
      <c r="H290" s="328"/>
      <c r="I290" s="328"/>
      <c r="J290" s="328"/>
      <c r="K290" s="328"/>
      <c r="L290" s="328"/>
      <c r="M290" s="328"/>
      <c r="N290" s="328"/>
      <c r="O290" s="328"/>
      <c r="P290" s="328"/>
      <c r="Q290" s="328"/>
      <c r="R290" s="328"/>
      <c r="S290" s="328"/>
      <c r="T290" s="328"/>
      <c r="U290" s="328"/>
      <c r="V290" s="328"/>
      <c r="W290" s="328"/>
      <c r="X290" s="328"/>
      <c r="Y290" s="328"/>
      <c r="Z290" s="328"/>
    </row>
    <row r="291" spans="1:26" ht="12" hidden="1" customHeight="1">
      <c r="A291" s="353"/>
      <c r="B291" s="328"/>
      <c r="C291" s="328"/>
      <c r="D291" s="328"/>
      <c r="E291" s="328"/>
      <c r="F291" s="328"/>
      <c r="G291" s="328"/>
      <c r="H291" s="328"/>
      <c r="I291" s="328"/>
      <c r="J291" s="328"/>
      <c r="K291" s="328"/>
      <c r="L291" s="328"/>
      <c r="M291" s="328"/>
      <c r="N291" s="328"/>
      <c r="O291" s="328"/>
      <c r="P291" s="328"/>
      <c r="Q291" s="328"/>
      <c r="R291" s="328"/>
      <c r="S291" s="328"/>
      <c r="T291" s="328"/>
      <c r="U291" s="328"/>
      <c r="V291" s="328"/>
      <c r="W291" s="328"/>
      <c r="X291" s="328"/>
      <c r="Y291" s="328"/>
      <c r="Z291" s="328"/>
    </row>
    <row r="292" spans="1:26" ht="12" hidden="1" customHeight="1">
      <c r="A292" s="353"/>
      <c r="B292" s="328"/>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8"/>
      <c r="Z292" s="328"/>
    </row>
    <row r="293" spans="1:26" ht="12" hidden="1" customHeight="1">
      <c r="A293" s="353"/>
      <c r="B293" s="328"/>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8"/>
      <c r="Z293" s="328"/>
    </row>
    <row r="294" spans="1:26" ht="12" hidden="1" customHeight="1">
      <c r="A294" s="353"/>
      <c r="B294" s="328"/>
      <c r="C294" s="328"/>
      <c r="D294" s="328"/>
      <c r="E294" s="328"/>
      <c r="F294" s="328"/>
      <c r="G294" s="328"/>
      <c r="H294" s="328"/>
      <c r="I294" s="328"/>
      <c r="J294" s="328"/>
      <c r="K294" s="328"/>
      <c r="L294" s="328"/>
      <c r="M294" s="328"/>
      <c r="N294" s="328"/>
      <c r="O294" s="328"/>
      <c r="P294" s="328"/>
      <c r="Q294" s="328"/>
      <c r="R294" s="328"/>
      <c r="S294" s="328"/>
      <c r="T294" s="328"/>
      <c r="U294" s="328"/>
      <c r="V294" s="328"/>
      <c r="W294" s="328"/>
      <c r="X294" s="328"/>
      <c r="Y294" s="328"/>
      <c r="Z294" s="328"/>
    </row>
    <row r="295" spans="1:26" ht="12" hidden="1" customHeight="1">
      <c r="A295" s="353"/>
      <c r="B295" s="328"/>
      <c r="C295" s="328"/>
      <c r="D295" s="328"/>
      <c r="E295" s="328"/>
      <c r="F295" s="328"/>
      <c r="G295" s="328"/>
      <c r="H295" s="328"/>
      <c r="I295" s="328"/>
      <c r="J295" s="328"/>
      <c r="K295" s="328"/>
      <c r="L295" s="328"/>
      <c r="M295" s="328"/>
      <c r="N295" s="328"/>
      <c r="O295" s="328"/>
      <c r="P295" s="328"/>
      <c r="Q295" s="328"/>
      <c r="R295" s="328"/>
      <c r="S295" s="328"/>
      <c r="T295" s="328"/>
      <c r="U295" s="328"/>
      <c r="V295" s="328"/>
      <c r="W295" s="328"/>
      <c r="X295" s="328"/>
      <c r="Y295" s="328"/>
      <c r="Z295" s="328"/>
    </row>
    <row r="296" spans="1:26" ht="12" hidden="1" customHeight="1">
      <c r="A296" s="353"/>
      <c r="B296" s="328"/>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row>
    <row r="297" spans="1:26" ht="12" hidden="1" customHeight="1">
      <c r="A297" s="353"/>
      <c r="B297" s="328"/>
      <c r="C297" s="328"/>
      <c r="D297" s="328"/>
      <c r="E297" s="328"/>
      <c r="F297" s="328"/>
      <c r="G297" s="328"/>
      <c r="H297" s="328"/>
      <c r="I297" s="328"/>
      <c r="J297" s="328"/>
      <c r="K297" s="328"/>
      <c r="L297" s="328"/>
      <c r="M297" s="328"/>
      <c r="N297" s="328"/>
      <c r="O297" s="328"/>
      <c r="P297" s="328"/>
      <c r="Q297" s="328"/>
      <c r="R297" s="328"/>
      <c r="S297" s="328"/>
      <c r="T297" s="328"/>
      <c r="U297" s="328"/>
      <c r="V297" s="328"/>
      <c r="W297" s="328"/>
      <c r="X297" s="328"/>
      <c r="Y297" s="328"/>
      <c r="Z297" s="328"/>
    </row>
    <row r="298" spans="1:26" ht="12" hidden="1" customHeight="1">
      <c r="A298" s="353"/>
      <c r="B298" s="328"/>
      <c r="C298" s="328"/>
      <c r="D298" s="328"/>
      <c r="E298" s="328"/>
      <c r="F298" s="328"/>
      <c r="G298" s="328"/>
      <c r="H298" s="328"/>
      <c r="I298" s="328"/>
      <c r="J298" s="328"/>
      <c r="K298" s="328"/>
      <c r="L298" s="328"/>
      <c r="M298" s="328"/>
      <c r="N298" s="328"/>
      <c r="O298" s="328"/>
      <c r="P298" s="328"/>
      <c r="Q298" s="328"/>
      <c r="R298" s="328"/>
      <c r="S298" s="328"/>
      <c r="T298" s="328"/>
      <c r="U298" s="328"/>
      <c r="V298" s="328"/>
      <c r="W298" s="328"/>
      <c r="X298" s="328"/>
      <c r="Y298" s="328"/>
      <c r="Z298" s="328"/>
    </row>
    <row r="299" spans="1:26" ht="12" hidden="1" customHeight="1">
      <c r="A299" s="353"/>
      <c r="B299" s="328"/>
      <c r="C299" s="328"/>
      <c r="D299" s="328"/>
      <c r="E299" s="328"/>
      <c r="F299" s="328"/>
      <c r="G299" s="328"/>
      <c r="H299" s="328"/>
      <c r="I299" s="328"/>
      <c r="J299" s="328"/>
      <c r="K299" s="328"/>
      <c r="L299" s="328"/>
      <c r="M299" s="328"/>
      <c r="N299" s="328"/>
      <c r="O299" s="328"/>
      <c r="P299" s="328"/>
      <c r="Q299" s="328"/>
      <c r="R299" s="328"/>
      <c r="S299" s="328"/>
      <c r="T299" s="328"/>
      <c r="U299" s="328"/>
      <c r="V299" s="328"/>
      <c r="W299" s="328"/>
      <c r="X299" s="328"/>
      <c r="Y299" s="328"/>
      <c r="Z299" s="328"/>
    </row>
    <row r="300" spans="1:26" ht="12" hidden="1" customHeight="1">
      <c r="A300" s="353"/>
      <c r="B300" s="328"/>
      <c r="C300" s="328"/>
      <c r="D300" s="328"/>
      <c r="E300" s="328"/>
      <c r="F300" s="328"/>
      <c r="G300" s="328"/>
      <c r="H300" s="328"/>
      <c r="I300" s="328"/>
      <c r="J300" s="328"/>
      <c r="K300" s="328"/>
      <c r="L300" s="328"/>
      <c r="M300" s="328"/>
      <c r="N300" s="328"/>
      <c r="O300" s="328"/>
      <c r="P300" s="328"/>
      <c r="Q300" s="328"/>
      <c r="R300" s="328"/>
      <c r="S300" s="328"/>
      <c r="T300" s="328"/>
      <c r="U300" s="328"/>
      <c r="V300" s="328"/>
      <c r="W300" s="328"/>
      <c r="X300" s="328"/>
      <c r="Y300" s="328"/>
      <c r="Z300" s="328"/>
    </row>
    <row r="301" spans="1:26" ht="12" hidden="1" customHeight="1">
      <c r="A301" s="353"/>
      <c r="B301" s="328"/>
      <c r="C301" s="328"/>
      <c r="D301" s="328"/>
      <c r="E301" s="328"/>
      <c r="F301" s="328"/>
      <c r="G301" s="328"/>
      <c r="H301" s="328"/>
      <c r="I301" s="328"/>
      <c r="J301" s="328"/>
      <c r="K301" s="328"/>
      <c r="L301" s="328"/>
      <c r="M301" s="328"/>
      <c r="N301" s="328"/>
      <c r="O301" s="328"/>
      <c r="P301" s="328"/>
      <c r="Q301" s="328"/>
      <c r="R301" s="328"/>
      <c r="S301" s="328"/>
      <c r="T301" s="328"/>
      <c r="U301" s="328"/>
      <c r="V301" s="328"/>
      <c r="W301" s="328"/>
      <c r="X301" s="328"/>
      <c r="Y301" s="328"/>
      <c r="Z301" s="328"/>
    </row>
    <row r="302" spans="1:26" ht="12" hidden="1" customHeight="1">
      <c r="A302" s="353"/>
      <c r="B302" s="328"/>
      <c r="C302" s="328"/>
      <c r="D302" s="328"/>
      <c r="E302" s="328"/>
      <c r="F302" s="328"/>
      <c r="G302" s="328"/>
      <c r="H302" s="328"/>
      <c r="I302" s="328"/>
      <c r="J302" s="328"/>
      <c r="K302" s="328"/>
      <c r="L302" s="328"/>
      <c r="M302" s="328"/>
      <c r="N302" s="328"/>
      <c r="O302" s="328"/>
      <c r="P302" s="328"/>
      <c r="Q302" s="328"/>
      <c r="R302" s="328"/>
      <c r="S302" s="328"/>
      <c r="T302" s="328"/>
      <c r="U302" s="328"/>
      <c r="V302" s="328"/>
      <c r="W302" s="328"/>
      <c r="X302" s="328"/>
      <c r="Y302" s="328"/>
      <c r="Z302" s="328"/>
    </row>
    <row r="303" spans="1:26" ht="12" hidden="1" customHeight="1">
      <c r="A303" s="353"/>
      <c r="B303" s="328"/>
      <c r="C303" s="328"/>
      <c r="D303" s="328"/>
      <c r="E303" s="328"/>
      <c r="F303" s="328"/>
      <c r="G303" s="328"/>
      <c r="H303" s="328"/>
      <c r="I303" s="328"/>
      <c r="J303" s="328"/>
      <c r="K303" s="328"/>
      <c r="L303" s="328"/>
      <c r="M303" s="328"/>
      <c r="N303" s="328"/>
      <c r="O303" s="328"/>
      <c r="P303" s="328"/>
      <c r="Q303" s="328"/>
      <c r="R303" s="328"/>
      <c r="S303" s="328"/>
      <c r="T303" s="328"/>
      <c r="U303" s="328"/>
      <c r="V303" s="328"/>
      <c r="W303" s="328"/>
      <c r="X303" s="328"/>
      <c r="Y303" s="328"/>
      <c r="Z303" s="328"/>
    </row>
    <row r="304" spans="1:26" ht="12" hidden="1" customHeight="1">
      <c r="A304" s="353"/>
      <c r="B304" s="328"/>
      <c r="C304" s="328"/>
      <c r="D304" s="328"/>
      <c r="E304" s="328"/>
      <c r="F304" s="328"/>
      <c r="G304" s="328"/>
      <c r="H304" s="328"/>
      <c r="I304" s="328"/>
      <c r="J304" s="328"/>
      <c r="K304" s="328"/>
      <c r="L304" s="328"/>
      <c r="M304" s="328"/>
      <c r="N304" s="328"/>
      <c r="O304" s="328"/>
      <c r="P304" s="328"/>
      <c r="Q304" s="328"/>
      <c r="R304" s="328"/>
      <c r="S304" s="328"/>
      <c r="T304" s="328"/>
      <c r="U304" s="328"/>
      <c r="V304" s="328"/>
      <c r="W304" s="328"/>
      <c r="X304" s="328"/>
      <c r="Y304" s="328"/>
      <c r="Z304" s="328"/>
    </row>
    <row r="305" spans="1:26" ht="12" hidden="1" customHeight="1">
      <c r="A305" s="353"/>
      <c r="B305" s="328"/>
      <c r="C305" s="328"/>
      <c r="D305" s="328"/>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row>
    <row r="306" spans="1:26" ht="12" hidden="1" customHeight="1">
      <c r="A306" s="353"/>
      <c r="B306" s="328"/>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row>
    <row r="307" spans="1:26" ht="12" hidden="1" customHeight="1">
      <c r="A307" s="353"/>
      <c r="B307" s="328"/>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row>
    <row r="308" spans="1:26" ht="12.75" customHeight="1">
      <c r="A308" s="328"/>
      <c r="B308" s="328"/>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row>
    <row r="309" spans="1:26" ht="12.75" customHeight="1">
      <c r="A309" s="328"/>
      <c r="B309" s="328"/>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row>
    <row r="310" spans="1:26" ht="12.75" customHeight="1">
      <c r="A310" s="328"/>
      <c r="B310" s="328"/>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row>
    <row r="311" spans="1:26" ht="12.75" customHeight="1">
      <c r="A311" s="328"/>
      <c r="B311" s="328"/>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row>
    <row r="312" spans="1:26" ht="12.75" customHeight="1">
      <c r="A312" s="328"/>
      <c r="B312" s="328"/>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row>
    <row r="313" spans="1:26" ht="12.75" customHeight="1">
      <c r="A313" s="328"/>
      <c r="B313" s="328"/>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row>
    <row r="314" spans="1:26" ht="12.75" customHeight="1">
      <c r="A314" s="328"/>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row>
    <row r="315" spans="1:26" ht="12.75" customHeight="1">
      <c r="A315" s="328"/>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row>
    <row r="316" spans="1:26" ht="12.75" customHeight="1">
      <c r="A316" s="328"/>
      <c r="B316" s="328"/>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8"/>
      <c r="Z316" s="328"/>
    </row>
    <row r="317" spans="1:26" ht="12.75" customHeight="1">
      <c r="A317" s="328"/>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row>
    <row r="318" spans="1:26" ht="12.75" customHeight="1">
      <c r="A318" s="328"/>
      <c r="B318" s="328"/>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8"/>
      <c r="Z318" s="328"/>
    </row>
    <row r="319" spans="1:26" ht="12.75" customHeight="1">
      <c r="A319" s="328"/>
      <c r="B319" s="328"/>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8"/>
      <c r="Z319" s="328"/>
    </row>
    <row r="320" spans="1:26" ht="12.75" customHeight="1">
      <c r="A320" s="328"/>
      <c r="B320" s="328"/>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8"/>
      <c r="Z320" s="328"/>
    </row>
    <row r="321" spans="1:26" ht="12.75" customHeight="1">
      <c r="A321" s="328"/>
      <c r="B321" s="328"/>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8"/>
      <c r="Z321" s="328"/>
    </row>
    <row r="322" spans="1:26" ht="12.75" customHeight="1">
      <c r="A322" s="328"/>
      <c r="B322" s="328"/>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8"/>
      <c r="Z322" s="328"/>
    </row>
    <row r="323" spans="1:26" ht="12.75" customHeight="1">
      <c r="A323" s="328"/>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row>
    <row r="324" spans="1:26" ht="12.75" customHeight="1">
      <c r="A324" s="328"/>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row>
    <row r="325" spans="1:26" ht="12.75" customHeight="1">
      <c r="A325" s="328"/>
      <c r="B325" s="328"/>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8"/>
      <c r="Z325" s="328"/>
    </row>
    <row r="326" spans="1:26" ht="12.75" customHeight="1">
      <c r="A326" s="328"/>
      <c r="B326" s="328"/>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row>
    <row r="327" spans="1:26" ht="12.75" customHeight="1">
      <c r="A327" s="328"/>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row>
    <row r="328" spans="1:26" ht="12.75" customHeight="1">
      <c r="A328" s="328"/>
      <c r="B328" s="328"/>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8"/>
      <c r="Z328" s="328"/>
    </row>
    <row r="329" spans="1:26" ht="12.75" customHeight="1">
      <c r="A329" s="328"/>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row>
    <row r="330" spans="1:26" ht="12.75" customHeight="1">
      <c r="A330" s="328"/>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row>
    <row r="331" spans="1:26" ht="12.75" customHeight="1">
      <c r="A331" s="328"/>
      <c r="B331" s="328"/>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row>
    <row r="332" spans="1:26" ht="12.75" customHeight="1">
      <c r="A332" s="328"/>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row>
    <row r="333" spans="1:26" ht="12.75" customHeight="1">
      <c r="A333" s="328"/>
      <c r="B333" s="328"/>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row>
    <row r="334" spans="1:26" ht="12.75" customHeight="1">
      <c r="A334" s="328"/>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row>
    <row r="335" spans="1:26" ht="12.75" customHeight="1">
      <c r="A335" s="328"/>
      <c r="B335" s="328"/>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row>
    <row r="336" spans="1:26" ht="12.75" customHeight="1">
      <c r="A336" s="328"/>
      <c r="B336" s="328"/>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8"/>
      <c r="Z336" s="328"/>
    </row>
    <row r="337" spans="1:26" ht="12.75" customHeight="1">
      <c r="A337" s="328"/>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row>
    <row r="338" spans="1:26" ht="12.75" customHeight="1">
      <c r="A338" s="328"/>
      <c r="B338" s="328"/>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row>
    <row r="339" spans="1:26" ht="12.75" customHeight="1">
      <c r="A339" s="328"/>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row>
    <row r="340" spans="1:26" ht="12.75" customHeight="1">
      <c r="A340" s="328"/>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row>
    <row r="341" spans="1:26" ht="12.75" customHeight="1">
      <c r="A341" s="328"/>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row>
    <row r="342" spans="1:26" ht="12.75" customHeight="1">
      <c r="A342" s="328"/>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row>
    <row r="343" spans="1:26" ht="12.75" customHeight="1">
      <c r="A343" s="328"/>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row>
    <row r="344" spans="1:26" ht="12.75" customHeight="1">
      <c r="A344" s="328"/>
      <c r="B344" s="328"/>
      <c r="C344" s="328"/>
      <c r="D344" s="328"/>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row>
    <row r="345" spans="1:26" ht="12.75" customHeight="1">
      <c r="A345" s="328"/>
      <c r="B345" s="328"/>
      <c r="C345" s="328"/>
      <c r="D345" s="328"/>
      <c r="E345" s="328"/>
      <c r="F345" s="328"/>
      <c r="G345" s="328"/>
      <c r="H345" s="328"/>
      <c r="I345" s="328"/>
      <c r="J345" s="328"/>
      <c r="K345" s="328"/>
      <c r="L345" s="328"/>
      <c r="M345" s="328"/>
      <c r="N345" s="328"/>
      <c r="O345" s="328"/>
      <c r="P345" s="328"/>
      <c r="Q345" s="328"/>
      <c r="R345" s="328"/>
      <c r="S345" s="328"/>
      <c r="T345" s="328"/>
      <c r="U345" s="328"/>
      <c r="V345" s="328"/>
      <c r="W345" s="328"/>
      <c r="X345" s="328"/>
      <c r="Y345" s="328"/>
      <c r="Z345" s="328"/>
    </row>
    <row r="346" spans="1:26" ht="12.75" customHeight="1">
      <c r="A346" s="328"/>
      <c r="B346" s="328"/>
      <c r="C346" s="328"/>
      <c r="D346" s="328"/>
      <c r="E346" s="328"/>
      <c r="F346" s="328"/>
      <c r="G346" s="328"/>
      <c r="H346" s="328"/>
      <c r="I346" s="328"/>
      <c r="J346" s="328"/>
      <c r="K346" s="328"/>
      <c r="L346" s="328"/>
      <c r="M346" s="328"/>
      <c r="N346" s="328"/>
      <c r="O346" s="328"/>
      <c r="P346" s="328"/>
      <c r="Q346" s="328"/>
      <c r="R346" s="328"/>
      <c r="S346" s="328"/>
      <c r="T346" s="328"/>
      <c r="U346" s="328"/>
      <c r="V346" s="328"/>
      <c r="W346" s="328"/>
      <c r="X346" s="328"/>
      <c r="Y346" s="328"/>
      <c r="Z346" s="328"/>
    </row>
    <row r="347" spans="1:26" ht="12.75" customHeight="1">
      <c r="A347" s="328"/>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row>
    <row r="348" spans="1:26" ht="12.75" customHeight="1">
      <c r="A348" s="328"/>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row>
    <row r="349" spans="1:26" ht="12.75" customHeight="1">
      <c r="A349" s="328"/>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row>
    <row r="350" spans="1:26" ht="12.75" customHeight="1">
      <c r="A350" s="328"/>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row>
    <row r="351" spans="1:26" ht="12.75" customHeight="1">
      <c r="A351" s="328"/>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row>
    <row r="352" spans="1:26" ht="12.75" customHeight="1">
      <c r="A352" s="328"/>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row>
    <row r="353" spans="1:26" ht="12.75" customHeight="1">
      <c r="A353" s="328"/>
      <c r="B353" s="328"/>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8"/>
      <c r="Z353" s="328"/>
    </row>
    <row r="354" spans="1:26" ht="12.75" customHeight="1">
      <c r="A354" s="328"/>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row>
    <row r="355" spans="1:26" ht="12.75" customHeight="1">
      <c r="A355" s="328"/>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row>
    <row r="356" spans="1:26" ht="12.75" customHeight="1">
      <c r="A356" s="328"/>
      <c r="B356" s="328"/>
      <c r="C356" s="328"/>
      <c r="D356" s="328"/>
      <c r="E356" s="328"/>
      <c r="F356" s="328"/>
      <c r="G356" s="328"/>
      <c r="H356" s="328"/>
      <c r="I356" s="328"/>
      <c r="J356" s="328"/>
      <c r="K356" s="328"/>
      <c r="L356" s="328"/>
      <c r="M356" s="328"/>
      <c r="N356" s="328"/>
      <c r="O356" s="328"/>
      <c r="P356" s="328"/>
      <c r="Q356" s="328"/>
      <c r="R356" s="328"/>
      <c r="S356" s="328"/>
      <c r="T356" s="328"/>
      <c r="U356" s="328"/>
      <c r="V356" s="328"/>
      <c r="W356" s="328"/>
      <c r="X356" s="328"/>
      <c r="Y356" s="328"/>
      <c r="Z356" s="328"/>
    </row>
    <row r="357" spans="1:26" ht="12.75" customHeight="1">
      <c r="A357" s="328"/>
      <c r="B357" s="328"/>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328"/>
    </row>
    <row r="358" spans="1:26" ht="12.75" customHeight="1">
      <c r="A358" s="328"/>
      <c r="B358" s="328"/>
      <c r="C358" s="328"/>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8"/>
      <c r="Z358" s="328"/>
    </row>
    <row r="359" spans="1:26" ht="12.75" customHeight="1">
      <c r="A359" s="328"/>
      <c r="B359" s="328"/>
      <c r="C359" s="328"/>
      <c r="D359" s="328"/>
      <c r="E359" s="328"/>
      <c r="F359" s="328"/>
      <c r="G359" s="328"/>
      <c r="H359" s="328"/>
      <c r="I359" s="328"/>
      <c r="J359" s="328"/>
      <c r="K359" s="328"/>
      <c r="L359" s="328"/>
      <c r="M359" s="328"/>
      <c r="N359" s="328"/>
      <c r="O359" s="328"/>
      <c r="P359" s="328"/>
      <c r="Q359" s="328"/>
      <c r="R359" s="328"/>
      <c r="S359" s="328"/>
      <c r="T359" s="328"/>
      <c r="U359" s="328"/>
      <c r="V359" s="328"/>
      <c r="W359" s="328"/>
      <c r="X359" s="328"/>
      <c r="Y359" s="328"/>
      <c r="Z359" s="328"/>
    </row>
    <row r="360" spans="1:26" ht="12.75" customHeight="1">
      <c r="A360" s="328"/>
      <c r="B360" s="328"/>
      <c r="C360" s="328"/>
      <c r="D360" s="328"/>
      <c r="E360" s="328"/>
      <c r="F360" s="328"/>
      <c r="G360" s="328"/>
      <c r="H360" s="328"/>
      <c r="I360" s="328"/>
      <c r="J360" s="328"/>
      <c r="K360" s="328"/>
      <c r="L360" s="328"/>
      <c r="M360" s="328"/>
      <c r="N360" s="328"/>
      <c r="O360" s="328"/>
      <c r="P360" s="328"/>
      <c r="Q360" s="328"/>
      <c r="R360" s="328"/>
      <c r="S360" s="328"/>
      <c r="T360" s="328"/>
      <c r="U360" s="328"/>
      <c r="V360" s="328"/>
      <c r="W360" s="328"/>
      <c r="X360" s="328"/>
      <c r="Y360" s="328"/>
      <c r="Z360" s="328"/>
    </row>
    <row r="361" spans="1:26" ht="12.75" customHeight="1">
      <c r="A361" s="328"/>
      <c r="B361" s="328"/>
      <c r="C361" s="328"/>
      <c r="D361" s="328"/>
      <c r="E361" s="328"/>
      <c r="F361" s="328"/>
      <c r="G361" s="328"/>
      <c r="H361" s="328"/>
      <c r="I361" s="328"/>
      <c r="J361" s="328"/>
      <c r="K361" s="328"/>
      <c r="L361" s="328"/>
      <c r="M361" s="328"/>
      <c r="N361" s="328"/>
      <c r="O361" s="328"/>
      <c r="P361" s="328"/>
      <c r="Q361" s="328"/>
      <c r="R361" s="328"/>
      <c r="S361" s="328"/>
      <c r="T361" s="328"/>
      <c r="U361" s="328"/>
      <c r="V361" s="328"/>
      <c r="W361" s="328"/>
      <c r="X361" s="328"/>
      <c r="Y361" s="328"/>
      <c r="Z361" s="328"/>
    </row>
    <row r="362" spans="1:26" ht="12.75" customHeight="1">
      <c r="A362" s="328"/>
      <c r="B362" s="328"/>
      <c r="C362" s="328"/>
      <c r="D362" s="328"/>
      <c r="E362" s="328"/>
      <c r="F362" s="328"/>
      <c r="G362" s="328"/>
      <c r="H362" s="328"/>
      <c r="I362" s="328"/>
      <c r="J362" s="328"/>
      <c r="K362" s="328"/>
      <c r="L362" s="328"/>
      <c r="M362" s="328"/>
      <c r="N362" s="328"/>
      <c r="O362" s="328"/>
      <c r="P362" s="328"/>
      <c r="Q362" s="328"/>
      <c r="R362" s="328"/>
      <c r="S362" s="328"/>
      <c r="T362" s="328"/>
      <c r="U362" s="328"/>
      <c r="V362" s="328"/>
      <c r="W362" s="328"/>
      <c r="X362" s="328"/>
      <c r="Y362" s="328"/>
      <c r="Z362" s="328"/>
    </row>
    <row r="363" spans="1:26" ht="12.75" customHeight="1">
      <c r="A363" s="328"/>
      <c r="B363" s="328"/>
      <c r="C363" s="328"/>
      <c r="D363" s="328"/>
      <c r="E363" s="328"/>
      <c r="F363" s="328"/>
      <c r="G363" s="328"/>
      <c r="H363" s="328"/>
      <c r="I363" s="328"/>
      <c r="J363" s="328"/>
      <c r="K363" s="328"/>
      <c r="L363" s="328"/>
      <c r="M363" s="328"/>
      <c r="N363" s="328"/>
      <c r="O363" s="328"/>
      <c r="P363" s="328"/>
      <c r="Q363" s="328"/>
      <c r="R363" s="328"/>
      <c r="S363" s="328"/>
      <c r="T363" s="328"/>
      <c r="U363" s="328"/>
      <c r="V363" s="328"/>
      <c r="W363" s="328"/>
      <c r="X363" s="328"/>
      <c r="Y363" s="328"/>
      <c r="Z363" s="328"/>
    </row>
    <row r="364" spans="1:26" ht="12.75" customHeight="1">
      <c r="A364" s="328"/>
      <c r="B364" s="328"/>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8"/>
      <c r="Z364" s="328"/>
    </row>
    <row r="365" spans="1:26" ht="12.75" customHeight="1">
      <c r="A365" s="328"/>
      <c r="B365" s="328"/>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8"/>
      <c r="Z365" s="328"/>
    </row>
    <row r="366" spans="1:26" ht="12.75" customHeight="1">
      <c r="A366" s="328"/>
      <c r="B366" s="328"/>
      <c r="C366" s="328"/>
      <c r="D366" s="328"/>
      <c r="E366" s="328"/>
      <c r="F366" s="328"/>
      <c r="G366" s="328"/>
      <c r="H366" s="328"/>
      <c r="I366" s="328"/>
      <c r="J366" s="328"/>
      <c r="K366" s="328"/>
      <c r="L366" s="328"/>
      <c r="M366" s="328"/>
      <c r="N366" s="328"/>
      <c r="O366" s="328"/>
      <c r="P366" s="328"/>
      <c r="Q366" s="328"/>
      <c r="R366" s="328"/>
      <c r="S366" s="328"/>
      <c r="T366" s="328"/>
      <c r="U366" s="328"/>
      <c r="V366" s="328"/>
      <c r="W366" s="328"/>
      <c r="X366" s="328"/>
      <c r="Y366" s="328"/>
      <c r="Z366" s="328"/>
    </row>
    <row r="367" spans="1:26" ht="12.75" customHeight="1">
      <c r="A367" s="328"/>
      <c r="B367" s="328"/>
      <c r="C367" s="328"/>
      <c r="D367" s="328"/>
      <c r="E367" s="328"/>
      <c r="F367" s="328"/>
      <c r="G367" s="328"/>
      <c r="H367" s="328"/>
      <c r="I367" s="328"/>
      <c r="J367" s="328"/>
      <c r="K367" s="328"/>
      <c r="L367" s="328"/>
      <c r="M367" s="328"/>
      <c r="N367" s="328"/>
      <c r="O367" s="328"/>
      <c r="P367" s="328"/>
      <c r="Q367" s="328"/>
      <c r="R367" s="328"/>
      <c r="S367" s="328"/>
      <c r="T367" s="328"/>
      <c r="U367" s="328"/>
      <c r="V367" s="328"/>
      <c r="W367" s="328"/>
      <c r="X367" s="328"/>
      <c r="Y367" s="328"/>
      <c r="Z367" s="328"/>
    </row>
    <row r="368" spans="1:26" ht="12.75" customHeight="1">
      <c r="A368" s="328"/>
      <c r="B368" s="328"/>
      <c r="C368" s="328"/>
      <c r="D368" s="328"/>
      <c r="E368" s="328"/>
      <c r="F368" s="328"/>
      <c r="G368" s="328"/>
      <c r="H368" s="328"/>
      <c r="I368" s="328"/>
      <c r="J368" s="328"/>
      <c r="K368" s="328"/>
      <c r="L368" s="328"/>
      <c r="M368" s="328"/>
      <c r="N368" s="328"/>
      <c r="O368" s="328"/>
      <c r="P368" s="328"/>
      <c r="Q368" s="328"/>
      <c r="R368" s="328"/>
      <c r="S368" s="328"/>
      <c r="T368" s="328"/>
      <c r="U368" s="328"/>
      <c r="V368" s="328"/>
      <c r="W368" s="328"/>
      <c r="X368" s="328"/>
      <c r="Y368" s="328"/>
      <c r="Z368" s="328"/>
    </row>
    <row r="369" spans="1:26" ht="12.75" customHeight="1">
      <c r="A369" s="328"/>
      <c r="B369" s="328"/>
      <c r="C369" s="328"/>
      <c r="D369" s="328"/>
      <c r="E369" s="328"/>
      <c r="F369" s="328"/>
      <c r="G369" s="328"/>
      <c r="H369" s="328"/>
      <c r="I369" s="328"/>
      <c r="J369" s="328"/>
      <c r="K369" s="328"/>
      <c r="L369" s="328"/>
      <c r="M369" s="328"/>
      <c r="N369" s="328"/>
      <c r="O369" s="328"/>
      <c r="P369" s="328"/>
      <c r="Q369" s="328"/>
      <c r="R369" s="328"/>
      <c r="S369" s="328"/>
      <c r="T369" s="328"/>
      <c r="U369" s="328"/>
      <c r="V369" s="328"/>
      <c r="W369" s="328"/>
      <c r="X369" s="328"/>
      <c r="Y369" s="328"/>
      <c r="Z369" s="328"/>
    </row>
    <row r="370" spans="1:26" ht="12.75" customHeight="1">
      <c r="A370" s="328"/>
      <c r="B370" s="328"/>
      <c r="C370" s="328"/>
      <c r="D370" s="328"/>
      <c r="E370" s="328"/>
      <c r="F370" s="328"/>
      <c r="G370" s="328"/>
      <c r="H370" s="328"/>
      <c r="I370" s="328"/>
      <c r="J370" s="328"/>
      <c r="K370" s="328"/>
      <c r="L370" s="328"/>
      <c r="M370" s="328"/>
      <c r="N370" s="328"/>
      <c r="O370" s="328"/>
      <c r="P370" s="328"/>
      <c r="Q370" s="328"/>
      <c r="R370" s="328"/>
      <c r="S370" s="328"/>
      <c r="T370" s="328"/>
      <c r="U370" s="328"/>
      <c r="V370" s="328"/>
      <c r="W370" s="328"/>
      <c r="X370" s="328"/>
      <c r="Y370" s="328"/>
      <c r="Z370" s="328"/>
    </row>
    <row r="371" spans="1:26" ht="12.75" customHeight="1">
      <c r="A371" s="328"/>
      <c r="B371" s="328"/>
      <c r="C371" s="328"/>
      <c r="D371" s="328"/>
      <c r="E371" s="328"/>
      <c r="F371" s="328"/>
      <c r="G371" s="328"/>
      <c r="H371" s="328"/>
      <c r="I371" s="328"/>
      <c r="J371" s="328"/>
      <c r="K371" s="328"/>
      <c r="L371" s="328"/>
      <c r="M371" s="328"/>
      <c r="N371" s="328"/>
      <c r="O371" s="328"/>
      <c r="P371" s="328"/>
      <c r="Q371" s="328"/>
      <c r="R371" s="328"/>
      <c r="S371" s="328"/>
      <c r="T371" s="328"/>
      <c r="U371" s="328"/>
      <c r="V371" s="328"/>
      <c r="W371" s="328"/>
      <c r="X371" s="328"/>
      <c r="Y371" s="328"/>
      <c r="Z371" s="328"/>
    </row>
    <row r="372" spans="1:26" ht="12.75" customHeight="1">
      <c r="A372" s="328"/>
      <c r="B372" s="328"/>
      <c r="C372" s="328"/>
      <c r="D372" s="328"/>
      <c r="E372" s="328"/>
      <c r="F372" s="328"/>
      <c r="G372" s="328"/>
      <c r="H372" s="328"/>
      <c r="I372" s="328"/>
      <c r="J372" s="328"/>
      <c r="K372" s="328"/>
      <c r="L372" s="328"/>
      <c r="M372" s="328"/>
      <c r="N372" s="328"/>
      <c r="O372" s="328"/>
      <c r="P372" s="328"/>
      <c r="Q372" s="328"/>
      <c r="R372" s="328"/>
      <c r="S372" s="328"/>
      <c r="T372" s="328"/>
      <c r="U372" s="328"/>
      <c r="V372" s="328"/>
      <c r="W372" s="328"/>
      <c r="X372" s="328"/>
      <c r="Y372" s="328"/>
      <c r="Z372" s="328"/>
    </row>
    <row r="373" spans="1:26" ht="12.75" customHeight="1">
      <c r="A373" s="328"/>
      <c r="B373" s="328"/>
      <c r="C373" s="328"/>
      <c r="D373" s="328"/>
      <c r="E373" s="328"/>
      <c r="F373" s="328"/>
      <c r="G373" s="328"/>
      <c r="H373" s="328"/>
      <c r="I373" s="328"/>
      <c r="J373" s="328"/>
      <c r="K373" s="328"/>
      <c r="L373" s="328"/>
      <c r="M373" s="328"/>
      <c r="N373" s="328"/>
      <c r="O373" s="328"/>
      <c r="P373" s="328"/>
      <c r="Q373" s="328"/>
      <c r="R373" s="328"/>
      <c r="S373" s="328"/>
      <c r="T373" s="328"/>
      <c r="U373" s="328"/>
      <c r="V373" s="328"/>
      <c r="W373" s="328"/>
      <c r="X373" s="328"/>
      <c r="Y373" s="328"/>
      <c r="Z373" s="328"/>
    </row>
    <row r="374" spans="1:26" ht="12.75" customHeight="1">
      <c r="A374" s="328"/>
      <c r="B374" s="328"/>
      <c r="C374" s="328"/>
      <c r="D374" s="328"/>
      <c r="E374" s="328"/>
      <c r="F374" s="328"/>
      <c r="G374" s="328"/>
      <c r="H374" s="328"/>
      <c r="I374" s="328"/>
      <c r="J374" s="328"/>
      <c r="K374" s="328"/>
      <c r="L374" s="328"/>
      <c r="M374" s="328"/>
      <c r="N374" s="328"/>
      <c r="O374" s="328"/>
      <c r="P374" s="328"/>
      <c r="Q374" s="328"/>
      <c r="R374" s="328"/>
      <c r="S374" s="328"/>
      <c r="T374" s="328"/>
      <c r="U374" s="328"/>
      <c r="V374" s="328"/>
      <c r="W374" s="328"/>
      <c r="X374" s="328"/>
      <c r="Y374" s="328"/>
      <c r="Z374" s="328"/>
    </row>
    <row r="375" spans="1:26" ht="12.75" customHeight="1">
      <c r="A375" s="328"/>
      <c r="B375" s="328"/>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8"/>
      <c r="Z375" s="328"/>
    </row>
    <row r="376" spans="1:26" ht="12.75" customHeight="1">
      <c r="A376" s="328"/>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row>
    <row r="377" spans="1:26" ht="12.75" customHeight="1">
      <c r="A377" s="328"/>
      <c r="B377" s="328"/>
      <c r="C377" s="328"/>
      <c r="D377" s="328"/>
      <c r="E377" s="328"/>
      <c r="F377" s="328"/>
      <c r="G377" s="328"/>
      <c r="H377" s="328"/>
      <c r="I377" s="328"/>
      <c r="J377" s="328"/>
      <c r="K377" s="328"/>
      <c r="L377" s="328"/>
      <c r="M377" s="328"/>
      <c r="N377" s="328"/>
      <c r="O377" s="328"/>
      <c r="P377" s="328"/>
      <c r="Q377" s="328"/>
      <c r="R377" s="328"/>
      <c r="S377" s="328"/>
      <c r="T377" s="328"/>
      <c r="U377" s="328"/>
      <c r="V377" s="328"/>
      <c r="W377" s="328"/>
      <c r="X377" s="328"/>
      <c r="Y377" s="328"/>
      <c r="Z377" s="328"/>
    </row>
    <row r="378" spans="1:26" ht="12.75" customHeight="1">
      <c r="A378" s="328"/>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row>
    <row r="379" spans="1:26" ht="12.75" customHeight="1">
      <c r="A379" s="328"/>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row>
    <row r="380" spans="1:26" ht="12.75" customHeight="1">
      <c r="A380" s="328"/>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row>
    <row r="381" spans="1:26" ht="12.75" customHeight="1">
      <c r="A381" s="328"/>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row>
    <row r="382" spans="1:26" ht="12.75" customHeight="1">
      <c r="A382" s="328"/>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row>
    <row r="383" spans="1:26" ht="12.75" customHeight="1">
      <c r="A383" s="328"/>
      <c r="B383" s="328"/>
      <c r="C383" s="328"/>
      <c r="D383" s="328"/>
      <c r="E383" s="328"/>
      <c r="F383" s="328"/>
      <c r="G383" s="328"/>
      <c r="H383" s="328"/>
      <c r="I383" s="328"/>
      <c r="J383" s="328"/>
      <c r="K383" s="328"/>
      <c r="L383" s="328"/>
      <c r="M383" s="328"/>
      <c r="N383" s="328"/>
      <c r="O383" s="328"/>
      <c r="P383" s="328"/>
      <c r="Q383" s="328"/>
      <c r="R383" s="328"/>
      <c r="S383" s="328"/>
      <c r="T383" s="328"/>
      <c r="U383" s="328"/>
      <c r="V383" s="328"/>
      <c r="W383" s="328"/>
      <c r="X383" s="328"/>
      <c r="Y383" s="328"/>
      <c r="Z383" s="328"/>
    </row>
    <row r="384" spans="1:26" ht="12.75" customHeight="1">
      <c r="A384" s="328"/>
      <c r="B384" s="328"/>
      <c r="C384" s="328"/>
      <c r="D384" s="328"/>
      <c r="E384" s="328"/>
      <c r="F384" s="328"/>
      <c r="G384" s="328"/>
      <c r="H384" s="328"/>
      <c r="I384" s="328"/>
      <c r="J384" s="328"/>
      <c r="K384" s="328"/>
      <c r="L384" s="328"/>
      <c r="M384" s="328"/>
      <c r="N384" s="328"/>
      <c r="O384" s="328"/>
      <c r="P384" s="328"/>
      <c r="Q384" s="328"/>
      <c r="R384" s="328"/>
      <c r="S384" s="328"/>
      <c r="T384" s="328"/>
      <c r="U384" s="328"/>
      <c r="V384" s="328"/>
      <c r="W384" s="328"/>
      <c r="X384" s="328"/>
      <c r="Y384" s="328"/>
      <c r="Z384" s="328"/>
    </row>
    <row r="385" spans="1:26" ht="12.75" customHeight="1">
      <c r="A385" s="328"/>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row>
    <row r="386" spans="1:26" ht="12.75" customHeight="1">
      <c r="A386" s="328"/>
      <c r="B386" s="328"/>
      <c r="C386" s="328"/>
      <c r="D386" s="328"/>
      <c r="E386" s="328"/>
      <c r="F386" s="328"/>
      <c r="G386" s="328"/>
      <c r="H386" s="328"/>
      <c r="I386" s="328"/>
      <c r="J386" s="328"/>
      <c r="K386" s="328"/>
      <c r="L386" s="328"/>
      <c r="M386" s="328"/>
      <c r="N386" s="328"/>
      <c r="O386" s="328"/>
      <c r="P386" s="328"/>
      <c r="Q386" s="328"/>
      <c r="R386" s="328"/>
      <c r="S386" s="328"/>
      <c r="T386" s="328"/>
      <c r="U386" s="328"/>
      <c r="V386" s="328"/>
      <c r="W386" s="328"/>
      <c r="X386" s="328"/>
      <c r="Y386" s="328"/>
      <c r="Z386" s="328"/>
    </row>
    <row r="387" spans="1:26" ht="12.75" customHeight="1">
      <c r="A387" s="328"/>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row>
    <row r="388" spans="1:26" ht="12.75" customHeight="1">
      <c r="A388" s="328"/>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row>
    <row r="389" spans="1:26" ht="12.75" customHeight="1">
      <c r="A389" s="328"/>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row>
    <row r="390" spans="1:26" ht="12.75" customHeight="1">
      <c r="A390" s="328"/>
      <c r="B390" s="328"/>
      <c r="C390" s="328"/>
      <c r="D390" s="328"/>
      <c r="E390" s="328"/>
      <c r="F390" s="328"/>
      <c r="G390" s="328"/>
      <c r="H390" s="328"/>
      <c r="I390" s="328"/>
      <c r="J390" s="328"/>
      <c r="K390" s="328"/>
      <c r="L390" s="328"/>
      <c r="M390" s="328"/>
      <c r="N390" s="328"/>
      <c r="O390" s="328"/>
      <c r="P390" s="328"/>
      <c r="Q390" s="328"/>
      <c r="R390" s="328"/>
      <c r="S390" s="328"/>
      <c r="T390" s="328"/>
      <c r="U390" s="328"/>
      <c r="V390" s="328"/>
      <c r="W390" s="328"/>
      <c r="X390" s="328"/>
      <c r="Y390" s="328"/>
      <c r="Z390" s="328"/>
    </row>
    <row r="391" spans="1:26" ht="12.75" customHeight="1">
      <c r="A391" s="328"/>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row>
    <row r="392" spans="1:26" ht="12.75" customHeight="1">
      <c r="A392" s="328"/>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row>
    <row r="393" spans="1:26" ht="12.75" customHeight="1">
      <c r="A393" s="328"/>
      <c r="B393" s="328"/>
      <c r="C393" s="328"/>
      <c r="D393" s="328"/>
      <c r="E393" s="328"/>
      <c r="F393" s="328"/>
      <c r="G393" s="328"/>
      <c r="H393" s="328"/>
      <c r="I393" s="328"/>
      <c r="J393" s="328"/>
      <c r="K393" s="328"/>
      <c r="L393" s="328"/>
      <c r="M393" s="328"/>
      <c r="N393" s="328"/>
      <c r="O393" s="328"/>
      <c r="P393" s="328"/>
      <c r="Q393" s="328"/>
      <c r="R393" s="328"/>
      <c r="S393" s="328"/>
      <c r="T393" s="328"/>
      <c r="U393" s="328"/>
      <c r="V393" s="328"/>
      <c r="W393" s="328"/>
      <c r="X393" s="328"/>
      <c r="Y393" s="328"/>
      <c r="Z393" s="328"/>
    </row>
    <row r="394" spans="1:26" ht="12.75" customHeight="1">
      <c r="A394" s="328"/>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row>
    <row r="395" spans="1:26" ht="12.75" customHeight="1">
      <c r="A395" s="328"/>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row>
    <row r="396" spans="1:26" ht="12.75" customHeight="1">
      <c r="A396" s="328"/>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row>
    <row r="397" spans="1:26" ht="12.75" customHeight="1">
      <c r="A397" s="328"/>
      <c r="B397" s="328"/>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8"/>
      <c r="Z397" s="328"/>
    </row>
    <row r="398" spans="1:26" ht="12.75" customHeight="1">
      <c r="A398" s="328"/>
      <c r="B398" s="328"/>
      <c r="C398" s="328"/>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8"/>
      <c r="Z398" s="328"/>
    </row>
    <row r="399" spans="1:26" ht="12.75" customHeight="1">
      <c r="A399" s="328"/>
      <c r="B399" s="328"/>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8"/>
      <c r="Z399" s="328"/>
    </row>
    <row r="400" spans="1:26" ht="12.75" customHeight="1">
      <c r="A400" s="328"/>
      <c r="B400" s="328"/>
      <c r="C400" s="328"/>
      <c r="D400" s="328"/>
      <c r="E400" s="328"/>
      <c r="F400" s="328"/>
      <c r="G400" s="328"/>
      <c r="H400" s="328"/>
      <c r="I400" s="328"/>
      <c r="J400" s="328"/>
      <c r="K400" s="328"/>
      <c r="L400" s="328"/>
      <c r="M400" s="328"/>
      <c r="N400" s="328"/>
      <c r="O400" s="328"/>
      <c r="P400" s="328"/>
      <c r="Q400" s="328"/>
      <c r="R400" s="328"/>
      <c r="S400" s="328"/>
      <c r="T400" s="328"/>
      <c r="U400" s="328"/>
      <c r="V400" s="328"/>
      <c r="W400" s="328"/>
      <c r="X400" s="328"/>
      <c r="Y400" s="328"/>
      <c r="Z400" s="328"/>
    </row>
    <row r="401" spans="1:26" ht="12.75" customHeight="1">
      <c r="A401" s="328"/>
      <c r="B401" s="328"/>
      <c r="C401" s="328"/>
      <c r="D401" s="328"/>
      <c r="E401" s="328"/>
      <c r="F401" s="328"/>
      <c r="G401" s="328"/>
      <c r="H401" s="328"/>
      <c r="I401" s="328"/>
      <c r="J401" s="328"/>
      <c r="K401" s="328"/>
      <c r="L401" s="328"/>
      <c r="M401" s="328"/>
      <c r="N401" s="328"/>
      <c r="O401" s="328"/>
      <c r="P401" s="328"/>
      <c r="Q401" s="328"/>
      <c r="R401" s="328"/>
      <c r="S401" s="328"/>
      <c r="T401" s="328"/>
      <c r="U401" s="328"/>
      <c r="V401" s="328"/>
      <c r="W401" s="328"/>
      <c r="X401" s="328"/>
      <c r="Y401" s="328"/>
      <c r="Z401" s="328"/>
    </row>
    <row r="402" spans="1:26" ht="12.75" customHeight="1">
      <c r="A402" s="328"/>
      <c r="B402" s="328"/>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8"/>
      <c r="Z402" s="328"/>
    </row>
    <row r="403" spans="1:26" ht="12.75" customHeight="1">
      <c r="A403" s="328"/>
      <c r="B403" s="328"/>
      <c r="C403" s="328"/>
      <c r="D403" s="328"/>
      <c r="E403" s="328"/>
      <c r="F403" s="328"/>
      <c r="G403" s="328"/>
      <c r="H403" s="328"/>
      <c r="I403" s="328"/>
      <c r="J403" s="328"/>
      <c r="K403" s="328"/>
      <c r="L403" s="328"/>
      <c r="M403" s="328"/>
      <c r="N403" s="328"/>
      <c r="O403" s="328"/>
      <c r="P403" s="328"/>
      <c r="Q403" s="328"/>
      <c r="R403" s="328"/>
      <c r="S403" s="328"/>
      <c r="T403" s="328"/>
      <c r="U403" s="328"/>
      <c r="V403" s="328"/>
      <c r="W403" s="328"/>
      <c r="X403" s="328"/>
      <c r="Y403" s="328"/>
      <c r="Z403" s="328"/>
    </row>
    <row r="404" spans="1:26" ht="12.75" customHeight="1">
      <c r="A404" s="328"/>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row>
    <row r="405" spans="1:26" ht="12.75" customHeight="1">
      <c r="A405" s="328"/>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row>
    <row r="406" spans="1:26" ht="12.75" customHeight="1">
      <c r="A406" s="328"/>
      <c r="B406" s="328"/>
      <c r="C406" s="328"/>
      <c r="D406" s="328"/>
      <c r="E406" s="328"/>
      <c r="F406" s="328"/>
      <c r="G406" s="328"/>
      <c r="H406" s="328"/>
      <c r="I406" s="328"/>
      <c r="J406" s="328"/>
      <c r="K406" s="328"/>
      <c r="L406" s="328"/>
      <c r="M406" s="328"/>
      <c r="N406" s="328"/>
      <c r="O406" s="328"/>
      <c r="P406" s="328"/>
      <c r="Q406" s="328"/>
      <c r="R406" s="328"/>
      <c r="S406" s="328"/>
      <c r="T406" s="328"/>
      <c r="U406" s="328"/>
      <c r="V406" s="328"/>
      <c r="W406" s="328"/>
      <c r="X406" s="328"/>
      <c r="Y406" s="328"/>
      <c r="Z406" s="328"/>
    </row>
    <row r="407" spans="1:26" ht="12.75" customHeight="1">
      <c r="A407" s="328"/>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row>
    <row r="408" spans="1:26" ht="12.75" customHeight="1">
      <c r="A408" s="328"/>
      <c r="B408" s="328"/>
      <c r="C408" s="328"/>
      <c r="D408" s="328"/>
      <c r="E408" s="328"/>
      <c r="F408" s="328"/>
      <c r="G408" s="328"/>
      <c r="H408" s="328"/>
      <c r="I408" s="328"/>
      <c r="J408" s="328"/>
      <c r="K408" s="328"/>
      <c r="L408" s="328"/>
      <c r="M408" s="328"/>
      <c r="N408" s="328"/>
      <c r="O408" s="328"/>
      <c r="P408" s="328"/>
      <c r="Q408" s="328"/>
      <c r="R408" s="328"/>
      <c r="S408" s="328"/>
      <c r="T408" s="328"/>
      <c r="U408" s="328"/>
      <c r="V408" s="328"/>
      <c r="W408" s="328"/>
      <c r="X408" s="328"/>
      <c r="Y408" s="328"/>
      <c r="Z408" s="328"/>
    </row>
    <row r="409" spans="1:26" ht="12.75" customHeight="1">
      <c r="A409" s="328"/>
      <c r="B409" s="328"/>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row>
    <row r="410" spans="1:26" ht="12.75" customHeight="1">
      <c r="A410" s="328"/>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row>
    <row r="411" spans="1:26" ht="12.75" customHeight="1">
      <c r="A411" s="328"/>
      <c r="B411" s="328"/>
      <c r="C411" s="328"/>
      <c r="D411" s="328"/>
      <c r="E411" s="328"/>
      <c r="F411" s="328"/>
      <c r="G411" s="328"/>
      <c r="H411" s="328"/>
      <c r="I411" s="328"/>
      <c r="J411" s="328"/>
      <c r="K411" s="328"/>
      <c r="L411" s="328"/>
      <c r="M411" s="328"/>
      <c r="N411" s="328"/>
      <c r="O411" s="328"/>
      <c r="P411" s="328"/>
      <c r="Q411" s="328"/>
      <c r="R411" s="328"/>
      <c r="S411" s="328"/>
      <c r="T411" s="328"/>
      <c r="U411" s="328"/>
      <c r="V411" s="328"/>
      <c r="W411" s="328"/>
      <c r="X411" s="328"/>
      <c r="Y411" s="328"/>
      <c r="Z411" s="328"/>
    </row>
    <row r="412" spans="1:26" ht="12.75" customHeight="1">
      <c r="A412" s="328"/>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row>
    <row r="413" spans="1:26" ht="12.75" customHeight="1">
      <c r="A413" s="328"/>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row>
    <row r="414" spans="1:26" ht="12.75" customHeight="1">
      <c r="A414" s="328"/>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row>
    <row r="415" spans="1:26" ht="12.75" customHeight="1">
      <c r="A415" s="328"/>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row>
    <row r="416" spans="1:26" ht="12.75" customHeight="1">
      <c r="A416" s="328"/>
      <c r="B416" s="328"/>
      <c r="C416" s="328"/>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8"/>
      <c r="Z416" s="328"/>
    </row>
    <row r="417" spans="1:26" ht="12.75" customHeight="1">
      <c r="A417" s="328"/>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row>
    <row r="418" spans="1:26" ht="12.75" customHeight="1">
      <c r="A418" s="328"/>
      <c r="B418" s="328"/>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8"/>
      <c r="Z418" s="328"/>
    </row>
    <row r="419" spans="1:26" ht="12.75" customHeight="1">
      <c r="A419" s="328"/>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row>
    <row r="420" spans="1:26" ht="12.75" customHeight="1">
      <c r="A420" s="328"/>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row>
    <row r="421" spans="1:26" ht="12.75" customHeight="1">
      <c r="A421" s="328"/>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row>
    <row r="422" spans="1:26" ht="12.75" customHeight="1">
      <c r="A422" s="328"/>
      <c r="B422" s="328"/>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8"/>
      <c r="Z422" s="328"/>
    </row>
    <row r="423" spans="1:26" ht="12.75" customHeight="1">
      <c r="A423" s="328"/>
      <c r="B423" s="328"/>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8"/>
      <c r="Z423" s="328"/>
    </row>
    <row r="424" spans="1:26" ht="12.75" customHeight="1">
      <c r="A424" s="328"/>
      <c r="B424" s="328"/>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8"/>
      <c r="Z424" s="328"/>
    </row>
    <row r="425" spans="1:26" ht="12.75" customHeight="1">
      <c r="A425" s="328"/>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row>
    <row r="426" spans="1:26" ht="12.75" customHeight="1">
      <c r="A426" s="328"/>
      <c r="B426" s="328"/>
      <c r="C426" s="328"/>
      <c r="D426" s="328"/>
      <c r="E426" s="328"/>
      <c r="F426" s="328"/>
      <c r="G426" s="328"/>
      <c r="H426" s="328"/>
      <c r="I426" s="328"/>
      <c r="J426" s="328"/>
      <c r="K426" s="328"/>
      <c r="L426" s="328"/>
      <c r="M426" s="328"/>
      <c r="N426" s="328"/>
      <c r="O426" s="328"/>
      <c r="P426" s="328"/>
      <c r="Q426" s="328"/>
      <c r="R426" s="328"/>
      <c r="S426" s="328"/>
      <c r="T426" s="328"/>
      <c r="U426" s="328"/>
      <c r="V426" s="328"/>
      <c r="W426" s="328"/>
      <c r="X426" s="328"/>
      <c r="Y426" s="328"/>
      <c r="Z426" s="328"/>
    </row>
    <row r="427" spans="1:26" ht="12.75" customHeight="1">
      <c r="A427" s="328"/>
      <c r="B427" s="328"/>
      <c r="C427" s="328"/>
      <c r="D427" s="328"/>
      <c r="E427" s="328"/>
      <c r="F427" s="328"/>
      <c r="G427" s="328"/>
      <c r="H427" s="328"/>
      <c r="I427" s="328"/>
      <c r="J427" s="328"/>
      <c r="K427" s="328"/>
      <c r="L427" s="328"/>
      <c r="M427" s="328"/>
      <c r="N427" s="328"/>
      <c r="O427" s="328"/>
      <c r="P427" s="328"/>
      <c r="Q427" s="328"/>
      <c r="R427" s="328"/>
      <c r="S427" s="328"/>
      <c r="T427" s="328"/>
      <c r="U427" s="328"/>
      <c r="V427" s="328"/>
      <c r="W427" s="328"/>
      <c r="X427" s="328"/>
      <c r="Y427" s="328"/>
      <c r="Z427" s="328"/>
    </row>
    <row r="428" spans="1:26" ht="12.75" customHeight="1">
      <c r="A428" s="328"/>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row>
    <row r="429" spans="1:26" ht="12.75" customHeight="1">
      <c r="A429" s="328"/>
      <c r="B429" s="328"/>
      <c r="C429" s="328"/>
      <c r="D429" s="328"/>
      <c r="E429" s="328"/>
      <c r="F429" s="328"/>
      <c r="G429" s="328"/>
      <c r="H429" s="328"/>
      <c r="I429" s="328"/>
      <c r="J429" s="328"/>
      <c r="K429" s="328"/>
      <c r="L429" s="328"/>
      <c r="M429" s="328"/>
      <c r="N429" s="328"/>
      <c r="O429" s="328"/>
      <c r="P429" s="328"/>
      <c r="Q429" s="328"/>
      <c r="R429" s="328"/>
      <c r="S429" s="328"/>
      <c r="T429" s="328"/>
      <c r="U429" s="328"/>
      <c r="V429" s="328"/>
      <c r="W429" s="328"/>
      <c r="X429" s="328"/>
      <c r="Y429" s="328"/>
      <c r="Z429" s="328"/>
    </row>
    <row r="430" spans="1:26" ht="12.75" customHeight="1">
      <c r="A430" s="328"/>
      <c r="B430" s="328"/>
      <c r="C430" s="328"/>
      <c r="D430" s="328"/>
      <c r="E430" s="328"/>
      <c r="F430" s="328"/>
      <c r="G430" s="328"/>
      <c r="H430" s="328"/>
      <c r="I430" s="328"/>
      <c r="J430" s="328"/>
      <c r="K430" s="328"/>
      <c r="L430" s="328"/>
      <c r="M430" s="328"/>
      <c r="N430" s="328"/>
      <c r="O430" s="328"/>
      <c r="P430" s="328"/>
      <c r="Q430" s="328"/>
      <c r="R430" s="328"/>
      <c r="S430" s="328"/>
      <c r="T430" s="328"/>
      <c r="U430" s="328"/>
      <c r="V430" s="328"/>
      <c r="W430" s="328"/>
      <c r="X430" s="328"/>
      <c r="Y430" s="328"/>
      <c r="Z430" s="328"/>
    </row>
    <row r="431" spans="1:26" ht="12.75" customHeight="1">
      <c r="A431" s="328"/>
      <c r="B431" s="328"/>
      <c r="C431" s="328"/>
      <c r="D431" s="328"/>
      <c r="E431" s="328"/>
      <c r="F431" s="328"/>
      <c r="G431" s="328"/>
      <c r="H431" s="328"/>
      <c r="I431" s="328"/>
      <c r="J431" s="328"/>
      <c r="K431" s="328"/>
      <c r="L431" s="328"/>
      <c r="M431" s="328"/>
      <c r="N431" s="328"/>
      <c r="O431" s="328"/>
      <c r="P431" s="328"/>
      <c r="Q431" s="328"/>
      <c r="R431" s="328"/>
      <c r="S431" s="328"/>
      <c r="T431" s="328"/>
      <c r="U431" s="328"/>
      <c r="V431" s="328"/>
      <c r="W431" s="328"/>
      <c r="X431" s="328"/>
      <c r="Y431" s="328"/>
      <c r="Z431" s="328"/>
    </row>
    <row r="432" spans="1:26" ht="12.75" customHeight="1">
      <c r="A432" s="328"/>
      <c r="B432" s="328"/>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row>
    <row r="433" spans="1:26" ht="12.75" customHeight="1">
      <c r="A433" s="328"/>
      <c r="B433" s="328"/>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8"/>
      <c r="Z433" s="328"/>
    </row>
    <row r="434" spans="1:26" ht="12.75" customHeight="1">
      <c r="A434" s="328"/>
      <c r="B434" s="328"/>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8"/>
      <c r="Z434" s="328"/>
    </row>
    <row r="435" spans="1:26" ht="12.75" customHeight="1">
      <c r="A435" s="328"/>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row>
    <row r="436" spans="1:26" ht="12.75" customHeight="1">
      <c r="A436" s="328"/>
      <c r="B436" s="328"/>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8"/>
      <c r="Z436" s="328"/>
    </row>
    <row r="437" spans="1:26" ht="12.75" customHeight="1">
      <c r="A437" s="328"/>
      <c r="B437" s="328"/>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8"/>
      <c r="Z437" s="328"/>
    </row>
    <row r="438" spans="1:26" ht="12.75" customHeight="1">
      <c r="A438" s="328"/>
      <c r="B438" s="328"/>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8"/>
      <c r="Z438" s="328"/>
    </row>
    <row r="439" spans="1:26" ht="12.75" customHeight="1">
      <c r="A439" s="328"/>
      <c r="B439" s="328"/>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8"/>
      <c r="Z439" s="328"/>
    </row>
    <row r="440" spans="1:26" ht="12.75" customHeight="1">
      <c r="A440" s="328"/>
      <c r="B440" s="328"/>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8"/>
      <c r="Z440" s="328"/>
    </row>
    <row r="441" spans="1:26" ht="12.75" customHeight="1">
      <c r="A441" s="328"/>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row>
    <row r="442" spans="1:26" ht="12.75" customHeight="1">
      <c r="A442" s="328"/>
      <c r="B442" s="328"/>
      <c r="C442" s="328"/>
      <c r="D442" s="328"/>
      <c r="E442" s="328"/>
      <c r="F442" s="328"/>
      <c r="G442" s="328"/>
      <c r="H442" s="328"/>
      <c r="I442" s="328"/>
      <c r="J442" s="328"/>
      <c r="K442" s="328"/>
      <c r="L442" s="328"/>
      <c r="M442" s="328"/>
      <c r="N442" s="328"/>
      <c r="O442" s="328"/>
      <c r="P442" s="328"/>
      <c r="Q442" s="328"/>
      <c r="R442" s="328"/>
      <c r="S442" s="328"/>
      <c r="T442" s="328"/>
      <c r="U442" s="328"/>
      <c r="V442" s="328"/>
      <c r="W442" s="328"/>
      <c r="X442" s="328"/>
      <c r="Y442" s="328"/>
      <c r="Z442" s="328"/>
    </row>
    <row r="443" spans="1:26" ht="12.75" customHeight="1">
      <c r="A443" s="328"/>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row>
    <row r="444" spans="1:26" ht="12.75" customHeight="1">
      <c r="A444" s="328"/>
      <c r="B444" s="328"/>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row>
    <row r="445" spans="1:26" ht="12.75" customHeight="1">
      <c r="A445" s="328"/>
      <c r="B445" s="328"/>
      <c r="C445" s="328"/>
      <c r="D445" s="328"/>
      <c r="E445" s="328"/>
      <c r="F445" s="328"/>
      <c r="G445" s="328"/>
      <c r="H445" s="328"/>
      <c r="I445" s="328"/>
      <c r="J445" s="328"/>
      <c r="K445" s="328"/>
      <c r="L445" s="328"/>
      <c r="M445" s="328"/>
      <c r="N445" s="328"/>
      <c r="O445" s="328"/>
      <c r="P445" s="328"/>
      <c r="Q445" s="328"/>
      <c r="R445" s="328"/>
      <c r="S445" s="328"/>
      <c r="T445" s="328"/>
      <c r="U445" s="328"/>
      <c r="V445" s="328"/>
      <c r="W445" s="328"/>
      <c r="X445" s="328"/>
      <c r="Y445" s="328"/>
      <c r="Z445" s="328"/>
    </row>
    <row r="446" spans="1:26" ht="12.75" customHeight="1">
      <c r="A446" s="328"/>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row>
    <row r="447" spans="1:26" ht="12.75" customHeight="1">
      <c r="A447" s="328"/>
      <c r="B447" s="328"/>
      <c r="C447" s="328"/>
      <c r="D447" s="328"/>
      <c r="E447" s="328"/>
      <c r="F447" s="328"/>
      <c r="G447" s="328"/>
      <c r="H447" s="328"/>
      <c r="I447" s="328"/>
      <c r="J447" s="328"/>
      <c r="K447" s="328"/>
      <c r="L447" s="328"/>
      <c r="M447" s="328"/>
      <c r="N447" s="328"/>
      <c r="O447" s="328"/>
      <c r="P447" s="328"/>
      <c r="Q447" s="328"/>
      <c r="R447" s="328"/>
      <c r="S447" s="328"/>
      <c r="T447" s="328"/>
      <c r="U447" s="328"/>
      <c r="V447" s="328"/>
      <c r="W447" s="328"/>
      <c r="X447" s="328"/>
      <c r="Y447" s="328"/>
      <c r="Z447" s="328"/>
    </row>
    <row r="448" spans="1:26" ht="12.75" customHeight="1">
      <c r="A448" s="328"/>
      <c r="B448" s="328"/>
      <c r="C448" s="328"/>
      <c r="D448" s="328"/>
      <c r="E448" s="328"/>
      <c r="F448" s="328"/>
      <c r="G448" s="328"/>
      <c r="H448" s="328"/>
      <c r="I448" s="328"/>
      <c r="J448" s="328"/>
      <c r="K448" s="328"/>
      <c r="L448" s="328"/>
      <c r="M448" s="328"/>
      <c r="N448" s="328"/>
      <c r="O448" s="328"/>
      <c r="P448" s="328"/>
      <c r="Q448" s="328"/>
      <c r="R448" s="328"/>
      <c r="S448" s="328"/>
      <c r="T448" s="328"/>
      <c r="U448" s="328"/>
      <c r="V448" s="328"/>
      <c r="W448" s="328"/>
      <c r="X448" s="328"/>
      <c r="Y448" s="328"/>
      <c r="Z448" s="328"/>
    </row>
    <row r="449" spans="1:26" ht="12.75" customHeight="1">
      <c r="A449" s="328"/>
      <c r="B449" s="328"/>
      <c r="C449" s="328"/>
      <c r="D449" s="328"/>
      <c r="E449" s="328"/>
      <c r="F449" s="328"/>
      <c r="G449" s="328"/>
      <c r="H449" s="328"/>
      <c r="I449" s="328"/>
      <c r="J449" s="328"/>
      <c r="K449" s="328"/>
      <c r="L449" s="328"/>
      <c r="M449" s="328"/>
      <c r="N449" s="328"/>
      <c r="O449" s="328"/>
      <c r="P449" s="328"/>
      <c r="Q449" s="328"/>
      <c r="R449" s="328"/>
      <c r="S449" s="328"/>
      <c r="T449" s="328"/>
      <c r="U449" s="328"/>
      <c r="V449" s="328"/>
      <c r="W449" s="328"/>
      <c r="X449" s="328"/>
      <c r="Y449" s="328"/>
      <c r="Z449" s="328"/>
    </row>
    <row r="450" spans="1:26" ht="12.75" customHeight="1">
      <c r="A450" s="328"/>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row>
    <row r="451" spans="1:26" ht="12.75" customHeight="1">
      <c r="A451" s="328"/>
      <c r="B451" s="328"/>
      <c r="C451" s="328"/>
      <c r="D451" s="328"/>
      <c r="E451" s="328"/>
      <c r="F451" s="328"/>
      <c r="G451" s="328"/>
      <c r="H451" s="328"/>
      <c r="I451" s="328"/>
      <c r="J451" s="328"/>
      <c r="K451" s="328"/>
      <c r="L451" s="328"/>
      <c r="M451" s="328"/>
      <c r="N451" s="328"/>
      <c r="O451" s="328"/>
      <c r="P451" s="328"/>
      <c r="Q451" s="328"/>
      <c r="R451" s="328"/>
      <c r="S451" s="328"/>
      <c r="T451" s="328"/>
      <c r="U451" s="328"/>
      <c r="V451" s="328"/>
      <c r="W451" s="328"/>
      <c r="X451" s="328"/>
      <c r="Y451" s="328"/>
      <c r="Z451" s="328"/>
    </row>
    <row r="452" spans="1:26" ht="12.75" customHeight="1">
      <c r="A452" s="328"/>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row>
    <row r="453" spans="1:26" ht="12.75" customHeight="1">
      <c r="A453" s="328"/>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row>
    <row r="454" spans="1:26" ht="12.75" customHeight="1">
      <c r="A454" s="328"/>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row>
    <row r="455" spans="1:26" ht="12.75" customHeight="1">
      <c r="A455" s="328"/>
      <c r="B455" s="328"/>
      <c r="C455" s="328"/>
      <c r="D455" s="328"/>
      <c r="E455" s="328"/>
      <c r="F455" s="328"/>
      <c r="G455" s="328"/>
      <c r="H455" s="328"/>
      <c r="I455" s="328"/>
      <c r="J455" s="328"/>
      <c r="K455" s="328"/>
      <c r="L455" s="328"/>
      <c r="M455" s="328"/>
      <c r="N455" s="328"/>
      <c r="O455" s="328"/>
      <c r="P455" s="328"/>
      <c r="Q455" s="328"/>
      <c r="R455" s="328"/>
      <c r="S455" s="328"/>
      <c r="T455" s="328"/>
      <c r="U455" s="328"/>
      <c r="V455" s="328"/>
      <c r="W455" s="328"/>
      <c r="X455" s="328"/>
      <c r="Y455" s="328"/>
      <c r="Z455" s="328"/>
    </row>
    <row r="456" spans="1:26" ht="12.75" customHeight="1">
      <c r="A456" s="328"/>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row>
    <row r="457" spans="1:26" ht="12.75" customHeight="1">
      <c r="A457" s="328"/>
      <c r="B457" s="328"/>
      <c r="C457" s="328"/>
      <c r="D457" s="328"/>
      <c r="E457" s="328"/>
      <c r="F457" s="328"/>
      <c r="G457" s="328"/>
      <c r="H457" s="328"/>
      <c r="I457" s="328"/>
      <c r="J457" s="328"/>
      <c r="K457" s="328"/>
      <c r="L457" s="328"/>
      <c r="M457" s="328"/>
      <c r="N457" s="328"/>
      <c r="O457" s="328"/>
      <c r="P457" s="328"/>
      <c r="Q457" s="328"/>
      <c r="R457" s="328"/>
      <c r="S457" s="328"/>
      <c r="T457" s="328"/>
      <c r="U457" s="328"/>
      <c r="V457" s="328"/>
      <c r="W457" s="328"/>
      <c r="X457" s="328"/>
      <c r="Y457" s="328"/>
      <c r="Z457" s="328"/>
    </row>
    <row r="458" spans="1:26" ht="12.75" customHeight="1">
      <c r="A458" s="328"/>
      <c r="B458" s="328"/>
      <c r="C458" s="328"/>
      <c r="D458" s="328"/>
      <c r="E458" s="328"/>
      <c r="F458" s="328"/>
      <c r="G458" s="328"/>
      <c r="H458" s="328"/>
      <c r="I458" s="328"/>
      <c r="J458" s="328"/>
      <c r="K458" s="328"/>
      <c r="L458" s="328"/>
      <c r="M458" s="328"/>
      <c r="N458" s="328"/>
      <c r="O458" s="328"/>
      <c r="P458" s="328"/>
      <c r="Q458" s="328"/>
      <c r="R458" s="328"/>
      <c r="S458" s="328"/>
      <c r="T458" s="328"/>
      <c r="U458" s="328"/>
      <c r="V458" s="328"/>
      <c r="W458" s="328"/>
      <c r="X458" s="328"/>
      <c r="Y458" s="328"/>
      <c r="Z458" s="328"/>
    </row>
    <row r="459" spans="1:26" ht="12.75" customHeight="1">
      <c r="A459" s="328"/>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row>
    <row r="460" spans="1:26" ht="12.75" customHeight="1">
      <c r="A460" s="328"/>
      <c r="B460" s="328"/>
      <c r="C460" s="328"/>
      <c r="D460" s="328"/>
      <c r="E460" s="328"/>
      <c r="F460" s="328"/>
      <c r="G460" s="328"/>
      <c r="H460" s="328"/>
      <c r="I460" s="328"/>
      <c r="J460" s="328"/>
      <c r="K460" s="328"/>
      <c r="L460" s="328"/>
      <c r="M460" s="328"/>
      <c r="N460" s="328"/>
      <c r="O460" s="328"/>
      <c r="P460" s="328"/>
      <c r="Q460" s="328"/>
      <c r="R460" s="328"/>
      <c r="S460" s="328"/>
      <c r="T460" s="328"/>
      <c r="U460" s="328"/>
      <c r="V460" s="328"/>
      <c r="W460" s="328"/>
      <c r="X460" s="328"/>
      <c r="Y460" s="328"/>
      <c r="Z460" s="328"/>
    </row>
    <row r="461" spans="1:26" ht="12.75" customHeight="1">
      <c r="A461" s="328"/>
      <c r="B461" s="328"/>
      <c r="C461" s="328"/>
      <c r="D461" s="328"/>
      <c r="E461" s="328"/>
      <c r="F461" s="328"/>
      <c r="G461" s="328"/>
      <c r="H461" s="328"/>
      <c r="I461" s="328"/>
      <c r="J461" s="328"/>
      <c r="K461" s="328"/>
      <c r="L461" s="328"/>
      <c r="M461" s="328"/>
      <c r="N461" s="328"/>
      <c r="O461" s="328"/>
      <c r="P461" s="328"/>
      <c r="Q461" s="328"/>
      <c r="R461" s="328"/>
      <c r="S461" s="328"/>
      <c r="T461" s="328"/>
      <c r="U461" s="328"/>
      <c r="V461" s="328"/>
      <c r="W461" s="328"/>
      <c r="X461" s="328"/>
      <c r="Y461" s="328"/>
      <c r="Z461" s="328"/>
    </row>
    <row r="462" spans="1:26" ht="12.75" customHeight="1">
      <c r="A462" s="328"/>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row>
    <row r="463" spans="1:26" ht="12.75" customHeight="1">
      <c r="A463" s="328"/>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row>
    <row r="464" spans="1:26" ht="12.75" customHeight="1">
      <c r="A464" s="328"/>
      <c r="B464" s="328"/>
      <c r="C464" s="328"/>
      <c r="D464" s="328"/>
      <c r="E464" s="328"/>
      <c r="F464" s="328"/>
      <c r="G464" s="328"/>
      <c r="H464" s="328"/>
      <c r="I464" s="328"/>
      <c r="J464" s="328"/>
      <c r="K464" s="328"/>
      <c r="L464" s="328"/>
      <c r="M464" s="328"/>
      <c r="N464" s="328"/>
      <c r="O464" s="328"/>
      <c r="P464" s="328"/>
      <c r="Q464" s="328"/>
      <c r="R464" s="328"/>
      <c r="S464" s="328"/>
      <c r="T464" s="328"/>
      <c r="U464" s="328"/>
      <c r="V464" s="328"/>
      <c r="W464" s="328"/>
      <c r="X464" s="328"/>
      <c r="Y464" s="328"/>
      <c r="Z464" s="328"/>
    </row>
    <row r="465" spans="1:26" ht="12.75" customHeight="1">
      <c r="A465" s="328"/>
      <c r="B465" s="328"/>
      <c r="C465" s="328"/>
      <c r="D465" s="328"/>
      <c r="E465" s="328"/>
      <c r="F465" s="328"/>
      <c r="G465" s="328"/>
      <c r="H465" s="328"/>
      <c r="I465" s="328"/>
      <c r="J465" s="328"/>
      <c r="K465" s="328"/>
      <c r="L465" s="328"/>
      <c r="M465" s="328"/>
      <c r="N465" s="328"/>
      <c r="O465" s="328"/>
      <c r="P465" s="328"/>
      <c r="Q465" s="328"/>
      <c r="R465" s="328"/>
      <c r="S465" s="328"/>
      <c r="T465" s="328"/>
      <c r="U465" s="328"/>
      <c r="V465" s="328"/>
      <c r="W465" s="328"/>
      <c r="X465" s="328"/>
      <c r="Y465" s="328"/>
      <c r="Z465" s="328"/>
    </row>
    <row r="466" spans="1:26" ht="12.75" customHeight="1">
      <c r="A466" s="328"/>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row>
    <row r="467" spans="1:26" ht="12.75" customHeight="1">
      <c r="A467" s="328"/>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row>
    <row r="468" spans="1:26" ht="12.75" customHeight="1">
      <c r="A468" s="328"/>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row>
    <row r="469" spans="1:26" ht="12.75" customHeight="1">
      <c r="A469" s="328"/>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row>
    <row r="470" spans="1:26" ht="12.75" customHeight="1">
      <c r="A470" s="328"/>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row>
    <row r="471" spans="1:26" ht="12.75" customHeight="1">
      <c r="A471" s="328"/>
      <c r="B471" s="328"/>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8"/>
      <c r="Z471" s="328"/>
    </row>
    <row r="472" spans="1:26" ht="12.75" customHeight="1">
      <c r="A472" s="328"/>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row>
    <row r="473" spans="1:26" ht="12.75" customHeight="1">
      <c r="A473" s="328"/>
      <c r="B473" s="328"/>
      <c r="C473" s="328"/>
      <c r="D473" s="328"/>
      <c r="E473" s="328"/>
      <c r="F473" s="328"/>
      <c r="G473" s="328"/>
      <c r="H473" s="328"/>
      <c r="I473" s="328"/>
      <c r="J473" s="328"/>
      <c r="K473" s="328"/>
      <c r="L473" s="328"/>
      <c r="M473" s="328"/>
      <c r="N473" s="328"/>
      <c r="O473" s="328"/>
      <c r="P473" s="328"/>
      <c r="Q473" s="328"/>
      <c r="R473" s="328"/>
      <c r="S473" s="328"/>
      <c r="T473" s="328"/>
      <c r="U473" s="328"/>
      <c r="V473" s="328"/>
      <c r="W473" s="328"/>
      <c r="X473" s="328"/>
      <c r="Y473" s="328"/>
      <c r="Z473" s="328"/>
    </row>
    <row r="474" spans="1:26" ht="12.75" customHeight="1">
      <c r="A474" s="328"/>
      <c r="B474" s="328"/>
      <c r="C474" s="328"/>
      <c r="D474" s="328"/>
      <c r="E474" s="328"/>
      <c r="F474" s="328"/>
      <c r="G474" s="328"/>
      <c r="H474" s="328"/>
      <c r="I474" s="328"/>
      <c r="J474" s="328"/>
      <c r="K474" s="328"/>
      <c r="L474" s="328"/>
      <c r="M474" s="328"/>
      <c r="N474" s="328"/>
      <c r="O474" s="328"/>
      <c r="P474" s="328"/>
      <c r="Q474" s="328"/>
      <c r="R474" s="328"/>
      <c r="S474" s="328"/>
      <c r="T474" s="328"/>
      <c r="U474" s="328"/>
      <c r="V474" s="328"/>
      <c r="W474" s="328"/>
      <c r="X474" s="328"/>
      <c r="Y474" s="328"/>
      <c r="Z474" s="328"/>
    </row>
    <row r="475" spans="1:26" ht="12.75" customHeight="1">
      <c r="A475" s="328"/>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row>
    <row r="476" spans="1:26" ht="12.75" customHeight="1">
      <c r="A476" s="328"/>
      <c r="B476" s="328"/>
      <c r="C476" s="328"/>
      <c r="D476" s="328"/>
      <c r="E476" s="328"/>
      <c r="F476" s="328"/>
      <c r="G476" s="328"/>
      <c r="H476" s="328"/>
      <c r="I476" s="328"/>
      <c r="J476" s="328"/>
      <c r="K476" s="328"/>
      <c r="L476" s="328"/>
      <c r="M476" s="328"/>
      <c r="N476" s="328"/>
      <c r="O476" s="328"/>
      <c r="P476" s="328"/>
      <c r="Q476" s="328"/>
      <c r="R476" s="328"/>
      <c r="S476" s="328"/>
      <c r="T476" s="328"/>
      <c r="U476" s="328"/>
      <c r="V476" s="328"/>
      <c r="W476" s="328"/>
      <c r="X476" s="328"/>
      <c r="Y476" s="328"/>
      <c r="Z476" s="328"/>
    </row>
    <row r="477" spans="1:26" ht="12.75" customHeight="1">
      <c r="A477" s="328"/>
      <c r="B477" s="328"/>
      <c r="C477" s="328"/>
      <c r="D477" s="328"/>
      <c r="E477" s="328"/>
      <c r="F477" s="328"/>
      <c r="G477" s="328"/>
      <c r="H477" s="328"/>
      <c r="I477" s="328"/>
      <c r="J477" s="328"/>
      <c r="K477" s="328"/>
      <c r="L477" s="328"/>
      <c r="M477" s="328"/>
      <c r="N477" s="328"/>
      <c r="O477" s="328"/>
      <c r="P477" s="328"/>
      <c r="Q477" s="328"/>
      <c r="R477" s="328"/>
      <c r="S477" s="328"/>
      <c r="T477" s="328"/>
      <c r="U477" s="328"/>
      <c r="V477" s="328"/>
      <c r="W477" s="328"/>
      <c r="X477" s="328"/>
      <c r="Y477" s="328"/>
      <c r="Z477" s="328"/>
    </row>
    <row r="478" spans="1:26" ht="12.75" customHeight="1">
      <c r="A478" s="328"/>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row>
    <row r="479" spans="1:26" ht="12.75" customHeight="1">
      <c r="A479" s="328"/>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row>
    <row r="480" spans="1:26" ht="12.75" customHeight="1">
      <c r="A480" s="328"/>
      <c r="B480" s="328"/>
      <c r="C480" s="328"/>
      <c r="D480" s="328"/>
      <c r="E480" s="328"/>
      <c r="F480" s="328"/>
      <c r="G480" s="328"/>
      <c r="H480" s="328"/>
      <c r="I480" s="328"/>
      <c r="J480" s="328"/>
      <c r="K480" s="328"/>
      <c r="L480" s="328"/>
      <c r="M480" s="328"/>
      <c r="N480" s="328"/>
      <c r="O480" s="328"/>
      <c r="P480" s="328"/>
      <c r="Q480" s="328"/>
      <c r="R480" s="328"/>
      <c r="S480" s="328"/>
      <c r="T480" s="328"/>
      <c r="U480" s="328"/>
      <c r="V480" s="328"/>
      <c r="W480" s="328"/>
      <c r="X480" s="328"/>
      <c r="Y480" s="328"/>
      <c r="Z480" s="328"/>
    </row>
    <row r="481" spans="1:26" ht="12.75" customHeight="1">
      <c r="A481" s="328"/>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row>
    <row r="482" spans="1:26" ht="12.75" customHeight="1">
      <c r="A482" s="328"/>
      <c r="B482" s="328"/>
      <c r="C482" s="328"/>
      <c r="D482" s="328"/>
      <c r="E482" s="328"/>
      <c r="F482" s="328"/>
      <c r="G482" s="328"/>
      <c r="H482" s="328"/>
      <c r="I482" s="328"/>
      <c r="J482" s="328"/>
      <c r="K482" s="328"/>
      <c r="L482" s="328"/>
      <c r="M482" s="328"/>
      <c r="N482" s="328"/>
      <c r="O482" s="328"/>
      <c r="P482" s="328"/>
      <c r="Q482" s="328"/>
      <c r="R482" s="328"/>
      <c r="S482" s="328"/>
      <c r="T482" s="328"/>
      <c r="U482" s="328"/>
      <c r="V482" s="328"/>
      <c r="W482" s="328"/>
      <c r="X482" s="328"/>
      <c r="Y482" s="328"/>
      <c r="Z482" s="328"/>
    </row>
    <row r="483" spans="1:26" ht="12.75" customHeight="1">
      <c r="A483" s="328"/>
      <c r="B483" s="328"/>
      <c r="C483" s="328"/>
      <c r="D483" s="328"/>
      <c r="E483" s="328"/>
      <c r="F483" s="328"/>
      <c r="G483" s="328"/>
      <c r="H483" s="328"/>
      <c r="I483" s="328"/>
      <c r="J483" s="328"/>
      <c r="K483" s="328"/>
      <c r="L483" s="328"/>
      <c r="M483" s="328"/>
      <c r="N483" s="328"/>
      <c r="O483" s="328"/>
      <c r="P483" s="328"/>
      <c r="Q483" s="328"/>
      <c r="R483" s="328"/>
      <c r="S483" s="328"/>
      <c r="T483" s="328"/>
      <c r="U483" s="328"/>
      <c r="V483" s="328"/>
      <c r="W483" s="328"/>
      <c r="X483" s="328"/>
      <c r="Y483" s="328"/>
      <c r="Z483" s="328"/>
    </row>
    <row r="484" spans="1:26" ht="12.75" customHeight="1">
      <c r="A484" s="328"/>
      <c r="B484" s="328"/>
      <c r="C484" s="328"/>
      <c r="D484" s="328"/>
      <c r="E484" s="328"/>
      <c r="F484" s="328"/>
      <c r="G484" s="328"/>
      <c r="H484" s="328"/>
      <c r="I484" s="328"/>
      <c r="J484" s="328"/>
      <c r="K484" s="328"/>
      <c r="L484" s="328"/>
      <c r="M484" s="328"/>
      <c r="N484" s="328"/>
      <c r="O484" s="328"/>
      <c r="P484" s="328"/>
      <c r="Q484" s="328"/>
      <c r="R484" s="328"/>
      <c r="S484" s="328"/>
      <c r="T484" s="328"/>
      <c r="U484" s="328"/>
      <c r="V484" s="328"/>
      <c r="W484" s="328"/>
      <c r="X484" s="328"/>
      <c r="Y484" s="328"/>
      <c r="Z484" s="328"/>
    </row>
    <row r="485" spans="1:26" ht="12.75" customHeight="1">
      <c r="A485" s="328"/>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row>
    <row r="486" spans="1:26" ht="12.75" customHeight="1">
      <c r="A486" s="328"/>
      <c r="B486" s="328"/>
      <c r="C486" s="328"/>
      <c r="D486" s="328"/>
      <c r="E486" s="328"/>
      <c r="F486" s="328"/>
      <c r="G486" s="328"/>
      <c r="H486" s="328"/>
      <c r="I486" s="328"/>
      <c r="J486" s="328"/>
      <c r="K486" s="328"/>
      <c r="L486" s="328"/>
      <c r="M486" s="328"/>
      <c r="N486" s="328"/>
      <c r="O486" s="328"/>
      <c r="P486" s="328"/>
      <c r="Q486" s="328"/>
      <c r="R486" s="328"/>
      <c r="S486" s="328"/>
      <c r="T486" s="328"/>
      <c r="U486" s="328"/>
      <c r="V486" s="328"/>
      <c r="W486" s="328"/>
      <c r="X486" s="328"/>
      <c r="Y486" s="328"/>
      <c r="Z486" s="328"/>
    </row>
    <row r="487" spans="1:26" ht="12.75" customHeight="1">
      <c r="A487" s="328"/>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row>
    <row r="488" spans="1:26" ht="12.75" customHeight="1">
      <c r="A488" s="328"/>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row>
    <row r="489" spans="1:26" ht="12.75" customHeight="1">
      <c r="A489" s="328"/>
      <c r="B489" s="328"/>
      <c r="C489" s="328"/>
      <c r="D489" s="328"/>
      <c r="E489" s="328"/>
      <c r="F489" s="328"/>
      <c r="G489" s="328"/>
      <c r="H489" s="328"/>
      <c r="I489" s="328"/>
      <c r="J489" s="328"/>
      <c r="K489" s="328"/>
      <c r="L489" s="328"/>
      <c r="M489" s="328"/>
      <c r="N489" s="328"/>
      <c r="O489" s="328"/>
      <c r="P489" s="328"/>
      <c r="Q489" s="328"/>
      <c r="R489" s="328"/>
      <c r="S489" s="328"/>
      <c r="T489" s="328"/>
      <c r="U489" s="328"/>
      <c r="V489" s="328"/>
      <c r="W489" s="328"/>
      <c r="X489" s="328"/>
      <c r="Y489" s="328"/>
      <c r="Z489" s="328"/>
    </row>
    <row r="490" spans="1:26" ht="12.75" customHeight="1">
      <c r="A490" s="328"/>
      <c r="B490" s="328"/>
      <c r="C490" s="328"/>
      <c r="D490" s="328"/>
      <c r="E490" s="328"/>
      <c r="F490" s="328"/>
      <c r="G490" s="328"/>
      <c r="H490" s="328"/>
      <c r="I490" s="328"/>
      <c r="J490" s="328"/>
      <c r="K490" s="328"/>
      <c r="L490" s="328"/>
      <c r="M490" s="328"/>
      <c r="N490" s="328"/>
      <c r="O490" s="328"/>
      <c r="P490" s="328"/>
      <c r="Q490" s="328"/>
      <c r="R490" s="328"/>
      <c r="S490" s="328"/>
      <c r="T490" s="328"/>
      <c r="U490" s="328"/>
      <c r="V490" s="328"/>
      <c r="W490" s="328"/>
      <c r="X490" s="328"/>
      <c r="Y490" s="328"/>
      <c r="Z490" s="328"/>
    </row>
    <row r="491" spans="1:26" ht="12.75" customHeight="1">
      <c r="A491" s="328"/>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row>
    <row r="492" spans="1:26" ht="12.75" customHeight="1">
      <c r="A492" s="328"/>
      <c r="B492" s="328"/>
      <c r="C492" s="328"/>
      <c r="D492" s="328"/>
      <c r="E492" s="328"/>
      <c r="F492" s="328"/>
      <c r="G492" s="328"/>
      <c r="H492" s="328"/>
      <c r="I492" s="328"/>
      <c r="J492" s="328"/>
      <c r="K492" s="328"/>
      <c r="L492" s="328"/>
      <c r="M492" s="328"/>
      <c r="N492" s="328"/>
      <c r="O492" s="328"/>
      <c r="P492" s="328"/>
      <c r="Q492" s="328"/>
      <c r="R492" s="328"/>
      <c r="S492" s="328"/>
      <c r="T492" s="328"/>
      <c r="U492" s="328"/>
      <c r="V492" s="328"/>
      <c r="W492" s="328"/>
      <c r="X492" s="328"/>
      <c r="Y492" s="328"/>
      <c r="Z492" s="328"/>
    </row>
    <row r="493" spans="1:26" ht="12.75" customHeight="1">
      <c r="A493" s="328"/>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row>
    <row r="494" spans="1:26" ht="12.75" customHeight="1">
      <c r="A494" s="328"/>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row>
    <row r="495" spans="1:26" ht="12.75" customHeight="1">
      <c r="A495" s="328"/>
      <c r="B495" s="328"/>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8"/>
      <c r="Z495" s="328"/>
    </row>
    <row r="496" spans="1:26" ht="12.75" customHeight="1">
      <c r="A496" s="328"/>
      <c r="B496" s="328"/>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row>
    <row r="497" spans="1:26" ht="12.75" customHeight="1">
      <c r="A497" s="328"/>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row>
    <row r="498" spans="1:26" ht="12.75" customHeight="1">
      <c r="A498" s="328"/>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row>
    <row r="499" spans="1:26" ht="12.75" customHeight="1">
      <c r="A499" s="328"/>
      <c r="B499" s="328"/>
      <c r="C499" s="328"/>
      <c r="D499" s="328"/>
      <c r="E499" s="328"/>
      <c r="F499" s="328"/>
      <c r="G499" s="328"/>
      <c r="H499" s="328"/>
      <c r="I499" s="328"/>
      <c r="J499" s="328"/>
      <c r="K499" s="328"/>
      <c r="L499" s="328"/>
      <c r="M499" s="328"/>
      <c r="N499" s="328"/>
      <c r="O499" s="328"/>
      <c r="P499" s="328"/>
      <c r="Q499" s="328"/>
      <c r="R499" s="328"/>
      <c r="S499" s="328"/>
      <c r="T499" s="328"/>
      <c r="U499" s="328"/>
      <c r="V499" s="328"/>
      <c r="W499" s="328"/>
      <c r="X499" s="328"/>
      <c r="Y499" s="328"/>
      <c r="Z499" s="328"/>
    </row>
    <row r="500" spans="1:26" ht="12.75" customHeight="1">
      <c r="A500" s="328"/>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row>
    <row r="501" spans="1:26" ht="12.75" customHeight="1">
      <c r="A501" s="328"/>
      <c r="B501" s="328"/>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8"/>
      <c r="Z501" s="328"/>
    </row>
    <row r="502" spans="1:26" ht="12.75" customHeight="1">
      <c r="A502" s="328"/>
      <c r="B502" s="328"/>
      <c r="C502" s="328"/>
      <c r="D502" s="328"/>
      <c r="E502" s="328"/>
      <c r="F502" s="328"/>
      <c r="G502" s="328"/>
      <c r="H502" s="328"/>
      <c r="I502" s="328"/>
      <c r="J502" s="328"/>
      <c r="K502" s="328"/>
      <c r="L502" s="328"/>
      <c r="M502" s="328"/>
      <c r="N502" s="328"/>
      <c r="O502" s="328"/>
      <c r="P502" s="328"/>
      <c r="Q502" s="328"/>
      <c r="R502" s="328"/>
      <c r="S502" s="328"/>
      <c r="T502" s="328"/>
      <c r="U502" s="328"/>
      <c r="V502" s="328"/>
      <c r="W502" s="328"/>
      <c r="X502" s="328"/>
      <c r="Y502" s="328"/>
      <c r="Z502" s="328"/>
    </row>
    <row r="503" spans="1:26" ht="12.75" customHeight="1">
      <c r="A503" s="328"/>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row>
    <row r="504" spans="1:26" ht="12.75" customHeight="1">
      <c r="A504" s="328"/>
      <c r="B504" s="328"/>
      <c r="C504" s="328"/>
      <c r="D504" s="328"/>
      <c r="E504" s="328"/>
      <c r="F504" s="328"/>
      <c r="G504" s="328"/>
      <c r="H504" s="328"/>
      <c r="I504" s="328"/>
      <c r="J504" s="328"/>
      <c r="K504" s="328"/>
      <c r="L504" s="328"/>
      <c r="M504" s="328"/>
      <c r="N504" s="328"/>
      <c r="O504" s="328"/>
      <c r="P504" s="328"/>
      <c r="Q504" s="328"/>
      <c r="R504" s="328"/>
      <c r="S504" s="328"/>
      <c r="T504" s="328"/>
      <c r="U504" s="328"/>
      <c r="V504" s="328"/>
      <c r="W504" s="328"/>
      <c r="X504" s="328"/>
      <c r="Y504" s="328"/>
      <c r="Z504" s="328"/>
    </row>
    <row r="505" spans="1:26" ht="12.75" customHeight="1">
      <c r="A505" s="328"/>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row>
    <row r="506" spans="1:26" ht="12.75" customHeight="1">
      <c r="A506" s="328"/>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row>
    <row r="507" spans="1:26" ht="12.75" customHeight="1">
      <c r="A507" s="328"/>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row>
    <row r="508" spans="1:26" ht="12.75" customHeight="1">
      <c r="A508" s="328"/>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row>
    <row r="509" spans="1:26" ht="12.75" customHeight="1">
      <c r="A509" s="328"/>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row>
    <row r="510" spans="1:26" ht="12.75" customHeight="1">
      <c r="A510" s="328"/>
      <c r="B510" s="328"/>
      <c r="C510" s="328"/>
      <c r="D510" s="328"/>
      <c r="E510" s="328"/>
      <c r="F510" s="328"/>
      <c r="G510" s="328"/>
      <c r="H510" s="328"/>
      <c r="I510" s="328"/>
      <c r="J510" s="328"/>
      <c r="K510" s="328"/>
      <c r="L510" s="328"/>
      <c r="M510" s="328"/>
      <c r="N510" s="328"/>
      <c r="O510" s="328"/>
      <c r="P510" s="328"/>
      <c r="Q510" s="328"/>
      <c r="R510" s="328"/>
      <c r="S510" s="328"/>
      <c r="T510" s="328"/>
      <c r="U510" s="328"/>
      <c r="V510" s="328"/>
      <c r="W510" s="328"/>
      <c r="X510" s="328"/>
      <c r="Y510" s="328"/>
      <c r="Z510" s="328"/>
    </row>
    <row r="511" spans="1:26" ht="12.75" customHeight="1">
      <c r="A511" s="328"/>
      <c r="B511" s="328"/>
      <c r="C511" s="328"/>
      <c r="D511" s="328"/>
      <c r="E511" s="328"/>
      <c r="F511" s="328"/>
      <c r="G511" s="328"/>
      <c r="H511" s="328"/>
      <c r="I511" s="328"/>
      <c r="J511" s="328"/>
      <c r="K511" s="328"/>
      <c r="L511" s="328"/>
      <c r="M511" s="328"/>
      <c r="N511" s="328"/>
      <c r="O511" s="328"/>
      <c r="P511" s="328"/>
      <c r="Q511" s="328"/>
      <c r="R511" s="328"/>
      <c r="S511" s="328"/>
      <c r="T511" s="328"/>
      <c r="U511" s="328"/>
      <c r="V511" s="328"/>
      <c r="W511" s="328"/>
      <c r="X511" s="328"/>
      <c r="Y511" s="328"/>
      <c r="Z511" s="328"/>
    </row>
    <row r="512" spans="1:26" ht="12.75" customHeight="1">
      <c r="A512" s="328"/>
      <c r="B512" s="328"/>
      <c r="C512" s="328"/>
      <c r="D512" s="328"/>
      <c r="E512" s="328"/>
      <c r="F512" s="328"/>
      <c r="G512" s="328"/>
      <c r="H512" s="328"/>
      <c r="I512" s="328"/>
      <c r="J512" s="328"/>
      <c r="K512" s="328"/>
      <c r="L512" s="328"/>
      <c r="M512" s="328"/>
      <c r="N512" s="328"/>
      <c r="O512" s="328"/>
      <c r="P512" s="328"/>
      <c r="Q512" s="328"/>
      <c r="R512" s="328"/>
      <c r="S512" s="328"/>
      <c r="T512" s="328"/>
      <c r="U512" s="328"/>
      <c r="V512" s="328"/>
      <c r="W512" s="328"/>
      <c r="X512" s="328"/>
      <c r="Y512" s="328"/>
      <c r="Z512" s="328"/>
    </row>
    <row r="513" spans="1:26" ht="12.75" customHeight="1">
      <c r="A513" s="328"/>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row>
    <row r="514" spans="1:26" ht="12.75" customHeight="1">
      <c r="A514" s="328"/>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row>
    <row r="515" spans="1:26" ht="12.75" customHeight="1">
      <c r="A515" s="328"/>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row>
    <row r="516" spans="1:26" ht="12.75" customHeight="1">
      <c r="A516" s="328"/>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row>
    <row r="517" spans="1:26" ht="12.75" customHeight="1">
      <c r="A517" s="328"/>
      <c r="B517" s="328"/>
      <c r="C517" s="328"/>
      <c r="D517" s="328"/>
      <c r="E517" s="328"/>
      <c r="F517" s="328"/>
      <c r="G517" s="328"/>
      <c r="H517" s="328"/>
      <c r="I517" s="328"/>
      <c r="J517" s="328"/>
      <c r="K517" s="328"/>
      <c r="L517" s="328"/>
      <c r="M517" s="328"/>
      <c r="N517" s="328"/>
      <c r="O517" s="328"/>
      <c r="P517" s="328"/>
      <c r="Q517" s="328"/>
      <c r="R517" s="328"/>
      <c r="S517" s="328"/>
      <c r="T517" s="328"/>
      <c r="U517" s="328"/>
      <c r="V517" s="328"/>
      <c r="W517" s="328"/>
      <c r="X517" s="328"/>
      <c r="Y517" s="328"/>
      <c r="Z517" s="328"/>
    </row>
    <row r="518" spans="1:26" ht="12.75" customHeight="1">
      <c r="A518" s="328"/>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row>
    <row r="519" spans="1:26" ht="12.75" customHeight="1">
      <c r="A519" s="328"/>
      <c r="B519" s="328"/>
      <c r="C519" s="328"/>
      <c r="D519" s="328"/>
      <c r="E519" s="328"/>
      <c r="F519" s="328"/>
      <c r="G519" s="328"/>
      <c r="H519" s="328"/>
      <c r="I519" s="328"/>
      <c r="J519" s="328"/>
      <c r="K519" s="328"/>
      <c r="L519" s="328"/>
      <c r="M519" s="328"/>
      <c r="N519" s="328"/>
      <c r="O519" s="328"/>
      <c r="P519" s="328"/>
      <c r="Q519" s="328"/>
      <c r="R519" s="328"/>
      <c r="S519" s="328"/>
      <c r="T519" s="328"/>
      <c r="U519" s="328"/>
      <c r="V519" s="328"/>
      <c r="W519" s="328"/>
      <c r="X519" s="328"/>
      <c r="Y519" s="328"/>
      <c r="Z519" s="328"/>
    </row>
    <row r="520" spans="1:26" ht="12.75" customHeight="1">
      <c r="A520" s="328"/>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row>
    <row r="521" spans="1:26" ht="12.75" customHeight="1">
      <c r="A521" s="328"/>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row>
    <row r="522" spans="1:26" ht="12.75" customHeight="1">
      <c r="A522" s="328"/>
      <c r="B522" s="328"/>
      <c r="C522" s="328"/>
      <c r="D522" s="328"/>
      <c r="E522" s="328"/>
      <c r="F522" s="328"/>
      <c r="G522" s="328"/>
      <c r="H522" s="328"/>
      <c r="I522" s="328"/>
      <c r="J522" s="328"/>
      <c r="K522" s="328"/>
      <c r="L522" s="328"/>
      <c r="M522" s="328"/>
      <c r="N522" s="328"/>
      <c r="O522" s="328"/>
      <c r="P522" s="328"/>
      <c r="Q522" s="328"/>
      <c r="R522" s="328"/>
      <c r="S522" s="328"/>
      <c r="T522" s="328"/>
      <c r="U522" s="328"/>
      <c r="V522" s="328"/>
      <c r="W522" s="328"/>
      <c r="X522" s="328"/>
      <c r="Y522" s="328"/>
      <c r="Z522" s="328"/>
    </row>
    <row r="523" spans="1:26" ht="12.75" customHeight="1">
      <c r="A523" s="328"/>
      <c r="B523" s="328"/>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8"/>
      <c r="Z523" s="328"/>
    </row>
    <row r="524" spans="1:26" ht="12.75" customHeight="1">
      <c r="A524" s="328"/>
      <c r="B524" s="328"/>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8"/>
      <c r="Z524" s="328"/>
    </row>
    <row r="525" spans="1:26" ht="12.75" customHeight="1">
      <c r="A525" s="328"/>
      <c r="B525" s="328"/>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8"/>
      <c r="Z525" s="328"/>
    </row>
    <row r="526" spans="1:26" ht="12.75" customHeight="1">
      <c r="A526" s="328"/>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row>
    <row r="527" spans="1:26" ht="12.75" customHeight="1">
      <c r="A527" s="328"/>
      <c r="B527" s="328"/>
      <c r="C527" s="328"/>
      <c r="D527" s="328"/>
      <c r="E527" s="328"/>
      <c r="F527" s="328"/>
      <c r="G527" s="328"/>
      <c r="H527" s="328"/>
      <c r="I527" s="328"/>
      <c r="J527" s="328"/>
      <c r="K527" s="328"/>
      <c r="L527" s="328"/>
      <c r="M527" s="328"/>
      <c r="N527" s="328"/>
      <c r="O527" s="328"/>
      <c r="P527" s="328"/>
      <c r="Q527" s="328"/>
      <c r="R527" s="328"/>
      <c r="S527" s="328"/>
      <c r="T527" s="328"/>
      <c r="U527" s="328"/>
      <c r="V527" s="328"/>
      <c r="W527" s="328"/>
      <c r="X527" s="328"/>
      <c r="Y527" s="328"/>
      <c r="Z527" s="328"/>
    </row>
    <row r="528" spans="1:26" ht="12.75" customHeight="1">
      <c r="A528" s="328"/>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row>
    <row r="529" spans="1:26" ht="12.75" customHeight="1">
      <c r="A529" s="328"/>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row>
    <row r="530" spans="1:26" ht="12.75" customHeight="1">
      <c r="A530" s="328"/>
      <c r="B530" s="328"/>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8"/>
      <c r="Z530" s="328"/>
    </row>
    <row r="531" spans="1:26" ht="12.75" customHeight="1">
      <c r="A531" s="328"/>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row>
    <row r="532" spans="1:26" ht="12.75" customHeight="1">
      <c r="A532" s="328"/>
      <c r="B532" s="328"/>
      <c r="C532" s="328"/>
      <c r="D532" s="328"/>
      <c r="E532" s="328"/>
      <c r="F532" s="328"/>
      <c r="G532" s="328"/>
      <c r="H532" s="328"/>
      <c r="I532" s="328"/>
      <c r="J532" s="328"/>
      <c r="K532" s="328"/>
      <c r="L532" s="328"/>
      <c r="M532" s="328"/>
      <c r="N532" s="328"/>
      <c r="O532" s="328"/>
      <c r="P532" s="328"/>
      <c r="Q532" s="328"/>
      <c r="R532" s="328"/>
      <c r="S532" s="328"/>
      <c r="T532" s="328"/>
      <c r="U532" s="328"/>
      <c r="V532" s="328"/>
      <c r="W532" s="328"/>
      <c r="X532" s="328"/>
      <c r="Y532" s="328"/>
      <c r="Z532" s="328"/>
    </row>
    <row r="533" spans="1:26" ht="12.75" customHeight="1">
      <c r="A533" s="328"/>
      <c r="B533" s="328"/>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row>
    <row r="534" spans="1:26" ht="12.75" customHeight="1">
      <c r="A534" s="328"/>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row>
    <row r="535" spans="1:26" ht="12.75" customHeight="1">
      <c r="A535" s="328"/>
      <c r="B535" s="328"/>
      <c r="C535" s="328"/>
      <c r="D535" s="328"/>
      <c r="E535" s="328"/>
      <c r="F535" s="328"/>
      <c r="G535" s="328"/>
      <c r="H535" s="328"/>
      <c r="I535" s="328"/>
      <c r="J535" s="328"/>
      <c r="K535" s="328"/>
      <c r="L535" s="328"/>
      <c r="M535" s="328"/>
      <c r="N535" s="328"/>
      <c r="O535" s="328"/>
      <c r="P535" s="328"/>
      <c r="Q535" s="328"/>
      <c r="R535" s="328"/>
      <c r="S535" s="328"/>
      <c r="T535" s="328"/>
      <c r="U535" s="328"/>
      <c r="V535" s="328"/>
      <c r="W535" s="328"/>
      <c r="X535" s="328"/>
      <c r="Y535" s="328"/>
      <c r="Z535" s="328"/>
    </row>
    <row r="536" spans="1:26" ht="12.75" customHeight="1">
      <c r="A536" s="328"/>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row>
    <row r="537" spans="1:26" ht="12.75" customHeight="1">
      <c r="A537" s="328"/>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row>
    <row r="538" spans="1:26" ht="12.75" customHeight="1">
      <c r="A538" s="328"/>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row>
    <row r="539" spans="1:26" ht="12.75" customHeight="1">
      <c r="A539" s="328"/>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row>
    <row r="540" spans="1:26" ht="12.75" customHeight="1">
      <c r="A540" s="328"/>
      <c r="B540" s="328"/>
      <c r="C540" s="328"/>
      <c r="D540" s="328"/>
      <c r="E540" s="328"/>
      <c r="F540" s="328"/>
      <c r="G540" s="328"/>
      <c r="H540" s="328"/>
      <c r="I540" s="328"/>
      <c r="J540" s="328"/>
      <c r="K540" s="328"/>
      <c r="L540" s="328"/>
      <c r="M540" s="328"/>
      <c r="N540" s="328"/>
      <c r="O540" s="328"/>
      <c r="P540" s="328"/>
      <c r="Q540" s="328"/>
      <c r="R540" s="328"/>
      <c r="S540" s="328"/>
      <c r="T540" s="328"/>
      <c r="U540" s="328"/>
      <c r="V540" s="328"/>
      <c r="W540" s="328"/>
      <c r="X540" s="328"/>
      <c r="Y540" s="328"/>
      <c r="Z540" s="328"/>
    </row>
    <row r="541" spans="1:26" ht="12.75" customHeight="1">
      <c r="A541" s="328"/>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row>
    <row r="542" spans="1:26" ht="12.75" customHeight="1">
      <c r="A542" s="328"/>
      <c r="B542" s="328"/>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8"/>
      <c r="Z542" s="328"/>
    </row>
    <row r="543" spans="1:26" ht="12.75" customHeight="1">
      <c r="A543" s="328"/>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row>
    <row r="544" spans="1:26" ht="12.75" customHeight="1">
      <c r="A544" s="328"/>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row>
    <row r="545" spans="1:26" ht="12.75" customHeight="1">
      <c r="A545" s="328"/>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row>
    <row r="546" spans="1:26" ht="12.75" customHeight="1">
      <c r="A546" s="328"/>
      <c r="B546" s="328"/>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8"/>
      <c r="Z546" s="328"/>
    </row>
    <row r="547" spans="1:26" ht="12.75" customHeight="1">
      <c r="A547" s="328"/>
      <c r="B547" s="328"/>
      <c r="C547" s="328"/>
      <c r="D547" s="328"/>
      <c r="E547" s="328"/>
      <c r="F547" s="328"/>
      <c r="G547" s="328"/>
      <c r="H547" s="328"/>
      <c r="I547" s="328"/>
      <c r="J547" s="328"/>
      <c r="K547" s="328"/>
      <c r="L547" s="328"/>
      <c r="M547" s="328"/>
      <c r="N547" s="328"/>
      <c r="O547" s="328"/>
      <c r="P547" s="328"/>
      <c r="Q547" s="328"/>
      <c r="R547" s="328"/>
      <c r="S547" s="328"/>
      <c r="T547" s="328"/>
      <c r="U547" s="328"/>
      <c r="V547" s="328"/>
      <c r="W547" s="328"/>
      <c r="X547" s="328"/>
      <c r="Y547" s="328"/>
      <c r="Z547" s="328"/>
    </row>
    <row r="548" spans="1:26" ht="12.75" customHeight="1">
      <c r="A548" s="328"/>
      <c r="B548" s="328"/>
      <c r="C548" s="328"/>
      <c r="D548" s="328"/>
      <c r="E548" s="328"/>
      <c r="F548" s="328"/>
      <c r="G548" s="328"/>
      <c r="H548" s="328"/>
      <c r="I548" s="328"/>
      <c r="J548" s="328"/>
      <c r="K548" s="328"/>
      <c r="L548" s="328"/>
      <c r="M548" s="328"/>
      <c r="N548" s="328"/>
      <c r="O548" s="328"/>
      <c r="P548" s="328"/>
      <c r="Q548" s="328"/>
      <c r="R548" s="328"/>
      <c r="S548" s="328"/>
      <c r="T548" s="328"/>
      <c r="U548" s="328"/>
      <c r="V548" s="328"/>
      <c r="W548" s="328"/>
      <c r="X548" s="328"/>
      <c r="Y548" s="328"/>
      <c r="Z548" s="328"/>
    </row>
    <row r="549" spans="1:26" ht="12.75" customHeight="1">
      <c r="A549" s="328"/>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row>
    <row r="550" spans="1:26" ht="12.75" customHeight="1">
      <c r="A550" s="328"/>
      <c r="B550" s="328"/>
      <c r="C550" s="328"/>
      <c r="D550" s="328"/>
      <c r="E550" s="328"/>
      <c r="F550" s="328"/>
      <c r="G550" s="328"/>
      <c r="H550" s="328"/>
      <c r="I550" s="328"/>
      <c r="J550" s="328"/>
      <c r="K550" s="328"/>
      <c r="L550" s="328"/>
      <c r="M550" s="328"/>
      <c r="N550" s="328"/>
      <c r="O550" s="328"/>
      <c r="P550" s="328"/>
      <c r="Q550" s="328"/>
      <c r="R550" s="328"/>
      <c r="S550" s="328"/>
      <c r="T550" s="328"/>
      <c r="U550" s="328"/>
      <c r="V550" s="328"/>
      <c r="W550" s="328"/>
      <c r="X550" s="328"/>
      <c r="Y550" s="328"/>
      <c r="Z550" s="328"/>
    </row>
    <row r="551" spans="1:26" ht="12.75" customHeight="1">
      <c r="A551" s="328"/>
      <c r="B551" s="328"/>
      <c r="C551" s="328"/>
      <c r="D551" s="328"/>
      <c r="E551" s="328"/>
      <c r="F551" s="328"/>
      <c r="G551" s="328"/>
      <c r="H551" s="328"/>
      <c r="I551" s="328"/>
      <c r="J551" s="328"/>
      <c r="K551" s="328"/>
      <c r="L551" s="328"/>
      <c r="M551" s="328"/>
      <c r="N551" s="328"/>
      <c r="O551" s="328"/>
      <c r="P551" s="328"/>
      <c r="Q551" s="328"/>
      <c r="R551" s="328"/>
      <c r="S551" s="328"/>
      <c r="T551" s="328"/>
      <c r="U551" s="328"/>
      <c r="V551" s="328"/>
      <c r="W551" s="328"/>
      <c r="X551" s="328"/>
      <c r="Y551" s="328"/>
      <c r="Z551" s="328"/>
    </row>
    <row r="552" spans="1:26" ht="12.75" customHeight="1">
      <c r="A552" s="328"/>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row>
    <row r="553" spans="1:26" ht="12.75" customHeight="1">
      <c r="A553" s="328"/>
      <c r="B553" s="328"/>
      <c r="C553" s="328"/>
      <c r="D553" s="328"/>
      <c r="E553" s="328"/>
      <c r="F553" s="328"/>
      <c r="G553" s="328"/>
      <c r="H553" s="328"/>
      <c r="I553" s="328"/>
      <c r="J553" s="328"/>
      <c r="K553" s="328"/>
      <c r="L553" s="328"/>
      <c r="M553" s="328"/>
      <c r="N553" s="328"/>
      <c r="O553" s="328"/>
      <c r="P553" s="328"/>
      <c r="Q553" s="328"/>
      <c r="R553" s="328"/>
      <c r="S553" s="328"/>
      <c r="T553" s="328"/>
      <c r="U553" s="328"/>
      <c r="V553" s="328"/>
      <c r="W553" s="328"/>
      <c r="X553" s="328"/>
      <c r="Y553" s="328"/>
      <c r="Z553" s="328"/>
    </row>
    <row r="554" spans="1:26" ht="12.75" customHeight="1">
      <c r="A554" s="328"/>
      <c r="B554" s="328"/>
      <c r="C554" s="328"/>
      <c r="D554" s="328"/>
      <c r="E554" s="328"/>
      <c r="F554" s="328"/>
      <c r="G554" s="328"/>
      <c r="H554" s="328"/>
      <c r="I554" s="328"/>
      <c r="J554" s="328"/>
      <c r="K554" s="328"/>
      <c r="L554" s="328"/>
      <c r="M554" s="328"/>
      <c r="N554" s="328"/>
      <c r="O554" s="328"/>
      <c r="P554" s="328"/>
      <c r="Q554" s="328"/>
      <c r="R554" s="328"/>
      <c r="S554" s="328"/>
      <c r="T554" s="328"/>
      <c r="U554" s="328"/>
      <c r="V554" s="328"/>
      <c r="W554" s="328"/>
      <c r="X554" s="328"/>
      <c r="Y554" s="328"/>
      <c r="Z554" s="328"/>
    </row>
    <row r="555" spans="1:26" ht="12.75" customHeight="1">
      <c r="A555" s="328"/>
      <c r="B555" s="328"/>
      <c r="C555" s="328"/>
      <c r="D555" s="328"/>
      <c r="E555" s="328"/>
      <c r="F555" s="328"/>
      <c r="G555" s="328"/>
      <c r="H555" s="328"/>
      <c r="I555" s="328"/>
      <c r="J555" s="328"/>
      <c r="K555" s="328"/>
      <c r="L555" s="328"/>
      <c r="M555" s="328"/>
      <c r="N555" s="328"/>
      <c r="O555" s="328"/>
      <c r="P555" s="328"/>
      <c r="Q555" s="328"/>
      <c r="R555" s="328"/>
      <c r="S555" s="328"/>
      <c r="T555" s="328"/>
      <c r="U555" s="328"/>
      <c r="V555" s="328"/>
      <c r="W555" s="328"/>
      <c r="X555" s="328"/>
      <c r="Y555" s="328"/>
      <c r="Z555" s="328"/>
    </row>
    <row r="556" spans="1:26" ht="12.75" customHeight="1">
      <c r="A556" s="328"/>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row>
    <row r="557" spans="1:26" ht="12.75" customHeight="1">
      <c r="A557" s="328"/>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row>
    <row r="558" spans="1:26" ht="12.75" customHeight="1">
      <c r="A558" s="328"/>
      <c r="B558" s="328"/>
      <c r="C558" s="328"/>
      <c r="D558" s="328"/>
      <c r="E558" s="328"/>
      <c r="F558" s="328"/>
      <c r="G558" s="328"/>
      <c r="H558" s="328"/>
      <c r="I558" s="328"/>
      <c r="J558" s="328"/>
      <c r="K558" s="328"/>
      <c r="L558" s="328"/>
      <c r="M558" s="328"/>
      <c r="N558" s="328"/>
      <c r="O558" s="328"/>
      <c r="P558" s="328"/>
      <c r="Q558" s="328"/>
      <c r="R558" s="328"/>
      <c r="S558" s="328"/>
      <c r="T558" s="328"/>
      <c r="U558" s="328"/>
      <c r="V558" s="328"/>
      <c r="W558" s="328"/>
      <c r="X558" s="328"/>
      <c r="Y558" s="328"/>
      <c r="Z558" s="328"/>
    </row>
    <row r="559" spans="1:26" ht="12.75" customHeight="1">
      <c r="A559" s="328"/>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row>
    <row r="560" spans="1:26" ht="12.75" customHeight="1">
      <c r="A560" s="328"/>
      <c r="B560" s="328"/>
      <c r="C560" s="328"/>
      <c r="D560" s="328"/>
      <c r="E560" s="328"/>
      <c r="F560" s="328"/>
      <c r="G560" s="328"/>
      <c r="H560" s="328"/>
      <c r="I560" s="328"/>
      <c r="J560" s="328"/>
      <c r="K560" s="328"/>
      <c r="L560" s="328"/>
      <c r="M560" s="328"/>
      <c r="N560" s="328"/>
      <c r="O560" s="328"/>
      <c r="P560" s="328"/>
      <c r="Q560" s="328"/>
      <c r="R560" s="328"/>
      <c r="S560" s="328"/>
      <c r="T560" s="328"/>
      <c r="U560" s="328"/>
      <c r="V560" s="328"/>
      <c r="W560" s="328"/>
      <c r="X560" s="328"/>
      <c r="Y560" s="328"/>
      <c r="Z560" s="328"/>
    </row>
    <row r="561" spans="1:26" ht="12.75" customHeight="1">
      <c r="A561" s="328"/>
      <c r="B561" s="328"/>
      <c r="C561" s="328"/>
      <c r="D561" s="328"/>
      <c r="E561" s="328"/>
      <c r="F561" s="328"/>
      <c r="G561" s="328"/>
      <c r="H561" s="328"/>
      <c r="I561" s="328"/>
      <c r="J561" s="328"/>
      <c r="K561" s="328"/>
      <c r="L561" s="328"/>
      <c r="M561" s="328"/>
      <c r="N561" s="328"/>
      <c r="O561" s="328"/>
      <c r="P561" s="328"/>
      <c r="Q561" s="328"/>
      <c r="R561" s="328"/>
      <c r="S561" s="328"/>
      <c r="T561" s="328"/>
      <c r="U561" s="328"/>
      <c r="V561" s="328"/>
      <c r="W561" s="328"/>
      <c r="X561" s="328"/>
      <c r="Y561" s="328"/>
      <c r="Z561" s="328"/>
    </row>
    <row r="562" spans="1:26" ht="12.75" customHeight="1">
      <c r="A562" s="328"/>
      <c r="B562" s="328"/>
      <c r="C562" s="328"/>
      <c r="D562" s="328"/>
      <c r="E562" s="328"/>
      <c r="F562" s="328"/>
      <c r="G562" s="328"/>
      <c r="H562" s="328"/>
      <c r="I562" s="328"/>
      <c r="J562" s="328"/>
      <c r="K562" s="328"/>
      <c r="L562" s="328"/>
      <c r="M562" s="328"/>
      <c r="N562" s="328"/>
      <c r="O562" s="328"/>
      <c r="P562" s="328"/>
      <c r="Q562" s="328"/>
      <c r="R562" s="328"/>
      <c r="S562" s="328"/>
      <c r="T562" s="328"/>
      <c r="U562" s="328"/>
      <c r="V562" s="328"/>
      <c r="W562" s="328"/>
      <c r="X562" s="328"/>
      <c r="Y562" s="328"/>
      <c r="Z562" s="328"/>
    </row>
    <row r="563" spans="1:26" ht="12.75" customHeight="1">
      <c r="A563" s="328"/>
      <c r="B563" s="328"/>
      <c r="C563" s="328"/>
      <c r="D563" s="328"/>
      <c r="E563" s="328"/>
      <c r="F563" s="328"/>
      <c r="G563" s="328"/>
      <c r="H563" s="328"/>
      <c r="I563" s="328"/>
      <c r="J563" s="328"/>
      <c r="K563" s="328"/>
      <c r="L563" s="328"/>
      <c r="M563" s="328"/>
      <c r="N563" s="328"/>
      <c r="O563" s="328"/>
      <c r="P563" s="328"/>
      <c r="Q563" s="328"/>
      <c r="R563" s="328"/>
      <c r="S563" s="328"/>
      <c r="T563" s="328"/>
      <c r="U563" s="328"/>
      <c r="V563" s="328"/>
      <c r="W563" s="328"/>
      <c r="X563" s="328"/>
      <c r="Y563" s="328"/>
      <c r="Z563" s="328"/>
    </row>
    <row r="564" spans="1:26" ht="12.75" customHeight="1">
      <c r="A564" s="328"/>
      <c r="B564" s="328"/>
      <c r="C564" s="328"/>
      <c r="D564" s="328"/>
      <c r="E564" s="328"/>
      <c r="F564" s="328"/>
      <c r="G564" s="328"/>
      <c r="H564" s="328"/>
      <c r="I564" s="328"/>
      <c r="J564" s="328"/>
      <c r="K564" s="328"/>
      <c r="L564" s="328"/>
      <c r="M564" s="328"/>
      <c r="N564" s="328"/>
      <c r="O564" s="328"/>
      <c r="P564" s="328"/>
      <c r="Q564" s="328"/>
      <c r="R564" s="328"/>
      <c r="S564" s="328"/>
      <c r="T564" s="328"/>
      <c r="U564" s="328"/>
      <c r="V564" s="328"/>
      <c r="W564" s="328"/>
      <c r="X564" s="328"/>
      <c r="Y564" s="328"/>
      <c r="Z564" s="328"/>
    </row>
    <row r="565" spans="1:26" ht="12.75" customHeight="1">
      <c r="A565" s="328"/>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row>
    <row r="566" spans="1:26" ht="12.75" customHeight="1">
      <c r="A566" s="328"/>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row>
    <row r="567" spans="1:26" ht="12.75" customHeight="1">
      <c r="A567" s="328"/>
      <c r="B567" s="328"/>
      <c r="C567" s="328"/>
      <c r="D567" s="328"/>
      <c r="E567" s="328"/>
      <c r="F567" s="328"/>
      <c r="G567" s="328"/>
      <c r="H567" s="328"/>
      <c r="I567" s="328"/>
      <c r="J567" s="328"/>
      <c r="K567" s="328"/>
      <c r="L567" s="328"/>
      <c r="M567" s="328"/>
      <c r="N567" s="328"/>
      <c r="O567" s="328"/>
      <c r="P567" s="328"/>
      <c r="Q567" s="328"/>
      <c r="R567" s="328"/>
      <c r="S567" s="328"/>
      <c r="T567" s="328"/>
      <c r="U567" s="328"/>
      <c r="V567" s="328"/>
      <c r="W567" s="328"/>
      <c r="X567" s="328"/>
      <c r="Y567" s="328"/>
      <c r="Z567" s="328"/>
    </row>
    <row r="568" spans="1:26" ht="12.75" customHeight="1">
      <c r="A568" s="328"/>
      <c r="B568" s="328"/>
      <c r="C568" s="328"/>
      <c r="D568" s="328"/>
      <c r="E568" s="328"/>
      <c r="F568" s="328"/>
      <c r="G568" s="328"/>
      <c r="H568" s="328"/>
      <c r="I568" s="328"/>
      <c r="J568" s="328"/>
      <c r="K568" s="328"/>
      <c r="L568" s="328"/>
      <c r="M568" s="328"/>
      <c r="N568" s="328"/>
      <c r="O568" s="328"/>
      <c r="P568" s="328"/>
      <c r="Q568" s="328"/>
      <c r="R568" s="328"/>
      <c r="S568" s="328"/>
      <c r="T568" s="328"/>
      <c r="U568" s="328"/>
      <c r="V568" s="328"/>
      <c r="W568" s="328"/>
      <c r="X568" s="328"/>
      <c r="Y568" s="328"/>
      <c r="Z568" s="328"/>
    </row>
    <row r="569" spans="1:26" ht="12.75" customHeight="1">
      <c r="A569" s="328"/>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row>
    <row r="570" spans="1:26" ht="12.75" customHeight="1">
      <c r="A570" s="328"/>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row>
    <row r="571" spans="1:26" ht="12.75" customHeight="1">
      <c r="A571" s="328"/>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row>
    <row r="572" spans="1:26" ht="12.75" customHeight="1">
      <c r="A572" s="328"/>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row>
    <row r="573" spans="1:26" ht="12.75" customHeight="1">
      <c r="A573" s="328"/>
      <c r="B573" s="328"/>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8"/>
      <c r="Z573" s="328"/>
    </row>
    <row r="574" spans="1:26" ht="12.75" customHeight="1">
      <c r="A574" s="328"/>
      <c r="B574" s="328"/>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8"/>
      <c r="Z574" s="328"/>
    </row>
    <row r="575" spans="1:26" ht="12.75" customHeight="1">
      <c r="A575" s="328"/>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row>
    <row r="576" spans="1:26" ht="12.75" customHeight="1">
      <c r="A576" s="328"/>
      <c r="B576" s="328"/>
      <c r="C576" s="328"/>
      <c r="D576" s="328"/>
      <c r="E576" s="328"/>
      <c r="F576" s="328"/>
      <c r="G576" s="328"/>
      <c r="H576" s="328"/>
      <c r="I576" s="328"/>
      <c r="J576" s="328"/>
      <c r="K576" s="328"/>
      <c r="L576" s="328"/>
      <c r="M576" s="328"/>
      <c r="N576" s="328"/>
      <c r="O576" s="328"/>
      <c r="P576" s="328"/>
      <c r="Q576" s="328"/>
      <c r="R576" s="328"/>
      <c r="S576" s="328"/>
      <c r="T576" s="328"/>
      <c r="U576" s="328"/>
      <c r="V576" s="328"/>
      <c r="W576" s="328"/>
      <c r="X576" s="328"/>
      <c r="Y576" s="328"/>
      <c r="Z576" s="328"/>
    </row>
    <row r="577" spans="1:26" ht="12.75" customHeight="1">
      <c r="A577" s="328"/>
      <c r="B577" s="328"/>
      <c r="C577" s="328"/>
      <c r="D577" s="328"/>
      <c r="E577" s="328"/>
      <c r="F577" s="328"/>
      <c r="G577" s="328"/>
      <c r="H577" s="328"/>
      <c r="I577" s="328"/>
      <c r="J577" s="328"/>
      <c r="K577" s="328"/>
      <c r="L577" s="328"/>
      <c r="M577" s="328"/>
      <c r="N577" s="328"/>
      <c r="O577" s="328"/>
      <c r="P577" s="328"/>
      <c r="Q577" s="328"/>
      <c r="R577" s="328"/>
      <c r="S577" s="328"/>
      <c r="T577" s="328"/>
      <c r="U577" s="328"/>
      <c r="V577" s="328"/>
      <c r="W577" s="328"/>
      <c r="X577" s="328"/>
      <c r="Y577" s="328"/>
      <c r="Z577" s="328"/>
    </row>
    <row r="578" spans="1:26" ht="12.75" customHeight="1">
      <c r="A578" s="328"/>
      <c r="B578" s="328"/>
      <c r="C578" s="328"/>
      <c r="D578" s="328"/>
      <c r="E578" s="328"/>
      <c r="F578" s="328"/>
      <c r="G578" s="328"/>
      <c r="H578" s="328"/>
      <c r="I578" s="328"/>
      <c r="J578" s="328"/>
      <c r="K578" s="328"/>
      <c r="L578" s="328"/>
      <c r="M578" s="328"/>
      <c r="N578" s="328"/>
      <c r="O578" s="328"/>
      <c r="P578" s="328"/>
      <c r="Q578" s="328"/>
      <c r="R578" s="328"/>
      <c r="S578" s="328"/>
      <c r="T578" s="328"/>
      <c r="U578" s="328"/>
      <c r="V578" s="328"/>
      <c r="W578" s="328"/>
      <c r="X578" s="328"/>
      <c r="Y578" s="328"/>
      <c r="Z578" s="328"/>
    </row>
    <row r="579" spans="1:26" ht="12.75" customHeight="1">
      <c r="A579" s="328"/>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row>
    <row r="580" spans="1:26" ht="12.75" customHeight="1">
      <c r="A580" s="328"/>
      <c r="B580" s="328"/>
      <c r="C580" s="328"/>
      <c r="D580" s="328"/>
      <c r="E580" s="328"/>
      <c r="F580" s="328"/>
      <c r="G580" s="328"/>
      <c r="H580" s="328"/>
      <c r="I580" s="328"/>
      <c r="J580" s="328"/>
      <c r="K580" s="328"/>
      <c r="L580" s="328"/>
      <c r="M580" s="328"/>
      <c r="N580" s="328"/>
      <c r="O580" s="328"/>
      <c r="P580" s="328"/>
      <c r="Q580" s="328"/>
      <c r="R580" s="328"/>
      <c r="S580" s="328"/>
      <c r="T580" s="328"/>
      <c r="U580" s="328"/>
      <c r="V580" s="328"/>
      <c r="W580" s="328"/>
      <c r="X580" s="328"/>
      <c r="Y580" s="328"/>
      <c r="Z580" s="328"/>
    </row>
    <row r="581" spans="1:26" ht="12.75" customHeight="1">
      <c r="A581" s="328"/>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row>
    <row r="582" spans="1:26" ht="12.75" customHeight="1">
      <c r="A582" s="328"/>
      <c r="B582" s="328"/>
      <c r="C582" s="328"/>
      <c r="D582" s="328"/>
      <c r="E582" s="328"/>
      <c r="F582" s="328"/>
      <c r="G582" s="328"/>
      <c r="H582" s="328"/>
      <c r="I582" s="328"/>
      <c r="J582" s="328"/>
      <c r="K582" s="328"/>
      <c r="L582" s="328"/>
      <c r="M582" s="328"/>
      <c r="N582" s="328"/>
      <c r="O582" s="328"/>
      <c r="P582" s="328"/>
      <c r="Q582" s="328"/>
      <c r="R582" s="328"/>
      <c r="S582" s="328"/>
      <c r="T582" s="328"/>
      <c r="U582" s="328"/>
      <c r="V582" s="328"/>
      <c r="W582" s="328"/>
      <c r="X582" s="328"/>
      <c r="Y582" s="328"/>
      <c r="Z582" s="328"/>
    </row>
    <row r="583" spans="1:26" ht="12.75" customHeight="1">
      <c r="A583" s="328"/>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row>
    <row r="584" spans="1:26" ht="12.75" customHeight="1">
      <c r="A584" s="328"/>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row>
    <row r="585" spans="1:26" ht="12.75" customHeight="1">
      <c r="A585" s="328"/>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row>
    <row r="586" spans="1:26" ht="12.75" customHeight="1">
      <c r="A586" s="328"/>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row>
    <row r="587" spans="1:26" ht="12.75" customHeight="1">
      <c r="A587" s="328"/>
      <c r="B587" s="328"/>
      <c r="C587" s="328"/>
      <c r="D587" s="328"/>
      <c r="E587" s="328"/>
      <c r="F587" s="328"/>
      <c r="G587" s="328"/>
      <c r="H587" s="328"/>
      <c r="I587" s="328"/>
      <c r="J587" s="328"/>
      <c r="K587" s="328"/>
      <c r="L587" s="328"/>
      <c r="M587" s="328"/>
      <c r="N587" s="328"/>
      <c r="O587" s="328"/>
      <c r="P587" s="328"/>
      <c r="Q587" s="328"/>
      <c r="R587" s="328"/>
      <c r="S587" s="328"/>
      <c r="T587" s="328"/>
      <c r="U587" s="328"/>
      <c r="V587" s="328"/>
      <c r="W587" s="328"/>
      <c r="X587" s="328"/>
      <c r="Y587" s="328"/>
      <c r="Z587" s="328"/>
    </row>
    <row r="588" spans="1:26" ht="12.75" customHeight="1">
      <c r="A588" s="328"/>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row>
    <row r="589" spans="1:26" ht="12.75" customHeight="1">
      <c r="A589" s="328"/>
      <c r="B589" s="328"/>
      <c r="C589" s="328"/>
      <c r="D589" s="328"/>
      <c r="E589" s="328"/>
      <c r="F589" s="328"/>
      <c r="G589" s="328"/>
      <c r="H589" s="328"/>
      <c r="I589" s="328"/>
      <c r="J589" s="328"/>
      <c r="K589" s="328"/>
      <c r="L589" s="328"/>
      <c r="M589" s="328"/>
      <c r="N589" s="328"/>
      <c r="O589" s="328"/>
      <c r="P589" s="328"/>
      <c r="Q589" s="328"/>
      <c r="R589" s="328"/>
      <c r="S589" s="328"/>
      <c r="T589" s="328"/>
      <c r="U589" s="328"/>
      <c r="V589" s="328"/>
      <c r="W589" s="328"/>
      <c r="X589" s="328"/>
      <c r="Y589" s="328"/>
      <c r="Z589" s="328"/>
    </row>
    <row r="590" spans="1:26" ht="12.75" customHeight="1">
      <c r="A590" s="328"/>
      <c r="B590" s="328"/>
      <c r="C590" s="328"/>
      <c r="D590" s="328"/>
      <c r="E590" s="328"/>
      <c r="F590" s="328"/>
      <c r="G590" s="328"/>
      <c r="H590" s="328"/>
      <c r="I590" s="328"/>
      <c r="J590" s="328"/>
      <c r="K590" s="328"/>
      <c r="L590" s="328"/>
      <c r="M590" s="328"/>
      <c r="N590" s="328"/>
      <c r="O590" s="328"/>
      <c r="P590" s="328"/>
      <c r="Q590" s="328"/>
      <c r="R590" s="328"/>
      <c r="S590" s="328"/>
      <c r="T590" s="328"/>
      <c r="U590" s="328"/>
      <c r="V590" s="328"/>
      <c r="W590" s="328"/>
      <c r="X590" s="328"/>
      <c r="Y590" s="328"/>
      <c r="Z590" s="328"/>
    </row>
    <row r="591" spans="1:26" ht="12.75" customHeight="1">
      <c r="A591" s="328"/>
      <c r="B591" s="328"/>
      <c r="C591" s="328"/>
      <c r="D591" s="328"/>
      <c r="E591" s="328"/>
      <c r="F591" s="328"/>
      <c r="G591" s="328"/>
      <c r="H591" s="328"/>
      <c r="I591" s="328"/>
      <c r="J591" s="328"/>
      <c r="K591" s="328"/>
      <c r="L591" s="328"/>
      <c r="M591" s="328"/>
      <c r="N591" s="328"/>
      <c r="O591" s="328"/>
      <c r="P591" s="328"/>
      <c r="Q591" s="328"/>
      <c r="R591" s="328"/>
      <c r="S591" s="328"/>
      <c r="T591" s="328"/>
      <c r="U591" s="328"/>
      <c r="V591" s="328"/>
      <c r="W591" s="328"/>
      <c r="X591" s="328"/>
      <c r="Y591" s="328"/>
      <c r="Z591" s="328"/>
    </row>
    <row r="592" spans="1:26" ht="12.75" customHeight="1">
      <c r="A592" s="328"/>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row>
    <row r="593" spans="1:26" ht="12.75" customHeight="1">
      <c r="A593" s="328"/>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row>
    <row r="594" spans="1:26" ht="12.75" customHeight="1">
      <c r="A594" s="328"/>
      <c r="B594" s="328"/>
      <c r="C594" s="328"/>
      <c r="D594" s="328"/>
      <c r="E594" s="328"/>
      <c r="F594" s="328"/>
      <c r="G594" s="328"/>
      <c r="H594" s="328"/>
      <c r="I594" s="328"/>
      <c r="J594" s="328"/>
      <c r="K594" s="328"/>
      <c r="L594" s="328"/>
      <c r="M594" s="328"/>
      <c r="N594" s="328"/>
      <c r="O594" s="328"/>
      <c r="P594" s="328"/>
      <c r="Q594" s="328"/>
      <c r="R594" s="328"/>
      <c r="S594" s="328"/>
      <c r="T594" s="328"/>
      <c r="U594" s="328"/>
      <c r="V594" s="328"/>
      <c r="W594" s="328"/>
      <c r="X594" s="328"/>
      <c r="Y594" s="328"/>
      <c r="Z594" s="328"/>
    </row>
    <row r="595" spans="1:26" ht="12.75" customHeight="1">
      <c r="A595" s="328"/>
      <c r="B595" s="328"/>
      <c r="C595" s="328"/>
      <c r="D595" s="328"/>
      <c r="E595" s="328"/>
      <c r="F595" s="328"/>
      <c r="G595" s="328"/>
      <c r="H595" s="328"/>
      <c r="I595" s="328"/>
      <c r="J595" s="328"/>
      <c r="K595" s="328"/>
      <c r="L595" s="328"/>
      <c r="M595" s="328"/>
      <c r="N595" s="328"/>
      <c r="O595" s="328"/>
      <c r="P595" s="328"/>
      <c r="Q595" s="328"/>
      <c r="R595" s="328"/>
      <c r="S595" s="328"/>
      <c r="T595" s="328"/>
      <c r="U595" s="328"/>
      <c r="V595" s="328"/>
      <c r="W595" s="328"/>
      <c r="X595" s="328"/>
      <c r="Y595" s="328"/>
      <c r="Z595" s="328"/>
    </row>
    <row r="596" spans="1:26" ht="12.75" customHeight="1">
      <c r="A596" s="328"/>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row>
    <row r="597" spans="1:26" ht="12.75" customHeight="1">
      <c r="A597" s="328"/>
      <c r="B597" s="328"/>
      <c r="C597" s="328"/>
      <c r="D597" s="328"/>
      <c r="E597" s="328"/>
      <c r="F597" s="328"/>
      <c r="G597" s="328"/>
      <c r="H597" s="328"/>
      <c r="I597" s="328"/>
      <c r="J597" s="328"/>
      <c r="K597" s="328"/>
      <c r="L597" s="328"/>
      <c r="M597" s="328"/>
      <c r="N597" s="328"/>
      <c r="O597" s="328"/>
      <c r="P597" s="328"/>
      <c r="Q597" s="328"/>
      <c r="R597" s="328"/>
      <c r="S597" s="328"/>
      <c r="T597" s="328"/>
      <c r="U597" s="328"/>
      <c r="V597" s="328"/>
      <c r="W597" s="328"/>
      <c r="X597" s="328"/>
      <c r="Y597" s="328"/>
      <c r="Z597" s="328"/>
    </row>
    <row r="598" spans="1:26" ht="12.75" customHeight="1">
      <c r="A598" s="328"/>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row>
    <row r="599" spans="1:26" ht="12.75" customHeight="1">
      <c r="A599" s="328"/>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row>
    <row r="600" spans="1:26" ht="12.75" customHeight="1">
      <c r="A600" s="328"/>
      <c r="B600" s="328"/>
      <c r="C600" s="328"/>
      <c r="D600" s="328"/>
      <c r="E600" s="328"/>
      <c r="F600" s="328"/>
      <c r="G600" s="328"/>
      <c r="H600" s="328"/>
      <c r="I600" s="328"/>
      <c r="J600" s="328"/>
      <c r="K600" s="328"/>
      <c r="L600" s="328"/>
      <c r="M600" s="328"/>
      <c r="N600" s="328"/>
      <c r="O600" s="328"/>
      <c r="P600" s="328"/>
      <c r="Q600" s="328"/>
      <c r="R600" s="328"/>
      <c r="S600" s="328"/>
      <c r="T600" s="328"/>
      <c r="U600" s="328"/>
      <c r="V600" s="328"/>
      <c r="W600" s="328"/>
      <c r="X600" s="328"/>
      <c r="Y600" s="328"/>
      <c r="Z600" s="328"/>
    </row>
    <row r="601" spans="1:26" ht="12.75" customHeight="1">
      <c r="A601" s="328"/>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row>
    <row r="602" spans="1:26" ht="12.75" customHeight="1">
      <c r="A602" s="328"/>
      <c r="B602" s="328"/>
      <c r="C602" s="328"/>
      <c r="D602" s="328"/>
      <c r="E602" s="328"/>
      <c r="F602" s="328"/>
      <c r="G602" s="328"/>
      <c r="H602" s="328"/>
      <c r="I602" s="328"/>
      <c r="J602" s="328"/>
      <c r="K602" s="328"/>
      <c r="L602" s="328"/>
      <c r="M602" s="328"/>
      <c r="N602" s="328"/>
      <c r="O602" s="328"/>
      <c r="P602" s="328"/>
      <c r="Q602" s="328"/>
      <c r="R602" s="328"/>
      <c r="S602" s="328"/>
      <c r="T602" s="328"/>
      <c r="U602" s="328"/>
      <c r="V602" s="328"/>
      <c r="W602" s="328"/>
      <c r="X602" s="328"/>
      <c r="Y602" s="328"/>
      <c r="Z602" s="328"/>
    </row>
    <row r="603" spans="1:26" ht="12.75" customHeight="1">
      <c r="A603" s="328"/>
      <c r="B603" s="328"/>
      <c r="C603" s="328"/>
      <c r="D603" s="328"/>
      <c r="E603" s="328"/>
      <c r="F603" s="328"/>
      <c r="G603" s="328"/>
      <c r="H603" s="328"/>
      <c r="I603" s="328"/>
      <c r="J603" s="328"/>
      <c r="K603" s="328"/>
      <c r="L603" s="328"/>
      <c r="M603" s="328"/>
      <c r="N603" s="328"/>
      <c r="O603" s="328"/>
      <c r="P603" s="328"/>
      <c r="Q603" s="328"/>
      <c r="R603" s="328"/>
      <c r="S603" s="328"/>
      <c r="T603" s="328"/>
      <c r="U603" s="328"/>
      <c r="V603" s="328"/>
      <c r="W603" s="328"/>
      <c r="X603" s="328"/>
      <c r="Y603" s="328"/>
      <c r="Z603" s="328"/>
    </row>
    <row r="604" spans="1:26" ht="12.75" customHeight="1">
      <c r="A604" s="328"/>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row>
    <row r="605" spans="1:26" ht="12.75" customHeight="1">
      <c r="A605" s="328"/>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row>
    <row r="606" spans="1:26" ht="12.75" customHeight="1">
      <c r="A606" s="328"/>
      <c r="B606" s="328"/>
      <c r="C606" s="328"/>
      <c r="D606" s="328"/>
      <c r="E606" s="328"/>
      <c r="F606" s="328"/>
      <c r="G606" s="328"/>
      <c r="H606" s="328"/>
      <c r="I606" s="328"/>
      <c r="J606" s="328"/>
      <c r="K606" s="328"/>
      <c r="L606" s="328"/>
      <c r="M606" s="328"/>
      <c r="N606" s="328"/>
      <c r="O606" s="328"/>
      <c r="P606" s="328"/>
      <c r="Q606" s="328"/>
      <c r="R606" s="328"/>
      <c r="S606" s="328"/>
      <c r="T606" s="328"/>
      <c r="U606" s="328"/>
      <c r="V606" s="328"/>
      <c r="W606" s="328"/>
      <c r="X606" s="328"/>
      <c r="Y606" s="328"/>
      <c r="Z606" s="328"/>
    </row>
    <row r="607" spans="1:26" ht="12.75" customHeight="1">
      <c r="A607" s="328"/>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row>
    <row r="608" spans="1:26" ht="12.75" customHeight="1">
      <c r="A608" s="328"/>
      <c r="B608" s="328"/>
      <c r="C608" s="328"/>
      <c r="D608" s="328"/>
      <c r="E608" s="328"/>
      <c r="F608" s="328"/>
      <c r="G608" s="328"/>
      <c r="H608" s="328"/>
      <c r="I608" s="328"/>
      <c r="J608" s="328"/>
      <c r="K608" s="328"/>
      <c r="L608" s="328"/>
      <c r="M608" s="328"/>
      <c r="N608" s="328"/>
      <c r="O608" s="328"/>
      <c r="P608" s="328"/>
      <c r="Q608" s="328"/>
      <c r="R608" s="328"/>
      <c r="S608" s="328"/>
      <c r="T608" s="328"/>
      <c r="U608" s="328"/>
      <c r="V608" s="328"/>
      <c r="W608" s="328"/>
      <c r="X608" s="328"/>
      <c r="Y608" s="328"/>
      <c r="Z608" s="328"/>
    </row>
    <row r="609" spans="1:26" ht="12.75" customHeight="1">
      <c r="A609" s="328"/>
      <c r="B609" s="328"/>
      <c r="C609" s="328"/>
      <c r="D609" s="328"/>
      <c r="E609" s="328"/>
      <c r="F609" s="328"/>
      <c r="G609" s="328"/>
      <c r="H609" s="328"/>
      <c r="I609" s="328"/>
      <c r="J609" s="328"/>
      <c r="K609" s="328"/>
      <c r="L609" s="328"/>
      <c r="M609" s="328"/>
      <c r="N609" s="328"/>
      <c r="O609" s="328"/>
      <c r="P609" s="328"/>
      <c r="Q609" s="328"/>
      <c r="R609" s="328"/>
      <c r="S609" s="328"/>
      <c r="T609" s="328"/>
      <c r="U609" s="328"/>
      <c r="V609" s="328"/>
      <c r="W609" s="328"/>
      <c r="X609" s="328"/>
      <c r="Y609" s="328"/>
      <c r="Z609" s="328"/>
    </row>
    <row r="610" spans="1:26" ht="12.75" customHeight="1">
      <c r="A610" s="328"/>
      <c r="B610" s="328"/>
      <c r="C610" s="328"/>
      <c r="D610" s="328"/>
      <c r="E610" s="328"/>
      <c r="F610" s="328"/>
      <c r="G610" s="328"/>
      <c r="H610" s="328"/>
      <c r="I610" s="328"/>
      <c r="J610" s="328"/>
      <c r="K610" s="328"/>
      <c r="L610" s="328"/>
      <c r="M610" s="328"/>
      <c r="N610" s="328"/>
      <c r="O610" s="328"/>
      <c r="P610" s="328"/>
      <c r="Q610" s="328"/>
      <c r="R610" s="328"/>
      <c r="S610" s="328"/>
      <c r="T610" s="328"/>
      <c r="U610" s="328"/>
      <c r="V610" s="328"/>
      <c r="W610" s="328"/>
      <c r="X610" s="328"/>
      <c r="Y610" s="328"/>
      <c r="Z610" s="328"/>
    </row>
    <row r="611" spans="1:26" ht="12.75" customHeight="1">
      <c r="A611" s="328"/>
      <c r="B611" s="328"/>
      <c r="C611" s="328"/>
      <c r="D611" s="328"/>
      <c r="E611" s="328"/>
      <c r="F611" s="328"/>
      <c r="G611" s="328"/>
      <c r="H611" s="328"/>
      <c r="I611" s="328"/>
      <c r="J611" s="328"/>
      <c r="K611" s="328"/>
      <c r="L611" s="328"/>
      <c r="M611" s="328"/>
      <c r="N611" s="328"/>
      <c r="O611" s="328"/>
      <c r="P611" s="328"/>
      <c r="Q611" s="328"/>
      <c r="R611" s="328"/>
      <c r="S611" s="328"/>
      <c r="T611" s="328"/>
      <c r="U611" s="328"/>
      <c r="V611" s="328"/>
      <c r="W611" s="328"/>
      <c r="X611" s="328"/>
      <c r="Y611" s="328"/>
      <c r="Z611" s="328"/>
    </row>
    <row r="612" spans="1:26" ht="12.75" customHeight="1">
      <c r="A612" s="328"/>
      <c r="B612" s="328"/>
      <c r="C612" s="328"/>
      <c r="D612" s="328"/>
      <c r="E612" s="328"/>
      <c r="F612" s="328"/>
      <c r="G612" s="328"/>
      <c r="H612" s="328"/>
      <c r="I612" s="328"/>
      <c r="J612" s="328"/>
      <c r="K612" s="328"/>
      <c r="L612" s="328"/>
      <c r="M612" s="328"/>
      <c r="N612" s="328"/>
      <c r="O612" s="328"/>
      <c r="P612" s="328"/>
      <c r="Q612" s="328"/>
      <c r="R612" s="328"/>
      <c r="S612" s="328"/>
      <c r="T612" s="328"/>
      <c r="U612" s="328"/>
      <c r="V612" s="328"/>
      <c r="W612" s="328"/>
      <c r="X612" s="328"/>
      <c r="Y612" s="328"/>
      <c r="Z612" s="328"/>
    </row>
    <row r="613" spans="1:26" ht="12.75" customHeight="1">
      <c r="A613" s="328"/>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row>
    <row r="614" spans="1:26" ht="12.75" customHeight="1">
      <c r="A614" s="328"/>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row>
    <row r="615" spans="1:26" ht="12.75" customHeight="1">
      <c r="A615" s="328"/>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row>
    <row r="616" spans="1:26" ht="12.75" customHeight="1">
      <c r="A616" s="328"/>
      <c r="B616" s="328"/>
      <c r="C616" s="328"/>
      <c r="D616" s="328"/>
      <c r="E616" s="328"/>
      <c r="F616" s="328"/>
      <c r="G616" s="328"/>
      <c r="H616" s="328"/>
      <c r="I616" s="328"/>
      <c r="J616" s="328"/>
      <c r="K616" s="328"/>
      <c r="L616" s="328"/>
      <c r="M616" s="328"/>
      <c r="N616" s="328"/>
      <c r="O616" s="328"/>
      <c r="P616" s="328"/>
      <c r="Q616" s="328"/>
      <c r="R616" s="328"/>
      <c r="S616" s="328"/>
      <c r="T616" s="328"/>
      <c r="U616" s="328"/>
      <c r="V616" s="328"/>
      <c r="W616" s="328"/>
      <c r="X616" s="328"/>
      <c r="Y616" s="328"/>
      <c r="Z616" s="328"/>
    </row>
    <row r="617" spans="1:26" ht="12.75" customHeight="1">
      <c r="A617" s="328"/>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row>
    <row r="618" spans="1:26" ht="12.75" customHeight="1">
      <c r="A618" s="328"/>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row>
    <row r="619" spans="1:26" ht="12.75" customHeight="1">
      <c r="A619" s="328"/>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row>
    <row r="620" spans="1:26" ht="12.75" customHeight="1">
      <c r="A620" s="328"/>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row>
    <row r="621" spans="1:26" ht="12.75" customHeight="1">
      <c r="A621" s="328"/>
      <c r="B621" s="328"/>
      <c r="C621" s="328"/>
      <c r="D621" s="328"/>
      <c r="E621" s="328"/>
      <c r="F621" s="328"/>
      <c r="G621" s="328"/>
      <c r="H621" s="328"/>
      <c r="I621" s="328"/>
      <c r="J621" s="328"/>
      <c r="K621" s="328"/>
      <c r="L621" s="328"/>
      <c r="M621" s="328"/>
      <c r="N621" s="328"/>
      <c r="O621" s="328"/>
      <c r="P621" s="328"/>
      <c r="Q621" s="328"/>
      <c r="R621" s="328"/>
      <c r="S621" s="328"/>
      <c r="T621" s="328"/>
      <c r="U621" s="328"/>
      <c r="V621" s="328"/>
      <c r="W621" s="328"/>
      <c r="X621" s="328"/>
      <c r="Y621" s="328"/>
      <c r="Z621" s="328"/>
    </row>
    <row r="622" spans="1:26" ht="12.75" customHeight="1">
      <c r="A622" s="328"/>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row>
    <row r="623" spans="1:26" ht="12.75" customHeight="1">
      <c r="A623" s="328"/>
      <c r="B623" s="328"/>
      <c r="C623" s="328"/>
      <c r="D623" s="328"/>
      <c r="E623" s="328"/>
      <c r="F623" s="328"/>
      <c r="G623" s="328"/>
      <c r="H623" s="328"/>
      <c r="I623" s="328"/>
      <c r="J623" s="328"/>
      <c r="K623" s="328"/>
      <c r="L623" s="328"/>
      <c r="M623" s="328"/>
      <c r="N623" s="328"/>
      <c r="O623" s="328"/>
      <c r="P623" s="328"/>
      <c r="Q623" s="328"/>
      <c r="R623" s="328"/>
      <c r="S623" s="328"/>
      <c r="T623" s="328"/>
      <c r="U623" s="328"/>
      <c r="V623" s="328"/>
      <c r="W623" s="328"/>
      <c r="X623" s="328"/>
      <c r="Y623" s="328"/>
      <c r="Z623" s="328"/>
    </row>
    <row r="624" spans="1:26" ht="12.75" customHeight="1">
      <c r="A624" s="328"/>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row>
    <row r="625" spans="1:26" ht="12.75" customHeight="1">
      <c r="A625" s="328"/>
      <c r="B625" s="328"/>
      <c r="C625" s="328"/>
      <c r="D625" s="328"/>
      <c r="E625" s="328"/>
      <c r="F625" s="328"/>
      <c r="G625" s="328"/>
      <c r="H625" s="328"/>
      <c r="I625" s="328"/>
      <c r="J625" s="328"/>
      <c r="K625" s="328"/>
      <c r="L625" s="328"/>
      <c r="M625" s="328"/>
      <c r="N625" s="328"/>
      <c r="O625" s="328"/>
      <c r="P625" s="328"/>
      <c r="Q625" s="328"/>
      <c r="R625" s="328"/>
      <c r="S625" s="328"/>
      <c r="T625" s="328"/>
      <c r="U625" s="328"/>
      <c r="V625" s="328"/>
      <c r="W625" s="328"/>
      <c r="X625" s="328"/>
      <c r="Y625" s="328"/>
      <c r="Z625" s="328"/>
    </row>
    <row r="626" spans="1:26" ht="12.75" customHeight="1">
      <c r="A626" s="328"/>
      <c r="B626" s="328"/>
      <c r="C626" s="328"/>
      <c r="D626" s="328"/>
      <c r="E626" s="328"/>
      <c r="F626" s="328"/>
      <c r="G626" s="328"/>
      <c r="H626" s="328"/>
      <c r="I626" s="328"/>
      <c r="J626" s="328"/>
      <c r="K626" s="328"/>
      <c r="L626" s="328"/>
      <c r="M626" s="328"/>
      <c r="N626" s="328"/>
      <c r="O626" s="328"/>
      <c r="P626" s="328"/>
      <c r="Q626" s="328"/>
      <c r="R626" s="328"/>
      <c r="S626" s="328"/>
      <c r="T626" s="328"/>
      <c r="U626" s="328"/>
      <c r="V626" s="328"/>
      <c r="W626" s="328"/>
      <c r="X626" s="328"/>
      <c r="Y626" s="328"/>
      <c r="Z626" s="328"/>
    </row>
    <row r="627" spans="1:26" ht="12.75" customHeight="1">
      <c r="A627" s="328"/>
      <c r="B627" s="328"/>
      <c r="C627" s="328"/>
      <c r="D627" s="328"/>
      <c r="E627" s="328"/>
      <c r="F627" s="328"/>
      <c r="G627" s="328"/>
      <c r="H627" s="328"/>
      <c r="I627" s="328"/>
      <c r="J627" s="328"/>
      <c r="K627" s="328"/>
      <c r="L627" s="328"/>
      <c r="M627" s="328"/>
      <c r="N627" s="328"/>
      <c r="O627" s="328"/>
      <c r="P627" s="328"/>
      <c r="Q627" s="328"/>
      <c r="R627" s="328"/>
      <c r="S627" s="328"/>
      <c r="T627" s="328"/>
      <c r="U627" s="328"/>
      <c r="V627" s="328"/>
      <c r="W627" s="328"/>
      <c r="X627" s="328"/>
      <c r="Y627" s="328"/>
      <c r="Z627" s="328"/>
    </row>
    <row r="628" spans="1:26" ht="12.75" customHeight="1">
      <c r="A628" s="328"/>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row>
    <row r="629" spans="1:26" ht="12.75" customHeight="1">
      <c r="A629" s="328"/>
      <c r="B629" s="328"/>
      <c r="C629" s="328"/>
      <c r="D629" s="328"/>
      <c r="E629" s="328"/>
      <c r="F629" s="328"/>
      <c r="G629" s="328"/>
      <c r="H629" s="328"/>
      <c r="I629" s="328"/>
      <c r="J629" s="328"/>
      <c r="K629" s="328"/>
      <c r="L629" s="328"/>
      <c r="M629" s="328"/>
      <c r="N629" s="328"/>
      <c r="O629" s="328"/>
      <c r="P629" s="328"/>
      <c r="Q629" s="328"/>
      <c r="R629" s="328"/>
      <c r="S629" s="328"/>
      <c r="T629" s="328"/>
      <c r="U629" s="328"/>
      <c r="V629" s="328"/>
      <c r="W629" s="328"/>
      <c r="X629" s="328"/>
      <c r="Y629" s="328"/>
      <c r="Z629" s="328"/>
    </row>
    <row r="630" spans="1:26" ht="12.75" customHeight="1">
      <c r="A630" s="328"/>
      <c r="B630" s="328"/>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row>
    <row r="631" spans="1:26" ht="12.75" customHeight="1">
      <c r="A631" s="328"/>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row>
    <row r="632" spans="1:26" ht="12.75" customHeight="1">
      <c r="A632" s="328"/>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row>
    <row r="633" spans="1:26" ht="12.75" customHeight="1">
      <c r="A633" s="328"/>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row>
    <row r="634" spans="1:26" ht="12.75" customHeight="1">
      <c r="A634" s="328"/>
      <c r="B634" s="328"/>
      <c r="C634" s="328"/>
      <c r="D634" s="328"/>
      <c r="E634" s="328"/>
      <c r="F634" s="328"/>
      <c r="G634" s="328"/>
      <c r="H634" s="328"/>
      <c r="I634" s="328"/>
      <c r="J634" s="328"/>
      <c r="K634" s="328"/>
      <c r="L634" s="328"/>
      <c r="M634" s="328"/>
      <c r="N634" s="328"/>
      <c r="O634" s="328"/>
      <c r="P634" s="328"/>
      <c r="Q634" s="328"/>
      <c r="R634" s="328"/>
      <c r="S634" s="328"/>
      <c r="T634" s="328"/>
      <c r="U634" s="328"/>
      <c r="V634" s="328"/>
      <c r="W634" s="328"/>
      <c r="X634" s="328"/>
      <c r="Y634" s="328"/>
      <c r="Z634" s="328"/>
    </row>
    <row r="635" spans="1:26" ht="12.75" customHeight="1">
      <c r="A635" s="328"/>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row>
    <row r="636" spans="1:26" ht="12.75" customHeight="1">
      <c r="A636" s="328"/>
      <c r="B636" s="328"/>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8"/>
      <c r="Z636" s="328"/>
    </row>
    <row r="637" spans="1:26" ht="12.75" customHeight="1">
      <c r="A637" s="328"/>
      <c r="B637" s="328"/>
      <c r="C637" s="328"/>
      <c r="D637" s="328"/>
      <c r="E637" s="328"/>
      <c r="F637" s="328"/>
      <c r="G637" s="328"/>
      <c r="H637" s="328"/>
      <c r="I637" s="328"/>
      <c r="J637" s="328"/>
      <c r="K637" s="328"/>
      <c r="L637" s="328"/>
      <c r="M637" s="328"/>
      <c r="N637" s="328"/>
      <c r="O637" s="328"/>
      <c r="P637" s="328"/>
      <c r="Q637" s="328"/>
      <c r="R637" s="328"/>
      <c r="S637" s="328"/>
      <c r="T637" s="328"/>
      <c r="U637" s="328"/>
      <c r="V637" s="328"/>
      <c r="W637" s="328"/>
      <c r="X637" s="328"/>
      <c r="Y637" s="328"/>
      <c r="Z637" s="328"/>
    </row>
    <row r="638" spans="1:26" ht="12.75" customHeight="1">
      <c r="A638" s="328"/>
      <c r="B638" s="328"/>
      <c r="C638" s="328"/>
      <c r="D638" s="328"/>
      <c r="E638" s="328"/>
      <c r="F638" s="328"/>
      <c r="G638" s="328"/>
      <c r="H638" s="328"/>
      <c r="I638" s="328"/>
      <c r="J638" s="328"/>
      <c r="K638" s="328"/>
      <c r="L638" s="328"/>
      <c r="M638" s="328"/>
      <c r="N638" s="328"/>
      <c r="O638" s="328"/>
      <c r="P638" s="328"/>
      <c r="Q638" s="328"/>
      <c r="R638" s="328"/>
      <c r="S638" s="328"/>
      <c r="T638" s="328"/>
      <c r="U638" s="328"/>
      <c r="V638" s="328"/>
      <c r="W638" s="328"/>
      <c r="X638" s="328"/>
      <c r="Y638" s="328"/>
      <c r="Z638" s="328"/>
    </row>
    <row r="639" spans="1:26" ht="12.75" customHeight="1">
      <c r="A639" s="328"/>
      <c r="B639" s="328"/>
      <c r="C639" s="328"/>
      <c r="D639" s="328"/>
      <c r="E639" s="328"/>
      <c r="F639" s="328"/>
      <c r="G639" s="328"/>
      <c r="H639" s="328"/>
      <c r="I639" s="328"/>
      <c r="J639" s="328"/>
      <c r="K639" s="328"/>
      <c r="L639" s="328"/>
      <c r="M639" s="328"/>
      <c r="N639" s="328"/>
      <c r="O639" s="328"/>
      <c r="P639" s="328"/>
      <c r="Q639" s="328"/>
      <c r="R639" s="328"/>
      <c r="S639" s="328"/>
      <c r="T639" s="328"/>
      <c r="U639" s="328"/>
      <c r="V639" s="328"/>
      <c r="W639" s="328"/>
      <c r="X639" s="328"/>
      <c r="Y639" s="328"/>
      <c r="Z639" s="328"/>
    </row>
    <row r="640" spans="1:26" ht="12.75" customHeight="1">
      <c r="A640" s="328"/>
      <c r="B640" s="328"/>
      <c r="C640" s="328"/>
      <c r="D640" s="328"/>
      <c r="E640" s="328"/>
      <c r="F640" s="328"/>
      <c r="G640" s="328"/>
      <c r="H640" s="328"/>
      <c r="I640" s="328"/>
      <c r="J640" s="328"/>
      <c r="K640" s="328"/>
      <c r="L640" s="328"/>
      <c r="M640" s="328"/>
      <c r="N640" s="328"/>
      <c r="O640" s="328"/>
      <c r="P640" s="328"/>
      <c r="Q640" s="328"/>
      <c r="R640" s="328"/>
      <c r="S640" s="328"/>
      <c r="T640" s="328"/>
      <c r="U640" s="328"/>
      <c r="V640" s="328"/>
      <c r="W640" s="328"/>
      <c r="X640" s="328"/>
      <c r="Y640" s="328"/>
      <c r="Z640" s="328"/>
    </row>
    <row r="641" spans="1:26" ht="12.75" customHeight="1">
      <c r="A641" s="328"/>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row>
    <row r="642" spans="1:26" ht="12.75" customHeight="1">
      <c r="A642" s="328"/>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row>
    <row r="643" spans="1:26" ht="12.75" customHeight="1">
      <c r="A643" s="328"/>
      <c r="B643" s="328"/>
      <c r="C643" s="328"/>
      <c r="D643" s="328"/>
      <c r="E643" s="328"/>
      <c r="F643" s="328"/>
      <c r="G643" s="328"/>
      <c r="H643" s="328"/>
      <c r="I643" s="328"/>
      <c r="J643" s="328"/>
      <c r="K643" s="328"/>
      <c r="L643" s="328"/>
      <c r="M643" s="328"/>
      <c r="N643" s="328"/>
      <c r="O643" s="328"/>
      <c r="P643" s="328"/>
      <c r="Q643" s="328"/>
      <c r="R643" s="328"/>
      <c r="S643" s="328"/>
      <c r="T643" s="328"/>
      <c r="U643" s="328"/>
      <c r="V643" s="328"/>
      <c r="W643" s="328"/>
      <c r="X643" s="328"/>
      <c r="Y643" s="328"/>
      <c r="Z643" s="328"/>
    </row>
    <row r="644" spans="1:26" ht="12.75" customHeight="1">
      <c r="A644" s="328"/>
      <c r="B644" s="328"/>
      <c r="C644" s="328"/>
      <c r="D644" s="328"/>
      <c r="E644" s="328"/>
      <c r="F644" s="328"/>
      <c r="G644" s="328"/>
      <c r="H644" s="328"/>
      <c r="I644" s="328"/>
      <c r="J644" s="328"/>
      <c r="K644" s="328"/>
      <c r="L644" s="328"/>
      <c r="M644" s="328"/>
      <c r="N644" s="328"/>
      <c r="O644" s="328"/>
      <c r="P644" s="328"/>
      <c r="Q644" s="328"/>
      <c r="R644" s="328"/>
      <c r="S644" s="328"/>
      <c r="T644" s="328"/>
      <c r="U644" s="328"/>
      <c r="V644" s="328"/>
      <c r="W644" s="328"/>
      <c r="X644" s="328"/>
      <c r="Y644" s="328"/>
      <c r="Z644" s="328"/>
    </row>
    <row r="645" spans="1:26" ht="12.75" customHeight="1">
      <c r="A645" s="328"/>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row>
    <row r="646" spans="1:26" ht="12.75" customHeight="1">
      <c r="A646" s="328"/>
      <c r="B646" s="328"/>
      <c r="C646" s="328"/>
      <c r="D646" s="328"/>
      <c r="E646" s="328"/>
      <c r="F646" s="328"/>
      <c r="G646" s="328"/>
      <c r="H646" s="328"/>
      <c r="I646" s="328"/>
      <c r="J646" s="328"/>
      <c r="K646" s="328"/>
      <c r="L646" s="328"/>
      <c r="M646" s="328"/>
      <c r="N646" s="328"/>
      <c r="O646" s="328"/>
      <c r="P646" s="328"/>
      <c r="Q646" s="328"/>
      <c r="R646" s="328"/>
      <c r="S646" s="328"/>
      <c r="T646" s="328"/>
      <c r="U646" s="328"/>
      <c r="V646" s="328"/>
      <c r="W646" s="328"/>
      <c r="X646" s="328"/>
      <c r="Y646" s="328"/>
      <c r="Z646" s="328"/>
    </row>
    <row r="647" spans="1:26" ht="12.75" customHeight="1">
      <c r="A647" s="328"/>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row>
    <row r="648" spans="1:26" ht="12.75" customHeight="1">
      <c r="A648" s="328"/>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row>
    <row r="649" spans="1:26" ht="12.75" customHeight="1">
      <c r="A649" s="328"/>
      <c r="B649" s="328"/>
      <c r="C649" s="328"/>
      <c r="D649" s="328"/>
      <c r="E649" s="328"/>
      <c r="F649" s="328"/>
      <c r="G649" s="328"/>
      <c r="H649" s="328"/>
      <c r="I649" s="328"/>
      <c r="J649" s="328"/>
      <c r="K649" s="328"/>
      <c r="L649" s="328"/>
      <c r="M649" s="328"/>
      <c r="N649" s="328"/>
      <c r="O649" s="328"/>
      <c r="P649" s="328"/>
      <c r="Q649" s="328"/>
      <c r="R649" s="328"/>
      <c r="S649" s="328"/>
      <c r="T649" s="328"/>
      <c r="U649" s="328"/>
      <c r="V649" s="328"/>
      <c r="W649" s="328"/>
      <c r="X649" s="328"/>
      <c r="Y649" s="328"/>
      <c r="Z649" s="328"/>
    </row>
    <row r="650" spans="1:26" ht="12.75" customHeight="1">
      <c r="A650" s="328"/>
      <c r="B650" s="328"/>
      <c r="C650" s="328"/>
      <c r="D650" s="328"/>
      <c r="E650" s="328"/>
      <c r="F650" s="328"/>
      <c r="G650" s="328"/>
      <c r="H650" s="328"/>
      <c r="I650" s="328"/>
      <c r="J650" s="328"/>
      <c r="K650" s="328"/>
      <c r="L650" s="328"/>
      <c r="M650" s="328"/>
      <c r="N650" s="328"/>
      <c r="O650" s="328"/>
      <c r="P650" s="328"/>
      <c r="Q650" s="328"/>
      <c r="R650" s="328"/>
      <c r="S650" s="328"/>
      <c r="T650" s="328"/>
      <c r="U650" s="328"/>
      <c r="V650" s="328"/>
      <c r="W650" s="328"/>
      <c r="X650" s="328"/>
      <c r="Y650" s="328"/>
      <c r="Z650" s="328"/>
    </row>
    <row r="651" spans="1:26" ht="12.75" customHeight="1">
      <c r="A651" s="328"/>
      <c r="B651" s="328"/>
      <c r="C651" s="328"/>
      <c r="D651" s="328"/>
      <c r="E651" s="328"/>
      <c r="F651" s="328"/>
      <c r="G651" s="328"/>
      <c r="H651" s="328"/>
      <c r="I651" s="328"/>
      <c r="J651" s="328"/>
      <c r="K651" s="328"/>
      <c r="L651" s="328"/>
      <c r="M651" s="328"/>
      <c r="N651" s="328"/>
      <c r="O651" s="328"/>
      <c r="P651" s="328"/>
      <c r="Q651" s="328"/>
      <c r="R651" s="328"/>
      <c r="S651" s="328"/>
      <c r="T651" s="328"/>
      <c r="U651" s="328"/>
      <c r="V651" s="328"/>
      <c r="W651" s="328"/>
      <c r="X651" s="328"/>
      <c r="Y651" s="328"/>
      <c r="Z651" s="328"/>
    </row>
    <row r="652" spans="1:26" ht="12.75" customHeight="1">
      <c r="A652" s="328"/>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row>
    <row r="653" spans="1:26" ht="12.75" customHeight="1">
      <c r="A653" s="328"/>
      <c r="B653" s="328"/>
      <c r="C653" s="328"/>
      <c r="D653" s="328"/>
      <c r="E653" s="328"/>
      <c r="F653" s="328"/>
      <c r="G653" s="328"/>
      <c r="H653" s="328"/>
      <c r="I653" s="328"/>
      <c r="J653" s="328"/>
      <c r="K653" s="328"/>
      <c r="L653" s="328"/>
      <c r="M653" s="328"/>
      <c r="N653" s="328"/>
      <c r="O653" s="328"/>
      <c r="P653" s="328"/>
      <c r="Q653" s="328"/>
      <c r="R653" s="328"/>
      <c r="S653" s="328"/>
      <c r="T653" s="328"/>
      <c r="U653" s="328"/>
      <c r="V653" s="328"/>
      <c r="W653" s="328"/>
      <c r="X653" s="328"/>
      <c r="Y653" s="328"/>
      <c r="Z653" s="328"/>
    </row>
    <row r="654" spans="1:26" ht="12.75" customHeight="1">
      <c r="A654" s="328"/>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row>
    <row r="655" spans="1:26" ht="12.75" customHeight="1">
      <c r="A655" s="328"/>
      <c r="B655" s="328"/>
      <c r="C655" s="328"/>
      <c r="D655" s="328"/>
      <c r="E655" s="328"/>
      <c r="F655" s="328"/>
      <c r="G655" s="328"/>
      <c r="H655" s="328"/>
      <c r="I655" s="328"/>
      <c r="J655" s="328"/>
      <c r="K655" s="328"/>
      <c r="L655" s="328"/>
      <c r="M655" s="328"/>
      <c r="N655" s="328"/>
      <c r="O655" s="328"/>
      <c r="P655" s="328"/>
      <c r="Q655" s="328"/>
      <c r="R655" s="328"/>
      <c r="S655" s="328"/>
      <c r="T655" s="328"/>
      <c r="U655" s="328"/>
      <c r="V655" s="328"/>
      <c r="W655" s="328"/>
      <c r="X655" s="328"/>
      <c r="Y655" s="328"/>
      <c r="Z655" s="328"/>
    </row>
    <row r="656" spans="1:26" ht="12.75" customHeight="1">
      <c r="A656" s="328"/>
      <c r="B656" s="328"/>
      <c r="C656" s="328"/>
      <c r="D656" s="328"/>
      <c r="E656" s="328"/>
      <c r="F656" s="328"/>
      <c r="G656" s="328"/>
      <c r="H656" s="328"/>
      <c r="I656" s="328"/>
      <c r="J656" s="328"/>
      <c r="K656" s="328"/>
      <c r="L656" s="328"/>
      <c r="M656" s="328"/>
      <c r="N656" s="328"/>
      <c r="O656" s="328"/>
      <c r="P656" s="328"/>
      <c r="Q656" s="328"/>
      <c r="R656" s="328"/>
      <c r="S656" s="328"/>
      <c r="T656" s="328"/>
      <c r="U656" s="328"/>
      <c r="V656" s="328"/>
      <c r="W656" s="328"/>
      <c r="X656" s="328"/>
      <c r="Y656" s="328"/>
      <c r="Z656" s="328"/>
    </row>
    <row r="657" spans="1:26" ht="12.75" customHeight="1">
      <c r="A657" s="328"/>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row>
    <row r="658" spans="1:26" ht="12.75" customHeight="1">
      <c r="A658" s="328"/>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row>
    <row r="659" spans="1:26" ht="12.75" customHeight="1">
      <c r="A659" s="328"/>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row>
    <row r="660" spans="1:26" ht="12.75" customHeight="1">
      <c r="A660" s="328"/>
      <c r="B660" s="328"/>
      <c r="C660" s="328"/>
      <c r="D660" s="328"/>
      <c r="E660" s="328"/>
      <c r="F660" s="328"/>
      <c r="G660" s="328"/>
      <c r="H660" s="328"/>
      <c r="I660" s="328"/>
      <c r="J660" s="328"/>
      <c r="K660" s="328"/>
      <c r="L660" s="328"/>
      <c r="M660" s="328"/>
      <c r="N660" s="328"/>
      <c r="O660" s="328"/>
      <c r="P660" s="328"/>
      <c r="Q660" s="328"/>
      <c r="R660" s="328"/>
      <c r="S660" s="328"/>
      <c r="T660" s="328"/>
      <c r="U660" s="328"/>
      <c r="V660" s="328"/>
      <c r="W660" s="328"/>
      <c r="X660" s="328"/>
      <c r="Y660" s="328"/>
      <c r="Z660" s="328"/>
    </row>
    <row r="661" spans="1:26" ht="12.75" customHeight="1">
      <c r="A661" s="328"/>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row>
    <row r="662" spans="1:26" ht="12.75" customHeight="1">
      <c r="A662" s="328"/>
      <c r="B662" s="328"/>
      <c r="C662" s="328"/>
      <c r="D662" s="328"/>
      <c r="E662" s="328"/>
      <c r="F662" s="328"/>
      <c r="G662" s="328"/>
      <c r="H662" s="328"/>
      <c r="I662" s="328"/>
      <c r="J662" s="328"/>
      <c r="K662" s="328"/>
      <c r="L662" s="328"/>
      <c r="M662" s="328"/>
      <c r="N662" s="328"/>
      <c r="O662" s="328"/>
      <c r="P662" s="328"/>
      <c r="Q662" s="328"/>
      <c r="R662" s="328"/>
      <c r="S662" s="328"/>
      <c r="T662" s="328"/>
      <c r="U662" s="328"/>
      <c r="V662" s="328"/>
      <c r="W662" s="328"/>
      <c r="X662" s="328"/>
      <c r="Y662" s="328"/>
      <c r="Z662" s="328"/>
    </row>
    <row r="663" spans="1:26" ht="12.75" customHeight="1">
      <c r="A663" s="328"/>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row>
    <row r="664" spans="1:26" ht="12.75" customHeight="1">
      <c r="A664" s="328"/>
      <c r="B664" s="328"/>
      <c r="C664" s="328"/>
      <c r="D664" s="328"/>
      <c r="E664" s="328"/>
      <c r="F664" s="328"/>
      <c r="G664" s="328"/>
      <c r="H664" s="328"/>
      <c r="I664" s="328"/>
      <c r="J664" s="328"/>
      <c r="K664" s="328"/>
      <c r="L664" s="328"/>
      <c r="M664" s="328"/>
      <c r="N664" s="328"/>
      <c r="O664" s="328"/>
      <c r="P664" s="328"/>
      <c r="Q664" s="328"/>
      <c r="R664" s="328"/>
      <c r="S664" s="328"/>
      <c r="T664" s="328"/>
      <c r="U664" s="328"/>
      <c r="V664" s="328"/>
      <c r="W664" s="328"/>
      <c r="X664" s="328"/>
      <c r="Y664" s="328"/>
      <c r="Z664" s="328"/>
    </row>
    <row r="665" spans="1:26" ht="12.75" customHeight="1">
      <c r="A665" s="328"/>
      <c r="B665" s="328"/>
      <c r="C665" s="328"/>
      <c r="D665" s="328"/>
      <c r="E665" s="328"/>
      <c r="F665" s="328"/>
      <c r="G665" s="328"/>
      <c r="H665" s="328"/>
      <c r="I665" s="328"/>
      <c r="J665" s="328"/>
      <c r="K665" s="328"/>
      <c r="L665" s="328"/>
      <c r="M665" s="328"/>
      <c r="N665" s="328"/>
      <c r="O665" s="328"/>
      <c r="P665" s="328"/>
      <c r="Q665" s="328"/>
      <c r="R665" s="328"/>
      <c r="S665" s="328"/>
      <c r="T665" s="328"/>
      <c r="U665" s="328"/>
      <c r="V665" s="328"/>
      <c r="W665" s="328"/>
      <c r="X665" s="328"/>
      <c r="Y665" s="328"/>
      <c r="Z665" s="328"/>
    </row>
    <row r="666" spans="1:26" ht="12.75" customHeight="1">
      <c r="A666" s="328"/>
      <c r="B666" s="328"/>
      <c r="C666" s="328"/>
      <c r="D666" s="328"/>
      <c r="E666" s="328"/>
      <c r="F666" s="328"/>
      <c r="G666" s="328"/>
      <c r="H666" s="328"/>
      <c r="I666" s="328"/>
      <c r="J666" s="328"/>
      <c r="K666" s="328"/>
      <c r="L666" s="328"/>
      <c r="M666" s="328"/>
      <c r="N666" s="328"/>
      <c r="O666" s="328"/>
      <c r="P666" s="328"/>
      <c r="Q666" s="328"/>
      <c r="R666" s="328"/>
      <c r="S666" s="328"/>
      <c r="T666" s="328"/>
      <c r="U666" s="328"/>
      <c r="V666" s="328"/>
      <c r="W666" s="328"/>
      <c r="X666" s="328"/>
      <c r="Y666" s="328"/>
      <c r="Z666" s="328"/>
    </row>
    <row r="667" spans="1:26" ht="12.75" customHeight="1">
      <c r="A667" s="328"/>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row>
    <row r="668" spans="1:26" ht="12.75" customHeight="1">
      <c r="A668" s="328"/>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row>
    <row r="669" spans="1:26" ht="12.75" customHeight="1">
      <c r="A669" s="328"/>
      <c r="B669" s="328"/>
      <c r="C669" s="328"/>
      <c r="D669" s="328"/>
      <c r="E669" s="328"/>
      <c r="F669" s="328"/>
      <c r="G669" s="328"/>
      <c r="H669" s="328"/>
      <c r="I669" s="328"/>
      <c r="J669" s="328"/>
      <c r="K669" s="328"/>
      <c r="L669" s="328"/>
      <c r="M669" s="328"/>
      <c r="N669" s="328"/>
      <c r="O669" s="328"/>
      <c r="P669" s="328"/>
      <c r="Q669" s="328"/>
      <c r="R669" s="328"/>
      <c r="S669" s="328"/>
      <c r="T669" s="328"/>
      <c r="U669" s="328"/>
      <c r="V669" s="328"/>
      <c r="W669" s="328"/>
      <c r="X669" s="328"/>
      <c r="Y669" s="328"/>
      <c r="Z669" s="328"/>
    </row>
    <row r="670" spans="1:26" ht="12.75" customHeight="1">
      <c r="A670" s="328"/>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row>
    <row r="671" spans="1:26" ht="12.75" customHeight="1">
      <c r="A671" s="328"/>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row>
    <row r="672" spans="1:26" ht="12.75" customHeight="1">
      <c r="A672" s="328"/>
      <c r="B672" s="328"/>
      <c r="C672" s="328"/>
      <c r="D672" s="328"/>
      <c r="E672" s="328"/>
      <c r="F672" s="328"/>
      <c r="G672" s="328"/>
      <c r="H672" s="328"/>
      <c r="I672" s="328"/>
      <c r="J672" s="328"/>
      <c r="K672" s="328"/>
      <c r="L672" s="328"/>
      <c r="M672" s="328"/>
      <c r="N672" s="328"/>
      <c r="O672" s="328"/>
      <c r="P672" s="328"/>
      <c r="Q672" s="328"/>
      <c r="R672" s="328"/>
      <c r="S672" s="328"/>
      <c r="T672" s="328"/>
      <c r="U672" s="328"/>
      <c r="V672" s="328"/>
      <c r="W672" s="328"/>
      <c r="X672" s="328"/>
      <c r="Y672" s="328"/>
      <c r="Z672" s="328"/>
    </row>
    <row r="673" spans="1:26" ht="12.75" customHeight="1">
      <c r="A673" s="328"/>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row>
    <row r="674" spans="1:26" ht="12.75" customHeight="1">
      <c r="A674" s="328"/>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row>
    <row r="675" spans="1:26" ht="12.75" customHeight="1">
      <c r="A675" s="328"/>
      <c r="B675" s="328"/>
      <c r="C675" s="328"/>
      <c r="D675" s="328"/>
      <c r="E675" s="328"/>
      <c r="F675" s="328"/>
      <c r="G675" s="328"/>
      <c r="H675" s="328"/>
      <c r="I675" s="328"/>
      <c r="J675" s="328"/>
      <c r="K675" s="328"/>
      <c r="L675" s="328"/>
      <c r="M675" s="328"/>
      <c r="N675" s="328"/>
      <c r="O675" s="328"/>
      <c r="P675" s="328"/>
      <c r="Q675" s="328"/>
      <c r="R675" s="328"/>
      <c r="S675" s="328"/>
      <c r="T675" s="328"/>
      <c r="U675" s="328"/>
      <c r="V675" s="328"/>
      <c r="W675" s="328"/>
      <c r="X675" s="328"/>
      <c r="Y675" s="328"/>
      <c r="Z675" s="328"/>
    </row>
    <row r="676" spans="1:26" ht="12.75" customHeight="1">
      <c r="A676" s="328"/>
      <c r="B676" s="328"/>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8"/>
      <c r="Z676" s="328"/>
    </row>
    <row r="677" spans="1:26" ht="12.75" customHeight="1">
      <c r="A677" s="328"/>
      <c r="B677" s="328"/>
      <c r="C677" s="328"/>
      <c r="D677" s="328"/>
      <c r="E677" s="328"/>
      <c r="F677" s="328"/>
      <c r="G677" s="328"/>
      <c r="H677" s="328"/>
      <c r="I677" s="328"/>
      <c r="J677" s="328"/>
      <c r="K677" s="328"/>
      <c r="L677" s="328"/>
      <c r="M677" s="328"/>
      <c r="N677" s="328"/>
      <c r="O677" s="328"/>
      <c r="P677" s="328"/>
      <c r="Q677" s="328"/>
      <c r="R677" s="328"/>
      <c r="S677" s="328"/>
      <c r="T677" s="328"/>
      <c r="U677" s="328"/>
      <c r="V677" s="328"/>
      <c r="W677" s="328"/>
      <c r="X677" s="328"/>
      <c r="Y677" s="328"/>
      <c r="Z677" s="328"/>
    </row>
    <row r="678" spans="1:26" ht="12.75" customHeight="1">
      <c r="A678" s="328"/>
      <c r="B678" s="328"/>
      <c r="C678" s="328"/>
      <c r="D678" s="328"/>
      <c r="E678" s="328"/>
      <c r="F678" s="328"/>
      <c r="G678" s="328"/>
      <c r="H678" s="328"/>
      <c r="I678" s="328"/>
      <c r="J678" s="328"/>
      <c r="K678" s="328"/>
      <c r="L678" s="328"/>
      <c r="M678" s="328"/>
      <c r="N678" s="328"/>
      <c r="O678" s="328"/>
      <c r="P678" s="328"/>
      <c r="Q678" s="328"/>
      <c r="R678" s="328"/>
      <c r="S678" s="328"/>
      <c r="T678" s="328"/>
      <c r="U678" s="328"/>
      <c r="V678" s="328"/>
      <c r="W678" s="328"/>
      <c r="X678" s="328"/>
      <c r="Y678" s="328"/>
      <c r="Z678" s="328"/>
    </row>
    <row r="679" spans="1:26" ht="12.75" customHeight="1">
      <c r="A679" s="328"/>
      <c r="B679" s="328"/>
      <c r="C679" s="328"/>
      <c r="D679" s="328"/>
      <c r="E679" s="328"/>
      <c r="F679" s="328"/>
      <c r="G679" s="328"/>
      <c r="H679" s="328"/>
      <c r="I679" s="328"/>
      <c r="J679" s="328"/>
      <c r="K679" s="328"/>
      <c r="L679" s="328"/>
      <c r="M679" s="328"/>
      <c r="N679" s="328"/>
      <c r="O679" s="328"/>
      <c r="P679" s="328"/>
      <c r="Q679" s="328"/>
      <c r="R679" s="328"/>
      <c r="S679" s="328"/>
      <c r="T679" s="328"/>
      <c r="U679" s="328"/>
      <c r="V679" s="328"/>
      <c r="W679" s="328"/>
      <c r="X679" s="328"/>
      <c r="Y679" s="328"/>
      <c r="Z679" s="328"/>
    </row>
    <row r="680" spans="1:26" ht="12.75" customHeight="1">
      <c r="A680" s="328"/>
      <c r="B680" s="328"/>
      <c r="C680" s="328"/>
      <c r="D680" s="328"/>
      <c r="E680" s="328"/>
      <c r="F680" s="328"/>
      <c r="G680" s="328"/>
      <c r="H680" s="328"/>
      <c r="I680" s="328"/>
      <c r="J680" s="328"/>
      <c r="K680" s="328"/>
      <c r="L680" s="328"/>
      <c r="M680" s="328"/>
      <c r="N680" s="328"/>
      <c r="O680" s="328"/>
      <c r="P680" s="328"/>
      <c r="Q680" s="328"/>
      <c r="R680" s="328"/>
      <c r="S680" s="328"/>
      <c r="T680" s="328"/>
      <c r="U680" s="328"/>
      <c r="V680" s="328"/>
      <c r="W680" s="328"/>
      <c r="X680" s="328"/>
      <c r="Y680" s="328"/>
      <c r="Z680" s="328"/>
    </row>
    <row r="681" spans="1:26" ht="12.75" customHeight="1">
      <c r="A681" s="328"/>
      <c r="B681" s="328"/>
      <c r="C681" s="328"/>
      <c r="D681" s="328"/>
      <c r="E681" s="328"/>
      <c r="F681" s="328"/>
      <c r="G681" s="328"/>
      <c r="H681" s="328"/>
      <c r="I681" s="328"/>
      <c r="J681" s="328"/>
      <c r="K681" s="328"/>
      <c r="L681" s="328"/>
      <c r="M681" s="328"/>
      <c r="N681" s="328"/>
      <c r="O681" s="328"/>
      <c r="P681" s="328"/>
      <c r="Q681" s="328"/>
      <c r="R681" s="328"/>
      <c r="S681" s="328"/>
      <c r="T681" s="328"/>
      <c r="U681" s="328"/>
      <c r="V681" s="328"/>
      <c r="W681" s="328"/>
      <c r="X681" s="328"/>
      <c r="Y681" s="328"/>
      <c r="Z681" s="328"/>
    </row>
    <row r="682" spans="1:26" ht="12.75" customHeight="1">
      <c r="A682" s="328"/>
      <c r="B682" s="328"/>
      <c r="C682" s="328"/>
      <c r="D682" s="328"/>
      <c r="E682" s="328"/>
      <c r="F682" s="328"/>
      <c r="G682" s="328"/>
      <c r="H682" s="328"/>
      <c r="I682" s="328"/>
      <c r="J682" s="328"/>
      <c r="K682" s="328"/>
      <c r="L682" s="328"/>
      <c r="M682" s="328"/>
      <c r="N682" s="328"/>
      <c r="O682" s="328"/>
      <c r="P682" s="328"/>
      <c r="Q682" s="328"/>
      <c r="R682" s="328"/>
      <c r="S682" s="328"/>
      <c r="T682" s="328"/>
      <c r="U682" s="328"/>
      <c r="V682" s="328"/>
      <c r="W682" s="328"/>
      <c r="X682" s="328"/>
      <c r="Y682" s="328"/>
      <c r="Z682" s="328"/>
    </row>
    <row r="683" spans="1:26" ht="12.75" customHeight="1">
      <c r="A683" s="328"/>
      <c r="B683" s="328"/>
      <c r="C683" s="328"/>
      <c r="D683" s="328"/>
      <c r="E683" s="328"/>
      <c r="F683" s="328"/>
      <c r="G683" s="328"/>
      <c r="H683" s="328"/>
      <c r="I683" s="328"/>
      <c r="J683" s="328"/>
      <c r="K683" s="328"/>
      <c r="L683" s="328"/>
      <c r="M683" s="328"/>
      <c r="N683" s="328"/>
      <c r="O683" s="328"/>
      <c r="P683" s="328"/>
      <c r="Q683" s="328"/>
      <c r="R683" s="328"/>
      <c r="S683" s="328"/>
      <c r="T683" s="328"/>
      <c r="U683" s="328"/>
      <c r="V683" s="328"/>
      <c r="W683" s="328"/>
      <c r="X683" s="328"/>
      <c r="Y683" s="328"/>
      <c r="Z683" s="328"/>
    </row>
    <row r="684" spans="1:26" ht="12.75" customHeight="1">
      <c r="A684" s="328"/>
      <c r="B684" s="328"/>
      <c r="C684" s="328"/>
      <c r="D684" s="328"/>
      <c r="E684" s="328"/>
      <c r="F684" s="328"/>
      <c r="G684" s="328"/>
      <c r="H684" s="328"/>
      <c r="I684" s="328"/>
      <c r="J684" s="328"/>
      <c r="K684" s="328"/>
      <c r="L684" s="328"/>
      <c r="M684" s="328"/>
      <c r="N684" s="328"/>
      <c r="O684" s="328"/>
      <c r="P684" s="328"/>
      <c r="Q684" s="328"/>
      <c r="R684" s="328"/>
      <c r="S684" s="328"/>
      <c r="T684" s="328"/>
      <c r="U684" s="328"/>
      <c r="V684" s="328"/>
      <c r="W684" s="328"/>
      <c r="X684" s="328"/>
      <c r="Y684" s="328"/>
      <c r="Z684" s="328"/>
    </row>
    <row r="685" spans="1:26" ht="12.75" customHeight="1">
      <c r="A685" s="328"/>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row>
    <row r="686" spans="1:26" ht="12.75" customHeight="1">
      <c r="A686" s="328"/>
      <c r="B686" s="328"/>
      <c r="C686" s="328"/>
      <c r="D686" s="328"/>
      <c r="E686" s="328"/>
      <c r="F686" s="328"/>
      <c r="G686" s="328"/>
      <c r="H686" s="328"/>
      <c r="I686" s="328"/>
      <c r="J686" s="328"/>
      <c r="K686" s="328"/>
      <c r="L686" s="328"/>
      <c r="M686" s="328"/>
      <c r="N686" s="328"/>
      <c r="O686" s="328"/>
      <c r="P686" s="328"/>
      <c r="Q686" s="328"/>
      <c r="R686" s="328"/>
      <c r="S686" s="328"/>
      <c r="T686" s="328"/>
      <c r="U686" s="328"/>
      <c r="V686" s="328"/>
      <c r="W686" s="328"/>
      <c r="X686" s="328"/>
      <c r="Y686" s="328"/>
      <c r="Z686" s="328"/>
    </row>
    <row r="687" spans="1:26" ht="12.75" customHeight="1">
      <c r="A687" s="328"/>
      <c r="B687" s="328"/>
      <c r="C687" s="328"/>
      <c r="D687" s="328"/>
      <c r="E687" s="328"/>
      <c r="F687" s="328"/>
      <c r="G687" s="328"/>
      <c r="H687" s="328"/>
      <c r="I687" s="328"/>
      <c r="J687" s="328"/>
      <c r="K687" s="328"/>
      <c r="L687" s="328"/>
      <c r="M687" s="328"/>
      <c r="N687" s="328"/>
      <c r="O687" s="328"/>
      <c r="P687" s="328"/>
      <c r="Q687" s="328"/>
      <c r="R687" s="328"/>
      <c r="S687" s="328"/>
      <c r="T687" s="328"/>
      <c r="U687" s="328"/>
      <c r="V687" s="328"/>
      <c r="W687" s="328"/>
      <c r="X687" s="328"/>
      <c r="Y687" s="328"/>
      <c r="Z687" s="328"/>
    </row>
    <row r="688" spans="1:26" ht="12.75" customHeight="1">
      <c r="A688" s="328"/>
      <c r="B688" s="328"/>
      <c r="C688" s="328"/>
      <c r="D688" s="328"/>
      <c r="E688" s="328"/>
      <c r="F688" s="328"/>
      <c r="G688" s="328"/>
      <c r="H688" s="328"/>
      <c r="I688" s="328"/>
      <c r="J688" s="328"/>
      <c r="K688" s="328"/>
      <c r="L688" s="328"/>
      <c r="M688" s="328"/>
      <c r="N688" s="328"/>
      <c r="O688" s="328"/>
      <c r="P688" s="328"/>
      <c r="Q688" s="328"/>
      <c r="R688" s="328"/>
      <c r="S688" s="328"/>
      <c r="T688" s="328"/>
      <c r="U688" s="328"/>
      <c r="V688" s="328"/>
      <c r="W688" s="328"/>
      <c r="X688" s="328"/>
      <c r="Y688" s="328"/>
      <c r="Z688" s="328"/>
    </row>
    <row r="689" spans="1:26" ht="12.75" customHeight="1">
      <c r="A689" s="328"/>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row>
    <row r="690" spans="1:26" ht="12.75" customHeight="1">
      <c r="A690" s="328"/>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row>
    <row r="691" spans="1:26" ht="12.75" customHeight="1">
      <c r="A691" s="328"/>
      <c r="B691" s="328"/>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8"/>
      <c r="Z691" s="328"/>
    </row>
    <row r="692" spans="1:26" ht="12.75" customHeight="1">
      <c r="A692" s="328"/>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row>
    <row r="693" spans="1:26" ht="12.75" customHeight="1">
      <c r="A693" s="328"/>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row>
    <row r="694" spans="1:26" ht="12.75" customHeight="1">
      <c r="A694" s="328"/>
      <c r="B694" s="328"/>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8"/>
      <c r="Z694" s="328"/>
    </row>
    <row r="695" spans="1:26" ht="12.75" customHeight="1">
      <c r="A695" s="328"/>
      <c r="B695" s="328"/>
      <c r="C695" s="328"/>
      <c r="D695" s="328"/>
      <c r="E695" s="328"/>
      <c r="F695" s="328"/>
      <c r="G695" s="328"/>
      <c r="H695" s="328"/>
      <c r="I695" s="328"/>
      <c r="J695" s="328"/>
      <c r="K695" s="328"/>
      <c r="L695" s="328"/>
      <c r="M695" s="328"/>
      <c r="N695" s="328"/>
      <c r="O695" s="328"/>
      <c r="P695" s="328"/>
      <c r="Q695" s="328"/>
      <c r="R695" s="328"/>
      <c r="S695" s="328"/>
      <c r="T695" s="328"/>
      <c r="U695" s="328"/>
      <c r="V695" s="328"/>
      <c r="W695" s="328"/>
      <c r="X695" s="328"/>
      <c r="Y695" s="328"/>
      <c r="Z695" s="328"/>
    </row>
    <row r="696" spans="1:26" ht="12.75" customHeight="1">
      <c r="A696" s="328"/>
      <c r="B696" s="328"/>
      <c r="C696" s="328"/>
      <c r="D696" s="328"/>
      <c r="E696" s="328"/>
      <c r="F696" s="328"/>
      <c r="G696" s="328"/>
      <c r="H696" s="328"/>
      <c r="I696" s="328"/>
      <c r="J696" s="328"/>
      <c r="K696" s="328"/>
      <c r="L696" s="328"/>
      <c r="M696" s="328"/>
      <c r="N696" s="328"/>
      <c r="O696" s="328"/>
      <c r="P696" s="328"/>
      <c r="Q696" s="328"/>
      <c r="R696" s="328"/>
      <c r="S696" s="328"/>
      <c r="T696" s="328"/>
      <c r="U696" s="328"/>
      <c r="V696" s="328"/>
      <c r="W696" s="328"/>
      <c r="X696" s="328"/>
      <c r="Y696" s="328"/>
      <c r="Z696" s="328"/>
    </row>
    <row r="697" spans="1:26" ht="12.75" customHeight="1">
      <c r="A697" s="328"/>
      <c r="B697" s="328"/>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8"/>
      <c r="Z697" s="328"/>
    </row>
    <row r="698" spans="1:26" ht="12.75" customHeight="1">
      <c r="A698" s="328"/>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row>
    <row r="699" spans="1:26" ht="12.75" customHeight="1">
      <c r="A699" s="328"/>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row>
    <row r="700" spans="1:26" ht="12.75" customHeight="1">
      <c r="A700" s="328"/>
      <c r="B700" s="328"/>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8"/>
      <c r="Z700" s="328"/>
    </row>
    <row r="701" spans="1:26" ht="12.75" customHeight="1">
      <c r="A701" s="328"/>
      <c r="B701" s="328"/>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8"/>
      <c r="Z701" s="328"/>
    </row>
    <row r="702" spans="1:26" ht="12.75" customHeight="1">
      <c r="A702" s="328"/>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row>
    <row r="703" spans="1:26" ht="12.75" customHeight="1">
      <c r="A703" s="328"/>
      <c r="B703" s="328"/>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8"/>
      <c r="Z703" s="328"/>
    </row>
    <row r="704" spans="1:26" ht="12.75" customHeight="1">
      <c r="A704" s="328"/>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row>
    <row r="705" spans="1:26" ht="12.75" customHeight="1">
      <c r="A705" s="328"/>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row>
    <row r="706" spans="1:26" ht="12.75" customHeight="1">
      <c r="A706" s="328"/>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row>
    <row r="707" spans="1:26" ht="12.75" customHeight="1">
      <c r="A707" s="328"/>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row>
    <row r="708" spans="1:26" ht="12.75" customHeight="1">
      <c r="A708" s="328"/>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row>
    <row r="709" spans="1:26" ht="12.75" customHeight="1">
      <c r="A709" s="328"/>
      <c r="B709" s="328"/>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8"/>
      <c r="Z709" s="328"/>
    </row>
    <row r="710" spans="1:26" ht="12.75" customHeight="1">
      <c r="A710" s="328"/>
      <c r="B710" s="328"/>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8"/>
      <c r="Z710" s="328"/>
    </row>
    <row r="711" spans="1:26" ht="12.75" customHeight="1">
      <c r="A711" s="328"/>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row>
    <row r="712" spans="1:26" ht="12.75" customHeight="1">
      <c r="A712" s="328"/>
      <c r="B712" s="328"/>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8"/>
      <c r="Z712" s="328"/>
    </row>
    <row r="713" spans="1:26" ht="12.75" customHeight="1">
      <c r="A713" s="328"/>
      <c r="B713" s="328"/>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8"/>
      <c r="Z713" s="328"/>
    </row>
    <row r="714" spans="1:26" ht="12.75" customHeight="1">
      <c r="A714" s="328"/>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row>
    <row r="715" spans="1:26" ht="12.75" customHeight="1">
      <c r="A715" s="328"/>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row>
    <row r="716" spans="1:26" ht="12.75" customHeight="1">
      <c r="A716" s="328"/>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row>
    <row r="717" spans="1:26" ht="12.75" customHeight="1">
      <c r="A717" s="328"/>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row>
    <row r="718" spans="1:26" ht="12.75" customHeight="1">
      <c r="A718" s="328"/>
      <c r="B718" s="328"/>
      <c r="C718" s="328"/>
      <c r="D718" s="328"/>
      <c r="E718" s="328"/>
      <c r="F718" s="328"/>
      <c r="G718" s="328"/>
      <c r="H718" s="328"/>
      <c r="I718" s="328"/>
      <c r="J718" s="328"/>
      <c r="K718" s="328"/>
      <c r="L718" s="328"/>
      <c r="M718" s="328"/>
      <c r="N718" s="328"/>
      <c r="O718" s="328"/>
      <c r="P718" s="328"/>
      <c r="Q718" s="328"/>
      <c r="R718" s="328"/>
      <c r="S718" s="328"/>
      <c r="T718" s="328"/>
      <c r="U718" s="328"/>
      <c r="V718" s="328"/>
      <c r="W718" s="328"/>
      <c r="X718" s="328"/>
      <c r="Y718" s="328"/>
      <c r="Z718" s="328"/>
    </row>
    <row r="719" spans="1:26" ht="12.75" customHeight="1">
      <c r="A719" s="328"/>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row>
    <row r="720" spans="1:26" ht="12.75" customHeight="1">
      <c r="A720" s="328"/>
      <c r="B720" s="328"/>
      <c r="C720" s="328"/>
      <c r="D720" s="328"/>
      <c r="E720" s="328"/>
      <c r="F720" s="328"/>
      <c r="G720" s="328"/>
      <c r="H720" s="328"/>
      <c r="I720" s="328"/>
      <c r="J720" s="328"/>
      <c r="K720" s="328"/>
      <c r="L720" s="328"/>
      <c r="M720" s="328"/>
      <c r="N720" s="328"/>
      <c r="O720" s="328"/>
      <c r="P720" s="328"/>
      <c r="Q720" s="328"/>
      <c r="R720" s="328"/>
      <c r="S720" s="328"/>
      <c r="T720" s="328"/>
      <c r="U720" s="328"/>
      <c r="V720" s="328"/>
      <c r="W720" s="328"/>
      <c r="X720" s="328"/>
      <c r="Y720" s="328"/>
      <c r="Z720" s="328"/>
    </row>
    <row r="721" spans="1:26" ht="12.75" customHeight="1">
      <c r="A721" s="328"/>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row>
    <row r="722" spans="1:26" ht="12.75" customHeight="1">
      <c r="A722" s="328"/>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row>
    <row r="723" spans="1:26" ht="12.75" customHeight="1">
      <c r="A723" s="328"/>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row>
    <row r="724" spans="1:26" ht="12.75" customHeight="1">
      <c r="A724" s="328"/>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row>
    <row r="725" spans="1:26" ht="12.75" customHeight="1">
      <c r="A725" s="328"/>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row>
    <row r="726" spans="1:26" ht="12.75" customHeight="1">
      <c r="A726" s="328"/>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row>
    <row r="727" spans="1:26" ht="12.75" customHeight="1">
      <c r="A727" s="328"/>
      <c r="B727" s="328"/>
      <c r="C727" s="328"/>
      <c r="D727" s="328"/>
      <c r="E727" s="328"/>
      <c r="F727" s="328"/>
      <c r="G727" s="328"/>
      <c r="H727" s="328"/>
      <c r="I727" s="328"/>
      <c r="J727" s="328"/>
      <c r="K727" s="328"/>
      <c r="L727" s="328"/>
      <c r="M727" s="328"/>
      <c r="N727" s="328"/>
      <c r="O727" s="328"/>
      <c r="P727" s="328"/>
      <c r="Q727" s="328"/>
      <c r="R727" s="328"/>
      <c r="S727" s="328"/>
      <c r="T727" s="328"/>
      <c r="U727" s="328"/>
      <c r="V727" s="328"/>
      <c r="W727" s="328"/>
      <c r="X727" s="328"/>
      <c r="Y727" s="328"/>
      <c r="Z727" s="328"/>
    </row>
    <row r="728" spans="1:26" ht="12.75" customHeight="1">
      <c r="A728" s="328"/>
      <c r="B728" s="328"/>
      <c r="C728" s="328"/>
      <c r="D728" s="328"/>
      <c r="E728" s="328"/>
      <c r="F728" s="328"/>
      <c r="G728" s="328"/>
      <c r="H728" s="328"/>
      <c r="I728" s="328"/>
      <c r="J728" s="328"/>
      <c r="K728" s="328"/>
      <c r="L728" s="328"/>
      <c r="M728" s="328"/>
      <c r="N728" s="328"/>
      <c r="O728" s="328"/>
      <c r="P728" s="328"/>
      <c r="Q728" s="328"/>
      <c r="R728" s="328"/>
      <c r="S728" s="328"/>
      <c r="T728" s="328"/>
      <c r="U728" s="328"/>
      <c r="V728" s="328"/>
      <c r="W728" s="328"/>
      <c r="X728" s="328"/>
      <c r="Y728" s="328"/>
      <c r="Z728" s="328"/>
    </row>
    <row r="729" spans="1:26" ht="12.75" customHeight="1">
      <c r="A729" s="328"/>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row>
    <row r="730" spans="1:26" ht="12.75" customHeight="1">
      <c r="A730" s="328"/>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row>
    <row r="731" spans="1:26" ht="12.75" customHeight="1">
      <c r="A731" s="328"/>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row>
    <row r="732" spans="1:26" ht="12.75" customHeight="1">
      <c r="A732" s="328"/>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row>
    <row r="733" spans="1:26" ht="12.75" customHeight="1">
      <c r="A733" s="328"/>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row>
    <row r="734" spans="1:26" ht="12.75" customHeight="1">
      <c r="A734" s="328"/>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row>
    <row r="735" spans="1:26" ht="12.75" customHeight="1">
      <c r="A735" s="328"/>
      <c r="B735" s="328"/>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row>
    <row r="736" spans="1:26" ht="12.75" customHeight="1">
      <c r="A736" s="328"/>
      <c r="B736" s="328"/>
      <c r="C736" s="328"/>
      <c r="D736" s="328"/>
      <c r="E736" s="328"/>
      <c r="F736" s="328"/>
      <c r="G736" s="328"/>
      <c r="H736" s="328"/>
      <c r="I736" s="328"/>
      <c r="J736" s="328"/>
      <c r="K736" s="328"/>
      <c r="L736" s="328"/>
      <c r="M736" s="328"/>
      <c r="N736" s="328"/>
      <c r="O736" s="328"/>
      <c r="P736" s="328"/>
      <c r="Q736" s="328"/>
      <c r="R736" s="328"/>
      <c r="S736" s="328"/>
      <c r="T736" s="328"/>
      <c r="U736" s="328"/>
      <c r="V736" s="328"/>
      <c r="W736" s="328"/>
      <c r="X736" s="328"/>
      <c r="Y736" s="328"/>
      <c r="Z736" s="328"/>
    </row>
    <row r="737" spans="1:26" ht="12.75" customHeight="1">
      <c r="A737" s="328"/>
      <c r="B737" s="328"/>
      <c r="C737" s="328"/>
      <c r="D737" s="328"/>
      <c r="E737" s="328"/>
      <c r="F737" s="328"/>
      <c r="G737" s="328"/>
      <c r="H737" s="328"/>
      <c r="I737" s="328"/>
      <c r="J737" s="328"/>
      <c r="K737" s="328"/>
      <c r="L737" s="328"/>
      <c r="M737" s="328"/>
      <c r="N737" s="328"/>
      <c r="O737" s="328"/>
      <c r="P737" s="328"/>
      <c r="Q737" s="328"/>
      <c r="R737" s="328"/>
      <c r="S737" s="328"/>
      <c r="T737" s="328"/>
      <c r="U737" s="328"/>
      <c r="V737" s="328"/>
      <c r="W737" s="328"/>
      <c r="X737" s="328"/>
      <c r="Y737" s="328"/>
      <c r="Z737" s="328"/>
    </row>
    <row r="738" spans="1:26" ht="12.75" customHeight="1">
      <c r="A738" s="328"/>
      <c r="B738" s="328"/>
      <c r="C738" s="328"/>
      <c r="D738" s="328"/>
      <c r="E738" s="328"/>
      <c r="F738" s="328"/>
      <c r="G738" s="328"/>
      <c r="H738" s="328"/>
      <c r="I738" s="328"/>
      <c r="J738" s="328"/>
      <c r="K738" s="328"/>
      <c r="L738" s="328"/>
      <c r="M738" s="328"/>
      <c r="N738" s="328"/>
      <c r="O738" s="328"/>
      <c r="P738" s="328"/>
      <c r="Q738" s="328"/>
      <c r="R738" s="328"/>
      <c r="S738" s="328"/>
      <c r="T738" s="328"/>
      <c r="U738" s="328"/>
      <c r="V738" s="328"/>
      <c r="W738" s="328"/>
      <c r="X738" s="328"/>
      <c r="Y738" s="328"/>
      <c r="Z738" s="328"/>
    </row>
    <row r="739" spans="1:26" ht="12.75" customHeight="1">
      <c r="A739" s="328"/>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row>
    <row r="740" spans="1:26" ht="12.75" customHeight="1">
      <c r="A740" s="328"/>
      <c r="B740" s="328"/>
      <c r="C740" s="328"/>
      <c r="D740" s="328"/>
      <c r="E740" s="328"/>
      <c r="F740" s="328"/>
      <c r="G740" s="328"/>
      <c r="H740" s="328"/>
      <c r="I740" s="328"/>
      <c r="J740" s="328"/>
      <c r="K740" s="328"/>
      <c r="L740" s="328"/>
      <c r="M740" s="328"/>
      <c r="N740" s="328"/>
      <c r="O740" s="328"/>
      <c r="P740" s="328"/>
      <c r="Q740" s="328"/>
      <c r="R740" s="328"/>
      <c r="S740" s="328"/>
      <c r="T740" s="328"/>
      <c r="U740" s="328"/>
      <c r="V740" s="328"/>
      <c r="W740" s="328"/>
      <c r="X740" s="328"/>
      <c r="Y740" s="328"/>
      <c r="Z740" s="328"/>
    </row>
    <row r="741" spans="1:26" ht="12.75" customHeight="1">
      <c r="A741" s="328"/>
      <c r="B741" s="328"/>
      <c r="C741" s="328"/>
      <c r="D741" s="328"/>
      <c r="E741" s="328"/>
      <c r="F741" s="328"/>
      <c r="G741" s="328"/>
      <c r="H741" s="328"/>
      <c r="I741" s="328"/>
      <c r="J741" s="328"/>
      <c r="K741" s="328"/>
      <c r="L741" s="328"/>
      <c r="M741" s="328"/>
      <c r="N741" s="328"/>
      <c r="O741" s="328"/>
      <c r="P741" s="328"/>
      <c r="Q741" s="328"/>
      <c r="R741" s="328"/>
      <c r="S741" s="328"/>
      <c r="T741" s="328"/>
      <c r="U741" s="328"/>
      <c r="V741" s="328"/>
      <c r="W741" s="328"/>
      <c r="X741" s="328"/>
      <c r="Y741" s="328"/>
      <c r="Z741" s="328"/>
    </row>
    <row r="742" spans="1:26" ht="12.75" customHeight="1">
      <c r="A742" s="328"/>
      <c r="B742" s="328"/>
      <c r="C742" s="328"/>
      <c r="D742" s="328"/>
      <c r="E742" s="328"/>
      <c r="F742" s="328"/>
      <c r="G742" s="328"/>
      <c r="H742" s="328"/>
      <c r="I742" s="328"/>
      <c r="J742" s="328"/>
      <c r="K742" s="328"/>
      <c r="L742" s="328"/>
      <c r="M742" s="328"/>
      <c r="N742" s="328"/>
      <c r="O742" s="328"/>
      <c r="P742" s="328"/>
      <c r="Q742" s="328"/>
      <c r="R742" s="328"/>
      <c r="S742" s="328"/>
      <c r="T742" s="328"/>
      <c r="U742" s="328"/>
      <c r="V742" s="328"/>
      <c r="W742" s="328"/>
      <c r="X742" s="328"/>
      <c r="Y742" s="328"/>
      <c r="Z742" s="328"/>
    </row>
    <row r="743" spans="1:26" ht="12.75" customHeight="1">
      <c r="A743" s="328"/>
      <c r="B743" s="328"/>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row>
    <row r="744" spans="1:26" ht="12.75" customHeight="1">
      <c r="A744" s="328"/>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row>
    <row r="745" spans="1:26" ht="12.75" customHeight="1">
      <c r="A745" s="328"/>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row>
    <row r="746" spans="1:26" ht="12.75" customHeight="1">
      <c r="A746" s="328"/>
      <c r="B746" s="328"/>
      <c r="C746" s="328"/>
      <c r="D746" s="328"/>
      <c r="E746" s="328"/>
      <c r="F746" s="328"/>
      <c r="G746" s="328"/>
      <c r="H746" s="328"/>
      <c r="I746" s="328"/>
      <c r="J746" s="328"/>
      <c r="K746" s="328"/>
      <c r="L746" s="328"/>
      <c r="M746" s="328"/>
      <c r="N746" s="328"/>
      <c r="O746" s="328"/>
      <c r="P746" s="328"/>
      <c r="Q746" s="328"/>
      <c r="R746" s="328"/>
      <c r="S746" s="328"/>
      <c r="T746" s="328"/>
      <c r="U746" s="328"/>
      <c r="V746" s="328"/>
      <c r="W746" s="328"/>
      <c r="X746" s="328"/>
      <c r="Y746" s="328"/>
      <c r="Z746" s="328"/>
    </row>
    <row r="747" spans="1:26" ht="12.75" customHeight="1">
      <c r="A747" s="328"/>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row>
    <row r="748" spans="1:26" ht="12.75" customHeight="1">
      <c r="A748" s="328"/>
      <c r="B748" s="328"/>
      <c r="C748" s="328"/>
      <c r="D748" s="328"/>
      <c r="E748" s="328"/>
      <c r="F748" s="328"/>
      <c r="G748" s="328"/>
      <c r="H748" s="328"/>
      <c r="I748" s="328"/>
      <c r="J748" s="328"/>
      <c r="K748" s="328"/>
      <c r="L748" s="328"/>
      <c r="M748" s="328"/>
      <c r="N748" s="328"/>
      <c r="O748" s="328"/>
      <c r="P748" s="328"/>
      <c r="Q748" s="328"/>
      <c r="R748" s="328"/>
      <c r="S748" s="328"/>
      <c r="T748" s="328"/>
      <c r="U748" s="328"/>
      <c r="V748" s="328"/>
      <c r="W748" s="328"/>
      <c r="X748" s="328"/>
      <c r="Y748" s="328"/>
      <c r="Z748" s="328"/>
    </row>
    <row r="749" spans="1:26" ht="12.75" customHeight="1">
      <c r="A749" s="328"/>
      <c r="B749" s="328"/>
      <c r="C749" s="328"/>
      <c r="D749" s="328"/>
      <c r="E749" s="328"/>
      <c r="F749" s="328"/>
      <c r="G749" s="328"/>
      <c r="H749" s="328"/>
      <c r="I749" s="328"/>
      <c r="J749" s="328"/>
      <c r="K749" s="328"/>
      <c r="L749" s="328"/>
      <c r="M749" s="328"/>
      <c r="N749" s="328"/>
      <c r="O749" s="328"/>
      <c r="P749" s="328"/>
      <c r="Q749" s="328"/>
      <c r="R749" s="328"/>
      <c r="S749" s="328"/>
      <c r="T749" s="328"/>
      <c r="U749" s="328"/>
      <c r="V749" s="328"/>
      <c r="W749" s="328"/>
      <c r="X749" s="328"/>
      <c r="Y749" s="328"/>
      <c r="Z749" s="328"/>
    </row>
    <row r="750" spans="1:26" ht="12.75" customHeight="1">
      <c r="A750" s="328"/>
      <c r="B750" s="328"/>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row>
    <row r="751" spans="1:26" ht="12.75" customHeight="1">
      <c r="A751" s="328"/>
      <c r="B751" s="328"/>
      <c r="C751" s="328"/>
      <c r="D751" s="328"/>
      <c r="E751" s="328"/>
      <c r="F751" s="328"/>
      <c r="G751" s="328"/>
      <c r="H751" s="328"/>
      <c r="I751" s="328"/>
      <c r="J751" s="328"/>
      <c r="K751" s="328"/>
      <c r="L751" s="328"/>
      <c r="M751" s="328"/>
      <c r="N751" s="328"/>
      <c r="O751" s="328"/>
      <c r="P751" s="328"/>
      <c r="Q751" s="328"/>
      <c r="R751" s="328"/>
      <c r="S751" s="328"/>
      <c r="T751" s="328"/>
      <c r="U751" s="328"/>
      <c r="V751" s="328"/>
      <c r="W751" s="328"/>
      <c r="X751" s="328"/>
      <c r="Y751" s="328"/>
      <c r="Z751" s="328"/>
    </row>
    <row r="752" spans="1:26" ht="12.75" customHeight="1">
      <c r="A752" s="328"/>
      <c r="B752" s="328"/>
      <c r="C752" s="328"/>
      <c r="D752" s="328"/>
      <c r="E752" s="328"/>
      <c r="F752" s="328"/>
      <c r="G752" s="328"/>
      <c r="H752" s="328"/>
      <c r="I752" s="328"/>
      <c r="J752" s="328"/>
      <c r="K752" s="328"/>
      <c r="L752" s="328"/>
      <c r="M752" s="328"/>
      <c r="N752" s="328"/>
      <c r="O752" s="328"/>
      <c r="P752" s="328"/>
      <c r="Q752" s="328"/>
      <c r="R752" s="328"/>
      <c r="S752" s="328"/>
      <c r="T752" s="328"/>
      <c r="U752" s="328"/>
      <c r="V752" s="328"/>
      <c r="W752" s="328"/>
      <c r="X752" s="328"/>
      <c r="Y752" s="328"/>
      <c r="Z752" s="328"/>
    </row>
    <row r="753" spans="1:26" ht="12.75" customHeight="1">
      <c r="A753" s="328"/>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row>
    <row r="754" spans="1:26" ht="12.75" customHeight="1">
      <c r="A754" s="328"/>
      <c r="B754" s="328"/>
      <c r="C754" s="328"/>
      <c r="D754" s="328"/>
      <c r="E754" s="328"/>
      <c r="F754" s="328"/>
      <c r="G754" s="328"/>
      <c r="H754" s="328"/>
      <c r="I754" s="328"/>
      <c r="J754" s="328"/>
      <c r="K754" s="328"/>
      <c r="L754" s="328"/>
      <c r="M754" s="328"/>
      <c r="N754" s="328"/>
      <c r="O754" s="328"/>
      <c r="P754" s="328"/>
      <c r="Q754" s="328"/>
      <c r="R754" s="328"/>
      <c r="S754" s="328"/>
      <c r="T754" s="328"/>
      <c r="U754" s="328"/>
      <c r="V754" s="328"/>
      <c r="W754" s="328"/>
      <c r="X754" s="328"/>
      <c r="Y754" s="328"/>
      <c r="Z754" s="328"/>
    </row>
    <row r="755" spans="1:26" ht="12.75" customHeight="1">
      <c r="A755" s="328"/>
      <c r="B755" s="328"/>
      <c r="C755" s="328"/>
      <c r="D755" s="328"/>
      <c r="E755" s="328"/>
      <c r="F755" s="328"/>
      <c r="G755" s="328"/>
      <c r="H755" s="328"/>
      <c r="I755" s="328"/>
      <c r="J755" s="328"/>
      <c r="K755" s="328"/>
      <c r="L755" s="328"/>
      <c r="M755" s="328"/>
      <c r="N755" s="328"/>
      <c r="O755" s="328"/>
      <c r="P755" s="328"/>
      <c r="Q755" s="328"/>
      <c r="R755" s="328"/>
      <c r="S755" s="328"/>
      <c r="T755" s="328"/>
      <c r="U755" s="328"/>
      <c r="V755" s="328"/>
      <c r="W755" s="328"/>
      <c r="X755" s="328"/>
      <c r="Y755" s="328"/>
      <c r="Z755" s="328"/>
    </row>
    <row r="756" spans="1:26" ht="12.75" customHeight="1">
      <c r="A756" s="328"/>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row>
    <row r="757" spans="1:26" ht="12.75" customHeight="1">
      <c r="A757" s="328"/>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row>
    <row r="758" spans="1:26" ht="12.75" customHeight="1">
      <c r="A758" s="328"/>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row>
    <row r="759" spans="1:26" ht="12.75" customHeight="1">
      <c r="A759" s="328"/>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row>
    <row r="760" spans="1:26" ht="12.75" customHeight="1">
      <c r="A760" s="328"/>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row>
    <row r="761" spans="1:26" ht="12.75" customHeight="1">
      <c r="A761" s="328"/>
      <c r="B761" s="328"/>
      <c r="C761" s="328"/>
      <c r="D761" s="328"/>
      <c r="E761" s="328"/>
      <c r="F761" s="328"/>
      <c r="G761" s="328"/>
      <c r="H761" s="328"/>
      <c r="I761" s="328"/>
      <c r="J761" s="328"/>
      <c r="K761" s="328"/>
      <c r="L761" s="328"/>
      <c r="M761" s="328"/>
      <c r="N761" s="328"/>
      <c r="O761" s="328"/>
      <c r="P761" s="328"/>
      <c r="Q761" s="328"/>
      <c r="R761" s="328"/>
      <c r="S761" s="328"/>
      <c r="T761" s="328"/>
      <c r="U761" s="328"/>
      <c r="V761" s="328"/>
      <c r="W761" s="328"/>
      <c r="X761" s="328"/>
      <c r="Y761" s="328"/>
      <c r="Z761" s="328"/>
    </row>
    <row r="762" spans="1:26" ht="12.75" customHeight="1">
      <c r="A762" s="328"/>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row>
    <row r="763" spans="1:26" ht="12.75" customHeight="1">
      <c r="A763" s="328"/>
      <c r="B763" s="328"/>
      <c r="C763" s="328"/>
      <c r="D763" s="328"/>
      <c r="E763" s="328"/>
      <c r="F763" s="328"/>
      <c r="G763" s="328"/>
      <c r="H763" s="328"/>
      <c r="I763" s="328"/>
      <c r="J763" s="328"/>
      <c r="K763" s="328"/>
      <c r="L763" s="328"/>
      <c r="M763" s="328"/>
      <c r="N763" s="328"/>
      <c r="O763" s="328"/>
      <c r="P763" s="328"/>
      <c r="Q763" s="328"/>
      <c r="R763" s="328"/>
      <c r="S763" s="328"/>
      <c r="T763" s="328"/>
      <c r="U763" s="328"/>
      <c r="V763" s="328"/>
      <c r="W763" s="328"/>
      <c r="X763" s="328"/>
      <c r="Y763" s="328"/>
      <c r="Z763" s="328"/>
    </row>
    <row r="764" spans="1:26" ht="12.75" customHeight="1">
      <c r="A764" s="328"/>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row>
    <row r="765" spans="1:26" ht="12.75" customHeight="1">
      <c r="A765" s="328"/>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row>
    <row r="766" spans="1:26" ht="12.75" customHeight="1">
      <c r="A766" s="328"/>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row>
    <row r="767" spans="1:26" ht="12.75" customHeight="1">
      <c r="A767" s="328"/>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328"/>
    </row>
    <row r="768" spans="1:26" ht="12.75" customHeight="1">
      <c r="A768" s="328"/>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row>
    <row r="769" spans="1:26" ht="12.75" customHeight="1">
      <c r="A769" s="328"/>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row>
    <row r="770" spans="1:26" ht="12.75" customHeight="1">
      <c r="A770" s="328"/>
      <c r="B770" s="328"/>
      <c r="C770" s="328"/>
      <c r="D770" s="328"/>
      <c r="E770" s="328"/>
      <c r="F770" s="328"/>
      <c r="G770" s="328"/>
      <c r="H770" s="328"/>
      <c r="I770" s="328"/>
      <c r="J770" s="328"/>
      <c r="K770" s="328"/>
      <c r="L770" s="328"/>
      <c r="M770" s="328"/>
      <c r="N770" s="328"/>
      <c r="O770" s="328"/>
      <c r="P770" s="328"/>
      <c r="Q770" s="328"/>
      <c r="R770" s="328"/>
      <c r="S770" s="328"/>
      <c r="T770" s="328"/>
      <c r="U770" s="328"/>
      <c r="V770" s="328"/>
      <c r="W770" s="328"/>
      <c r="X770" s="328"/>
      <c r="Y770" s="328"/>
      <c r="Z770" s="328"/>
    </row>
    <row r="771" spans="1:26" ht="12.75" customHeight="1">
      <c r="A771" s="328"/>
      <c r="B771" s="328"/>
      <c r="C771" s="328"/>
      <c r="D771" s="328"/>
      <c r="E771" s="328"/>
      <c r="F771" s="328"/>
      <c r="G771" s="328"/>
      <c r="H771" s="328"/>
      <c r="I771" s="328"/>
      <c r="J771" s="328"/>
      <c r="K771" s="328"/>
      <c r="L771" s="328"/>
      <c r="M771" s="328"/>
      <c r="N771" s="328"/>
      <c r="O771" s="328"/>
      <c r="P771" s="328"/>
      <c r="Q771" s="328"/>
      <c r="R771" s="328"/>
      <c r="S771" s="328"/>
      <c r="T771" s="328"/>
      <c r="U771" s="328"/>
      <c r="V771" s="328"/>
      <c r="W771" s="328"/>
      <c r="X771" s="328"/>
      <c r="Y771" s="328"/>
      <c r="Z771" s="328"/>
    </row>
    <row r="772" spans="1:26" ht="12.75" customHeight="1">
      <c r="A772" s="328"/>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row>
    <row r="773" spans="1:26" ht="12.75" customHeight="1">
      <c r="A773" s="328"/>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row>
    <row r="774" spans="1:26" ht="12.75" customHeight="1">
      <c r="A774" s="328"/>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row>
    <row r="775" spans="1:26" ht="12.75" customHeight="1">
      <c r="A775" s="328"/>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row>
    <row r="776" spans="1:26" ht="12.75" customHeight="1">
      <c r="A776" s="328"/>
      <c r="B776" s="328"/>
      <c r="C776" s="328"/>
      <c r="D776" s="328"/>
      <c r="E776" s="328"/>
      <c r="F776" s="328"/>
      <c r="G776" s="328"/>
      <c r="H776" s="328"/>
      <c r="I776" s="328"/>
      <c r="J776" s="328"/>
      <c r="K776" s="328"/>
      <c r="L776" s="328"/>
      <c r="M776" s="328"/>
      <c r="N776" s="328"/>
      <c r="O776" s="328"/>
      <c r="P776" s="328"/>
      <c r="Q776" s="328"/>
      <c r="R776" s="328"/>
      <c r="S776" s="328"/>
      <c r="T776" s="328"/>
      <c r="U776" s="328"/>
      <c r="V776" s="328"/>
      <c r="W776" s="328"/>
      <c r="X776" s="328"/>
      <c r="Y776" s="328"/>
      <c r="Z776" s="328"/>
    </row>
    <row r="777" spans="1:26" ht="12.75" customHeight="1">
      <c r="A777" s="328"/>
      <c r="B777" s="328"/>
      <c r="C777" s="328"/>
      <c r="D777" s="328"/>
      <c r="E777" s="328"/>
      <c r="F777" s="328"/>
      <c r="G777" s="328"/>
      <c r="H777" s="328"/>
      <c r="I777" s="328"/>
      <c r="J777" s="328"/>
      <c r="K777" s="328"/>
      <c r="L777" s="328"/>
      <c r="M777" s="328"/>
      <c r="N777" s="328"/>
      <c r="O777" s="328"/>
      <c r="P777" s="328"/>
      <c r="Q777" s="328"/>
      <c r="R777" s="328"/>
      <c r="S777" s="328"/>
      <c r="T777" s="328"/>
      <c r="U777" s="328"/>
      <c r="V777" s="328"/>
      <c r="W777" s="328"/>
      <c r="X777" s="328"/>
      <c r="Y777" s="328"/>
      <c r="Z777" s="328"/>
    </row>
    <row r="778" spans="1:26" ht="12.75" customHeight="1">
      <c r="A778" s="328"/>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row>
    <row r="779" spans="1:26" ht="12.75" customHeight="1">
      <c r="A779" s="328"/>
      <c r="B779" s="328"/>
      <c r="C779" s="328"/>
      <c r="D779" s="328"/>
      <c r="E779" s="328"/>
      <c r="F779" s="328"/>
      <c r="G779" s="328"/>
      <c r="H779" s="328"/>
      <c r="I779" s="328"/>
      <c r="J779" s="328"/>
      <c r="K779" s="328"/>
      <c r="L779" s="328"/>
      <c r="M779" s="328"/>
      <c r="N779" s="328"/>
      <c r="O779" s="328"/>
      <c r="P779" s="328"/>
      <c r="Q779" s="328"/>
      <c r="R779" s="328"/>
      <c r="S779" s="328"/>
      <c r="T779" s="328"/>
      <c r="U779" s="328"/>
      <c r="V779" s="328"/>
      <c r="W779" s="328"/>
      <c r="X779" s="328"/>
      <c r="Y779" s="328"/>
      <c r="Z779" s="328"/>
    </row>
    <row r="780" spans="1:26" ht="12.75" customHeight="1">
      <c r="A780" s="328"/>
      <c r="B780" s="328"/>
      <c r="C780" s="328"/>
      <c r="D780" s="328"/>
      <c r="E780" s="328"/>
      <c r="F780" s="328"/>
      <c r="G780" s="328"/>
      <c r="H780" s="328"/>
      <c r="I780" s="328"/>
      <c r="J780" s="328"/>
      <c r="K780" s="328"/>
      <c r="L780" s="328"/>
      <c r="M780" s="328"/>
      <c r="N780" s="328"/>
      <c r="O780" s="328"/>
      <c r="P780" s="328"/>
      <c r="Q780" s="328"/>
      <c r="R780" s="328"/>
      <c r="S780" s="328"/>
      <c r="T780" s="328"/>
      <c r="U780" s="328"/>
      <c r="V780" s="328"/>
      <c r="W780" s="328"/>
      <c r="X780" s="328"/>
      <c r="Y780" s="328"/>
      <c r="Z780" s="328"/>
    </row>
    <row r="781" spans="1:26" ht="12.75" customHeight="1">
      <c r="A781" s="328"/>
      <c r="B781" s="328"/>
      <c r="C781" s="328"/>
      <c r="D781" s="328"/>
      <c r="E781" s="328"/>
      <c r="F781" s="328"/>
      <c r="G781" s="328"/>
      <c r="H781" s="328"/>
      <c r="I781" s="328"/>
      <c r="J781" s="328"/>
      <c r="K781" s="328"/>
      <c r="L781" s="328"/>
      <c r="M781" s="328"/>
      <c r="N781" s="328"/>
      <c r="O781" s="328"/>
      <c r="P781" s="328"/>
      <c r="Q781" s="328"/>
      <c r="R781" s="328"/>
      <c r="S781" s="328"/>
      <c r="T781" s="328"/>
      <c r="U781" s="328"/>
      <c r="V781" s="328"/>
      <c r="W781" s="328"/>
      <c r="X781" s="328"/>
      <c r="Y781" s="328"/>
      <c r="Z781" s="328"/>
    </row>
    <row r="782" spans="1:26" ht="12.75" customHeight="1">
      <c r="A782" s="328"/>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row>
    <row r="783" spans="1:26" ht="12.75" customHeight="1">
      <c r="A783" s="328"/>
      <c r="B783" s="328"/>
      <c r="C783" s="328"/>
      <c r="D783" s="328"/>
      <c r="E783" s="328"/>
      <c r="F783" s="328"/>
      <c r="G783" s="328"/>
      <c r="H783" s="328"/>
      <c r="I783" s="328"/>
      <c r="J783" s="328"/>
      <c r="K783" s="328"/>
      <c r="L783" s="328"/>
      <c r="M783" s="328"/>
      <c r="N783" s="328"/>
      <c r="O783" s="328"/>
      <c r="P783" s="328"/>
      <c r="Q783" s="328"/>
      <c r="R783" s="328"/>
      <c r="S783" s="328"/>
      <c r="T783" s="328"/>
      <c r="U783" s="328"/>
      <c r="V783" s="328"/>
      <c r="W783" s="328"/>
      <c r="X783" s="328"/>
      <c r="Y783" s="328"/>
      <c r="Z783" s="328"/>
    </row>
    <row r="784" spans="1:26" ht="12.75" customHeight="1">
      <c r="A784" s="328"/>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row>
    <row r="785" spans="1:26" ht="12.75" customHeight="1">
      <c r="A785" s="328"/>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row>
    <row r="786" spans="1:26" ht="12.75" customHeight="1">
      <c r="A786" s="328"/>
      <c r="B786" s="328"/>
      <c r="C786" s="328"/>
      <c r="D786" s="328"/>
      <c r="E786" s="328"/>
      <c r="F786" s="328"/>
      <c r="G786" s="328"/>
      <c r="H786" s="328"/>
      <c r="I786" s="328"/>
      <c r="J786" s="328"/>
      <c r="K786" s="328"/>
      <c r="L786" s="328"/>
      <c r="M786" s="328"/>
      <c r="N786" s="328"/>
      <c r="O786" s="328"/>
      <c r="P786" s="328"/>
      <c r="Q786" s="328"/>
      <c r="R786" s="328"/>
      <c r="S786" s="328"/>
      <c r="T786" s="328"/>
      <c r="U786" s="328"/>
      <c r="V786" s="328"/>
      <c r="W786" s="328"/>
      <c r="X786" s="328"/>
      <c r="Y786" s="328"/>
      <c r="Z786" s="328"/>
    </row>
    <row r="787" spans="1:26" ht="12.75" customHeight="1">
      <c r="A787" s="328"/>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row>
    <row r="788" spans="1:26" ht="12.75" customHeight="1">
      <c r="A788" s="328"/>
      <c r="B788" s="328"/>
      <c r="C788" s="328"/>
      <c r="D788" s="328"/>
      <c r="E788" s="328"/>
      <c r="F788" s="328"/>
      <c r="G788" s="328"/>
      <c r="H788" s="328"/>
      <c r="I788" s="328"/>
      <c r="J788" s="328"/>
      <c r="K788" s="328"/>
      <c r="L788" s="328"/>
      <c r="M788" s="328"/>
      <c r="N788" s="328"/>
      <c r="O788" s="328"/>
      <c r="P788" s="328"/>
      <c r="Q788" s="328"/>
      <c r="R788" s="328"/>
      <c r="S788" s="328"/>
      <c r="T788" s="328"/>
      <c r="U788" s="328"/>
      <c r="V788" s="328"/>
      <c r="W788" s="328"/>
      <c r="X788" s="328"/>
      <c r="Y788" s="328"/>
      <c r="Z788" s="328"/>
    </row>
    <row r="789" spans="1:26" ht="12.75" customHeight="1">
      <c r="A789" s="328"/>
      <c r="B789" s="328"/>
      <c r="C789" s="328"/>
      <c r="D789" s="328"/>
      <c r="E789" s="328"/>
      <c r="F789" s="328"/>
      <c r="G789" s="328"/>
      <c r="H789" s="328"/>
      <c r="I789" s="328"/>
      <c r="J789" s="328"/>
      <c r="K789" s="328"/>
      <c r="L789" s="328"/>
      <c r="M789" s="328"/>
      <c r="N789" s="328"/>
      <c r="O789" s="328"/>
      <c r="P789" s="328"/>
      <c r="Q789" s="328"/>
      <c r="R789" s="328"/>
      <c r="S789" s="328"/>
      <c r="T789" s="328"/>
      <c r="U789" s="328"/>
      <c r="V789" s="328"/>
      <c r="W789" s="328"/>
      <c r="X789" s="328"/>
      <c r="Y789" s="328"/>
      <c r="Z789" s="328"/>
    </row>
    <row r="790" spans="1:26" ht="12.75" customHeight="1">
      <c r="A790" s="328"/>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row>
    <row r="791" spans="1:26" ht="12.75" customHeight="1">
      <c r="A791" s="328"/>
      <c r="B791" s="328"/>
      <c r="C791" s="328"/>
      <c r="D791" s="328"/>
      <c r="E791" s="328"/>
      <c r="F791" s="328"/>
      <c r="G791" s="328"/>
      <c r="H791" s="328"/>
      <c r="I791" s="328"/>
      <c r="J791" s="328"/>
      <c r="K791" s="328"/>
      <c r="L791" s="328"/>
      <c r="M791" s="328"/>
      <c r="N791" s="328"/>
      <c r="O791" s="328"/>
      <c r="P791" s="328"/>
      <c r="Q791" s="328"/>
      <c r="R791" s="328"/>
      <c r="S791" s="328"/>
      <c r="T791" s="328"/>
      <c r="U791" s="328"/>
      <c r="V791" s="328"/>
      <c r="W791" s="328"/>
      <c r="X791" s="328"/>
      <c r="Y791" s="328"/>
      <c r="Z791" s="328"/>
    </row>
    <row r="792" spans="1:26" ht="12.75" customHeight="1">
      <c r="A792" s="328"/>
      <c r="B792" s="328"/>
      <c r="C792" s="328"/>
      <c r="D792" s="328"/>
      <c r="E792" s="328"/>
      <c r="F792" s="328"/>
      <c r="G792" s="328"/>
      <c r="H792" s="328"/>
      <c r="I792" s="328"/>
      <c r="J792" s="328"/>
      <c r="K792" s="328"/>
      <c r="L792" s="328"/>
      <c r="M792" s="328"/>
      <c r="N792" s="328"/>
      <c r="O792" s="328"/>
      <c r="P792" s="328"/>
      <c r="Q792" s="328"/>
      <c r="R792" s="328"/>
      <c r="S792" s="328"/>
      <c r="T792" s="328"/>
      <c r="U792" s="328"/>
      <c r="V792" s="328"/>
      <c r="W792" s="328"/>
      <c r="X792" s="328"/>
      <c r="Y792" s="328"/>
      <c r="Z792" s="328"/>
    </row>
    <row r="793" spans="1:26" ht="12.75" customHeight="1">
      <c r="A793" s="328"/>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row>
    <row r="794" spans="1:26" ht="12.75" customHeight="1">
      <c r="A794" s="328"/>
      <c r="B794" s="328"/>
      <c r="C794" s="328"/>
      <c r="D794" s="328"/>
      <c r="E794" s="328"/>
      <c r="F794" s="328"/>
      <c r="G794" s="328"/>
      <c r="H794" s="328"/>
      <c r="I794" s="328"/>
      <c r="J794" s="328"/>
      <c r="K794" s="328"/>
      <c r="L794" s="328"/>
      <c r="M794" s="328"/>
      <c r="N794" s="328"/>
      <c r="O794" s="328"/>
      <c r="P794" s="328"/>
      <c r="Q794" s="328"/>
      <c r="R794" s="328"/>
      <c r="S794" s="328"/>
      <c r="T794" s="328"/>
      <c r="U794" s="328"/>
      <c r="V794" s="328"/>
      <c r="W794" s="328"/>
      <c r="X794" s="328"/>
      <c r="Y794" s="328"/>
      <c r="Z794" s="328"/>
    </row>
    <row r="795" spans="1:26" ht="12.75" customHeight="1">
      <c r="A795" s="328"/>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row>
    <row r="796" spans="1:26" ht="12.75" customHeight="1">
      <c r="A796" s="328"/>
      <c r="B796" s="328"/>
      <c r="C796" s="328"/>
      <c r="D796" s="328"/>
      <c r="E796" s="328"/>
      <c r="F796" s="328"/>
      <c r="G796" s="328"/>
      <c r="H796" s="328"/>
      <c r="I796" s="328"/>
      <c r="J796" s="328"/>
      <c r="K796" s="328"/>
      <c r="L796" s="328"/>
      <c r="M796" s="328"/>
      <c r="N796" s="328"/>
      <c r="O796" s="328"/>
      <c r="P796" s="328"/>
      <c r="Q796" s="328"/>
      <c r="R796" s="328"/>
      <c r="S796" s="328"/>
      <c r="T796" s="328"/>
      <c r="U796" s="328"/>
      <c r="V796" s="328"/>
      <c r="W796" s="328"/>
      <c r="X796" s="328"/>
      <c r="Y796" s="328"/>
      <c r="Z796" s="328"/>
    </row>
    <row r="797" spans="1:26" ht="12.75" customHeight="1">
      <c r="A797" s="328"/>
      <c r="B797" s="328"/>
      <c r="C797" s="328"/>
      <c r="D797" s="328"/>
      <c r="E797" s="328"/>
      <c r="F797" s="328"/>
      <c r="G797" s="328"/>
      <c r="H797" s="328"/>
      <c r="I797" s="328"/>
      <c r="J797" s="328"/>
      <c r="K797" s="328"/>
      <c r="L797" s="328"/>
      <c r="M797" s="328"/>
      <c r="N797" s="328"/>
      <c r="O797" s="328"/>
      <c r="P797" s="328"/>
      <c r="Q797" s="328"/>
      <c r="R797" s="328"/>
      <c r="S797" s="328"/>
      <c r="T797" s="328"/>
      <c r="U797" s="328"/>
      <c r="V797" s="328"/>
      <c r="W797" s="328"/>
      <c r="X797" s="328"/>
      <c r="Y797" s="328"/>
      <c r="Z797" s="328"/>
    </row>
    <row r="798" spans="1:26" ht="12.75" customHeight="1">
      <c r="A798" s="328"/>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row>
    <row r="799" spans="1:26" ht="12.75" customHeight="1">
      <c r="A799" s="328"/>
      <c r="B799" s="328"/>
      <c r="C799" s="328"/>
      <c r="D799" s="328"/>
      <c r="E799" s="328"/>
      <c r="F799" s="328"/>
      <c r="G799" s="328"/>
      <c r="H799" s="328"/>
      <c r="I799" s="328"/>
      <c r="J799" s="328"/>
      <c r="K799" s="328"/>
      <c r="L799" s="328"/>
      <c r="M799" s="328"/>
      <c r="N799" s="328"/>
      <c r="O799" s="328"/>
      <c r="P799" s="328"/>
      <c r="Q799" s="328"/>
      <c r="R799" s="328"/>
      <c r="S799" s="328"/>
      <c r="T799" s="328"/>
      <c r="U799" s="328"/>
      <c r="V799" s="328"/>
      <c r="W799" s="328"/>
      <c r="X799" s="328"/>
      <c r="Y799" s="328"/>
      <c r="Z799" s="328"/>
    </row>
    <row r="800" spans="1:26" ht="12.75" customHeight="1">
      <c r="A800" s="328"/>
      <c r="B800" s="328"/>
      <c r="C800" s="328"/>
      <c r="D800" s="328"/>
      <c r="E800" s="328"/>
      <c r="F800" s="328"/>
      <c r="G800" s="328"/>
      <c r="H800" s="328"/>
      <c r="I800" s="328"/>
      <c r="J800" s="328"/>
      <c r="K800" s="328"/>
      <c r="L800" s="328"/>
      <c r="M800" s="328"/>
      <c r="N800" s="328"/>
      <c r="O800" s="328"/>
      <c r="P800" s="328"/>
      <c r="Q800" s="328"/>
      <c r="R800" s="328"/>
      <c r="S800" s="328"/>
      <c r="T800" s="328"/>
      <c r="U800" s="328"/>
      <c r="V800" s="328"/>
      <c r="W800" s="328"/>
      <c r="X800" s="328"/>
      <c r="Y800" s="328"/>
      <c r="Z800" s="328"/>
    </row>
    <row r="801" spans="1:26" ht="12.75" customHeight="1">
      <c r="A801" s="328"/>
      <c r="B801" s="328"/>
      <c r="C801" s="328"/>
      <c r="D801" s="328"/>
      <c r="E801" s="328"/>
      <c r="F801" s="328"/>
      <c r="G801" s="328"/>
      <c r="H801" s="328"/>
      <c r="I801" s="328"/>
      <c r="J801" s="328"/>
      <c r="K801" s="328"/>
      <c r="L801" s="328"/>
      <c r="M801" s="328"/>
      <c r="N801" s="328"/>
      <c r="O801" s="328"/>
      <c r="P801" s="328"/>
      <c r="Q801" s="328"/>
      <c r="R801" s="328"/>
      <c r="S801" s="328"/>
      <c r="T801" s="328"/>
      <c r="U801" s="328"/>
      <c r="V801" s="328"/>
      <c r="W801" s="328"/>
      <c r="X801" s="328"/>
      <c r="Y801" s="328"/>
      <c r="Z801" s="328"/>
    </row>
    <row r="802" spans="1:26" ht="12.75" customHeight="1">
      <c r="A802" s="328"/>
      <c r="B802" s="328"/>
      <c r="C802" s="328"/>
      <c r="D802" s="328"/>
      <c r="E802" s="328"/>
      <c r="F802" s="328"/>
      <c r="G802" s="328"/>
      <c r="H802" s="328"/>
      <c r="I802" s="328"/>
      <c r="J802" s="328"/>
      <c r="K802" s="328"/>
      <c r="L802" s="328"/>
      <c r="M802" s="328"/>
      <c r="N802" s="328"/>
      <c r="O802" s="328"/>
      <c r="P802" s="328"/>
      <c r="Q802" s="328"/>
      <c r="R802" s="328"/>
      <c r="S802" s="328"/>
      <c r="T802" s="328"/>
      <c r="U802" s="328"/>
      <c r="V802" s="328"/>
      <c r="W802" s="328"/>
      <c r="X802" s="328"/>
      <c r="Y802" s="328"/>
      <c r="Z802" s="328"/>
    </row>
    <row r="803" spans="1:26" ht="12.75" customHeight="1">
      <c r="A803" s="328"/>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row>
    <row r="804" spans="1:26" ht="12.75" customHeight="1">
      <c r="A804" s="328"/>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row>
    <row r="805" spans="1:26" ht="12.75" customHeight="1">
      <c r="A805" s="328"/>
      <c r="B805" s="328"/>
      <c r="C805" s="328"/>
      <c r="D805" s="328"/>
      <c r="E805" s="328"/>
      <c r="F805" s="328"/>
      <c r="G805" s="328"/>
      <c r="H805" s="328"/>
      <c r="I805" s="328"/>
      <c r="J805" s="328"/>
      <c r="K805" s="328"/>
      <c r="L805" s="328"/>
      <c r="M805" s="328"/>
      <c r="N805" s="328"/>
      <c r="O805" s="328"/>
      <c r="P805" s="328"/>
      <c r="Q805" s="328"/>
      <c r="R805" s="328"/>
      <c r="S805" s="328"/>
      <c r="T805" s="328"/>
      <c r="U805" s="328"/>
      <c r="V805" s="328"/>
      <c r="W805" s="328"/>
      <c r="X805" s="328"/>
      <c r="Y805" s="328"/>
      <c r="Z805" s="328"/>
    </row>
    <row r="806" spans="1:26" ht="12.75" customHeight="1">
      <c r="A806" s="328"/>
      <c r="B806" s="328"/>
      <c r="C806" s="328"/>
      <c r="D806" s="328"/>
      <c r="E806" s="328"/>
      <c r="F806" s="328"/>
      <c r="G806" s="328"/>
      <c r="H806" s="328"/>
      <c r="I806" s="328"/>
      <c r="J806" s="328"/>
      <c r="K806" s="328"/>
      <c r="L806" s="328"/>
      <c r="M806" s="328"/>
      <c r="N806" s="328"/>
      <c r="O806" s="328"/>
      <c r="P806" s="328"/>
      <c r="Q806" s="328"/>
      <c r="R806" s="328"/>
      <c r="S806" s="328"/>
      <c r="T806" s="328"/>
      <c r="U806" s="328"/>
      <c r="V806" s="328"/>
      <c r="W806" s="328"/>
      <c r="X806" s="328"/>
      <c r="Y806" s="328"/>
      <c r="Z806" s="328"/>
    </row>
    <row r="807" spans="1:26" ht="12.75" customHeight="1">
      <c r="A807" s="328"/>
      <c r="B807" s="328"/>
      <c r="C807" s="328"/>
      <c r="D807" s="328"/>
      <c r="E807" s="328"/>
      <c r="F807" s="328"/>
      <c r="G807" s="328"/>
      <c r="H807" s="328"/>
      <c r="I807" s="328"/>
      <c r="J807" s="328"/>
      <c r="K807" s="328"/>
      <c r="L807" s="328"/>
      <c r="M807" s="328"/>
      <c r="N807" s="328"/>
      <c r="O807" s="328"/>
      <c r="P807" s="328"/>
      <c r="Q807" s="328"/>
      <c r="R807" s="328"/>
      <c r="S807" s="328"/>
      <c r="T807" s="328"/>
      <c r="U807" s="328"/>
      <c r="V807" s="328"/>
      <c r="W807" s="328"/>
      <c r="X807" s="328"/>
      <c r="Y807" s="328"/>
      <c r="Z807" s="328"/>
    </row>
    <row r="808" spans="1:26" ht="12.75" customHeight="1">
      <c r="A808" s="328"/>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row>
    <row r="809" spans="1:26" ht="12.75" customHeight="1">
      <c r="A809" s="328"/>
      <c r="B809" s="328"/>
      <c r="C809" s="328"/>
      <c r="D809" s="328"/>
      <c r="E809" s="328"/>
      <c r="F809" s="328"/>
      <c r="G809" s="328"/>
      <c r="H809" s="328"/>
      <c r="I809" s="328"/>
      <c r="J809" s="328"/>
      <c r="K809" s="328"/>
      <c r="L809" s="328"/>
      <c r="M809" s="328"/>
      <c r="N809" s="328"/>
      <c r="O809" s="328"/>
      <c r="P809" s="328"/>
      <c r="Q809" s="328"/>
      <c r="R809" s="328"/>
      <c r="S809" s="328"/>
      <c r="T809" s="328"/>
      <c r="U809" s="328"/>
      <c r="V809" s="328"/>
      <c r="W809" s="328"/>
      <c r="X809" s="328"/>
      <c r="Y809" s="328"/>
      <c r="Z809" s="328"/>
    </row>
    <row r="810" spans="1:26" ht="12.75" customHeight="1">
      <c r="A810" s="328"/>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row>
    <row r="811" spans="1:26" ht="12.75" customHeight="1">
      <c r="A811" s="328"/>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row>
    <row r="812" spans="1:26" ht="12.75" customHeight="1">
      <c r="A812" s="328"/>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row>
    <row r="813" spans="1:26" ht="12.75" customHeight="1">
      <c r="A813" s="328"/>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row>
    <row r="814" spans="1:26" ht="12.75" customHeight="1">
      <c r="A814" s="328"/>
      <c r="B814" s="328"/>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8"/>
      <c r="Z814" s="328"/>
    </row>
    <row r="815" spans="1:26" ht="12.75" customHeight="1">
      <c r="A815" s="328"/>
      <c r="B815" s="328"/>
      <c r="C815" s="328"/>
      <c r="D815" s="328"/>
      <c r="E815" s="328"/>
      <c r="F815" s="328"/>
      <c r="G815" s="328"/>
      <c r="H815" s="328"/>
      <c r="I815" s="328"/>
      <c r="J815" s="328"/>
      <c r="K815" s="328"/>
      <c r="L815" s="328"/>
      <c r="M815" s="328"/>
      <c r="N815" s="328"/>
      <c r="O815" s="328"/>
      <c r="P815" s="328"/>
      <c r="Q815" s="328"/>
      <c r="R815" s="328"/>
      <c r="S815" s="328"/>
      <c r="T815" s="328"/>
      <c r="U815" s="328"/>
      <c r="V815" s="328"/>
      <c r="W815" s="328"/>
      <c r="X815" s="328"/>
      <c r="Y815" s="328"/>
      <c r="Z815" s="328"/>
    </row>
    <row r="816" spans="1:26" ht="12.75" customHeight="1">
      <c r="A816" s="328"/>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row>
    <row r="817" spans="1:26" ht="12.75" customHeight="1">
      <c r="A817" s="328"/>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row>
    <row r="818" spans="1:26" ht="12.75" customHeight="1">
      <c r="A818" s="328"/>
      <c r="B818" s="328"/>
      <c r="C818" s="328"/>
      <c r="D818" s="328"/>
      <c r="E818" s="328"/>
      <c r="F818" s="328"/>
      <c r="G818" s="328"/>
      <c r="H818" s="328"/>
      <c r="I818" s="328"/>
      <c r="J818" s="328"/>
      <c r="K818" s="328"/>
      <c r="L818" s="328"/>
      <c r="M818" s="328"/>
      <c r="N818" s="328"/>
      <c r="O818" s="328"/>
      <c r="P818" s="328"/>
      <c r="Q818" s="328"/>
      <c r="R818" s="328"/>
      <c r="S818" s="328"/>
      <c r="T818" s="328"/>
      <c r="U818" s="328"/>
      <c r="V818" s="328"/>
      <c r="W818" s="328"/>
      <c r="X818" s="328"/>
      <c r="Y818" s="328"/>
      <c r="Z818" s="328"/>
    </row>
    <row r="819" spans="1:26" ht="12.75" customHeight="1">
      <c r="A819" s="328"/>
      <c r="B819" s="328"/>
      <c r="C819" s="328"/>
      <c r="D819" s="328"/>
      <c r="E819" s="328"/>
      <c r="F819" s="328"/>
      <c r="G819" s="328"/>
      <c r="H819" s="328"/>
      <c r="I819" s="328"/>
      <c r="J819" s="328"/>
      <c r="K819" s="328"/>
      <c r="L819" s="328"/>
      <c r="M819" s="328"/>
      <c r="N819" s="328"/>
      <c r="O819" s="328"/>
      <c r="P819" s="328"/>
      <c r="Q819" s="328"/>
      <c r="R819" s="328"/>
      <c r="S819" s="328"/>
      <c r="T819" s="328"/>
      <c r="U819" s="328"/>
      <c r="V819" s="328"/>
      <c r="W819" s="328"/>
      <c r="X819" s="328"/>
      <c r="Y819" s="328"/>
      <c r="Z819" s="328"/>
    </row>
    <row r="820" spans="1:26" ht="12.75" customHeight="1">
      <c r="A820" s="328"/>
      <c r="B820" s="328"/>
      <c r="C820" s="328"/>
      <c r="D820" s="328"/>
      <c r="E820" s="328"/>
      <c r="F820" s="328"/>
      <c r="G820" s="328"/>
      <c r="H820" s="328"/>
      <c r="I820" s="328"/>
      <c r="J820" s="328"/>
      <c r="K820" s="328"/>
      <c r="L820" s="328"/>
      <c r="M820" s="328"/>
      <c r="N820" s="328"/>
      <c r="O820" s="328"/>
      <c r="P820" s="328"/>
      <c r="Q820" s="328"/>
      <c r="R820" s="328"/>
      <c r="S820" s="328"/>
      <c r="T820" s="328"/>
      <c r="U820" s="328"/>
      <c r="V820" s="328"/>
      <c r="W820" s="328"/>
      <c r="X820" s="328"/>
      <c r="Y820" s="328"/>
      <c r="Z820" s="328"/>
    </row>
    <row r="821" spans="1:26" ht="12.75" customHeight="1">
      <c r="A821" s="328"/>
      <c r="B821" s="328"/>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row>
    <row r="822" spans="1:26" ht="12.75" customHeight="1">
      <c r="A822" s="328"/>
      <c r="B822" s="328"/>
      <c r="C822" s="328"/>
      <c r="D822" s="328"/>
      <c r="E822" s="328"/>
      <c r="F822" s="328"/>
      <c r="G822" s="328"/>
      <c r="H822" s="328"/>
      <c r="I822" s="328"/>
      <c r="J822" s="328"/>
      <c r="K822" s="328"/>
      <c r="L822" s="328"/>
      <c r="M822" s="328"/>
      <c r="N822" s="328"/>
      <c r="O822" s="328"/>
      <c r="P822" s="328"/>
      <c r="Q822" s="328"/>
      <c r="R822" s="328"/>
      <c r="S822" s="328"/>
      <c r="T822" s="328"/>
      <c r="U822" s="328"/>
      <c r="V822" s="328"/>
      <c r="W822" s="328"/>
      <c r="X822" s="328"/>
      <c r="Y822" s="328"/>
      <c r="Z822" s="328"/>
    </row>
    <row r="823" spans="1:26" ht="12.75" customHeight="1">
      <c r="A823" s="328"/>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row>
    <row r="824" spans="1:26" ht="12.75" customHeight="1">
      <c r="A824" s="328"/>
      <c r="B824" s="328"/>
      <c r="C824" s="328"/>
      <c r="D824" s="328"/>
      <c r="E824" s="328"/>
      <c r="F824" s="328"/>
      <c r="G824" s="328"/>
      <c r="H824" s="328"/>
      <c r="I824" s="328"/>
      <c r="J824" s="328"/>
      <c r="K824" s="328"/>
      <c r="L824" s="328"/>
      <c r="M824" s="328"/>
      <c r="N824" s="328"/>
      <c r="O824" s="328"/>
      <c r="P824" s="328"/>
      <c r="Q824" s="328"/>
      <c r="R824" s="328"/>
      <c r="S824" s="328"/>
      <c r="T824" s="328"/>
      <c r="U824" s="328"/>
      <c r="V824" s="328"/>
      <c r="W824" s="328"/>
      <c r="X824" s="328"/>
      <c r="Y824" s="328"/>
      <c r="Z824" s="328"/>
    </row>
    <row r="825" spans="1:26" ht="12.75" customHeight="1">
      <c r="A825" s="328"/>
      <c r="B825" s="328"/>
      <c r="C825" s="328"/>
      <c r="D825" s="328"/>
      <c r="E825" s="328"/>
      <c r="F825" s="328"/>
      <c r="G825" s="328"/>
      <c r="H825" s="328"/>
      <c r="I825" s="328"/>
      <c r="J825" s="328"/>
      <c r="K825" s="328"/>
      <c r="L825" s="328"/>
      <c r="M825" s="328"/>
      <c r="N825" s="328"/>
      <c r="O825" s="328"/>
      <c r="P825" s="328"/>
      <c r="Q825" s="328"/>
      <c r="R825" s="328"/>
      <c r="S825" s="328"/>
      <c r="T825" s="328"/>
      <c r="U825" s="328"/>
      <c r="V825" s="328"/>
      <c r="W825" s="328"/>
      <c r="X825" s="328"/>
      <c r="Y825" s="328"/>
      <c r="Z825" s="328"/>
    </row>
    <row r="826" spans="1:26" ht="12.75" customHeight="1">
      <c r="A826" s="328"/>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row>
    <row r="827" spans="1:26" ht="12.75" customHeight="1">
      <c r="A827" s="328"/>
      <c r="B827" s="328"/>
      <c r="C827" s="328"/>
      <c r="D827" s="328"/>
      <c r="E827" s="328"/>
      <c r="F827" s="328"/>
      <c r="G827" s="328"/>
      <c r="H827" s="328"/>
      <c r="I827" s="328"/>
      <c r="J827" s="328"/>
      <c r="K827" s="328"/>
      <c r="L827" s="328"/>
      <c r="M827" s="328"/>
      <c r="N827" s="328"/>
      <c r="O827" s="328"/>
      <c r="P827" s="328"/>
      <c r="Q827" s="328"/>
      <c r="R827" s="328"/>
      <c r="S827" s="328"/>
      <c r="T827" s="328"/>
      <c r="U827" s="328"/>
      <c r="V827" s="328"/>
      <c r="W827" s="328"/>
      <c r="X827" s="328"/>
      <c r="Y827" s="328"/>
      <c r="Z827" s="328"/>
    </row>
    <row r="828" spans="1:26" ht="12.75" customHeight="1">
      <c r="A828" s="328"/>
      <c r="B828" s="328"/>
      <c r="C828" s="328"/>
      <c r="D828" s="328"/>
      <c r="E828" s="328"/>
      <c r="F828" s="328"/>
      <c r="G828" s="328"/>
      <c r="H828" s="328"/>
      <c r="I828" s="328"/>
      <c r="J828" s="328"/>
      <c r="K828" s="328"/>
      <c r="L828" s="328"/>
      <c r="M828" s="328"/>
      <c r="N828" s="328"/>
      <c r="O828" s="328"/>
      <c r="P828" s="328"/>
      <c r="Q828" s="328"/>
      <c r="R828" s="328"/>
      <c r="S828" s="328"/>
      <c r="T828" s="328"/>
      <c r="U828" s="328"/>
      <c r="V828" s="328"/>
      <c r="W828" s="328"/>
      <c r="X828" s="328"/>
      <c r="Y828" s="328"/>
      <c r="Z828" s="328"/>
    </row>
    <row r="829" spans="1:26" ht="12.75" customHeight="1">
      <c r="A829" s="328"/>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row>
    <row r="830" spans="1:26" ht="12.75" customHeight="1">
      <c r="A830" s="328"/>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row>
    <row r="831" spans="1:26" ht="12.75" customHeight="1">
      <c r="A831" s="328"/>
      <c r="B831" s="328"/>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row>
    <row r="832" spans="1:26" ht="12.75" customHeight="1">
      <c r="A832" s="328"/>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row>
    <row r="833" spans="1:26" ht="12.75" customHeight="1">
      <c r="A833" s="328"/>
      <c r="B833" s="328"/>
      <c r="C833" s="328"/>
      <c r="D833" s="328"/>
      <c r="E833" s="328"/>
      <c r="F833" s="328"/>
      <c r="G833" s="328"/>
      <c r="H833" s="328"/>
      <c r="I833" s="328"/>
      <c r="J833" s="328"/>
      <c r="K833" s="328"/>
      <c r="L833" s="328"/>
      <c r="M833" s="328"/>
      <c r="N833" s="328"/>
      <c r="O833" s="328"/>
      <c r="P833" s="328"/>
      <c r="Q833" s="328"/>
      <c r="R833" s="328"/>
      <c r="S833" s="328"/>
      <c r="T833" s="328"/>
      <c r="U833" s="328"/>
      <c r="V833" s="328"/>
      <c r="W833" s="328"/>
      <c r="X833" s="328"/>
      <c r="Y833" s="328"/>
      <c r="Z833" s="328"/>
    </row>
    <row r="834" spans="1:26" ht="12.75" customHeight="1">
      <c r="A834" s="328"/>
      <c r="B834" s="328"/>
      <c r="C834" s="328"/>
      <c r="D834" s="328"/>
      <c r="E834" s="328"/>
      <c r="F834" s="328"/>
      <c r="G834" s="328"/>
      <c r="H834" s="328"/>
      <c r="I834" s="328"/>
      <c r="J834" s="328"/>
      <c r="K834" s="328"/>
      <c r="L834" s="328"/>
      <c r="M834" s="328"/>
      <c r="N834" s="328"/>
      <c r="O834" s="328"/>
      <c r="P834" s="328"/>
      <c r="Q834" s="328"/>
      <c r="R834" s="328"/>
      <c r="S834" s="328"/>
      <c r="T834" s="328"/>
      <c r="U834" s="328"/>
      <c r="V834" s="328"/>
      <c r="W834" s="328"/>
      <c r="X834" s="328"/>
      <c r="Y834" s="328"/>
      <c r="Z834" s="328"/>
    </row>
    <row r="835" spans="1:26" ht="12.75" customHeight="1">
      <c r="A835" s="328"/>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row>
    <row r="836" spans="1:26" ht="12.75" customHeight="1">
      <c r="A836" s="328"/>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row>
    <row r="837" spans="1:26" ht="12.75" customHeight="1">
      <c r="A837" s="328"/>
      <c r="B837" s="328"/>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row>
    <row r="838" spans="1:26" ht="12.75" customHeight="1">
      <c r="A838" s="328"/>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row>
    <row r="839" spans="1:26" ht="12.75" customHeight="1">
      <c r="A839" s="328"/>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row>
    <row r="840" spans="1:26" ht="12.75" customHeight="1">
      <c r="A840" s="328"/>
      <c r="B840" s="328"/>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row>
    <row r="841" spans="1:26" ht="12.75" customHeight="1">
      <c r="A841" s="328"/>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row>
    <row r="842" spans="1:26" ht="12.75" customHeight="1">
      <c r="A842" s="328"/>
      <c r="B842" s="328"/>
      <c r="C842" s="328"/>
      <c r="D842" s="328"/>
      <c r="E842" s="328"/>
      <c r="F842" s="328"/>
      <c r="G842" s="328"/>
      <c r="H842" s="328"/>
      <c r="I842" s="328"/>
      <c r="J842" s="328"/>
      <c r="K842" s="328"/>
      <c r="L842" s="328"/>
      <c r="M842" s="328"/>
      <c r="N842" s="328"/>
      <c r="O842" s="328"/>
      <c r="P842" s="328"/>
      <c r="Q842" s="328"/>
      <c r="R842" s="328"/>
      <c r="S842" s="328"/>
      <c r="T842" s="328"/>
      <c r="U842" s="328"/>
      <c r="V842" s="328"/>
      <c r="W842" s="328"/>
      <c r="X842" s="328"/>
      <c r="Y842" s="328"/>
      <c r="Z842" s="328"/>
    </row>
    <row r="843" spans="1:26" ht="12.75" customHeight="1">
      <c r="A843" s="328"/>
      <c r="B843" s="328"/>
      <c r="C843" s="328"/>
      <c r="D843" s="328"/>
      <c r="E843" s="328"/>
      <c r="F843" s="328"/>
      <c r="G843" s="328"/>
      <c r="H843" s="328"/>
      <c r="I843" s="328"/>
      <c r="J843" s="328"/>
      <c r="K843" s="328"/>
      <c r="L843" s="328"/>
      <c r="M843" s="328"/>
      <c r="N843" s="328"/>
      <c r="O843" s="328"/>
      <c r="P843" s="328"/>
      <c r="Q843" s="328"/>
      <c r="R843" s="328"/>
      <c r="S843" s="328"/>
      <c r="T843" s="328"/>
      <c r="U843" s="328"/>
      <c r="V843" s="328"/>
      <c r="W843" s="328"/>
      <c r="X843" s="328"/>
      <c r="Y843" s="328"/>
      <c r="Z843" s="328"/>
    </row>
    <row r="844" spans="1:26" ht="12.75" customHeight="1">
      <c r="A844" s="328"/>
      <c r="B844" s="328"/>
      <c r="C844" s="328"/>
      <c r="D844" s="328"/>
      <c r="E844" s="328"/>
      <c r="F844" s="328"/>
      <c r="G844" s="328"/>
      <c r="H844" s="328"/>
      <c r="I844" s="328"/>
      <c r="J844" s="328"/>
      <c r="K844" s="328"/>
      <c r="L844" s="328"/>
      <c r="M844" s="328"/>
      <c r="N844" s="328"/>
      <c r="O844" s="328"/>
      <c r="P844" s="328"/>
      <c r="Q844" s="328"/>
      <c r="R844" s="328"/>
      <c r="S844" s="328"/>
      <c r="T844" s="328"/>
      <c r="U844" s="328"/>
      <c r="V844" s="328"/>
      <c r="W844" s="328"/>
      <c r="X844" s="328"/>
      <c r="Y844" s="328"/>
      <c r="Z844" s="328"/>
    </row>
    <row r="845" spans="1:26" ht="12.75" customHeight="1">
      <c r="A845" s="328"/>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row>
    <row r="846" spans="1:26" ht="12.75" customHeight="1">
      <c r="A846" s="328"/>
      <c r="B846" s="328"/>
      <c r="C846" s="328"/>
      <c r="D846" s="328"/>
      <c r="E846" s="328"/>
      <c r="F846" s="328"/>
      <c r="G846" s="328"/>
      <c r="H846" s="328"/>
      <c r="I846" s="328"/>
      <c r="J846" s="328"/>
      <c r="K846" s="328"/>
      <c r="L846" s="328"/>
      <c r="M846" s="328"/>
      <c r="N846" s="328"/>
      <c r="O846" s="328"/>
      <c r="P846" s="328"/>
      <c r="Q846" s="328"/>
      <c r="R846" s="328"/>
      <c r="S846" s="328"/>
      <c r="T846" s="328"/>
      <c r="U846" s="328"/>
      <c r="V846" s="328"/>
      <c r="W846" s="328"/>
      <c r="X846" s="328"/>
      <c r="Y846" s="328"/>
      <c r="Z846" s="328"/>
    </row>
    <row r="847" spans="1:26" ht="12.75" customHeight="1">
      <c r="A847" s="328"/>
      <c r="B847" s="328"/>
      <c r="C847" s="328"/>
      <c r="D847" s="328"/>
      <c r="E847" s="328"/>
      <c r="F847" s="328"/>
      <c r="G847" s="328"/>
      <c r="H847" s="328"/>
      <c r="I847" s="328"/>
      <c r="J847" s="328"/>
      <c r="K847" s="328"/>
      <c r="L847" s="328"/>
      <c r="M847" s="328"/>
      <c r="N847" s="328"/>
      <c r="O847" s="328"/>
      <c r="P847" s="328"/>
      <c r="Q847" s="328"/>
      <c r="R847" s="328"/>
      <c r="S847" s="328"/>
      <c r="T847" s="328"/>
      <c r="U847" s="328"/>
      <c r="V847" s="328"/>
      <c r="W847" s="328"/>
      <c r="X847" s="328"/>
      <c r="Y847" s="328"/>
      <c r="Z847" s="328"/>
    </row>
    <row r="848" spans="1:26" ht="12.75" customHeight="1">
      <c r="A848" s="328"/>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row>
    <row r="849" spans="1:26" ht="12.75" customHeight="1">
      <c r="A849" s="328"/>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row>
    <row r="850" spans="1:26" ht="12.75" customHeight="1">
      <c r="A850" s="328"/>
      <c r="B850" s="328"/>
      <c r="C850" s="328"/>
      <c r="D850" s="328"/>
      <c r="E850" s="328"/>
      <c r="F850" s="328"/>
      <c r="G850" s="328"/>
      <c r="H850" s="328"/>
      <c r="I850" s="328"/>
      <c r="J850" s="328"/>
      <c r="K850" s="328"/>
      <c r="L850" s="328"/>
      <c r="M850" s="328"/>
      <c r="N850" s="328"/>
      <c r="O850" s="328"/>
      <c r="P850" s="328"/>
      <c r="Q850" s="328"/>
      <c r="R850" s="328"/>
      <c r="S850" s="328"/>
      <c r="T850" s="328"/>
      <c r="U850" s="328"/>
      <c r="V850" s="328"/>
      <c r="W850" s="328"/>
      <c r="X850" s="328"/>
      <c r="Y850" s="328"/>
      <c r="Z850" s="328"/>
    </row>
    <row r="851" spans="1:26" ht="12.75" customHeight="1">
      <c r="A851" s="328"/>
      <c r="B851" s="328"/>
      <c r="C851" s="328"/>
      <c r="D851" s="328"/>
      <c r="E851" s="328"/>
      <c r="F851" s="328"/>
      <c r="G851" s="328"/>
      <c r="H851" s="328"/>
      <c r="I851" s="328"/>
      <c r="J851" s="328"/>
      <c r="K851" s="328"/>
      <c r="L851" s="328"/>
      <c r="M851" s="328"/>
      <c r="N851" s="328"/>
      <c r="O851" s="328"/>
      <c r="P851" s="328"/>
      <c r="Q851" s="328"/>
      <c r="R851" s="328"/>
      <c r="S851" s="328"/>
      <c r="T851" s="328"/>
      <c r="U851" s="328"/>
      <c r="V851" s="328"/>
      <c r="W851" s="328"/>
      <c r="X851" s="328"/>
      <c r="Y851" s="328"/>
      <c r="Z851" s="328"/>
    </row>
    <row r="852" spans="1:26" ht="12.75" customHeight="1">
      <c r="A852" s="328"/>
      <c r="B852" s="328"/>
      <c r="C852" s="328"/>
      <c r="D852" s="328"/>
      <c r="E852" s="328"/>
      <c r="F852" s="328"/>
      <c r="G852" s="328"/>
      <c r="H852" s="328"/>
      <c r="I852" s="328"/>
      <c r="J852" s="328"/>
      <c r="K852" s="328"/>
      <c r="L852" s="328"/>
      <c r="M852" s="328"/>
      <c r="N852" s="328"/>
      <c r="O852" s="328"/>
      <c r="P852" s="328"/>
      <c r="Q852" s="328"/>
      <c r="R852" s="328"/>
      <c r="S852" s="328"/>
      <c r="T852" s="328"/>
      <c r="U852" s="328"/>
      <c r="V852" s="328"/>
      <c r="W852" s="328"/>
      <c r="X852" s="328"/>
      <c r="Y852" s="328"/>
      <c r="Z852" s="328"/>
    </row>
    <row r="853" spans="1:26" ht="12.75" customHeight="1">
      <c r="A853" s="328"/>
      <c r="B853" s="328"/>
      <c r="C853" s="328"/>
      <c r="D853" s="328"/>
      <c r="E853" s="328"/>
      <c r="F853" s="328"/>
      <c r="G853" s="328"/>
      <c r="H853" s="328"/>
      <c r="I853" s="328"/>
      <c r="J853" s="328"/>
      <c r="K853" s="328"/>
      <c r="L853" s="328"/>
      <c r="M853" s="328"/>
      <c r="N853" s="328"/>
      <c r="O853" s="328"/>
      <c r="P853" s="328"/>
      <c r="Q853" s="328"/>
      <c r="R853" s="328"/>
      <c r="S853" s="328"/>
      <c r="T853" s="328"/>
      <c r="U853" s="328"/>
      <c r="V853" s="328"/>
      <c r="W853" s="328"/>
      <c r="X853" s="328"/>
      <c r="Y853" s="328"/>
      <c r="Z853" s="328"/>
    </row>
    <row r="854" spans="1:26" ht="12.75" customHeight="1">
      <c r="A854" s="328"/>
      <c r="B854" s="328"/>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8"/>
      <c r="Z854" s="328"/>
    </row>
    <row r="855" spans="1:26" ht="12.75" customHeight="1">
      <c r="A855" s="328"/>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row>
    <row r="856" spans="1:26" ht="12.75" customHeight="1">
      <c r="A856" s="328"/>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row>
    <row r="857" spans="1:26" ht="12.75" customHeight="1">
      <c r="A857" s="328"/>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row>
    <row r="858" spans="1:26" ht="12.75" customHeight="1">
      <c r="A858" s="328"/>
      <c r="B858" s="328"/>
      <c r="C858" s="328"/>
      <c r="D858" s="328"/>
      <c r="E858" s="328"/>
      <c r="F858" s="328"/>
      <c r="G858" s="328"/>
      <c r="H858" s="328"/>
      <c r="I858" s="328"/>
      <c r="J858" s="328"/>
      <c r="K858" s="328"/>
      <c r="L858" s="328"/>
      <c r="M858" s="328"/>
      <c r="N858" s="328"/>
      <c r="O858" s="328"/>
      <c r="P858" s="328"/>
      <c r="Q858" s="328"/>
      <c r="R858" s="328"/>
      <c r="S858" s="328"/>
      <c r="T858" s="328"/>
      <c r="U858" s="328"/>
      <c r="V858" s="328"/>
      <c r="W858" s="328"/>
      <c r="X858" s="328"/>
      <c r="Y858" s="328"/>
      <c r="Z858" s="328"/>
    </row>
    <row r="859" spans="1:26" ht="12.75" customHeight="1">
      <c r="A859" s="328"/>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row>
    <row r="860" spans="1:26" ht="12.75" customHeight="1">
      <c r="A860" s="328"/>
      <c r="B860" s="328"/>
      <c r="C860" s="328"/>
      <c r="D860" s="328"/>
      <c r="E860" s="328"/>
      <c r="F860" s="328"/>
      <c r="G860" s="328"/>
      <c r="H860" s="328"/>
      <c r="I860" s="328"/>
      <c r="J860" s="328"/>
      <c r="K860" s="328"/>
      <c r="L860" s="328"/>
      <c r="M860" s="328"/>
      <c r="N860" s="328"/>
      <c r="O860" s="328"/>
      <c r="P860" s="328"/>
      <c r="Q860" s="328"/>
      <c r="R860" s="328"/>
      <c r="S860" s="328"/>
      <c r="T860" s="328"/>
      <c r="U860" s="328"/>
      <c r="V860" s="328"/>
      <c r="W860" s="328"/>
      <c r="X860" s="328"/>
      <c r="Y860" s="328"/>
      <c r="Z860" s="328"/>
    </row>
    <row r="861" spans="1:26" ht="12.75" customHeight="1">
      <c r="A861" s="328"/>
      <c r="B861" s="328"/>
      <c r="C861" s="328"/>
      <c r="D861" s="328"/>
      <c r="E861" s="328"/>
      <c r="F861" s="328"/>
      <c r="G861" s="328"/>
      <c r="H861" s="328"/>
      <c r="I861" s="328"/>
      <c r="J861" s="328"/>
      <c r="K861" s="328"/>
      <c r="L861" s="328"/>
      <c r="M861" s="328"/>
      <c r="N861" s="328"/>
      <c r="O861" s="328"/>
      <c r="P861" s="328"/>
      <c r="Q861" s="328"/>
      <c r="R861" s="328"/>
      <c r="S861" s="328"/>
      <c r="T861" s="328"/>
      <c r="U861" s="328"/>
      <c r="V861" s="328"/>
      <c r="W861" s="328"/>
      <c r="X861" s="328"/>
      <c r="Y861" s="328"/>
      <c r="Z861" s="328"/>
    </row>
    <row r="862" spans="1:26" ht="12.75" customHeight="1">
      <c r="A862" s="328"/>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row>
    <row r="863" spans="1:26" ht="12.75" customHeight="1">
      <c r="A863" s="328"/>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row>
    <row r="864" spans="1:26" ht="12.75" customHeight="1">
      <c r="A864" s="328"/>
      <c r="B864" s="328"/>
      <c r="C864" s="328"/>
      <c r="D864" s="328"/>
      <c r="E864" s="328"/>
      <c r="F864" s="328"/>
      <c r="G864" s="328"/>
      <c r="H864" s="328"/>
      <c r="I864" s="328"/>
      <c r="J864" s="328"/>
      <c r="K864" s="328"/>
      <c r="L864" s="328"/>
      <c r="M864" s="328"/>
      <c r="N864" s="328"/>
      <c r="O864" s="328"/>
      <c r="P864" s="328"/>
      <c r="Q864" s="328"/>
      <c r="R864" s="328"/>
      <c r="S864" s="328"/>
      <c r="T864" s="328"/>
      <c r="U864" s="328"/>
      <c r="V864" s="328"/>
      <c r="W864" s="328"/>
      <c r="X864" s="328"/>
      <c r="Y864" s="328"/>
      <c r="Z864" s="328"/>
    </row>
    <row r="865" spans="1:26" ht="12.75" customHeight="1">
      <c r="A865" s="328"/>
      <c r="B865" s="328"/>
      <c r="C865" s="328"/>
      <c r="D865" s="328"/>
      <c r="E865" s="328"/>
      <c r="F865" s="328"/>
      <c r="G865" s="328"/>
      <c r="H865" s="328"/>
      <c r="I865" s="328"/>
      <c r="J865" s="328"/>
      <c r="K865" s="328"/>
      <c r="L865" s="328"/>
      <c r="M865" s="328"/>
      <c r="N865" s="328"/>
      <c r="O865" s="328"/>
      <c r="P865" s="328"/>
      <c r="Q865" s="328"/>
      <c r="R865" s="328"/>
      <c r="S865" s="328"/>
      <c r="T865" s="328"/>
      <c r="U865" s="328"/>
      <c r="V865" s="328"/>
      <c r="W865" s="328"/>
      <c r="X865" s="328"/>
      <c r="Y865" s="328"/>
      <c r="Z865" s="328"/>
    </row>
    <row r="866" spans="1:26" ht="12.75" customHeight="1">
      <c r="A866" s="328"/>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row>
    <row r="867" spans="1:26" ht="12.75" customHeight="1">
      <c r="A867" s="328"/>
      <c r="B867" s="328"/>
      <c r="C867" s="328"/>
      <c r="D867" s="328"/>
      <c r="E867" s="328"/>
      <c r="F867" s="328"/>
      <c r="G867" s="328"/>
      <c r="H867" s="328"/>
      <c r="I867" s="328"/>
      <c r="J867" s="328"/>
      <c r="K867" s="328"/>
      <c r="L867" s="328"/>
      <c r="M867" s="328"/>
      <c r="N867" s="328"/>
      <c r="O867" s="328"/>
      <c r="P867" s="328"/>
      <c r="Q867" s="328"/>
      <c r="R867" s="328"/>
      <c r="S867" s="328"/>
      <c r="T867" s="328"/>
      <c r="U867" s="328"/>
      <c r="V867" s="328"/>
      <c r="W867" s="328"/>
      <c r="X867" s="328"/>
      <c r="Y867" s="328"/>
      <c r="Z867" s="328"/>
    </row>
    <row r="868" spans="1:26" ht="12.75" customHeight="1">
      <c r="A868" s="328"/>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row>
    <row r="869" spans="1:26" ht="12.75" customHeight="1">
      <c r="A869" s="328"/>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row>
    <row r="870" spans="1:26" ht="12.75" customHeight="1">
      <c r="A870" s="328"/>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row>
    <row r="871" spans="1:26" ht="12.75" customHeight="1">
      <c r="A871" s="328"/>
      <c r="B871" s="328"/>
      <c r="C871" s="328"/>
      <c r="D871" s="328"/>
      <c r="E871" s="328"/>
      <c r="F871" s="328"/>
      <c r="G871" s="328"/>
      <c r="H871" s="328"/>
      <c r="I871" s="328"/>
      <c r="J871" s="328"/>
      <c r="K871" s="328"/>
      <c r="L871" s="328"/>
      <c r="M871" s="328"/>
      <c r="N871" s="328"/>
      <c r="O871" s="328"/>
      <c r="P871" s="328"/>
      <c r="Q871" s="328"/>
      <c r="R871" s="328"/>
      <c r="S871" s="328"/>
      <c r="T871" s="328"/>
      <c r="U871" s="328"/>
      <c r="V871" s="328"/>
      <c r="W871" s="328"/>
      <c r="X871" s="328"/>
      <c r="Y871" s="328"/>
      <c r="Z871" s="328"/>
    </row>
    <row r="872" spans="1:26" ht="12.75" customHeight="1">
      <c r="A872" s="328"/>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row>
    <row r="873" spans="1:26" ht="12.75" customHeight="1">
      <c r="A873" s="328"/>
      <c r="B873" s="328"/>
      <c r="C873" s="328"/>
      <c r="D873" s="328"/>
      <c r="E873" s="328"/>
      <c r="F873" s="328"/>
      <c r="G873" s="328"/>
      <c r="H873" s="328"/>
      <c r="I873" s="328"/>
      <c r="J873" s="328"/>
      <c r="K873" s="328"/>
      <c r="L873" s="328"/>
      <c r="M873" s="328"/>
      <c r="N873" s="328"/>
      <c r="O873" s="328"/>
      <c r="P873" s="328"/>
      <c r="Q873" s="328"/>
      <c r="R873" s="328"/>
      <c r="S873" s="328"/>
      <c r="T873" s="328"/>
      <c r="U873" s="328"/>
      <c r="V873" s="328"/>
      <c r="W873" s="328"/>
      <c r="X873" s="328"/>
      <c r="Y873" s="328"/>
      <c r="Z873" s="328"/>
    </row>
    <row r="874" spans="1:26" ht="12.75" customHeight="1">
      <c r="A874" s="328"/>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row>
    <row r="875" spans="1:26" ht="12.75" customHeight="1">
      <c r="A875" s="328"/>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row>
    <row r="876" spans="1:26" ht="12.75" customHeight="1">
      <c r="A876" s="328"/>
      <c r="B876" s="328"/>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8"/>
      <c r="Z876" s="328"/>
    </row>
    <row r="877" spans="1:26" ht="12.75" customHeight="1">
      <c r="A877" s="328"/>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row>
    <row r="878" spans="1:26" ht="12.75" customHeight="1">
      <c r="A878" s="328"/>
      <c r="B878" s="328"/>
      <c r="C878" s="328"/>
      <c r="D878" s="328"/>
      <c r="E878" s="328"/>
      <c r="F878" s="328"/>
      <c r="G878" s="328"/>
      <c r="H878" s="328"/>
      <c r="I878" s="328"/>
      <c r="J878" s="328"/>
      <c r="K878" s="328"/>
      <c r="L878" s="328"/>
      <c r="M878" s="328"/>
      <c r="N878" s="328"/>
      <c r="O878" s="328"/>
      <c r="P878" s="328"/>
      <c r="Q878" s="328"/>
      <c r="R878" s="328"/>
      <c r="S878" s="328"/>
      <c r="T878" s="328"/>
      <c r="U878" s="328"/>
      <c r="V878" s="328"/>
      <c r="W878" s="328"/>
      <c r="X878" s="328"/>
      <c r="Y878" s="328"/>
      <c r="Z878" s="328"/>
    </row>
    <row r="879" spans="1:26" ht="12.75" customHeight="1">
      <c r="A879" s="328"/>
      <c r="B879" s="328"/>
      <c r="C879" s="328"/>
      <c r="D879" s="328"/>
      <c r="E879" s="328"/>
      <c r="F879" s="328"/>
      <c r="G879" s="328"/>
      <c r="H879" s="328"/>
      <c r="I879" s="328"/>
      <c r="J879" s="328"/>
      <c r="K879" s="328"/>
      <c r="L879" s="328"/>
      <c r="M879" s="328"/>
      <c r="N879" s="328"/>
      <c r="O879" s="328"/>
      <c r="P879" s="328"/>
      <c r="Q879" s="328"/>
      <c r="R879" s="328"/>
      <c r="S879" s="328"/>
      <c r="T879" s="328"/>
      <c r="U879" s="328"/>
      <c r="V879" s="328"/>
      <c r="W879" s="328"/>
      <c r="X879" s="328"/>
      <c r="Y879" s="328"/>
      <c r="Z879" s="328"/>
    </row>
    <row r="880" spans="1:26" ht="12.75" customHeight="1">
      <c r="A880" s="328"/>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row>
    <row r="881" spans="1:26" ht="12.75" customHeight="1">
      <c r="A881" s="328"/>
      <c r="B881" s="328"/>
      <c r="C881" s="328"/>
      <c r="D881" s="328"/>
      <c r="E881" s="328"/>
      <c r="F881" s="328"/>
      <c r="G881" s="328"/>
      <c r="H881" s="328"/>
      <c r="I881" s="328"/>
      <c r="J881" s="328"/>
      <c r="K881" s="328"/>
      <c r="L881" s="328"/>
      <c r="M881" s="328"/>
      <c r="N881" s="328"/>
      <c r="O881" s="328"/>
      <c r="P881" s="328"/>
      <c r="Q881" s="328"/>
      <c r="R881" s="328"/>
      <c r="S881" s="328"/>
      <c r="T881" s="328"/>
      <c r="U881" s="328"/>
      <c r="V881" s="328"/>
      <c r="W881" s="328"/>
      <c r="X881" s="328"/>
      <c r="Y881" s="328"/>
      <c r="Z881" s="328"/>
    </row>
    <row r="882" spans="1:26" ht="12.75" customHeight="1">
      <c r="A882" s="328"/>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row>
    <row r="883" spans="1:26" ht="12.75" customHeight="1">
      <c r="A883" s="328"/>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row>
    <row r="884" spans="1:26" ht="12.75" customHeight="1">
      <c r="A884" s="328"/>
      <c r="B884" s="328"/>
      <c r="C884" s="328"/>
      <c r="D884" s="328"/>
      <c r="E884" s="328"/>
      <c r="F884" s="328"/>
      <c r="G884" s="328"/>
      <c r="H884" s="328"/>
      <c r="I884" s="328"/>
      <c r="J884" s="328"/>
      <c r="K884" s="328"/>
      <c r="L884" s="328"/>
      <c r="M884" s="328"/>
      <c r="N884" s="328"/>
      <c r="O884" s="328"/>
      <c r="P884" s="328"/>
      <c r="Q884" s="328"/>
      <c r="R884" s="328"/>
      <c r="S884" s="328"/>
      <c r="T884" s="328"/>
      <c r="U884" s="328"/>
      <c r="V884" s="328"/>
      <c r="W884" s="328"/>
      <c r="X884" s="328"/>
      <c r="Y884" s="328"/>
      <c r="Z884" s="328"/>
    </row>
    <row r="885" spans="1:26" ht="12.75" customHeight="1">
      <c r="A885" s="328"/>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row>
    <row r="886" spans="1:26" ht="12.75" customHeight="1">
      <c r="A886" s="328"/>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row>
    <row r="887" spans="1:26" ht="12.75" customHeight="1">
      <c r="A887" s="328"/>
      <c r="B887" s="328"/>
      <c r="C887" s="328"/>
      <c r="D887" s="328"/>
      <c r="E887" s="328"/>
      <c r="F887" s="328"/>
      <c r="G887" s="328"/>
      <c r="H887" s="328"/>
      <c r="I887" s="328"/>
      <c r="J887" s="328"/>
      <c r="K887" s="328"/>
      <c r="L887" s="328"/>
      <c r="M887" s="328"/>
      <c r="N887" s="328"/>
      <c r="O887" s="328"/>
      <c r="P887" s="328"/>
      <c r="Q887" s="328"/>
      <c r="R887" s="328"/>
      <c r="S887" s="328"/>
      <c r="T887" s="328"/>
      <c r="U887" s="328"/>
      <c r="V887" s="328"/>
      <c r="W887" s="328"/>
      <c r="X887" s="328"/>
      <c r="Y887" s="328"/>
      <c r="Z887" s="328"/>
    </row>
    <row r="888" spans="1:26" ht="12.75" customHeight="1">
      <c r="A888" s="328"/>
      <c r="B888" s="328"/>
      <c r="C888" s="328"/>
      <c r="D888" s="328"/>
      <c r="E888" s="328"/>
      <c r="F888" s="328"/>
      <c r="G888" s="328"/>
      <c r="H888" s="328"/>
      <c r="I888" s="328"/>
      <c r="J888" s="328"/>
      <c r="K888" s="328"/>
      <c r="L888" s="328"/>
      <c r="M888" s="328"/>
      <c r="N888" s="328"/>
      <c r="O888" s="328"/>
      <c r="P888" s="328"/>
      <c r="Q888" s="328"/>
      <c r="R888" s="328"/>
      <c r="S888" s="328"/>
      <c r="T888" s="328"/>
      <c r="U888" s="328"/>
      <c r="V888" s="328"/>
      <c r="W888" s="328"/>
      <c r="X888" s="328"/>
      <c r="Y888" s="328"/>
      <c r="Z888" s="328"/>
    </row>
    <row r="889" spans="1:26" ht="12.75" customHeight="1">
      <c r="A889" s="328"/>
      <c r="B889" s="328"/>
      <c r="C889" s="328"/>
      <c r="D889" s="328"/>
      <c r="E889" s="328"/>
      <c r="F889" s="328"/>
      <c r="G889" s="328"/>
      <c r="H889" s="328"/>
      <c r="I889" s="328"/>
      <c r="J889" s="328"/>
      <c r="K889" s="328"/>
      <c r="L889" s="328"/>
      <c r="M889" s="328"/>
      <c r="N889" s="328"/>
      <c r="O889" s="328"/>
      <c r="P889" s="328"/>
      <c r="Q889" s="328"/>
      <c r="R889" s="328"/>
      <c r="S889" s="328"/>
      <c r="T889" s="328"/>
      <c r="U889" s="328"/>
      <c r="V889" s="328"/>
      <c r="W889" s="328"/>
      <c r="X889" s="328"/>
      <c r="Y889" s="328"/>
      <c r="Z889" s="328"/>
    </row>
    <row r="890" spans="1:26" ht="12.75" customHeight="1">
      <c r="A890" s="328"/>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row>
    <row r="891" spans="1:26" ht="12.75" customHeight="1">
      <c r="A891" s="328"/>
      <c r="B891" s="328"/>
      <c r="C891" s="328"/>
      <c r="D891" s="328"/>
      <c r="E891" s="328"/>
      <c r="F891" s="328"/>
      <c r="G891" s="328"/>
      <c r="H891" s="328"/>
      <c r="I891" s="328"/>
      <c r="J891" s="328"/>
      <c r="K891" s="328"/>
      <c r="L891" s="328"/>
      <c r="M891" s="328"/>
      <c r="N891" s="328"/>
      <c r="O891" s="328"/>
      <c r="P891" s="328"/>
      <c r="Q891" s="328"/>
      <c r="R891" s="328"/>
      <c r="S891" s="328"/>
      <c r="T891" s="328"/>
      <c r="U891" s="328"/>
      <c r="V891" s="328"/>
      <c r="W891" s="328"/>
      <c r="X891" s="328"/>
      <c r="Y891" s="328"/>
      <c r="Z891" s="328"/>
    </row>
    <row r="892" spans="1:26" ht="12.75" customHeight="1">
      <c r="A892" s="328"/>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row>
    <row r="893" spans="1:26" ht="12.75" customHeight="1">
      <c r="A893" s="328"/>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row>
    <row r="894" spans="1:26" ht="12.75" customHeight="1">
      <c r="A894" s="328"/>
      <c r="B894" s="328"/>
      <c r="C894" s="328"/>
      <c r="D894" s="328"/>
      <c r="E894" s="328"/>
      <c r="F894" s="328"/>
      <c r="G894" s="328"/>
      <c r="H894" s="328"/>
      <c r="I894" s="328"/>
      <c r="J894" s="328"/>
      <c r="K894" s="328"/>
      <c r="L894" s="328"/>
      <c r="M894" s="328"/>
      <c r="N894" s="328"/>
      <c r="O894" s="328"/>
      <c r="P894" s="328"/>
      <c r="Q894" s="328"/>
      <c r="R894" s="328"/>
      <c r="S894" s="328"/>
      <c r="T894" s="328"/>
      <c r="U894" s="328"/>
      <c r="V894" s="328"/>
      <c r="W894" s="328"/>
      <c r="X894" s="328"/>
      <c r="Y894" s="328"/>
      <c r="Z894" s="328"/>
    </row>
    <row r="895" spans="1:26" ht="12.75" customHeight="1">
      <c r="A895" s="328"/>
      <c r="B895" s="328"/>
      <c r="C895" s="328"/>
      <c r="D895" s="328"/>
      <c r="E895" s="328"/>
      <c r="F895" s="328"/>
      <c r="G895" s="328"/>
      <c r="H895" s="328"/>
      <c r="I895" s="328"/>
      <c r="J895" s="328"/>
      <c r="K895" s="328"/>
      <c r="L895" s="328"/>
      <c r="M895" s="328"/>
      <c r="N895" s="328"/>
      <c r="O895" s="328"/>
      <c r="P895" s="328"/>
      <c r="Q895" s="328"/>
      <c r="R895" s="328"/>
      <c r="S895" s="328"/>
      <c r="T895" s="328"/>
      <c r="U895" s="328"/>
      <c r="V895" s="328"/>
      <c r="W895" s="328"/>
      <c r="X895" s="328"/>
      <c r="Y895" s="328"/>
      <c r="Z895" s="328"/>
    </row>
    <row r="896" spans="1:26" ht="12.75" customHeight="1">
      <c r="A896" s="328"/>
      <c r="B896" s="328"/>
      <c r="C896" s="328"/>
      <c r="D896" s="328"/>
      <c r="E896" s="328"/>
      <c r="F896" s="328"/>
      <c r="G896" s="328"/>
      <c r="H896" s="328"/>
      <c r="I896" s="328"/>
      <c r="J896" s="328"/>
      <c r="K896" s="328"/>
      <c r="L896" s="328"/>
      <c r="M896" s="328"/>
      <c r="N896" s="328"/>
      <c r="O896" s="328"/>
      <c r="P896" s="328"/>
      <c r="Q896" s="328"/>
      <c r="R896" s="328"/>
      <c r="S896" s="328"/>
      <c r="T896" s="328"/>
      <c r="U896" s="328"/>
      <c r="V896" s="328"/>
      <c r="W896" s="328"/>
      <c r="X896" s="328"/>
      <c r="Y896" s="328"/>
      <c r="Z896" s="328"/>
    </row>
    <row r="897" spans="1:26" ht="12.75" customHeight="1">
      <c r="A897" s="328"/>
      <c r="B897" s="328"/>
      <c r="C897" s="328"/>
      <c r="D897" s="328"/>
      <c r="E897" s="328"/>
      <c r="F897" s="328"/>
      <c r="G897" s="328"/>
      <c r="H897" s="328"/>
      <c r="I897" s="328"/>
      <c r="J897" s="328"/>
      <c r="K897" s="328"/>
      <c r="L897" s="328"/>
      <c r="M897" s="328"/>
      <c r="N897" s="328"/>
      <c r="O897" s="328"/>
      <c r="P897" s="328"/>
      <c r="Q897" s="328"/>
      <c r="R897" s="328"/>
      <c r="S897" s="328"/>
      <c r="T897" s="328"/>
      <c r="U897" s="328"/>
      <c r="V897" s="328"/>
      <c r="W897" s="328"/>
      <c r="X897" s="328"/>
      <c r="Y897" s="328"/>
      <c r="Z897" s="328"/>
    </row>
    <row r="898" spans="1:26" ht="12.75" customHeight="1">
      <c r="A898" s="328"/>
      <c r="B898" s="328"/>
      <c r="C898" s="328"/>
      <c r="D898" s="328"/>
      <c r="E898" s="328"/>
      <c r="F898" s="328"/>
      <c r="G898" s="328"/>
      <c r="H898" s="328"/>
      <c r="I898" s="328"/>
      <c r="J898" s="328"/>
      <c r="K898" s="328"/>
      <c r="L898" s="328"/>
      <c r="M898" s="328"/>
      <c r="N898" s="328"/>
      <c r="O898" s="328"/>
      <c r="P898" s="328"/>
      <c r="Q898" s="328"/>
      <c r="R898" s="328"/>
      <c r="S898" s="328"/>
      <c r="T898" s="328"/>
      <c r="U898" s="328"/>
      <c r="V898" s="328"/>
      <c r="W898" s="328"/>
      <c r="X898" s="328"/>
      <c r="Y898" s="328"/>
      <c r="Z898" s="328"/>
    </row>
    <row r="899" spans="1:26" ht="12.75" customHeight="1">
      <c r="A899" s="328"/>
      <c r="B899" s="328"/>
      <c r="C899" s="328"/>
      <c r="D899" s="328"/>
      <c r="E899" s="328"/>
      <c r="F899" s="328"/>
      <c r="G899" s="328"/>
      <c r="H899" s="328"/>
      <c r="I899" s="328"/>
      <c r="J899" s="328"/>
      <c r="K899" s="328"/>
      <c r="L899" s="328"/>
      <c r="M899" s="328"/>
      <c r="N899" s="328"/>
      <c r="O899" s="328"/>
      <c r="P899" s="328"/>
      <c r="Q899" s="328"/>
      <c r="R899" s="328"/>
      <c r="S899" s="328"/>
      <c r="T899" s="328"/>
      <c r="U899" s="328"/>
      <c r="V899" s="328"/>
      <c r="W899" s="328"/>
      <c r="X899" s="328"/>
      <c r="Y899" s="328"/>
      <c r="Z899" s="328"/>
    </row>
    <row r="900" spans="1:26" ht="12.75" customHeight="1">
      <c r="A900" s="328"/>
      <c r="B900" s="328"/>
      <c r="C900" s="328"/>
      <c r="D900" s="328"/>
      <c r="E900" s="328"/>
      <c r="F900" s="328"/>
      <c r="G900" s="328"/>
      <c r="H900" s="328"/>
      <c r="I900" s="328"/>
      <c r="J900" s="328"/>
      <c r="K900" s="328"/>
      <c r="L900" s="328"/>
      <c r="M900" s="328"/>
      <c r="N900" s="328"/>
      <c r="O900" s="328"/>
      <c r="P900" s="328"/>
      <c r="Q900" s="328"/>
      <c r="R900" s="328"/>
      <c r="S900" s="328"/>
      <c r="T900" s="328"/>
      <c r="U900" s="328"/>
      <c r="V900" s="328"/>
      <c r="W900" s="328"/>
      <c r="X900" s="328"/>
      <c r="Y900" s="328"/>
      <c r="Z900" s="328"/>
    </row>
    <row r="901" spans="1:26" ht="12.75" customHeight="1">
      <c r="A901" s="328"/>
      <c r="B901" s="328"/>
      <c r="C901" s="328"/>
      <c r="D901" s="328"/>
      <c r="E901" s="328"/>
      <c r="F901" s="328"/>
      <c r="G901" s="328"/>
      <c r="H901" s="328"/>
      <c r="I901" s="328"/>
      <c r="J901" s="328"/>
      <c r="K901" s="328"/>
      <c r="L901" s="328"/>
      <c r="M901" s="328"/>
      <c r="N901" s="328"/>
      <c r="O901" s="328"/>
      <c r="P901" s="328"/>
      <c r="Q901" s="328"/>
      <c r="R901" s="328"/>
      <c r="S901" s="328"/>
      <c r="T901" s="328"/>
      <c r="U901" s="328"/>
      <c r="V901" s="328"/>
      <c r="W901" s="328"/>
      <c r="X901" s="328"/>
      <c r="Y901" s="328"/>
      <c r="Z901" s="328"/>
    </row>
    <row r="902" spans="1:26" ht="12.75" customHeight="1">
      <c r="A902" s="328"/>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row>
    <row r="903" spans="1:26" ht="12.75" customHeight="1">
      <c r="A903" s="328"/>
      <c r="B903" s="328"/>
      <c r="C903" s="328"/>
      <c r="D903" s="328"/>
      <c r="E903" s="328"/>
      <c r="F903" s="328"/>
      <c r="G903" s="328"/>
      <c r="H903" s="328"/>
      <c r="I903" s="328"/>
      <c r="J903" s="328"/>
      <c r="K903" s="328"/>
      <c r="L903" s="328"/>
      <c r="M903" s="328"/>
      <c r="N903" s="328"/>
      <c r="O903" s="328"/>
      <c r="P903" s="328"/>
      <c r="Q903" s="328"/>
      <c r="R903" s="328"/>
      <c r="S903" s="328"/>
      <c r="T903" s="328"/>
      <c r="U903" s="328"/>
      <c r="V903" s="328"/>
      <c r="W903" s="328"/>
      <c r="X903" s="328"/>
      <c r="Y903" s="328"/>
      <c r="Z903" s="328"/>
    </row>
    <row r="904" spans="1:26" ht="12.75" customHeight="1">
      <c r="A904" s="328"/>
      <c r="B904" s="328"/>
      <c r="C904" s="328"/>
      <c r="D904" s="328"/>
      <c r="E904" s="328"/>
      <c r="F904" s="328"/>
      <c r="G904" s="328"/>
      <c r="H904" s="328"/>
      <c r="I904" s="328"/>
      <c r="J904" s="328"/>
      <c r="K904" s="328"/>
      <c r="L904" s="328"/>
      <c r="M904" s="328"/>
      <c r="N904" s="328"/>
      <c r="O904" s="328"/>
      <c r="P904" s="328"/>
      <c r="Q904" s="328"/>
      <c r="R904" s="328"/>
      <c r="S904" s="328"/>
      <c r="T904" s="328"/>
      <c r="U904" s="328"/>
      <c r="V904" s="328"/>
      <c r="W904" s="328"/>
      <c r="X904" s="328"/>
      <c r="Y904" s="328"/>
      <c r="Z904" s="328"/>
    </row>
    <row r="905" spans="1:26" ht="12.75" customHeight="1">
      <c r="A905" s="328"/>
      <c r="B905" s="328"/>
      <c r="C905" s="328"/>
      <c r="D905" s="328"/>
      <c r="E905" s="328"/>
      <c r="F905" s="328"/>
      <c r="G905" s="328"/>
      <c r="H905" s="328"/>
      <c r="I905" s="328"/>
      <c r="J905" s="328"/>
      <c r="K905" s="328"/>
      <c r="L905" s="328"/>
      <c r="M905" s="328"/>
      <c r="N905" s="328"/>
      <c r="O905" s="328"/>
      <c r="P905" s="328"/>
      <c r="Q905" s="328"/>
      <c r="R905" s="328"/>
      <c r="S905" s="328"/>
      <c r="T905" s="328"/>
      <c r="U905" s="328"/>
      <c r="V905" s="328"/>
      <c r="W905" s="328"/>
      <c r="X905" s="328"/>
      <c r="Y905" s="328"/>
      <c r="Z905" s="328"/>
    </row>
    <row r="906" spans="1:26" ht="12.75" customHeight="1">
      <c r="A906" s="328"/>
      <c r="B906" s="328"/>
      <c r="C906" s="328"/>
      <c r="D906" s="328"/>
      <c r="E906" s="328"/>
      <c r="F906" s="328"/>
      <c r="G906" s="328"/>
      <c r="H906" s="328"/>
      <c r="I906" s="328"/>
      <c r="J906" s="328"/>
      <c r="K906" s="328"/>
      <c r="L906" s="328"/>
      <c r="M906" s="328"/>
      <c r="N906" s="328"/>
      <c r="O906" s="328"/>
      <c r="P906" s="328"/>
      <c r="Q906" s="328"/>
      <c r="R906" s="328"/>
      <c r="S906" s="328"/>
      <c r="T906" s="328"/>
      <c r="U906" s="328"/>
      <c r="V906" s="328"/>
      <c r="W906" s="328"/>
      <c r="X906" s="328"/>
      <c r="Y906" s="328"/>
      <c r="Z906" s="328"/>
    </row>
    <row r="907" spans="1:26" ht="12.75" customHeight="1">
      <c r="A907" s="328"/>
      <c r="B907" s="328"/>
      <c r="C907" s="328"/>
      <c r="D907" s="328"/>
      <c r="E907" s="328"/>
      <c r="F907" s="328"/>
      <c r="G907" s="328"/>
      <c r="H907" s="328"/>
      <c r="I907" s="328"/>
      <c r="J907" s="328"/>
      <c r="K907" s="328"/>
      <c r="L907" s="328"/>
      <c r="M907" s="328"/>
      <c r="N907" s="328"/>
      <c r="O907" s="328"/>
      <c r="P907" s="328"/>
      <c r="Q907" s="328"/>
      <c r="R907" s="328"/>
      <c r="S907" s="328"/>
      <c r="T907" s="328"/>
      <c r="U907" s="328"/>
      <c r="V907" s="328"/>
      <c r="W907" s="328"/>
      <c r="X907" s="328"/>
      <c r="Y907" s="328"/>
      <c r="Z907" s="328"/>
    </row>
    <row r="908" spans="1:26" ht="12.75" customHeight="1">
      <c r="A908" s="328"/>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row>
    <row r="909" spans="1:26" ht="12.75" customHeight="1">
      <c r="A909" s="328"/>
      <c r="B909" s="328"/>
      <c r="C909" s="328"/>
      <c r="D909" s="328"/>
      <c r="E909" s="328"/>
      <c r="F909" s="328"/>
      <c r="G909" s="328"/>
      <c r="H909" s="328"/>
      <c r="I909" s="328"/>
      <c r="J909" s="328"/>
      <c r="K909" s="328"/>
      <c r="L909" s="328"/>
      <c r="M909" s="328"/>
      <c r="N909" s="328"/>
      <c r="O909" s="328"/>
      <c r="P909" s="328"/>
      <c r="Q909" s="328"/>
      <c r="R909" s="328"/>
      <c r="S909" s="328"/>
      <c r="T909" s="328"/>
      <c r="U909" s="328"/>
      <c r="V909" s="328"/>
      <c r="W909" s="328"/>
      <c r="X909" s="328"/>
      <c r="Y909" s="328"/>
      <c r="Z909" s="328"/>
    </row>
    <row r="910" spans="1:26" ht="12.75" customHeight="1">
      <c r="A910" s="328"/>
      <c r="B910" s="328"/>
      <c r="C910" s="328"/>
      <c r="D910" s="328"/>
      <c r="E910" s="328"/>
      <c r="F910" s="328"/>
      <c r="G910" s="328"/>
      <c r="H910" s="328"/>
      <c r="I910" s="328"/>
      <c r="J910" s="328"/>
      <c r="K910" s="328"/>
      <c r="L910" s="328"/>
      <c r="M910" s="328"/>
      <c r="N910" s="328"/>
      <c r="O910" s="328"/>
      <c r="P910" s="328"/>
      <c r="Q910" s="328"/>
      <c r="R910" s="328"/>
      <c r="S910" s="328"/>
      <c r="T910" s="328"/>
      <c r="U910" s="328"/>
      <c r="V910" s="328"/>
      <c r="W910" s="328"/>
      <c r="X910" s="328"/>
      <c r="Y910" s="328"/>
      <c r="Z910" s="328"/>
    </row>
    <row r="911" spans="1:26" ht="12.75" customHeight="1">
      <c r="A911" s="328"/>
      <c r="B911" s="328"/>
      <c r="C911" s="328"/>
      <c r="D911" s="328"/>
      <c r="E911" s="328"/>
      <c r="F911" s="328"/>
      <c r="G911" s="328"/>
      <c r="H911" s="328"/>
      <c r="I911" s="328"/>
      <c r="J911" s="328"/>
      <c r="K911" s="328"/>
      <c r="L911" s="328"/>
      <c r="M911" s="328"/>
      <c r="N911" s="328"/>
      <c r="O911" s="328"/>
      <c r="P911" s="328"/>
      <c r="Q911" s="328"/>
      <c r="R911" s="328"/>
      <c r="S911" s="328"/>
      <c r="T911" s="328"/>
      <c r="U911" s="328"/>
      <c r="V911" s="328"/>
      <c r="W911" s="328"/>
      <c r="X911" s="328"/>
      <c r="Y911" s="328"/>
      <c r="Z911" s="328"/>
    </row>
    <row r="912" spans="1:26" ht="12.75" customHeight="1">
      <c r="A912" s="328"/>
      <c r="B912" s="328"/>
      <c r="C912" s="328"/>
      <c r="D912" s="328"/>
      <c r="E912" s="328"/>
      <c r="F912" s="328"/>
      <c r="G912" s="328"/>
      <c r="H912" s="328"/>
      <c r="I912" s="328"/>
      <c r="J912" s="328"/>
      <c r="K912" s="328"/>
      <c r="L912" s="328"/>
      <c r="M912" s="328"/>
      <c r="N912" s="328"/>
      <c r="O912" s="328"/>
      <c r="P912" s="328"/>
      <c r="Q912" s="328"/>
      <c r="R912" s="328"/>
      <c r="S912" s="328"/>
      <c r="T912" s="328"/>
      <c r="U912" s="328"/>
      <c r="V912" s="328"/>
      <c r="W912" s="328"/>
      <c r="X912" s="328"/>
      <c r="Y912" s="328"/>
      <c r="Z912" s="328"/>
    </row>
    <row r="913" spans="1:26" ht="12.75" customHeight="1">
      <c r="A913" s="328"/>
      <c r="B913" s="328"/>
      <c r="C913" s="328"/>
      <c r="D913" s="328"/>
      <c r="E913" s="328"/>
      <c r="F913" s="328"/>
      <c r="G913" s="328"/>
      <c r="H913" s="328"/>
      <c r="I913" s="328"/>
      <c r="J913" s="328"/>
      <c r="K913" s="328"/>
      <c r="L913" s="328"/>
      <c r="M913" s="328"/>
      <c r="N913" s="328"/>
      <c r="O913" s="328"/>
      <c r="P913" s="328"/>
      <c r="Q913" s="328"/>
      <c r="R913" s="328"/>
      <c r="S913" s="328"/>
      <c r="T913" s="328"/>
      <c r="U913" s="328"/>
      <c r="V913" s="328"/>
      <c r="W913" s="328"/>
      <c r="X913" s="328"/>
      <c r="Y913" s="328"/>
      <c r="Z913" s="328"/>
    </row>
    <row r="914" spans="1:26" ht="12.75" customHeight="1">
      <c r="A914" s="328"/>
      <c r="B914" s="328"/>
      <c r="C914" s="328"/>
      <c r="D914" s="328"/>
      <c r="E914" s="328"/>
      <c r="F914" s="328"/>
      <c r="G914" s="328"/>
      <c r="H914" s="328"/>
      <c r="I914" s="328"/>
      <c r="J914" s="328"/>
      <c r="K914" s="328"/>
      <c r="L914" s="328"/>
      <c r="M914" s="328"/>
      <c r="N914" s="328"/>
      <c r="O914" s="328"/>
      <c r="P914" s="328"/>
      <c r="Q914" s="328"/>
      <c r="R914" s="328"/>
      <c r="S914" s="328"/>
      <c r="T914" s="328"/>
      <c r="U914" s="328"/>
      <c r="V914" s="328"/>
      <c r="W914" s="328"/>
      <c r="X914" s="328"/>
      <c r="Y914" s="328"/>
      <c r="Z914" s="328"/>
    </row>
    <row r="915" spans="1:26" ht="12.75" customHeight="1">
      <c r="A915" s="328"/>
      <c r="B915" s="328"/>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row>
    <row r="916" spans="1:26" ht="12.75" customHeight="1">
      <c r="A916" s="328"/>
      <c r="B916" s="328"/>
      <c r="C916" s="328"/>
      <c r="D916" s="328"/>
      <c r="E916" s="328"/>
      <c r="F916" s="328"/>
      <c r="G916" s="328"/>
      <c r="H916" s="328"/>
      <c r="I916" s="328"/>
      <c r="J916" s="328"/>
      <c r="K916" s="328"/>
      <c r="L916" s="328"/>
      <c r="M916" s="328"/>
      <c r="N916" s="328"/>
      <c r="O916" s="328"/>
      <c r="P916" s="328"/>
      <c r="Q916" s="328"/>
      <c r="R916" s="328"/>
      <c r="S916" s="328"/>
      <c r="T916" s="328"/>
      <c r="U916" s="328"/>
      <c r="V916" s="328"/>
      <c r="W916" s="328"/>
      <c r="X916" s="328"/>
      <c r="Y916" s="328"/>
      <c r="Z916" s="328"/>
    </row>
    <row r="917" spans="1:26" ht="12.75" customHeight="1">
      <c r="A917" s="328"/>
      <c r="B917" s="328"/>
      <c r="C917" s="328"/>
      <c r="D917" s="328"/>
      <c r="E917" s="328"/>
      <c r="F917" s="328"/>
      <c r="G917" s="328"/>
      <c r="H917" s="328"/>
      <c r="I917" s="328"/>
      <c r="J917" s="328"/>
      <c r="K917" s="328"/>
      <c r="L917" s="328"/>
      <c r="M917" s="328"/>
      <c r="N917" s="328"/>
      <c r="O917" s="328"/>
      <c r="P917" s="328"/>
      <c r="Q917" s="328"/>
      <c r="R917" s="328"/>
      <c r="S917" s="328"/>
      <c r="T917" s="328"/>
      <c r="U917" s="328"/>
      <c r="V917" s="328"/>
      <c r="W917" s="328"/>
      <c r="X917" s="328"/>
      <c r="Y917" s="328"/>
      <c r="Z917" s="328"/>
    </row>
    <row r="918" spans="1:26" ht="12.75" customHeight="1">
      <c r="A918" s="328"/>
      <c r="B918" s="328"/>
      <c r="C918" s="328"/>
      <c r="D918" s="328"/>
      <c r="E918" s="328"/>
      <c r="F918" s="328"/>
      <c r="G918" s="328"/>
      <c r="H918" s="328"/>
      <c r="I918" s="328"/>
      <c r="J918" s="328"/>
      <c r="K918" s="328"/>
      <c r="L918" s="328"/>
      <c r="M918" s="328"/>
      <c r="N918" s="328"/>
      <c r="O918" s="328"/>
      <c r="P918" s="328"/>
      <c r="Q918" s="328"/>
      <c r="R918" s="328"/>
      <c r="S918" s="328"/>
      <c r="T918" s="328"/>
      <c r="U918" s="328"/>
      <c r="V918" s="328"/>
      <c r="W918" s="328"/>
      <c r="X918" s="328"/>
      <c r="Y918" s="328"/>
      <c r="Z918" s="328"/>
    </row>
    <row r="919" spans="1:26" ht="12.75" customHeight="1">
      <c r="A919" s="328"/>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row>
    <row r="920" spans="1:26" ht="12.75" customHeight="1">
      <c r="A920" s="328"/>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row>
    <row r="921" spans="1:26" ht="12.75" customHeight="1">
      <c r="A921" s="328"/>
      <c r="B921" s="328"/>
      <c r="C921" s="328"/>
      <c r="D921" s="328"/>
      <c r="E921" s="328"/>
      <c r="F921" s="328"/>
      <c r="G921" s="328"/>
      <c r="H921" s="328"/>
      <c r="I921" s="328"/>
      <c r="J921" s="328"/>
      <c r="K921" s="328"/>
      <c r="L921" s="328"/>
      <c r="M921" s="328"/>
      <c r="N921" s="328"/>
      <c r="O921" s="328"/>
      <c r="P921" s="328"/>
      <c r="Q921" s="328"/>
      <c r="R921" s="328"/>
      <c r="S921" s="328"/>
      <c r="T921" s="328"/>
      <c r="U921" s="328"/>
      <c r="V921" s="328"/>
      <c r="W921" s="328"/>
      <c r="X921" s="328"/>
      <c r="Y921" s="328"/>
      <c r="Z921" s="328"/>
    </row>
    <row r="922" spans="1:26" ht="12.75" customHeight="1">
      <c r="A922" s="328"/>
      <c r="B922" s="328"/>
      <c r="C922" s="328"/>
      <c r="D922" s="328"/>
      <c r="E922" s="328"/>
      <c r="F922" s="328"/>
      <c r="G922" s="328"/>
      <c r="H922" s="328"/>
      <c r="I922" s="328"/>
      <c r="J922" s="328"/>
      <c r="K922" s="328"/>
      <c r="L922" s="328"/>
      <c r="M922" s="328"/>
      <c r="N922" s="328"/>
      <c r="O922" s="328"/>
      <c r="P922" s="328"/>
      <c r="Q922" s="328"/>
      <c r="R922" s="328"/>
      <c r="S922" s="328"/>
      <c r="T922" s="328"/>
      <c r="U922" s="328"/>
      <c r="V922" s="328"/>
      <c r="W922" s="328"/>
      <c r="X922" s="328"/>
      <c r="Y922" s="328"/>
      <c r="Z922" s="328"/>
    </row>
    <row r="923" spans="1:26" ht="12.75" customHeight="1">
      <c r="A923" s="328"/>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row>
    <row r="924" spans="1:26" ht="12.75" customHeight="1">
      <c r="A924" s="328"/>
      <c r="B924" s="328"/>
      <c r="C924" s="328"/>
      <c r="D924" s="328"/>
      <c r="E924" s="328"/>
      <c r="F924" s="328"/>
      <c r="G924" s="328"/>
      <c r="H924" s="328"/>
      <c r="I924" s="328"/>
      <c r="J924" s="328"/>
      <c r="K924" s="328"/>
      <c r="L924" s="328"/>
      <c r="M924" s="328"/>
      <c r="N924" s="328"/>
      <c r="O924" s="328"/>
      <c r="P924" s="328"/>
      <c r="Q924" s="328"/>
      <c r="R924" s="328"/>
      <c r="S924" s="328"/>
      <c r="T924" s="328"/>
      <c r="U924" s="328"/>
      <c r="V924" s="328"/>
      <c r="W924" s="328"/>
      <c r="X924" s="328"/>
      <c r="Y924" s="328"/>
      <c r="Z924" s="328"/>
    </row>
    <row r="925" spans="1:26" ht="12.75" customHeight="1">
      <c r="A925" s="328"/>
      <c r="B925" s="328"/>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8"/>
      <c r="Z925" s="328"/>
    </row>
    <row r="926" spans="1:26" ht="12.75" customHeight="1">
      <c r="A926" s="328"/>
      <c r="B926" s="328"/>
      <c r="C926" s="328"/>
      <c r="D926" s="328"/>
      <c r="E926" s="328"/>
      <c r="F926" s="328"/>
      <c r="G926" s="328"/>
      <c r="H926" s="328"/>
      <c r="I926" s="328"/>
      <c r="J926" s="328"/>
      <c r="K926" s="328"/>
      <c r="L926" s="328"/>
      <c r="M926" s="328"/>
      <c r="N926" s="328"/>
      <c r="O926" s="328"/>
      <c r="P926" s="328"/>
      <c r="Q926" s="328"/>
      <c r="R926" s="328"/>
      <c r="S926" s="328"/>
      <c r="T926" s="328"/>
      <c r="U926" s="328"/>
      <c r="V926" s="328"/>
      <c r="W926" s="328"/>
      <c r="X926" s="328"/>
      <c r="Y926" s="328"/>
      <c r="Z926" s="328"/>
    </row>
    <row r="927" spans="1:26" ht="12.75" customHeight="1">
      <c r="A927" s="328"/>
      <c r="B927" s="328"/>
      <c r="C927" s="328"/>
      <c r="D927" s="328"/>
      <c r="E927" s="328"/>
      <c r="F927" s="328"/>
      <c r="G927" s="328"/>
      <c r="H927" s="328"/>
      <c r="I927" s="328"/>
      <c r="J927" s="328"/>
      <c r="K927" s="328"/>
      <c r="L927" s="328"/>
      <c r="M927" s="328"/>
      <c r="N927" s="328"/>
      <c r="O927" s="328"/>
      <c r="P927" s="328"/>
      <c r="Q927" s="328"/>
      <c r="R927" s="328"/>
      <c r="S927" s="328"/>
      <c r="T927" s="328"/>
      <c r="U927" s="328"/>
      <c r="V927" s="328"/>
      <c r="W927" s="328"/>
      <c r="X927" s="328"/>
      <c r="Y927" s="328"/>
      <c r="Z927" s="328"/>
    </row>
    <row r="928" spans="1:26" ht="12.75" customHeight="1">
      <c r="A928" s="328"/>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row>
    <row r="929" spans="1:26" ht="12.75" customHeight="1">
      <c r="A929" s="328"/>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row>
    <row r="930" spans="1:26" ht="12.75" customHeight="1">
      <c r="A930" s="328"/>
      <c r="B930" s="328"/>
      <c r="C930" s="328"/>
      <c r="D930" s="328"/>
      <c r="E930" s="328"/>
      <c r="F930" s="328"/>
      <c r="G930" s="328"/>
      <c r="H930" s="328"/>
      <c r="I930" s="328"/>
      <c r="J930" s="328"/>
      <c r="K930" s="328"/>
      <c r="L930" s="328"/>
      <c r="M930" s="328"/>
      <c r="N930" s="328"/>
      <c r="O930" s="328"/>
      <c r="P930" s="328"/>
      <c r="Q930" s="328"/>
      <c r="R930" s="328"/>
      <c r="S930" s="328"/>
      <c r="T930" s="328"/>
      <c r="U930" s="328"/>
      <c r="V930" s="328"/>
      <c r="W930" s="328"/>
      <c r="X930" s="328"/>
      <c r="Y930" s="328"/>
      <c r="Z930" s="328"/>
    </row>
    <row r="931" spans="1:26" ht="12.75" customHeight="1">
      <c r="A931" s="328"/>
      <c r="B931" s="328"/>
      <c r="C931" s="328"/>
      <c r="D931" s="328"/>
      <c r="E931" s="328"/>
      <c r="F931" s="328"/>
      <c r="G931" s="328"/>
      <c r="H931" s="328"/>
      <c r="I931" s="328"/>
      <c r="J931" s="328"/>
      <c r="K931" s="328"/>
      <c r="L931" s="328"/>
      <c r="M931" s="328"/>
      <c r="N931" s="328"/>
      <c r="O931" s="328"/>
      <c r="P931" s="328"/>
      <c r="Q931" s="328"/>
      <c r="R931" s="328"/>
      <c r="S931" s="328"/>
      <c r="T931" s="328"/>
      <c r="U931" s="328"/>
      <c r="V931" s="328"/>
      <c r="W931" s="328"/>
      <c r="X931" s="328"/>
      <c r="Y931" s="328"/>
      <c r="Z931" s="328"/>
    </row>
    <row r="932" spans="1:26" ht="12.75" customHeight="1">
      <c r="A932" s="328"/>
      <c r="B932" s="328"/>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8"/>
      <c r="Z932" s="328"/>
    </row>
    <row r="933" spans="1:26" ht="12.75" customHeight="1">
      <c r="A933" s="328"/>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row>
    <row r="934" spans="1:26" ht="12.75" customHeight="1">
      <c r="A934" s="328"/>
      <c r="B934" s="328"/>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8"/>
      <c r="Z934" s="328"/>
    </row>
    <row r="935" spans="1:26" ht="12.75" customHeight="1">
      <c r="A935" s="328"/>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row>
    <row r="936" spans="1:26" ht="12.75" customHeight="1">
      <c r="A936" s="328"/>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row>
    <row r="937" spans="1:26" ht="12.75" customHeight="1">
      <c r="A937" s="328"/>
      <c r="B937" s="328"/>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row>
    <row r="938" spans="1:26" ht="12.75" customHeight="1">
      <c r="A938" s="328"/>
      <c r="B938" s="328"/>
      <c r="C938" s="328"/>
      <c r="D938" s="328"/>
      <c r="E938" s="328"/>
      <c r="F938" s="328"/>
      <c r="G938" s="328"/>
      <c r="H938" s="328"/>
      <c r="I938" s="328"/>
      <c r="J938" s="328"/>
      <c r="K938" s="328"/>
      <c r="L938" s="328"/>
      <c r="M938" s="328"/>
      <c r="N938" s="328"/>
      <c r="O938" s="328"/>
      <c r="P938" s="328"/>
      <c r="Q938" s="328"/>
      <c r="R938" s="328"/>
      <c r="S938" s="328"/>
      <c r="T938" s="328"/>
      <c r="U938" s="328"/>
      <c r="V938" s="328"/>
      <c r="W938" s="328"/>
      <c r="X938" s="328"/>
      <c r="Y938" s="328"/>
      <c r="Z938" s="328"/>
    </row>
    <row r="939" spans="1:26" ht="12.75" customHeight="1">
      <c r="A939" s="328"/>
      <c r="B939" s="328"/>
      <c r="C939" s="328"/>
      <c r="D939" s="328"/>
      <c r="E939" s="328"/>
      <c r="F939" s="328"/>
      <c r="G939" s="328"/>
      <c r="H939" s="328"/>
      <c r="I939" s="328"/>
      <c r="J939" s="328"/>
      <c r="K939" s="328"/>
      <c r="L939" s="328"/>
      <c r="M939" s="328"/>
      <c r="N939" s="328"/>
      <c r="O939" s="328"/>
      <c r="P939" s="328"/>
      <c r="Q939" s="328"/>
      <c r="R939" s="328"/>
      <c r="S939" s="328"/>
      <c r="T939" s="328"/>
      <c r="U939" s="328"/>
      <c r="V939" s="328"/>
      <c r="W939" s="328"/>
      <c r="X939" s="328"/>
      <c r="Y939" s="328"/>
      <c r="Z939" s="328"/>
    </row>
    <row r="940" spans="1:26" ht="12.75" customHeight="1">
      <c r="A940" s="328"/>
      <c r="B940" s="328"/>
      <c r="C940" s="328"/>
      <c r="D940" s="328"/>
      <c r="E940" s="328"/>
      <c r="F940" s="328"/>
      <c r="G940" s="328"/>
      <c r="H940" s="328"/>
      <c r="I940" s="328"/>
      <c r="J940" s="328"/>
      <c r="K940" s="328"/>
      <c r="L940" s="328"/>
      <c r="M940" s="328"/>
      <c r="N940" s="328"/>
      <c r="O940" s="328"/>
      <c r="P940" s="328"/>
      <c r="Q940" s="328"/>
      <c r="R940" s="328"/>
      <c r="S940" s="328"/>
      <c r="T940" s="328"/>
      <c r="U940" s="328"/>
      <c r="V940" s="328"/>
      <c r="W940" s="328"/>
      <c r="X940" s="328"/>
      <c r="Y940" s="328"/>
      <c r="Z940" s="328"/>
    </row>
    <row r="941" spans="1:26" ht="12.75" customHeight="1">
      <c r="A941" s="328"/>
      <c r="B941" s="328"/>
      <c r="C941" s="328"/>
      <c r="D941" s="328"/>
      <c r="E941" s="328"/>
      <c r="F941" s="328"/>
      <c r="G941" s="328"/>
      <c r="H941" s="328"/>
      <c r="I941" s="328"/>
      <c r="J941" s="328"/>
      <c r="K941" s="328"/>
      <c r="L941" s="328"/>
      <c r="M941" s="328"/>
      <c r="N941" s="328"/>
      <c r="O941" s="328"/>
      <c r="P941" s="328"/>
      <c r="Q941" s="328"/>
      <c r="R941" s="328"/>
      <c r="S941" s="328"/>
      <c r="T941" s="328"/>
      <c r="U941" s="328"/>
      <c r="V941" s="328"/>
      <c r="W941" s="328"/>
      <c r="X941" s="328"/>
      <c r="Y941" s="328"/>
      <c r="Z941" s="328"/>
    </row>
    <row r="942" spans="1:26" ht="12.75" customHeight="1">
      <c r="A942" s="328"/>
      <c r="B942" s="328"/>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row>
    <row r="943" spans="1:26" ht="12.75" customHeight="1">
      <c r="A943" s="328"/>
      <c r="B943" s="328"/>
      <c r="C943" s="328"/>
      <c r="D943" s="328"/>
      <c r="E943" s="328"/>
      <c r="F943" s="328"/>
      <c r="G943" s="328"/>
      <c r="H943" s="328"/>
      <c r="I943" s="328"/>
      <c r="J943" s="328"/>
      <c r="K943" s="328"/>
      <c r="L943" s="328"/>
      <c r="M943" s="328"/>
      <c r="N943" s="328"/>
      <c r="O943" s="328"/>
      <c r="P943" s="328"/>
      <c r="Q943" s="328"/>
      <c r="R943" s="328"/>
      <c r="S943" s="328"/>
      <c r="T943" s="328"/>
      <c r="U943" s="328"/>
      <c r="V943" s="328"/>
      <c r="W943" s="328"/>
      <c r="X943" s="328"/>
      <c r="Y943" s="328"/>
      <c r="Z943" s="328"/>
    </row>
    <row r="944" spans="1:26" ht="12.75" customHeight="1">
      <c r="A944" s="328"/>
      <c r="B944" s="328"/>
      <c r="C944" s="328"/>
      <c r="D944" s="328"/>
      <c r="E944" s="328"/>
      <c r="F944" s="328"/>
      <c r="G944" s="328"/>
      <c r="H944" s="328"/>
      <c r="I944" s="328"/>
      <c r="J944" s="328"/>
      <c r="K944" s="328"/>
      <c r="L944" s="328"/>
      <c r="M944" s="328"/>
      <c r="N944" s="328"/>
      <c r="O944" s="328"/>
      <c r="P944" s="328"/>
      <c r="Q944" s="328"/>
      <c r="R944" s="328"/>
      <c r="S944" s="328"/>
      <c r="T944" s="328"/>
      <c r="U944" s="328"/>
      <c r="V944" s="328"/>
      <c r="W944" s="328"/>
      <c r="X944" s="328"/>
      <c r="Y944" s="328"/>
      <c r="Z944" s="328"/>
    </row>
    <row r="945" spans="1:26" ht="12.75" customHeight="1">
      <c r="A945" s="328"/>
      <c r="B945" s="328"/>
      <c r="C945" s="328"/>
      <c r="D945" s="328"/>
      <c r="E945" s="328"/>
      <c r="F945" s="328"/>
      <c r="G945" s="328"/>
      <c r="H945" s="328"/>
      <c r="I945" s="328"/>
      <c r="J945" s="328"/>
      <c r="K945" s="328"/>
      <c r="L945" s="328"/>
      <c r="M945" s="328"/>
      <c r="N945" s="328"/>
      <c r="O945" s="328"/>
      <c r="P945" s="328"/>
      <c r="Q945" s="328"/>
      <c r="R945" s="328"/>
      <c r="S945" s="328"/>
      <c r="T945" s="328"/>
      <c r="U945" s="328"/>
      <c r="V945" s="328"/>
      <c r="W945" s="328"/>
      <c r="X945" s="328"/>
      <c r="Y945" s="328"/>
      <c r="Z945" s="328"/>
    </row>
    <row r="946" spans="1:26" ht="12.75" customHeight="1">
      <c r="A946" s="328"/>
      <c r="B946" s="328"/>
      <c r="C946" s="328"/>
      <c r="D946" s="328"/>
      <c r="E946" s="328"/>
      <c r="F946" s="328"/>
      <c r="G946" s="328"/>
      <c r="H946" s="328"/>
      <c r="I946" s="328"/>
      <c r="J946" s="328"/>
      <c r="K946" s="328"/>
      <c r="L946" s="328"/>
      <c r="M946" s="328"/>
      <c r="N946" s="328"/>
      <c r="O946" s="328"/>
      <c r="P946" s="328"/>
      <c r="Q946" s="328"/>
      <c r="R946" s="328"/>
      <c r="S946" s="328"/>
      <c r="T946" s="328"/>
      <c r="U946" s="328"/>
      <c r="V946" s="328"/>
      <c r="W946" s="328"/>
      <c r="X946" s="328"/>
      <c r="Y946" s="328"/>
      <c r="Z946" s="328"/>
    </row>
    <row r="947" spans="1:26" ht="12.75" customHeight="1">
      <c r="A947" s="328"/>
      <c r="B947" s="328"/>
      <c r="C947" s="328"/>
      <c r="D947" s="328"/>
      <c r="E947" s="328"/>
      <c r="F947" s="328"/>
      <c r="G947" s="328"/>
      <c r="H947" s="328"/>
      <c r="I947" s="328"/>
      <c r="J947" s="328"/>
      <c r="K947" s="328"/>
      <c r="L947" s="328"/>
      <c r="M947" s="328"/>
      <c r="N947" s="328"/>
      <c r="O947" s="328"/>
      <c r="P947" s="328"/>
      <c r="Q947" s="328"/>
      <c r="R947" s="328"/>
      <c r="S947" s="328"/>
      <c r="T947" s="328"/>
      <c r="U947" s="328"/>
      <c r="V947" s="328"/>
      <c r="W947" s="328"/>
      <c r="X947" s="328"/>
      <c r="Y947" s="328"/>
      <c r="Z947" s="328"/>
    </row>
    <row r="948" spans="1:26" ht="12.75" customHeight="1">
      <c r="A948" s="328"/>
      <c r="B948" s="328"/>
      <c r="C948" s="328"/>
      <c r="D948" s="328"/>
      <c r="E948" s="328"/>
      <c r="F948" s="328"/>
      <c r="G948" s="328"/>
      <c r="H948" s="328"/>
      <c r="I948" s="328"/>
      <c r="J948" s="328"/>
      <c r="K948" s="328"/>
      <c r="L948" s="328"/>
      <c r="M948" s="328"/>
      <c r="N948" s="328"/>
      <c r="O948" s="328"/>
      <c r="P948" s="328"/>
      <c r="Q948" s="328"/>
      <c r="R948" s="328"/>
      <c r="S948" s="328"/>
      <c r="T948" s="328"/>
      <c r="U948" s="328"/>
      <c r="V948" s="328"/>
      <c r="W948" s="328"/>
      <c r="X948" s="328"/>
      <c r="Y948" s="328"/>
      <c r="Z948" s="328"/>
    </row>
    <row r="949" spans="1:26" ht="12.75" customHeight="1">
      <c r="A949" s="328"/>
      <c r="B949" s="328"/>
      <c r="C949" s="328"/>
      <c r="D949" s="328"/>
      <c r="E949" s="328"/>
      <c r="F949" s="328"/>
      <c r="G949" s="328"/>
      <c r="H949" s="328"/>
      <c r="I949" s="328"/>
      <c r="J949" s="328"/>
      <c r="K949" s="328"/>
      <c r="L949" s="328"/>
      <c r="M949" s="328"/>
      <c r="N949" s="328"/>
      <c r="O949" s="328"/>
      <c r="P949" s="328"/>
      <c r="Q949" s="328"/>
      <c r="R949" s="328"/>
      <c r="S949" s="328"/>
      <c r="T949" s="328"/>
      <c r="U949" s="328"/>
      <c r="V949" s="328"/>
      <c r="W949" s="328"/>
      <c r="X949" s="328"/>
      <c r="Y949" s="328"/>
      <c r="Z949" s="328"/>
    </row>
    <row r="950" spans="1:26" ht="12.75" customHeight="1">
      <c r="A950" s="328"/>
      <c r="B950" s="328"/>
      <c r="C950" s="328"/>
      <c r="D950" s="328"/>
      <c r="E950" s="328"/>
      <c r="F950" s="328"/>
      <c r="G950" s="328"/>
      <c r="H950" s="328"/>
      <c r="I950" s="328"/>
      <c r="J950" s="328"/>
      <c r="K950" s="328"/>
      <c r="L950" s="328"/>
      <c r="M950" s="328"/>
      <c r="N950" s="328"/>
      <c r="O950" s="328"/>
      <c r="P950" s="328"/>
      <c r="Q950" s="328"/>
      <c r="R950" s="328"/>
      <c r="S950" s="328"/>
      <c r="T950" s="328"/>
      <c r="U950" s="328"/>
      <c r="V950" s="328"/>
      <c r="W950" s="328"/>
      <c r="X950" s="328"/>
      <c r="Y950" s="328"/>
      <c r="Z950" s="328"/>
    </row>
    <row r="951" spans="1:26" ht="12.75" customHeight="1">
      <c r="A951" s="328"/>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row>
    <row r="952" spans="1:26" ht="12.75" customHeight="1">
      <c r="A952" s="328"/>
      <c r="B952" s="328"/>
      <c r="C952" s="328"/>
      <c r="D952" s="328"/>
      <c r="E952" s="328"/>
      <c r="F952" s="328"/>
      <c r="G952" s="328"/>
      <c r="H952" s="328"/>
      <c r="I952" s="328"/>
      <c r="J952" s="328"/>
      <c r="K952" s="328"/>
      <c r="L952" s="328"/>
      <c r="M952" s="328"/>
      <c r="N952" s="328"/>
      <c r="O952" s="328"/>
      <c r="P952" s="328"/>
      <c r="Q952" s="328"/>
      <c r="R952" s="328"/>
      <c r="S952" s="328"/>
      <c r="T952" s="328"/>
      <c r="U952" s="328"/>
      <c r="V952" s="328"/>
      <c r="W952" s="328"/>
      <c r="X952" s="328"/>
      <c r="Y952" s="328"/>
      <c r="Z952" s="328"/>
    </row>
    <row r="953" spans="1:26" ht="12.75" customHeight="1">
      <c r="A953" s="328"/>
      <c r="B953" s="328"/>
      <c r="C953" s="328"/>
      <c r="D953" s="328"/>
      <c r="E953" s="328"/>
      <c r="F953" s="328"/>
      <c r="G953" s="328"/>
      <c r="H953" s="328"/>
      <c r="I953" s="328"/>
      <c r="J953" s="328"/>
      <c r="K953" s="328"/>
      <c r="L953" s="328"/>
      <c r="M953" s="328"/>
      <c r="N953" s="328"/>
      <c r="O953" s="328"/>
      <c r="P953" s="328"/>
      <c r="Q953" s="328"/>
      <c r="R953" s="328"/>
      <c r="S953" s="328"/>
      <c r="T953" s="328"/>
      <c r="U953" s="328"/>
      <c r="V953" s="328"/>
      <c r="W953" s="328"/>
      <c r="X953" s="328"/>
      <c r="Y953" s="328"/>
      <c r="Z953" s="328"/>
    </row>
    <row r="954" spans="1:26" ht="12.75" customHeight="1">
      <c r="A954" s="328"/>
      <c r="B954" s="328"/>
      <c r="C954" s="328"/>
      <c r="D954" s="328"/>
      <c r="E954" s="328"/>
      <c r="F954" s="328"/>
      <c r="G954" s="328"/>
      <c r="H954" s="328"/>
      <c r="I954" s="328"/>
      <c r="J954" s="328"/>
      <c r="K954" s="328"/>
      <c r="L954" s="328"/>
      <c r="M954" s="328"/>
      <c r="N954" s="328"/>
      <c r="O954" s="328"/>
      <c r="P954" s="328"/>
      <c r="Q954" s="328"/>
      <c r="R954" s="328"/>
      <c r="S954" s="328"/>
      <c r="T954" s="328"/>
      <c r="U954" s="328"/>
      <c r="V954" s="328"/>
      <c r="W954" s="328"/>
      <c r="X954" s="328"/>
      <c r="Y954" s="328"/>
      <c r="Z954" s="328"/>
    </row>
    <row r="955" spans="1:26" ht="12.75" customHeight="1">
      <c r="A955" s="328"/>
      <c r="B955" s="328"/>
      <c r="C955" s="328"/>
      <c r="D955" s="328"/>
      <c r="E955" s="328"/>
      <c r="F955" s="328"/>
      <c r="G955" s="328"/>
      <c r="H955" s="328"/>
      <c r="I955" s="328"/>
      <c r="J955" s="328"/>
      <c r="K955" s="328"/>
      <c r="L955" s="328"/>
      <c r="M955" s="328"/>
      <c r="N955" s="328"/>
      <c r="O955" s="328"/>
      <c r="P955" s="328"/>
      <c r="Q955" s="328"/>
      <c r="R955" s="328"/>
      <c r="S955" s="328"/>
      <c r="T955" s="328"/>
      <c r="U955" s="328"/>
      <c r="V955" s="328"/>
      <c r="W955" s="328"/>
      <c r="X955" s="328"/>
      <c r="Y955" s="328"/>
      <c r="Z955" s="328"/>
    </row>
    <row r="956" spans="1:26" ht="12.75" customHeight="1">
      <c r="A956" s="328"/>
      <c r="B956" s="328"/>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row>
    <row r="957" spans="1:26" ht="12.75" customHeight="1">
      <c r="A957" s="328"/>
      <c r="B957" s="328"/>
      <c r="C957" s="328"/>
      <c r="D957" s="328"/>
      <c r="E957" s="328"/>
      <c r="F957" s="328"/>
      <c r="G957" s="328"/>
      <c r="H957" s="328"/>
      <c r="I957" s="328"/>
      <c r="J957" s="328"/>
      <c r="K957" s="328"/>
      <c r="L957" s="328"/>
      <c r="M957" s="328"/>
      <c r="N957" s="328"/>
      <c r="O957" s="328"/>
      <c r="P957" s="328"/>
      <c r="Q957" s="328"/>
      <c r="R957" s="328"/>
      <c r="S957" s="328"/>
      <c r="T957" s="328"/>
      <c r="U957" s="328"/>
      <c r="V957" s="328"/>
      <c r="W957" s="328"/>
      <c r="X957" s="328"/>
      <c r="Y957" s="328"/>
      <c r="Z957" s="328"/>
    </row>
    <row r="958" spans="1:26" ht="12.75" customHeight="1">
      <c r="A958" s="328"/>
      <c r="B958" s="328"/>
      <c r="C958" s="328"/>
      <c r="D958" s="328"/>
      <c r="E958" s="328"/>
      <c r="F958" s="328"/>
      <c r="G958" s="328"/>
      <c r="H958" s="328"/>
      <c r="I958" s="328"/>
      <c r="J958" s="328"/>
      <c r="K958" s="328"/>
      <c r="L958" s="328"/>
      <c r="M958" s="328"/>
      <c r="N958" s="328"/>
      <c r="O958" s="328"/>
      <c r="P958" s="328"/>
      <c r="Q958" s="328"/>
      <c r="R958" s="328"/>
      <c r="S958" s="328"/>
      <c r="T958" s="328"/>
      <c r="U958" s="328"/>
      <c r="V958" s="328"/>
      <c r="W958" s="328"/>
      <c r="X958" s="328"/>
      <c r="Y958" s="328"/>
      <c r="Z958" s="328"/>
    </row>
    <row r="959" spans="1:26" ht="12.75" customHeight="1">
      <c r="A959" s="328"/>
      <c r="B959" s="328"/>
      <c r="C959" s="328"/>
      <c r="D959" s="328"/>
      <c r="E959" s="328"/>
      <c r="F959" s="328"/>
      <c r="G959" s="328"/>
      <c r="H959" s="328"/>
      <c r="I959" s="328"/>
      <c r="J959" s="328"/>
      <c r="K959" s="328"/>
      <c r="L959" s="328"/>
      <c r="M959" s="328"/>
      <c r="N959" s="328"/>
      <c r="O959" s="328"/>
      <c r="P959" s="328"/>
      <c r="Q959" s="328"/>
      <c r="R959" s="328"/>
      <c r="S959" s="328"/>
      <c r="T959" s="328"/>
      <c r="U959" s="328"/>
      <c r="V959" s="328"/>
      <c r="W959" s="328"/>
      <c r="X959" s="328"/>
      <c r="Y959" s="328"/>
      <c r="Z959" s="328"/>
    </row>
    <row r="960" spans="1:26" ht="12.75" customHeight="1">
      <c r="A960" s="328"/>
      <c r="B960" s="328"/>
      <c r="C960" s="328"/>
      <c r="D960" s="328"/>
      <c r="E960" s="328"/>
      <c r="F960" s="328"/>
      <c r="G960" s="328"/>
      <c r="H960" s="328"/>
      <c r="I960" s="328"/>
      <c r="J960" s="328"/>
      <c r="K960" s="328"/>
      <c r="L960" s="328"/>
      <c r="M960" s="328"/>
      <c r="N960" s="328"/>
      <c r="O960" s="328"/>
      <c r="P960" s="328"/>
      <c r="Q960" s="328"/>
      <c r="R960" s="328"/>
      <c r="S960" s="328"/>
      <c r="T960" s="328"/>
      <c r="U960" s="328"/>
      <c r="V960" s="328"/>
      <c r="W960" s="328"/>
      <c r="X960" s="328"/>
      <c r="Y960" s="328"/>
      <c r="Z960" s="328"/>
    </row>
    <row r="961" spans="1:26" ht="12.75" customHeight="1">
      <c r="A961" s="328"/>
      <c r="B961" s="328"/>
      <c r="C961" s="328"/>
      <c r="D961" s="328"/>
      <c r="E961" s="328"/>
      <c r="F961" s="328"/>
      <c r="G961" s="328"/>
      <c r="H961" s="328"/>
      <c r="I961" s="328"/>
      <c r="J961" s="328"/>
      <c r="K961" s="328"/>
      <c r="L961" s="328"/>
      <c r="M961" s="328"/>
      <c r="N961" s="328"/>
      <c r="O961" s="328"/>
      <c r="P961" s="328"/>
      <c r="Q961" s="328"/>
      <c r="R961" s="328"/>
      <c r="S961" s="328"/>
      <c r="T961" s="328"/>
      <c r="U961" s="328"/>
      <c r="V961" s="328"/>
      <c r="W961" s="328"/>
      <c r="X961" s="328"/>
      <c r="Y961" s="328"/>
      <c r="Z961" s="328"/>
    </row>
    <row r="962" spans="1:26" ht="12.75" customHeight="1">
      <c r="A962" s="328"/>
      <c r="B962" s="328"/>
      <c r="C962" s="328"/>
      <c r="D962" s="328"/>
      <c r="E962" s="328"/>
      <c r="F962" s="328"/>
      <c r="G962" s="328"/>
      <c r="H962" s="328"/>
      <c r="I962" s="328"/>
      <c r="J962" s="328"/>
      <c r="K962" s="328"/>
      <c r="L962" s="328"/>
      <c r="M962" s="328"/>
      <c r="N962" s="328"/>
      <c r="O962" s="328"/>
      <c r="P962" s="328"/>
      <c r="Q962" s="328"/>
      <c r="R962" s="328"/>
      <c r="S962" s="328"/>
      <c r="T962" s="328"/>
      <c r="U962" s="328"/>
      <c r="V962" s="328"/>
      <c r="W962" s="328"/>
      <c r="X962" s="328"/>
      <c r="Y962" s="328"/>
      <c r="Z962" s="328"/>
    </row>
    <row r="963" spans="1:26" ht="12.75" customHeight="1">
      <c r="A963" s="328"/>
      <c r="B963" s="328"/>
      <c r="C963" s="328"/>
      <c r="D963" s="328"/>
      <c r="E963" s="328"/>
      <c r="F963" s="328"/>
      <c r="G963" s="328"/>
      <c r="H963" s="328"/>
      <c r="I963" s="328"/>
      <c r="J963" s="328"/>
      <c r="K963" s="328"/>
      <c r="L963" s="328"/>
      <c r="M963" s="328"/>
      <c r="N963" s="328"/>
      <c r="O963" s="328"/>
      <c r="P963" s="328"/>
      <c r="Q963" s="328"/>
      <c r="R963" s="328"/>
      <c r="S963" s="328"/>
      <c r="T963" s="328"/>
      <c r="U963" s="328"/>
      <c r="V963" s="328"/>
      <c r="W963" s="328"/>
      <c r="X963" s="328"/>
      <c r="Y963" s="328"/>
      <c r="Z963" s="328"/>
    </row>
    <row r="964" spans="1:26" ht="12.75" customHeight="1">
      <c r="A964" s="328"/>
      <c r="B964" s="328"/>
      <c r="C964" s="328"/>
      <c r="D964" s="328"/>
      <c r="E964" s="328"/>
      <c r="F964" s="328"/>
      <c r="G964" s="328"/>
      <c r="H964" s="328"/>
      <c r="I964" s="328"/>
      <c r="J964" s="328"/>
      <c r="K964" s="328"/>
      <c r="L964" s="328"/>
      <c r="M964" s="328"/>
      <c r="N964" s="328"/>
      <c r="O964" s="328"/>
      <c r="P964" s="328"/>
      <c r="Q964" s="328"/>
      <c r="R964" s="328"/>
      <c r="S964" s="328"/>
      <c r="T964" s="328"/>
      <c r="U964" s="328"/>
      <c r="V964" s="328"/>
      <c r="W964" s="328"/>
      <c r="X964" s="328"/>
      <c r="Y964" s="328"/>
      <c r="Z964" s="328"/>
    </row>
    <row r="965" spans="1:26" ht="12.75" customHeight="1">
      <c r="A965" s="328"/>
      <c r="B965" s="328"/>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8"/>
      <c r="Z965" s="328"/>
    </row>
    <row r="966" spans="1:26" ht="12.75" customHeight="1">
      <c r="A966" s="328"/>
      <c r="B966" s="328"/>
      <c r="C966" s="328"/>
      <c r="D966" s="328"/>
      <c r="E966" s="328"/>
      <c r="F966" s="328"/>
      <c r="G966" s="328"/>
      <c r="H966" s="328"/>
      <c r="I966" s="328"/>
      <c r="J966" s="328"/>
      <c r="K966" s="328"/>
      <c r="L966" s="328"/>
      <c r="M966" s="328"/>
      <c r="N966" s="328"/>
      <c r="O966" s="328"/>
      <c r="P966" s="328"/>
      <c r="Q966" s="328"/>
      <c r="R966" s="328"/>
      <c r="S966" s="328"/>
      <c r="T966" s="328"/>
      <c r="U966" s="328"/>
      <c r="V966" s="328"/>
      <c r="W966" s="328"/>
      <c r="X966" s="328"/>
      <c r="Y966" s="328"/>
      <c r="Z966" s="328"/>
    </row>
    <row r="967" spans="1:26" ht="12.75" customHeight="1">
      <c r="A967" s="328"/>
      <c r="B967" s="328"/>
      <c r="C967" s="328"/>
      <c r="D967" s="328"/>
      <c r="E967" s="328"/>
      <c r="F967" s="328"/>
      <c r="G967" s="328"/>
      <c r="H967" s="328"/>
      <c r="I967" s="328"/>
      <c r="J967" s="328"/>
      <c r="K967" s="328"/>
      <c r="L967" s="328"/>
      <c r="M967" s="328"/>
      <c r="N967" s="328"/>
      <c r="O967" s="328"/>
      <c r="P967" s="328"/>
      <c r="Q967" s="328"/>
      <c r="R967" s="328"/>
      <c r="S967" s="328"/>
      <c r="T967" s="328"/>
      <c r="U967" s="328"/>
      <c r="V967" s="328"/>
      <c r="W967" s="328"/>
      <c r="X967" s="328"/>
      <c r="Y967" s="328"/>
      <c r="Z967" s="328"/>
    </row>
    <row r="968" spans="1:26" ht="12.75" customHeight="1">
      <c r="A968" s="328"/>
      <c r="B968" s="328"/>
      <c r="C968" s="328"/>
      <c r="D968" s="328"/>
      <c r="E968" s="328"/>
      <c r="F968" s="328"/>
      <c r="G968" s="328"/>
      <c r="H968" s="328"/>
      <c r="I968" s="328"/>
      <c r="J968" s="328"/>
      <c r="K968" s="328"/>
      <c r="L968" s="328"/>
      <c r="M968" s="328"/>
      <c r="N968" s="328"/>
      <c r="O968" s="328"/>
      <c r="P968" s="328"/>
      <c r="Q968" s="328"/>
      <c r="R968" s="328"/>
      <c r="S968" s="328"/>
      <c r="T968" s="328"/>
      <c r="U968" s="328"/>
      <c r="V968" s="328"/>
      <c r="W968" s="328"/>
      <c r="X968" s="328"/>
      <c r="Y968" s="328"/>
      <c r="Z968" s="328"/>
    </row>
    <row r="969" spans="1:26" ht="12.75" customHeight="1">
      <c r="A969" s="328"/>
      <c r="B969" s="328"/>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8"/>
      <c r="Z969" s="328"/>
    </row>
    <row r="970" spans="1:26" ht="12.75" customHeight="1">
      <c r="A970" s="328"/>
      <c r="B970" s="328"/>
      <c r="C970" s="328"/>
      <c r="D970" s="328"/>
      <c r="E970" s="328"/>
      <c r="F970" s="328"/>
      <c r="G970" s="328"/>
      <c r="H970" s="328"/>
      <c r="I970" s="328"/>
      <c r="J970" s="328"/>
      <c r="K970" s="328"/>
      <c r="L970" s="328"/>
      <c r="M970" s="328"/>
      <c r="N970" s="328"/>
      <c r="O970" s="328"/>
      <c r="P970" s="328"/>
      <c r="Q970" s="328"/>
      <c r="R970" s="328"/>
      <c r="S970" s="328"/>
      <c r="T970" s="328"/>
      <c r="U970" s="328"/>
      <c r="V970" s="328"/>
      <c r="W970" s="328"/>
      <c r="X970" s="328"/>
      <c r="Y970" s="328"/>
      <c r="Z970" s="328"/>
    </row>
    <row r="971" spans="1:26" ht="12.75" customHeight="1">
      <c r="A971" s="328"/>
      <c r="B971" s="328"/>
      <c r="C971" s="328"/>
      <c r="D971" s="328"/>
      <c r="E971" s="328"/>
      <c r="F971" s="328"/>
      <c r="G971" s="328"/>
      <c r="H971" s="328"/>
      <c r="I971" s="328"/>
      <c r="J971" s="328"/>
      <c r="K971" s="328"/>
      <c r="L971" s="328"/>
      <c r="M971" s="328"/>
      <c r="N971" s="328"/>
      <c r="O971" s="328"/>
      <c r="P971" s="328"/>
      <c r="Q971" s="328"/>
      <c r="R971" s="328"/>
      <c r="S971" s="328"/>
      <c r="T971" s="328"/>
      <c r="U971" s="328"/>
      <c r="V971" s="328"/>
      <c r="W971" s="328"/>
      <c r="X971" s="328"/>
      <c r="Y971" s="328"/>
      <c r="Z971" s="328"/>
    </row>
    <row r="972" spans="1:26" ht="12.75" customHeight="1">
      <c r="A972" s="328"/>
      <c r="B972" s="328"/>
      <c r="C972" s="328"/>
      <c r="D972" s="328"/>
      <c r="E972" s="328"/>
      <c r="F972" s="328"/>
      <c r="G972" s="328"/>
      <c r="H972" s="328"/>
      <c r="I972" s="328"/>
      <c r="J972" s="328"/>
      <c r="K972" s="328"/>
      <c r="L972" s="328"/>
      <c r="M972" s="328"/>
      <c r="N972" s="328"/>
      <c r="O972" s="328"/>
      <c r="P972" s="328"/>
      <c r="Q972" s="328"/>
      <c r="R972" s="328"/>
      <c r="S972" s="328"/>
      <c r="T972" s="328"/>
      <c r="U972" s="328"/>
      <c r="V972" s="328"/>
      <c r="W972" s="328"/>
      <c r="X972" s="328"/>
      <c r="Y972" s="328"/>
      <c r="Z972" s="328"/>
    </row>
    <row r="973" spans="1:26" ht="12.75" customHeight="1">
      <c r="A973" s="328"/>
      <c r="B973" s="328"/>
      <c r="C973" s="328"/>
      <c r="D973" s="328"/>
      <c r="E973" s="328"/>
      <c r="F973" s="328"/>
      <c r="G973" s="328"/>
      <c r="H973" s="328"/>
      <c r="I973" s="328"/>
      <c r="J973" s="328"/>
      <c r="K973" s="328"/>
      <c r="L973" s="328"/>
      <c r="M973" s="328"/>
      <c r="N973" s="328"/>
      <c r="O973" s="328"/>
      <c r="P973" s="328"/>
      <c r="Q973" s="328"/>
      <c r="R973" s="328"/>
      <c r="S973" s="328"/>
      <c r="T973" s="328"/>
      <c r="U973" s="328"/>
      <c r="V973" s="328"/>
      <c r="W973" s="328"/>
      <c r="X973" s="328"/>
      <c r="Y973" s="328"/>
      <c r="Z973" s="328"/>
    </row>
    <row r="974" spans="1:26" ht="12.75" customHeight="1">
      <c r="A974" s="328"/>
      <c r="B974" s="328"/>
      <c r="C974" s="328"/>
      <c r="D974" s="328"/>
      <c r="E974" s="328"/>
      <c r="F974" s="328"/>
      <c r="G974" s="328"/>
      <c r="H974" s="328"/>
      <c r="I974" s="328"/>
      <c r="J974" s="328"/>
      <c r="K974" s="328"/>
      <c r="L974" s="328"/>
      <c r="M974" s="328"/>
      <c r="N974" s="328"/>
      <c r="O974" s="328"/>
      <c r="P974" s="328"/>
      <c r="Q974" s="328"/>
      <c r="R974" s="328"/>
      <c r="S974" s="328"/>
      <c r="T974" s="328"/>
      <c r="U974" s="328"/>
      <c r="V974" s="328"/>
      <c r="W974" s="328"/>
      <c r="X974" s="328"/>
      <c r="Y974" s="328"/>
      <c r="Z974" s="328"/>
    </row>
    <row r="975" spans="1:26" ht="12.75" customHeight="1">
      <c r="A975" s="328"/>
      <c r="B975" s="328"/>
      <c r="C975" s="328"/>
      <c r="D975" s="328"/>
      <c r="E975" s="328"/>
      <c r="F975" s="328"/>
      <c r="G975" s="328"/>
      <c r="H975" s="328"/>
      <c r="I975" s="328"/>
      <c r="J975" s="328"/>
      <c r="K975" s="328"/>
      <c r="L975" s="328"/>
      <c r="M975" s="328"/>
      <c r="N975" s="328"/>
      <c r="O975" s="328"/>
      <c r="P975" s="328"/>
      <c r="Q975" s="328"/>
      <c r="R975" s="328"/>
      <c r="S975" s="328"/>
      <c r="T975" s="328"/>
      <c r="U975" s="328"/>
      <c r="V975" s="328"/>
      <c r="W975" s="328"/>
      <c r="X975" s="328"/>
      <c r="Y975" s="328"/>
      <c r="Z975" s="328"/>
    </row>
    <row r="976" spans="1:26" ht="12.75" customHeight="1">
      <c r="A976" s="328"/>
      <c r="B976" s="328"/>
      <c r="C976" s="328"/>
      <c r="D976" s="328"/>
      <c r="E976" s="328"/>
      <c r="F976" s="328"/>
      <c r="G976" s="328"/>
      <c r="H976" s="328"/>
      <c r="I976" s="328"/>
      <c r="J976" s="328"/>
      <c r="K976" s="328"/>
      <c r="L976" s="328"/>
      <c r="M976" s="328"/>
      <c r="N976" s="328"/>
      <c r="O976" s="328"/>
      <c r="P976" s="328"/>
      <c r="Q976" s="328"/>
      <c r="R976" s="328"/>
      <c r="S976" s="328"/>
      <c r="T976" s="328"/>
      <c r="U976" s="328"/>
      <c r="V976" s="328"/>
      <c r="W976" s="328"/>
      <c r="X976" s="328"/>
      <c r="Y976" s="328"/>
      <c r="Z976" s="328"/>
    </row>
    <row r="977" spans="1:26" ht="12.75" customHeight="1">
      <c r="A977" s="328"/>
      <c r="B977" s="328"/>
      <c r="C977" s="328"/>
      <c r="D977" s="328"/>
      <c r="E977" s="328"/>
      <c r="F977" s="328"/>
      <c r="G977" s="328"/>
      <c r="H977" s="328"/>
      <c r="I977" s="328"/>
      <c r="J977" s="328"/>
      <c r="K977" s="328"/>
      <c r="L977" s="328"/>
      <c r="M977" s="328"/>
      <c r="N977" s="328"/>
      <c r="O977" s="328"/>
      <c r="P977" s="328"/>
      <c r="Q977" s="328"/>
      <c r="R977" s="328"/>
      <c r="S977" s="328"/>
      <c r="T977" s="328"/>
      <c r="U977" s="328"/>
      <c r="V977" s="328"/>
      <c r="W977" s="328"/>
      <c r="X977" s="328"/>
      <c r="Y977" s="328"/>
      <c r="Z977" s="328"/>
    </row>
    <row r="978" spans="1:26" ht="12.75" customHeight="1">
      <c r="A978" s="328"/>
      <c r="B978" s="328"/>
      <c r="C978" s="328"/>
      <c r="D978" s="328"/>
      <c r="E978" s="328"/>
      <c r="F978" s="328"/>
      <c r="G978" s="328"/>
      <c r="H978" s="328"/>
      <c r="I978" s="328"/>
      <c r="J978" s="328"/>
      <c r="K978" s="328"/>
      <c r="L978" s="328"/>
      <c r="M978" s="328"/>
      <c r="N978" s="328"/>
      <c r="O978" s="328"/>
      <c r="P978" s="328"/>
      <c r="Q978" s="328"/>
      <c r="R978" s="328"/>
      <c r="S978" s="328"/>
      <c r="T978" s="328"/>
      <c r="U978" s="328"/>
      <c r="V978" s="328"/>
      <c r="W978" s="328"/>
      <c r="X978" s="328"/>
      <c r="Y978" s="328"/>
      <c r="Z978" s="328"/>
    </row>
    <row r="979" spans="1:26" ht="12.75" customHeight="1">
      <c r="A979" s="328"/>
      <c r="B979" s="328"/>
      <c r="C979" s="328"/>
      <c r="D979" s="328"/>
      <c r="E979" s="328"/>
      <c r="F979" s="328"/>
      <c r="G979" s="328"/>
      <c r="H979" s="328"/>
      <c r="I979" s="328"/>
      <c r="J979" s="328"/>
      <c r="K979" s="328"/>
      <c r="L979" s="328"/>
      <c r="M979" s="328"/>
      <c r="N979" s="328"/>
      <c r="O979" s="328"/>
      <c r="P979" s="328"/>
      <c r="Q979" s="328"/>
      <c r="R979" s="328"/>
      <c r="S979" s="328"/>
      <c r="T979" s="328"/>
      <c r="U979" s="328"/>
      <c r="V979" s="328"/>
      <c r="W979" s="328"/>
      <c r="X979" s="328"/>
      <c r="Y979" s="328"/>
      <c r="Z979" s="328"/>
    </row>
    <row r="980" spans="1:26" ht="12.75" customHeight="1">
      <c r="A980" s="328"/>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row>
    <row r="981" spans="1:26" ht="12.75" customHeight="1">
      <c r="A981" s="328"/>
      <c r="B981" s="328"/>
      <c r="C981" s="328"/>
      <c r="D981" s="328"/>
      <c r="E981" s="328"/>
      <c r="F981" s="328"/>
      <c r="G981" s="328"/>
      <c r="H981" s="328"/>
      <c r="I981" s="328"/>
      <c r="J981" s="328"/>
      <c r="K981" s="328"/>
      <c r="L981" s="328"/>
      <c r="M981" s="328"/>
      <c r="N981" s="328"/>
      <c r="O981" s="328"/>
      <c r="P981" s="328"/>
      <c r="Q981" s="328"/>
      <c r="R981" s="328"/>
      <c r="S981" s="328"/>
      <c r="T981" s="328"/>
      <c r="U981" s="328"/>
      <c r="V981" s="328"/>
      <c r="W981" s="328"/>
      <c r="X981" s="328"/>
      <c r="Y981" s="328"/>
      <c r="Z981" s="328"/>
    </row>
    <row r="982" spans="1:26" ht="12.75" customHeight="1">
      <c r="A982" s="328"/>
      <c r="B982" s="328"/>
      <c r="C982" s="328"/>
      <c r="D982" s="328"/>
      <c r="E982" s="328"/>
      <c r="F982" s="328"/>
      <c r="G982" s="328"/>
      <c r="H982" s="328"/>
      <c r="I982" s="328"/>
      <c r="J982" s="328"/>
      <c r="K982" s="328"/>
      <c r="L982" s="328"/>
      <c r="M982" s="328"/>
      <c r="N982" s="328"/>
      <c r="O982" s="328"/>
      <c r="P982" s="328"/>
      <c r="Q982" s="328"/>
      <c r="R982" s="328"/>
      <c r="S982" s="328"/>
      <c r="T982" s="328"/>
      <c r="U982" s="328"/>
      <c r="V982" s="328"/>
      <c r="W982" s="328"/>
      <c r="X982" s="328"/>
      <c r="Y982" s="328"/>
      <c r="Z982" s="328"/>
    </row>
    <row r="983" spans="1:26" ht="12.75" customHeight="1">
      <c r="A983" s="328"/>
      <c r="B983" s="328"/>
      <c r="C983" s="328"/>
      <c r="D983" s="328"/>
      <c r="E983" s="328"/>
      <c r="F983" s="328"/>
      <c r="G983" s="328"/>
      <c r="H983" s="328"/>
      <c r="I983" s="328"/>
      <c r="J983" s="328"/>
      <c r="K983" s="328"/>
      <c r="L983" s="328"/>
      <c r="M983" s="328"/>
      <c r="N983" s="328"/>
      <c r="O983" s="328"/>
      <c r="P983" s="328"/>
      <c r="Q983" s="328"/>
      <c r="R983" s="328"/>
      <c r="S983" s="328"/>
      <c r="T983" s="328"/>
      <c r="U983" s="328"/>
      <c r="V983" s="328"/>
      <c r="W983" s="328"/>
      <c r="X983" s="328"/>
      <c r="Y983" s="328"/>
      <c r="Z983" s="328"/>
    </row>
    <row r="984" spans="1:26" ht="12.75" customHeight="1">
      <c r="A984" s="328"/>
      <c r="B984" s="328"/>
      <c r="C984" s="328"/>
      <c r="D984" s="328"/>
      <c r="E984" s="328"/>
      <c r="F984" s="328"/>
      <c r="G984" s="328"/>
      <c r="H984" s="328"/>
      <c r="I984" s="328"/>
      <c r="J984" s="328"/>
      <c r="K984" s="328"/>
      <c r="L984" s="328"/>
      <c r="M984" s="328"/>
      <c r="N984" s="328"/>
      <c r="O984" s="328"/>
      <c r="P984" s="328"/>
      <c r="Q984" s="328"/>
      <c r="R984" s="328"/>
      <c r="S984" s="328"/>
      <c r="T984" s="328"/>
      <c r="U984" s="328"/>
      <c r="V984" s="328"/>
      <c r="W984" s="328"/>
      <c r="X984" s="328"/>
      <c r="Y984" s="328"/>
      <c r="Z984" s="328"/>
    </row>
    <row r="985" spans="1:26" ht="12.75" customHeight="1">
      <c r="A985" s="328"/>
      <c r="B985" s="328"/>
      <c r="C985" s="328"/>
      <c r="D985" s="328"/>
      <c r="E985" s="328"/>
      <c r="F985" s="328"/>
      <c r="G985" s="328"/>
      <c r="H985" s="328"/>
      <c r="I985" s="328"/>
      <c r="J985" s="328"/>
      <c r="K985" s="328"/>
      <c r="L985" s="328"/>
      <c r="M985" s="328"/>
      <c r="N985" s="328"/>
      <c r="O985" s="328"/>
      <c r="P985" s="328"/>
      <c r="Q985" s="328"/>
      <c r="R985" s="328"/>
      <c r="S985" s="328"/>
      <c r="T985" s="328"/>
      <c r="U985" s="328"/>
      <c r="V985" s="328"/>
      <c r="W985" s="328"/>
      <c r="X985" s="328"/>
      <c r="Y985" s="328"/>
      <c r="Z985" s="328"/>
    </row>
    <row r="986" spans="1:26" ht="12.75" customHeight="1">
      <c r="A986" s="328"/>
      <c r="B986" s="328"/>
      <c r="C986" s="328"/>
      <c r="D986" s="328"/>
      <c r="E986" s="328"/>
      <c r="F986" s="328"/>
      <c r="G986" s="328"/>
      <c r="H986" s="328"/>
      <c r="I986" s="328"/>
      <c r="J986" s="328"/>
      <c r="K986" s="328"/>
      <c r="L986" s="328"/>
      <c r="M986" s="328"/>
      <c r="N986" s="328"/>
      <c r="O986" s="328"/>
      <c r="P986" s="328"/>
      <c r="Q986" s="328"/>
      <c r="R986" s="328"/>
      <c r="S986" s="328"/>
      <c r="T986" s="328"/>
      <c r="U986" s="328"/>
      <c r="V986" s="328"/>
      <c r="W986" s="328"/>
      <c r="X986" s="328"/>
      <c r="Y986" s="328"/>
      <c r="Z986" s="328"/>
    </row>
    <row r="987" spans="1:26" ht="12.75" customHeight="1">
      <c r="A987" s="328"/>
      <c r="B987" s="328"/>
      <c r="C987" s="328"/>
      <c r="D987" s="328"/>
      <c r="E987" s="328"/>
      <c r="F987" s="328"/>
      <c r="G987" s="328"/>
      <c r="H987" s="328"/>
      <c r="I987" s="328"/>
      <c r="J987" s="328"/>
      <c r="K987" s="328"/>
      <c r="L987" s="328"/>
      <c r="M987" s="328"/>
      <c r="N987" s="328"/>
      <c r="O987" s="328"/>
      <c r="P987" s="328"/>
      <c r="Q987" s="328"/>
      <c r="R987" s="328"/>
      <c r="S987" s="328"/>
      <c r="T987" s="328"/>
      <c r="U987" s="328"/>
      <c r="V987" s="328"/>
      <c r="W987" s="328"/>
      <c r="X987" s="328"/>
      <c r="Y987" s="328"/>
      <c r="Z987" s="328"/>
    </row>
    <row r="988" spans="1:26" ht="12.75" customHeight="1">
      <c r="A988" s="328"/>
      <c r="B988" s="328"/>
      <c r="C988" s="328"/>
      <c r="D988" s="328"/>
      <c r="E988" s="328"/>
      <c r="F988" s="328"/>
      <c r="G988" s="328"/>
      <c r="H988" s="328"/>
      <c r="I988" s="328"/>
      <c r="J988" s="328"/>
      <c r="K988" s="328"/>
      <c r="L988" s="328"/>
      <c r="M988" s="328"/>
      <c r="N988" s="328"/>
      <c r="O988" s="328"/>
      <c r="P988" s="328"/>
      <c r="Q988" s="328"/>
      <c r="R988" s="328"/>
      <c r="S988" s="328"/>
      <c r="T988" s="328"/>
      <c r="U988" s="328"/>
      <c r="V988" s="328"/>
      <c r="W988" s="328"/>
      <c r="X988" s="328"/>
      <c r="Y988" s="328"/>
      <c r="Z988" s="328"/>
    </row>
    <row r="989" spans="1:26" ht="12.75" customHeight="1">
      <c r="A989" s="328"/>
      <c r="B989" s="328"/>
      <c r="C989" s="328"/>
      <c r="D989" s="328"/>
      <c r="E989" s="328"/>
      <c r="F989" s="328"/>
      <c r="G989" s="328"/>
      <c r="H989" s="328"/>
      <c r="I989" s="328"/>
      <c r="J989" s="328"/>
      <c r="K989" s="328"/>
      <c r="L989" s="328"/>
      <c r="M989" s="328"/>
      <c r="N989" s="328"/>
      <c r="O989" s="328"/>
      <c r="P989" s="328"/>
      <c r="Q989" s="328"/>
      <c r="R989" s="328"/>
      <c r="S989" s="328"/>
      <c r="T989" s="328"/>
      <c r="U989" s="328"/>
      <c r="V989" s="328"/>
      <c r="W989" s="328"/>
      <c r="X989" s="328"/>
      <c r="Y989" s="328"/>
      <c r="Z989" s="328"/>
    </row>
    <row r="990" spans="1:26" ht="12.75" customHeight="1">
      <c r="A990" s="328"/>
      <c r="B990" s="328"/>
      <c r="C990" s="328"/>
      <c r="D990" s="328"/>
      <c r="E990" s="328"/>
      <c r="F990" s="328"/>
      <c r="G990" s="328"/>
      <c r="H990" s="328"/>
      <c r="I990" s="328"/>
      <c r="J990" s="328"/>
      <c r="K990" s="328"/>
      <c r="L990" s="328"/>
      <c r="M990" s="328"/>
      <c r="N990" s="328"/>
      <c r="O990" s="328"/>
      <c r="P990" s="328"/>
      <c r="Q990" s="328"/>
      <c r="R990" s="328"/>
      <c r="S990" s="328"/>
      <c r="T990" s="328"/>
      <c r="U990" s="328"/>
      <c r="V990" s="328"/>
      <c r="W990" s="328"/>
      <c r="X990" s="328"/>
      <c r="Y990" s="328"/>
      <c r="Z990" s="328"/>
    </row>
    <row r="991" spans="1:26" ht="12.75" customHeight="1">
      <c r="A991" s="328"/>
      <c r="B991" s="328"/>
      <c r="C991" s="328"/>
      <c r="D991" s="328"/>
      <c r="E991" s="328"/>
      <c r="F991" s="328"/>
      <c r="G991" s="328"/>
      <c r="H991" s="328"/>
      <c r="I991" s="328"/>
      <c r="J991" s="328"/>
      <c r="K991" s="328"/>
      <c r="L991" s="328"/>
      <c r="M991" s="328"/>
      <c r="N991" s="328"/>
      <c r="O991" s="328"/>
      <c r="P991" s="328"/>
      <c r="Q991" s="328"/>
      <c r="R991" s="328"/>
      <c r="S991" s="328"/>
      <c r="T991" s="328"/>
      <c r="U991" s="328"/>
      <c r="V991" s="328"/>
      <c r="W991" s="328"/>
      <c r="X991" s="328"/>
      <c r="Y991" s="328"/>
      <c r="Z991" s="328"/>
    </row>
    <row r="992" spans="1:26" ht="12.75" customHeight="1">
      <c r="A992" s="328"/>
      <c r="B992" s="328"/>
      <c r="C992" s="328"/>
      <c r="D992" s="328"/>
      <c r="E992" s="328"/>
      <c r="F992" s="328"/>
      <c r="G992" s="328"/>
      <c r="H992" s="328"/>
      <c r="I992" s="328"/>
      <c r="J992" s="328"/>
      <c r="K992" s="328"/>
      <c r="L992" s="328"/>
      <c r="M992" s="328"/>
      <c r="N992" s="328"/>
      <c r="O992" s="328"/>
      <c r="P992" s="328"/>
      <c r="Q992" s="328"/>
      <c r="R992" s="328"/>
      <c r="S992" s="328"/>
      <c r="T992" s="328"/>
      <c r="U992" s="328"/>
      <c r="V992" s="328"/>
      <c r="W992" s="328"/>
      <c r="X992" s="328"/>
      <c r="Y992" s="328"/>
      <c r="Z992" s="328"/>
    </row>
    <row r="993" spans="1:26" ht="12.75" customHeight="1">
      <c r="A993" s="328"/>
      <c r="B993" s="328"/>
      <c r="C993" s="328"/>
      <c r="D993" s="328"/>
      <c r="E993" s="328"/>
      <c r="F993" s="328"/>
      <c r="G993" s="328"/>
      <c r="H993" s="328"/>
      <c r="I993" s="328"/>
      <c r="J993" s="328"/>
      <c r="K993" s="328"/>
      <c r="L993" s="328"/>
      <c r="M993" s="328"/>
      <c r="N993" s="328"/>
      <c r="O993" s="328"/>
      <c r="P993" s="328"/>
      <c r="Q993" s="328"/>
      <c r="R993" s="328"/>
      <c r="S993" s="328"/>
      <c r="T993" s="328"/>
      <c r="U993" s="328"/>
      <c r="V993" s="328"/>
      <c r="W993" s="328"/>
      <c r="X993" s="328"/>
      <c r="Y993" s="328"/>
      <c r="Z993" s="328"/>
    </row>
    <row r="994" spans="1:26" ht="12.75" customHeight="1">
      <c r="A994" s="328"/>
      <c r="B994" s="328"/>
      <c r="C994" s="328"/>
      <c r="D994" s="328"/>
      <c r="E994" s="328"/>
      <c r="F994" s="328"/>
      <c r="G994" s="328"/>
      <c r="H994" s="328"/>
      <c r="I994" s="328"/>
      <c r="J994" s="328"/>
      <c r="K994" s="328"/>
      <c r="L994" s="328"/>
      <c r="M994" s="328"/>
      <c r="N994" s="328"/>
      <c r="O994" s="328"/>
      <c r="P994" s="328"/>
      <c r="Q994" s="328"/>
      <c r="R994" s="328"/>
      <c r="S994" s="328"/>
      <c r="T994" s="328"/>
      <c r="U994" s="328"/>
      <c r="V994" s="328"/>
      <c r="W994" s="328"/>
      <c r="X994" s="328"/>
      <c r="Y994" s="328"/>
      <c r="Z994" s="328"/>
    </row>
    <row r="995" spans="1:26" ht="12.75" customHeight="1">
      <c r="A995" s="328"/>
      <c r="B995" s="328"/>
      <c r="C995" s="328"/>
      <c r="D995" s="328"/>
      <c r="E995" s="328"/>
      <c r="F995" s="328"/>
      <c r="G995" s="328"/>
      <c r="H995" s="328"/>
      <c r="I995" s="328"/>
      <c r="J995" s="328"/>
      <c r="K995" s="328"/>
      <c r="L995" s="328"/>
      <c r="M995" s="328"/>
      <c r="N995" s="328"/>
      <c r="O995" s="328"/>
      <c r="P995" s="328"/>
      <c r="Q995" s="328"/>
      <c r="R995" s="328"/>
      <c r="S995" s="328"/>
      <c r="T995" s="328"/>
      <c r="U995" s="328"/>
      <c r="V995" s="328"/>
      <c r="W995" s="328"/>
      <c r="X995" s="328"/>
      <c r="Y995" s="328"/>
      <c r="Z995" s="328"/>
    </row>
    <row r="996" spans="1:26" ht="12.75" customHeight="1">
      <c r="A996" s="328"/>
      <c r="B996" s="328"/>
      <c r="C996" s="328"/>
      <c r="D996" s="328"/>
      <c r="E996" s="328"/>
      <c r="F996" s="328"/>
      <c r="G996" s="328"/>
      <c r="H996" s="328"/>
      <c r="I996" s="328"/>
      <c r="J996" s="328"/>
      <c r="K996" s="328"/>
      <c r="L996" s="328"/>
      <c r="M996" s="328"/>
      <c r="N996" s="328"/>
      <c r="O996" s="328"/>
      <c r="P996" s="328"/>
      <c r="Q996" s="328"/>
      <c r="R996" s="328"/>
      <c r="S996" s="328"/>
      <c r="T996" s="328"/>
      <c r="U996" s="328"/>
      <c r="V996" s="328"/>
      <c r="W996" s="328"/>
      <c r="X996" s="328"/>
      <c r="Y996" s="328"/>
      <c r="Z996" s="328"/>
    </row>
    <row r="997" spans="1:26" ht="12.75" customHeight="1">
      <c r="A997" s="328"/>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row>
    <row r="998" spans="1:26" ht="12.75" customHeight="1">
      <c r="A998" s="328"/>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row>
    <row r="999" spans="1:26" ht="12.75" customHeight="1">
      <c r="A999" s="328"/>
      <c r="B999" s="328"/>
      <c r="C999" s="328"/>
      <c r="D999" s="328"/>
      <c r="E999" s="328"/>
      <c r="F999" s="328"/>
      <c r="G999" s="328"/>
      <c r="H999" s="328"/>
      <c r="I999" s="328"/>
      <c r="J999" s="328"/>
      <c r="K999" s="328"/>
      <c r="L999" s="328"/>
      <c r="M999" s="328"/>
      <c r="N999" s="328"/>
      <c r="O999" s="328"/>
      <c r="P999" s="328"/>
      <c r="Q999" s="328"/>
      <c r="R999" s="328"/>
      <c r="S999" s="328"/>
      <c r="T999" s="328"/>
      <c r="U999" s="328"/>
      <c r="V999" s="328"/>
      <c r="W999" s="328"/>
      <c r="X999" s="328"/>
      <c r="Y999" s="328"/>
      <c r="Z999" s="328"/>
    </row>
    <row r="1000" spans="1:26" ht="12.75" customHeight="1">
      <c r="A1000" s="328"/>
      <c r="B1000" s="328"/>
      <c r="C1000" s="328"/>
      <c r="D1000" s="328"/>
      <c r="E1000" s="328"/>
      <c r="F1000" s="328"/>
      <c r="G1000" s="328"/>
      <c r="H1000" s="328"/>
      <c r="I1000" s="328"/>
      <c r="J1000" s="328"/>
      <c r="K1000" s="328"/>
      <c r="L1000" s="328"/>
      <c r="M1000" s="328"/>
      <c r="N1000" s="328"/>
      <c r="O1000" s="328"/>
      <c r="P1000" s="328"/>
      <c r="Q1000" s="328"/>
      <c r="R1000" s="328"/>
      <c r="S1000" s="328"/>
      <c r="T1000" s="328"/>
      <c r="U1000" s="328"/>
      <c r="V1000" s="328"/>
      <c r="W1000" s="328"/>
      <c r="X1000" s="328"/>
      <c r="Y1000" s="328"/>
      <c r="Z1000" s="328"/>
    </row>
  </sheetData>
  <pageMargins left="0.7" right="0.7" top="0.75" bottom="0.75" header="0" footer="0"/>
  <pageSetup orientation="portrait"/>
  <headerFooter>
    <oddFooter>&amp;C&amp;P&amp;R&amp;A&amp;D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4140625" defaultRowHeight="15" customHeight="1"/>
  <cols>
    <col min="1" max="1" width="3.77734375" customWidth="1"/>
    <col min="2" max="2" width="13.77734375" customWidth="1"/>
    <col min="3" max="3" width="2.77734375" customWidth="1"/>
    <col min="4" max="5" width="3.77734375" customWidth="1"/>
    <col min="6" max="6" width="65.77734375" customWidth="1"/>
    <col min="7" max="7" width="1.77734375" customWidth="1"/>
    <col min="8" max="8" width="3.77734375" hidden="1" customWidth="1"/>
    <col min="9" max="9" width="14" hidden="1" customWidth="1"/>
    <col min="10" max="11" width="8.77734375" hidden="1" customWidth="1"/>
    <col min="12" max="26" width="8.77734375" customWidth="1"/>
  </cols>
  <sheetData>
    <row r="1" spans="1:26" ht="12.75" customHeight="1">
      <c r="A1" s="11"/>
      <c r="B1" s="11"/>
      <c r="C1" s="11"/>
      <c r="D1" s="4"/>
      <c r="E1" s="4"/>
      <c r="F1" s="4"/>
      <c r="G1" s="4"/>
      <c r="H1" s="4"/>
      <c r="I1" s="4"/>
      <c r="J1" s="4"/>
      <c r="K1" s="4"/>
      <c r="L1" s="4"/>
      <c r="M1" s="4"/>
      <c r="N1" s="4"/>
      <c r="O1" s="4"/>
      <c r="P1" s="4"/>
      <c r="Q1" s="4"/>
      <c r="R1" s="4"/>
      <c r="S1" s="4"/>
      <c r="T1" s="4"/>
      <c r="U1" s="4"/>
      <c r="V1" s="4"/>
      <c r="W1" s="4"/>
      <c r="X1" s="4"/>
      <c r="Y1" s="4"/>
      <c r="Z1" s="4"/>
    </row>
    <row r="2" spans="1:26" ht="12.75" customHeight="1">
      <c r="A2" s="866" t="s">
        <v>292</v>
      </c>
      <c r="B2" s="832"/>
      <c r="C2" s="832"/>
      <c r="D2" s="832"/>
      <c r="E2" s="832"/>
      <c r="F2" s="832"/>
      <c r="G2" s="832"/>
      <c r="H2" s="4"/>
      <c r="I2" s="4"/>
      <c r="J2" s="4"/>
      <c r="K2" s="4"/>
      <c r="L2" s="4"/>
      <c r="M2" s="4"/>
      <c r="N2" s="4"/>
      <c r="O2" s="4"/>
      <c r="P2" s="4"/>
      <c r="Q2" s="4"/>
      <c r="R2" s="4"/>
      <c r="S2" s="4"/>
      <c r="T2" s="4"/>
      <c r="U2" s="4"/>
      <c r="V2" s="4"/>
      <c r="W2" s="4"/>
      <c r="X2" s="4"/>
      <c r="Y2" s="4"/>
      <c r="Z2" s="4"/>
    </row>
    <row r="3" spans="1:26" ht="12.75" customHeight="1">
      <c r="A3" s="866" t="s">
        <v>293</v>
      </c>
      <c r="B3" s="832"/>
      <c r="C3" s="832"/>
      <c r="D3" s="832"/>
      <c r="E3" s="832"/>
      <c r="F3" s="832"/>
      <c r="G3" s="832"/>
      <c r="H3" s="28"/>
      <c r="I3" s="4" t="s">
        <v>294</v>
      </c>
      <c r="J3" s="28"/>
      <c r="K3" s="28"/>
      <c r="L3" s="28"/>
      <c r="M3" s="28"/>
      <c r="N3" s="28"/>
      <c r="O3" s="28"/>
      <c r="P3" s="28"/>
      <c r="Q3" s="28"/>
      <c r="R3" s="28"/>
      <c r="S3" s="28"/>
      <c r="T3" s="28"/>
      <c r="U3" s="28"/>
      <c r="V3" s="28"/>
      <c r="W3" s="28"/>
      <c r="X3" s="28"/>
      <c r="Y3" s="28"/>
      <c r="Z3" s="28"/>
    </row>
    <row r="4" spans="1:26" ht="12.75" customHeight="1">
      <c r="A4" s="11"/>
      <c r="B4" s="11"/>
      <c r="C4" s="11"/>
      <c r="D4" s="4"/>
      <c r="E4" s="4"/>
      <c r="F4" s="4"/>
      <c r="G4" s="4"/>
      <c r="H4" s="4"/>
      <c r="I4" s="4" t="s">
        <v>295</v>
      </c>
      <c r="J4" s="4"/>
      <c r="K4" s="4"/>
      <c r="L4" s="4"/>
      <c r="M4" s="4"/>
      <c r="N4" s="4"/>
      <c r="O4" s="4"/>
      <c r="P4" s="4"/>
      <c r="Q4" s="4"/>
      <c r="R4" s="4"/>
      <c r="S4" s="4"/>
      <c r="T4" s="4"/>
      <c r="U4" s="4"/>
      <c r="V4" s="4"/>
      <c r="W4" s="4"/>
      <c r="X4" s="4"/>
      <c r="Y4" s="4"/>
      <c r="Z4" s="4"/>
    </row>
    <row r="5" spans="1:26" ht="12.75" customHeight="1">
      <c r="A5" s="867" t="s">
        <v>296</v>
      </c>
      <c r="B5" s="832"/>
      <c r="C5" s="832"/>
      <c r="D5" s="832"/>
      <c r="E5" s="832"/>
      <c r="F5" s="832"/>
      <c r="G5" s="832"/>
      <c r="H5" s="4"/>
      <c r="I5" s="4" t="s">
        <v>297</v>
      </c>
      <c r="J5" s="4"/>
      <c r="K5" s="4"/>
      <c r="L5" s="4"/>
      <c r="M5" s="4"/>
      <c r="N5" s="4"/>
      <c r="O5" s="4"/>
      <c r="P5" s="4"/>
      <c r="Q5" s="4"/>
      <c r="R5" s="4"/>
      <c r="S5" s="4"/>
      <c r="T5" s="4"/>
      <c r="U5" s="4"/>
      <c r="V5" s="4"/>
      <c r="W5" s="4"/>
      <c r="X5" s="4"/>
      <c r="Y5" s="4"/>
      <c r="Z5" s="4"/>
    </row>
    <row r="6" spans="1:26" ht="12.75" customHeight="1">
      <c r="A6" s="867" t="s">
        <v>298</v>
      </c>
      <c r="B6" s="832"/>
      <c r="C6" s="832"/>
      <c r="D6" s="832"/>
      <c r="E6" s="832"/>
      <c r="F6" s="832"/>
      <c r="G6" s="832"/>
      <c r="H6" s="4"/>
      <c r="I6" s="4" t="s">
        <v>299</v>
      </c>
      <c r="J6" s="4"/>
      <c r="K6" s="4"/>
      <c r="L6" s="4"/>
      <c r="M6" s="4"/>
      <c r="N6" s="4"/>
      <c r="O6" s="4"/>
      <c r="P6" s="4"/>
      <c r="Q6" s="4"/>
      <c r="R6" s="4"/>
      <c r="S6" s="4"/>
      <c r="T6" s="4"/>
      <c r="U6" s="4"/>
      <c r="V6" s="4"/>
      <c r="W6" s="4"/>
      <c r="X6" s="4"/>
      <c r="Y6" s="4"/>
      <c r="Z6" s="4"/>
    </row>
    <row r="7" spans="1:26" ht="11.25" customHeight="1">
      <c r="A7" s="11"/>
      <c r="B7" s="11"/>
      <c r="C7" s="11"/>
      <c r="D7" s="4"/>
      <c r="E7" s="4"/>
      <c r="F7" s="4"/>
      <c r="G7" s="4"/>
      <c r="H7" s="4"/>
      <c r="I7" s="4"/>
      <c r="J7" s="4"/>
      <c r="K7" s="4"/>
      <c r="L7" s="4"/>
      <c r="M7" s="4"/>
      <c r="N7" s="4"/>
      <c r="O7" s="4"/>
      <c r="P7" s="4"/>
      <c r="Q7" s="4"/>
      <c r="R7" s="4"/>
      <c r="S7" s="4"/>
      <c r="T7" s="4"/>
      <c r="U7" s="4"/>
      <c r="V7" s="4"/>
      <c r="W7" s="4"/>
      <c r="X7" s="4"/>
      <c r="Y7" s="4"/>
      <c r="Z7" s="4"/>
    </row>
    <row r="8" spans="1:26" ht="12.75" customHeight="1">
      <c r="A8" s="866" t="s">
        <v>300</v>
      </c>
      <c r="B8" s="832"/>
      <c r="C8" s="832"/>
      <c r="D8" s="832"/>
      <c r="E8" s="832"/>
      <c r="F8" s="832"/>
      <c r="G8" s="832"/>
      <c r="H8" s="4"/>
      <c r="I8" s="4"/>
      <c r="J8" s="4"/>
      <c r="K8" s="4"/>
      <c r="L8" s="4"/>
      <c r="M8" s="4"/>
      <c r="N8" s="4"/>
      <c r="O8" s="4"/>
      <c r="P8" s="4"/>
      <c r="Q8" s="4"/>
      <c r="R8" s="4"/>
      <c r="S8" s="4"/>
      <c r="T8" s="4"/>
      <c r="U8" s="4"/>
      <c r="V8" s="4"/>
      <c r="W8" s="4"/>
      <c r="X8" s="4"/>
      <c r="Y8" s="4"/>
      <c r="Z8" s="4"/>
    </row>
    <row r="9" spans="1:26" ht="12.75" customHeight="1">
      <c r="A9" s="866" t="s">
        <v>301</v>
      </c>
      <c r="B9" s="832"/>
      <c r="C9" s="832"/>
      <c r="D9" s="832"/>
      <c r="E9" s="832"/>
      <c r="F9" s="832"/>
      <c r="G9" s="832"/>
      <c r="H9" s="4"/>
      <c r="I9" s="4"/>
      <c r="J9" s="4"/>
      <c r="K9" s="4"/>
      <c r="L9" s="4"/>
      <c r="M9" s="4"/>
      <c r="N9" s="4"/>
      <c r="O9" s="4"/>
      <c r="P9" s="4"/>
      <c r="Q9" s="4"/>
      <c r="R9" s="4"/>
      <c r="S9" s="4"/>
      <c r="T9" s="4"/>
      <c r="U9" s="4"/>
      <c r="V9" s="4"/>
      <c r="W9" s="4"/>
      <c r="X9" s="4"/>
      <c r="Y9" s="4"/>
      <c r="Z9" s="4"/>
    </row>
    <row r="10" spans="1:26" ht="12.75" customHeight="1">
      <c r="A10" s="30"/>
      <c r="B10" s="30"/>
      <c r="C10" s="27"/>
      <c r="D10" s="27"/>
      <c r="E10" s="27"/>
      <c r="F10" s="27"/>
      <c r="G10" s="4"/>
      <c r="H10" s="4"/>
      <c r="I10" s="4"/>
      <c r="J10" s="4"/>
      <c r="K10" s="4"/>
      <c r="L10" s="4"/>
      <c r="M10" s="4"/>
      <c r="N10" s="4"/>
      <c r="O10" s="4"/>
      <c r="P10" s="4"/>
      <c r="Q10" s="4"/>
      <c r="R10" s="4"/>
      <c r="S10" s="4"/>
      <c r="T10" s="4"/>
      <c r="U10" s="4"/>
      <c r="V10" s="4"/>
      <c r="W10" s="4"/>
      <c r="X10" s="4"/>
      <c r="Y10" s="4"/>
      <c r="Z10" s="4"/>
    </row>
    <row r="11" spans="1:26" ht="12.75" customHeight="1">
      <c r="A11" s="848" t="s">
        <v>302</v>
      </c>
      <c r="B11" s="849"/>
      <c r="C11" s="849"/>
      <c r="D11" s="849"/>
      <c r="E11" s="849"/>
      <c r="F11" s="849"/>
      <c r="G11" s="849"/>
      <c r="H11" s="4"/>
      <c r="I11" s="4"/>
      <c r="J11" s="4"/>
      <c r="K11" s="4"/>
      <c r="L11" s="4"/>
      <c r="M11" s="4"/>
      <c r="N11" s="4"/>
      <c r="O11" s="4"/>
      <c r="P11" s="4"/>
      <c r="Q11" s="4"/>
      <c r="R11" s="4"/>
      <c r="S11" s="4"/>
      <c r="T11" s="4"/>
      <c r="U11" s="4"/>
      <c r="V11" s="4"/>
      <c r="W11" s="4"/>
      <c r="X11" s="4"/>
      <c r="Y11" s="4"/>
      <c r="Z11" s="4"/>
    </row>
    <row r="12" spans="1:26" ht="12.75" customHeight="1">
      <c r="A12" s="27"/>
      <c r="B12" s="27"/>
      <c r="C12" s="11"/>
      <c r="D12" s="4"/>
      <c r="E12" s="3"/>
      <c r="F12" s="4"/>
      <c r="G12" s="4"/>
      <c r="H12" s="4"/>
      <c r="I12" s="4"/>
      <c r="J12" s="4"/>
      <c r="K12" s="4"/>
      <c r="L12" s="4"/>
      <c r="M12" s="4"/>
      <c r="N12" s="4"/>
      <c r="O12" s="4"/>
      <c r="P12" s="4"/>
      <c r="Q12" s="4"/>
      <c r="R12" s="4"/>
      <c r="S12" s="4"/>
      <c r="T12" s="4"/>
      <c r="U12" s="4"/>
      <c r="V12" s="4"/>
      <c r="W12" s="4"/>
      <c r="X12" s="4"/>
      <c r="Y12" s="4"/>
      <c r="Z12" s="4"/>
    </row>
    <row r="13" spans="1:26" ht="12.75" customHeight="1">
      <c r="A13" s="11"/>
      <c r="B13" s="11"/>
      <c r="C13" s="27"/>
      <c r="D13" s="868" t="s">
        <v>303</v>
      </c>
      <c r="E13" s="832"/>
      <c r="F13" s="832"/>
      <c r="G13" s="4"/>
      <c r="H13" s="4"/>
      <c r="I13" s="4"/>
      <c r="J13" s="4"/>
      <c r="K13" s="4"/>
      <c r="L13" s="4"/>
      <c r="M13" s="4"/>
      <c r="N13" s="4"/>
      <c r="O13" s="4"/>
      <c r="P13" s="4"/>
      <c r="Q13" s="4"/>
      <c r="R13" s="4"/>
      <c r="S13" s="4"/>
      <c r="T13" s="4"/>
      <c r="U13" s="4"/>
      <c r="V13" s="4"/>
      <c r="W13" s="4"/>
      <c r="X13" s="4"/>
      <c r="Y13" s="4"/>
      <c r="Z13" s="4"/>
    </row>
    <row r="14" spans="1:26" ht="12.75" customHeight="1">
      <c r="A14" s="11"/>
      <c r="B14" s="11"/>
      <c r="C14" s="27"/>
      <c r="D14" s="832"/>
      <c r="E14" s="832"/>
      <c r="F14" s="832"/>
      <c r="G14" s="4"/>
      <c r="H14" s="4"/>
      <c r="I14" s="4"/>
      <c r="J14" s="4"/>
      <c r="K14" s="4"/>
      <c r="L14" s="4"/>
      <c r="M14" s="4"/>
      <c r="N14" s="4"/>
      <c r="O14" s="4"/>
      <c r="P14" s="4"/>
      <c r="Q14" s="4"/>
      <c r="R14" s="4"/>
      <c r="S14" s="4"/>
      <c r="T14" s="4"/>
      <c r="U14" s="4"/>
      <c r="V14" s="4"/>
      <c r="W14" s="4"/>
      <c r="X14" s="4"/>
      <c r="Y14" s="4"/>
      <c r="Z14" s="4"/>
    </row>
    <row r="15" spans="1:26" ht="12.75" customHeight="1">
      <c r="A15" s="32"/>
      <c r="B15" s="32"/>
      <c r="C15" s="32"/>
      <c r="D15" s="851" t="s">
        <v>304</v>
      </c>
      <c r="E15" s="832"/>
      <c r="F15" s="832"/>
      <c r="G15" s="4"/>
      <c r="H15" s="4"/>
      <c r="I15" s="4"/>
      <c r="J15" s="4"/>
      <c r="K15" s="4"/>
      <c r="L15" s="4"/>
      <c r="M15" s="4"/>
      <c r="N15" s="4"/>
      <c r="O15" s="4"/>
      <c r="P15" s="4"/>
      <c r="Q15" s="4"/>
      <c r="R15" s="4"/>
      <c r="S15" s="4"/>
      <c r="T15" s="4"/>
      <c r="U15" s="4"/>
      <c r="V15" s="4"/>
      <c r="W15" s="4"/>
      <c r="X15" s="4"/>
      <c r="Y15" s="4"/>
      <c r="Z15" s="4"/>
    </row>
    <row r="16" spans="1:26" ht="12.75" customHeight="1">
      <c r="A16" s="32"/>
      <c r="B16" s="32"/>
      <c r="C16" s="32"/>
      <c r="D16" s="4"/>
      <c r="E16" s="4"/>
      <c r="F16" s="4"/>
      <c r="G16" s="4"/>
      <c r="H16" s="4"/>
      <c r="I16" s="4"/>
      <c r="J16" s="4"/>
      <c r="K16" s="4"/>
      <c r="L16" s="4"/>
      <c r="M16" s="4"/>
      <c r="N16" s="4"/>
      <c r="O16" s="4"/>
      <c r="P16" s="4"/>
      <c r="Q16" s="4"/>
      <c r="R16" s="4"/>
      <c r="S16" s="4"/>
      <c r="T16" s="4"/>
      <c r="U16" s="4"/>
      <c r="V16" s="4"/>
      <c r="W16" s="4"/>
      <c r="X16" s="4"/>
      <c r="Y16" s="4"/>
      <c r="Z16" s="4"/>
    </row>
    <row r="17" spans="1:26" ht="12.75" customHeight="1">
      <c r="A17" s="33"/>
      <c r="B17" s="34" t="s">
        <v>294</v>
      </c>
      <c r="C17" s="32"/>
      <c r="D17" s="834" t="s">
        <v>305</v>
      </c>
      <c r="E17" s="832"/>
      <c r="F17" s="832"/>
      <c r="G17" s="4"/>
      <c r="H17" s="4"/>
      <c r="I17" s="4"/>
      <c r="J17" s="4"/>
      <c r="K17" s="4"/>
      <c r="L17" s="4"/>
      <c r="M17" s="4"/>
      <c r="N17" s="4"/>
      <c r="O17" s="4"/>
      <c r="P17" s="4"/>
      <c r="Q17" s="4"/>
      <c r="R17" s="4"/>
      <c r="S17" s="4"/>
      <c r="T17" s="4"/>
      <c r="U17" s="4"/>
      <c r="V17" s="4"/>
      <c r="W17" s="4"/>
      <c r="X17" s="4"/>
      <c r="Y17" s="4"/>
      <c r="Z17" s="4"/>
    </row>
    <row r="18" spans="1:26" ht="12.75" customHeight="1">
      <c r="A18" s="32"/>
      <c r="B18" s="32"/>
      <c r="C18" s="32"/>
      <c r="D18" s="832"/>
      <c r="E18" s="832"/>
      <c r="F18" s="832"/>
      <c r="G18" s="4"/>
      <c r="H18" s="4"/>
      <c r="I18" s="4"/>
      <c r="J18" s="4"/>
      <c r="K18" s="4"/>
      <c r="L18" s="4"/>
      <c r="M18" s="4"/>
      <c r="N18" s="4"/>
      <c r="O18" s="4"/>
      <c r="P18" s="4"/>
      <c r="Q18" s="4"/>
      <c r="R18" s="4"/>
      <c r="S18" s="4"/>
      <c r="T18" s="4"/>
      <c r="U18" s="4"/>
      <c r="V18" s="4"/>
      <c r="W18" s="4"/>
      <c r="X18" s="4"/>
      <c r="Y18" s="4"/>
      <c r="Z18" s="4"/>
    </row>
    <row r="19" spans="1:26" ht="12.75" customHeight="1">
      <c r="A19" s="32"/>
      <c r="B19" s="32"/>
      <c r="C19" s="32"/>
      <c r="D19" s="832"/>
      <c r="E19" s="832"/>
      <c r="F19" s="832"/>
      <c r="G19" s="4"/>
      <c r="H19" s="4"/>
      <c r="I19" s="4"/>
      <c r="J19" s="4"/>
      <c r="K19" s="4"/>
      <c r="L19" s="4"/>
      <c r="M19" s="4"/>
      <c r="N19" s="4"/>
      <c r="O19" s="4"/>
      <c r="P19" s="4"/>
      <c r="Q19" s="4"/>
      <c r="R19" s="4"/>
      <c r="S19" s="4"/>
      <c r="T19" s="4"/>
      <c r="U19" s="4"/>
      <c r="V19" s="4"/>
      <c r="W19" s="4"/>
      <c r="X19" s="4"/>
      <c r="Y19" s="4"/>
      <c r="Z19" s="4"/>
    </row>
    <row r="20" spans="1:26" ht="12.75" customHeight="1">
      <c r="A20" s="32"/>
      <c r="B20" s="32"/>
      <c r="C20" s="32"/>
      <c r="D20" s="4"/>
      <c r="E20" s="4"/>
      <c r="F20" s="4"/>
      <c r="G20" s="4"/>
      <c r="H20" s="4"/>
      <c r="I20" s="4"/>
      <c r="J20" s="4"/>
      <c r="K20" s="4"/>
      <c r="L20" s="4"/>
      <c r="M20" s="4"/>
      <c r="N20" s="4"/>
      <c r="O20" s="4"/>
      <c r="P20" s="4"/>
      <c r="Q20" s="4"/>
      <c r="R20" s="4"/>
      <c r="S20" s="4"/>
      <c r="T20" s="4"/>
      <c r="U20" s="4"/>
      <c r="V20" s="4"/>
      <c r="W20" s="4"/>
      <c r="X20" s="4"/>
      <c r="Y20" s="4"/>
      <c r="Z20" s="4"/>
    </row>
    <row r="21" spans="1:26" ht="12.75" customHeight="1">
      <c r="A21" s="33"/>
      <c r="B21" s="34" t="s">
        <v>294</v>
      </c>
      <c r="C21" s="11"/>
      <c r="D21" s="855" t="s">
        <v>306</v>
      </c>
      <c r="E21" s="832"/>
      <c r="F21" s="832"/>
      <c r="G21" s="4"/>
      <c r="H21" s="4"/>
      <c r="I21" s="4"/>
      <c r="J21" s="4"/>
      <c r="K21" s="4"/>
      <c r="L21" s="4"/>
      <c r="M21" s="4"/>
      <c r="N21" s="4"/>
      <c r="O21" s="4"/>
      <c r="P21" s="4"/>
      <c r="Q21" s="4"/>
      <c r="R21" s="4"/>
      <c r="S21" s="4"/>
      <c r="T21" s="4"/>
      <c r="U21" s="4"/>
      <c r="V21" s="4"/>
      <c r="W21" s="4"/>
      <c r="X21" s="4"/>
      <c r="Y21" s="4"/>
      <c r="Z21" s="4"/>
    </row>
    <row r="22" spans="1:26" ht="12.75" customHeight="1">
      <c r="A22" s="33"/>
      <c r="B22" s="33"/>
      <c r="C22" s="11"/>
      <c r="D22" s="12"/>
      <c r="E22" s="4"/>
      <c r="F22" s="4"/>
      <c r="G22" s="4"/>
      <c r="H22" s="4"/>
      <c r="I22" s="4"/>
      <c r="J22" s="4"/>
      <c r="K22" s="4"/>
      <c r="L22" s="4"/>
      <c r="M22" s="4"/>
      <c r="N22" s="4"/>
      <c r="O22" s="4"/>
      <c r="P22" s="4"/>
      <c r="Q22" s="4"/>
      <c r="R22" s="4"/>
      <c r="S22" s="4"/>
      <c r="T22" s="4"/>
      <c r="U22" s="4"/>
      <c r="V22" s="4"/>
      <c r="W22" s="4"/>
      <c r="X22" s="4"/>
      <c r="Y22" s="4"/>
      <c r="Z22" s="4"/>
    </row>
    <row r="23" spans="1:26" ht="12.75" customHeight="1">
      <c r="A23" s="33"/>
      <c r="B23" s="34" t="s">
        <v>294</v>
      </c>
      <c r="C23" s="11"/>
      <c r="D23" s="834" t="s">
        <v>307</v>
      </c>
      <c r="E23" s="832"/>
      <c r="F23" s="832"/>
      <c r="G23" s="4"/>
      <c r="H23" s="4"/>
      <c r="I23" s="4"/>
      <c r="J23" s="4"/>
      <c r="K23" s="4"/>
      <c r="L23" s="4"/>
      <c r="M23" s="4"/>
      <c r="N23" s="4"/>
      <c r="O23" s="4"/>
      <c r="P23" s="4"/>
      <c r="Q23" s="4"/>
      <c r="R23" s="4"/>
      <c r="S23" s="4"/>
      <c r="T23" s="4"/>
      <c r="U23" s="4"/>
      <c r="V23" s="4"/>
      <c r="W23" s="4"/>
      <c r="X23" s="4"/>
      <c r="Y23" s="4"/>
      <c r="Z23" s="4"/>
    </row>
    <row r="24" spans="1:26" ht="12.75" customHeight="1">
      <c r="A24" s="33"/>
      <c r="B24" s="33"/>
      <c r="C24" s="11"/>
      <c r="D24" s="832"/>
      <c r="E24" s="832"/>
      <c r="F24" s="832"/>
      <c r="G24" s="4"/>
      <c r="H24" s="4"/>
      <c r="I24" s="4"/>
      <c r="J24" s="4"/>
      <c r="K24" s="4"/>
      <c r="L24" s="4"/>
      <c r="M24" s="4"/>
      <c r="N24" s="4"/>
      <c r="O24" s="4"/>
      <c r="P24" s="4"/>
      <c r="Q24" s="4"/>
      <c r="R24" s="4"/>
      <c r="S24" s="4"/>
      <c r="T24" s="4"/>
      <c r="U24" s="4"/>
      <c r="V24" s="4"/>
      <c r="W24" s="4"/>
      <c r="X24" s="4"/>
      <c r="Y24" s="4"/>
      <c r="Z24" s="4"/>
    </row>
    <row r="25" spans="1:26" ht="12.75" customHeight="1">
      <c r="A25" s="11"/>
      <c r="B25" s="11"/>
      <c r="C25" s="11"/>
      <c r="D25" s="4"/>
      <c r="E25" s="4"/>
      <c r="F25" s="4"/>
      <c r="G25" s="4"/>
      <c r="H25" s="4"/>
      <c r="I25" s="4"/>
      <c r="J25" s="4"/>
      <c r="K25" s="4"/>
      <c r="L25" s="4"/>
      <c r="M25" s="4"/>
      <c r="N25" s="4"/>
      <c r="O25" s="4"/>
      <c r="P25" s="4"/>
      <c r="Q25" s="4"/>
      <c r="R25" s="4"/>
      <c r="S25" s="4"/>
      <c r="T25" s="4"/>
      <c r="U25" s="4"/>
      <c r="V25" s="4"/>
      <c r="W25" s="4"/>
      <c r="X25" s="4"/>
      <c r="Y25" s="4"/>
      <c r="Z25" s="4"/>
    </row>
    <row r="26" spans="1:26" ht="12.75" customHeight="1">
      <c r="A26" s="33"/>
      <c r="B26" s="34" t="s">
        <v>294</v>
      </c>
      <c r="C26" s="11"/>
      <c r="D26" s="834" t="s">
        <v>308</v>
      </c>
      <c r="E26" s="832"/>
      <c r="F26" s="832"/>
      <c r="G26" s="4"/>
      <c r="H26" s="4"/>
      <c r="I26" s="4"/>
      <c r="J26" s="4"/>
      <c r="K26" s="4"/>
      <c r="L26" s="4"/>
      <c r="M26" s="4"/>
      <c r="N26" s="4"/>
      <c r="O26" s="4"/>
      <c r="P26" s="4"/>
      <c r="Q26" s="4"/>
      <c r="R26" s="4"/>
      <c r="S26" s="4"/>
      <c r="T26" s="4"/>
      <c r="U26" s="4"/>
      <c r="V26" s="4"/>
      <c r="W26" s="4"/>
      <c r="X26" s="4"/>
      <c r="Y26" s="4"/>
      <c r="Z26" s="4"/>
    </row>
    <row r="27" spans="1:26" ht="12.75" customHeight="1">
      <c r="A27" s="11"/>
      <c r="B27" s="11"/>
      <c r="C27" s="11"/>
      <c r="D27" s="832"/>
      <c r="E27" s="832"/>
      <c r="F27" s="832"/>
      <c r="G27" s="4"/>
      <c r="H27" s="4"/>
      <c r="I27" s="4"/>
      <c r="J27" s="4"/>
      <c r="K27" s="4"/>
      <c r="L27" s="4"/>
      <c r="M27" s="4"/>
      <c r="N27" s="4"/>
      <c r="O27" s="4"/>
      <c r="P27" s="4"/>
      <c r="Q27" s="4"/>
      <c r="R27" s="4"/>
      <c r="S27" s="4"/>
      <c r="T27" s="4"/>
      <c r="U27" s="4"/>
      <c r="V27" s="4"/>
      <c r="W27" s="4"/>
      <c r="X27" s="4"/>
      <c r="Y27" s="4"/>
      <c r="Z27" s="4"/>
    </row>
    <row r="28" spans="1:26" ht="12.75" customHeight="1">
      <c r="A28" s="11"/>
      <c r="B28" s="11"/>
      <c r="C28" s="11"/>
      <c r="D28" s="832"/>
      <c r="E28" s="832"/>
      <c r="F28" s="832"/>
      <c r="G28" s="4"/>
      <c r="H28" s="4"/>
      <c r="I28" s="4"/>
      <c r="J28" s="4"/>
      <c r="K28" s="4"/>
      <c r="L28" s="4"/>
      <c r="M28" s="4"/>
      <c r="N28" s="4"/>
      <c r="O28" s="4"/>
      <c r="P28" s="4"/>
      <c r="Q28" s="4"/>
      <c r="R28" s="4"/>
      <c r="S28" s="4"/>
      <c r="T28" s="4"/>
      <c r="U28" s="4"/>
      <c r="V28" s="4"/>
      <c r="W28" s="4"/>
      <c r="X28" s="4"/>
      <c r="Y28" s="4"/>
      <c r="Z28" s="4"/>
    </row>
    <row r="29" spans="1:26" ht="12.75" customHeight="1">
      <c r="A29" s="11"/>
      <c r="B29" s="11"/>
      <c r="C29" s="11"/>
      <c r="D29" s="832"/>
      <c r="E29" s="832"/>
      <c r="F29" s="832"/>
      <c r="G29" s="4"/>
      <c r="H29" s="4"/>
      <c r="I29" s="4"/>
      <c r="J29" s="4"/>
      <c r="K29" s="4"/>
      <c r="L29" s="4"/>
      <c r="M29" s="4"/>
      <c r="N29" s="4"/>
      <c r="O29" s="4"/>
      <c r="P29" s="4"/>
      <c r="Q29" s="4"/>
      <c r="R29" s="4"/>
      <c r="S29" s="4"/>
      <c r="T29" s="4"/>
      <c r="U29" s="4"/>
      <c r="V29" s="4"/>
      <c r="W29" s="4"/>
      <c r="X29" s="4"/>
      <c r="Y29" s="4"/>
      <c r="Z29" s="4"/>
    </row>
    <row r="30" spans="1:26" ht="12.75" customHeight="1">
      <c r="A30" s="11"/>
      <c r="B30" s="11"/>
      <c r="C30" s="11"/>
      <c r="D30" s="832"/>
      <c r="E30" s="832"/>
      <c r="F30" s="832"/>
      <c r="G30" s="4"/>
      <c r="H30" s="4"/>
      <c r="I30" s="4"/>
      <c r="J30" s="4"/>
      <c r="K30" s="4"/>
      <c r="L30" s="4"/>
      <c r="M30" s="4"/>
      <c r="N30" s="4"/>
      <c r="O30" s="4"/>
      <c r="P30" s="4"/>
      <c r="Q30" s="4"/>
      <c r="R30" s="4"/>
      <c r="S30" s="4"/>
      <c r="T30" s="4"/>
      <c r="U30" s="4"/>
      <c r="V30" s="4"/>
      <c r="W30" s="4"/>
      <c r="X30" s="4"/>
      <c r="Y30" s="4"/>
      <c r="Z30" s="4"/>
    </row>
    <row r="31" spans="1:26" ht="12.75" customHeight="1">
      <c r="A31" s="11"/>
      <c r="B31" s="11"/>
      <c r="C31" s="11"/>
      <c r="D31" s="12"/>
      <c r="E31" s="4"/>
      <c r="F31" s="4"/>
      <c r="G31" s="4"/>
      <c r="H31" s="4"/>
      <c r="I31" s="4"/>
      <c r="J31" s="4"/>
      <c r="K31" s="4"/>
      <c r="L31" s="4"/>
      <c r="M31" s="4"/>
      <c r="N31" s="4"/>
      <c r="O31" s="4"/>
      <c r="P31" s="4"/>
      <c r="Q31" s="4"/>
      <c r="R31" s="4"/>
      <c r="S31" s="4"/>
      <c r="T31" s="4"/>
      <c r="U31" s="4"/>
      <c r="V31" s="4"/>
      <c r="W31" s="4"/>
      <c r="X31" s="4"/>
      <c r="Y31" s="4"/>
      <c r="Z31" s="4"/>
    </row>
    <row r="32" spans="1:26" ht="12.75" customHeight="1">
      <c r="A32" s="11"/>
      <c r="B32" s="34" t="s">
        <v>294</v>
      </c>
      <c r="C32" s="11"/>
      <c r="D32" s="834" t="s">
        <v>309</v>
      </c>
      <c r="E32" s="832"/>
      <c r="F32" s="832"/>
      <c r="G32" s="4"/>
      <c r="H32" s="4"/>
      <c r="I32" s="4"/>
      <c r="J32" s="4"/>
      <c r="K32" s="4"/>
      <c r="L32" s="4"/>
      <c r="M32" s="4"/>
      <c r="N32" s="4"/>
      <c r="O32" s="4"/>
      <c r="P32" s="4"/>
      <c r="Q32" s="4"/>
      <c r="R32" s="4"/>
      <c r="S32" s="4"/>
      <c r="T32" s="4"/>
      <c r="U32" s="4"/>
      <c r="V32" s="4"/>
      <c r="W32" s="4"/>
      <c r="X32" s="4"/>
      <c r="Y32" s="4"/>
      <c r="Z32" s="4"/>
    </row>
    <row r="33" spans="1:26" ht="12.75" customHeight="1">
      <c r="A33" s="11"/>
      <c r="B33" s="11"/>
      <c r="C33" s="11"/>
      <c r="D33" s="832"/>
      <c r="E33" s="832"/>
      <c r="F33" s="832"/>
      <c r="G33" s="4"/>
      <c r="H33" s="4"/>
      <c r="I33" s="4"/>
      <c r="J33" s="4"/>
      <c r="K33" s="4"/>
      <c r="L33" s="4"/>
      <c r="M33" s="4"/>
      <c r="N33" s="4"/>
      <c r="O33" s="4"/>
      <c r="P33" s="4"/>
      <c r="Q33" s="4"/>
      <c r="R33" s="4"/>
      <c r="S33" s="4"/>
      <c r="T33" s="4"/>
      <c r="U33" s="4"/>
      <c r="V33" s="4"/>
      <c r="W33" s="4"/>
      <c r="X33" s="4"/>
      <c r="Y33" s="4"/>
      <c r="Z33" s="4"/>
    </row>
    <row r="34" spans="1:26" ht="12.75" customHeight="1">
      <c r="A34" s="33"/>
      <c r="B34" s="33"/>
      <c r="C34" s="11"/>
      <c r="D34" s="12"/>
      <c r="E34" s="4"/>
      <c r="F34" s="4"/>
      <c r="G34" s="4"/>
      <c r="H34" s="4"/>
      <c r="I34" s="4"/>
      <c r="J34" s="4"/>
      <c r="K34" s="4"/>
      <c r="L34" s="4"/>
      <c r="M34" s="4"/>
      <c r="N34" s="4"/>
      <c r="O34" s="4"/>
      <c r="P34" s="4"/>
      <c r="Q34" s="4"/>
      <c r="R34" s="4"/>
      <c r="S34" s="4"/>
      <c r="T34" s="4"/>
      <c r="U34" s="4"/>
      <c r="V34" s="4"/>
      <c r="W34" s="4"/>
      <c r="X34" s="4"/>
      <c r="Y34" s="4"/>
      <c r="Z34" s="4"/>
    </row>
    <row r="35" spans="1:26" ht="14.25" customHeight="1">
      <c r="A35" s="33"/>
      <c r="B35" s="34" t="s">
        <v>294</v>
      </c>
      <c r="C35" s="11"/>
      <c r="D35" s="834" t="s">
        <v>310</v>
      </c>
      <c r="E35" s="832"/>
      <c r="F35" s="832"/>
      <c r="G35" s="4"/>
      <c r="H35" s="4"/>
      <c r="I35" s="4"/>
      <c r="J35" s="4"/>
      <c r="K35" s="4"/>
      <c r="L35" s="4"/>
      <c r="M35" s="4"/>
      <c r="N35" s="4"/>
      <c r="O35" s="4"/>
      <c r="P35" s="4"/>
      <c r="Q35" s="4"/>
      <c r="R35" s="4"/>
      <c r="S35" s="4"/>
      <c r="T35" s="4"/>
      <c r="U35" s="4"/>
      <c r="V35" s="4"/>
      <c r="W35" s="4"/>
      <c r="X35" s="4"/>
      <c r="Y35" s="4"/>
      <c r="Z35" s="4"/>
    </row>
    <row r="36" spans="1:26" ht="12.75" customHeight="1">
      <c r="A36" s="33"/>
      <c r="B36" s="33"/>
      <c r="C36" s="11"/>
      <c r="D36" s="832"/>
      <c r="E36" s="832"/>
      <c r="F36" s="832"/>
      <c r="G36" s="4"/>
      <c r="H36" s="4"/>
      <c r="I36" s="4"/>
      <c r="J36" s="4"/>
      <c r="K36" s="4"/>
      <c r="L36" s="4"/>
      <c r="M36" s="4"/>
      <c r="N36" s="4"/>
      <c r="O36" s="4"/>
      <c r="P36" s="4"/>
      <c r="Q36" s="4"/>
      <c r="R36" s="4"/>
      <c r="S36" s="4"/>
      <c r="T36" s="4"/>
      <c r="U36" s="4"/>
      <c r="V36" s="4"/>
      <c r="W36" s="4"/>
      <c r="X36" s="4"/>
      <c r="Y36" s="4"/>
      <c r="Z36" s="4"/>
    </row>
    <row r="37" spans="1:26" ht="12.75" customHeight="1">
      <c r="A37" s="33"/>
      <c r="B37" s="33"/>
      <c r="C37" s="11"/>
      <c r="D37" s="832"/>
      <c r="E37" s="832"/>
      <c r="F37" s="832"/>
      <c r="G37" s="4"/>
      <c r="H37" s="4"/>
      <c r="I37" s="4"/>
      <c r="J37" s="4"/>
      <c r="K37" s="4"/>
      <c r="L37" s="4"/>
      <c r="M37" s="4"/>
      <c r="N37" s="4"/>
      <c r="O37" s="4"/>
      <c r="P37" s="4"/>
      <c r="Q37" s="4"/>
      <c r="R37" s="4"/>
      <c r="S37" s="4"/>
      <c r="T37" s="4"/>
      <c r="U37" s="4"/>
      <c r="V37" s="4"/>
      <c r="W37" s="4"/>
      <c r="X37" s="4"/>
      <c r="Y37" s="4"/>
      <c r="Z37" s="4"/>
    </row>
    <row r="38" spans="1:26" ht="12.75" customHeight="1">
      <c r="A38" s="33"/>
      <c r="B38" s="33"/>
      <c r="C38" s="11"/>
      <c r="D38" s="4"/>
      <c r="E38" s="4"/>
      <c r="F38" s="4"/>
      <c r="G38" s="4"/>
      <c r="H38" s="4"/>
      <c r="I38" s="4"/>
      <c r="J38" s="4"/>
      <c r="K38" s="4"/>
      <c r="L38" s="4"/>
      <c r="M38" s="4"/>
      <c r="N38" s="4"/>
      <c r="O38" s="4"/>
      <c r="P38" s="4"/>
      <c r="Q38" s="4"/>
      <c r="R38" s="4"/>
      <c r="S38" s="4"/>
      <c r="T38" s="4"/>
      <c r="U38" s="4"/>
      <c r="V38" s="4"/>
      <c r="W38" s="4"/>
      <c r="X38" s="4"/>
      <c r="Y38" s="4"/>
      <c r="Z38" s="4"/>
    </row>
    <row r="39" spans="1:26" ht="12.75" customHeight="1">
      <c r="A39" s="33"/>
      <c r="B39" s="34" t="s">
        <v>294</v>
      </c>
      <c r="C39" s="11"/>
      <c r="D39" s="834" t="s">
        <v>311</v>
      </c>
      <c r="E39" s="832"/>
      <c r="F39" s="832"/>
      <c r="G39" s="4"/>
      <c r="H39" s="4"/>
      <c r="I39" s="4"/>
      <c r="J39" s="4"/>
      <c r="K39" s="4"/>
      <c r="L39" s="4"/>
      <c r="M39" s="4"/>
      <c r="N39" s="4"/>
      <c r="O39" s="4"/>
      <c r="P39" s="4"/>
      <c r="Q39" s="4"/>
      <c r="R39" s="4"/>
      <c r="S39" s="4"/>
      <c r="T39" s="4"/>
      <c r="U39" s="4"/>
      <c r="V39" s="4"/>
      <c r="W39" s="4"/>
      <c r="X39" s="4"/>
      <c r="Y39" s="4"/>
      <c r="Z39" s="4"/>
    </row>
    <row r="40" spans="1:26" ht="12.75" customHeight="1">
      <c r="A40" s="33"/>
      <c r="B40" s="33"/>
      <c r="C40" s="11"/>
      <c r="D40" s="832"/>
      <c r="E40" s="832"/>
      <c r="F40" s="832"/>
      <c r="G40" s="4"/>
      <c r="H40" s="4"/>
      <c r="I40" s="4"/>
      <c r="J40" s="4"/>
      <c r="K40" s="4"/>
      <c r="L40" s="4"/>
      <c r="M40" s="4"/>
      <c r="N40" s="4"/>
      <c r="O40" s="4"/>
      <c r="P40" s="4"/>
      <c r="Q40" s="4"/>
      <c r="R40" s="4"/>
      <c r="S40" s="4"/>
      <c r="T40" s="4"/>
      <c r="U40" s="4"/>
      <c r="V40" s="4"/>
      <c r="W40" s="4"/>
      <c r="X40" s="4"/>
      <c r="Y40" s="4"/>
      <c r="Z40" s="4"/>
    </row>
    <row r="41" spans="1:26" ht="12.75" customHeight="1">
      <c r="A41" s="33"/>
      <c r="B41" s="33"/>
      <c r="C41" s="11"/>
      <c r="D41" s="832"/>
      <c r="E41" s="832"/>
      <c r="F41" s="832"/>
      <c r="G41" s="4"/>
      <c r="H41" s="4"/>
      <c r="I41" s="4"/>
      <c r="J41" s="4"/>
      <c r="K41" s="4"/>
      <c r="L41" s="4"/>
      <c r="M41" s="4"/>
      <c r="N41" s="4"/>
      <c r="O41" s="4"/>
      <c r="P41" s="4"/>
      <c r="Q41" s="4"/>
      <c r="R41" s="4"/>
      <c r="S41" s="4"/>
      <c r="T41" s="4"/>
      <c r="U41" s="4"/>
      <c r="V41" s="4"/>
      <c r="W41" s="4"/>
      <c r="X41" s="4"/>
      <c r="Y41" s="4"/>
      <c r="Z41" s="4"/>
    </row>
    <row r="42" spans="1:26" ht="12.75" customHeight="1">
      <c r="A42" s="33"/>
      <c r="B42" s="33"/>
      <c r="C42" s="11"/>
      <c r="D42" s="832"/>
      <c r="E42" s="832"/>
      <c r="F42" s="832"/>
      <c r="G42" s="4"/>
      <c r="H42" s="4"/>
      <c r="I42" s="4"/>
      <c r="J42" s="4"/>
      <c r="K42" s="4"/>
      <c r="L42" s="4"/>
      <c r="M42" s="4"/>
      <c r="N42" s="4"/>
      <c r="O42" s="4"/>
      <c r="P42" s="4"/>
      <c r="Q42" s="4"/>
      <c r="R42" s="4"/>
      <c r="S42" s="4"/>
      <c r="T42" s="4"/>
      <c r="U42" s="4"/>
      <c r="V42" s="4"/>
      <c r="W42" s="4"/>
      <c r="X42" s="4"/>
      <c r="Y42" s="4"/>
      <c r="Z42" s="4"/>
    </row>
    <row r="43" spans="1:26" ht="12.75" customHeight="1">
      <c r="A43" s="33"/>
      <c r="B43" s="33"/>
      <c r="C43" s="11"/>
      <c r="D43" s="832"/>
      <c r="E43" s="832"/>
      <c r="F43" s="832"/>
      <c r="G43" s="4"/>
      <c r="H43" s="4"/>
      <c r="I43" s="4"/>
      <c r="J43" s="4"/>
      <c r="K43" s="4"/>
      <c r="L43" s="4"/>
      <c r="M43" s="4"/>
      <c r="N43" s="4"/>
      <c r="O43" s="4"/>
      <c r="P43" s="4"/>
      <c r="Q43" s="4"/>
      <c r="R43" s="4"/>
      <c r="S43" s="4"/>
      <c r="T43" s="4"/>
      <c r="U43" s="4"/>
      <c r="V43" s="4"/>
      <c r="W43" s="4"/>
      <c r="X43" s="4"/>
      <c r="Y43" s="4"/>
      <c r="Z43" s="4"/>
    </row>
    <row r="44" spans="1:26" ht="12.75" customHeight="1">
      <c r="A44" s="33"/>
      <c r="B44" s="33"/>
      <c r="C44" s="11"/>
      <c r="D44" s="5"/>
      <c r="E44" s="5"/>
      <c r="F44" s="5"/>
      <c r="G44" s="4"/>
      <c r="H44" s="4"/>
      <c r="I44" s="4"/>
      <c r="J44" s="4"/>
      <c r="K44" s="4"/>
      <c r="L44" s="4"/>
      <c r="M44" s="4"/>
      <c r="N44" s="4"/>
      <c r="O44" s="4"/>
      <c r="P44" s="4"/>
      <c r="Q44" s="4"/>
      <c r="R44" s="4"/>
      <c r="S44" s="4"/>
      <c r="T44" s="4"/>
      <c r="U44" s="4"/>
      <c r="V44" s="4"/>
      <c r="W44" s="4"/>
      <c r="X44" s="4"/>
      <c r="Y44" s="4"/>
      <c r="Z44" s="4"/>
    </row>
    <row r="45" spans="1:26" ht="12.75" customHeight="1">
      <c r="A45" s="33"/>
      <c r="B45" s="34" t="s">
        <v>294</v>
      </c>
      <c r="C45" s="11"/>
      <c r="D45" s="834" t="s">
        <v>312</v>
      </c>
      <c r="E45" s="832"/>
      <c r="F45" s="832"/>
      <c r="G45" s="4"/>
      <c r="H45" s="4"/>
      <c r="I45" s="4"/>
      <c r="J45" s="4"/>
      <c r="K45" s="4"/>
      <c r="L45" s="4"/>
      <c r="M45" s="4"/>
      <c r="N45" s="4"/>
      <c r="O45" s="4"/>
      <c r="P45" s="4"/>
      <c r="Q45" s="4"/>
      <c r="R45" s="4"/>
      <c r="S45" s="4"/>
      <c r="T45" s="4"/>
      <c r="U45" s="4"/>
      <c r="V45" s="4"/>
      <c r="W45" s="4"/>
      <c r="X45" s="4"/>
      <c r="Y45" s="4"/>
      <c r="Z45" s="4"/>
    </row>
    <row r="46" spans="1:26" ht="12.75" customHeight="1">
      <c r="A46" s="33"/>
      <c r="B46" s="33"/>
      <c r="C46" s="11"/>
      <c r="D46" s="832"/>
      <c r="E46" s="832"/>
      <c r="F46" s="832"/>
      <c r="G46" s="4"/>
      <c r="H46" s="4"/>
      <c r="I46" s="4"/>
      <c r="J46" s="4"/>
      <c r="K46" s="4"/>
      <c r="L46" s="4"/>
      <c r="M46" s="4"/>
      <c r="N46" s="4"/>
      <c r="O46" s="4"/>
      <c r="P46" s="4"/>
      <c r="Q46" s="4"/>
      <c r="R46" s="4"/>
      <c r="S46" s="4"/>
      <c r="T46" s="4"/>
      <c r="U46" s="4"/>
      <c r="V46" s="4"/>
      <c r="W46" s="4"/>
      <c r="X46" s="4"/>
      <c r="Y46" s="4"/>
      <c r="Z46" s="4"/>
    </row>
    <row r="47" spans="1:26" ht="12.75" customHeight="1">
      <c r="A47" s="33"/>
      <c r="B47" s="33"/>
      <c r="C47" s="11"/>
      <c r="D47" s="832"/>
      <c r="E47" s="832"/>
      <c r="F47" s="832"/>
      <c r="G47" s="4"/>
      <c r="H47" s="4"/>
      <c r="I47" s="4"/>
      <c r="J47" s="4"/>
      <c r="K47" s="4"/>
      <c r="L47" s="4"/>
      <c r="M47" s="4"/>
      <c r="N47" s="4"/>
      <c r="O47" s="4"/>
      <c r="P47" s="4"/>
      <c r="Q47" s="4"/>
      <c r="R47" s="4"/>
      <c r="S47" s="4"/>
      <c r="T47" s="4"/>
      <c r="U47" s="4"/>
      <c r="V47" s="4"/>
      <c r="W47" s="4"/>
      <c r="X47" s="4"/>
      <c r="Y47" s="4"/>
      <c r="Z47" s="4"/>
    </row>
    <row r="48" spans="1:26" ht="23.25" customHeight="1">
      <c r="A48" s="33"/>
      <c r="B48" s="33"/>
      <c r="C48" s="11"/>
      <c r="D48" s="832"/>
      <c r="E48" s="832"/>
      <c r="F48" s="832"/>
      <c r="G48" s="4"/>
      <c r="H48" s="4"/>
      <c r="I48" s="4"/>
      <c r="J48" s="4"/>
      <c r="K48" s="4"/>
      <c r="L48" s="4"/>
      <c r="M48" s="4"/>
      <c r="N48" s="4"/>
      <c r="O48" s="4"/>
      <c r="P48" s="4"/>
      <c r="Q48" s="4"/>
      <c r="R48" s="4"/>
      <c r="S48" s="4"/>
      <c r="T48" s="4"/>
      <c r="U48" s="4"/>
      <c r="V48" s="4"/>
      <c r="W48" s="4"/>
      <c r="X48" s="4"/>
      <c r="Y48" s="4"/>
      <c r="Z48" s="4"/>
    </row>
    <row r="49" spans="1:26" ht="12.75" customHeight="1">
      <c r="A49" s="33"/>
      <c r="B49" s="33"/>
      <c r="C49" s="11"/>
      <c r="D49" s="12"/>
      <c r="E49" s="4"/>
      <c r="F49" s="4"/>
      <c r="G49" s="4"/>
      <c r="H49" s="4"/>
      <c r="I49" s="4"/>
      <c r="J49" s="4"/>
      <c r="K49" s="4"/>
      <c r="L49" s="4"/>
      <c r="M49" s="4"/>
      <c r="N49" s="4"/>
      <c r="O49" s="4"/>
      <c r="P49" s="4"/>
      <c r="Q49" s="4"/>
      <c r="R49" s="4"/>
      <c r="S49" s="4"/>
      <c r="T49" s="4"/>
      <c r="U49" s="4"/>
      <c r="V49" s="4"/>
      <c r="W49" s="4"/>
      <c r="X49" s="4"/>
      <c r="Y49" s="4"/>
      <c r="Z49" s="4"/>
    </row>
    <row r="50" spans="1:26" ht="14.25" customHeight="1">
      <c r="A50" s="33"/>
      <c r="B50" s="34" t="s">
        <v>294</v>
      </c>
      <c r="C50" s="11"/>
      <c r="D50" s="834" t="s">
        <v>313</v>
      </c>
      <c r="E50" s="832"/>
      <c r="F50" s="832"/>
      <c r="G50" s="4"/>
      <c r="H50" s="4"/>
      <c r="I50" s="4"/>
      <c r="J50" s="4"/>
      <c r="K50" s="4"/>
      <c r="L50" s="4"/>
      <c r="M50" s="4"/>
      <c r="N50" s="4"/>
      <c r="O50" s="4"/>
      <c r="P50" s="4"/>
      <c r="Q50" s="4"/>
      <c r="R50" s="4"/>
      <c r="S50" s="4"/>
      <c r="T50" s="4"/>
      <c r="U50" s="4"/>
      <c r="V50" s="4"/>
      <c r="W50" s="4"/>
      <c r="X50" s="4"/>
      <c r="Y50" s="4"/>
      <c r="Z50" s="4"/>
    </row>
    <row r="51" spans="1:26" ht="12.75" customHeight="1">
      <c r="A51" s="33"/>
      <c r="B51" s="33"/>
      <c r="C51" s="11"/>
      <c r="D51" s="832"/>
      <c r="E51" s="832"/>
      <c r="F51" s="832"/>
      <c r="G51" s="4"/>
      <c r="H51" s="4"/>
      <c r="I51" s="4"/>
      <c r="J51" s="4"/>
      <c r="K51" s="4"/>
      <c r="L51" s="4"/>
      <c r="M51" s="4"/>
      <c r="N51" s="4"/>
      <c r="O51" s="4"/>
      <c r="P51" s="4"/>
      <c r="Q51" s="4"/>
      <c r="R51" s="4"/>
      <c r="S51" s="4"/>
      <c r="T51" s="4"/>
      <c r="U51" s="4"/>
      <c r="V51" s="4"/>
      <c r="W51" s="4"/>
      <c r="X51" s="4"/>
      <c r="Y51" s="4"/>
      <c r="Z51" s="4"/>
    </row>
    <row r="52" spans="1:26" ht="12.75" customHeight="1">
      <c r="A52" s="33"/>
      <c r="B52" s="33"/>
      <c r="C52" s="11"/>
      <c r="D52" s="832"/>
      <c r="E52" s="832"/>
      <c r="F52" s="832"/>
      <c r="G52" s="4"/>
      <c r="H52" s="4"/>
      <c r="I52" s="4"/>
      <c r="J52" s="4"/>
      <c r="K52" s="4"/>
      <c r="L52" s="4"/>
      <c r="M52" s="4"/>
      <c r="N52" s="4"/>
      <c r="O52" s="4"/>
      <c r="P52" s="4"/>
      <c r="Q52" s="4"/>
      <c r="R52" s="4"/>
      <c r="S52" s="4"/>
      <c r="T52" s="4"/>
      <c r="U52" s="4"/>
      <c r="V52" s="4"/>
      <c r="W52" s="4"/>
      <c r="X52" s="4"/>
      <c r="Y52" s="4"/>
      <c r="Z52" s="4"/>
    </row>
    <row r="53" spans="1:26" ht="12.75" customHeight="1">
      <c r="A53" s="33"/>
      <c r="B53" s="33"/>
      <c r="C53" s="11"/>
      <c r="D53" s="4"/>
      <c r="E53" s="4"/>
      <c r="F53" s="4"/>
      <c r="G53" s="4"/>
      <c r="H53" s="4"/>
      <c r="I53" s="4"/>
      <c r="J53" s="4"/>
      <c r="K53" s="4"/>
      <c r="L53" s="4"/>
      <c r="M53" s="4"/>
      <c r="N53" s="4"/>
      <c r="O53" s="4"/>
      <c r="P53" s="4"/>
      <c r="Q53" s="4"/>
      <c r="R53" s="4"/>
      <c r="S53" s="4"/>
      <c r="T53" s="4"/>
      <c r="U53" s="4"/>
      <c r="V53" s="4"/>
      <c r="W53" s="4"/>
      <c r="X53" s="4"/>
      <c r="Y53" s="4"/>
      <c r="Z53" s="4"/>
    </row>
    <row r="54" spans="1:26" ht="12.75" customHeight="1">
      <c r="A54" s="33"/>
      <c r="B54" s="34" t="s">
        <v>294</v>
      </c>
      <c r="C54" s="11"/>
      <c r="D54" s="834" t="s">
        <v>314</v>
      </c>
      <c r="E54" s="832"/>
      <c r="F54" s="832"/>
      <c r="G54" s="4"/>
      <c r="H54" s="4"/>
      <c r="I54" s="4"/>
      <c r="J54" s="4"/>
      <c r="K54" s="4"/>
      <c r="L54" s="4"/>
      <c r="M54" s="4"/>
      <c r="N54" s="4"/>
      <c r="O54" s="4"/>
      <c r="P54" s="4"/>
      <c r="Q54" s="4"/>
      <c r="R54" s="4"/>
      <c r="S54" s="4"/>
      <c r="T54" s="4"/>
      <c r="U54" s="4"/>
      <c r="V54" s="4"/>
      <c r="W54" s="4"/>
      <c r="X54" s="4"/>
      <c r="Y54" s="4"/>
      <c r="Z54" s="4"/>
    </row>
    <row r="55" spans="1:26" ht="12.75" customHeight="1">
      <c r="A55" s="33"/>
      <c r="B55" s="33"/>
      <c r="C55" s="11"/>
      <c r="D55" s="832"/>
      <c r="E55" s="832"/>
      <c r="F55" s="832"/>
      <c r="G55" s="4"/>
      <c r="H55" s="4"/>
      <c r="I55" s="4"/>
      <c r="J55" s="4"/>
      <c r="K55" s="4"/>
      <c r="L55" s="4"/>
      <c r="M55" s="4"/>
      <c r="N55" s="4"/>
      <c r="O55" s="4"/>
      <c r="P55" s="4"/>
      <c r="Q55" s="4"/>
      <c r="R55" s="4"/>
      <c r="S55" s="4"/>
      <c r="T55" s="4"/>
      <c r="U55" s="4"/>
      <c r="V55" s="4"/>
      <c r="W55" s="4"/>
      <c r="X55" s="4"/>
      <c r="Y55" s="4"/>
      <c r="Z55" s="4"/>
    </row>
    <row r="56" spans="1:26" ht="12.75" customHeight="1">
      <c r="A56" s="11"/>
      <c r="B56" s="11"/>
      <c r="C56" s="11"/>
      <c r="D56" s="12"/>
      <c r="E56" s="4"/>
      <c r="F56" s="4"/>
      <c r="G56" s="4"/>
      <c r="H56" s="4"/>
      <c r="I56" s="4"/>
      <c r="J56" s="4"/>
      <c r="K56" s="4"/>
      <c r="L56" s="4"/>
      <c r="M56" s="4"/>
      <c r="N56" s="4"/>
      <c r="O56" s="4"/>
      <c r="P56" s="4"/>
      <c r="Q56" s="4"/>
      <c r="R56" s="4"/>
      <c r="S56" s="4"/>
      <c r="T56" s="4"/>
      <c r="U56" s="4"/>
      <c r="V56" s="4"/>
      <c r="W56" s="4"/>
      <c r="X56" s="4"/>
      <c r="Y56" s="4"/>
      <c r="Z56" s="4"/>
    </row>
    <row r="57" spans="1:26" ht="12.75" customHeight="1">
      <c r="A57" s="33"/>
      <c r="B57" s="34" t="s">
        <v>294</v>
      </c>
      <c r="C57" s="11"/>
      <c r="D57" s="834" t="s">
        <v>315</v>
      </c>
      <c r="E57" s="832"/>
      <c r="F57" s="832"/>
      <c r="G57" s="4"/>
      <c r="H57" s="4"/>
      <c r="I57" s="4"/>
      <c r="J57" s="4"/>
      <c r="K57" s="4"/>
      <c r="L57" s="4"/>
      <c r="M57" s="4"/>
      <c r="N57" s="4"/>
      <c r="O57" s="4"/>
      <c r="P57" s="4"/>
      <c r="Q57" s="4"/>
      <c r="R57" s="4"/>
      <c r="S57" s="4"/>
      <c r="T57" s="4"/>
      <c r="U57" s="4"/>
      <c r="V57" s="4"/>
      <c r="W57" s="4"/>
      <c r="X57" s="4"/>
      <c r="Y57" s="4"/>
      <c r="Z57" s="4"/>
    </row>
    <row r="58" spans="1:26" ht="12.75" customHeight="1">
      <c r="A58" s="11"/>
      <c r="B58" s="11"/>
      <c r="C58" s="11"/>
      <c r="D58" s="832"/>
      <c r="E58" s="832"/>
      <c r="F58" s="832"/>
      <c r="G58" s="4"/>
      <c r="H58" s="4"/>
      <c r="I58" s="4"/>
      <c r="J58" s="4"/>
      <c r="K58" s="4"/>
      <c r="L58" s="4"/>
      <c r="M58" s="4"/>
      <c r="N58" s="4"/>
      <c r="O58" s="4"/>
      <c r="P58" s="4"/>
      <c r="Q58" s="4"/>
      <c r="R58" s="4"/>
      <c r="S58" s="4"/>
      <c r="T58" s="4"/>
      <c r="U58" s="4"/>
      <c r="V58" s="4"/>
      <c r="W58" s="4"/>
      <c r="X58" s="4"/>
      <c r="Y58" s="4"/>
      <c r="Z58" s="4"/>
    </row>
    <row r="59" spans="1:26" ht="12.75" customHeight="1">
      <c r="A59" s="11"/>
      <c r="B59" s="11"/>
      <c r="C59" s="11"/>
      <c r="D59" s="832"/>
      <c r="E59" s="832"/>
      <c r="F59" s="832"/>
      <c r="G59" s="4"/>
      <c r="H59" s="4"/>
      <c r="I59" s="4"/>
      <c r="J59" s="4"/>
      <c r="K59" s="4"/>
      <c r="L59" s="4"/>
      <c r="M59" s="4"/>
      <c r="N59" s="4"/>
      <c r="O59" s="4"/>
      <c r="P59" s="4"/>
      <c r="Q59" s="4"/>
      <c r="R59" s="4"/>
      <c r="S59" s="4"/>
      <c r="T59" s="4"/>
      <c r="U59" s="4"/>
      <c r="V59" s="4"/>
      <c r="W59" s="4"/>
      <c r="X59" s="4"/>
      <c r="Y59" s="4"/>
      <c r="Z59" s="4"/>
    </row>
    <row r="60" spans="1:26" ht="12.75" customHeight="1">
      <c r="A60" s="11"/>
      <c r="B60" s="11"/>
      <c r="C60" s="11"/>
      <c r="D60" s="4"/>
      <c r="E60" s="4"/>
      <c r="F60" s="4"/>
      <c r="G60" s="4"/>
      <c r="H60" s="4"/>
      <c r="I60" s="4"/>
      <c r="J60" s="4"/>
      <c r="K60" s="4"/>
      <c r="L60" s="4"/>
      <c r="M60" s="4"/>
      <c r="N60" s="4"/>
      <c r="O60" s="4"/>
      <c r="P60" s="4"/>
      <c r="Q60" s="4"/>
      <c r="R60" s="4"/>
      <c r="S60" s="4"/>
      <c r="T60" s="4"/>
      <c r="U60" s="4"/>
      <c r="V60" s="4"/>
      <c r="W60" s="4"/>
      <c r="X60" s="4"/>
      <c r="Y60" s="4"/>
      <c r="Z60" s="4"/>
    </row>
    <row r="61" spans="1:26" ht="12.75" customHeight="1">
      <c r="A61" s="33"/>
      <c r="B61" s="34" t="s">
        <v>294</v>
      </c>
      <c r="C61" s="11"/>
      <c r="D61" s="834" t="s">
        <v>316</v>
      </c>
      <c r="E61" s="832"/>
      <c r="F61" s="832"/>
      <c r="G61" s="4"/>
      <c r="H61" s="4"/>
      <c r="I61" s="4"/>
      <c r="J61" s="4"/>
      <c r="K61" s="4"/>
      <c r="L61" s="4"/>
      <c r="M61" s="4"/>
      <c r="N61" s="4"/>
      <c r="O61" s="4"/>
      <c r="P61" s="4"/>
      <c r="Q61" s="4"/>
      <c r="R61" s="4"/>
      <c r="S61" s="4"/>
      <c r="T61" s="4"/>
      <c r="U61" s="4"/>
      <c r="V61" s="4"/>
      <c r="W61" s="4"/>
      <c r="X61" s="4"/>
      <c r="Y61" s="4"/>
      <c r="Z61" s="4"/>
    </row>
    <row r="62" spans="1:26" ht="12.75" customHeight="1">
      <c r="A62" s="11"/>
      <c r="B62" s="11"/>
      <c r="C62" s="11"/>
      <c r="D62" s="832"/>
      <c r="E62" s="832"/>
      <c r="F62" s="832"/>
      <c r="G62" s="4"/>
      <c r="H62" s="4"/>
      <c r="I62" s="4"/>
      <c r="J62" s="4"/>
      <c r="K62" s="4"/>
      <c r="L62" s="4"/>
      <c r="M62" s="4"/>
      <c r="N62" s="4"/>
      <c r="O62" s="4"/>
      <c r="P62" s="4"/>
      <c r="Q62" s="4"/>
      <c r="R62" s="4"/>
      <c r="S62" s="4"/>
      <c r="T62" s="4"/>
      <c r="U62" s="4"/>
      <c r="V62" s="4"/>
      <c r="W62" s="4"/>
      <c r="X62" s="4"/>
      <c r="Y62" s="4"/>
      <c r="Z62" s="4"/>
    </row>
    <row r="63" spans="1:26" ht="12.75" customHeight="1">
      <c r="A63" s="11"/>
      <c r="B63" s="11"/>
      <c r="C63" s="11"/>
      <c r="D63" s="4"/>
      <c r="E63" s="4"/>
      <c r="F63" s="4"/>
      <c r="G63" s="4"/>
      <c r="H63" s="4"/>
      <c r="I63" s="4"/>
      <c r="J63" s="4"/>
      <c r="K63" s="4"/>
      <c r="L63" s="4"/>
      <c r="M63" s="4"/>
      <c r="N63" s="4"/>
      <c r="O63" s="4"/>
      <c r="P63" s="4"/>
      <c r="Q63" s="4"/>
      <c r="R63" s="4"/>
      <c r="S63" s="4"/>
      <c r="T63" s="4"/>
      <c r="U63" s="4"/>
      <c r="V63" s="4"/>
      <c r="W63" s="4"/>
      <c r="X63" s="4"/>
      <c r="Y63" s="4"/>
      <c r="Z63" s="4"/>
    </row>
    <row r="64" spans="1:26" ht="12.75" customHeight="1">
      <c r="A64" s="33"/>
      <c r="B64" s="34" t="s">
        <v>294</v>
      </c>
      <c r="C64" s="11"/>
      <c r="D64" s="834" t="s">
        <v>317</v>
      </c>
      <c r="E64" s="832"/>
      <c r="F64" s="832"/>
      <c r="G64" s="4"/>
      <c r="H64" s="4"/>
      <c r="I64" s="4"/>
      <c r="J64" s="4"/>
      <c r="K64" s="4"/>
      <c r="L64" s="4"/>
      <c r="M64" s="4"/>
      <c r="N64" s="4"/>
      <c r="O64" s="4"/>
      <c r="P64" s="4"/>
      <c r="Q64" s="4"/>
      <c r="R64" s="4"/>
      <c r="S64" s="4"/>
      <c r="T64" s="4"/>
      <c r="U64" s="4"/>
      <c r="V64" s="4"/>
      <c r="W64" s="4"/>
      <c r="X64" s="4"/>
      <c r="Y64" s="4"/>
      <c r="Z64" s="4"/>
    </row>
    <row r="65" spans="1:26" ht="12.75" customHeight="1">
      <c r="A65" s="11"/>
      <c r="B65" s="11"/>
      <c r="C65" s="11"/>
      <c r="D65" s="832"/>
      <c r="E65" s="832"/>
      <c r="F65" s="832"/>
      <c r="G65" s="4"/>
      <c r="H65" s="4"/>
      <c r="I65" s="4"/>
      <c r="J65" s="4"/>
      <c r="K65" s="4"/>
      <c r="L65" s="4"/>
      <c r="M65" s="4"/>
      <c r="N65" s="4"/>
      <c r="O65" s="4"/>
      <c r="P65" s="4"/>
      <c r="Q65" s="4"/>
      <c r="R65" s="4"/>
      <c r="S65" s="4"/>
      <c r="T65" s="4"/>
      <c r="U65" s="4"/>
      <c r="V65" s="4"/>
      <c r="W65" s="4"/>
      <c r="X65" s="4"/>
      <c r="Y65" s="4"/>
      <c r="Z65" s="4"/>
    </row>
    <row r="66" spans="1:26" ht="12.75" customHeight="1">
      <c r="A66" s="11"/>
      <c r="B66" s="11"/>
      <c r="C66" s="11"/>
      <c r="D66" s="832"/>
      <c r="E66" s="832"/>
      <c r="F66" s="832"/>
      <c r="G66" s="4"/>
      <c r="H66" s="4"/>
      <c r="I66" s="4"/>
      <c r="J66" s="4"/>
      <c r="K66" s="4"/>
      <c r="L66" s="4"/>
      <c r="M66" s="4"/>
      <c r="N66" s="4"/>
      <c r="O66" s="4"/>
      <c r="P66" s="4"/>
      <c r="Q66" s="4"/>
      <c r="R66" s="4"/>
      <c r="S66" s="4"/>
      <c r="T66" s="4"/>
      <c r="U66" s="4"/>
      <c r="V66" s="4"/>
      <c r="W66" s="4"/>
      <c r="X66" s="4"/>
      <c r="Y66" s="4"/>
      <c r="Z66" s="4"/>
    </row>
    <row r="67" spans="1:26" ht="12.75" customHeight="1">
      <c r="A67" s="11"/>
      <c r="B67" s="11"/>
      <c r="C67" s="11"/>
      <c r="D67" s="4"/>
      <c r="E67" s="4"/>
      <c r="F67" s="4"/>
      <c r="G67" s="4"/>
      <c r="H67" s="4"/>
      <c r="I67" s="4"/>
      <c r="J67" s="4"/>
      <c r="K67" s="4"/>
      <c r="L67" s="4"/>
      <c r="M67" s="4"/>
      <c r="N67" s="4"/>
      <c r="O67" s="4"/>
      <c r="P67" s="4"/>
      <c r="Q67" s="4"/>
      <c r="R67" s="4"/>
      <c r="S67" s="4"/>
      <c r="T67" s="4"/>
      <c r="U67" s="4"/>
      <c r="V67" s="4"/>
      <c r="W67" s="4"/>
      <c r="X67" s="4"/>
      <c r="Y67" s="4"/>
      <c r="Z67" s="4"/>
    </row>
    <row r="68" spans="1:26" ht="12.75" customHeight="1">
      <c r="A68" s="33"/>
      <c r="B68" s="34" t="s">
        <v>294</v>
      </c>
      <c r="C68" s="11"/>
      <c r="D68" s="834" t="s">
        <v>318</v>
      </c>
      <c r="E68" s="832"/>
      <c r="F68" s="832"/>
      <c r="G68" s="4"/>
      <c r="H68" s="4"/>
      <c r="I68" s="4"/>
      <c r="J68" s="4"/>
      <c r="K68" s="4"/>
      <c r="L68" s="4"/>
      <c r="M68" s="4"/>
      <c r="N68" s="4"/>
      <c r="O68" s="4"/>
      <c r="P68" s="4"/>
      <c r="Q68" s="4"/>
      <c r="R68" s="4"/>
      <c r="S68" s="4"/>
      <c r="T68" s="4"/>
      <c r="U68" s="4"/>
      <c r="V68" s="4"/>
      <c r="W68" s="4"/>
      <c r="X68" s="4"/>
      <c r="Y68" s="4"/>
      <c r="Z68" s="4"/>
    </row>
    <row r="69" spans="1:26" ht="12.75" customHeight="1">
      <c r="A69" s="11"/>
      <c r="B69" s="11"/>
      <c r="C69" s="11"/>
      <c r="D69" s="832"/>
      <c r="E69" s="832"/>
      <c r="F69" s="832"/>
      <c r="G69" s="4"/>
      <c r="H69" s="4"/>
      <c r="I69" s="4"/>
      <c r="J69" s="4"/>
      <c r="K69" s="4"/>
      <c r="L69" s="4"/>
      <c r="M69" s="4"/>
      <c r="N69" s="4"/>
      <c r="O69" s="4"/>
      <c r="P69" s="4"/>
      <c r="Q69" s="4"/>
      <c r="R69" s="4"/>
      <c r="S69" s="4"/>
      <c r="T69" s="4"/>
      <c r="U69" s="4"/>
      <c r="V69" s="4"/>
      <c r="W69" s="4"/>
      <c r="X69" s="4"/>
      <c r="Y69" s="4"/>
      <c r="Z69" s="4"/>
    </row>
    <row r="70" spans="1:26" ht="12.75" customHeight="1">
      <c r="A70" s="33"/>
      <c r="B70" s="33"/>
      <c r="C70" s="11"/>
      <c r="D70" s="12"/>
      <c r="E70" s="4"/>
      <c r="F70" s="4"/>
      <c r="G70" s="4"/>
      <c r="H70" s="4"/>
      <c r="I70" s="4"/>
      <c r="J70" s="4"/>
      <c r="K70" s="4"/>
      <c r="L70" s="4"/>
      <c r="M70" s="4"/>
      <c r="N70" s="4"/>
      <c r="O70" s="4"/>
      <c r="P70" s="4"/>
      <c r="Q70" s="4"/>
      <c r="R70" s="4"/>
      <c r="S70" s="4"/>
      <c r="T70" s="4"/>
      <c r="U70" s="4"/>
      <c r="V70" s="4"/>
      <c r="W70" s="4"/>
      <c r="X70" s="4"/>
      <c r="Y70" s="4"/>
      <c r="Z70" s="4"/>
    </row>
    <row r="71" spans="1:26" ht="12.75" customHeight="1">
      <c r="A71" s="848" t="s">
        <v>319</v>
      </c>
      <c r="B71" s="849"/>
      <c r="C71" s="849"/>
      <c r="D71" s="849"/>
      <c r="E71" s="849"/>
      <c r="F71" s="849"/>
      <c r="G71" s="849"/>
      <c r="H71" s="4"/>
      <c r="I71" s="4"/>
      <c r="J71" s="4"/>
      <c r="K71" s="4"/>
      <c r="L71" s="4"/>
      <c r="M71" s="4"/>
      <c r="N71" s="4"/>
      <c r="O71" s="4"/>
      <c r="P71" s="4"/>
      <c r="Q71" s="4"/>
      <c r="R71" s="4"/>
      <c r="S71" s="4"/>
      <c r="T71" s="4"/>
      <c r="U71" s="4"/>
      <c r="V71" s="4"/>
      <c r="W71" s="4"/>
      <c r="X71" s="4"/>
      <c r="Y71" s="4"/>
      <c r="Z71" s="4"/>
    </row>
    <row r="72" spans="1:26" ht="12.75" customHeight="1">
      <c r="A72" s="11"/>
      <c r="B72" s="11"/>
      <c r="C72" s="11"/>
      <c r="D72" s="4"/>
      <c r="E72" s="4"/>
      <c r="F72" s="4"/>
      <c r="G72" s="4"/>
      <c r="H72" s="4"/>
      <c r="I72" s="4"/>
      <c r="J72" s="4"/>
      <c r="K72" s="4"/>
      <c r="L72" s="4"/>
      <c r="M72" s="4"/>
      <c r="N72" s="4"/>
      <c r="O72" s="4"/>
      <c r="P72" s="4"/>
      <c r="Q72" s="4"/>
      <c r="R72" s="4"/>
      <c r="S72" s="4"/>
      <c r="T72" s="4"/>
      <c r="U72" s="4"/>
      <c r="V72" s="4"/>
      <c r="W72" s="4"/>
      <c r="X72" s="4"/>
      <c r="Y72" s="4"/>
      <c r="Z72" s="4"/>
    </row>
    <row r="73" spans="1:26" ht="12.75" customHeight="1">
      <c r="A73" s="11"/>
      <c r="B73" s="11"/>
      <c r="C73" s="36"/>
      <c r="D73" s="845" t="s">
        <v>320</v>
      </c>
      <c r="E73" s="832"/>
      <c r="F73" s="832"/>
      <c r="G73" s="4"/>
      <c r="H73" s="4"/>
      <c r="I73" s="4"/>
      <c r="J73" s="4"/>
      <c r="K73" s="4"/>
      <c r="L73" s="4"/>
      <c r="M73" s="4"/>
      <c r="N73" s="4"/>
      <c r="O73" s="4"/>
      <c r="P73" s="4"/>
      <c r="Q73" s="4"/>
      <c r="R73" s="4"/>
      <c r="S73" s="4"/>
      <c r="T73" s="4"/>
      <c r="U73" s="4"/>
      <c r="V73" s="4"/>
      <c r="W73" s="4"/>
      <c r="X73" s="4"/>
      <c r="Y73" s="4"/>
      <c r="Z73" s="4"/>
    </row>
    <row r="74" spans="1:26" ht="12.75" customHeight="1">
      <c r="A74" s="12"/>
      <c r="B74" s="12"/>
      <c r="C74" s="11"/>
      <c r="D74" s="834" t="s">
        <v>321</v>
      </c>
      <c r="E74" s="832"/>
      <c r="F74" s="832"/>
      <c r="G74" s="4"/>
      <c r="H74" s="4"/>
      <c r="I74" s="4"/>
      <c r="J74" s="4"/>
      <c r="K74" s="4"/>
      <c r="L74" s="4"/>
      <c r="M74" s="4"/>
      <c r="N74" s="4"/>
      <c r="O74" s="4"/>
      <c r="P74" s="4"/>
      <c r="Q74" s="4"/>
      <c r="R74" s="4"/>
      <c r="S74" s="4"/>
      <c r="T74" s="4"/>
      <c r="U74" s="4"/>
      <c r="V74" s="4"/>
      <c r="W74" s="4"/>
      <c r="X74" s="4"/>
      <c r="Y74" s="4"/>
      <c r="Z74" s="4"/>
    </row>
    <row r="75" spans="1:26" ht="12.75" customHeight="1">
      <c r="A75" s="12"/>
      <c r="B75" s="12"/>
      <c r="C75" s="11"/>
      <c r="D75" s="4"/>
      <c r="E75" s="4"/>
      <c r="F75" s="4"/>
      <c r="G75" s="4"/>
      <c r="H75" s="4"/>
      <c r="I75" s="4"/>
      <c r="J75" s="4"/>
      <c r="K75" s="4"/>
      <c r="L75" s="4"/>
      <c r="M75" s="4"/>
      <c r="N75" s="4"/>
      <c r="O75" s="4"/>
      <c r="P75" s="4"/>
      <c r="Q75" s="4"/>
      <c r="R75" s="4"/>
      <c r="S75" s="4"/>
      <c r="T75" s="4"/>
      <c r="U75" s="4"/>
      <c r="V75" s="4"/>
      <c r="W75" s="4"/>
      <c r="X75" s="4"/>
      <c r="Y75" s="4"/>
      <c r="Z75" s="4"/>
    </row>
    <row r="76" spans="1:26" ht="12.75" customHeight="1">
      <c r="A76" s="33"/>
      <c r="B76" s="34" t="s">
        <v>294</v>
      </c>
      <c r="C76" s="11"/>
      <c r="D76" s="834" t="s">
        <v>322</v>
      </c>
      <c r="E76" s="832"/>
      <c r="F76" s="832"/>
      <c r="G76" s="4"/>
      <c r="H76" s="4"/>
      <c r="I76" s="4"/>
      <c r="J76" s="4"/>
      <c r="K76" s="4"/>
      <c r="L76" s="4"/>
      <c r="M76" s="4"/>
      <c r="N76" s="4"/>
      <c r="O76" s="4"/>
      <c r="P76" s="4"/>
      <c r="Q76" s="4"/>
      <c r="R76" s="4"/>
      <c r="S76" s="4"/>
      <c r="T76" s="4"/>
      <c r="U76" s="4"/>
      <c r="V76" s="4"/>
      <c r="W76" s="4"/>
      <c r="X76" s="4"/>
      <c r="Y76" s="4"/>
      <c r="Z76" s="4"/>
    </row>
    <row r="77" spans="1:26" ht="12.75" customHeight="1">
      <c r="A77" s="33"/>
      <c r="B77" s="33"/>
      <c r="C77" s="11"/>
      <c r="D77" s="832"/>
      <c r="E77" s="832"/>
      <c r="F77" s="832"/>
      <c r="G77" s="4"/>
      <c r="H77" s="4"/>
      <c r="I77" s="4"/>
      <c r="J77" s="4"/>
      <c r="K77" s="4"/>
      <c r="L77" s="4"/>
      <c r="M77" s="4"/>
      <c r="N77" s="4"/>
      <c r="O77" s="4"/>
      <c r="P77" s="4"/>
      <c r="Q77" s="4"/>
      <c r="R77" s="4"/>
      <c r="S77" s="4"/>
      <c r="T77" s="4"/>
      <c r="U77" s="4"/>
      <c r="V77" s="4"/>
      <c r="W77" s="4"/>
      <c r="X77" s="4"/>
      <c r="Y77" s="4"/>
      <c r="Z77" s="4"/>
    </row>
    <row r="78" spans="1:26" ht="12.75" customHeight="1">
      <c r="A78" s="33"/>
      <c r="B78" s="33"/>
      <c r="C78" s="11"/>
      <c r="D78" s="832"/>
      <c r="E78" s="832"/>
      <c r="F78" s="832"/>
      <c r="G78" s="4"/>
      <c r="H78" s="4"/>
      <c r="I78" s="4"/>
      <c r="J78" s="4"/>
      <c r="K78" s="4"/>
      <c r="L78" s="4"/>
      <c r="M78" s="4"/>
      <c r="N78" s="4"/>
      <c r="O78" s="4"/>
      <c r="P78" s="4"/>
      <c r="Q78" s="4"/>
      <c r="R78" s="4"/>
      <c r="S78" s="4"/>
      <c r="T78" s="4"/>
      <c r="U78" s="4"/>
      <c r="V78" s="4"/>
      <c r="W78" s="4"/>
      <c r="X78" s="4"/>
      <c r="Y78" s="4"/>
      <c r="Z78" s="4"/>
    </row>
    <row r="79" spans="1:26" ht="12.75" customHeight="1">
      <c r="A79" s="33"/>
      <c r="B79" s="33"/>
      <c r="C79" s="11"/>
      <c r="D79" s="832"/>
      <c r="E79" s="832"/>
      <c r="F79" s="832"/>
      <c r="G79" s="4"/>
      <c r="H79" s="4"/>
      <c r="I79" s="4"/>
      <c r="J79" s="4"/>
      <c r="K79" s="4"/>
      <c r="L79" s="4"/>
      <c r="M79" s="4"/>
      <c r="N79" s="4"/>
      <c r="O79" s="4"/>
      <c r="P79" s="4"/>
      <c r="Q79" s="4"/>
      <c r="R79" s="4"/>
      <c r="S79" s="4"/>
      <c r="T79" s="4"/>
      <c r="U79" s="4"/>
      <c r="V79" s="4"/>
      <c r="W79" s="4"/>
      <c r="X79" s="4"/>
      <c r="Y79" s="4"/>
      <c r="Z79" s="4"/>
    </row>
    <row r="80" spans="1:26" ht="12.75" customHeight="1">
      <c r="A80" s="33"/>
      <c r="B80" s="33"/>
      <c r="C80" s="11"/>
      <c r="D80" s="832"/>
      <c r="E80" s="832"/>
      <c r="F80" s="832"/>
      <c r="G80" s="4"/>
      <c r="H80" s="4"/>
      <c r="I80" s="4"/>
      <c r="J80" s="4"/>
      <c r="K80" s="4"/>
      <c r="L80" s="4"/>
      <c r="M80" s="4"/>
      <c r="N80" s="4"/>
      <c r="O80" s="4"/>
      <c r="P80" s="4"/>
      <c r="Q80" s="4"/>
      <c r="R80" s="4"/>
      <c r="S80" s="4"/>
      <c r="T80" s="4"/>
      <c r="U80" s="4"/>
      <c r="V80" s="4"/>
      <c r="W80" s="4"/>
      <c r="X80" s="4"/>
      <c r="Y80" s="4"/>
      <c r="Z80" s="4"/>
    </row>
    <row r="81" spans="1:26" ht="12.75" customHeight="1">
      <c r="A81" s="33"/>
      <c r="B81" s="33"/>
      <c r="C81" s="11"/>
      <c r="D81" s="832"/>
      <c r="E81" s="832"/>
      <c r="F81" s="832"/>
      <c r="G81" s="4"/>
      <c r="H81" s="4"/>
      <c r="I81" s="4"/>
      <c r="J81" s="4"/>
      <c r="K81" s="4"/>
      <c r="L81" s="4"/>
      <c r="M81" s="4"/>
      <c r="N81" s="4"/>
      <c r="O81" s="4"/>
      <c r="P81" s="4"/>
      <c r="Q81" s="4"/>
      <c r="R81" s="4"/>
      <c r="S81" s="4"/>
      <c r="T81" s="4"/>
      <c r="U81" s="4"/>
      <c r="V81" s="4"/>
      <c r="W81" s="4"/>
      <c r="X81" s="4"/>
      <c r="Y81" s="4"/>
      <c r="Z81" s="4"/>
    </row>
    <row r="82" spans="1:26" ht="12.75" customHeight="1">
      <c r="A82" s="33"/>
      <c r="B82" s="33"/>
      <c r="C82" s="11"/>
      <c r="D82" s="5"/>
      <c r="E82" s="5"/>
      <c r="F82" s="5"/>
      <c r="G82" s="4"/>
      <c r="H82" s="4"/>
      <c r="I82" s="4"/>
      <c r="J82" s="4"/>
      <c r="K82" s="4"/>
      <c r="L82" s="4"/>
      <c r="M82" s="4"/>
      <c r="N82" s="4"/>
      <c r="O82" s="4"/>
      <c r="P82" s="4"/>
      <c r="Q82" s="4"/>
      <c r="R82" s="4"/>
      <c r="S82" s="4"/>
      <c r="T82" s="4"/>
      <c r="U82" s="4"/>
      <c r="V82" s="4"/>
      <c r="W82" s="4"/>
      <c r="X82" s="4"/>
      <c r="Y82" s="4"/>
      <c r="Z82" s="4"/>
    </row>
    <row r="83" spans="1:26" ht="14.25" customHeight="1">
      <c r="A83" s="33"/>
      <c r="B83" s="34" t="s">
        <v>294</v>
      </c>
      <c r="C83" s="11"/>
      <c r="D83" s="834" t="s">
        <v>323</v>
      </c>
      <c r="E83" s="832"/>
      <c r="F83" s="832"/>
      <c r="G83" s="4"/>
      <c r="H83" s="4"/>
      <c r="I83" s="4"/>
      <c r="J83" s="4"/>
      <c r="K83" s="4"/>
      <c r="L83" s="4"/>
      <c r="M83" s="4"/>
      <c r="N83" s="4"/>
      <c r="O83" s="4"/>
      <c r="P83" s="4"/>
      <c r="Q83" s="4"/>
      <c r="R83" s="4"/>
      <c r="S83" s="4"/>
      <c r="T83" s="4"/>
      <c r="U83" s="4"/>
      <c r="V83" s="4"/>
      <c r="W83" s="4"/>
      <c r="X83" s="4"/>
      <c r="Y83" s="4"/>
      <c r="Z83" s="4"/>
    </row>
    <row r="84" spans="1:26" ht="12.75" customHeight="1">
      <c r="A84" s="33"/>
      <c r="B84" s="33"/>
      <c r="C84" s="11"/>
      <c r="D84" s="832"/>
      <c r="E84" s="832"/>
      <c r="F84" s="832"/>
      <c r="G84" s="4"/>
      <c r="H84" s="4"/>
      <c r="I84" s="4"/>
      <c r="J84" s="4"/>
      <c r="K84" s="4"/>
      <c r="L84" s="4"/>
      <c r="M84" s="4"/>
      <c r="N84" s="4"/>
      <c r="O84" s="4"/>
      <c r="P84" s="4"/>
      <c r="Q84" s="4"/>
      <c r="R84" s="4"/>
      <c r="S84" s="4"/>
      <c r="T84" s="4"/>
      <c r="U84" s="4"/>
      <c r="V84" s="4"/>
      <c r="W84" s="4"/>
      <c r="X84" s="4"/>
      <c r="Y84" s="4"/>
      <c r="Z84" s="4"/>
    </row>
    <row r="85" spans="1:26" ht="12.75" customHeight="1">
      <c r="A85" s="33"/>
      <c r="B85" s="33"/>
      <c r="C85" s="11"/>
      <c r="D85" s="832"/>
      <c r="E85" s="832"/>
      <c r="F85" s="832"/>
      <c r="G85" s="4"/>
      <c r="H85" s="4"/>
      <c r="I85" s="4"/>
      <c r="J85" s="4"/>
      <c r="K85" s="4"/>
      <c r="L85" s="4"/>
      <c r="M85" s="4"/>
      <c r="N85" s="4"/>
      <c r="O85" s="4"/>
      <c r="P85" s="4"/>
      <c r="Q85" s="4"/>
      <c r="R85" s="4"/>
      <c r="S85" s="4"/>
      <c r="T85" s="4"/>
      <c r="U85" s="4"/>
      <c r="V85" s="4"/>
      <c r="W85" s="4"/>
      <c r="X85" s="4"/>
      <c r="Y85" s="4"/>
      <c r="Z85" s="4"/>
    </row>
    <row r="86" spans="1:26" ht="12.75" customHeight="1">
      <c r="A86" s="33"/>
      <c r="B86" s="33"/>
      <c r="C86" s="11"/>
      <c r="D86" s="832"/>
      <c r="E86" s="832"/>
      <c r="F86" s="832"/>
      <c r="G86" s="4"/>
      <c r="H86" s="4"/>
      <c r="I86" s="4"/>
      <c r="J86" s="4"/>
      <c r="K86" s="4"/>
      <c r="L86" s="4"/>
      <c r="M86" s="4"/>
      <c r="N86" s="4"/>
      <c r="O86" s="4"/>
      <c r="P86" s="4"/>
      <c r="Q86" s="4"/>
      <c r="R86" s="4"/>
      <c r="S86" s="4"/>
      <c r="T86" s="4"/>
      <c r="U86" s="4"/>
      <c r="V86" s="4"/>
      <c r="W86" s="4"/>
      <c r="X86" s="4"/>
      <c r="Y86" s="4"/>
      <c r="Z86" s="4"/>
    </row>
    <row r="87" spans="1:26" ht="12.75" customHeight="1">
      <c r="A87" s="33"/>
      <c r="B87" s="33"/>
      <c r="C87" s="11"/>
      <c r="D87" s="832"/>
      <c r="E87" s="832"/>
      <c r="F87" s="832"/>
      <c r="G87" s="4"/>
      <c r="H87" s="4"/>
      <c r="I87" s="4"/>
      <c r="J87" s="4"/>
      <c r="K87" s="4"/>
      <c r="L87" s="4"/>
      <c r="M87" s="4"/>
      <c r="N87" s="4"/>
      <c r="O87" s="4"/>
      <c r="P87" s="4"/>
      <c r="Q87" s="4"/>
      <c r="R87" s="4"/>
      <c r="S87" s="4"/>
      <c r="T87" s="4"/>
      <c r="U87" s="4"/>
      <c r="V87" s="4"/>
      <c r="W87" s="4"/>
      <c r="X87" s="4"/>
      <c r="Y87" s="4"/>
      <c r="Z87" s="4"/>
    </row>
    <row r="88" spans="1:26" ht="12.75" customHeight="1">
      <c r="A88" s="33"/>
      <c r="B88" s="33"/>
      <c r="C88" s="11"/>
      <c r="D88" s="832"/>
      <c r="E88" s="832"/>
      <c r="F88" s="832"/>
      <c r="G88" s="4"/>
      <c r="H88" s="4"/>
      <c r="I88" s="4"/>
      <c r="J88" s="4"/>
      <c r="K88" s="4"/>
      <c r="L88" s="4"/>
      <c r="M88" s="4"/>
      <c r="N88" s="4"/>
      <c r="O88" s="4"/>
      <c r="P88" s="4"/>
      <c r="Q88" s="4"/>
      <c r="R88" s="4"/>
      <c r="S88" s="4"/>
      <c r="T88" s="4"/>
      <c r="U88" s="4"/>
      <c r="V88" s="4"/>
      <c r="W88" s="4"/>
      <c r="X88" s="4"/>
      <c r="Y88" s="4"/>
      <c r="Z88" s="4"/>
    </row>
    <row r="89" spans="1:26" ht="12.75" customHeight="1">
      <c r="A89" s="33"/>
      <c r="B89" s="33"/>
      <c r="C89" s="11"/>
      <c r="D89" s="832"/>
      <c r="E89" s="832"/>
      <c r="F89" s="832"/>
      <c r="G89" s="4"/>
      <c r="H89" s="4"/>
      <c r="I89" s="4"/>
      <c r="J89" s="4"/>
      <c r="K89" s="4"/>
      <c r="L89" s="4"/>
      <c r="M89" s="4"/>
      <c r="N89" s="4"/>
      <c r="O89" s="4"/>
      <c r="P89" s="4"/>
      <c r="Q89" s="4"/>
      <c r="R89" s="4"/>
      <c r="S89" s="4"/>
      <c r="T89" s="4"/>
      <c r="U89" s="4"/>
      <c r="V89" s="4"/>
      <c r="W89" s="4"/>
      <c r="X89" s="4"/>
      <c r="Y89" s="4"/>
      <c r="Z89" s="4"/>
    </row>
    <row r="90" spans="1:26" ht="12.75" customHeight="1">
      <c r="A90" s="33"/>
      <c r="B90" s="33"/>
      <c r="C90" s="11"/>
      <c r="D90" s="832"/>
      <c r="E90" s="832"/>
      <c r="F90" s="832"/>
      <c r="G90" s="4"/>
      <c r="H90" s="4"/>
      <c r="I90" s="4"/>
      <c r="J90" s="4"/>
      <c r="K90" s="4"/>
      <c r="L90" s="4"/>
      <c r="M90" s="4"/>
      <c r="N90" s="4"/>
      <c r="O90" s="4"/>
      <c r="P90" s="4"/>
      <c r="Q90" s="4"/>
      <c r="R90" s="4"/>
      <c r="S90" s="4"/>
      <c r="T90" s="4"/>
      <c r="U90" s="4"/>
      <c r="V90" s="4"/>
      <c r="W90" s="4"/>
      <c r="X90" s="4"/>
      <c r="Y90" s="4"/>
      <c r="Z90" s="4"/>
    </row>
    <row r="91" spans="1:26" ht="12.75" customHeight="1">
      <c r="A91" s="33"/>
      <c r="B91" s="33"/>
      <c r="C91" s="11"/>
      <c r="D91" s="832"/>
      <c r="E91" s="832"/>
      <c r="F91" s="832"/>
      <c r="G91" s="4"/>
      <c r="H91" s="4"/>
      <c r="I91" s="4"/>
      <c r="J91" s="4"/>
      <c r="K91" s="4"/>
      <c r="L91" s="4"/>
      <c r="M91" s="4"/>
      <c r="N91" s="4"/>
      <c r="O91" s="4"/>
      <c r="P91" s="4"/>
      <c r="Q91" s="4"/>
      <c r="R91" s="4"/>
      <c r="S91" s="4"/>
      <c r="T91" s="4"/>
      <c r="U91" s="4"/>
      <c r="V91" s="4"/>
      <c r="W91" s="4"/>
      <c r="X91" s="4"/>
      <c r="Y91" s="4"/>
      <c r="Z91" s="4"/>
    </row>
    <row r="92" spans="1:26" ht="12.75" customHeight="1">
      <c r="A92" s="33"/>
      <c r="B92" s="33"/>
      <c r="C92" s="11"/>
      <c r="D92" s="832"/>
      <c r="E92" s="832"/>
      <c r="F92" s="832"/>
      <c r="G92" s="4"/>
      <c r="H92" s="4"/>
      <c r="I92" s="4"/>
      <c r="J92" s="4"/>
      <c r="K92" s="4"/>
      <c r="L92" s="4"/>
      <c r="M92" s="4"/>
      <c r="N92" s="4"/>
      <c r="O92" s="4"/>
      <c r="P92" s="4"/>
      <c r="Q92" s="4"/>
      <c r="R92" s="4"/>
      <c r="S92" s="4"/>
      <c r="T92" s="4"/>
      <c r="U92" s="4"/>
      <c r="V92" s="4"/>
      <c r="W92" s="4"/>
      <c r="X92" s="4"/>
      <c r="Y92" s="4"/>
      <c r="Z92" s="4"/>
    </row>
    <row r="93" spans="1:26" ht="12.75" customHeight="1">
      <c r="A93" s="33"/>
      <c r="B93" s="33"/>
      <c r="C93" s="11"/>
      <c r="D93" s="832"/>
      <c r="E93" s="832"/>
      <c r="F93" s="832"/>
      <c r="G93" s="4"/>
      <c r="H93" s="4"/>
      <c r="I93" s="4"/>
      <c r="J93" s="4"/>
      <c r="K93" s="4"/>
      <c r="L93" s="4"/>
      <c r="M93" s="4"/>
      <c r="N93" s="4"/>
      <c r="O93" s="4"/>
      <c r="P93" s="4"/>
      <c r="Q93" s="4"/>
      <c r="R93" s="4"/>
      <c r="S93" s="4"/>
      <c r="T93" s="4"/>
      <c r="U93" s="4"/>
      <c r="V93" s="4"/>
      <c r="W93" s="4"/>
      <c r="X93" s="4"/>
      <c r="Y93" s="4"/>
      <c r="Z93" s="4"/>
    </row>
    <row r="94" spans="1:26" ht="12.75" customHeight="1">
      <c r="A94" s="33"/>
      <c r="B94" s="33"/>
      <c r="C94" s="11"/>
      <c r="D94" s="832"/>
      <c r="E94" s="832"/>
      <c r="F94" s="832"/>
      <c r="G94" s="4"/>
      <c r="H94" s="4"/>
      <c r="I94" s="4"/>
      <c r="J94" s="4"/>
      <c r="K94" s="4"/>
      <c r="L94" s="4"/>
      <c r="M94" s="4"/>
      <c r="N94" s="4"/>
      <c r="O94" s="4"/>
      <c r="P94" s="4"/>
      <c r="Q94" s="4"/>
      <c r="R94" s="4"/>
      <c r="S94" s="4"/>
      <c r="T94" s="4"/>
      <c r="U94" s="4"/>
      <c r="V94" s="4"/>
      <c r="W94" s="4"/>
      <c r="X94" s="4"/>
      <c r="Y94" s="4"/>
      <c r="Z94" s="4"/>
    </row>
    <row r="95" spans="1:26" ht="12.75" customHeight="1">
      <c r="A95" s="33"/>
      <c r="B95" s="33"/>
      <c r="C95" s="11"/>
      <c r="D95" s="832"/>
      <c r="E95" s="832"/>
      <c r="F95" s="832"/>
      <c r="G95" s="4"/>
      <c r="H95" s="4"/>
      <c r="I95" s="4"/>
      <c r="J95" s="4"/>
      <c r="K95" s="4"/>
      <c r="L95" s="4"/>
      <c r="M95" s="4"/>
      <c r="N95" s="4"/>
      <c r="O95" s="4"/>
      <c r="P95" s="4"/>
      <c r="Q95" s="4"/>
      <c r="R95" s="4"/>
      <c r="S95" s="4"/>
      <c r="T95" s="4"/>
      <c r="U95" s="4"/>
      <c r="V95" s="4"/>
      <c r="W95" s="4"/>
      <c r="X95" s="4"/>
      <c r="Y95" s="4"/>
      <c r="Z95" s="4"/>
    </row>
    <row r="96" spans="1:26" ht="12.75" customHeight="1">
      <c r="A96" s="33"/>
      <c r="B96" s="33"/>
      <c r="C96" s="11"/>
      <c r="D96" s="832"/>
      <c r="E96" s="832"/>
      <c r="F96" s="832"/>
      <c r="G96" s="4"/>
      <c r="H96" s="4"/>
      <c r="I96" s="4"/>
      <c r="J96" s="4"/>
      <c r="K96" s="4"/>
      <c r="L96" s="4"/>
      <c r="M96" s="4"/>
      <c r="N96" s="4"/>
      <c r="O96" s="4"/>
      <c r="P96" s="4"/>
      <c r="Q96" s="4"/>
      <c r="R96" s="4"/>
      <c r="S96" s="4"/>
      <c r="T96" s="4"/>
      <c r="U96" s="4"/>
      <c r="V96" s="4"/>
      <c r="W96" s="4"/>
      <c r="X96" s="4"/>
      <c r="Y96" s="4"/>
      <c r="Z96" s="4"/>
    </row>
    <row r="97" spans="1:26" ht="12.75" customHeight="1">
      <c r="A97" s="33"/>
      <c r="B97" s="34" t="s">
        <v>294</v>
      </c>
      <c r="C97" s="11"/>
      <c r="D97" s="834" t="s">
        <v>324</v>
      </c>
      <c r="E97" s="832"/>
      <c r="F97" s="832"/>
      <c r="G97" s="4"/>
      <c r="H97" s="4"/>
      <c r="I97" s="4"/>
      <c r="J97" s="4"/>
      <c r="K97" s="4"/>
      <c r="L97" s="4"/>
      <c r="M97" s="4"/>
      <c r="N97" s="4"/>
      <c r="O97" s="4"/>
      <c r="P97" s="4"/>
      <c r="Q97" s="4"/>
      <c r="R97" s="4"/>
      <c r="S97" s="4"/>
      <c r="T97" s="4"/>
      <c r="U97" s="4"/>
      <c r="V97" s="4"/>
      <c r="W97" s="4"/>
      <c r="X97" s="4"/>
      <c r="Y97" s="4"/>
      <c r="Z97" s="4"/>
    </row>
    <row r="98" spans="1:26" ht="12.75" customHeight="1">
      <c r="A98" s="33"/>
      <c r="B98" s="33"/>
      <c r="C98" s="11"/>
      <c r="D98" s="832"/>
      <c r="E98" s="832"/>
      <c r="F98" s="832"/>
      <c r="G98" s="4"/>
      <c r="H98" s="4"/>
      <c r="I98" s="4"/>
      <c r="J98" s="4"/>
      <c r="K98" s="4"/>
      <c r="L98" s="4"/>
      <c r="M98" s="4"/>
      <c r="N98" s="4"/>
      <c r="O98" s="4"/>
      <c r="P98" s="4"/>
      <c r="Q98" s="4"/>
      <c r="R98" s="4"/>
      <c r="S98" s="4"/>
      <c r="T98" s="4"/>
      <c r="U98" s="4"/>
      <c r="V98" s="4"/>
      <c r="W98" s="4"/>
      <c r="X98" s="4"/>
      <c r="Y98" s="4"/>
      <c r="Z98" s="4"/>
    </row>
    <row r="99" spans="1:26" ht="12.75" customHeight="1">
      <c r="A99" s="33"/>
      <c r="B99" s="33"/>
      <c r="C99" s="11"/>
      <c r="D99" s="832"/>
      <c r="E99" s="832"/>
      <c r="F99" s="832"/>
      <c r="G99" s="4"/>
      <c r="H99" s="4"/>
      <c r="I99" s="4"/>
      <c r="J99" s="4"/>
      <c r="K99" s="4"/>
      <c r="L99" s="4"/>
      <c r="M99" s="4"/>
      <c r="N99" s="4"/>
      <c r="O99" s="4"/>
      <c r="P99" s="4"/>
      <c r="Q99" s="4"/>
      <c r="R99" s="4"/>
      <c r="S99" s="4"/>
      <c r="T99" s="4"/>
      <c r="U99" s="4"/>
      <c r="V99" s="4"/>
      <c r="W99" s="4"/>
      <c r="X99" s="4"/>
      <c r="Y99" s="4"/>
      <c r="Z99" s="4"/>
    </row>
    <row r="100" spans="1:26" ht="12.75" customHeight="1">
      <c r="A100" s="33"/>
      <c r="B100" s="33"/>
      <c r="C100" s="11"/>
      <c r="D100" s="832"/>
      <c r="E100" s="832"/>
      <c r="F100" s="832"/>
      <c r="G100" s="4"/>
      <c r="H100" s="4"/>
      <c r="I100" s="4"/>
      <c r="J100" s="4"/>
      <c r="K100" s="4"/>
      <c r="L100" s="4"/>
      <c r="M100" s="4"/>
      <c r="N100" s="4"/>
      <c r="O100" s="4"/>
      <c r="P100" s="4"/>
      <c r="Q100" s="4"/>
      <c r="R100" s="4"/>
      <c r="S100" s="4"/>
      <c r="T100" s="4"/>
      <c r="U100" s="4"/>
      <c r="V100" s="4"/>
      <c r="W100" s="4"/>
      <c r="X100" s="4"/>
      <c r="Y100" s="4"/>
      <c r="Z100" s="4"/>
    </row>
    <row r="101" spans="1:26" ht="12.75" customHeight="1">
      <c r="A101" s="33"/>
      <c r="B101" s="33"/>
      <c r="C101" s="11"/>
      <c r="D101" s="832"/>
      <c r="E101" s="832"/>
      <c r="F101" s="832"/>
      <c r="G101" s="4"/>
      <c r="H101" s="4"/>
      <c r="I101" s="4"/>
      <c r="J101" s="4"/>
      <c r="K101" s="4"/>
      <c r="L101" s="4"/>
      <c r="M101" s="4"/>
      <c r="N101" s="4"/>
      <c r="O101" s="4"/>
      <c r="P101" s="4"/>
      <c r="Q101" s="4"/>
      <c r="R101" s="4"/>
      <c r="S101" s="4"/>
      <c r="T101" s="4"/>
      <c r="U101" s="4"/>
      <c r="V101" s="4"/>
      <c r="W101" s="4"/>
      <c r="X101" s="4"/>
      <c r="Y101" s="4"/>
      <c r="Z101" s="4"/>
    </row>
    <row r="102" spans="1:26" ht="12.75" customHeight="1">
      <c r="A102" s="33"/>
      <c r="B102" s="33"/>
      <c r="C102" s="11"/>
      <c r="D102" s="832"/>
      <c r="E102" s="832"/>
      <c r="F102" s="832"/>
      <c r="G102" s="4"/>
      <c r="H102" s="4"/>
      <c r="I102" s="4"/>
      <c r="J102" s="4"/>
      <c r="K102" s="4"/>
      <c r="L102" s="4"/>
      <c r="M102" s="4"/>
      <c r="N102" s="4"/>
      <c r="O102" s="4"/>
      <c r="P102" s="4"/>
      <c r="Q102" s="4"/>
      <c r="R102" s="4"/>
      <c r="S102" s="4"/>
      <c r="T102" s="4"/>
      <c r="U102" s="4"/>
      <c r="V102" s="4"/>
      <c r="W102" s="4"/>
      <c r="X102" s="4"/>
      <c r="Y102" s="4"/>
      <c r="Z102" s="4"/>
    </row>
    <row r="103" spans="1:26" ht="12.75" customHeight="1">
      <c r="A103" s="33"/>
      <c r="B103" s="33"/>
      <c r="C103" s="11"/>
      <c r="D103" s="832"/>
      <c r="E103" s="832"/>
      <c r="F103" s="832"/>
      <c r="G103" s="4"/>
      <c r="H103" s="4"/>
      <c r="I103" s="4"/>
      <c r="J103" s="4"/>
      <c r="K103" s="4"/>
      <c r="L103" s="4"/>
      <c r="M103" s="4"/>
      <c r="N103" s="4"/>
      <c r="O103" s="4"/>
      <c r="P103" s="4"/>
      <c r="Q103" s="4"/>
      <c r="R103" s="4"/>
      <c r="S103" s="4"/>
      <c r="T103" s="4"/>
      <c r="U103" s="4"/>
      <c r="V103" s="4"/>
      <c r="W103" s="4"/>
      <c r="X103" s="4"/>
      <c r="Y103" s="4"/>
      <c r="Z103" s="4"/>
    </row>
    <row r="104" spans="1:26" ht="12.75" customHeight="1">
      <c r="A104" s="33"/>
      <c r="B104" s="33"/>
      <c r="C104" s="11"/>
      <c r="D104" s="832"/>
      <c r="E104" s="832"/>
      <c r="F104" s="832"/>
      <c r="G104" s="4"/>
      <c r="H104" s="4"/>
      <c r="I104" s="4"/>
      <c r="J104" s="4"/>
      <c r="K104" s="4"/>
      <c r="L104" s="4"/>
      <c r="M104" s="4"/>
      <c r="N104" s="4"/>
      <c r="O104" s="4"/>
      <c r="P104" s="4"/>
      <c r="Q104" s="4"/>
      <c r="R104" s="4"/>
      <c r="S104" s="4"/>
      <c r="T104" s="4"/>
      <c r="U104" s="4"/>
      <c r="V104" s="4"/>
      <c r="W104" s="4"/>
      <c r="X104" s="4"/>
      <c r="Y104" s="4"/>
      <c r="Z104" s="4"/>
    </row>
    <row r="105" spans="1:26" ht="12.75" customHeight="1">
      <c r="A105" s="33"/>
      <c r="B105" s="33"/>
      <c r="C105" s="11"/>
      <c r="D105" s="5"/>
      <c r="E105" s="5"/>
      <c r="F105" s="5"/>
      <c r="G105" s="4"/>
      <c r="H105" s="4"/>
      <c r="I105" s="4"/>
      <c r="J105" s="4"/>
      <c r="K105" s="4"/>
      <c r="L105" s="4"/>
      <c r="M105" s="4"/>
      <c r="N105" s="4"/>
      <c r="O105" s="4"/>
      <c r="P105" s="4"/>
      <c r="Q105" s="4"/>
      <c r="R105" s="4"/>
      <c r="S105" s="4"/>
      <c r="T105" s="4"/>
      <c r="U105" s="4"/>
      <c r="V105" s="4"/>
      <c r="W105" s="4"/>
      <c r="X105" s="4"/>
      <c r="Y105" s="4"/>
      <c r="Z105" s="4"/>
    </row>
    <row r="106" spans="1:26" ht="12.75" customHeight="1">
      <c r="A106" s="33"/>
      <c r="B106" s="34" t="s">
        <v>294</v>
      </c>
      <c r="C106" s="37"/>
      <c r="D106" s="865" t="s">
        <v>325</v>
      </c>
      <c r="E106" s="832"/>
      <c r="F106" s="832"/>
      <c r="G106" s="39"/>
      <c r="H106" s="39"/>
      <c r="I106" s="39"/>
      <c r="J106" s="39"/>
      <c r="K106" s="39"/>
      <c r="L106" s="4"/>
      <c r="M106" s="4"/>
      <c r="N106" s="4"/>
      <c r="O106" s="4"/>
      <c r="P106" s="4"/>
      <c r="Q106" s="4"/>
      <c r="R106" s="4"/>
      <c r="S106" s="4"/>
      <c r="T106" s="4"/>
      <c r="U106" s="4"/>
      <c r="V106" s="4"/>
      <c r="W106" s="4"/>
      <c r="X106" s="4"/>
      <c r="Y106" s="4"/>
      <c r="Z106" s="4"/>
    </row>
    <row r="107" spans="1:26" ht="12.75" customHeight="1">
      <c r="A107" s="33"/>
      <c r="B107" s="33"/>
      <c r="C107" s="37"/>
      <c r="D107" s="832"/>
      <c r="E107" s="832"/>
      <c r="F107" s="832"/>
      <c r="G107" s="39"/>
      <c r="H107" s="39"/>
      <c r="I107" s="39"/>
      <c r="J107" s="39"/>
      <c r="K107" s="39"/>
      <c r="L107" s="4"/>
      <c r="M107" s="4"/>
      <c r="N107" s="4"/>
      <c r="O107" s="4"/>
      <c r="P107" s="4"/>
      <c r="Q107" s="4"/>
      <c r="R107" s="4"/>
      <c r="S107" s="4"/>
      <c r="T107" s="4"/>
      <c r="U107" s="4"/>
      <c r="V107" s="4"/>
      <c r="W107" s="4"/>
      <c r="X107" s="4"/>
      <c r="Y107" s="4"/>
      <c r="Z107" s="4"/>
    </row>
    <row r="108" spans="1:26" ht="12.75" customHeight="1">
      <c r="A108" s="33"/>
      <c r="B108" s="33"/>
      <c r="C108" s="37"/>
      <c r="D108" s="832"/>
      <c r="E108" s="832"/>
      <c r="F108" s="832"/>
      <c r="G108" s="39"/>
      <c r="H108" s="39"/>
      <c r="I108" s="39"/>
      <c r="J108" s="39"/>
      <c r="K108" s="39"/>
      <c r="L108" s="4"/>
      <c r="M108" s="4"/>
      <c r="N108" s="4"/>
      <c r="O108" s="4"/>
      <c r="P108" s="4"/>
      <c r="Q108" s="4"/>
      <c r="R108" s="4"/>
      <c r="S108" s="4"/>
      <c r="T108" s="4"/>
      <c r="U108" s="4"/>
      <c r="V108" s="4"/>
      <c r="W108" s="4"/>
      <c r="X108" s="4"/>
      <c r="Y108" s="4"/>
      <c r="Z108" s="4"/>
    </row>
    <row r="109" spans="1:26" ht="12.75" customHeight="1">
      <c r="A109" s="33"/>
      <c r="B109" s="33"/>
      <c r="C109" s="37"/>
      <c r="D109" s="832"/>
      <c r="E109" s="832"/>
      <c r="F109" s="832"/>
      <c r="G109" s="39"/>
      <c r="H109" s="39"/>
      <c r="I109" s="39"/>
      <c r="J109" s="39"/>
      <c r="K109" s="39"/>
      <c r="L109" s="4"/>
      <c r="M109" s="4"/>
      <c r="N109" s="4"/>
      <c r="O109" s="4"/>
      <c r="P109" s="4"/>
      <c r="Q109" s="4"/>
      <c r="R109" s="4"/>
      <c r="S109" s="4"/>
      <c r="T109" s="4"/>
      <c r="U109" s="4"/>
      <c r="V109" s="4"/>
      <c r="W109" s="4"/>
      <c r="X109" s="4"/>
      <c r="Y109" s="4"/>
      <c r="Z109" s="4"/>
    </row>
    <row r="110" spans="1:26" ht="12.75" customHeight="1">
      <c r="A110" s="33"/>
      <c r="B110" s="33"/>
      <c r="C110" s="37"/>
      <c r="D110" s="832"/>
      <c r="E110" s="832"/>
      <c r="F110" s="832"/>
      <c r="G110" s="39"/>
      <c r="H110" s="39"/>
      <c r="I110" s="39"/>
      <c r="J110" s="39"/>
      <c r="K110" s="39"/>
      <c r="L110" s="4"/>
      <c r="M110" s="4"/>
      <c r="N110" s="4"/>
      <c r="O110" s="4"/>
      <c r="P110" s="4"/>
      <c r="Q110" s="4"/>
      <c r="R110" s="4"/>
      <c r="S110" s="4"/>
      <c r="T110" s="4"/>
      <c r="U110" s="4"/>
      <c r="V110" s="4"/>
      <c r="W110" s="4"/>
      <c r="X110" s="4"/>
      <c r="Y110" s="4"/>
      <c r="Z110" s="4"/>
    </row>
    <row r="111" spans="1:26" ht="12.75" customHeight="1">
      <c r="A111" s="11"/>
      <c r="B111" s="11"/>
      <c r="D111" s="832"/>
      <c r="E111" s="832"/>
      <c r="F111" s="832"/>
      <c r="L111" s="4"/>
      <c r="M111" s="4"/>
      <c r="N111" s="4"/>
      <c r="O111" s="4"/>
      <c r="P111" s="4"/>
      <c r="Q111" s="4"/>
      <c r="R111" s="4"/>
      <c r="S111" s="4"/>
      <c r="T111" s="4"/>
      <c r="U111" s="4"/>
      <c r="V111" s="4"/>
      <c r="W111" s="4"/>
      <c r="X111" s="4"/>
      <c r="Y111" s="4"/>
      <c r="Z111" s="4"/>
    </row>
    <row r="112" spans="1:26" ht="12.75" customHeight="1">
      <c r="A112" s="11"/>
      <c r="B112" s="11"/>
      <c r="D112" s="832"/>
      <c r="E112" s="832"/>
      <c r="F112" s="832"/>
      <c r="L112" s="4"/>
      <c r="M112" s="4"/>
      <c r="N112" s="4"/>
      <c r="O112" s="4"/>
      <c r="P112" s="4"/>
      <c r="Q112" s="4"/>
      <c r="R112" s="4"/>
      <c r="S112" s="4"/>
      <c r="T112" s="4"/>
      <c r="U112" s="4"/>
      <c r="V112" s="4"/>
      <c r="W112" s="4"/>
      <c r="X112" s="4"/>
      <c r="Y112" s="4"/>
      <c r="Z112" s="4"/>
    </row>
    <row r="113" spans="1:26" ht="12.75" customHeight="1">
      <c r="A113" s="11"/>
      <c r="B113" s="11"/>
      <c r="D113" s="39"/>
      <c r="L113" s="4"/>
      <c r="M113" s="4"/>
      <c r="N113" s="4"/>
      <c r="O113" s="4"/>
      <c r="P113" s="4"/>
      <c r="Q113" s="4"/>
      <c r="R113" s="4"/>
      <c r="S113" s="4"/>
      <c r="T113" s="4"/>
      <c r="U113" s="4"/>
      <c r="V113" s="4"/>
      <c r="W113" s="4"/>
      <c r="X113" s="4"/>
      <c r="Y113" s="4"/>
      <c r="Z113" s="4"/>
    </row>
    <row r="114" spans="1:26" ht="12.75" customHeight="1">
      <c r="A114" s="33"/>
      <c r="B114" s="34" t="s">
        <v>294</v>
      </c>
      <c r="D114" s="865" t="s">
        <v>326</v>
      </c>
      <c r="E114" s="832"/>
      <c r="F114" s="832"/>
      <c r="L114" s="4"/>
      <c r="M114" s="4"/>
      <c r="N114" s="4"/>
      <c r="O114" s="4"/>
      <c r="P114" s="4"/>
      <c r="Q114" s="4"/>
      <c r="R114" s="4"/>
      <c r="S114" s="4"/>
      <c r="T114" s="4"/>
      <c r="U114" s="4"/>
      <c r="V114" s="4"/>
      <c r="W114" s="4"/>
      <c r="X114" s="4"/>
      <c r="Y114" s="4"/>
      <c r="Z114" s="4"/>
    </row>
    <row r="115" spans="1:26" ht="12.75" customHeight="1">
      <c r="A115" s="33"/>
      <c r="B115" s="33"/>
      <c r="D115" s="832"/>
      <c r="E115" s="832"/>
      <c r="F115" s="832"/>
      <c r="L115" s="4"/>
      <c r="M115" s="4"/>
      <c r="N115" s="4"/>
      <c r="O115" s="4"/>
      <c r="P115" s="4"/>
      <c r="Q115" s="4"/>
      <c r="R115" s="4"/>
      <c r="S115" s="4"/>
      <c r="T115" s="4"/>
      <c r="U115" s="4"/>
      <c r="V115" s="4"/>
      <c r="W115" s="4"/>
      <c r="X115" s="4"/>
      <c r="Y115" s="4"/>
      <c r="Z115" s="4"/>
    </row>
    <row r="116" spans="1:26" ht="12.75" customHeight="1">
      <c r="A116" s="11"/>
      <c r="B116" s="11"/>
      <c r="C116" s="11"/>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c r="A117" s="33"/>
      <c r="B117" s="34" t="s">
        <v>294</v>
      </c>
      <c r="C117" s="11"/>
      <c r="D117" s="834" t="s">
        <v>327</v>
      </c>
      <c r="E117" s="832"/>
      <c r="F117" s="832"/>
      <c r="G117" s="4"/>
      <c r="H117" s="4"/>
      <c r="I117" s="4"/>
      <c r="J117" s="4"/>
      <c r="K117" s="4"/>
      <c r="L117" s="4"/>
      <c r="M117" s="4"/>
      <c r="N117" s="4"/>
      <c r="O117" s="4"/>
      <c r="P117" s="4"/>
      <c r="Q117" s="4"/>
      <c r="R117" s="4"/>
      <c r="S117" s="4"/>
      <c r="T117" s="4"/>
      <c r="U117" s="4"/>
      <c r="V117" s="4"/>
      <c r="W117" s="4"/>
      <c r="X117" s="4"/>
      <c r="Y117" s="4"/>
      <c r="Z117" s="4"/>
    </row>
    <row r="118" spans="1:26" ht="12.75" customHeight="1">
      <c r="A118" s="11"/>
      <c r="B118" s="11"/>
      <c r="C118" s="11"/>
      <c r="D118" s="832"/>
      <c r="E118" s="832"/>
      <c r="F118" s="832"/>
      <c r="G118" s="4"/>
      <c r="H118" s="4"/>
      <c r="I118" s="4"/>
      <c r="J118" s="4"/>
      <c r="K118" s="4"/>
      <c r="L118" s="4"/>
      <c r="M118" s="4"/>
      <c r="N118" s="4"/>
      <c r="O118" s="4"/>
      <c r="P118" s="4"/>
      <c r="Q118" s="4"/>
      <c r="R118" s="4"/>
      <c r="S118" s="4"/>
      <c r="T118" s="4"/>
      <c r="U118" s="4"/>
      <c r="V118" s="4"/>
      <c r="W118" s="4"/>
      <c r="X118" s="4"/>
      <c r="Y118" s="4"/>
      <c r="Z118" s="4"/>
    </row>
    <row r="119" spans="1:26" ht="12.75" customHeight="1">
      <c r="A119" s="11"/>
      <c r="B119" s="11"/>
      <c r="C119" s="11"/>
      <c r="D119" s="832"/>
      <c r="E119" s="832"/>
      <c r="F119" s="832"/>
      <c r="G119" s="4"/>
      <c r="H119" s="4"/>
      <c r="I119" s="4"/>
      <c r="J119" s="4"/>
      <c r="K119" s="4"/>
      <c r="L119" s="4"/>
      <c r="M119" s="4"/>
      <c r="N119" s="4"/>
      <c r="O119" s="4"/>
      <c r="P119" s="4"/>
      <c r="Q119" s="4"/>
      <c r="R119" s="4"/>
      <c r="S119" s="4"/>
      <c r="T119" s="4"/>
      <c r="U119" s="4"/>
      <c r="V119" s="4"/>
      <c r="W119" s="4"/>
      <c r="X119" s="4"/>
      <c r="Y119" s="4"/>
      <c r="Z119" s="4"/>
    </row>
    <row r="120" spans="1:26" ht="12.75" customHeight="1">
      <c r="A120" s="11"/>
      <c r="B120" s="11"/>
      <c r="C120" s="11"/>
      <c r="D120" s="832"/>
      <c r="E120" s="832"/>
      <c r="F120" s="832"/>
      <c r="G120" s="4"/>
      <c r="H120" s="4"/>
      <c r="I120" s="4"/>
      <c r="J120" s="4"/>
      <c r="K120" s="4"/>
      <c r="L120" s="4"/>
      <c r="M120" s="4"/>
      <c r="N120" s="4"/>
      <c r="O120" s="4"/>
      <c r="P120" s="4"/>
      <c r="Q120" s="4"/>
      <c r="R120" s="4"/>
      <c r="S120" s="4"/>
      <c r="T120" s="4"/>
      <c r="U120" s="4"/>
      <c r="V120" s="4"/>
      <c r="W120" s="4"/>
      <c r="X120" s="4"/>
      <c r="Y120" s="4"/>
      <c r="Z120" s="4"/>
    </row>
    <row r="121" spans="1:26" ht="12.75" customHeight="1">
      <c r="A121" s="11"/>
      <c r="B121" s="11"/>
      <c r="C121" s="11"/>
      <c r="D121" s="832"/>
      <c r="E121" s="832"/>
      <c r="F121" s="832"/>
      <c r="G121" s="4"/>
      <c r="H121" s="4"/>
      <c r="I121" s="4"/>
      <c r="J121" s="4"/>
      <c r="K121" s="4"/>
      <c r="L121" s="4"/>
      <c r="M121" s="4"/>
      <c r="N121" s="4"/>
      <c r="O121" s="4"/>
      <c r="P121" s="4"/>
      <c r="Q121" s="4"/>
      <c r="R121" s="4"/>
      <c r="S121" s="4"/>
      <c r="T121" s="4"/>
      <c r="U121" s="4"/>
      <c r="V121" s="4"/>
      <c r="W121" s="4"/>
      <c r="X121" s="4"/>
      <c r="Y121" s="4"/>
      <c r="Z121" s="4"/>
    </row>
    <row r="122" spans="1:26" ht="12.75" customHeight="1">
      <c r="A122" s="11"/>
      <c r="B122" s="11"/>
      <c r="C122" s="11"/>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c r="A123" s="33"/>
      <c r="B123" s="34" t="s">
        <v>294</v>
      </c>
      <c r="C123" s="11"/>
      <c r="D123" s="834" t="s">
        <v>328</v>
      </c>
      <c r="E123" s="832"/>
      <c r="F123" s="832"/>
      <c r="G123" s="4"/>
      <c r="H123" s="4"/>
      <c r="I123" s="4"/>
      <c r="J123" s="4"/>
      <c r="K123" s="4"/>
      <c r="L123" s="4"/>
      <c r="M123" s="4"/>
      <c r="N123" s="4"/>
      <c r="O123" s="4"/>
      <c r="P123" s="4"/>
      <c r="Q123" s="4"/>
      <c r="R123" s="4"/>
      <c r="S123" s="4"/>
      <c r="T123" s="4"/>
      <c r="U123" s="4"/>
      <c r="V123" s="4"/>
      <c r="W123" s="4"/>
      <c r="X123" s="4"/>
      <c r="Y123" s="4"/>
      <c r="Z123" s="4"/>
    </row>
    <row r="124" spans="1:26" ht="13.5" customHeight="1">
      <c r="A124" s="40"/>
      <c r="B124" s="40"/>
      <c r="C124" s="40"/>
      <c r="D124" s="832"/>
      <c r="E124" s="832"/>
      <c r="F124" s="832"/>
      <c r="G124" s="41"/>
      <c r="H124" s="41"/>
      <c r="I124" s="41"/>
      <c r="J124" s="41"/>
      <c r="K124" s="41"/>
      <c r="L124" s="41"/>
      <c r="M124" s="41"/>
      <c r="N124" s="41"/>
      <c r="O124" s="41"/>
      <c r="P124" s="41"/>
      <c r="Q124" s="41"/>
      <c r="R124" s="41"/>
      <c r="S124" s="41"/>
      <c r="T124" s="41"/>
      <c r="U124" s="41"/>
      <c r="V124" s="41"/>
      <c r="W124" s="41"/>
      <c r="X124" s="41"/>
      <c r="Y124" s="41"/>
      <c r="Z124" s="41"/>
    </row>
    <row r="125" spans="1:26" ht="13.5" customHeight="1">
      <c r="A125" s="11"/>
      <c r="B125" s="11"/>
      <c r="C125" s="11"/>
      <c r="D125" s="832"/>
      <c r="E125" s="832"/>
      <c r="F125" s="832"/>
      <c r="G125" s="4"/>
      <c r="H125" s="4"/>
      <c r="I125" s="4"/>
      <c r="J125" s="4"/>
      <c r="K125" s="4"/>
      <c r="L125" s="4"/>
      <c r="M125" s="4"/>
      <c r="N125" s="4"/>
      <c r="O125" s="4"/>
      <c r="P125" s="4"/>
      <c r="Q125" s="4"/>
      <c r="R125" s="4"/>
      <c r="S125" s="4"/>
      <c r="T125" s="4"/>
      <c r="U125" s="4"/>
      <c r="V125" s="4"/>
      <c r="W125" s="4"/>
      <c r="X125" s="4"/>
      <c r="Y125" s="4"/>
      <c r="Z125" s="4"/>
    </row>
    <row r="126" spans="1:26" ht="13.5" customHeight="1">
      <c r="A126" s="11"/>
      <c r="B126" s="11"/>
      <c r="C126" s="11"/>
      <c r="D126" s="832"/>
      <c r="E126" s="832"/>
      <c r="F126" s="832"/>
      <c r="G126" s="4"/>
      <c r="H126" s="4"/>
      <c r="I126" s="4"/>
      <c r="J126" s="4"/>
      <c r="K126" s="4"/>
      <c r="L126" s="4"/>
      <c r="M126" s="4"/>
      <c r="N126" s="4"/>
      <c r="O126" s="4"/>
      <c r="P126" s="4"/>
      <c r="Q126" s="4"/>
      <c r="R126" s="4"/>
      <c r="S126" s="4"/>
      <c r="T126" s="4"/>
      <c r="U126" s="4"/>
      <c r="V126" s="4"/>
      <c r="W126" s="4"/>
      <c r="X126" s="4"/>
      <c r="Y126" s="4"/>
      <c r="Z126" s="4"/>
    </row>
    <row r="127" spans="1:26" ht="13.5" customHeight="1">
      <c r="A127" s="11"/>
      <c r="B127" s="11"/>
      <c r="C127" s="11"/>
      <c r="D127" s="832"/>
      <c r="E127" s="832"/>
      <c r="F127" s="832"/>
      <c r="G127" s="4"/>
      <c r="H127" s="4"/>
      <c r="I127" s="4"/>
      <c r="J127" s="4"/>
      <c r="K127" s="4"/>
      <c r="L127" s="4"/>
      <c r="M127" s="4"/>
      <c r="N127" s="4"/>
      <c r="O127" s="4"/>
      <c r="P127" s="4"/>
      <c r="Q127" s="4"/>
      <c r="R127" s="4"/>
      <c r="S127" s="4"/>
      <c r="T127" s="4"/>
      <c r="U127" s="4"/>
      <c r="V127" s="4"/>
      <c r="W127" s="4"/>
      <c r="X127" s="4"/>
      <c r="Y127" s="4"/>
      <c r="Z127" s="4"/>
    </row>
    <row r="128" spans="1:26" ht="13.5" customHeight="1">
      <c r="A128" s="11"/>
      <c r="B128" s="11"/>
      <c r="C128" s="11"/>
      <c r="D128" s="832"/>
      <c r="E128" s="832"/>
      <c r="F128" s="832"/>
      <c r="G128" s="4"/>
      <c r="H128" s="4"/>
      <c r="I128" s="4"/>
      <c r="J128" s="4"/>
      <c r="K128" s="4"/>
      <c r="L128" s="4"/>
      <c r="M128" s="4"/>
      <c r="N128" s="4"/>
      <c r="O128" s="4"/>
      <c r="P128" s="4"/>
      <c r="Q128" s="4"/>
      <c r="R128" s="4"/>
      <c r="S128" s="4"/>
      <c r="T128" s="4"/>
      <c r="U128" s="4"/>
      <c r="V128" s="4"/>
      <c r="W128" s="4"/>
      <c r="X128" s="4"/>
      <c r="Y128" s="4"/>
      <c r="Z128" s="4"/>
    </row>
    <row r="129" spans="1:26" ht="13.5" customHeight="1">
      <c r="A129" s="11"/>
      <c r="B129" s="11"/>
      <c r="C129" s="11"/>
      <c r="D129" s="832"/>
      <c r="E129" s="832"/>
      <c r="F129" s="832"/>
      <c r="G129" s="4"/>
      <c r="H129" s="4"/>
      <c r="I129" s="4"/>
      <c r="J129" s="4"/>
      <c r="K129" s="4"/>
      <c r="L129" s="4"/>
      <c r="M129" s="4"/>
      <c r="N129" s="4"/>
      <c r="O129" s="4"/>
      <c r="P129" s="4"/>
      <c r="Q129" s="4"/>
      <c r="R129" s="4"/>
      <c r="S129" s="4"/>
      <c r="T129" s="4"/>
      <c r="U129" s="4"/>
      <c r="V129" s="4"/>
      <c r="W129" s="4"/>
      <c r="X129" s="4"/>
      <c r="Y129" s="4"/>
      <c r="Z129" s="4"/>
    </row>
    <row r="130" spans="1:26" ht="13.5" customHeight="1">
      <c r="A130" s="11"/>
      <c r="B130" s="11"/>
      <c r="C130" s="11"/>
      <c r="D130" s="832"/>
      <c r="E130" s="832"/>
      <c r="F130" s="832"/>
      <c r="G130" s="4"/>
      <c r="H130" s="4"/>
      <c r="I130" s="4"/>
      <c r="J130" s="4"/>
      <c r="K130" s="4"/>
      <c r="L130" s="4"/>
      <c r="M130" s="4"/>
      <c r="N130" s="4"/>
      <c r="O130" s="4"/>
      <c r="P130" s="4"/>
      <c r="Q130" s="4"/>
      <c r="R130" s="4"/>
      <c r="S130" s="4"/>
      <c r="T130" s="4"/>
      <c r="U130" s="4"/>
      <c r="V130" s="4"/>
      <c r="W130" s="4"/>
      <c r="X130" s="4"/>
      <c r="Y130" s="4"/>
      <c r="Z130" s="4"/>
    </row>
    <row r="131" spans="1:26" ht="13.5" customHeight="1">
      <c r="A131" s="11"/>
      <c r="B131" s="11"/>
      <c r="C131" s="11"/>
      <c r="D131" s="832"/>
      <c r="E131" s="832"/>
      <c r="F131" s="832"/>
      <c r="G131" s="4"/>
      <c r="H131" s="4"/>
      <c r="I131" s="4"/>
      <c r="J131" s="4"/>
      <c r="K131" s="4"/>
      <c r="L131" s="4"/>
      <c r="M131" s="4"/>
      <c r="N131" s="4"/>
      <c r="O131" s="4"/>
      <c r="P131" s="4"/>
      <c r="Q131" s="4"/>
      <c r="R131" s="4"/>
      <c r="S131" s="4"/>
      <c r="T131" s="4"/>
      <c r="U131" s="4"/>
      <c r="V131" s="4"/>
      <c r="W131" s="4"/>
      <c r="X131" s="4"/>
      <c r="Y131" s="4"/>
      <c r="Z131" s="4"/>
    </row>
    <row r="132" spans="1:26" ht="13.5" customHeight="1">
      <c r="A132" s="11"/>
      <c r="B132" s="11"/>
      <c r="C132" s="11"/>
      <c r="D132" s="832"/>
      <c r="E132" s="832"/>
      <c r="F132" s="832"/>
      <c r="G132" s="4"/>
      <c r="H132" s="4"/>
      <c r="I132" s="4"/>
      <c r="J132" s="4"/>
      <c r="K132" s="4"/>
      <c r="L132" s="4"/>
      <c r="M132" s="4"/>
      <c r="N132" s="4"/>
      <c r="O132" s="4"/>
      <c r="P132" s="4"/>
      <c r="Q132" s="4"/>
      <c r="R132" s="4"/>
      <c r="S132" s="4"/>
      <c r="T132" s="4"/>
      <c r="U132" s="4"/>
      <c r="V132" s="4"/>
      <c r="W132" s="4"/>
      <c r="X132" s="4"/>
      <c r="Y132" s="4"/>
      <c r="Z132" s="4"/>
    </row>
    <row r="133" spans="1:26" ht="13.5" customHeight="1">
      <c r="A133" s="11"/>
      <c r="B133" s="11"/>
      <c r="C133" s="11"/>
      <c r="D133" s="832"/>
      <c r="E133" s="832"/>
      <c r="F133" s="832"/>
      <c r="G133" s="4"/>
      <c r="H133" s="4"/>
      <c r="I133" s="4"/>
      <c r="J133" s="4"/>
      <c r="K133" s="4"/>
      <c r="L133" s="4"/>
      <c r="M133" s="4"/>
      <c r="N133" s="4"/>
      <c r="O133" s="4"/>
      <c r="P133" s="4"/>
      <c r="Q133" s="4"/>
      <c r="R133" s="4"/>
      <c r="S133" s="4"/>
      <c r="T133" s="4"/>
      <c r="U133" s="4"/>
      <c r="V133" s="4"/>
      <c r="W133" s="4"/>
      <c r="X133" s="4"/>
      <c r="Y133" s="4"/>
      <c r="Z133" s="4"/>
    </row>
    <row r="134" spans="1:26" ht="13.5" customHeight="1">
      <c r="A134" s="11"/>
      <c r="B134" s="11"/>
      <c r="C134" s="11"/>
      <c r="D134" s="832"/>
      <c r="E134" s="832"/>
      <c r="F134" s="832"/>
      <c r="G134" s="4"/>
      <c r="H134" s="4"/>
      <c r="I134" s="4"/>
      <c r="J134" s="4"/>
      <c r="K134" s="4"/>
      <c r="L134" s="4"/>
      <c r="M134" s="4"/>
      <c r="N134" s="4"/>
      <c r="O134" s="4"/>
      <c r="P134" s="4"/>
      <c r="Q134" s="4"/>
      <c r="R134" s="4"/>
      <c r="S134" s="4"/>
      <c r="T134" s="4"/>
      <c r="U134" s="4"/>
      <c r="V134" s="4"/>
      <c r="W134" s="4"/>
      <c r="X134" s="4"/>
      <c r="Y134" s="4"/>
      <c r="Z134" s="4"/>
    </row>
    <row r="135" spans="1:26" ht="13.5" customHeight="1">
      <c r="A135" s="11"/>
      <c r="B135" s="11"/>
      <c r="C135" s="11"/>
      <c r="D135" s="4"/>
      <c r="E135" s="12"/>
      <c r="F135" s="12"/>
      <c r="G135" s="4"/>
      <c r="H135" s="4"/>
      <c r="I135" s="4"/>
      <c r="J135" s="4"/>
      <c r="K135" s="4"/>
      <c r="L135" s="4"/>
      <c r="M135" s="4"/>
      <c r="N135" s="4"/>
      <c r="O135" s="4"/>
      <c r="P135" s="4"/>
      <c r="Q135" s="4"/>
      <c r="R135" s="4"/>
      <c r="S135" s="4"/>
      <c r="T135" s="4"/>
      <c r="U135" s="4"/>
      <c r="V135" s="4"/>
      <c r="W135" s="4"/>
      <c r="X135" s="4"/>
      <c r="Y135" s="4"/>
      <c r="Z135" s="4"/>
    </row>
    <row r="136" spans="1:26" ht="13.5" customHeight="1">
      <c r="A136" s="11"/>
      <c r="B136" s="34" t="s">
        <v>294</v>
      </c>
      <c r="C136" s="11"/>
      <c r="D136" s="834" t="s">
        <v>329</v>
      </c>
      <c r="E136" s="832"/>
      <c r="F136" s="832"/>
      <c r="G136" s="4"/>
      <c r="H136" s="4"/>
      <c r="I136" s="4"/>
      <c r="J136" s="4"/>
      <c r="K136" s="4"/>
      <c r="L136" s="4"/>
      <c r="M136" s="4"/>
      <c r="N136" s="4"/>
      <c r="O136" s="4"/>
      <c r="P136" s="4"/>
      <c r="Q136" s="4"/>
      <c r="R136" s="4"/>
      <c r="S136" s="4"/>
      <c r="T136" s="4"/>
      <c r="U136" s="4"/>
      <c r="V136" s="4"/>
      <c r="W136" s="4"/>
      <c r="X136" s="4"/>
      <c r="Y136" s="4"/>
      <c r="Z136" s="4"/>
    </row>
    <row r="137" spans="1:26" ht="13.5" customHeight="1">
      <c r="A137" s="11"/>
      <c r="B137" s="11"/>
      <c r="C137" s="11"/>
      <c r="D137" s="832"/>
      <c r="E137" s="832"/>
      <c r="F137" s="832"/>
      <c r="G137" s="4"/>
      <c r="H137" s="4"/>
      <c r="I137" s="4"/>
      <c r="J137" s="4"/>
      <c r="K137" s="4"/>
      <c r="L137" s="4"/>
      <c r="M137" s="4"/>
      <c r="N137" s="4"/>
      <c r="O137" s="4"/>
      <c r="P137" s="4"/>
      <c r="Q137" s="4"/>
      <c r="R137" s="4"/>
      <c r="S137" s="4"/>
      <c r="T137" s="4"/>
      <c r="U137" s="4"/>
      <c r="V137" s="4"/>
      <c r="W137" s="4"/>
      <c r="X137" s="4"/>
      <c r="Y137" s="4"/>
      <c r="Z137" s="4"/>
    </row>
    <row r="138" spans="1:26" ht="13.5" customHeight="1">
      <c r="A138" s="11"/>
      <c r="B138" s="11"/>
      <c r="C138" s="11"/>
      <c r="D138" s="832"/>
      <c r="E138" s="832"/>
      <c r="F138" s="832"/>
      <c r="G138" s="4"/>
      <c r="H138" s="4"/>
      <c r="I138" s="4"/>
      <c r="J138" s="4"/>
      <c r="K138" s="4"/>
      <c r="L138" s="4"/>
      <c r="M138" s="4"/>
      <c r="N138" s="4"/>
      <c r="O138" s="4"/>
      <c r="P138" s="4"/>
      <c r="Q138" s="4"/>
      <c r="R138" s="4"/>
      <c r="S138" s="4"/>
      <c r="T138" s="4"/>
      <c r="U138" s="4"/>
      <c r="V138" s="4"/>
      <c r="W138" s="4"/>
      <c r="X138" s="4"/>
      <c r="Y138" s="4"/>
      <c r="Z138" s="4"/>
    </row>
    <row r="139" spans="1:26" ht="13.5" customHeight="1">
      <c r="A139" s="11"/>
      <c r="B139" s="11"/>
      <c r="C139" s="11"/>
      <c r="D139" s="832"/>
      <c r="E139" s="832"/>
      <c r="F139" s="832"/>
      <c r="G139" s="4"/>
      <c r="H139" s="4"/>
      <c r="I139" s="4"/>
      <c r="J139" s="4"/>
      <c r="K139" s="4"/>
      <c r="L139" s="4"/>
      <c r="M139" s="4"/>
      <c r="N139" s="4"/>
      <c r="O139" s="4"/>
      <c r="P139" s="4"/>
      <c r="Q139" s="4"/>
      <c r="R139" s="4"/>
      <c r="S139" s="4"/>
      <c r="T139" s="4"/>
      <c r="U139" s="4"/>
      <c r="V139" s="4"/>
      <c r="W139" s="4"/>
      <c r="X139" s="4"/>
      <c r="Y139" s="4"/>
      <c r="Z139" s="4"/>
    </row>
    <row r="140" spans="1:26" ht="13.5" customHeight="1">
      <c r="A140" s="11"/>
      <c r="B140" s="11"/>
      <c r="C140" s="11"/>
      <c r="D140" s="832"/>
      <c r="E140" s="832"/>
      <c r="F140" s="832"/>
      <c r="G140" s="4"/>
      <c r="H140" s="4"/>
      <c r="I140" s="4"/>
      <c r="J140" s="4"/>
      <c r="K140" s="4"/>
      <c r="L140" s="4"/>
      <c r="M140" s="4"/>
      <c r="N140" s="4"/>
      <c r="O140" s="4"/>
      <c r="P140" s="4"/>
      <c r="Q140" s="4"/>
      <c r="R140" s="4"/>
      <c r="S140" s="4"/>
      <c r="T140" s="4"/>
      <c r="U140" s="4"/>
      <c r="V140" s="4"/>
      <c r="W140" s="4"/>
      <c r="X140" s="4"/>
      <c r="Y140" s="4"/>
      <c r="Z140" s="4"/>
    </row>
    <row r="141" spans="1:26" ht="13.5" customHeight="1">
      <c r="A141" s="11"/>
      <c r="B141" s="11"/>
      <c r="C141" s="11"/>
      <c r="D141" s="832"/>
      <c r="E141" s="832"/>
      <c r="F141" s="832"/>
      <c r="G141" s="4"/>
      <c r="H141" s="4"/>
      <c r="I141" s="4"/>
      <c r="J141" s="4"/>
      <c r="K141" s="4"/>
      <c r="L141" s="4"/>
      <c r="M141" s="4"/>
      <c r="N141" s="4"/>
      <c r="O141" s="4"/>
      <c r="P141" s="4"/>
      <c r="Q141" s="4"/>
      <c r="R141" s="4"/>
      <c r="S141" s="4"/>
      <c r="T141" s="4"/>
      <c r="U141" s="4"/>
      <c r="V141" s="4"/>
      <c r="W141" s="4"/>
      <c r="X141" s="4"/>
      <c r="Y141" s="4"/>
      <c r="Z141" s="4"/>
    </row>
    <row r="142" spans="1:26" ht="13.5" customHeight="1">
      <c r="A142" s="11"/>
      <c r="B142" s="11"/>
      <c r="C142" s="11"/>
      <c r="D142" s="832"/>
      <c r="E142" s="832"/>
      <c r="F142" s="832"/>
      <c r="G142" s="4"/>
      <c r="H142" s="4"/>
      <c r="I142" s="4"/>
      <c r="J142" s="4"/>
      <c r="K142" s="4"/>
      <c r="L142" s="4"/>
      <c r="M142" s="4"/>
      <c r="N142" s="4"/>
      <c r="O142" s="4"/>
      <c r="P142" s="4"/>
      <c r="Q142" s="4"/>
      <c r="R142" s="4"/>
      <c r="S142" s="4"/>
      <c r="T142" s="4"/>
      <c r="U142" s="4"/>
      <c r="V142" s="4"/>
      <c r="W142" s="4"/>
      <c r="X142" s="4"/>
      <c r="Y142" s="4"/>
      <c r="Z142" s="4"/>
    </row>
    <row r="143" spans="1:26" ht="13.5" customHeight="1">
      <c r="A143" s="11"/>
      <c r="B143" s="11"/>
      <c r="C143" s="11"/>
      <c r="D143" s="832"/>
      <c r="E143" s="832"/>
      <c r="F143" s="832"/>
      <c r="G143" s="4"/>
      <c r="H143" s="4"/>
      <c r="I143" s="4"/>
      <c r="J143" s="4"/>
      <c r="K143" s="4"/>
      <c r="L143" s="4"/>
      <c r="M143" s="4"/>
      <c r="N143" s="4"/>
      <c r="O143" s="4"/>
      <c r="P143" s="4"/>
      <c r="Q143" s="4"/>
      <c r="R143" s="4"/>
      <c r="S143" s="4"/>
      <c r="T143" s="4"/>
      <c r="U143" s="4"/>
      <c r="V143" s="4"/>
      <c r="W143" s="4"/>
      <c r="X143" s="4"/>
      <c r="Y143" s="4"/>
      <c r="Z143" s="4"/>
    </row>
    <row r="144" spans="1:26" ht="13.5" customHeight="1">
      <c r="A144" s="11"/>
      <c r="B144" s="11"/>
      <c r="C144" s="11"/>
      <c r="D144" s="832"/>
      <c r="E144" s="832"/>
      <c r="F144" s="832"/>
      <c r="G144" s="4"/>
      <c r="H144" s="4"/>
      <c r="I144" s="4"/>
      <c r="J144" s="4"/>
      <c r="K144" s="4"/>
      <c r="L144" s="4"/>
      <c r="M144" s="4"/>
      <c r="N144" s="4"/>
      <c r="O144" s="4"/>
      <c r="P144" s="4"/>
      <c r="Q144" s="4"/>
      <c r="R144" s="4"/>
      <c r="S144" s="4"/>
      <c r="T144" s="4"/>
      <c r="U144" s="4"/>
      <c r="V144" s="4"/>
      <c r="W144" s="4"/>
      <c r="X144" s="4"/>
      <c r="Y144" s="4"/>
      <c r="Z144" s="4"/>
    </row>
    <row r="145" spans="1:26" ht="13.5" customHeight="1">
      <c r="A145" s="11"/>
      <c r="B145" s="11"/>
      <c r="C145" s="11"/>
      <c r="D145" s="832"/>
      <c r="E145" s="832"/>
      <c r="F145" s="832"/>
      <c r="G145" s="4"/>
      <c r="H145" s="4"/>
      <c r="I145" s="4"/>
      <c r="J145" s="4"/>
      <c r="K145" s="4"/>
      <c r="L145" s="4"/>
      <c r="M145" s="4"/>
      <c r="N145" s="4"/>
      <c r="O145" s="4"/>
      <c r="P145" s="4"/>
      <c r="Q145" s="4"/>
      <c r="R145" s="4"/>
      <c r="S145" s="4"/>
      <c r="T145" s="4"/>
      <c r="U145" s="4"/>
      <c r="V145" s="4"/>
      <c r="W145" s="4"/>
      <c r="X145" s="4"/>
      <c r="Y145" s="4"/>
      <c r="Z145" s="4"/>
    </row>
    <row r="146" spans="1:26" ht="13.5" customHeight="1">
      <c r="A146" s="11"/>
      <c r="B146" s="11"/>
      <c r="C146" s="11"/>
      <c r="D146" s="832"/>
      <c r="E146" s="832"/>
      <c r="F146" s="832"/>
      <c r="G146" s="4"/>
      <c r="H146" s="4"/>
      <c r="I146" s="4"/>
      <c r="J146" s="4"/>
      <c r="K146" s="4"/>
      <c r="L146" s="4"/>
      <c r="M146" s="4"/>
      <c r="N146" s="4"/>
      <c r="O146" s="4"/>
      <c r="P146" s="4"/>
      <c r="Q146" s="4"/>
      <c r="R146" s="4"/>
      <c r="S146" s="4"/>
      <c r="T146" s="4"/>
      <c r="U146" s="4"/>
      <c r="V146" s="4"/>
      <c r="W146" s="4"/>
      <c r="X146" s="4"/>
      <c r="Y146" s="4"/>
      <c r="Z146" s="4"/>
    </row>
    <row r="147" spans="1:26" ht="13.5" customHeight="1">
      <c r="A147" s="11"/>
      <c r="B147" s="11"/>
      <c r="C147" s="11"/>
      <c r="D147" s="832"/>
      <c r="E147" s="832"/>
      <c r="F147" s="832"/>
      <c r="G147" s="4"/>
      <c r="H147" s="4"/>
      <c r="I147" s="4"/>
      <c r="J147" s="4"/>
      <c r="K147" s="4"/>
      <c r="L147" s="4"/>
      <c r="M147" s="4"/>
      <c r="N147" s="4"/>
      <c r="O147" s="4"/>
      <c r="P147" s="4"/>
      <c r="Q147" s="4"/>
      <c r="R147" s="4"/>
      <c r="S147" s="4"/>
      <c r="T147" s="4"/>
      <c r="U147" s="4"/>
      <c r="V147" s="4"/>
      <c r="W147" s="4"/>
      <c r="X147" s="4"/>
      <c r="Y147" s="4"/>
      <c r="Z147" s="4"/>
    </row>
    <row r="148" spans="1:26" ht="13.5" customHeight="1">
      <c r="A148" s="11"/>
      <c r="B148" s="11"/>
      <c r="C148" s="11"/>
      <c r="D148" s="832"/>
      <c r="E148" s="832"/>
      <c r="F148" s="832"/>
      <c r="G148" s="4"/>
      <c r="H148" s="4"/>
      <c r="I148" s="4"/>
      <c r="J148" s="4"/>
      <c r="K148" s="4"/>
      <c r="L148" s="4"/>
      <c r="M148" s="4"/>
      <c r="N148" s="4"/>
      <c r="O148" s="4"/>
      <c r="P148" s="4"/>
      <c r="Q148" s="4"/>
      <c r="R148" s="4"/>
      <c r="S148" s="4"/>
      <c r="T148" s="4"/>
      <c r="U148" s="4"/>
      <c r="V148" s="4"/>
      <c r="W148" s="4"/>
      <c r="X148" s="4"/>
      <c r="Y148" s="4"/>
      <c r="Z148" s="4"/>
    </row>
    <row r="149" spans="1:26" ht="13.5" customHeight="1">
      <c r="A149" s="11"/>
      <c r="B149" s="11"/>
      <c r="C149" s="11"/>
      <c r="D149" s="832"/>
      <c r="E149" s="832"/>
      <c r="F149" s="832"/>
      <c r="G149" s="4"/>
      <c r="H149" s="4"/>
      <c r="I149" s="4"/>
      <c r="J149" s="4"/>
      <c r="K149" s="4"/>
      <c r="L149" s="4"/>
      <c r="M149" s="4"/>
      <c r="N149" s="4"/>
      <c r="O149" s="4"/>
      <c r="P149" s="4"/>
      <c r="Q149" s="4"/>
      <c r="R149" s="4"/>
      <c r="S149" s="4"/>
      <c r="T149" s="4"/>
      <c r="U149" s="4"/>
      <c r="V149" s="4"/>
      <c r="W149" s="4"/>
      <c r="X149" s="4"/>
      <c r="Y149" s="4"/>
      <c r="Z149" s="4"/>
    </row>
    <row r="150" spans="1:26" ht="13.5" customHeight="1">
      <c r="A150" s="11"/>
      <c r="B150" s="11"/>
      <c r="C150" s="11"/>
      <c r="D150" s="832"/>
      <c r="E150" s="832"/>
      <c r="F150" s="832"/>
      <c r="G150" s="4"/>
      <c r="H150" s="4"/>
      <c r="I150" s="4"/>
      <c r="J150" s="4"/>
      <c r="K150" s="4"/>
      <c r="L150" s="4"/>
      <c r="M150" s="4"/>
      <c r="N150" s="4"/>
      <c r="O150" s="4"/>
      <c r="P150" s="4"/>
      <c r="Q150" s="4"/>
      <c r="R150" s="4"/>
      <c r="S150" s="4"/>
      <c r="T150" s="4"/>
      <c r="U150" s="4"/>
      <c r="V150" s="4"/>
      <c r="W150" s="4"/>
      <c r="X150" s="4"/>
      <c r="Y150" s="4"/>
      <c r="Z150" s="4"/>
    </row>
    <row r="151" spans="1:26" ht="13.5" customHeight="1">
      <c r="A151" s="11"/>
      <c r="B151" s="11"/>
      <c r="C151" s="11"/>
      <c r="D151" s="832"/>
      <c r="E151" s="832"/>
      <c r="F151" s="832"/>
      <c r="G151" s="4"/>
      <c r="H151" s="4"/>
      <c r="I151" s="4"/>
      <c r="J151" s="4"/>
      <c r="K151" s="4"/>
      <c r="L151" s="4"/>
      <c r="M151" s="4"/>
      <c r="N151" s="4"/>
      <c r="O151" s="4"/>
      <c r="P151" s="4"/>
      <c r="Q151" s="4"/>
      <c r="R151" s="4"/>
      <c r="S151" s="4"/>
      <c r="T151" s="4"/>
      <c r="U151" s="4"/>
      <c r="V151" s="4"/>
      <c r="W151" s="4"/>
      <c r="X151" s="4"/>
      <c r="Y151" s="4"/>
      <c r="Z151" s="4"/>
    </row>
    <row r="152" spans="1:26" ht="13.5" customHeight="1">
      <c r="A152" s="11"/>
      <c r="B152" s="11"/>
      <c r="C152" s="11"/>
      <c r="D152" s="832"/>
      <c r="E152" s="832"/>
      <c r="F152" s="832"/>
      <c r="G152" s="4"/>
      <c r="H152" s="4"/>
      <c r="I152" s="4"/>
      <c r="J152" s="4"/>
      <c r="K152" s="4"/>
      <c r="L152" s="4"/>
      <c r="M152" s="4"/>
      <c r="N152" s="4"/>
      <c r="O152" s="4"/>
      <c r="P152" s="4"/>
      <c r="Q152" s="4"/>
      <c r="R152" s="4"/>
      <c r="S152" s="4"/>
      <c r="T152" s="4"/>
      <c r="U152" s="4"/>
      <c r="V152" s="4"/>
      <c r="W152" s="4"/>
      <c r="X152" s="4"/>
      <c r="Y152" s="4"/>
      <c r="Z152" s="4"/>
    </row>
    <row r="153" spans="1:26" ht="13.5" customHeight="1">
      <c r="A153" s="11"/>
      <c r="B153" s="11"/>
      <c r="C153" s="11"/>
      <c r="D153" s="832"/>
      <c r="E153" s="832"/>
      <c r="F153" s="832"/>
      <c r="G153" s="4"/>
      <c r="H153" s="4"/>
      <c r="I153" s="4"/>
      <c r="J153" s="4"/>
      <c r="K153" s="4"/>
      <c r="L153" s="4"/>
      <c r="M153" s="4"/>
      <c r="N153" s="4"/>
      <c r="O153" s="4"/>
      <c r="P153" s="4"/>
      <c r="Q153" s="4"/>
      <c r="R153" s="4"/>
      <c r="S153" s="4"/>
      <c r="T153" s="4"/>
      <c r="U153" s="4"/>
      <c r="V153" s="4"/>
      <c r="W153" s="4"/>
      <c r="X153" s="4"/>
      <c r="Y153" s="4"/>
      <c r="Z153" s="4"/>
    </row>
    <row r="154" spans="1:26" ht="13.5" customHeight="1">
      <c r="A154" s="11"/>
      <c r="B154" s="11"/>
      <c r="C154" s="11"/>
      <c r="D154" s="832"/>
      <c r="E154" s="832"/>
      <c r="F154" s="832"/>
      <c r="G154" s="4"/>
      <c r="H154" s="4"/>
      <c r="I154" s="4"/>
      <c r="J154" s="4"/>
      <c r="K154" s="4"/>
      <c r="L154" s="4"/>
      <c r="M154" s="4"/>
      <c r="N154" s="4"/>
      <c r="O154" s="4"/>
      <c r="P154" s="4"/>
      <c r="Q154" s="4"/>
      <c r="R154" s="4"/>
      <c r="S154" s="4"/>
      <c r="T154" s="4"/>
      <c r="U154" s="4"/>
      <c r="V154" s="4"/>
      <c r="W154" s="4"/>
      <c r="X154" s="4"/>
      <c r="Y154" s="4"/>
      <c r="Z154" s="4"/>
    </row>
    <row r="155" spans="1:26" ht="13.5" customHeight="1">
      <c r="A155" s="11"/>
      <c r="B155" s="11"/>
      <c r="C155" s="11"/>
      <c r="D155" s="4"/>
      <c r="E155" s="12"/>
      <c r="F155" s="12"/>
      <c r="G155" s="4"/>
      <c r="H155" s="4"/>
      <c r="I155" s="4"/>
      <c r="J155" s="4"/>
      <c r="K155" s="4"/>
      <c r="L155" s="4"/>
      <c r="M155" s="4"/>
      <c r="N155" s="4"/>
      <c r="O155" s="4"/>
      <c r="P155" s="4"/>
      <c r="Q155" s="4"/>
      <c r="R155" s="4"/>
      <c r="S155" s="4"/>
      <c r="T155" s="4"/>
      <c r="U155" s="4"/>
      <c r="V155" s="4"/>
      <c r="W155" s="4"/>
      <c r="X155" s="4"/>
      <c r="Y155" s="4"/>
      <c r="Z155" s="4"/>
    </row>
    <row r="156" spans="1:26" ht="13.5" customHeight="1">
      <c r="A156" s="11"/>
      <c r="B156" s="34" t="s">
        <v>294</v>
      </c>
      <c r="C156" s="4"/>
      <c r="D156" s="834" t="s">
        <v>330</v>
      </c>
      <c r="E156" s="832"/>
      <c r="F156" s="832"/>
      <c r="G156" s="4"/>
      <c r="H156" s="4"/>
      <c r="I156" s="4"/>
      <c r="J156" s="4"/>
      <c r="K156" s="4"/>
      <c r="L156" s="4"/>
      <c r="M156" s="4"/>
      <c r="N156" s="4"/>
      <c r="O156" s="4"/>
      <c r="P156" s="4"/>
      <c r="Q156" s="4"/>
      <c r="R156" s="4"/>
      <c r="S156" s="4"/>
      <c r="T156" s="4"/>
      <c r="U156" s="4"/>
      <c r="V156" s="4"/>
      <c r="W156" s="4"/>
      <c r="X156" s="4"/>
      <c r="Y156" s="4"/>
      <c r="Z156" s="4"/>
    </row>
    <row r="157" spans="1:26" ht="13.5" customHeight="1">
      <c r="A157" s="11"/>
      <c r="B157" s="11"/>
      <c r="C157" s="4"/>
      <c r="D157" s="832"/>
      <c r="E157" s="832"/>
      <c r="F157" s="832"/>
      <c r="G157" s="4"/>
      <c r="H157" s="4"/>
      <c r="I157" s="4"/>
      <c r="J157" s="4"/>
      <c r="K157" s="4"/>
      <c r="L157" s="4"/>
      <c r="M157" s="4"/>
      <c r="N157" s="4"/>
      <c r="O157" s="4"/>
      <c r="P157" s="4"/>
      <c r="Q157" s="4"/>
      <c r="R157" s="4"/>
      <c r="S157" s="4"/>
      <c r="T157" s="4"/>
      <c r="U157" s="4"/>
      <c r="V157" s="4"/>
      <c r="W157" s="4"/>
      <c r="X157" s="4"/>
      <c r="Y157" s="4"/>
      <c r="Z157" s="4"/>
    </row>
    <row r="158" spans="1:26" ht="13.5" customHeight="1">
      <c r="A158" s="11"/>
      <c r="B158" s="11"/>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11"/>
      <c r="B159" s="34" t="s">
        <v>294</v>
      </c>
      <c r="C159" s="4"/>
      <c r="D159" s="834" t="s">
        <v>331</v>
      </c>
      <c r="E159" s="832"/>
      <c r="F159" s="832"/>
      <c r="G159" s="4"/>
      <c r="H159" s="4"/>
      <c r="I159" s="4"/>
      <c r="J159" s="4"/>
      <c r="K159" s="4"/>
      <c r="L159" s="4"/>
      <c r="M159" s="4"/>
      <c r="N159" s="4"/>
      <c r="O159" s="4"/>
      <c r="P159" s="4"/>
      <c r="Q159" s="4"/>
      <c r="R159" s="4"/>
      <c r="S159" s="4"/>
      <c r="T159" s="4"/>
      <c r="U159" s="4"/>
      <c r="V159" s="4"/>
      <c r="W159" s="4"/>
      <c r="X159" s="4"/>
      <c r="Y159" s="4"/>
      <c r="Z159" s="4"/>
    </row>
    <row r="160" spans="1:26" ht="13.5" customHeight="1">
      <c r="A160" s="11"/>
      <c r="B160" s="11"/>
      <c r="C160" s="4"/>
      <c r="D160" s="832"/>
      <c r="E160" s="832"/>
      <c r="F160" s="832"/>
      <c r="G160" s="4"/>
      <c r="H160" s="4"/>
      <c r="I160" s="4"/>
      <c r="J160" s="4"/>
      <c r="K160" s="4"/>
      <c r="L160" s="4"/>
      <c r="M160" s="4"/>
      <c r="N160" s="4"/>
      <c r="O160" s="4"/>
      <c r="P160" s="4"/>
      <c r="Q160" s="4"/>
      <c r="R160" s="4"/>
      <c r="S160" s="4"/>
      <c r="T160" s="4"/>
      <c r="U160" s="4"/>
      <c r="V160" s="4"/>
      <c r="W160" s="4"/>
      <c r="X160" s="4"/>
      <c r="Y160" s="4"/>
      <c r="Z160" s="4"/>
    </row>
    <row r="161" spans="1:26" ht="13.5" customHeight="1">
      <c r="A161" s="11"/>
      <c r="B161" s="11"/>
      <c r="C161" s="4"/>
      <c r="D161" s="832"/>
      <c r="E161" s="832"/>
      <c r="F161" s="832"/>
      <c r="G161" s="4"/>
      <c r="H161" s="4"/>
      <c r="I161" s="4"/>
      <c r="J161" s="4"/>
      <c r="K161" s="4"/>
      <c r="L161" s="4"/>
      <c r="M161" s="4"/>
      <c r="N161" s="4"/>
      <c r="O161" s="4"/>
      <c r="P161" s="4"/>
      <c r="Q161" s="4"/>
      <c r="R161" s="4"/>
      <c r="S161" s="4"/>
      <c r="T161" s="4"/>
      <c r="U161" s="4"/>
      <c r="V161" s="4"/>
      <c r="W161" s="4"/>
      <c r="X161" s="4"/>
      <c r="Y161" s="4"/>
      <c r="Z161" s="4"/>
    </row>
    <row r="162" spans="1:26" ht="13.5" customHeight="1">
      <c r="A162" s="11"/>
      <c r="B162" s="11"/>
      <c r="C162" s="4"/>
      <c r="D162" s="832"/>
      <c r="E162" s="832"/>
      <c r="F162" s="832"/>
      <c r="G162" s="4"/>
      <c r="H162" s="4"/>
      <c r="I162" s="4"/>
      <c r="J162" s="4"/>
      <c r="K162" s="4"/>
      <c r="L162" s="4"/>
      <c r="M162" s="4"/>
      <c r="N162" s="4"/>
      <c r="O162" s="4"/>
      <c r="P162" s="4"/>
      <c r="Q162" s="4"/>
      <c r="R162" s="4"/>
      <c r="S162" s="4"/>
      <c r="T162" s="4"/>
      <c r="U162" s="4"/>
      <c r="V162" s="4"/>
      <c r="W162" s="4"/>
      <c r="X162" s="4"/>
      <c r="Y162" s="4"/>
      <c r="Z162" s="4"/>
    </row>
    <row r="163" spans="1:26" ht="13.5" customHeight="1">
      <c r="A163" s="11"/>
      <c r="B163" s="11"/>
      <c r="C163" s="11"/>
      <c r="D163" s="12"/>
      <c r="E163" s="12"/>
      <c r="F163" s="12"/>
      <c r="G163" s="4"/>
      <c r="H163" s="4"/>
      <c r="I163" s="4"/>
      <c r="J163" s="4"/>
      <c r="K163" s="4"/>
      <c r="L163" s="4"/>
      <c r="M163" s="4"/>
      <c r="N163" s="4"/>
      <c r="O163" s="4"/>
      <c r="P163" s="4"/>
      <c r="Q163" s="4"/>
      <c r="R163" s="4"/>
      <c r="S163" s="4"/>
      <c r="T163" s="4"/>
      <c r="U163" s="4"/>
      <c r="V163" s="4"/>
      <c r="W163" s="4"/>
      <c r="X163" s="4"/>
      <c r="Y163" s="4"/>
      <c r="Z163" s="4"/>
    </row>
    <row r="164" spans="1:26" ht="13.5" customHeight="1">
      <c r="A164" s="11"/>
      <c r="B164" s="34" t="s">
        <v>294</v>
      </c>
      <c r="C164" s="11"/>
      <c r="D164" s="846" t="s">
        <v>332</v>
      </c>
      <c r="E164" s="832"/>
      <c r="F164" s="832"/>
      <c r="G164" s="4"/>
      <c r="H164" s="4"/>
      <c r="I164" s="4"/>
      <c r="J164" s="4"/>
      <c r="K164" s="4"/>
      <c r="L164" s="4"/>
      <c r="M164" s="4"/>
      <c r="N164" s="4"/>
      <c r="O164" s="4"/>
      <c r="P164" s="4"/>
      <c r="Q164" s="4"/>
      <c r="R164" s="4"/>
      <c r="S164" s="4"/>
      <c r="T164" s="4"/>
      <c r="U164" s="4"/>
      <c r="V164" s="4"/>
      <c r="W164" s="4"/>
      <c r="X164" s="4"/>
      <c r="Y164" s="4"/>
      <c r="Z164" s="4"/>
    </row>
    <row r="165" spans="1:26" ht="13.5" customHeight="1">
      <c r="A165" s="11"/>
      <c r="B165" s="11"/>
      <c r="C165" s="11"/>
      <c r="D165" s="832"/>
      <c r="E165" s="832"/>
      <c r="F165" s="832"/>
      <c r="G165" s="4"/>
      <c r="H165" s="4"/>
      <c r="I165" s="4"/>
      <c r="J165" s="4"/>
      <c r="K165" s="4"/>
      <c r="L165" s="4"/>
      <c r="M165" s="4"/>
      <c r="N165" s="4"/>
      <c r="O165" s="4"/>
      <c r="P165" s="4"/>
      <c r="Q165" s="4"/>
      <c r="R165" s="4"/>
      <c r="S165" s="4"/>
      <c r="T165" s="4"/>
      <c r="U165" s="4"/>
      <c r="V165" s="4"/>
      <c r="W165" s="4"/>
      <c r="X165" s="4"/>
      <c r="Y165" s="4"/>
      <c r="Z165" s="4"/>
    </row>
    <row r="166" spans="1:26" ht="13.5" customHeight="1">
      <c r="A166" s="11"/>
      <c r="B166" s="11"/>
      <c r="C166" s="11"/>
      <c r="D166" s="832"/>
      <c r="E166" s="832"/>
      <c r="F166" s="832"/>
      <c r="G166" s="4"/>
      <c r="H166" s="4"/>
      <c r="I166" s="4"/>
      <c r="J166" s="4"/>
      <c r="K166" s="4"/>
      <c r="L166" s="4"/>
      <c r="M166" s="4"/>
      <c r="N166" s="4"/>
      <c r="O166" s="4"/>
      <c r="P166" s="4"/>
      <c r="Q166" s="4"/>
      <c r="R166" s="4"/>
      <c r="S166" s="4"/>
      <c r="T166" s="4"/>
      <c r="U166" s="4"/>
      <c r="V166" s="4"/>
      <c r="W166" s="4"/>
      <c r="X166" s="4"/>
      <c r="Y166" s="4"/>
      <c r="Z166" s="4"/>
    </row>
    <row r="167" spans="1:26" ht="13.5" customHeight="1">
      <c r="A167" s="29"/>
      <c r="B167" s="29"/>
      <c r="C167" s="11"/>
      <c r="D167" s="4"/>
      <c r="E167" s="12"/>
      <c r="F167" s="12"/>
      <c r="G167" s="4"/>
      <c r="H167" s="4"/>
      <c r="I167" s="4"/>
      <c r="J167" s="4"/>
      <c r="K167" s="4"/>
      <c r="L167" s="4"/>
      <c r="M167" s="4"/>
      <c r="N167" s="4"/>
      <c r="O167" s="4"/>
      <c r="P167" s="4"/>
      <c r="Q167" s="4"/>
      <c r="R167" s="4"/>
      <c r="S167" s="4"/>
      <c r="T167" s="4"/>
      <c r="U167" s="4"/>
      <c r="V167" s="4"/>
      <c r="W167" s="4"/>
      <c r="X167" s="4"/>
      <c r="Y167" s="4"/>
      <c r="Z167" s="4"/>
    </row>
    <row r="168" spans="1:26" ht="12.75" customHeight="1">
      <c r="A168" s="848" t="s">
        <v>333</v>
      </c>
      <c r="B168" s="849"/>
      <c r="C168" s="849"/>
      <c r="D168" s="849"/>
      <c r="E168" s="849"/>
      <c r="F168" s="849"/>
      <c r="G168" s="849"/>
      <c r="H168" s="4"/>
      <c r="I168" s="4"/>
      <c r="J168" s="4"/>
      <c r="K168" s="4"/>
      <c r="L168" s="4"/>
      <c r="M168" s="4"/>
      <c r="N168" s="4"/>
      <c r="O168" s="4"/>
      <c r="P168" s="4"/>
      <c r="Q168" s="4"/>
      <c r="R168" s="4"/>
      <c r="S168" s="4"/>
      <c r="T168" s="4"/>
      <c r="U168" s="4"/>
      <c r="V168" s="4"/>
      <c r="W168" s="4"/>
      <c r="X168" s="4"/>
      <c r="Y168" s="4"/>
      <c r="Z168" s="4"/>
    </row>
    <row r="169" spans="1:26" ht="12" customHeight="1">
      <c r="A169" s="11"/>
      <c r="B169" s="11"/>
      <c r="C169" s="11"/>
      <c r="D169" s="12"/>
      <c r="E169" s="12"/>
      <c r="F169" s="12"/>
      <c r="G169" s="4"/>
      <c r="H169" s="4"/>
      <c r="I169" s="4"/>
      <c r="J169" s="4"/>
      <c r="K169" s="4"/>
      <c r="L169" s="4"/>
      <c r="M169" s="4"/>
      <c r="N169" s="4"/>
      <c r="O169" s="4"/>
      <c r="P169" s="4"/>
      <c r="Q169" s="4"/>
      <c r="R169" s="4"/>
      <c r="S169" s="4"/>
      <c r="T169" s="4"/>
      <c r="U169" s="4"/>
      <c r="V169" s="4"/>
      <c r="W169" s="4"/>
      <c r="X169" s="4"/>
      <c r="Y169" s="4"/>
      <c r="Z169" s="4"/>
    </row>
    <row r="170" spans="1:26" ht="12.75" customHeight="1">
      <c r="A170" s="11"/>
      <c r="B170" s="855" t="s">
        <v>334</v>
      </c>
      <c r="C170" s="832"/>
      <c r="D170" s="832"/>
      <c r="E170" s="832"/>
      <c r="F170" s="832"/>
      <c r="G170" s="4"/>
      <c r="H170" s="4"/>
      <c r="I170" s="4"/>
      <c r="J170" s="4"/>
      <c r="K170" s="4"/>
      <c r="L170" s="4"/>
      <c r="M170" s="4"/>
      <c r="N170" s="4"/>
      <c r="O170" s="4"/>
      <c r="P170" s="4"/>
      <c r="Q170" s="4"/>
      <c r="R170" s="4"/>
      <c r="S170" s="4"/>
      <c r="T170" s="4"/>
      <c r="U170" s="4"/>
      <c r="V170" s="4"/>
      <c r="W170" s="4"/>
      <c r="X170" s="4"/>
      <c r="Y170" s="4"/>
      <c r="Z170" s="4"/>
    </row>
    <row r="171" spans="1:26" ht="12" customHeight="1">
      <c r="A171" s="27"/>
      <c r="B171" s="27"/>
      <c r="C171" s="27"/>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c r="A172" s="848" t="s">
        <v>335</v>
      </c>
      <c r="B172" s="849"/>
      <c r="C172" s="849"/>
      <c r="D172" s="849"/>
      <c r="E172" s="849"/>
      <c r="F172" s="849"/>
      <c r="G172" s="849"/>
      <c r="H172" s="4"/>
      <c r="I172" s="4"/>
      <c r="J172" s="4"/>
      <c r="K172" s="4"/>
      <c r="L172" s="4"/>
      <c r="M172" s="4"/>
      <c r="N172" s="4"/>
      <c r="O172" s="4"/>
      <c r="P172" s="4"/>
      <c r="Q172" s="4"/>
      <c r="R172" s="4"/>
      <c r="S172" s="4"/>
      <c r="T172" s="4"/>
      <c r="U172" s="4"/>
      <c r="V172" s="4"/>
      <c r="W172" s="4"/>
      <c r="X172" s="4"/>
      <c r="Y172" s="4"/>
      <c r="Z172" s="4"/>
    </row>
    <row r="173" spans="1:26" ht="12" customHeight="1">
      <c r="A173" s="3"/>
      <c r="B173" s="3"/>
      <c r="C173" s="11"/>
      <c r="D173" s="4"/>
      <c r="E173" s="3"/>
      <c r="F173" s="4"/>
      <c r="G173" s="4"/>
      <c r="H173" s="4"/>
      <c r="I173" s="4"/>
      <c r="J173" s="4"/>
      <c r="K173" s="4"/>
      <c r="L173" s="4"/>
      <c r="M173" s="4"/>
      <c r="N173" s="4"/>
      <c r="O173" s="4"/>
      <c r="P173" s="4"/>
      <c r="Q173" s="4"/>
      <c r="R173" s="4"/>
      <c r="S173" s="4"/>
      <c r="T173" s="4"/>
      <c r="U173" s="4"/>
      <c r="V173" s="4"/>
      <c r="W173" s="4"/>
      <c r="X173" s="4"/>
      <c r="Y173" s="4"/>
      <c r="Z173" s="4"/>
    </row>
    <row r="174" spans="1:26" ht="12.75" customHeight="1">
      <c r="A174" s="3"/>
      <c r="B174" s="3"/>
      <c r="C174" s="11"/>
      <c r="D174" s="845" t="s">
        <v>336</v>
      </c>
      <c r="E174" s="832"/>
      <c r="F174" s="832"/>
      <c r="G174" s="4"/>
      <c r="H174" s="4"/>
      <c r="I174" s="4"/>
      <c r="J174" s="4"/>
      <c r="K174" s="4"/>
      <c r="L174" s="4"/>
      <c r="M174" s="4"/>
      <c r="N174" s="4"/>
      <c r="O174" s="4"/>
      <c r="P174" s="4"/>
      <c r="Q174" s="4"/>
      <c r="R174" s="4"/>
      <c r="S174" s="4"/>
      <c r="T174" s="4"/>
      <c r="U174" s="4"/>
      <c r="V174" s="4"/>
      <c r="W174" s="4"/>
      <c r="X174" s="4"/>
      <c r="Y174" s="4"/>
      <c r="Z174" s="4"/>
    </row>
    <row r="175" spans="1:26" ht="12.75" customHeight="1">
      <c r="A175" s="3"/>
      <c r="B175" s="3"/>
      <c r="C175" s="11"/>
      <c r="D175" s="832"/>
      <c r="E175" s="832"/>
      <c r="F175" s="832"/>
      <c r="G175" s="4"/>
      <c r="H175" s="4"/>
      <c r="I175" s="4"/>
      <c r="J175" s="4"/>
      <c r="K175" s="4"/>
      <c r="L175" s="4"/>
      <c r="M175" s="4"/>
      <c r="N175" s="4"/>
      <c r="O175" s="4"/>
      <c r="P175" s="4"/>
      <c r="Q175" s="4"/>
      <c r="R175" s="4"/>
      <c r="S175" s="4"/>
      <c r="T175" s="4"/>
      <c r="U175" s="4"/>
      <c r="V175" s="4"/>
      <c r="W175" s="4"/>
      <c r="X175" s="4"/>
      <c r="Y175" s="4"/>
      <c r="Z175" s="4"/>
    </row>
    <row r="176" spans="1:26" ht="12.75" customHeight="1">
      <c r="A176" s="3"/>
      <c r="B176" s="3"/>
      <c r="C176" s="11"/>
      <c r="D176" s="855" t="s">
        <v>337</v>
      </c>
      <c r="E176" s="832"/>
      <c r="F176" s="832"/>
      <c r="G176" s="4"/>
      <c r="H176" s="4"/>
      <c r="I176" s="4"/>
      <c r="J176" s="4"/>
      <c r="K176" s="4"/>
      <c r="L176" s="4"/>
      <c r="M176" s="4"/>
      <c r="N176" s="4"/>
      <c r="O176" s="4"/>
      <c r="P176" s="4"/>
      <c r="Q176" s="4"/>
      <c r="R176" s="4"/>
      <c r="S176" s="4"/>
      <c r="T176" s="4"/>
      <c r="U176" s="4"/>
      <c r="V176" s="4"/>
      <c r="W176" s="4"/>
      <c r="X176" s="4"/>
      <c r="Y176" s="4"/>
      <c r="Z176" s="4"/>
    </row>
    <row r="177" spans="1:26" ht="12" customHeight="1">
      <c r="A177" s="3"/>
      <c r="B177" s="3"/>
      <c r="C177" s="11"/>
      <c r="D177" s="4"/>
      <c r="E177" s="3"/>
      <c r="F177" s="4"/>
      <c r="G177" s="4"/>
      <c r="H177" s="4"/>
      <c r="I177" s="4"/>
      <c r="J177" s="4"/>
      <c r="K177" s="4"/>
      <c r="L177" s="4"/>
      <c r="M177" s="4"/>
      <c r="N177" s="4"/>
      <c r="O177" s="4"/>
      <c r="P177" s="4"/>
      <c r="Q177" s="4"/>
      <c r="R177" s="4"/>
      <c r="S177" s="4"/>
      <c r="T177" s="4"/>
      <c r="U177" s="4"/>
      <c r="V177" s="4"/>
      <c r="W177" s="4"/>
      <c r="X177" s="4"/>
      <c r="Y177" s="4"/>
      <c r="Z177" s="4"/>
    </row>
    <row r="178" spans="1:26" ht="12.75" customHeight="1">
      <c r="A178" s="33"/>
      <c r="B178" s="34" t="s">
        <v>294</v>
      </c>
      <c r="C178" s="11"/>
      <c r="D178" s="834" t="s">
        <v>338</v>
      </c>
      <c r="E178" s="832"/>
      <c r="F178" s="832"/>
      <c r="G178" s="4"/>
      <c r="H178" s="4"/>
      <c r="I178" s="4"/>
      <c r="J178" s="4"/>
      <c r="K178" s="4"/>
      <c r="L178" s="4"/>
      <c r="M178" s="4"/>
      <c r="N178" s="4"/>
      <c r="O178" s="4"/>
      <c r="P178" s="4"/>
      <c r="Q178" s="4"/>
      <c r="R178" s="4"/>
      <c r="S178" s="4"/>
      <c r="T178" s="4"/>
      <c r="U178" s="4"/>
      <c r="V178" s="4"/>
      <c r="W178" s="4"/>
      <c r="X178" s="4"/>
      <c r="Y178" s="4"/>
      <c r="Z178" s="4"/>
    </row>
    <row r="179" spans="1:26" ht="12.75" customHeight="1">
      <c r="A179" s="33"/>
      <c r="B179" s="33"/>
      <c r="C179" s="11"/>
      <c r="D179" s="832"/>
      <c r="E179" s="832"/>
      <c r="F179" s="832"/>
      <c r="G179" s="4"/>
      <c r="H179" s="4"/>
      <c r="I179" s="4"/>
      <c r="J179" s="4"/>
      <c r="K179" s="4"/>
      <c r="L179" s="4"/>
      <c r="M179" s="4"/>
      <c r="N179" s="4"/>
      <c r="O179" s="4"/>
      <c r="P179" s="4"/>
      <c r="Q179" s="4"/>
      <c r="R179" s="4"/>
      <c r="S179" s="4"/>
      <c r="T179" s="4"/>
      <c r="U179" s="4"/>
      <c r="V179" s="4"/>
      <c r="W179" s="4"/>
      <c r="X179" s="4"/>
      <c r="Y179" s="4"/>
      <c r="Z179" s="4"/>
    </row>
    <row r="180" spans="1:26" ht="12.75" customHeight="1">
      <c r="A180" s="33"/>
      <c r="B180" s="33"/>
      <c r="C180" s="11"/>
      <c r="D180" s="832"/>
      <c r="E180" s="832"/>
      <c r="F180" s="832"/>
      <c r="G180" s="4"/>
      <c r="H180" s="4"/>
      <c r="I180" s="4"/>
      <c r="J180" s="4"/>
      <c r="K180" s="4"/>
      <c r="L180" s="4"/>
      <c r="M180" s="4"/>
      <c r="N180" s="4"/>
      <c r="O180" s="4"/>
      <c r="P180" s="4"/>
      <c r="Q180" s="4"/>
      <c r="R180" s="4"/>
      <c r="S180" s="4"/>
      <c r="T180" s="4"/>
      <c r="U180" s="4"/>
      <c r="V180" s="4"/>
      <c r="W180" s="4"/>
      <c r="X180" s="4"/>
      <c r="Y180" s="4"/>
      <c r="Z180" s="4"/>
    </row>
    <row r="181" spans="1:26" ht="12.75" customHeight="1">
      <c r="A181" s="11"/>
      <c r="B181" s="11"/>
      <c r="C181" s="11"/>
      <c r="D181" s="832"/>
      <c r="E181" s="832"/>
      <c r="F181" s="832"/>
      <c r="G181" s="4"/>
      <c r="H181" s="4"/>
      <c r="I181" s="4"/>
      <c r="J181" s="4"/>
      <c r="K181" s="4"/>
      <c r="L181" s="4"/>
      <c r="M181" s="4"/>
      <c r="N181" s="4"/>
      <c r="O181" s="4"/>
      <c r="P181" s="4"/>
      <c r="Q181" s="4"/>
      <c r="R181" s="4"/>
      <c r="S181" s="4"/>
      <c r="T181" s="4"/>
      <c r="U181" s="4"/>
      <c r="V181" s="4"/>
      <c r="W181" s="4"/>
      <c r="X181" s="4"/>
      <c r="Y181" s="4"/>
      <c r="Z181" s="4"/>
    </row>
    <row r="182" spans="1:26" ht="12.75" customHeight="1">
      <c r="A182" s="11"/>
      <c r="B182" s="11"/>
      <c r="C182" s="11"/>
      <c r="D182" s="12"/>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c r="A183" s="11"/>
      <c r="B183" s="11"/>
      <c r="C183" s="11"/>
      <c r="D183" s="834" t="s">
        <v>339</v>
      </c>
      <c r="E183" s="832"/>
      <c r="F183" s="832"/>
      <c r="G183" s="4"/>
      <c r="H183" s="4"/>
      <c r="I183" s="4"/>
      <c r="J183" s="4"/>
      <c r="K183" s="4"/>
      <c r="L183" s="4"/>
      <c r="M183" s="4"/>
      <c r="N183" s="4"/>
      <c r="O183" s="4"/>
      <c r="P183" s="4"/>
      <c r="Q183" s="4"/>
      <c r="R183" s="4"/>
      <c r="S183" s="4"/>
      <c r="T183" s="4"/>
      <c r="U183" s="4"/>
      <c r="V183" s="4"/>
      <c r="W183" s="4"/>
      <c r="X183" s="4"/>
      <c r="Y183" s="4"/>
      <c r="Z183" s="4"/>
    </row>
    <row r="184" spans="1:26" ht="12.75" customHeight="1">
      <c r="A184" s="11"/>
      <c r="B184" s="11"/>
      <c r="C184" s="11"/>
      <c r="D184" s="832"/>
      <c r="E184" s="832"/>
      <c r="F184" s="832"/>
      <c r="G184" s="4"/>
      <c r="H184" s="4"/>
      <c r="I184" s="4"/>
      <c r="J184" s="4"/>
      <c r="K184" s="4"/>
      <c r="L184" s="4"/>
      <c r="M184" s="4"/>
      <c r="N184" s="4"/>
      <c r="O184" s="4"/>
      <c r="P184" s="4"/>
      <c r="Q184" s="4"/>
      <c r="R184" s="4"/>
      <c r="S184" s="4"/>
      <c r="T184" s="4"/>
      <c r="U184" s="4"/>
      <c r="V184" s="4"/>
      <c r="W184" s="4"/>
      <c r="X184" s="4"/>
      <c r="Y184" s="4"/>
      <c r="Z184" s="4"/>
    </row>
    <row r="185" spans="1:26" ht="12.75" customHeight="1">
      <c r="A185" s="11"/>
      <c r="B185" s="11"/>
      <c r="C185" s="11"/>
      <c r="D185" s="5"/>
      <c r="E185" s="5"/>
      <c r="F185" s="5"/>
      <c r="G185" s="4"/>
      <c r="H185" s="4"/>
      <c r="I185" s="4"/>
      <c r="J185" s="4"/>
      <c r="K185" s="4"/>
      <c r="L185" s="4"/>
      <c r="M185" s="4"/>
      <c r="N185" s="4"/>
      <c r="O185" s="4"/>
      <c r="P185" s="4"/>
      <c r="Q185" s="4"/>
      <c r="R185" s="4"/>
      <c r="S185" s="4"/>
      <c r="T185" s="4"/>
      <c r="U185" s="4"/>
      <c r="V185" s="4"/>
      <c r="W185" s="4"/>
      <c r="X185" s="4"/>
      <c r="Y185" s="4"/>
      <c r="Z185" s="4"/>
    </row>
    <row r="186" spans="1:26" ht="12.75" customHeight="1">
      <c r="A186" s="33"/>
      <c r="B186" s="34" t="s">
        <v>294</v>
      </c>
      <c r="C186" s="11"/>
      <c r="D186" s="834" t="s">
        <v>340</v>
      </c>
      <c r="E186" s="832"/>
      <c r="F186" s="832"/>
      <c r="G186" s="4"/>
      <c r="H186" s="4"/>
      <c r="I186" s="4"/>
      <c r="J186" s="4"/>
      <c r="K186" s="4"/>
      <c r="L186" s="4"/>
      <c r="M186" s="4"/>
      <c r="N186" s="4"/>
      <c r="O186" s="4"/>
      <c r="P186" s="4"/>
      <c r="Q186" s="4"/>
      <c r="R186" s="4"/>
      <c r="S186" s="4"/>
      <c r="T186" s="4"/>
      <c r="U186" s="4"/>
      <c r="V186" s="4"/>
      <c r="W186" s="4"/>
      <c r="X186" s="4"/>
      <c r="Y186" s="4"/>
      <c r="Z186" s="4"/>
    </row>
    <row r="187" spans="1:26" ht="14.25" customHeight="1">
      <c r="A187" s="33"/>
      <c r="B187" s="4"/>
      <c r="C187" s="11"/>
      <c r="D187" s="832"/>
      <c r="E187" s="832"/>
      <c r="F187" s="832"/>
      <c r="G187" s="4"/>
      <c r="H187" s="4"/>
      <c r="I187" s="4"/>
      <c r="J187" s="4"/>
      <c r="K187" s="4"/>
      <c r="L187" s="4"/>
      <c r="M187" s="4"/>
      <c r="N187" s="4"/>
      <c r="O187" s="4"/>
      <c r="P187" s="4"/>
      <c r="Q187" s="4"/>
      <c r="R187" s="4"/>
      <c r="S187" s="4"/>
      <c r="T187" s="4"/>
      <c r="U187" s="4"/>
      <c r="V187" s="4"/>
      <c r="W187" s="4"/>
      <c r="X187" s="4"/>
      <c r="Y187" s="4"/>
      <c r="Z187" s="4"/>
    </row>
    <row r="188" spans="1:26" ht="12.75" customHeight="1">
      <c r="A188" s="33"/>
      <c r="B188" s="11"/>
      <c r="C188" s="11"/>
      <c r="D188" s="832"/>
      <c r="E188" s="832"/>
      <c r="F188" s="832"/>
      <c r="G188" s="4"/>
      <c r="H188" s="4"/>
      <c r="I188" s="4"/>
      <c r="J188" s="4"/>
      <c r="K188" s="4"/>
      <c r="L188" s="4"/>
      <c r="M188" s="4"/>
      <c r="N188" s="4"/>
      <c r="O188" s="4"/>
      <c r="P188" s="4"/>
      <c r="Q188" s="4"/>
      <c r="R188" s="4"/>
      <c r="S188" s="4"/>
      <c r="T188" s="4"/>
      <c r="U188" s="4"/>
      <c r="V188" s="4"/>
      <c r="W188" s="4"/>
      <c r="X188" s="4"/>
      <c r="Y188" s="4"/>
      <c r="Z188" s="4"/>
    </row>
    <row r="189" spans="1:26" ht="12.75" customHeight="1">
      <c r="A189" s="33"/>
      <c r="B189" s="11"/>
      <c r="C189" s="11"/>
      <c r="D189" s="832"/>
      <c r="E189" s="832"/>
      <c r="F189" s="832"/>
      <c r="G189" s="4"/>
      <c r="H189" s="4"/>
      <c r="I189" s="4"/>
      <c r="J189" s="4"/>
      <c r="K189" s="4"/>
      <c r="L189" s="4"/>
      <c r="M189" s="4"/>
      <c r="N189" s="4"/>
      <c r="O189" s="4"/>
      <c r="P189" s="4"/>
      <c r="Q189" s="4"/>
      <c r="R189" s="4"/>
      <c r="S189" s="4"/>
      <c r="T189" s="4"/>
      <c r="U189" s="4"/>
      <c r="V189" s="4"/>
      <c r="W189" s="4"/>
      <c r="X189" s="4"/>
      <c r="Y189" s="4"/>
      <c r="Z189" s="4"/>
    </row>
    <row r="190" spans="1:26" ht="12.75" customHeight="1">
      <c r="A190" s="11"/>
      <c r="B190" s="11"/>
      <c r="C190" s="11"/>
      <c r="D190" s="5"/>
      <c r="E190" s="5"/>
      <c r="F190" s="5"/>
      <c r="G190" s="4"/>
      <c r="H190" s="4"/>
      <c r="I190" s="4"/>
      <c r="J190" s="4"/>
      <c r="K190" s="4"/>
      <c r="L190" s="4"/>
      <c r="M190" s="4"/>
      <c r="N190" s="4"/>
      <c r="O190" s="4"/>
      <c r="P190" s="4"/>
      <c r="Q190" s="4"/>
      <c r="R190" s="4"/>
      <c r="S190" s="4"/>
      <c r="T190" s="4"/>
      <c r="U190" s="4"/>
      <c r="V190" s="4"/>
      <c r="W190" s="4"/>
      <c r="X190" s="4"/>
      <c r="Y190" s="4"/>
      <c r="Z190" s="4"/>
    </row>
    <row r="191" spans="1:26" ht="12.75" customHeight="1">
      <c r="A191" s="848" t="s">
        <v>341</v>
      </c>
      <c r="B191" s="849"/>
      <c r="C191" s="849"/>
      <c r="D191" s="849"/>
      <c r="E191" s="849"/>
      <c r="F191" s="849"/>
      <c r="G191" s="849"/>
      <c r="H191" s="4"/>
      <c r="I191" s="4"/>
      <c r="J191" s="4"/>
      <c r="K191" s="4"/>
      <c r="L191" s="4"/>
      <c r="M191" s="4"/>
      <c r="N191" s="4"/>
      <c r="O191" s="4"/>
      <c r="P191" s="4"/>
      <c r="Q191" s="4"/>
      <c r="R191" s="4"/>
      <c r="S191" s="4"/>
      <c r="T191" s="4"/>
      <c r="U191" s="4"/>
      <c r="V191" s="4"/>
      <c r="W191" s="4"/>
      <c r="X191" s="4"/>
      <c r="Y191" s="4"/>
      <c r="Z191" s="4"/>
    </row>
    <row r="192" spans="1:26" ht="12" customHeight="1">
      <c r="A192" s="11"/>
      <c r="B192" s="11"/>
      <c r="C192" s="11"/>
      <c r="D192" s="12"/>
      <c r="E192" s="12"/>
      <c r="F192" s="12"/>
      <c r="G192" s="4"/>
      <c r="H192" s="4"/>
      <c r="I192" s="4"/>
      <c r="J192" s="4"/>
      <c r="K192" s="4"/>
      <c r="L192" s="4"/>
      <c r="M192" s="4"/>
      <c r="N192" s="4"/>
      <c r="O192" s="4"/>
      <c r="P192" s="4"/>
      <c r="Q192" s="4"/>
      <c r="R192" s="4"/>
      <c r="S192" s="4"/>
      <c r="T192" s="4"/>
      <c r="U192" s="4"/>
      <c r="V192" s="4"/>
      <c r="W192" s="4"/>
      <c r="X192" s="4"/>
      <c r="Y192" s="4"/>
      <c r="Z192" s="4"/>
    </row>
    <row r="193" spans="1:26" ht="12.75" customHeight="1">
      <c r="A193" s="11"/>
      <c r="B193" s="11"/>
      <c r="C193" s="36"/>
      <c r="D193" s="850" t="s">
        <v>342</v>
      </c>
      <c r="E193" s="832"/>
      <c r="F193" s="832"/>
      <c r="G193" s="4"/>
      <c r="H193" s="4"/>
      <c r="I193" s="4"/>
      <c r="J193" s="4"/>
      <c r="K193" s="4"/>
      <c r="L193" s="4"/>
      <c r="M193" s="4"/>
      <c r="N193" s="4"/>
      <c r="O193" s="4"/>
      <c r="P193" s="4"/>
      <c r="Q193" s="4"/>
      <c r="R193" s="4"/>
      <c r="S193" s="4"/>
      <c r="T193" s="4"/>
      <c r="U193" s="4"/>
      <c r="V193" s="4"/>
      <c r="W193" s="4"/>
      <c r="X193" s="4"/>
      <c r="Y193" s="4"/>
      <c r="Z193" s="4"/>
    </row>
    <row r="194" spans="1:26" ht="12.75" customHeight="1">
      <c r="A194" s="27"/>
      <c r="B194" s="27"/>
      <c r="C194" s="27"/>
      <c r="D194" s="851" t="s">
        <v>343</v>
      </c>
      <c r="E194" s="832"/>
      <c r="F194" s="832"/>
      <c r="G194" s="4"/>
      <c r="H194" s="4"/>
      <c r="I194" s="4"/>
      <c r="J194" s="4"/>
      <c r="K194" s="4"/>
      <c r="L194" s="4"/>
      <c r="M194" s="4"/>
      <c r="N194" s="4"/>
      <c r="O194" s="4"/>
      <c r="P194" s="4"/>
      <c r="Q194" s="4"/>
      <c r="R194" s="4"/>
      <c r="S194" s="4"/>
      <c r="T194" s="4"/>
      <c r="U194" s="4"/>
      <c r="V194" s="4"/>
      <c r="W194" s="4"/>
      <c r="X194" s="4"/>
      <c r="Y194" s="4"/>
      <c r="Z194" s="4"/>
    </row>
    <row r="195" spans="1:26" ht="12" customHeight="1">
      <c r="A195" s="29"/>
      <c r="B195" s="29"/>
      <c r="C195" s="29"/>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c r="A196" s="29"/>
      <c r="B196" s="11"/>
      <c r="C196" s="29"/>
      <c r="D196" s="850" t="s">
        <v>344</v>
      </c>
      <c r="E196" s="832"/>
      <c r="F196" s="832"/>
      <c r="G196" s="4"/>
      <c r="H196" s="4"/>
      <c r="I196" s="4"/>
      <c r="J196" s="4"/>
      <c r="K196" s="4"/>
      <c r="L196" s="4"/>
      <c r="M196" s="4"/>
      <c r="N196" s="4"/>
      <c r="O196" s="4"/>
      <c r="P196" s="4"/>
      <c r="Q196" s="4"/>
      <c r="R196" s="4"/>
      <c r="S196" s="4"/>
      <c r="T196" s="4"/>
      <c r="U196" s="4"/>
      <c r="V196" s="4"/>
      <c r="W196" s="4"/>
      <c r="X196" s="4"/>
      <c r="Y196" s="4"/>
      <c r="Z196" s="4"/>
    </row>
    <row r="197" spans="1:26" ht="12.75" customHeight="1">
      <c r="A197" s="33"/>
      <c r="B197" s="34" t="s">
        <v>294</v>
      </c>
      <c r="C197" s="11"/>
      <c r="D197" s="834" t="s">
        <v>345</v>
      </c>
      <c r="E197" s="832"/>
      <c r="F197" s="832"/>
      <c r="G197" s="4"/>
      <c r="H197" s="4"/>
      <c r="I197" s="4"/>
      <c r="J197" s="4"/>
      <c r="K197" s="4"/>
      <c r="L197" s="4"/>
      <c r="M197" s="4"/>
      <c r="N197" s="4"/>
      <c r="O197" s="4"/>
      <c r="P197" s="4"/>
      <c r="Q197" s="4"/>
      <c r="R197" s="4"/>
      <c r="S197" s="4"/>
      <c r="T197" s="4"/>
      <c r="U197" s="4"/>
      <c r="V197" s="4"/>
      <c r="W197" s="4"/>
      <c r="X197" s="4"/>
      <c r="Y197" s="4"/>
      <c r="Z197" s="4"/>
    </row>
    <row r="198" spans="1:26" ht="12.75" customHeight="1">
      <c r="A198" s="33"/>
      <c r="B198" s="33"/>
      <c r="C198" s="11"/>
      <c r="D198" s="832"/>
      <c r="E198" s="832"/>
      <c r="F198" s="832"/>
      <c r="G198" s="4"/>
      <c r="H198" s="4"/>
      <c r="I198" s="4"/>
      <c r="J198" s="4"/>
      <c r="K198" s="4"/>
      <c r="L198" s="4"/>
      <c r="M198" s="4"/>
      <c r="N198" s="4"/>
      <c r="O198" s="4"/>
      <c r="P198" s="4"/>
      <c r="Q198" s="4"/>
      <c r="R198" s="4"/>
      <c r="S198" s="4"/>
      <c r="T198" s="4"/>
      <c r="U198" s="4"/>
      <c r="V198" s="4"/>
      <c r="W198" s="4"/>
      <c r="X198" s="4"/>
      <c r="Y198" s="4"/>
      <c r="Z198" s="4"/>
    </row>
    <row r="199" spans="1:26" ht="12.75" customHeight="1">
      <c r="A199" s="11"/>
      <c r="B199" s="11"/>
      <c r="C199" s="11"/>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c r="A200" s="33"/>
      <c r="B200" s="34" t="s">
        <v>294</v>
      </c>
      <c r="C200" s="11"/>
      <c r="D200" s="834" t="s">
        <v>346</v>
      </c>
      <c r="E200" s="832"/>
      <c r="F200" s="832"/>
      <c r="G200" s="4"/>
      <c r="H200" s="4"/>
      <c r="I200" s="4"/>
      <c r="J200" s="4"/>
      <c r="K200" s="4"/>
      <c r="L200" s="4"/>
      <c r="M200" s="4"/>
      <c r="N200" s="4"/>
      <c r="O200" s="4"/>
      <c r="P200" s="4"/>
      <c r="Q200" s="4"/>
      <c r="R200" s="4"/>
      <c r="S200" s="4"/>
      <c r="T200" s="4"/>
      <c r="U200" s="4"/>
      <c r="V200" s="4"/>
      <c r="W200" s="4"/>
      <c r="X200" s="4"/>
      <c r="Y200" s="4"/>
      <c r="Z200" s="4"/>
    </row>
    <row r="201" spans="1:26" ht="12.75" customHeight="1">
      <c r="A201" s="33"/>
      <c r="B201" s="33"/>
      <c r="C201" s="11"/>
      <c r="D201" s="832"/>
      <c r="E201" s="832"/>
      <c r="F201" s="832"/>
      <c r="G201" s="4"/>
      <c r="H201" s="4"/>
      <c r="I201" s="4"/>
      <c r="J201" s="4"/>
      <c r="K201" s="4"/>
      <c r="L201" s="4"/>
      <c r="M201" s="4"/>
      <c r="N201" s="4"/>
      <c r="O201" s="4"/>
      <c r="P201" s="4"/>
      <c r="Q201" s="4"/>
      <c r="R201" s="4"/>
      <c r="S201" s="4"/>
      <c r="T201" s="4"/>
      <c r="U201" s="4"/>
      <c r="V201" s="4"/>
      <c r="W201" s="4"/>
      <c r="X201" s="4"/>
      <c r="Y201" s="4"/>
      <c r="Z201" s="4"/>
    </row>
    <row r="202" spans="1:26" ht="12.75" customHeight="1">
      <c r="A202" s="33"/>
      <c r="B202" s="33"/>
      <c r="C202" s="11"/>
      <c r="D202" s="832"/>
      <c r="E202" s="832"/>
      <c r="F202" s="832"/>
      <c r="G202" s="4"/>
      <c r="H202" s="4"/>
      <c r="I202" s="4"/>
      <c r="J202" s="4"/>
      <c r="K202" s="4"/>
      <c r="L202" s="4"/>
      <c r="M202" s="4"/>
      <c r="N202" s="4"/>
      <c r="O202" s="4"/>
      <c r="P202" s="4"/>
      <c r="Q202" s="4"/>
      <c r="R202" s="4"/>
      <c r="S202" s="4"/>
      <c r="T202" s="4"/>
      <c r="U202" s="4"/>
      <c r="V202" s="4"/>
      <c r="W202" s="4"/>
      <c r="X202" s="4"/>
      <c r="Y202" s="4"/>
      <c r="Z202" s="4"/>
    </row>
    <row r="203" spans="1:26" ht="4.5" customHeight="1">
      <c r="A203" s="33"/>
      <c r="B203" s="33"/>
      <c r="C203" s="11"/>
      <c r="D203" s="12"/>
      <c r="E203" s="12"/>
      <c r="F203" s="12"/>
      <c r="G203" s="4"/>
      <c r="H203" s="4"/>
      <c r="I203" s="4"/>
      <c r="J203" s="4"/>
      <c r="K203" s="4"/>
      <c r="L203" s="4"/>
      <c r="M203" s="4"/>
      <c r="N203" s="4"/>
      <c r="O203" s="4"/>
      <c r="P203" s="4"/>
      <c r="Q203" s="4"/>
      <c r="R203" s="4"/>
      <c r="S203" s="4"/>
      <c r="T203" s="4"/>
      <c r="U203" s="4"/>
      <c r="V203" s="4"/>
      <c r="W203" s="4"/>
      <c r="X203" s="4"/>
      <c r="Y203" s="4"/>
      <c r="Z203" s="4"/>
    </row>
    <row r="204" spans="1:26" ht="12.75" customHeight="1">
      <c r="A204" s="33"/>
      <c r="B204" s="33"/>
      <c r="C204" s="11"/>
      <c r="D204" s="834" t="s">
        <v>347</v>
      </c>
      <c r="E204" s="832"/>
      <c r="F204" s="832"/>
      <c r="G204" s="4"/>
      <c r="H204" s="4"/>
      <c r="I204" s="4"/>
      <c r="J204" s="4"/>
      <c r="K204" s="4"/>
      <c r="L204" s="4"/>
      <c r="M204" s="4"/>
      <c r="N204" s="4"/>
      <c r="O204" s="4"/>
      <c r="P204" s="4"/>
      <c r="Q204" s="4"/>
      <c r="R204" s="4"/>
      <c r="S204" s="4"/>
      <c r="T204" s="4"/>
      <c r="U204" s="4"/>
      <c r="V204" s="4"/>
      <c r="W204" s="4"/>
      <c r="X204" s="4"/>
      <c r="Y204" s="4"/>
      <c r="Z204" s="4"/>
    </row>
    <row r="205" spans="1:26" ht="12.75" customHeight="1">
      <c r="A205" s="33"/>
      <c r="B205" s="33"/>
      <c r="C205" s="11"/>
      <c r="D205" s="832"/>
      <c r="E205" s="832"/>
      <c r="F205" s="832"/>
      <c r="G205" s="4"/>
      <c r="H205" s="4"/>
      <c r="I205" s="4"/>
      <c r="J205" s="4"/>
      <c r="K205" s="4"/>
      <c r="L205" s="4"/>
      <c r="M205" s="4"/>
      <c r="N205" s="4"/>
      <c r="O205" s="4"/>
      <c r="P205" s="4"/>
      <c r="Q205" s="4"/>
      <c r="R205" s="4"/>
      <c r="S205" s="4"/>
      <c r="T205" s="4"/>
      <c r="U205" s="4"/>
      <c r="V205" s="4"/>
      <c r="W205" s="4"/>
      <c r="X205" s="4"/>
      <c r="Y205" s="4"/>
      <c r="Z205" s="4"/>
    </row>
    <row r="206" spans="1:26" ht="12.75" customHeight="1">
      <c r="A206" s="33"/>
      <c r="B206" s="33"/>
      <c r="C206" s="11"/>
      <c r="D206" s="832"/>
      <c r="E206" s="832"/>
      <c r="F206" s="832"/>
      <c r="G206" s="4"/>
      <c r="H206" s="4"/>
      <c r="I206" s="4"/>
      <c r="J206" s="4"/>
      <c r="K206" s="4"/>
      <c r="L206" s="4"/>
      <c r="M206" s="4"/>
      <c r="N206" s="4"/>
      <c r="O206" s="4"/>
      <c r="P206" s="4"/>
      <c r="Q206" s="4"/>
      <c r="R206" s="4"/>
      <c r="S206" s="4"/>
      <c r="T206" s="4"/>
      <c r="U206" s="4"/>
      <c r="V206" s="4"/>
      <c r="W206" s="4"/>
      <c r="X206" s="4"/>
      <c r="Y206" s="4"/>
      <c r="Z206" s="4"/>
    </row>
    <row r="207" spans="1:26" ht="12.75" customHeight="1">
      <c r="A207" s="33"/>
      <c r="B207" s="33"/>
      <c r="C207" s="11"/>
      <c r="D207" s="832"/>
      <c r="E207" s="832"/>
      <c r="F207" s="832"/>
      <c r="G207" s="4"/>
      <c r="H207" s="4"/>
      <c r="I207" s="4"/>
      <c r="J207" s="4"/>
      <c r="K207" s="4"/>
      <c r="L207" s="4"/>
      <c r="M207" s="4"/>
      <c r="N207" s="4"/>
      <c r="O207" s="4"/>
      <c r="P207" s="4"/>
      <c r="Q207" s="4"/>
      <c r="R207" s="4"/>
      <c r="S207" s="4"/>
      <c r="T207" s="4"/>
      <c r="U207" s="4"/>
      <c r="V207" s="4"/>
      <c r="W207" s="4"/>
      <c r="X207" s="4"/>
      <c r="Y207" s="4"/>
      <c r="Z207" s="4"/>
    </row>
    <row r="208" spans="1:26" ht="12.75" customHeight="1">
      <c r="A208" s="33"/>
      <c r="B208" s="33"/>
      <c r="C208" s="11"/>
      <c r="D208" s="832"/>
      <c r="E208" s="832"/>
      <c r="F208" s="832"/>
      <c r="G208" s="4"/>
      <c r="H208" s="4"/>
      <c r="I208" s="4"/>
      <c r="J208" s="4"/>
      <c r="K208" s="4"/>
      <c r="L208" s="4"/>
      <c r="M208" s="4"/>
      <c r="N208" s="4"/>
      <c r="O208" s="4"/>
      <c r="P208" s="4"/>
      <c r="Q208" s="4"/>
      <c r="R208" s="4"/>
      <c r="S208" s="4"/>
      <c r="T208" s="4"/>
      <c r="U208" s="4"/>
      <c r="V208" s="4"/>
      <c r="W208" s="4"/>
      <c r="X208" s="4"/>
      <c r="Y208" s="4"/>
      <c r="Z208" s="4"/>
    </row>
    <row r="209" spans="1:26" ht="12.75" customHeight="1">
      <c r="A209" s="33"/>
      <c r="B209" s="33"/>
      <c r="C209" s="11"/>
      <c r="D209" s="12"/>
      <c r="E209" s="12"/>
      <c r="F209" s="12"/>
      <c r="G209" s="4"/>
      <c r="H209" s="4"/>
      <c r="I209" s="4"/>
      <c r="J209" s="4"/>
      <c r="K209" s="4"/>
      <c r="L209" s="4"/>
      <c r="M209" s="4"/>
      <c r="N209" s="4"/>
      <c r="O209" s="4"/>
      <c r="P209" s="4"/>
      <c r="Q209" s="4"/>
      <c r="R209" s="4"/>
      <c r="S209" s="4"/>
      <c r="T209" s="4"/>
      <c r="U209" s="4"/>
      <c r="V209" s="4"/>
      <c r="W209" s="4"/>
      <c r="X209" s="4"/>
      <c r="Y209" s="4"/>
      <c r="Z209" s="4"/>
    </row>
    <row r="210" spans="1:26" ht="12.75" customHeight="1">
      <c r="A210" s="33"/>
      <c r="B210" s="34" t="s">
        <v>294</v>
      </c>
      <c r="C210" s="11"/>
      <c r="D210" s="834" t="s">
        <v>348</v>
      </c>
      <c r="E210" s="832"/>
      <c r="F210" s="832"/>
      <c r="G210" s="4"/>
      <c r="H210" s="4"/>
      <c r="I210" s="4"/>
      <c r="J210" s="4"/>
      <c r="K210" s="4"/>
      <c r="L210" s="4"/>
      <c r="M210" s="4"/>
      <c r="N210" s="4"/>
      <c r="O210" s="4"/>
      <c r="P210" s="4"/>
      <c r="Q210" s="4"/>
      <c r="R210" s="4"/>
      <c r="S210" s="4"/>
      <c r="T210" s="4"/>
      <c r="U210" s="4"/>
      <c r="V210" s="4"/>
      <c r="W210" s="4"/>
      <c r="X210" s="4"/>
      <c r="Y210" s="4"/>
      <c r="Z210" s="4"/>
    </row>
    <row r="211" spans="1:26" ht="12.75" customHeight="1">
      <c r="A211" s="33"/>
      <c r="B211" s="33"/>
      <c r="C211" s="11"/>
      <c r="D211" s="832"/>
      <c r="E211" s="832"/>
      <c r="F211" s="832"/>
      <c r="G211" s="4"/>
      <c r="H211" s="4"/>
      <c r="I211" s="4"/>
      <c r="J211" s="4"/>
      <c r="K211" s="4"/>
      <c r="L211" s="4"/>
      <c r="M211" s="4"/>
      <c r="N211" s="4"/>
      <c r="O211" s="4"/>
      <c r="P211" s="4"/>
      <c r="Q211" s="4"/>
      <c r="R211" s="4"/>
      <c r="S211" s="4"/>
      <c r="T211" s="4"/>
      <c r="U211" s="4"/>
      <c r="V211" s="4"/>
      <c r="W211" s="4"/>
      <c r="X211" s="4"/>
      <c r="Y211" s="4"/>
      <c r="Z211" s="4"/>
    </row>
    <row r="212" spans="1:26" ht="12.75" customHeight="1">
      <c r="A212" s="33"/>
      <c r="B212" s="33"/>
      <c r="C212" s="11"/>
      <c r="D212" s="855" t="s">
        <v>349</v>
      </c>
      <c r="E212" s="832"/>
      <c r="F212" s="832"/>
      <c r="G212" s="4"/>
      <c r="H212" s="4"/>
      <c r="I212" s="4"/>
      <c r="J212" s="4"/>
      <c r="K212" s="4"/>
      <c r="L212" s="4"/>
      <c r="M212" s="4"/>
      <c r="N212" s="4"/>
      <c r="O212" s="4"/>
      <c r="P212" s="4"/>
      <c r="Q212" s="4"/>
      <c r="R212" s="4"/>
      <c r="S212" s="4"/>
      <c r="T212" s="4"/>
      <c r="U212" s="4"/>
      <c r="V212" s="4"/>
      <c r="W212" s="4"/>
      <c r="X212" s="4"/>
      <c r="Y212" s="4"/>
      <c r="Z212" s="4"/>
    </row>
    <row r="213" spans="1:26" ht="12.75" customHeight="1">
      <c r="A213" s="33"/>
      <c r="B213" s="33"/>
      <c r="C213" s="11"/>
      <c r="D213" s="12"/>
      <c r="E213" s="12"/>
      <c r="F213" s="12"/>
      <c r="G213" s="4"/>
      <c r="H213" s="4"/>
      <c r="I213" s="4"/>
      <c r="J213" s="4"/>
      <c r="K213" s="4"/>
      <c r="L213" s="4"/>
      <c r="M213" s="4"/>
      <c r="N213" s="4"/>
      <c r="O213" s="4"/>
      <c r="P213" s="4"/>
      <c r="Q213" s="4"/>
      <c r="R213" s="4"/>
      <c r="S213" s="4"/>
      <c r="T213" s="4"/>
      <c r="U213" s="4"/>
      <c r="V213" s="4"/>
      <c r="W213" s="4"/>
      <c r="X213" s="4"/>
      <c r="Y213" s="4"/>
      <c r="Z213" s="4"/>
    </row>
    <row r="214" spans="1:26" ht="14.25" customHeight="1">
      <c r="A214" s="33"/>
      <c r="B214" s="34" t="s">
        <v>294</v>
      </c>
      <c r="C214" s="11"/>
      <c r="D214" s="834" t="s">
        <v>350</v>
      </c>
      <c r="E214" s="832"/>
      <c r="F214" s="832"/>
      <c r="G214" s="4"/>
      <c r="H214" s="4"/>
      <c r="I214" s="4"/>
      <c r="J214" s="4"/>
      <c r="K214" s="4"/>
      <c r="L214" s="4"/>
      <c r="M214" s="4"/>
      <c r="N214" s="4"/>
      <c r="O214" s="4"/>
      <c r="P214" s="4"/>
      <c r="Q214" s="4"/>
      <c r="R214" s="4"/>
      <c r="S214" s="4"/>
      <c r="T214" s="4"/>
      <c r="U214" s="4"/>
      <c r="V214" s="4"/>
      <c r="W214" s="4"/>
      <c r="X214" s="4"/>
      <c r="Y214" s="4"/>
      <c r="Z214" s="4"/>
    </row>
    <row r="215" spans="1:26" ht="12.75" customHeight="1">
      <c r="A215" s="33"/>
      <c r="B215" s="33"/>
      <c r="C215" s="11"/>
      <c r="D215" s="832"/>
      <c r="E215" s="832"/>
      <c r="F215" s="832"/>
      <c r="G215" s="4"/>
      <c r="H215" s="4"/>
      <c r="I215" s="4"/>
      <c r="J215" s="4"/>
      <c r="K215" s="4"/>
      <c r="L215" s="4"/>
      <c r="M215" s="4"/>
      <c r="N215" s="4"/>
      <c r="O215" s="4"/>
      <c r="P215" s="4"/>
      <c r="Q215" s="4"/>
      <c r="R215" s="4"/>
      <c r="S215" s="4"/>
      <c r="T215" s="4"/>
      <c r="U215" s="4"/>
      <c r="V215" s="4"/>
      <c r="W215" s="4"/>
      <c r="X215" s="4"/>
      <c r="Y215" s="4"/>
      <c r="Z215" s="4"/>
    </row>
    <row r="216" spans="1:26" ht="12.75" customHeight="1">
      <c r="A216" s="33"/>
      <c r="B216" s="33"/>
      <c r="C216" s="11"/>
      <c r="D216" s="832"/>
      <c r="E216" s="832"/>
      <c r="F216" s="832"/>
      <c r="G216" s="4"/>
      <c r="H216" s="4"/>
      <c r="I216" s="4"/>
      <c r="J216" s="4"/>
      <c r="K216" s="4"/>
      <c r="L216" s="4"/>
      <c r="M216" s="4"/>
      <c r="N216" s="4"/>
      <c r="O216" s="4"/>
      <c r="P216" s="4"/>
      <c r="Q216" s="4"/>
      <c r="R216" s="4"/>
      <c r="S216" s="4"/>
      <c r="T216" s="4"/>
      <c r="U216" s="4"/>
      <c r="V216" s="4"/>
      <c r="W216" s="4"/>
      <c r="X216" s="4"/>
      <c r="Y216" s="4"/>
      <c r="Z216" s="4"/>
    </row>
    <row r="217" spans="1:26" ht="12.75" customHeight="1">
      <c r="A217" s="33"/>
      <c r="B217" s="33"/>
      <c r="C217" s="11"/>
      <c r="D217" s="832"/>
      <c r="E217" s="832"/>
      <c r="F217" s="832"/>
      <c r="G217" s="4"/>
      <c r="H217" s="4"/>
      <c r="I217" s="4"/>
      <c r="J217" s="4"/>
      <c r="K217" s="4"/>
      <c r="L217" s="4"/>
      <c r="M217" s="4"/>
      <c r="N217" s="4"/>
      <c r="O217" s="4"/>
      <c r="P217" s="4"/>
      <c r="Q217" s="4"/>
      <c r="R217" s="4"/>
      <c r="S217" s="4"/>
      <c r="T217" s="4"/>
      <c r="U217" s="4"/>
      <c r="V217" s="4"/>
      <c r="W217" s="4"/>
      <c r="X217" s="4"/>
      <c r="Y217" s="4"/>
      <c r="Z217" s="4"/>
    </row>
    <row r="218" spans="1:26" ht="12.75" customHeight="1">
      <c r="A218" s="33"/>
      <c r="B218" s="33"/>
      <c r="C218" s="11"/>
      <c r="D218" s="832"/>
      <c r="E218" s="832"/>
      <c r="F218" s="832"/>
      <c r="G218" s="4"/>
      <c r="H218" s="4"/>
      <c r="I218" s="4"/>
      <c r="J218" s="4"/>
      <c r="K218" s="4"/>
      <c r="L218" s="4"/>
      <c r="M218" s="4"/>
      <c r="N218" s="4"/>
      <c r="O218" s="4"/>
      <c r="P218" s="4"/>
      <c r="Q218" s="4"/>
      <c r="R218" s="4"/>
      <c r="S218" s="4"/>
      <c r="T218" s="4"/>
      <c r="U218" s="4"/>
      <c r="V218" s="4"/>
      <c r="W218" s="4"/>
      <c r="X218" s="4"/>
      <c r="Y218" s="4"/>
      <c r="Z218" s="4"/>
    </row>
    <row r="219" spans="1:26" ht="12.75" customHeight="1">
      <c r="A219" s="11"/>
      <c r="B219" s="11"/>
      <c r="C219" s="11"/>
      <c r="D219" s="12"/>
      <c r="E219" s="12"/>
      <c r="F219" s="12"/>
      <c r="G219" s="4"/>
      <c r="H219" s="4"/>
      <c r="I219" s="4"/>
      <c r="J219" s="4"/>
      <c r="K219" s="4"/>
      <c r="L219" s="4"/>
      <c r="M219" s="4"/>
      <c r="N219" s="4"/>
      <c r="O219" s="4"/>
      <c r="P219" s="4"/>
      <c r="Q219" s="4"/>
      <c r="R219" s="4"/>
      <c r="S219" s="4"/>
      <c r="T219" s="4"/>
      <c r="U219" s="4"/>
      <c r="V219" s="4"/>
      <c r="W219" s="4"/>
      <c r="X219" s="4"/>
      <c r="Y219" s="4"/>
      <c r="Z219" s="4"/>
    </row>
    <row r="220" spans="1:26" ht="12.75" customHeight="1">
      <c r="A220" s="33"/>
      <c r="B220" s="34" t="s">
        <v>294</v>
      </c>
      <c r="C220" s="11"/>
      <c r="D220" s="834" t="s">
        <v>351</v>
      </c>
      <c r="E220" s="832"/>
      <c r="F220" s="832"/>
      <c r="G220" s="4"/>
      <c r="H220" s="4"/>
      <c r="I220" s="4"/>
      <c r="J220" s="4"/>
      <c r="K220" s="4"/>
      <c r="L220" s="4"/>
      <c r="M220" s="4"/>
      <c r="N220" s="4"/>
      <c r="O220" s="4"/>
      <c r="P220" s="4"/>
      <c r="Q220" s="4"/>
      <c r="R220" s="4"/>
      <c r="S220" s="4"/>
      <c r="T220" s="4"/>
      <c r="U220" s="4"/>
      <c r="V220" s="4"/>
      <c r="W220" s="4"/>
      <c r="X220" s="4"/>
      <c r="Y220" s="4"/>
      <c r="Z220" s="4"/>
    </row>
    <row r="221" spans="1:26" ht="12.75" customHeight="1">
      <c r="A221" s="33"/>
      <c r="B221" s="33"/>
      <c r="C221" s="11"/>
      <c r="D221" s="832"/>
      <c r="E221" s="832"/>
      <c r="F221" s="832"/>
      <c r="G221" s="4"/>
      <c r="H221" s="4"/>
      <c r="I221" s="4"/>
      <c r="J221" s="4"/>
      <c r="K221" s="4"/>
      <c r="L221" s="4"/>
      <c r="M221" s="4"/>
      <c r="N221" s="4"/>
      <c r="O221" s="4"/>
      <c r="P221" s="4"/>
      <c r="Q221" s="4"/>
      <c r="R221" s="4"/>
      <c r="S221" s="4"/>
      <c r="T221" s="4"/>
      <c r="U221" s="4"/>
      <c r="V221" s="4"/>
      <c r="W221" s="4"/>
      <c r="X221" s="4"/>
      <c r="Y221" s="4"/>
      <c r="Z221" s="4"/>
    </row>
    <row r="222" spans="1:26" ht="12.75" customHeight="1">
      <c r="A222" s="11"/>
      <c r="B222" s="11"/>
      <c r="C222" s="11"/>
      <c r="D222" s="12"/>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c r="A223" s="848" t="s">
        <v>352</v>
      </c>
      <c r="B223" s="849"/>
      <c r="C223" s="849"/>
      <c r="D223" s="849"/>
      <c r="E223" s="849"/>
      <c r="F223" s="849"/>
      <c r="G223" s="849"/>
      <c r="H223" s="4"/>
      <c r="I223" s="4"/>
      <c r="J223" s="4"/>
      <c r="K223" s="4"/>
      <c r="L223" s="4"/>
      <c r="M223" s="4"/>
      <c r="N223" s="4"/>
      <c r="O223" s="4"/>
      <c r="P223" s="4"/>
      <c r="Q223" s="4"/>
      <c r="R223" s="4"/>
      <c r="S223" s="4"/>
      <c r="T223" s="4"/>
      <c r="U223" s="4"/>
      <c r="V223" s="4"/>
      <c r="W223" s="4"/>
      <c r="X223" s="4"/>
      <c r="Y223" s="4"/>
      <c r="Z223" s="4"/>
    </row>
    <row r="224" spans="1:26" ht="12.75" customHeight="1">
      <c r="A224" s="11"/>
      <c r="B224" s="11"/>
      <c r="C224" s="11"/>
      <c r="D224" s="12"/>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c r="A225" s="11"/>
      <c r="B225" s="11"/>
      <c r="C225" s="36"/>
      <c r="D225" s="850" t="s">
        <v>353</v>
      </c>
      <c r="E225" s="832"/>
      <c r="F225" s="832"/>
      <c r="G225" s="4"/>
      <c r="H225" s="4"/>
      <c r="I225" s="4"/>
      <c r="J225" s="4"/>
      <c r="K225" s="4"/>
      <c r="L225" s="4"/>
      <c r="M225" s="4"/>
      <c r="N225" s="4"/>
      <c r="O225" s="4"/>
      <c r="P225" s="4"/>
      <c r="Q225" s="4"/>
      <c r="R225" s="4"/>
      <c r="S225" s="4"/>
      <c r="T225" s="4"/>
      <c r="U225" s="4"/>
      <c r="V225" s="4"/>
      <c r="W225" s="4"/>
      <c r="X225" s="4"/>
      <c r="Y225" s="4"/>
      <c r="Z225" s="4"/>
    </row>
    <row r="226" spans="1:26" ht="12.75" customHeight="1">
      <c r="A226" s="27"/>
      <c r="B226" s="27"/>
      <c r="C226" s="27"/>
      <c r="D226" s="12"/>
      <c r="E226" s="12"/>
      <c r="F226" s="12"/>
      <c r="G226" s="4"/>
      <c r="H226" s="4"/>
      <c r="I226" s="4"/>
      <c r="J226" s="4"/>
      <c r="K226" s="4"/>
      <c r="L226" s="4"/>
      <c r="M226" s="4"/>
      <c r="N226" s="4"/>
      <c r="O226" s="4"/>
      <c r="P226" s="4"/>
      <c r="Q226" s="4"/>
      <c r="R226" s="4"/>
      <c r="S226" s="4"/>
      <c r="T226" s="4"/>
      <c r="U226" s="4"/>
      <c r="V226" s="4"/>
      <c r="W226" s="4"/>
      <c r="X226" s="4"/>
      <c r="Y226" s="4"/>
      <c r="Z226" s="4"/>
    </row>
    <row r="227" spans="1:26" ht="12.75" customHeight="1">
      <c r="A227" s="32"/>
      <c r="B227" s="32"/>
      <c r="C227" s="32"/>
      <c r="D227" s="850" t="s">
        <v>354</v>
      </c>
      <c r="E227" s="832"/>
      <c r="F227" s="832"/>
      <c r="G227" s="4"/>
      <c r="H227" s="4"/>
      <c r="I227" s="4"/>
      <c r="J227" s="4"/>
      <c r="K227" s="4"/>
      <c r="L227" s="4"/>
      <c r="M227" s="4"/>
      <c r="N227" s="4"/>
      <c r="O227" s="4"/>
      <c r="P227" s="4"/>
      <c r="Q227" s="4"/>
      <c r="R227" s="4"/>
      <c r="S227" s="4"/>
      <c r="T227" s="4"/>
      <c r="U227" s="4"/>
      <c r="V227" s="4"/>
      <c r="W227" s="4"/>
      <c r="X227" s="4"/>
      <c r="Y227" s="4"/>
      <c r="Z227" s="4"/>
    </row>
    <row r="228" spans="1:26" ht="12.75" customHeight="1">
      <c r="A228" s="33"/>
      <c r="B228" s="34" t="s">
        <v>294</v>
      </c>
      <c r="C228" s="11"/>
      <c r="D228" s="834" t="s">
        <v>355</v>
      </c>
      <c r="E228" s="832"/>
      <c r="F228" s="832"/>
      <c r="G228" s="4"/>
      <c r="H228" s="4"/>
      <c r="I228" s="4"/>
      <c r="J228" s="4"/>
      <c r="K228" s="4"/>
      <c r="L228" s="4"/>
      <c r="M228" s="4"/>
      <c r="N228" s="4"/>
      <c r="O228" s="4"/>
      <c r="P228" s="4"/>
      <c r="Q228" s="4"/>
      <c r="R228" s="4"/>
      <c r="S228" s="4"/>
      <c r="T228" s="4"/>
      <c r="U228" s="4"/>
      <c r="V228" s="4"/>
      <c r="W228" s="4"/>
      <c r="X228" s="4"/>
      <c r="Y228" s="4"/>
      <c r="Z228" s="4"/>
    </row>
    <row r="229" spans="1:26" ht="12.75" customHeight="1">
      <c r="A229" s="33"/>
      <c r="B229" s="33"/>
      <c r="C229" s="11"/>
      <c r="D229" s="832"/>
      <c r="E229" s="832"/>
      <c r="F229" s="832"/>
      <c r="G229" s="4"/>
      <c r="H229" s="4"/>
      <c r="I229" s="4"/>
      <c r="J229" s="4"/>
      <c r="K229" s="4"/>
      <c r="L229" s="4"/>
      <c r="M229" s="4"/>
      <c r="N229" s="4"/>
      <c r="O229" s="4"/>
      <c r="P229" s="4"/>
      <c r="Q229" s="4"/>
      <c r="R229" s="4"/>
      <c r="S229" s="4"/>
      <c r="T229" s="4"/>
      <c r="U229" s="4"/>
      <c r="V229" s="4"/>
      <c r="W229" s="4"/>
      <c r="X229" s="4"/>
      <c r="Y229" s="4"/>
      <c r="Z229" s="4"/>
    </row>
    <row r="230" spans="1:26" ht="12.75" customHeight="1">
      <c r="A230" s="11"/>
      <c r="B230" s="11"/>
      <c r="C230" s="11"/>
      <c r="D230" s="12"/>
      <c r="E230" s="12"/>
      <c r="F230" s="12"/>
      <c r="G230" s="4"/>
      <c r="H230" s="4"/>
      <c r="I230" s="4"/>
      <c r="J230" s="4"/>
      <c r="K230" s="4"/>
      <c r="L230" s="4"/>
      <c r="M230" s="4"/>
      <c r="N230" s="4"/>
      <c r="O230" s="4"/>
      <c r="P230" s="4"/>
      <c r="Q230" s="4"/>
      <c r="R230" s="4"/>
      <c r="S230" s="4"/>
      <c r="T230" s="4"/>
      <c r="U230" s="4"/>
      <c r="V230" s="4"/>
      <c r="W230" s="4"/>
      <c r="X230" s="4"/>
      <c r="Y230" s="4"/>
      <c r="Z230" s="4"/>
    </row>
    <row r="231" spans="1:26" ht="14.25" customHeight="1">
      <c r="A231" s="33"/>
      <c r="B231" s="34" t="s">
        <v>294</v>
      </c>
      <c r="C231" s="11"/>
      <c r="D231" s="834" t="s">
        <v>356</v>
      </c>
      <c r="E231" s="832"/>
      <c r="F231" s="832"/>
      <c r="G231" s="4"/>
      <c r="H231" s="4"/>
      <c r="I231" s="4"/>
      <c r="J231" s="4"/>
      <c r="K231" s="4"/>
      <c r="L231" s="4"/>
      <c r="M231" s="4"/>
      <c r="N231" s="4"/>
      <c r="O231" s="4"/>
      <c r="P231" s="4"/>
      <c r="Q231" s="4"/>
      <c r="R231" s="4"/>
      <c r="S231" s="4"/>
      <c r="T231" s="4"/>
      <c r="U231" s="4"/>
      <c r="V231" s="4"/>
      <c r="W231" s="4"/>
      <c r="X231" s="4"/>
      <c r="Y231" s="4"/>
      <c r="Z231" s="4"/>
    </row>
    <row r="232" spans="1:26" ht="12.75" customHeight="1">
      <c r="A232" s="11"/>
      <c r="B232" s="11"/>
      <c r="C232" s="11"/>
      <c r="D232" s="832"/>
      <c r="E232" s="832"/>
      <c r="F232" s="832"/>
      <c r="G232" s="4"/>
      <c r="H232" s="4"/>
      <c r="I232" s="4"/>
      <c r="J232" s="4"/>
      <c r="K232" s="4"/>
      <c r="L232" s="4"/>
      <c r="M232" s="4"/>
      <c r="N232" s="4"/>
      <c r="O232" s="4"/>
      <c r="P232" s="4"/>
      <c r="Q232" s="4"/>
      <c r="R232" s="4"/>
      <c r="S232" s="4"/>
      <c r="T232" s="4"/>
      <c r="U232" s="4"/>
      <c r="V232" s="4"/>
      <c r="W232" s="4"/>
      <c r="X232" s="4"/>
      <c r="Y232" s="4"/>
      <c r="Z232" s="4"/>
    </row>
    <row r="233" spans="1:26" ht="12.75" customHeight="1">
      <c r="A233" s="11"/>
      <c r="B233" s="11"/>
      <c r="C233" s="11"/>
      <c r="D233" s="851" t="s">
        <v>357</v>
      </c>
      <c r="E233" s="832"/>
      <c r="F233" s="832"/>
      <c r="G233" s="4"/>
      <c r="H233" s="4"/>
      <c r="I233" s="4"/>
      <c r="J233" s="4"/>
      <c r="K233" s="4"/>
      <c r="L233" s="4"/>
      <c r="M233" s="4"/>
      <c r="N233" s="4"/>
      <c r="O233" s="4"/>
      <c r="P233" s="4"/>
      <c r="Q233" s="4"/>
      <c r="R233" s="4"/>
      <c r="S233" s="4"/>
      <c r="T233" s="4"/>
      <c r="U233" s="4"/>
      <c r="V233" s="4"/>
      <c r="W233" s="4"/>
      <c r="X233" s="4"/>
      <c r="Y233" s="4"/>
      <c r="Z233" s="4"/>
    </row>
    <row r="234" spans="1:26" ht="12.75" customHeight="1">
      <c r="A234" s="11"/>
      <c r="B234" s="11"/>
      <c r="C234" s="11"/>
      <c r="D234" s="12"/>
      <c r="E234" s="12"/>
      <c r="F234" s="12"/>
      <c r="G234" s="4"/>
      <c r="H234" s="4"/>
      <c r="I234" s="4"/>
      <c r="J234" s="4"/>
      <c r="K234" s="4"/>
      <c r="L234" s="4"/>
      <c r="M234" s="4"/>
      <c r="N234" s="4"/>
      <c r="O234" s="4"/>
      <c r="P234" s="4"/>
      <c r="Q234" s="4"/>
      <c r="R234" s="4"/>
      <c r="S234" s="4"/>
      <c r="T234" s="4"/>
      <c r="U234" s="4"/>
      <c r="V234" s="4"/>
      <c r="W234" s="4"/>
      <c r="X234" s="4"/>
      <c r="Y234" s="4"/>
      <c r="Z234" s="4"/>
    </row>
    <row r="235" spans="1:26" ht="14.25" customHeight="1">
      <c r="A235" s="33"/>
      <c r="B235" s="34" t="s">
        <v>294</v>
      </c>
      <c r="C235" s="11"/>
      <c r="D235" s="834" t="s">
        <v>358</v>
      </c>
      <c r="E235" s="832"/>
      <c r="F235" s="832"/>
      <c r="G235" s="4"/>
      <c r="H235" s="4"/>
      <c r="I235" s="4"/>
      <c r="J235" s="4"/>
      <c r="K235" s="4"/>
      <c r="L235" s="4"/>
      <c r="M235" s="4"/>
      <c r="N235" s="4"/>
      <c r="O235" s="4"/>
      <c r="P235" s="4"/>
      <c r="Q235" s="4"/>
      <c r="R235" s="4"/>
      <c r="S235" s="4"/>
      <c r="T235" s="4"/>
      <c r="U235" s="4"/>
      <c r="V235" s="4"/>
      <c r="W235" s="4"/>
      <c r="X235" s="4"/>
      <c r="Y235" s="4"/>
      <c r="Z235" s="4"/>
    </row>
    <row r="236" spans="1:26" ht="12.75" customHeight="1">
      <c r="A236" s="11"/>
      <c r="B236" s="11"/>
      <c r="C236" s="11"/>
      <c r="D236" s="832"/>
      <c r="E236" s="832"/>
      <c r="F236" s="832"/>
      <c r="G236" s="4"/>
      <c r="H236" s="4"/>
      <c r="I236" s="4"/>
      <c r="J236" s="4"/>
      <c r="K236" s="4"/>
      <c r="L236" s="4"/>
      <c r="M236" s="4"/>
      <c r="N236" s="4"/>
      <c r="O236" s="4"/>
      <c r="P236" s="4"/>
      <c r="Q236" s="4"/>
      <c r="R236" s="4"/>
      <c r="S236" s="4"/>
      <c r="T236" s="4"/>
      <c r="U236" s="4"/>
      <c r="V236" s="4"/>
      <c r="W236" s="4"/>
      <c r="X236" s="4"/>
      <c r="Y236" s="4"/>
      <c r="Z236" s="4"/>
    </row>
    <row r="237" spans="1:26" ht="12.75" customHeight="1">
      <c r="A237" s="11"/>
      <c r="B237" s="11"/>
      <c r="C237" s="11"/>
      <c r="D237" s="832"/>
      <c r="E237" s="832"/>
      <c r="F237" s="832"/>
      <c r="G237" s="4"/>
      <c r="H237" s="4"/>
      <c r="I237" s="4"/>
      <c r="J237" s="4"/>
      <c r="K237" s="4"/>
      <c r="L237" s="4"/>
      <c r="M237" s="4"/>
      <c r="N237" s="4"/>
      <c r="O237" s="4"/>
      <c r="P237" s="4"/>
      <c r="Q237" s="4"/>
      <c r="R237" s="4"/>
      <c r="S237" s="4"/>
      <c r="T237" s="4"/>
      <c r="U237" s="4"/>
      <c r="V237" s="4"/>
      <c r="W237" s="4"/>
      <c r="X237" s="4"/>
      <c r="Y237" s="4"/>
      <c r="Z237" s="4"/>
    </row>
    <row r="238" spans="1:26" ht="12.75" customHeight="1">
      <c r="A238" s="11"/>
      <c r="B238" s="11"/>
      <c r="C238" s="11"/>
      <c r="D238" s="832"/>
      <c r="E238" s="832"/>
      <c r="F238" s="832"/>
      <c r="G238" s="4"/>
      <c r="H238" s="4"/>
      <c r="I238" s="4"/>
      <c r="J238" s="4"/>
      <c r="K238" s="4"/>
      <c r="L238" s="4"/>
      <c r="M238" s="4"/>
      <c r="N238" s="4"/>
      <c r="O238" s="4"/>
      <c r="P238" s="4"/>
      <c r="Q238" s="4"/>
      <c r="R238" s="4"/>
      <c r="S238" s="4"/>
      <c r="T238" s="4"/>
      <c r="U238" s="4"/>
      <c r="V238" s="4"/>
      <c r="W238" s="4"/>
      <c r="X238" s="4"/>
      <c r="Y238" s="4"/>
      <c r="Z238" s="4"/>
    </row>
    <row r="239" spans="1:26" ht="12.75" customHeight="1">
      <c r="A239" s="11"/>
      <c r="B239" s="11"/>
      <c r="C239" s="11"/>
      <c r="D239" s="832"/>
      <c r="E239" s="832"/>
      <c r="F239" s="832"/>
      <c r="G239" s="4"/>
      <c r="H239" s="4"/>
      <c r="I239" s="4"/>
      <c r="J239" s="4"/>
      <c r="K239" s="4"/>
      <c r="L239" s="4"/>
      <c r="M239" s="4"/>
      <c r="N239" s="4"/>
      <c r="O239" s="4"/>
      <c r="P239" s="4"/>
      <c r="Q239" s="4"/>
      <c r="R239" s="4"/>
      <c r="S239" s="4"/>
      <c r="T239" s="4"/>
      <c r="U239" s="4"/>
      <c r="V239" s="4"/>
      <c r="W239" s="4"/>
      <c r="X239" s="4"/>
      <c r="Y239" s="4"/>
      <c r="Z239" s="4"/>
    </row>
    <row r="240" spans="1:26" ht="12.75" customHeight="1">
      <c r="A240" s="11"/>
      <c r="B240" s="11"/>
      <c r="C240" s="11"/>
      <c r="D240" s="12"/>
      <c r="E240" s="12"/>
      <c r="F240" s="12"/>
      <c r="G240" s="4"/>
      <c r="H240" s="4"/>
      <c r="I240" s="4"/>
      <c r="J240" s="4"/>
      <c r="K240" s="4"/>
      <c r="L240" s="4"/>
      <c r="M240" s="4"/>
      <c r="N240" s="4"/>
      <c r="O240" s="4"/>
      <c r="P240" s="4"/>
      <c r="Q240" s="4"/>
      <c r="R240" s="4"/>
      <c r="S240" s="4"/>
      <c r="T240" s="4"/>
      <c r="U240" s="4"/>
      <c r="V240" s="4"/>
      <c r="W240" s="4"/>
      <c r="X240" s="4"/>
      <c r="Y240" s="4"/>
      <c r="Z240" s="4"/>
    </row>
    <row r="241" spans="1:26" ht="12.75" customHeight="1">
      <c r="A241" s="33"/>
      <c r="B241" s="34" t="s">
        <v>294</v>
      </c>
      <c r="C241" s="11"/>
      <c r="D241" s="834" t="s">
        <v>359</v>
      </c>
      <c r="E241" s="832"/>
      <c r="F241" s="832"/>
      <c r="G241" s="4"/>
      <c r="H241" s="4"/>
      <c r="I241" s="4"/>
      <c r="J241" s="4"/>
      <c r="K241" s="4"/>
      <c r="L241" s="4"/>
      <c r="M241" s="4"/>
      <c r="N241" s="4"/>
      <c r="O241" s="4"/>
      <c r="P241" s="4"/>
      <c r="Q241" s="4"/>
      <c r="R241" s="4"/>
      <c r="S241" s="4"/>
      <c r="T241" s="4"/>
      <c r="U241" s="4"/>
      <c r="V241" s="4"/>
      <c r="W241" s="4"/>
      <c r="X241" s="4"/>
      <c r="Y241" s="4"/>
      <c r="Z241" s="4"/>
    </row>
    <row r="242" spans="1:26" ht="12.75" customHeight="1">
      <c r="A242" s="11"/>
      <c r="B242" s="11"/>
      <c r="C242" s="11"/>
      <c r="D242" s="832"/>
      <c r="E242" s="832"/>
      <c r="F242" s="832"/>
      <c r="G242" s="4"/>
      <c r="H242" s="4"/>
      <c r="I242" s="4"/>
      <c r="J242" s="4"/>
      <c r="K242" s="4"/>
      <c r="L242" s="4"/>
      <c r="M242" s="4"/>
      <c r="N242" s="4"/>
      <c r="O242" s="4"/>
      <c r="P242" s="4"/>
      <c r="Q242" s="4"/>
      <c r="R242" s="4"/>
      <c r="S242" s="4"/>
      <c r="T242" s="4"/>
      <c r="U242" s="4"/>
      <c r="V242" s="4"/>
      <c r="W242" s="4"/>
      <c r="X242" s="4"/>
      <c r="Y242" s="4"/>
      <c r="Z242" s="4"/>
    </row>
    <row r="243" spans="1:26" ht="12.75" customHeight="1">
      <c r="A243" s="11"/>
      <c r="B243" s="11"/>
      <c r="C243" s="11"/>
      <c r="D243" s="832"/>
      <c r="E243" s="832"/>
      <c r="F243" s="832"/>
      <c r="G243" s="4"/>
      <c r="H243" s="4"/>
      <c r="I243" s="4"/>
      <c r="J243" s="4"/>
      <c r="K243" s="4"/>
      <c r="L243" s="4"/>
      <c r="M243" s="4"/>
      <c r="N243" s="4"/>
      <c r="O243" s="4"/>
      <c r="P243" s="4"/>
      <c r="Q243" s="4"/>
      <c r="R243" s="4"/>
      <c r="S243" s="4"/>
      <c r="T243" s="4"/>
      <c r="U243" s="4"/>
      <c r="V243" s="4"/>
      <c r="W243" s="4"/>
      <c r="X243" s="4"/>
      <c r="Y243" s="4"/>
      <c r="Z243" s="4"/>
    </row>
    <row r="244" spans="1:26" ht="12.75" customHeight="1">
      <c r="A244" s="11"/>
      <c r="B244" s="11"/>
      <c r="C244" s="11"/>
      <c r="D244" s="12"/>
      <c r="E244" s="12"/>
      <c r="F244" s="12"/>
      <c r="G244" s="4"/>
      <c r="H244" s="4"/>
      <c r="I244" s="4"/>
      <c r="J244" s="4"/>
      <c r="K244" s="4"/>
      <c r="L244" s="4"/>
      <c r="M244" s="4"/>
      <c r="N244" s="4"/>
      <c r="O244" s="4"/>
      <c r="P244" s="4"/>
      <c r="Q244" s="4"/>
      <c r="R244" s="4"/>
      <c r="S244" s="4"/>
      <c r="T244" s="4"/>
      <c r="U244" s="4"/>
      <c r="V244" s="4"/>
      <c r="W244" s="4"/>
      <c r="X244" s="4"/>
      <c r="Y244" s="4"/>
      <c r="Z244" s="4"/>
    </row>
    <row r="245" spans="1:26" ht="12.75" customHeight="1">
      <c r="A245" s="848" t="s">
        <v>360</v>
      </c>
      <c r="B245" s="849"/>
      <c r="C245" s="849"/>
      <c r="D245" s="849"/>
      <c r="E245" s="849"/>
      <c r="F245" s="849"/>
      <c r="G245" s="849"/>
      <c r="H245" s="4"/>
      <c r="I245" s="4"/>
      <c r="J245" s="4"/>
      <c r="K245" s="4"/>
      <c r="L245" s="4"/>
      <c r="M245" s="4"/>
      <c r="N245" s="4"/>
      <c r="O245" s="4"/>
      <c r="P245" s="4"/>
      <c r="Q245" s="4"/>
      <c r="R245" s="4"/>
      <c r="S245" s="4"/>
      <c r="T245" s="4"/>
      <c r="U245" s="4"/>
      <c r="V245" s="4"/>
      <c r="W245" s="4"/>
      <c r="X245" s="4"/>
      <c r="Y245" s="4"/>
      <c r="Z245" s="4"/>
    </row>
    <row r="246" spans="1:26" ht="12.75" customHeight="1">
      <c r="A246" s="11"/>
      <c r="B246" s="11"/>
      <c r="C246" s="11"/>
      <c r="D246" s="12"/>
      <c r="E246" s="12"/>
      <c r="F246" s="12"/>
      <c r="G246" s="4"/>
      <c r="H246" s="4"/>
      <c r="I246" s="4"/>
      <c r="J246" s="4"/>
      <c r="K246" s="4"/>
      <c r="L246" s="4"/>
      <c r="M246" s="4"/>
      <c r="N246" s="4"/>
      <c r="O246" s="4"/>
      <c r="P246" s="4"/>
      <c r="Q246" s="4"/>
      <c r="R246" s="4"/>
      <c r="S246" s="4"/>
      <c r="T246" s="4"/>
      <c r="U246" s="4"/>
      <c r="V246" s="4"/>
      <c r="W246" s="4"/>
      <c r="X246" s="4"/>
      <c r="Y246" s="4"/>
      <c r="Z246" s="4"/>
    </row>
    <row r="247" spans="1:26" ht="12.75" customHeight="1">
      <c r="A247" s="11"/>
      <c r="B247" s="11"/>
      <c r="C247" s="27"/>
      <c r="D247" s="845" t="s">
        <v>361</v>
      </c>
      <c r="E247" s="832"/>
      <c r="F247" s="832"/>
      <c r="G247" s="4"/>
      <c r="H247" s="4"/>
      <c r="I247" s="4"/>
      <c r="J247" s="4"/>
      <c r="K247" s="4"/>
      <c r="L247" s="4"/>
      <c r="M247" s="4"/>
      <c r="N247" s="4"/>
      <c r="O247" s="4"/>
      <c r="P247" s="4"/>
      <c r="Q247" s="4"/>
      <c r="R247" s="4"/>
      <c r="S247" s="4"/>
      <c r="T247" s="4"/>
      <c r="U247" s="4"/>
      <c r="V247" s="4"/>
      <c r="W247" s="4"/>
      <c r="X247" s="4"/>
      <c r="Y247" s="4"/>
      <c r="Z247" s="4"/>
    </row>
    <row r="248" spans="1:26" ht="12.75" customHeight="1">
      <c r="A248" s="11"/>
      <c r="B248" s="11"/>
      <c r="C248" s="27"/>
      <c r="D248" s="832"/>
      <c r="E248" s="832"/>
      <c r="F248" s="832"/>
      <c r="G248" s="4"/>
      <c r="H248" s="4"/>
      <c r="I248" s="4"/>
      <c r="J248" s="4"/>
      <c r="K248" s="4"/>
      <c r="L248" s="4"/>
      <c r="M248" s="4"/>
      <c r="N248" s="4"/>
      <c r="O248" s="4"/>
      <c r="P248" s="4"/>
      <c r="Q248" s="4"/>
      <c r="R248" s="4"/>
      <c r="S248" s="4"/>
      <c r="T248" s="4"/>
      <c r="U248" s="4"/>
      <c r="V248" s="4"/>
      <c r="W248" s="4"/>
      <c r="X248" s="4"/>
      <c r="Y248" s="4"/>
      <c r="Z248" s="4"/>
    </row>
    <row r="249" spans="1:26" ht="12.75" customHeight="1">
      <c r="A249" s="32"/>
      <c r="B249" s="32"/>
      <c r="C249" s="32"/>
      <c r="D249" s="3"/>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c r="A250" s="11"/>
      <c r="B250" s="11"/>
      <c r="C250" s="32"/>
      <c r="D250" s="850" t="s">
        <v>362</v>
      </c>
      <c r="E250" s="832"/>
      <c r="F250" s="832"/>
      <c r="G250" s="4"/>
      <c r="H250" s="4"/>
      <c r="I250" s="4"/>
      <c r="J250" s="4"/>
      <c r="K250" s="4"/>
      <c r="L250" s="4"/>
      <c r="M250" s="4"/>
      <c r="N250" s="4"/>
      <c r="O250" s="4"/>
      <c r="P250" s="4"/>
      <c r="Q250" s="4"/>
      <c r="R250" s="4"/>
      <c r="S250" s="4"/>
      <c r="T250" s="4"/>
      <c r="U250" s="4"/>
      <c r="V250" s="4"/>
      <c r="W250" s="4"/>
      <c r="X250" s="4"/>
      <c r="Y250" s="4"/>
      <c r="Z250" s="4"/>
    </row>
    <row r="251" spans="1:26" ht="15.75" customHeight="1">
      <c r="A251" s="33"/>
      <c r="B251" s="33"/>
      <c r="C251" s="11"/>
      <c r="D251" s="853" t="s">
        <v>363</v>
      </c>
      <c r="E251" s="832"/>
      <c r="F251" s="832"/>
      <c r="G251" s="4"/>
      <c r="H251" s="4"/>
      <c r="I251" s="4"/>
      <c r="J251" s="4"/>
      <c r="K251" s="4"/>
      <c r="L251" s="4"/>
      <c r="M251" s="4"/>
      <c r="N251" s="4"/>
      <c r="O251" s="4"/>
      <c r="P251" s="4"/>
      <c r="Q251" s="4"/>
      <c r="R251" s="4"/>
      <c r="S251" s="4"/>
      <c r="T251" s="4"/>
      <c r="U251" s="4"/>
      <c r="V251" s="4"/>
      <c r="W251" s="4"/>
      <c r="X251" s="4"/>
      <c r="Y251" s="4"/>
      <c r="Z251" s="4"/>
    </row>
    <row r="252" spans="1:26" ht="12.75" customHeight="1">
      <c r="A252" s="11"/>
      <c r="B252" s="11"/>
      <c r="C252" s="11"/>
      <c r="D252" s="4"/>
      <c r="E252" s="12"/>
      <c r="F252" s="12"/>
      <c r="G252" s="4"/>
      <c r="H252" s="4"/>
      <c r="I252" s="4"/>
      <c r="J252" s="4"/>
      <c r="K252" s="4"/>
      <c r="L252" s="4"/>
      <c r="M252" s="4"/>
      <c r="N252" s="4"/>
      <c r="O252" s="4"/>
      <c r="P252" s="4"/>
      <c r="Q252" s="4"/>
      <c r="R252" s="4"/>
      <c r="S252" s="4"/>
      <c r="T252" s="4"/>
      <c r="U252" s="4"/>
      <c r="V252" s="4"/>
      <c r="W252" s="4"/>
      <c r="X252" s="4"/>
      <c r="Y252" s="4"/>
      <c r="Z252" s="4"/>
    </row>
    <row r="253" spans="1:26" ht="12.75" customHeight="1">
      <c r="A253" s="33"/>
      <c r="B253" s="34" t="s">
        <v>294</v>
      </c>
      <c r="C253" s="11"/>
      <c r="D253" s="834" t="s">
        <v>364</v>
      </c>
      <c r="E253" s="832"/>
      <c r="F253" s="832"/>
      <c r="G253" s="4"/>
      <c r="H253" s="4"/>
      <c r="I253" s="4"/>
      <c r="J253" s="4"/>
      <c r="K253" s="4"/>
      <c r="L253" s="4"/>
      <c r="M253" s="4"/>
      <c r="N253" s="4"/>
      <c r="O253" s="4"/>
      <c r="P253" s="4"/>
      <c r="Q253" s="4"/>
      <c r="R253" s="4"/>
      <c r="S253" s="4"/>
      <c r="T253" s="4"/>
      <c r="U253" s="4"/>
      <c r="V253" s="4"/>
      <c r="W253" s="4"/>
      <c r="X253" s="4"/>
      <c r="Y253" s="4"/>
      <c r="Z253" s="4"/>
    </row>
    <row r="254" spans="1:26" ht="12.75" customHeight="1">
      <c r="A254" s="33"/>
      <c r="B254" s="33"/>
      <c r="C254" s="11"/>
      <c r="D254" s="832"/>
      <c r="E254" s="832"/>
      <c r="F254" s="832"/>
      <c r="G254" s="4"/>
      <c r="H254" s="4"/>
      <c r="I254" s="4"/>
      <c r="J254" s="4"/>
      <c r="K254" s="4"/>
      <c r="L254" s="4"/>
      <c r="M254" s="4"/>
      <c r="N254" s="4"/>
      <c r="O254" s="4"/>
      <c r="P254" s="4"/>
      <c r="Q254" s="4"/>
      <c r="R254" s="4"/>
      <c r="S254" s="4"/>
      <c r="T254" s="4"/>
      <c r="U254" s="4"/>
      <c r="V254" s="4"/>
      <c r="W254" s="4"/>
      <c r="X254" s="4"/>
      <c r="Y254" s="4"/>
      <c r="Z254" s="4"/>
    </row>
    <row r="255" spans="1:26" ht="12.75" customHeight="1">
      <c r="A255" s="11"/>
      <c r="B255" s="11"/>
      <c r="C255" s="11"/>
      <c r="D255" s="12"/>
      <c r="E255" s="12"/>
      <c r="F255" s="12"/>
      <c r="G255" s="4"/>
      <c r="H255" s="4"/>
      <c r="I255" s="4"/>
      <c r="J255" s="4"/>
      <c r="K255" s="4"/>
      <c r="L255" s="4"/>
      <c r="M255" s="4"/>
      <c r="N255" s="4"/>
      <c r="O255" s="4"/>
      <c r="P255" s="4"/>
      <c r="Q255" s="4"/>
      <c r="R255" s="4"/>
      <c r="S255" s="4"/>
      <c r="T255" s="4"/>
      <c r="U255" s="4"/>
      <c r="V255" s="4"/>
      <c r="W255" s="4"/>
      <c r="X255" s="4"/>
      <c r="Y255" s="4"/>
      <c r="Z255" s="4"/>
    </row>
    <row r="256" spans="1:26" ht="12.75" customHeight="1">
      <c r="A256" s="33"/>
      <c r="B256" s="34" t="s">
        <v>294</v>
      </c>
      <c r="C256" s="11"/>
      <c r="D256" s="834" t="s">
        <v>365</v>
      </c>
      <c r="E256" s="832"/>
      <c r="F256" s="832"/>
      <c r="G256" s="4"/>
      <c r="H256" s="4"/>
      <c r="I256" s="4"/>
      <c r="J256" s="4"/>
      <c r="K256" s="4"/>
      <c r="L256" s="4"/>
      <c r="M256" s="4"/>
      <c r="N256" s="4"/>
      <c r="O256" s="4"/>
      <c r="P256" s="4"/>
      <c r="Q256" s="4"/>
      <c r="R256" s="4"/>
      <c r="S256" s="4"/>
      <c r="T256" s="4"/>
      <c r="U256" s="4"/>
      <c r="V256" s="4"/>
      <c r="W256" s="4"/>
      <c r="X256" s="4"/>
      <c r="Y256" s="4"/>
      <c r="Z256" s="4"/>
    </row>
    <row r="257" spans="1:26" ht="12.75" customHeight="1">
      <c r="A257" s="33"/>
      <c r="B257" s="33"/>
      <c r="C257" s="11"/>
      <c r="D257" s="832"/>
      <c r="E257" s="832"/>
      <c r="F257" s="832"/>
      <c r="G257" s="4"/>
      <c r="H257" s="4"/>
      <c r="I257" s="4"/>
      <c r="J257" s="4"/>
      <c r="K257" s="4"/>
      <c r="L257" s="4"/>
      <c r="M257" s="4"/>
      <c r="N257" s="4"/>
      <c r="O257" s="4"/>
      <c r="P257" s="4"/>
      <c r="Q257" s="4"/>
      <c r="R257" s="4"/>
      <c r="S257" s="4"/>
      <c r="T257" s="4"/>
      <c r="U257" s="4"/>
      <c r="V257" s="4"/>
      <c r="W257" s="4"/>
      <c r="X257" s="4"/>
      <c r="Y257" s="4"/>
      <c r="Z257" s="4"/>
    </row>
    <row r="258" spans="1:26" ht="12.75" customHeight="1">
      <c r="A258" s="33"/>
      <c r="B258" s="33"/>
      <c r="C258" s="11"/>
      <c r="D258" s="832"/>
      <c r="E258" s="832"/>
      <c r="F258" s="832"/>
      <c r="G258" s="4"/>
      <c r="H258" s="4"/>
      <c r="I258" s="4"/>
      <c r="J258" s="4"/>
      <c r="K258" s="4"/>
      <c r="L258" s="4"/>
      <c r="M258" s="4"/>
      <c r="N258" s="4"/>
      <c r="O258" s="4"/>
      <c r="P258" s="4"/>
      <c r="Q258" s="4"/>
      <c r="R258" s="4"/>
      <c r="S258" s="4"/>
      <c r="T258" s="4"/>
      <c r="U258" s="4"/>
      <c r="V258" s="4"/>
      <c r="W258" s="4"/>
      <c r="X258" s="4"/>
      <c r="Y258" s="4"/>
      <c r="Z258" s="4"/>
    </row>
    <row r="259" spans="1:26" ht="12.75" customHeight="1">
      <c r="A259" s="11"/>
      <c r="B259" s="11"/>
      <c r="C259" s="11"/>
      <c r="D259" s="12"/>
      <c r="E259" s="12"/>
      <c r="F259" s="12"/>
      <c r="G259" s="4"/>
      <c r="H259" s="4"/>
      <c r="I259" s="4"/>
      <c r="J259" s="4"/>
      <c r="K259" s="4"/>
      <c r="L259" s="4"/>
      <c r="M259" s="4"/>
      <c r="N259" s="4"/>
      <c r="O259" s="4"/>
      <c r="P259" s="4"/>
      <c r="Q259" s="4"/>
      <c r="R259" s="4"/>
      <c r="S259" s="4"/>
      <c r="T259" s="4"/>
      <c r="U259" s="4"/>
      <c r="V259" s="4"/>
      <c r="W259" s="4"/>
      <c r="X259" s="4"/>
      <c r="Y259" s="4"/>
      <c r="Z259" s="4"/>
    </row>
    <row r="260" spans="1:26" ht="12.75" customHeight="1">
      <c r="A260" s="33"/>
      <c r="B260" s="34" t="s">
        <v>294</v>
      </c>
      <c r="C260" s="11"/>
      <c r="D260" s="834" t="s">
        <v>366</v>
      </c>
      <c r="E260" s="832"/>
      <c r="F260" s="832"/>
      <c r="G260" s="4"/>
      <c r="H260" s="4"/>
      <c r="I260" s="4"/>
      <c r="J260" s="4"/>
      <c r="K260" s="4"/>
      <c r="L260" s="4"/>
      <c r="M260" s="4"/>
      <c r="N260" s="4"/>
      <c r="O260" s="4"/>
      <c r="P260" s="4"/>
      <c r="Q260" s="4"/>
      <c r="R260" s="4"/>
      <c r="S260" s="4"/>
      <c r="T260" s="4"/>
      <c r="U260" s="4"/>
      <c r="V260" s="4"/>
      <c r="W260" s="4"/>
      <c r="X260" s="4"/>
      <c r="Y260" s="4"/>
      <c r="Z260" s="4"/>
    </row>
    <row r="261" spans="1:26" ht="12.75" customHeight="1">
      <c r="A261" s="33"/>
      <c r="B261" s="33"/>
      <c r="C261" s="11"/>
      <c r="D261" s="832"/>
      <c r="E261" s="832"/>
      <c r="F261" s="832"/>
      <c r="G261" s="4"/>
      <c r="H261" s="4"/>
      <c r="I261" s="4"/>
      <c r="J261" s="4"/>
      <c r="K261" s="4"/>
      <c r="L261" s="4"/>
      <c r="M261" s="4"/>
      <c r="N261" s="4"/>
      <c r="O261" s="4"/>
      <c r="P261" s="4"/>
      <c r="Q261" s="4"/>
      <c r="R261" s="4"/>
      <c r="S261" s="4"/>
      <c r="T261" s="4"/>
      <c r="U261" s="4"/>
      <c r="V261" s="4"/>
      <c r="W261" s="4"/>
      <c r="X261" s="4"/>
      <c r="Y261" s="4"/>
      <c r="Z261" s="4"/>
    </row>
    <row r="262" spans="1:26" ht="12.75" customHeight="1">
      <c r="A262" s="29"/>
      <c r="B262" s="29"/>
      <c r="C262" s="11"/>
      <c r="D262" s="4"/>
      <c r="E262" s="12"/>
      <c r="F262" s="12"/>
      <c r="G262" s="4"/>
      <c r="H262" s="4"/>
      <c r="I262" s="4"/>
      <c r="J262" s="4"/>
      <c r="K262" s="4"/>
      <c r="L262" s="4"/>
      <c r="M262" s="4"/>
      <c r="N262" s="4"/>
      <c r="O262" s="4"/>
      <c r="P262" s="4"/>
      <c r="Q262" s="4"/>
      <c r="R262" s="4"/>
      <c r="S262" s="4"/>
      <c r="T262" s="4"/>
      <c r="U262" s="4"/>
      <c r="V262" s="4"/>
      <c r="W262" s="4"/>
      <c r="X262" s="4"/>
      <c r="Y262" s="4"/>
      <c r="Z262" s="4"/>
    </row>
    <row r="263" spans="1:26" ht="12.75" customHeight="1">
      <c r="A263" s="848" t="s">
        <v>367</v>
      </c>
      <c r="B263" s="849"/>
      <c r="C263" s="849"/>
      <c r="D263" s="849"/>
      <c r="E263" s="849"/>
      <c r="F263" s="849"/>
      <c r="G263" s="849"/>
      <c r="H263" s="4"/>
      <c r="I263" s="4"/>
      <c r="J263" s="4"/>
      <c r="K263" s="4"/>
      <c r="L263" s="4"/>
      <c r="M263" s="4"/>
      <c r="N263" s="4"/>
      <c r="O263" s="4"/>
      <c r="P263" s="4"/>
      <c r="Q263" s="4"/>
      <c r="R263" s="4"/>
      <c r="S263" s="4"/>
      <c r="T263" s="4"/>
      <c r="U263" s="4"/>
      <c r="V263" s="4"/>
      <c r="W263" s="4"/>
      <c r="X263" s="4"/>
      <c r="Y263" s="4"/>
      <c r="Z263" s="4"/>
    </row>
    <row r="264" spans="1:26" ht="12.75" customHeight="1">
      <c r="A264" s="29"/>
      <c r="B264" s="29"/>
      <c r="C264" s="11"/>
      <c r="D264" s="12"/>
      <c r="E264" s="12"/>
      <c r="F264" s="12"/>
      <c r="G264" s="4"/>
      <c r="H264" s="4"/>
      <c r="I264" s="4"/>
      <c r="J264" s="4"/>
      <c r="K264" s="4"/>
      <c r="L264" s="4"/>
      <c r="M264" s="4"/>
      <c r="N264" s="4"/>
      <c r="O264" s="4"/>
      <c r="P264" s="4"/>
      <c r="Q264" s="4"/>
      <c r="R264" s="4"/>
      <c r="S264" s="4"/>
      <c r="T264" s="4"/>
      <c r="U264" s="4"/>
      <c r="V264" s="4"/>
      <c r="W264" s="4"/>
      <c r="X264" s="4"/>
      <c r="Y264" s="4"/>
      <c r="Z264" s="4"/>
    </row>
    <row r="265" spans="1:26" ht="12.75" customHeight="1">
      <c r="A265" s="11"/>
      <c r="B265" s="11"/>
      <c r="C265" s="29"/>
      <c r="D265" s="850" t="s">
        <v>368</v>
      </c>
      <c r="E265" s="832"/>
      <c r="F265" s="832"/>
      <c r="G265" s="4"/>
      <c r="H265" s="4"/>
      <c r="I265" s="4"/>
      <c r="J265" s="4"/>
      <c r="K265" s="4"/>
      <c r="L265" s="4"/>
      <c r="M265" s="4"/>
      <c r="N265" s="4"/>
      <c r="O265" s="4"/>
      <c r="P265" s="4"/>
      <c r="Q265" s="4"/>
      <c r="R265" s="4"/>
      <c r="S265" s="4"/>
      <c r="T265" s="4"/>
      <c r="U265" s="4"/>
      <c r="V265" s="4"/>
      <c r="W265" s="4"/>
      <c r="X265" s="4"/>
      <c r="Y265" s="4"/>
      <c r="Z265" s="4"/>
    </row>
    <row r="266" spans="1:26" ht="12.75" customHeight="1">
      <c r="A266" s="11"/>
      <c r="B266" s="11"/>
      <c r="C266" s="29"/>
      <c r="D266" s="851" t="s">
        <v>369</v>
      </c>
      <c r="E266" s="832"/>
      <c r="F266" s="832"/>
      <c r="G266" s="4"/>
      <c r="H266" s="4"/>
      <c r="I266" s="4"/>
      <c r="J266" s="4"/>
      <c r="K266" s="4"/>
      <c r="L266" s="4"/>
      <c r="M266" s="4"/>
      <c r="N266" s="4"/>
      <c r="O266" s="4"/>
      <c r="P266" s="4"/>
      <c r="Q266" s="4"/>
      <c r="R266" s="4"/>
      <c r="S266" s="4"/>
      <c r="T266" s="4"/>
      <c r="U266" s="4"/>
      <c r="V266" s="4"/>
      <c r="W266" s="4"/>
      <c r="X266" s="4"/>
      <c r="Y266" s="4"/>
      <c r="Z266" s="4"/>
    </row>
    <row r="267" spans="1:26" ht="12.75" customHeight="1">
      <c r="A267" s="11"/>
      <c r="B267" s="11"/>
      <c r="C267" s="29"/>
      <c r="D267" s="28"/>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c r="A268" s="11"/>
      <c r="B268" s="34" t="s">
        <v>294</v>
      </c>
      <c r="C268" s="11"/>
      <c r="D268" s="851" t="s">
        <v>370</v>
      </c>
      <c r="E268" s="832"/>
      <c r="F268" s="832"/>
      <c r="G268" s="4"/>
      <c r="H268" s="4"/>
      <c r="I268" s="4"/>
      <c r="J268" s="4"/>
      <c r="K268" s="4"/>
      <c r="L268" s="4"/>
      <c r="M268" s="4"/>
      <c r="N268" s="4"/>
      <c r="O268" s="4"/>
      <c r="P268" s="4"/>
      <c r="Q268" s="4"/>
      <c r="R268" s="4"/>
      <c r="S268" s="4"/>
      <c r="T268" s="4"/>
      <c r="U268" s="4"/>
      <c r="V268" s="4"/>
      <c r="W268" s="4"/>
      <c r="X268" s="4"/>
      <c r="Y268" s="4"/>
      <c r="Z268" s="4"/>
    </row>
    <row r="269" spans="1:26" ht="12.75" customHeight="1">
      <c r="A269" s="33"/>
      <c r="B269" s="33"/>
      <c r="C269" s="11"/>
      <c r="D269" s="12"/>
      <c r="E269" s="12"/>
      <c r="F269" s="12"/>
      <c r="G269" s="4"/>
      <c r="H269" s="4"/>
      <c r="I269" s="4"/>
      <c r="J269" s="4"/>
      <c r="K269" s="4"/>
      <c r="L269" s="4"/>
      <c r="M269" s="4"/>
      <c r="N269" s="4"/>
      <c r="O269" s="4"/>
      <c r="P269" s="4"/>
      <c r="Q269" s="4"/>
      <c r="R269" s="4"/>
      <c r="S269" s="4"/>
      <c r="T269" s="4"/>
      <c r="U269" s="4"/>
      <c r="V269" s="4"/>
      <c r="W269" s="4"/>
      <c r="X269" s="4"/>
      <c r="Y269" s="4"/>
      <c r="Z269" s="4"/>
    </row>
    <row r="270" spans="1:26" ht="12.75" customHeight="1">
      <c r="A270" s="11"/>
      <c r="B270" s="34" t="s">
        <v>294</v>
      </c>
      <c r="C270" s="11"/>
      <c r="D270" s="834" t="s">
        <v>371</v>
      </c>
      <c r="E270" s="832"/>
      <c r="F270" s="832"/>
      <c r="G270" s="4"/>
      <c r="H270" s="4"/>
      <c r="I270" s="4"/>
      <c r="J270" s="4"/>
      <c r="K270" s="4"/>
      <c r="L270" s="4"/>
      <c r="M270" s="4"/>
      <c r="N270" s="4"/>
      <c r="O270" s="4"/>
      <c r="P270" s="4"/>
      <c r="Q270" s="4"/>
      <c r="R270" s="4"/>
      <c r="S270" s="4"/>
      <c r="T270" s="4"/>
      <c r="U270" s="4"/>
      <c r="V270" s="4"/>
      <c r="W270" s="4"/>
      <c r="X270" s="4"/>
      <c r="Y270" s="4"/>
      <c r="Z270" s="4"/>
    </row>
    <row r="271" spans="1:26" ht="12.75" customHeight="1">
      <c r="A271" s="33"/>
      <c r="B271" s="33"/>
      <c r="C271" s="11"/>
      <c r="D271" s="832"/>
      <c r="E271" s="832"/>
      <c r="F271" s="832"/>
      <c r="G271" s="4"/>
      <c r="H271" s="4"/>
      <c r="I271" s="4"/>
      <c r="J271" s="4"/>
      <c r="K271" s="4"/>
      <c r="L271" s="4"/>
      <c r="M271" s="4"/>
      <c r="N271" s="4"/>
      <c r="O271" s="4"/>
      <c r="P271" s="4"/>
      <c r="Q271" s="4"/>
      <c r="R271" s="4"/>
      <c r="S271" s="4"/>
      <c r="T271" s="4"/>
      <c r="U271" s="4"/>
      <c r="V271" s="4"/>
      <c r="W271" s="4"/>
      <c r="X271" s="4"/>
      <c r="Y271" s="4"/>
      <c r="Z271" s="4"/>
    </row>
    <row r="272" spans="1:26" ht="12.75" customHeight="1">
      <c r="A272" s="33"/>
      <c r="B272" s="33"/>
      <c r="C272" s="11"/>
      <c r="D272" s="832"/>
      <c r="E272" s="832"/>
      <c r="F272" s="832"/>
      <c r="G272" s="4"/>
      <c r="H272" s="4"/>
      <c r="I272" s="4"/>
      <c r="J272" s="4"/>
      <c r="K272" s="4"/>
      <c r="L272" s="4"/>
      <c r="M272" s="4"/>
      <c r="N272" s="4"/>
      <c r="O272" s="4"/>
      <c r="P272" s="4"/>
      <c r="Q272" s="4"/>
      <c r="R272" s="4"/>
      <c r="S272" s="4"/>
      <c r="T272" s="4"/>
      <c r="U272" s="4"/>
      <c r="V272" s="4"/>
      <c r="W272" s="4"/>
      <c r="X272" s="4"/>
      <c r="Y272" s="4"/>
      <c r="Z272" s="4"/>
    </row>
    <row r="273" spans="1:26" ht="12.75" customHeight="1">
      <c r="A273" s="33"/>
      <c r="B273" s="33"/>
      <c r="C273" s="11"/>
      <c r="D273" s="832"/>
      <c r="E273" s="832"/>
      <c r="F273" s="832"/>
      <c r="G273" s="4"/>
      <c r="H273" s="4"/>
      <c r="I273" s="4"/>
      <c r="J273" s="4"/>
      <c r="K273" s="4"/>
      <c r="L273" s="4"/>
      <c r="M273" s="4"/>
      <c r="N273" s="4"/>
      <c r="O273" s="4"/>
      <c r="P273" s="4"/>
      <c r="Q273" s="4"/>
      <c r="R273" s="4"/>
      <c r="S273" s="4"/>
      <c r="T273" s="4"/>
      <c r="U273" s="4"/>
      <c r="V273" s="4"/>
      <c r="W273" s="4"/>
      <c r="X273" s="4"/>
      <c r="Y273" s="4"/>
      <c r="Z273" s="4"/>
    </row>
    <row r="274" spans="1:26" ht="12.75" customHeight="1">
      <c r="A274" s="33"/>
      <c r="B274" s="33"/>
      <c r="C274" s="11"/>
      <c r="D274" s="832"/>
      <c r="E274" s="832"/>
      <c r="F274" s="832"/>
      <c r="G274" s="4"/>
      <c r="H274" s="4"/>
      <c r="I274" s="4"/>
      <c r="J274" s="4"/>
      <c r="K274" s="4"/>
      <c r="L274" s="4"/>
      <c r="M274" s="4"/>
      <c r="N274" s="4"/>
      <c r="O274" s="4"/>
      <c r="P274" s="4"/>
      <c r="Q274" s="4"/>
      <c r="R274" s="4"/>
      <c r="S274" s="4"/>
      <c r="T274" s="4"/>
      <c r="U274" s="4"/>
      <c r="V274" s="4"/>
      <c r="W274" s="4"/>
      <c r="X274" s="4"/>
      <c r="Y274" s="4"/>
      <c r="Z274" s="4"/>
    </row>
    <row r="275" spans="1:26" ht="12.75" customHeight="1">
      <c r="A275" s="33"/>
      <c r="B275" s="33"/>
      <c r="C275" s="11"/>
      <c r="D275" s="12"/>
      <c r="E275" s="12"/>
      <c r="F275" s="12"/>
      <c r="G275" s="4"/>
      <c r="H275" s="4"/>
      <c r="I275" s="4"/>
      <c r="J275" s="4"/>
      <c r="K275" s="4"/>
      <c r="L275" s="4"/>
      <c r="M275" s="4"/>
      <c r="N275" s="4"/>
      <c r="O275" s="4"/>
      <c r="P275" s="4"/>
      <c r="Q275" s="4"/>
      <c r="R275" s="4"/>
      <c r="S275" s="4"/>
      <c r="T275" s="4"/>
      <c r="U275" s="4"/>
      <c r="V275" s="4"/>
      <c r="W275" s="4"/>
      <c r="X275" s="4"/>
      <c r="Y275" s="4"/>
      <c r="Z275" s="4"/>
    </row>
    <row r="276" spans="1:26" ht="12.75" customHeight="1">
      <c r="A276" s="11"/>
      <c r="B276" s="34" t="s">
        <v>294</v>
      </c>
      <c r="C276" s="11"/>
      <c r="D276" s="834" t="s">
        <v>372</v>
      </c>
      <c r="E276" s="832"/>
      <c r="F276" s="832"/>
      <c r="G276" s="4"/>
      <c r="H276" s="4"/>
      <c r="I276" s="4"/>
      <c r="J276" s="4"/>
      <c r="K276" s="4"/>
      <c r="L276" s="4"/>
      <c r="M276" s="4"/>
      <c r="N276" s="4"/>
      <c r="O276" s="4"/>
      <c r="P276" s="4"/>
      <c r="Q276" s="4"/>
      <c r="R276" s="4"/>
      <c r="S276" s="4"/>
      <c r="T276" s="4"/>
      <c r="U276" s="4"/>
      <c r="V276" s="4"/>
      <c r="W276" s="4"/>
      <c r="X276" s="4"/>
      <c r="Y276" s="4"/>
      <c r="Z276" s="4"/>
    </row>
    <row r="277" spans="1:26" ht="12.75" customHeight="1">
      <c r="A277" s="11"/>
      <c r="B277" s="11"/>
      <c r="C277" s="11"/>
      <c r="D277" s="832"/>
      <c r="E277" s="832"/>
      <c r="F277" s="832"/>
      <c r="G277" s="4"/>
      <c r="H277" s="4"/>
      <c r="I277" s="4"/>
      <c r="J277" s="4"/>
      <c r="K277" s="4"/>
      <c r="L277" s="4"/>
      <c r="M277" s="4"/>
      <c r="N277" s="4"/>
      <c r="O277" s="4"/>
      <c r="P277" s="4"/>
      <c r="Q277" s="4"/>
      <c r="R277" s="4"/>
      <c r="S277" s="4"/>
      <c r="T277" s="4"/>
      <c r="U277" s="4"/>
      <c r="V277" s="4"/>
      <c r="W277" s="4"/>
      <c r="X277" s="4"/>
      <c r="Y277" s="4"/>
      <c r="Z277" s="4"/>
    </row>
    <row r="278" spans="1:26" ht="12.75" customHeight="1">
      <c r="A278" s="33"/>
      <c r="B278" s="33"/>
      <c r="C278" s="11"/>
      <c r="D278" s="12"/>
      <c r="E278" s="12"/>
      <c r="F278" s="12"/>
      <c r="G278" s="4"/>
      <c r="H278" s="4"/>
      <c r="I278" s="4"/>
      <c r="J278" s="4"/>
      <c r="K278" s="4"/>
      <c r="L278" s="4"/>
      <c r="M278" s="4"/>
      <c r="N278" s="4"/>
      <c r="O278" s="4"/>
      <c r="P278" s="4"/>
      <c r="Q278" s="4"/>
      <c r="R278" s="4"/>
      <c r="S278" s="4"/>
      <c r="T278" s="4"/>
      <c r="U278" s="4"/>
      <c r="V278" s="4"/>
      <c r="W278" s="4"/>
      <c r="X278" s="4"/>
      <c r="Y278" s="4"/>
      <c r="Z278" s="4"/>
    </row>
    <row r="279" spans="1:26" ht="12.75" customHeight="1">
      <c r="A279" s="11"/>
      <c r="B279" s="34" t="s">
        <v>294</v>
      </c>
      <c r="C279" s="11"/>
      <c r="D279" s="851" t="s">
        <v>373</v>
      </c>
      <c r="E279" s="832"/>
      <c r="F279" s="832"/>
      <c r="G279" s="4"/>
      <c r="H279" s="4"/>
      <c r="I279" s="4"/>
      <c r="J279" s="4"/>
      <c r="K279" s="4"/>
      <c r="L279" s="4"/>
      <c r="M279" s="4"/>
      <c r="N279" s="4"/>
      <c r="O279" s="4"/>
      <c r="P279" s="4"/>
      <c r="Q279" s="4"/>
      <c r="R279" s="4"/>
      <c r="S279" s="4"/>
      <c r="T279" s="4"/>
      <c r="U279" s="4"/>
      <c r="V279" s="4"/>
      <c r="W279" s="4"/>
      <c r="X279" s="4"/>
      <c r="Y279" s="4"/>
      <c r="Z279" s="4"/>
    </row>
    <row r="280" spans="1:26" ht="12.75" customHeight="1">
      <c r="A280" s="11"/>
      <c r="B280" s="11"/>
      <c r="C280" s="11"/>
      <c r="D280" s="4"/>
      <c r="E280" s="12"/>
      <c r="F280" s="12"/>
      <c r="G280" s="4"/>
      <c r="H280" s="4"/>
      <c r="I280" s="4"/>
      <c r="J280" s="4"/>
      <c r="K280" s="4"/>
      <c r="L280" s="4"/>
      <c r="M280" s="4"/>
      <c r="N280" s="4"/>
      <c r="O280" s="4"/>
      <c r="P280" s="4"/>
      <c r="Q280" s="4"/>
      <c r="R280" s="4"/>
      <c r="S280" s="4"/>
      <c r="T280" s="4"/>
      <c r="U280" s="4"/>
      <c r="V280" s="4"/>
      <c r="W280" s="4"/>
      <c r="X280" s="4"/>
      <c r="Y280" s="4"/>
      <c r="Z280" s="4"/>
    </row>
    <row r="281" spans="1:26" ht="12.75" customHeight="1">
      <c r="A281" s="33"/>
      <c r="B281" s="34" t="s">
        <v>294</v>
      </c>
      <c r="C281" s="11"/>
      <c r="D281" s="834" t="s">
        <v>374</v>
      </c>
      <c r="E281" s="832"/>
      <c r="F281" s="832"/>
      <c r="G281" s="4"/>
      <c r="H281" s="4"/>
      <c r="I281" s="4"/>
      <c r="J281" s="4"/>
      <c r="K281" s="4"/>
      <c r="L281" s="4"/>
      <c r="M281" s="4"/>
      <c r="N281" s="4"/>
      <c r="O281" s="4"/>
      <c r="P281" s="4"/>
      <c r="Q281" s="4"/>
      <c r="R281" s="4"/>
      <c r="S281" s="4"/>
      <c r="T281" s="4"/>
      <c r="U281" s="4"/>
      <c r="V281" s="4"/>
      <c r="W281" s="4"/>
      <c r="X281" s="4"/>
      <c r="Y281" s="4"/>
      <c r="Z281" s="4"/>
    </row>
    <row r="282" spans="1:26" ht="12.75" customHeight="1">
      <c r="A282" s="33"/>
      <c r="B282" s="33"/>
      <c r="C282" s="11"/>
      <c r="D282" s="832"/>
      <c r="E282" s="832"/>
      <c r="F282" s="832"/>
      <c r="G282" s="4"/>
      <c r="H282" s="4"/>
      <c r="I282" s="4"/>
      <c r="J282" s="4"/>
      <c r="K282" s="4"/>
      <c r="L282" s="4"/>
      <c r="M282" s="4"/>
      <c r="N282" s="4"/>
      <c r="O282" s="4"/>
      <c r="P282" s="4"/>
      <c r="Q282" s="4"/>
      <c r="R282" s="4"/>
      <c r="S282" s="4"/>
      <c r="T282" s="4"/>
      <c r="U282" s="4"/>
      <c r="V282" s="4"/>
      <c r="W282" s="4"/>
      <c r="X282" s="4"/>
      <c r="Y282" s="4"/>
      <c r="Z282" s="4"/>
    </row>
    <row r="283" spans="1:26" ht="12.75" customHeight="1">
      <c r="A283" s="33"/>
      <c r="B283" s="33"/>
      <c r="C283" s="11"/>
      <c r="D283" s="832"/>
      <c r="E283" s="832"/>
      <c r="F283" s="832"/>
      <c r="G283" s="4"/>
      <c r="H283" s="4"/>
      <c r="I283" s="4"/>
      <c r="J283" s="4"/>
      <c r="K283" s="4"/>
      <c r="L283" s="4"/>
      <c r="M283" s="4"/>
      <c r="N283" s="4"/>
      <c r="O283" s="4"/>
      <c r="P283" s="4"/>
      <c r="Q283" s="4"/>
      <c r="R283" s="4"/>
      <c r="S283" s="4"/>
      <c r="T283" s="4"/>
      <c r="U283" s="4"/>
      <c r="V283" s="4"/>
      <c r="W283" s="4"/>
      <c r="X283" s="4"/>
      <c r="Y283" s="4"/>
      <c r="Z283" s="4"/>
    </row>
    <row r="284" spans="1:26" ht="12.75" customHeight="1">
      <c r="A284" s="33"/>
      <c r="B284" s="33"/>
      <c r="C284" s="11"/>
      <c r="D284" s="832"/>
      <c r="E284" s="832"/>
      <c r="F284" s="832"/>
      <c r="G284" s="4"/>
      <c r="H284" s="4"/>
      <c r="I284" s="4"/>
      <c r="J284" s="4"/>
      <c r="K284" s="4"/>
      <c r="L284" s="4"/>
      <c r="M284" s="4"/>
      <c r="N284" s="4"/>
      <c r="O284" s="4"/>
      <c r="P284" s="4"/>
      <c r="Q284" s="4"/>
      <c r="R284" s="4"/>
      <c r="S284" s="4"/>
      <c r="T284" s="4"/>
      <c r="U284" s="4"/>
      <c r="V284" s="4"/>
      <c r="W284" s="4"/>
      <c r="X284" s="4"/>
      <c r="Y284" s="4"/>
      <c r="Z284" s="4"/>
    </row>
    <row r="285" spans="1:26" ht="12.75" customHeight="1">
      <c r="A285" s="33"/>
      <c r="B285" s="33"/>
      <c r="C285" s="11"/>
      <c r="D285" s="832"/>
      <c r="E285" s="832"/>
      <c r="F285" s="832"/>
      <c r="G285" s="4"/>
      <c r="H285" s="4"/>
      <c r="I285" s="4"/>
      <c r="J285" s="4"/>
      <c r="K285" s="4"/>
      <c r="L285" s="4"/>
      <c r="M285" s="4"/>
      <c r="N285" s="4"/>
      <c r="O285" s="4"/>
      <c r="P285" s="4"/>
      <c r="Q285" s="4"/>
      <c r="R285" s="4"/>
      <c r="S285" s="4"/>
      <c r="T285" s="4"/>
      <c r="U285" s="4"/>
      <c r="V285" s="4"/>
      <c r="W285" s="4"/>
      <c r="X285" s="4"/>
      <c r="Y285" s="4"/>
      <c r="Z285" s="4"/>
    </row>
    <row r="286" spans="1:26" ht="12.75" customHeight="1">
      <c r="A286" s="33"/>
      <c r="B286" s="33"/>
      <c r="C286" s="11"/>
      <c r="D286" s="832"/>
      <c r="E286" s="832"/>
      <c r="F286" s="832"/>
      <c r="G286" s="4"/>
      <c r="H286" s="4"/>
      <c r="I286" s="4"/>
      <c r="J286" s="4"/>
      <c r="K286" s="4"/>
      <c r="L286" s="4"/>
      <c r="M286" s="4"/>
      <c r="N286" s="4"/>
      <c r="O286" s="4"/>
      <c r="P286" s="4"/>
      <c r="Q286" s="4"/>
      <c r="R286" s="4"/>
      <c r="S286" s="4"/>
      <c r="T286" s="4"/>
      <c r="U286" s="4"/>
      <c r="V286" s="4"/>
      <c r="W286" s="4"/>
      <c r="X286" s="4"/>
      <c r="Y286" s="4"/>
      <c r="Z286" s="4"/>
    </row>
    <row r="287" spans="1:26" ht="12.75" customHeight="1">
      <c r="A287" s="33"/>
      <c r="B287" s="33"/>
      <c r="C287" s="11"/>
      <c r="D287" s="832"/>
      <c r="E287" s="832"/>
      <c r="F287" s="832"/>
      <c r="G287" s="4"/>
      <c r="H287" s="4"/>
      <c r="I287" s="4"/>
      <c r="J287" s="4"/>
      <c r="K287" s="4"/>
      <c r="L287" s="4"/>
      <c r="M287" s="4"/>
      <c r="N287" s="4"/>
      <c r="O287" s="4"/>
      <c r="P287" s="4"/>
      <c r="Q287" s="4"/>
      <c r="R287" s="4"/>
      <c r="S287" s="4"/>
      <c r="T287" s="4"/>
      <c r="U287" s="4"/>
      <c r="V287" s="4"/>
      <c r="W287" s="4"/>
      <c r="X287" s="4"/>
      <c r="Y287" s="4"/>
      <c r="Z287" s="4"/>
    </row>
    <row r="288" spans="1:26" ht="12.75" customHeight="1">
      <c r="A288" s="33"/>
      <c r="B288" s="33"/>
      <c r="C288" s="11"/>
      <c r="D288" s="832"/>
      <c r="E288" s="832"/>
      <c r="F288" s="832"/>
      <c r="G288" s="4"/>
      <c r="H288" s="4"/>
      <c r="I288" s="4"/>
      <c r="J288" s="4"/>
      <c r="K288" s="4"/>
      <c r="L288" s="4"/>
      <c r="M288" s="4"/>
      <c r="N288" s="4"/>
      <c r="O288" s="4"/>
      <c r="P288" s="4"/>
      <c r="Q288" s="4"/>
      <c r="R288" s="4"/>
      <c r="S288" s="4"/>
      <c r="T288" s="4"/>
      <c r="U288" s="4"/>
      <c r="V288" s="4"/>
      <c r="W288" s="4"/>
      <c r="X288" s="4"/>
      <c r="Y288" s="4"/>
      <c r="Z288" s="4"/>
    </row>
    <row r="289" spans="1:26" ht="12.75" customHeight="1">
      <c r="A289" s="33"/>
      <c r="B289" s="33"/>
      <c r="C289" s="11"/>
      <c r="D289" s="832"/>
      <c r="E289" s="832"/>
      <c r="F289" s="832"/>
      <c r="G289" s="4"/>
      <c r="H289" s="4"/>
      <c r="I289" s="4"/>
      <c r="J289" s="4"/>
      <c r="K289" s="4"/>
      <c r="L289" s="4"/>
      <c r="M289" s="4"/>
      <c r="N289" s="4"/>
      <c r="O289" s="4"/>
      <c r="P289" s="4"/>
      <c r="Q289" s="4"/>
      <c r="R289" s="4"/>
      <c r="S289" s="4"/>
      <c r="T289" s="4"/>
      <c r="U289" s="4"/>
      <c r="V289" s="4"/>
      <c r="W289" s="4"/>
      <c r="X289" s="4"/>
      <c r="Y289" s="4"/>
      <c r="Z289" s="4"/>
    </row>
    <row r="290" spans="1:26" ht="12.75" customHeight="1">
      <c r="A290" s="33"/>
      <c r="B290" s="33"/>
      <c r="C290" s="11"/>
      <c r="D290" s="832"/>
      <c r="E290" s="832"/>
      <c r="F290" s="832"/>
      <c r="G290" s="4"/>
      <c r="H290" s="4"/>
      <c r="I290" s="4"/>
      <c r="J290" s="4"/>
      <c r="K290" s="4"/>
      <c r="L290" s="4"/>
      <c r="M290" s="4"/>
      <c r="N290" s="4"/>
      <c r="O290" s="4"/>
      <c r="P290" s="4"/>
      <c r="Q290" s="4"/>
      <c r="R290" s="4"/>
      <c r="S290" s="4"/>
      <c r="T290" s="4"/>
      <c r="U290" s="4"/>
      <c r="V290" s="4"/>
      <c r="W290" s="4"/>
      <c r="X290" s="4"/>
      <c r="Y290" s="4"/>
      <c r="Z290" s="4"/>
    </row>
    <row r="291" spans="1:26" ht="12.75" customHeight="1">
      <c r="A291" s="33"/>
      <c r="B291" s="33"/>
      <c r="C291" s="11"/>
      <c r="D291" s="832"/>
      <c r="E291" s="832"/>
      <c r="F291" s="832"/>
      <c r="G291" s="4"/>
      <c r="H291" s="4"/>
      <c r="I291" s="4"/>
      <c r="J291" s="4"/>
      <c r="K291" s="4"/>
      <c r="L291" s="4"/>
      <c r="M291" s="4"/>
      <c r="N291" s="4"/>
      <c r="O291" s="4"/>
      <c r="P291" s="4"/>
      <c r="Q291" s="4"/>
      <c r="R291" s="4"/>
      <c r="S291" s="4"/>
      <c r="T291" s="4"/>
      <c r="U291" s="4"/>
      <c r="V291" s="4"/>
      <c r="W291" s="4"/>
      <c r="X291" s="4"/>
      <c r="Y291" s="4"/>
      <c r="Z291" s="4"/>
    </row>
    <row r="292" spans="1:26" ht="12.75" customHeight="1">
      <c r="A292" s="33"/>
      <c r="B292" s="33"/>
      <c r="C292" s="11"/>
      <c r="D292" s="832"/>
      <c r="E292" s="832"/>
      <c r="F292" s="832"/>
      <c r="G292" s="4"/>
      <c r="H292" s="4"/>
      <c r="I292" s="4"/>
      <c r="J292" s="4"/>
      <c r="K292" s="4"/>
      <c r="L292" s="4"/>
      <c r="M292" s="4"/>
      <c r="N292" s="4"/>
      <c r="O292" s="4"/>
      <c r="P292" s="4"/>
      <c r="Q292" s="4"/>
      <c r="R292" s="4"/>
      <c r="S292" s="4"/>
      <c r="T292" s="4"/>
      <c r="U292" s="4"/>
      <c r="V292" s="4"/>
      <c r="W292" s="4"/>
      <c r="X292" s="4"/>
      <c r="Y292" s="4"/>
      <c r="Z292" s="4"/>
    </row>
    <row r="293" spans="1:26" ht="12.75" customHeight="1">
      <c r="A293" s="33"/>
      <c r="B293" s="33"/>
      <c r="C293" s="11"/>
      <c r="D293" s="832"/>
      <c r="E293" s="832"/>
      <c r="F293" s="832"/>
      <c r="G293" s="4"/>
      <c r="H293" s="4"/>
      <c r="I293" s="4"/>
      <c r="J293" s="4"/>
      <c r="K293" s="4"/>
      <c r="L293" s="4"/>
      <c r="M293" s="4"/>
      <c r="N293" s="4"/>
      <c r="O293" s="4"/>
      <c r="P293" s="4"/>
      <c r="Q293" s="4"/>
      <c r="R293" s="4"/>
      <c r="S293" s="4"/>
      <c r="T293" s="4"/>
      <c r="U293" s="4"/>
      <c r="V293" s="4"/>
      <c r="W293" s="4"/>
      <c r="X293" s="4"/>
      <c r="Y293" s="4"/>
      <c r="Z293" s="4"/>
    </row>
    <row r="294" spans="1:26" ht="12.75" customHeight="1">
      <c r="A294" s="33"/>
      <c r="B294" s="33"/>
      <c r="C294" s="11"/>
      <c r="D294" s="832"/>
      <c r="E294" s="832"/>
      <c r="F294" s="832"/>
      <c r="G294" s="4"/>
      <c r="H294" s="4"/>
      <c r="I294" s="4"/>
      <c r="J294" s="4"/>
      <c r="K294" s="4"/>
      <c r="L294" s="4"/>
      <c r="M294" s="4"/>
      <c r="N294" s="4"/>
      <c r="O294" s="4"/>
      <c r="P294" s="4"/>
      <c r="Q294" s="4"/>
      <c r="R294" s="4"/>
      <c r="S294" s="4"/>
      <c r="T294" s="4"/>
      <c r="U294" s="4"/>
      <c r="V294" s="4"/>
      <c r="W294" s="4"/>
      <c r="X294" s="4"/>
      <c r="Y294" s="4"/>
      <c r="Z294" s="4"/>
    </row>
    <row r="295" spans="1:26" ht="12.75" customHeight="1">
      <c r="A295" s="33"/>
      <c r="B295" s="33"/>
      <c r="C295" s="11"/>
      <c r="D295" s="832"/>
      <c r="E295" s="832"/>
      <c r="F295" s="832"/>
      <c r="G295" s="4"/>
      <c r="H295" s="4"/>
      <c r="I295" s="4"/>
      <c r="J295" s="4"/>
      <c r="K295" s="4"/>
      <c r="L295" s="4"/>
      <c r="M295" s="4"/>
      <c r="N295" s="4"/>
      <c r="O295" s="4"/>
      <c r="P295" s="4"/>
      <c r="Q295" s="4"/>
      <c r="R295" s="4"/>
      <c r="S295" s="4"/>
      <c r="T295" s="4"/>
      <c r="U295" s="4"/>
      <c r="V295" s="4"/>
      <c r="W295" s="4"/>
      <c r="X295" s="4"/>
      <c r="Y295" s="4"/>
      <c r="Z295" s="4"/>
    </row>
    <row r="296" spans="1:26" ht="12.75" customHeight="1">
      <c r="A296" s="11"/>
      <c r="B296" s="11"/>
      <c r="C296" s="11"/>
      <c r="D296" s="12"/>
      <c r="E296" s="12"/>
      <c r="F296" s="12"/>
      <c r="G296" s="4"/>
      <c r="H296" s="4"/>
      <c r="I296" s="4"/>
      <c r="J296" s="4"/>
      <c r="K296" s="4"/>
      <c r="L296" s="4"/>
      <c r="M296" s="4"/>
      <c r="N296" s="4"/>
      <c r="O296" s="4"/>
      <c r="P296" s="4"/>
      <c r="Q296" s="4"/>
      <c r="R296" s="4"/>
      <c r="S296" s="4"/>
      <c r="T296" s="4"/>
      <c r="U296" s="4"/>
      <c r="V296" s="4"/>
      <c r="W296" s="4"/>
      <c r="X296" s="4"/>
      <c r="Y296" s="4"/>
      <c r="Z296" s="4"/>
    </row>
    <row r="297" spans="1:26" ht="12.75" customHeight="1">
      <c r="A297" s="33"/>
      <c r="B297" s="34" t="s">
        <v>294</v>
      </c>
      <c r="C297" s="11"/>
      <c r="D297" s="834" t="s">
        <v>375</v>
      </c>
      <c r="E297" s="832"/>
      <c r="F297" s="832"/>
      <c r="G297" s="4"/>
      <c r="H297" s="4"/>
      <c r="I297" s="4"/>
      <c r="J297" s="4"/>
      <c r="K297" s="4"/>
      <c r="L297" s="4"/>
      <c r="M297" s="4"/>
      <c r="N297" s="4"/>
      <c r="O297" s="4"/>
      <c r="P297" s="4"/>
      <c r="Q297" s="4"/>
      <c r="R297" s="4"/>
      <c r="S297" s="4"/>
      <c r="T297" s="4"/>
      <c r="U297" s="4"/>
      <c r="V297" s="4"/>
      <c r="W297" s="4"/>
      <c r="X297" s="4"/>
      <c r="Y297" s="4"/>
      <c r="Z297" s="4"/>
    </row>
    <row r="298" spans="1:26" ht="12.75" customHeight="1">
      <c r="A298" s="11"/>
      <c r="B298" s="11"/>
      <c r="C298" s="11"/>
      <c r="D298" s="832"/>
      <c r="E298" s="832"/>
      <c r="F298" s="832"/>
      <c r="G298" s="4"/>
      <c r="H298" s="4"/>
      <c r="I298" s="4"/>
      <c r="J298" s="4"/>
      <c r="K298" s="4"/>
      <c r="L298" s="4"/>
      <c r="M298" s="4"/>
      <c r="N298" s="4"/>
      <c r="O298" s="4"/>
      <c r="P298" s="4"/>
      <c r="Q298" s="4"/>
      <c r="R298" s="4"/>
      <c r="S298" s="4"/>
      <c r="T298" s="4"/>
      <c r="U298" s="4"/>
      <c r="V298" s="4"/>
      <c r="W298" s="4"/>
      <c r="X298" s="4"/>
      <c r="Y298" s="4"/>
      <c r="Z298" s="4"/>
    </row>
    <row r="299" spans="1:26" ht="12.75" customHeight="1">
      <c r="A299" s="11"/>
      <c r="B299" s="11"/>
      <c r="C299" s="11"/>
      <c r="D299" s="832"/>
      <c r="E299" s="832"/>
      <c r="F299" s="832"/>
      <c r="G299" s="4"/>
      <c r="H299" s="4"/>
      <c r="I299" s="4"/>
      <c r="J299" s="4"/>
      <c r="K299" s="4"/>
      <c r="L299" s="4"/>
      <c r="M299" s="4"/>
      <c r="N299" s="4"/>
      <c r="O299" s="4"/>
      <c r="P299" s="4"/>
      <c r="Q299" s="4"/>
      <c r="R299" s="4"/>
      <c r="S299" s="4"/>
      <c r="T299" s="4"/>
      <c r="U299" s="4"/>
      <c r="V299" s="4"/>
      <c r="W299" s="4"/>
      <c r="X299" s="4"/>
      <c r="Y299" s="4"/>
      <c r="Z299" s="4"/>
    </row>
    <row r="300" spans="1:26" ht="12.75" customHeight="1">
      <c r="A300" s="11"/>
      <c r="B300" s="11"/>
      <c r="C300" s="11"/>
      <c r="D300" s="832"/>
      <c r="E300" s="832"/>
      <c r="F300" s="832"/>
      <c r="G300" s="4"/>
      <c r="H300" s="4"/>
      <c r="I300" s="4"/>
      <c r="J300" s="4"/>
      <c r="K300" s="4"/>
      <c r="L300" s="4"/>
      <c r="M300" s="4"/>
      <c r="N300" s="4"/>
      <c r="O300" s="4"/>
      <c r="P300" s="4"/>
      <c r="Q300" s="4"/>
      <c r="R300" s="4"/>
      <c r="S300" s="4"/>
      <c r="T300" s="4"/>
      <c r="U300" s="4"/>
      <c r="V300" s="4"/>
      <c r="W300" s="4"/>
      <c r="X300" s="4"/>
      <c r="Y300" s="4"/>
      <c r="Z300" s="4"/>
    </row>
    <row r="301" spans="1:26" ht="12.75" customHeight="1">
      <c r="A301" s="11"/>
      <c r="B301" s="11"/>
      <c r="C301" s="11"/>
      <c r="D301" s="832"/>
      <c r="E301" s="832"/>
      <c r="F301" s="832"/>
      <c r="G301" s="4"/>
      <c r="H301" s="4"/>
      <c r="I301" s="4"/>
      <c r="J301" s="4"/>
      <c r="K301" s="4"/>
      <c r="L301" s="4"/>
      <c r="M301" s="4"/>
      <c r="N301" s="4"/>
      <c r="O301" s="4"/>
      <c r="P301" s="4"/>
      <c r="Q301" s="4"/>
      <c r="R301" s="4"/>
      <c r="S301" s="4"/>
      <c r="T301" s="4"/>
      <c r="U301" s="4"/>
      <c r="V301" s="4"/>
      <c r="W301" s="4"/>
      <c r="X301" s="4"/>
      <c r="Y301" s="4"/>
      <c r="Z301" s="4"/>
    </row>
    <row r="302" spans="1:26" ht="12.75" customHeight="1">
      <c r="A302" s="11"/>
      <c r="B302" s="11"/>
      <c r="C302" s="11"/>
      <c r="D302" s="832"/>
      <c r="E302" s="832"/>
      <c r="F302" s="832"/>
      <c r="G302" s="4"/>
      <c r="H302" s="4"/>
      <c r="I302" s="4"/>
      <c r="J302" s="4"/>
      <c r="K302" s="4"/>
      <c r="L302" s="4"/>
      <c r="M302" s="4"/>
      <c r="N302" s="4"/>
      <c r="O302" s="4"/>
      <c r="P302" s="4"/>
      <c r="Q302" s="4"/>
      <c r="R302" s="4"/>
      <c r="S302" s="4"/>
      <c r="T302" s="4"/>
      <c r="U302" s="4"/>
      <c r="V302" s="4"/>
      <c r="W302" s="4"/>
      <c r="X302" s="4"/>
      <c r="Y302" s="4"/>
      <c r="Z302" s="4"/>
    </row>
    <row r="303" spans="1:26" ht="12.75" customHeight="1">
      <c r="A303" s="11"/>
      <c r="B303" s="11"/>
      <c r="C303" s="11"/>
      <c r="D303" s="832"/>
      <c r="E303" s="832"/>
      <c r="F303" s="832"/>
      <c r="G303" s="4"/>
      <c r="H303" s="4"/>
      <c r="I303" s="4"/>
      <c r="J303" s="4"/>
      <c r="K303" s="4"/>
      <c r="L303" s="4"/>
      <c r="M303" s="4"/>
      <c r="N303" s="4"/>
      <c r="O303" s="4"/>
      <c r="P303" s="4"/>
      <c r="Q303" s="4"/>
      <c r="R303" s="4"/>
      <c r="S303" s="4"/>
      <c r="T303" s="4"/>
      <c r="U303" s="4"/>
      <c r="V303" s="4"/>
      <c r="W303" s="4"/>
      <c r="X303" s="4"/>
      <c r="Y303" s="4"/>
      <c r="Z303" s="4"/>
    </row>
    <row r="304" spans="1:26" ht="12.75" customHeight="1">
      <c r="A304" s="11"/>
      <c r="B304" s="11"/>
      <c r="C304" s="11"/>
      <c r="D304" s="832"/>
      <c r="E304" s="832"/>
      <c r="F304" s="832"/>
      <c r="G304" s="4"/>
      <c r="H304" s="4"/>
      <c r="I304" s="4"/>
      <c r="J304" s="4"/>
      <c r="K304" s="4"/>
      <c r="L304" s="4"/>
      <c r="M304" s="4"/>
      <c r="N304" s="4"/>
      <c r="O304" s="4"/>
      <c r="P304" s="4"/>
      <c r="Q304" s="4"/>
      <c r="R304" s="4"/>
      <c r="S304" s="4"/>
      <c r="T304" s="4"/>
      <c r="U304" s="4"/>
      <c r="V304" s="4"/>
      <c r="W304" s="4"/>
      <c r="X304" s="4"/>
      <c r="Y304" s="4"/>
      <c r="Z304" s="4"/>
    </row>
    <row r="305" spans="1:26" ht="12.75" customHeight="1">
      <c r="A305" s="11"/>
      <c r="B305" s="11"/>
      <c r="C305" s="11"/>
      <c r="D305" s="832"/>
      <c r="E305" s="832"/>
      <c r="F305" s="832"/>
      <c r="G305" s="4"/>
      <c r="H305" s="4"/>
      <c r="I305" s="4"/>
      <c r="J305" s="4"/>
      <c r="K305" s="4"/>
      <c r="L305" s="4"/>
      <c r="M305" s="4"/>
      <c r="N305" s="4"/>
      <c r="O305" s="4"/>
      <c r="P305" s="4"/>
      <c r="Q305" s="4"/>
      <c r="R305" s="4"/>
      <c r="S305" s="4"/>
      <c r="T305" s="4"/>
      <c r="U305" s="4"/>
      <c r="V305" s="4"/>
      <c r="W305" s="4"/>
      <c r="X305" s="4"/>
      <c r="Y305" s="4"/>
      <c r="Z305" s="4"/>
    </row>
    <row r="306" spans="1:26" ht="12.75" customHeight="1">
      <c r="A306" s="11"/>
      <c r="B306" s="11"/>
      <c r="C306" s="11"/>
      <c r="D306" s="12"/>
      <c r="E306" s="12"/>
      <c r="F306" s="12"/>
      <c r="G306" s="4"/>
      <c r="H306" s="4"/>
      <c r="I306" s="4"/>
      <c r="J306" s="4"/>
      <c r="K306" s="4"/>
      <c r="L306" s="4"/>
      <c r="M306" s="4"/>
      <c r="N306" s="4"/>
      <c r="O306" s="4"/>
      <c r="P306" s="4"/>
      <c r="Q306" s="4"/>
      <c r="R306" s="4"/>
      <c r="S306" s="4"/>
      <c r="T306" s="4"/>
      <c r="U306" s="4"/>
      <c r="V306" s="4"/>
      <c r="W306" s="4"/>
      <c r="X306" s="4"/>
      <c r="Y306" s="4"/>
      <c r="Z306" s="4"/>
    </row>
    <row r="307" spans="1:26" ht="12.75" customHeight="1">
      <c r="A307" s="33"/>
      <c r="B307" s="34" t="s">
        <v>294</v>
      </c>
      <c r="C307" s="11"/>
      <c r="D307" s="834" t="s">
        <v>376</v>
      </c>
      <c r="E307" s="832"/>
      <c r="F307" s="832"/>
      <c r="G307" s="4"/>
      <c r="H307" s="4"/>
      <c r="I307" s="4"/>
      <c r="J307" s="4"/>
      <c r="K307" s="4"/>
      <c r="L307" s="4"/>
      <c r="M307" s="4"/>
      <c r="N307" s="4"/>
      <c r="O307" s="4"/>
      <c r="P307" s="4"/>
      <c r="Q307" s="4"/>
      <c r="R307" s="4"/>
      <c r="S307" s="4"/>
      <c r="T307" s="4"/>
      <c r="U307" s="4"/>
      <c r="V307" s="4"/>
      <c r="W307" s="4"/>
      <c r="X307" s="4"/>
      <c r="Y307" s="4"/>
      <c r="Z307" s="4"/>
    </row>
    <row r="308" spans="1:26" ht="12.75" customHeight="1">
      <c r="A308" s="11"/>
      <c r="B308" s="11"/>
      <c r="C308" s="11"/>
      <c r="D308" s="832"/>
      <c r="E308" s="832"/>
      <c r="F308" s="832"/>
      <c r="G308" s="4"/>
      <c r="H308" s="4"/>
      <c r="I308" s="4"/>
      <c r="J308" s="4"/>
      <c r="K308" s="4"/>
      <c r="L308" s="4"/>
      <c r="M308" s="4"/>
      <c r="N308" s="4"/>
      <c r="O308" s="4"/>
      <c r="P308" s="4"/>
      <c r="Q308" s="4"/>
      <c r="R308" s="4"/>
      <c r="S308" s="4"/>
      <c r="T308" s="4"/>
      <c r="U308" s="4"/>
      <c r="V308" s="4"/>
      <c r="W308" s="4"/>
      <c r="X308" s="4"/>
      <c r="Y308" s="4"/>
      <c r="Z308" s="4"/>
    </row>
    <row r="309" spans="1:26" ht="12.75" customHeight="1">
      <c r="A309" s="11"/>
      <c r="B309" s="11"/>
      <c r="C309" s="11"/>
      <c r="D309" s="832"/>
      <c r="E309" s="832"/>
      <c r="F309" s="832"/>
      <c r="G309" s="4"/>
      <c r="H309" s="4"/>
      <c r="I309" s="4"/>
      <c r="J309" s="4"/>
      <c r="K309" s="4"/>
      <c r="L309" s="4"/>
      <c r="M309" s="4"/>
      <c r="N309" s="4"/>
      <c r="O309" s="4"/>
      <c r="P309" s="4"/>
      <c r="Q309" s="4"/>
      <c r="R309" s="4"/>
      <c r="S309" s="4"/>
      <c r="T309" s="4"/>
      <c r="U309" s="4"/>
      <c r="V309" s="4"/>
      <c r="W309" s="4"/>
      <c r="X309" s="4"/>
      <c r="Y309" s="4"/>
      <c r="Z309" s="4"/>
    </row>
    <row r="310" spans="1:26" ht="12.75" customHeight="1">
      <c r="A310" s="11"/>
      <c r="B310" s="11"/>
      <c r="C310" s="11"/>
      <c r="D310" s="832"/>
      <c r="E310" s="832"/>
      <c r="F310" s="832"/>
      <c r="G310" s="4"/>
      <c r="H310" s="4"/>
      <c r="I310" s="4"/>
      <c r="J310" s="4"/>
      <c r="K310" s="4"/>
      <c r="L310" s="4"/>
      <c r="M310" s="4"/>
      <c r="N310" s="4"/>
      <c r="O310" s="4"/>
      <c r="P310" s="4"/>
      <c r="Q310" s="4"/>
      <c r="R310" s="4"/>
      <c r="S310" s="4"/>
      <c r="T310" s="4"/>
      <c r="U310" s="4"/>
      <c r="V310" s="4"/>
      <c r="W310" s="4"/>
      <c r="X310" s="4"/>
      <c r="Y310" s="4"/>
      <c r="Z310" s="4"/>
    </row>
    <row r="311" spans="1:26" ht="12.75" customHeight="1">
      <c r="A311" s="11"/>
      <c r="B311" s="11"/>
      <c r="C311" s="11"/>
      <c r="D311" s="832"/>
      <c r="E311" s="832"/>
      <c r="F311" s="832"/>
      <c r="G311" s="4"/>
      <c r="H311" s="4"/>
      <c r="I311" s="4"/>
      <c r="J311" s="4"/>
      <c r="K311" s="4"/>
      <c r="L311" s="4"/>
      <c r="M311" s="4"/>
      <c r="N311" s="4"/>
      <c r="O311" s="4"/>
      <c r="P311" s="4"/>
      <c r="Q311" s="4"/>
      <c r="R311" s="4"/>
      <c r="S311" s="4"/>
      <c r="T311" s="4"/>
      <c r="U311" s="4"/>
      <c r="V311" s="4"/>
      <c r="W311" s="4"/>
      <c r="X311" s="4"/>
      <c r="Y311" s="4"/>
      <c r="Z311" s="4"/>
    </row>
    <row r="312" spans="1:26" ht="12.75" customHeight="1">
      <c r="A312" s="11"/>
      <c r="B312" s="11"/>
      <c r="C312" s="11"/>
      <c r="D312" s="832"/>
      <c r="E312" s="832"/>
      <c r="F312" s="832"/>
      <c r="G312" s="4"/>
      <c r="H312" s="4"/>
      <c r="I312" s="4"/>
      <c r="J312" s="4"/>
      <c r="K312" s="4"/>
      <c r="L312" s="4"/>
      <c r="M312" s="4"/>
      <c r="N312" s="4"/>
      <c r="O312" s="4"/>
      <c r="P312" s="4"/>
      <c r="Q312" s="4"/>
      <c r="R312" s="4"/>
      <c r="S312" s="4"/>
      <c r="T312" s="4"/>
      <c r="U312" s="4"/>
      <c r="V312" s="4"/>
      <c r="W312" s="4"/>
      <c r="X312" s="4"/>
      <c r="Y312" s="4"/>
      <c r="Z312" s="4"/>
    </row>
    <row r="313" spans="1:26" ht="12.75" customHeight="1">
      <c r="A313" s="11"/>
      <c r="B313" s="11"/>
      <c r="C313" s="11"/>
      <c r="D313" s="5"/>
      <c r="E313" s="5"/>
      <c r="F313" s="5"/>
      <c r="G313" s="4"/>
      <c r="H313" s="4"/>
      <c r="I313" s="4"/>
      <c r="J313" s="4"/>
      <c r="K313" s="4"/>
      <c r="L313" s="4"/>
      <c r="M313" s="4"/>
      <c r="N313" s="4"/>
      <c r="O313" s="4"/>
      <c r="P313" s="4"/>
      <c r="Q313" s="4"/>
      <c r="R313" s="4"/>
      <c r="S313" s="4"/>
      <c r="T313" s="4"/>
      <c r="U313" s="4"/>
      <c r="V313" s="4"/>
      <c r="W313" s="4"/>
      <c r="X313" s="4"/>
      <c r="Y313" s="4"/>
      <c r="Z313" s="4"/>
    </row>
    <row r="314" spans="1:26" ht="12.75" customHeight="1">
      <c r="A314" s="11"/>
      <c r="B314" s="11"/>
      <c r="C314" s="11"/>
      <c r="D314" s="861" t="s">
        <v>377</v>
      </c>
      <c r="E314" s="862"/>
      <c r="F314" s="862"/>
      <c r="G314" s="4"/>
      <c r="H314" s="4"/>
      <c r="I314" s="4"/>
      <c r="J314" s="4"/>
      <c r="K314" s="4"/>
      <c r="L314" s="4"/>
      <c r="M314" s="4"/>
      <c r="N314" s="4"/>
      <c r="O314" s="4"/>
      <c r="P314" s="4"/>
      <c r="Q314" s="4"/>
      <c r="R314" s="4"/>
      <c r="S314" s="4"/>
      <c r="T314" s="4"/>
      <c r="U314" s="4"/>
      <c r="V314" s="4"/>
      <c r="W314" s="4"/>
      <c r="X314" s="4"/>
      <c r="Y314" s="4"/>
      <c r="Z314" s="4"/>
    </row>
    <row r="315" spans="1:26" ht="12.75" customHeight="1">
      <c r="A315" s="11"/>
      <c r="B315" s="11"/>
      <c r="C315" s="11"/>
      <c r="D315" s="863" t="s">
        <v>378</v>
      </c>
      <c r="E315" s="864"/>
      <c r="F315" s="864"/>
      <c r="G315" s="4"/>
      <c r="H315" s="4"/>
      <c r="I315" s="4"/>
      <c r="J315" s="4"/>
      <c r="K315" s="4"/>
      <c r="L315" s="4"/>
      <c r="M315" s="4"/>
      <c r="N315" s="4"/>
      <c r="O315" s="4"/>
      <c r="P315" s="4"/>
      <c r="Q315" s="4"/>
      <c r="R315" s="4"/>
      <c r="S315" s="4"/>
      <c r="T315" s="4"/>
      <c r="U315" s="4"/>
      <c r="V315" s="4"/>
      <c r="W315" s="4"/>
      <c r="X315" s="4"/>
      <c r="Y315" s="4"/>
      <c r="Z315" s="4"/>
    </row>
    <row r="316" spans="1:26" ht="12.75" customHeight="1">
      <c r="A316" s="4"/>
      <c r="B316" s="4"/>
      <c r="C316" s="4"/>
      <c r="D316" s="12"/>
      <c r="E316" s="12"/>
      <c r="F316" s="12"/>
      <c r="G316" s="4"/>
      <c r="H316" s="4"/>
      <c r="I316" s="4"/>
      <c r="J316" s="4"/>
      <c r="K316" s="4"/>
      <c r="L316" s="4"/>
      <c r="M316" s="4"/>
      <c r="N316" s="4"/>
      <c r="O316" s="4"/>
      <c r="P316" s="4"/>
      <c r="Q316" s="4"/>
      <c r="R316" s="4"/>
      <c r="S316" s="4"/>
      <c r="T316" s="4"/>
      <c r="U316" s="4"/>
      <c r="V316" s="4"/>
      <c r="W316" s="4"/>
      <c r="X316" s="4"/>
      <c r="Y316" s="4"/>
      <c r="Z316" s="4"/>
    </row>
    <row r="317" spans="1:26" ht="12.75" customHeight="1">
      <c r="A317" s="33"/>
      <c r="B317" s="34" t="s">
        <v>294</v>
      </c>
      <c r="C317" s="4"/>
      <c r="D317" s="851" t="s">
        <v>379</v>
      </c>
      <c r="E317" s="832"/>
      <c r="F317" s="832"/>
      <c r="G317" s="4"/>
      <c r="H317" s="4"/>
      <c r="I317" s="4"/>
      <c r="J317" s="4"/>
      <c r="K317" s="4"/>
      <c r="L317" s="4"/>
      <c r="M317" s="4"/>
      <c r="N317" s="4"/>
      <c r="O317" s="4"/>
      <c r="P317" s="4"/>
      <c r="Q317" s="4"/>
      <c r="R317" s="4"/>
      <c r="S317" s="4"/>
      <c r="T317" s="4"/>
      <c r="U317" s="4"/>
      <c r="V317" s="4"/>
      <c r="W317" s="4"/>
      <c r="X317" s="4"/>
      <c r="Y317" s="4"/>
      <c r="Z317" s="4"/>
    </row>
    <row r="318" spans="1:26" ht="12.75" customHeight="1">
      <c r="A318" s="4"/>
      <c r="B318" s="4"/>
      <c r="C318" s="4"/>
      <c r="D318" s="12"/>
      <c r="E318" s="12"/>
      <c r="F318" s="12"/>
      <c r="G318" s="4"/>
      <c r="H318" s="4"/>
      <c r="I318" s="4"/>
      <c r="J318" s="4"/>
      <c r="K318" s="4"/>
      <c r="L318" s="4"/>
      <c r="M318" s="4"/>
      <c r="N318" s="4"/>
      <c r="O318" s="4"/>
      <c r="P318" s="4"/>
      <c r="Q318" s="4"/>
      <c r="R318" s="4"/>
      <c r="S318" s="4"/>
      <c r="T318" s="4"/>
      <c r="U318" s="4"/>
      <c r="V318" s="4"/>
      <c r="W318" s="4"/>
      <c r="X318" s="4"/>
      <c r="Y318" s="4"/>
      <c r="Z318" s="4"/>
    </row>
    <row r="319" spans="1:26" ht="12.75" customHeight="1">
      <c r="A319" s="4"/>
      <c r="B319" s="34" t="s">
        <v>294</v>
      </c>
      <c r="C319" s="4"/>
      <c r="D319" s="834" t="s">
        <v>380</v>
      </c>
      <c r="E319" s="832"/>
      <c r="F319" s="832"/>
      <c r="G319" s="4"/>
      <c r="H319" s="4"/>
      <c r="I319" s="4"/>
      <c r="J319" s="4"/>
      <c r="K319" s="4"/>
      <c r="L319" s="4"/>
      <c r="M319" s="4"/>
      <c r="N319" s="4"/>
      <c r="O319" s="4"/>
      <c r="P319" s="4"/>
      <c r="Q319" s="4"/>
      <c r="R319" s="4"/>
      <c r="S319" s="4"/>
      <c r="T319" s="4"/>
      <c r="U319" s="4"/>
      <c r="V319" s="4"/>
      <c r="W319" s="4"/>
      <c r="X319" s="4"/>
      <c r="Y319" s="4"/>
      <c r="Z319" s="4"/>
    </row>
    <row r="320" spans="1:26" ht="12.75" customHeight="1">
      <c r="A320" s="4"/>
      <c r="B320" s="4"/>
      <c r="C320" s="4"/>
      <c r="D320" s="832"/>
      <c r="E320" s="832"/>
      <c r="F320" s="832"/>
      <c r="G320" s="4"/>
      <c r="H320" s="4"/>
      <c r="I320" s="4"/>
      <c r="J320" s="4"/>
      <c r="K320" s="4"/>
      <c r="L320" s="4"/>
      <c r="M320" s="4"/>
      <c r="N320" s="4"/>
      <c r="O320" s="4"/>
      <c r="P320" s="4"/>
      <c r="Q320" s="4"/>
      <c r="R320" s="4"/>
      <c r="S320" s="4"/>
      <c r="T320" s="4"/>
      <c r="U320" s="4"/>
      <c r="V320" s="4"/>
      <c r="W320" s="4"/>
      <c r="X320" s="4"/>
      <c r="Y320" s="4"/>
      <c r="Z320" s="4"/>
    </row>
    <row r="321" spans="1:26" ht="12.75" customHeight="1">
      <c r="A321" s="4"/>
      <c r="B321" s="4"/>
      <c r="C321" s="4"/>
      <c r="D321" s="832"/>
      <c r="E321" s="832"/>
      <c r="F321" s="832"/>
      <c r="G321" s="4"/>
      <c r="H321" s="4"/>
      <c r="I321" s="4"/>
      <c r="J321" s="4"/>
      <c r="K321" s="4"/>
      <c r="L321" s="4"/>
      <c r="M321" s="4"/>
      <c r="N321" s="4"/>
      <c r="O321" s="4"/>
      <c r="P321" s="4"/>
      <c r="Q321" s="4"/>
      <c r="R321" s="4"/>
      <c r="S321" s="4"/>
      <c r="T321" s="4"/>
      <c r="U321" s="4"/>
      <c r="V321" s="4"/>
      <c r="W321" s="4"/>
      <c r="X321" s="4"/>
      <c r="Y321" s="4"/>
      <c r="Z321" s="4"/>
    </row>
    <row r="322" spans="1:26" ht="12.75" customHeight="1">
      <c r="A322" s="4"/>
      <c r="B322" s="4"/>
      <c r="C322" s="4"/>
      <c r="D322" s="832"/>
      <c r="E322" s="832"/>
      <c r="F322" s="832"/>
      <c r="G322" s="4"/>
      <c r="H322" s="4"/>
      <c r="I322" s="4"/>
      <c r="J322" s="4"/>
      <c r="K322" s="4"/>
      <c r="L322" s="4"/>
      <c r="M322" s="4"/>
      <c r="N322" s="4"/>
      <c r="O322" s="4"/>
      <c r="P322" s="4"/>
      <c r="Q322" s="4"/>
      <c r="R322" s="4"/>
      <c r="S322" s="4"/>
      <c r="T322" s="4"/>
      <c r="U322" s="4"/>
      <c r="V322" s="4"/>
      <c r="W322" s="4"/>
      <c r="X322" s="4"/>
      <c r="Y322" s="4"/>
      <c r="Z322" s="4"/>
    </row>
    <row r="323" spans="1:26" ht="12.75" customHeight="1">
      <c r="A323" s="4"/>
      <c r="B323" s="4"/>
      <c r="C323" s="4"/>
      <c r="D323" s="832"/>
      <c r="E323" s="832"/>
      <c r="F323" s="832"/>
      <c r="G323" s="4"/>
      <c r="H323" s="4"/>
      <c r="I323" s="4"/>
      <c r="J323" s="4"/>
      <c r="K323" s="4"/>
      <c r="L323" s="4"/>
      <c r="M323" s="4"/>
      <c r="N323" s="4"/>
      <c r="O323" s="4"/>
      <c r="P323" s="4"/>
      <c r="Q323" s="4"/>
      <c r="R323" s="4"/>
      <c r="S323" s="4"/>
      <c r="T323" s="4"/>
      <c r="U323" s="4"/>
      <c r="V323" s="4"/>
      <c r="W323" s="4"/>
      <c r="X323" s="4"/>
      <c r="Y323" s="4"/>
      <c r="Z323" s="4"/>
    </row>
    <row r="324" spans="1:26" ht="12.75" customHeight="1">
      <c r="A324" s="4"/>
      <c r="B324" s="4"/>
      <c r="C324" s="4"/>
      <c r="D324" s="832"/>
      <c r="E324" s="832"/>
      <c r="F324" s="832"/>
      <c r="G324" s="4"/>
      <c r="H324" s="4"/>
      <c r="I324" s="4"/>
      <c r="J324" s="4"/>
      <c r="K324" s="4"/>
      <c r="L324" s="4"/>
      <c r="M324" s="4"/>
      <c r="N324" s="4"/>
      <c r="O324" s="4"/>
      <c r="P324" s="4"/>
      <c r="Q324" s="4"/>
      <c r="R324" s="4"/>
      <c r="S324" s="4"/>
      <c r="T324" s="4"/>
      <c r="U324" s="4"/>
      <c r="V324" s="4"/>
      <c r="W324" s="4"/>
      <c r="X324" s="4"/>
      <c r="Y324" s="4"/>
      <c r="Z324" s="4"/>
    </row>
    <row r="325" spans="1:26" ht="12.75" customHeight="1">
      <c r="A325" s="4"/>
      <c r="B325" s="4"/>
      <c r="C325" s="4"/>
      <c r="D325" s="832"/>
      <c r="E325" s="832"/>
      <c r="F325" s="832"/>
      <c r="G325" s="4"/>
      <c r="H325" s="4"/>
      <c r="I325" s="4"/>
      <c r="J325" s="4"/>
      <c r="K325" s="4"/>
      <c r="L325" s="4"/>
      <c r="M325" s="4"/>
      <c r="N325" s="4"/>
      <c r="O325" s="4"/>
      <c r="P325" s="4"/>
      <c r="Q325" s="4"/>
      <c r="R325" s="4"/>
      <c r="S325" s="4"/>
      <c r="T325" s="4"/>
      <c r="U325" s="4"/>
      <c r="V325" s="4"/>
      <c r="W325" s="4"/>
      <c r="X325" s="4"/>
      <c r="Y325" s="4"/>
      <c r="Z325" s="4"/>
    </row>
    <row r="326" spans="1:26" ht="12.75" customHeight="1">
      <c r="A326" s="4"/>
      <c r="B326" s="4"/>
      <c r="C326" s="4"/>
      <c r="D326" s="832"/>
      <c r="E326" s="832"/>
      <c r="F326" s="832"/>
      <c r="G326" s="4"/>
      <c r="H326" s="4"/>
      <c r="I326" s="4"/>
      <c r="J326" s="4"/>
      <c r="K326" s="4"/>
      <c r="L326" s="4"/>
      <c r="M326" s="4"/>
      <c r="N326" s="4"/>
      <c r="O326" s="4"/>
      <c r="P326" s="4"/>
      <c r="Q326" s="4"/>
      <c r="R326" s="4"/>
      <c r="S326" s="4"/>
      <c r="T326" s="4"/>
      <c r="U326" s="4"/>
      <c r="V326" s="4"/>
      <c r="W326" s="4"/>
      <c r="X326" s="4"/>
      <c r="Y326" s="4"/>
      <c r="Z326" s="4"/>
    </row>
    <row r="327" spans="1:26" ht="12.75" customHeight="1">
      <c r="A327" s="4"/>
      <c r="B327" s="4"/>
      <c r="C327" s="4"/>
      <c r="D327" s="832"/>
      <c r="E327" s="832"/>
      <c r="F327" s="832"/>
      <c r="G327" s="4"/>
      <c r="H327" s="4"/>
      <c r="I327" s="4"/>
      <c r="J327" s="4"/>
      <c r="K327" s="4"/>
      <c r="L327" s="4"/>
      <c r="M327" s="4"/>
      <c r="N327" s="4"/>
      <c r="O327" s="4"/>
      <c r="P327" s="4"/>
      <c r="Q327" s="4"/>
      <c r="R327" s="4"/>
      <c r="S327" s="4"/>
      <c r="T327" s="4"/>
      <c r="U327" s="4"/>
      <c r="V327" s="4"/>
      <c r="W327" s="4"/>
      <c r="X327" s="4"/>
      <c r="Y327" s="4"/>
      <c r="Z327" s="4"/>
    </row>
    <row r="328" spans="1:26" ht="12.75" customHeight="1">
      <c r="A328" s="4"/>
      <c r="B328" s="4"/>
      <c r="C328" s="4"/>
      <c r="D328" s="832"/>
      <c r="E328" s="832"/>
      <c r="F328" s="832"/>
      <c r="G328" s="4"/>
      <c r="H328" s="4"/>
      <c r="I328" s="4"/>
      <c r="J328" s="4"/>
      <c r="K328" s="4"/>
      <c r="L328" s="4"/>
      <c r="M328" s="4"/>
      <c r="N328" s="4"/>
      <c r="O328" s="4"/>
      <c r="P328" s="4"/>
      <c r="Q328" s="4"/>
      <c r="R328" s="4"/>
      <c r="S328" s="4"/>
      <c r="T328" s="4"/>
      <c r="U328" s="4"/>
      <c r="V328" s="4"/>
      <c r="W328" s="4"/>
      <c r="X328" s="4"/>
      <c r="Y328" s="4"/>
      <c r="Z328" s="4"/>
    </row>
    <row r="329" spans="1:26" ht="12.75" customHeight="1">
      <c r="A329" s="4"/>
      <c r="B329" s="4"/>
      <c r="C329" s="4"/>
      <c r="D329" s="832"/>
      <c r="E329" s="832"/>
      <c r="F329" s="832"/>
      <c r="G329" s="4"/>
      <c r="H329" s="4"/>
      <c r="I329" s="4"/>
      <c r="J329" s="4"/>
      <c r="K329" s="4"/>
      <c r="L329" s="4"/>
      <c r="M329" s="4"/>
      <c r="N329" s="4"/>
      <c r="O329" s="4"/>
      <c r="P329" s="4"/>
      <c r="Q329" s="4"/>
      <c r="R329" s="4"/>
      <c r="S329" s="4"/>
      <c r="T329" s="4"/>
      <c r="U329" s="4"/>
      <c r="V329" s="4"/>
      <c r="W329" s="4"/>
      <c r="X329" s="4"/>
      <c r="Y329" s="4"/>
      <c r="Z329" s="4"/>
    </row>
    <row r="330" spans="1:26" ht="12.75" customHeight="1">
      <c r="A330" s="4"/>
      <c r="B330" s="4"/>
      <c r="C330" s="4"/>
      <c r="D330" s="4"/>
      <c r="E330" s="12"/>
      <c r="F330" s="12"/>
      <c r="G330" s="4"/>
      <c r="H330" s="4"/>
      <c r="I330" s="4"/>
      <c r="J330" s="4"/>
      <c r="K330" s="4"/>
      <c r="L330" s="4"/>
      <c r="M330" s="4"/>
      <c r="N330" s="4"/>
      <c r="O330" s="4"/>
      <c r="P330" s="4"/>
      <c r="Q330" s="4"/>
      <c r="R330" s="4"/>
      <c r="S330" s="4"/>
      <c r="T330" s="4"/>
      <c r="U330" s="4"/>
      <c r="V330" s="4"/>
      <c r="W330" s="4"/>
      <c r="X330" s="4"/>
      <c r="Y330" s="4"/>
      <c r="Z330" s="4"/>
    </row>
    <row r="331" spans="1:26" ht="12.75" customHeight="1">
      <c r="A331" s="33"/>
      <c r="B331" s="34" t="s">
        <v>294</v>
      </c>
      <c r="C331" s="4"/>
      <c r="D331" s="834" t="s">
        <v>381</v>
      </c>
      <c r="E331" s="832"/>
      <c r="F331" s="832"/>
      <c r="G331" s="4"/>
      <c r="H331" s="4"/>
      <c r="I331" s="4"/>
      <c r="J331" s="4"/>
      <c r="K331" s="4"/>
      <c r="L331" s="4"/>
      <c r="M331" s="4"/>
      <c r="N331" s="4"/>
      <c r="O331" s="4"/>
      <c r="P331" s="4"/>
      <c r="Q331" s="4"/>
      <c r="R331" s="4"/>
      <c r="S331" s="4"/>
      <c r="T331" s="4"/>
      <c r="U331" s="4"/>
      <c r="V331" s="4"/>
      <c r="W331" s="4"/>
      <c r="X331" s="4"/>
      <c r="Y331" s="4"/>
      <c r="Z331" s="4"/>
    </row>
    <row r="332" spans="1:26" ht="12.75" customHeight="1">
      <c r="A332" s="4"/>
      <c r="B332" s="4"/>
      <c r="C332" s="4"/>
      <c r="D332" s="832"/>
      <c r="E332" s="832"/>
      <c r="F332" s="832"/>
      <c r="G332" s="4"/>
      <c r="H332" s="4"/>
      <c r="I332" s="4"/>
      <c r="J332" s="4"/>
      <c r="K332" s="4"/>
      <c r="L332" s="4"/>
      <c r="M332" s="4"/>
      <c r="N332" s="4"/>
      <c r="O332" s="4"/>
      <c r="P332" s="4"/>
      <c r="Q332" s="4"/>
      <c r="R332" s="4"/>
      <c r="S332" s="4"/>
      <c r="T332" s="4"/>
      <c r="U332" s="4"/>
      <c r="V332" s="4"/>
      <c r="W332" s="4"/>
      <c r="X332" s="4"/>
      <c r="Y332" s="4"/>
      <c r="Z332" s="4"/>
    </row>
    <row r="333" spans="1:26" ht="12.75" customHeight="1">
      <c r="A333" s="4"/>
      <c r="B333" s="4"/>
      <c r="C333" s="4"/>
      <c r="D333" s="832"/>
      <c r="E333" s="832"/>
      <c r="F333" s="832"/>
      <c r="G333" s="4"/>
      <c r="H333" s="4"/>
      <c r="I333" s="4"/>
      <c r="J333" s="4"/>
      <c r="K333" s="4"/>
      <c r="L333" s="4"/>
      <c r="M333" s="4"/>
      <c r="N333" s="4"/>
      <c r="O333" s="4"/>
      <c r="P333" s="4"/>
      <c r="Q333" s="4"/>
      <c r="R333" s="4"/>
      <c r="S333" s="4"/>
      <c r="T333" s="4"/>
      <c r="U333" s="4"/>
      <c r="V333" s="4"/>
      <c r="W333" s="4"/>
      <c r="X333" s="4"/>
      <c r="Y333" s="4"/>
      <c r="Z333" s="4"/>
    </row>
    <row r="334" spans="1:26" ht="12.75" customHeight="1">
      <c r="A334" s="4"/>
      <c r="B334" s="4"/>
      <c r="C334" s="4"/>
      <c r="D334" s="832"/>
      <c r="E334" s="832"/>
      <c r="F334" s="832"/>
      <c r="G334" s="4"/>
      <c r="H334" s="4"/>
      <c r="I334" s="4"/>
      <c r="J334" s="4"/>
      <c r="K334" s="4"/>
      <c r="L334" s="4"/>
      <c r="M334" s="4"/>
      <c r="N334" s="4"/>
      <c r="O334" s="4"/>
      <c r="P334" s="4"/>
      <c r="Q334" s="4"/>
      <c r="R334" s="4"/>
      <c r="S334" s="4"/>
      <c r="T334" s="4"/>
      <c r="U334" s="4"/>
      <c r="V334" s="4"/>
      <c r="W334" s="4"/>
      <c r="X334" s="4"/>
      <c r="Y334" s="4"/>
      <c r="Z334" s="4"/>
    </row>
    <row r="335" spans="1:26" ht="12.75" customHeight="1">
      <c r="A335" s="4"/>
      <c r="B335" s="4"/>
      <c r="C335" s="4"/>
      <c r="D335" s="12"/>
      <c r="E335" s="12"/>
      <c r="F335" s="12"/>
      <c r="G335" s="4"/>
      <c r="H335" s="4"/>
      <c r="I335" s="4"/>
      <c r="J335" s="4"/>
      <c r="K335" s="4"/>
      <c r="L335" s="4"/>
      <c r="M335" s="4"/>
      <c r="N335" s="4"/>
      <c r="O335" s="4"/>
      <c r="P335" s="4"/>
      <c r="Q335" s="4"/>
      <c r="R335" s="4"/>
      <c r="S335" s="4"/>
      <c r="T335" s="4"/>
      <c r="U335" s="4"/>
      <c r="V335" s="4"/>
      <c r="W335" s="4"/>
      <c r="X335" s="4"/>
      <c r="Y335" s="4"/>
      <c r="Z335" s="4"/>
    </row>
    <row r="336" spans="1:26" ht="12.75" customHeight="1">
      <c r="A336" s="4"/>
      <c r="B336" s="4"/>
      <c r="C336" s="4"/>
      <c r="D336" s="834" t="s">
        <v>382</v>
      </c>
      <c r="E336" s="832"/>
      <c r="F336" s="832"/>
      <c r="G336" s="4"/>
      <c r="H336" s="4"/>
      <c r="I336" s="4"/>
      <c r="J336" s="4"/>
      <c r="K336" s="4"/>
      <c r="L336" s="4"/>
      <c r="M336" s="4"/>
      <c r="N336" s="4"/>
      <c r="O336" s="4"/>
      <c r="P336" s="4"/>
      <c r="Q336" s="4"/>
      <c r="R336" s="4"/>
      <c r="S336" s="4"/>
      <c r="T336" s="4"/>
      <c r="U336" s="4"/>
      <c r="V336" s="4"/>
      <c r="W336" s="4"/>
      <c r="X336" s="4"/>
      <c r="Y336" s="4"/>
      <c r="Z336" s="4"/>
    </row>
    <row r="337" spans="1:26" ht="12.75" customHeight="1">
      <c r="A337" s="4"/>
      <c r="B337" s="4"/>
      <c r="C337" s="4"/>
      <c r="D337" s="832"/>
      <c r="E337" s="832"/>
      <c r="F337" s="832"/>
      <c r="G337" s="4"/>
      <c r="H337" s="4"/>
      <c r="I337" s="4"/>
      <c r="J337" s="4"/>
      <c r="K337" s="4"/>
      <c r="L337" s="4"/>
      <c r="M337" s="4"/>
      <c r="N337" s="4"/>
      <c r="O337" s="4"/>
      <c r="P337" s="4"/>
      <c r="Q337" s="4"/>
      <c r="R337" s="4"/>
      <c r="S337" s="4"/>
      <c r="T337" s="4"/>
      <c r="U337" s="4"/>
      <c r="V337" s="4"/>
      <c r="W337" s="4"/>
      <c r="X337" s="4"/>
      <c r="Y337" s="4"/>
      <c r="Z337" s="4"/>
    </row>
    <row r="338" spans="1:26" ht="12.75" customHeight="1">
      <c r="A338" s="4"/>
      <c r="B338" s="4"/>
      <c r="C338" s="4"/>
      <c r="D338" s="832"/>
      <c r="E338" s="832"/>
      <c r="F338" s="832"/>
      <c r="G338" s="4"/>
      <c r="H338" s="4"/>
      <c r="I338" s="4"/>
      <c r="J338" s="4"/>
      <c r="K338" s="4"/>
      <c r="L338" s="4"/>
      <c r="M338" s="4"/>
      <c r="N338" s="4"/>
      <c r="O338" s="4"/>
      <c r="P338" s="4"/>
      <c r="Q338" s="4"/>
      <c r="R338" s="4"/>
      <c r="S338" s="4"/>
      <c r="T338" s="4"/>
      <c r="U338" s="4"/>
      <c r="V338" s="4"/>
      <c r="W338" s="4"/>
      <c r="X338" s="4"/>
      <c r="Y338" s="4"/>
      <c r="Z338" s="4"/>
    </row>
    <row r="339" spans="1:26" ht="12.75" customHeight="1">
      <c r="A339" s="4"/>
      <c r="B339" s="4"/>
      <c r="C339" s="4"/>
      <c r="D339" s="832"/>
      <c r="E339" s="832"/>
      <c r="F339" s="832"/>
      <c r="G339" s="4"/>
      <c r="H339" s="4"/>
      <c r="I339" s="4"/>
      <c r="J339" s="4"/>
      <c r="K339" s="4"/>
      <c r="L339" s="4"/>
      <c r="M339" s="4"/>
      <c r="N339" s="4"/>
      <c r="O339" s="4"/>
      <c r="P339" s="4"/>
      <c r="Q339" s="4"/>
      <c r="R339" s="4"/>
      <c r="S339" s="4"/>
      <c r="T339" s="4"/>
      <c r="U339" s="4"/>
      <c r="V339" s="4"/>
      <c r="W339" s="4"/>
      <c r="X339" s="4"/>
      <c r="Y339" s="4"/>
      <c r="Z339" s="4"/>
    </row>
    <row r="340" spans="1:26" ht="18" customHeight="1">
      <c r="A340" s="4"/>
      <c r="B340" s="4"/>
      <c r="C340" s="4"/>
      <c r="D340" s="832"/>
      <c r="E340" s="832"/>
      <c r="F340" s="832"/>
      <c r="G340" s="4"/>
      <c r="H340" s="4"/>
      <c r="I340" s="4"/>
      <c r="J340" s="4"/>
      <c r="K340" s="4"/>
      <c r="L340" s="4"/>
      <c r="M340" s="4"/>
      <c r="N340" s="4"/>
      <c r="O340" s="4"/>
      <c r="P340" s="4"/>
      <c r="Q340" s="4"/>
      <c r="R340" s="4"/>
      <c r="S340" s="4"/>
      <c r="T340" s="4"/>
      <c r="U340" s="4"/>
      <c r="V340" s="4"/>
      <c r="W340" s="4"/>
      <c r="X340" s="4"/>
      <c r="Y340" s="4"/>
      <c r="Z340" s="4"/>
    </row>
    <row r="341" spans="1:26" ht="12.75" customHeight="1">
      <c r="A341" s="4"/>
      <c r="B341" s="4"/>
      <c r="C341" s="4"/>
      <c r="D341" s="832"/>
      <c r="E341" s="832"/>
      <c r="F341" s="832"/>
      <c r="G341" s="4"/>
      <c r="H341" s="4"/>
      <c r="I341" s="4"/>
      <c r="J341" s="4"/>
      <c r="K341" s="4"/>
      <c r="L341" s="4"/>
      <c r="M341" s="4"/>
      <c r="N341" s="4"/>
      <c r="O341" s="4"/>
      <c r="P341" s="4"/>
      <c r="Q341" s="4"/>
      <c r="R341" s="4"/>
      <c r="S341" s="4"/>
      <c r="T341" s="4"/>
      <c r="U341" s="4"/>
      <c r="V341" s="4"/>
      <c r="W341" s="4"/>
      <c r="X341" s="4"/>
      <c r="Y341" s="4"/>
      <c r="Z341" s="4"/>
    </row>
    <row r="342" spans="1:26" ht="12.75" customHeight="1">
      <c r="A342" s="4"/>
      <c r="B342" s="4"/>
      <c r="C342" s="4"/>
      <c r="D342" s="832"/>
      <c r="E342" s="832"/>
      <c r="F342" s="832"/>
      <c r="G342" s="4"/>
      <c r="H342" s="4"/>
      <c r="I342" s="4"/>
      <c r="J342" s="4"/>
      <c r="K342" s="4"/>
      <c r="L342" s="4"/>
      <c r="M342" s="4"/>
      <c r="N342" s="4"/>
      <c r="O342" s="4"/>
      <c r="P342" s="4"/>
      <c r="Q342" s="4"/>
      <c r="R342" s="4"/>
      <c r="S342" s="4"/>
      <c r="T342" s="4"/>
      <c r="U342" s="4"/>
      <c r="V342" s="4"/>
      <c r="W342" s="4"/>
      <c r="X342" s="4"/>
      <c r="Y342" s="4"/>
      <c r="Z342" s="4"/>
    </row>
    <row r="343" spans="1:26" ht="12.75" customHeight="1">
      <c r="A343" s="4"/>
      <c r="B343" s="4"/>
      <c r="C343" s="4"/>
      <c r="D343" s="832"/>
      <c r="E343" s="832"/>
      <c r="F343" s="832"/>
      <c r="G343" s="4"/>
      <c r="H343" s="4"/>
      <c r="I343" s="4"/>
      <c r="J343" s="4"/>
      <c r="K343" s="4"/>
      <c r="L343" s="4"/>
      <c r="M343" s="4"/>
      <c r="N343" s="4"/>
      <c r="O343" s="4"/>
      <c r="P343" s="4"/>
      <c r="Q343" s="4"/>
      <c r="R343" s="4"/>
      <c r="S343" s="4"/>
      <c r="T343" s="4"/>
      <c r="U343" s="4"/>
      <c r="V343" s="4"/>
      <c r="W343" s="4"/>
      <c r="X343" s="4"/>
      <c r="Y343" s="4"/>
      <c r="Z343" s="4"/>
    </row>
    <row r="344" spans="1:26" ht="8.25" customHeight="1">
      <c r="A344" s="4"/>
      <c r="B344" s="4"/>
      <c r="C344" s="4"/>
      <c r="D344" s="832"/>
      <c r="E344" s="832"/>
      <c r="F344" s="832"/>
      <c r="G344" s="4"/>
      <c r="H344" s="4"/>
      <c r="I344" s="4"/>
      <c r="J344" s="4"/>
      <c r="K344" s="4"/>
      <c r="L344" s="4"/>
      <c r="M344" s="4"/>
      <c r="N344" s="4"/>
      <c r="O344" s="4"/>
      <c r="P344" s="4"/>
      <c r="Q344" s="4"/>
      <c r="R344" s="4"/>
      <c r="S344" s="4"/>
      <c r="T344" s="4"/>
      <c r="U344" s="4"/>
      <c r="V344" s="4"/>
      <c r="W344" s="4"/>
      <c r="X344" s="4"/>
      <c r="Y344" s="4"/>
      <c r="Z344" s="4"/>
    </row>
    <row r="345" spans="1:26" ht="12.75" customHeight="1">
      <c r="A345" s="4"/>
      <c r="B345" s="4"/>
      <c r="C345" s="4"/>
      <c r="D345" s="834" t="s">
        <v>383</v>
      </c>
      <c r="E345" s="832"/>
      <c r="F345" s="832"/>
      <c r="G345" s="4"/>
      <c r="H345" s="4"/>
      <c r="I345" s="4"/>
      <c r="J345" s="4"/>
      <c r="K345" s="4"/>
      <c r="L345" s="4"/>
      <c r="M345" s="4"/>
      <c r="N345" s="4"/>
      <c r="O345" s="4"/>
      <c r="P345" s="4"/>
      <c r="Q345" s="4"/>
      <c r="R345" s="4"/>
      <c r="S345" s="4"/>
      <c r="T345" s="4"/>
      <c r="U345" s="4"/>
      <c r="V345" s="4"/>
      <c r="W345" s="4"/>
      <c r="X345" s="4"/>
      <c r="Y345" s="4"/>
      <c r="Z345" s="4"/>
    </row>
    <row r="346" spans="1:26" ht="12.75" customHeight="1">
      <c r="A346" s="4"/>
      <c r="B346" s="4"/>
      <c r="C346" s="4"/>
      <c r="D346" s="832"/>
      <c r="E346" s="832"/>
      <c r="F346" s="832"/>
      <c r="G346" s="4"/>
      <c r="H346" s="4"/>
      <c r="I346" s="4"/>
      <c r="J346" s="4"/>
      <c r="K346" s="4"/>
      <c r="L346" s="4"/>
      <c r="M346" s="4"/>
      <c r="N346" s="4"/>
      <c r="O346" s="4"/>
      <c r="P346" s="4"/>
      <c r="Q346" s="4"/>
      <c r="R346" s="4"/>
      <c r="S346" s="4"/>
      <c r="T346" s="4"/>
      <c r="U346" s="4"/>
      <c r="V346" s="4"/>
      <c r="W346" s="4"/>
      <c r="X346" s="4"/>
      <c r="Y346" s="4"/>
      <c r="Z346" s="4"/>
    </row>
    <row r="347" spans="1:26" ht="12.75" customHeight="1">
      <c r="A347" s="4"/>
      <c r="B347" s="4"/>
      <c r="C347" s="4"/>
      <c r="D347" s="832"/>
      <c r="E347" s="832"/>
      <c r="F347" s="832"/>
      <c r="G347" s="4"/>
      <c r="H347" s="4"/>
      <c r="I347" s="4"/>
      <c r="J347" s="4"/>
      <c r="K347" s="4"/>
      <c r="L347" s="4"/>
      <c r="M347" s="4"/>
      <c r="N347" s="4"/>
      <c r="O347" s="4"/>
      <c r="P347" s="4"/>
      <c r="Q347" s="4"/>
      <c r="R347" s="4"/>
      <c r="S347" s="4"/>
      <c r="T347" s="4"/>
      <c r="U347" s="4"/>
      <c r="V347" s="4"/>
      <c r="W347" s="4"/>
      <c r="X347" s="4"/>
      <c r="Y347" s="4"/>
      <c r="Z347" s="4"/>
    </row>
    <row r="348" spans="1:26" ht="12.75" customHeight="1">
      <c r="A348" s="4"/>
      <c r="B348" s="4"/>
      <c r="C348" s="4"/>
      <c r="D348" s="832"/>
      <c r="E348" s="832"/>
      <c r="F348" s="832"/>
      <c r="G348" s="4"/>
      <c r="H348" s="4"/>
      <c r="I348" s="4"/>
      <c r="J348" s="4"/>
      <c r="K348" s="4"/>
      <c r="L348" s="4"/>
      <c r="M348" s="4"/>
      <c r="N348" s="4"/>
      <c r="O348" s="4"/>
      <c r="P348" s="4"/>
      <c r="Q348" s="4"/>
      <c r="R348" s="4"/>
      <c r="S348" s="4"/>
      <c r="T348" s="4"/>
      <c r="U348" s="4"/>
      <c r="V348" s="4"/>
      <c r="W348" s="4"/>
      <c r="X348" s="4"/>
      <c r="Y348" s="4"/>
      <c r="Z348" s="4"/>
    </row>
    <row r="349" spans="1:26" ht="12.75" customHeight="1">
      <c r="A349" s="4"/>
      <c r="B349" s="4"/>
      <c r="C349" s="4"/>
      <c r="D349" s="832"/>
      <c r="E349" s="832"/>
      <c r="F349" s="832"/>
      <c r="G349" s="4"/>
      <c r="H349" s="4"/>
      <c r="I349" s="4"/>
      <c r="J349" s="4"/>
      <c r="K349" s="4"/>
      <c r="L349" s="4"/>
      <c r="M349" s="4"/>
      <c r="N349" s="4"/>
      <c r="O349" s="4"/>
      <c r="P349" s="4"/>
      <c r="Q349" s="4"/>
      <c r="R349" s="4"/>
      <c r="S349" s="4"/>
      <c r="T349" s="4"/>
      <c r="U349" s="4"/>
      <c r="V349" s="4"/>
      <c r="W349" s="4"/>
      <c r="X349" s="4"/>
      <c r="Y349" s="4"/>
      <c r="Z349" s="4"/>
    </row>
    <row r="350" spans="1:26" ht="12.75" customHeight="1">
      <c r="A350" s="4"/>
      <c r="B350" s="4"/>
      <c r="C350" s="4"/>
      <c r="D350" s="832"/>
      <c r="E350" s="832"/>
      <c r="F350" s="832"/>
      <c r="G350" s="4"/>
      <c r="H350" s="4"/>
      <c r="I350" s="4"/>
      <c r="J350" s="4"/>
      <c r="K350" s="4"/>
      <c r="L350" s="4"/>
      <c r="M350" s="4"/>
      <c r="N350" s="4"/>
      <c r="O350" s="4"/>
      <c r="P350" s="4"/>
      <c r="Q350" s="4"/>
      <c r="R350" s="4"/>
      <c r="S350" s="4"/>
      <c r="T350" s="4"/>
      <c r="U350" s="4"/>
      <c r="V350" s="4"/>
      <c r="W350" s="4"/>
      <c r="X350" s="4"/>
      <c r="Y350" s="4"/>
      <c r="Z350" s="4"/>
    </row>
    <row r="351" spans="1:26" ht="12.75" customHeight="1">
      <c r="A351" s="4"/>
      <c r="B351" s="4"/>
      <c r="C351" s="4"/>
      <c r="D351" s="832"/>
      <c r="E351" s="832"/>
      <c r="F351" s="832"/>
      <c r="G351" s="4"/>
      <c r="H351" s="4"/>
      <c r="I351" s="4"/>
      <c r="J351" s="4"/>
      <c r="K351" s="4"/>
      <c r="L351" s="4"/>
      <c r="M351" s="4"/>
      <c r="N351" s="4"/>
      <c r="O351" s="4"/>
      <c r="P351" s="4"/>
      <c r="Q351" s="4"/>
      <c r="R351" s="4"/>
      <c r="S351" s="4"/>
      <c r="T351" s="4"/>
      <c r="U351" s="4"/>
      <c r="V351" s="4"/>
      <c r="W351" s="4"/>
      <c r="X351" s="4"/>
      <c r="Y351" s="4"/>
      <c r="Z351" s="4"/>
    </row>
    <row r="352" spans="1:26" ht="12.75" customHeight="1">
      <c r="A352" s="4"/>
      <c r="B352" s="4"/>
      <c r="C352" s="4"/>
      <c r="D352" s="832"/>
      <c r="E352" s="832"/>
      <c r="F352" s="832"/>
      <c r="G352" s="4"/>
      <c r="H352" s="4"/>
      <c r="I352" s="4"/>
      <c r="J352" s="4"/>
      <c r="K352" s="4"/>
      <c r="L352" s="4"/>
      <c r="M352" s="4"/>
      <c r="N352" s="4"/>
      <c r="O352" s="4"/>
      <c r="P352" s="4"/>
      <c r="Q352" s="4"/>
      <c r="R352" s="4"/>
      <c r="S352" s="4"/>
      <c r="T352" s="4"/>
      <c r="U352" s="4"/>
      <c r="V352" s="4"/>
      <c r="W352" s="4"/>
      <c r="X352" s="4"/>
      <c r="Y352" s="4"/>
      <c r="Z352" s="4"/>
    </row>
    <row r="353" spans="1:26" ht="12.75" customHeight="1">
      <c r="A353" s="4"/>
      <c r="B353" s="4"/>
      <c r="C353" s="4"/>
      <c r="D353" s="832"/>
      <c r="E353" s="832"/>
      <c r="F353" s="832"/>
      <c r="G353" s="4"/>
      <c r="H353" s="4"/>
      <c r="I353" s="4"/>
      <c r="J353" s="4"/>
      <c r="K353" s="4"/>
      <c r="L353" s="4"/>
      <c r="M353" s="4"/>
      <c r="N353" s="4"/>
      <c r="O353" s="4"/>
      <c r="P353" s="4"/>
      <c r="Q353" s="4"/>
      <c r="R353" s="4"/>
      <c r="S353" s="4"/>
      <c r="T353" s="4"/>
      <c r="U353" s="4"/>
      <c r="V353" s="4"/>
      <c r="W353" s="4"/>
      <c r="X353" s="4"/>
      <c r="Y353" s="4"/>
      <c r="Z353" s="4"/>
    </row>
    <row r="354" spans="1:26" ht="12.75" customHeight="1">
      <c r="A354" s="4"/>
      <c r="B354" s="4"/>
      <c r="C354" s="4"/>
      <c r="D354" s="832"/>
      <c r="E354" s="832"/>
      <c r="F354" s="832"/>
      <c r="G354" s="4"/>
      <c r="H354" s="4"/>
      <c r="I354" s="4"/>
      <c r="J354" s="4"/>
      <c r="K354" s="4"/>
      <c r="L354" s="4"/>
      <c r="M354" s="4"/>
      <c r="N354" s="4"/>
      <c r="O354" s="4"/>
      <c r="P354" s="4"/>
      <c r="Q354" s="4"/>
      <c r="R354" s="4"/>
      <c r="S354" s="4"/>
      <c r="T354" s="4"/>
      <c r="U354" s="4"/>
      <c r="V354" s="4"/>
      <c r="W354" s="4"/>
      <c r="X354" s="4"/>
      <c r="Y354" s="4"/>
      <c r="Z354" s="4"/>
    </row>
    <row r="355" spans="1:26" ht="12.75" customHeight="1">
      <c r="A355" s="4"/>
      <c r="B355" s="4"/>
      <c r="C355" s="4"/>
      <c r="D355" s="832"/>
      <c r="E355" s="832"/>
      <c r="F355" s="832"/>
      <c r="G355" s="4"/>
      <c r="H355" s="4"/>
      <c r="I355" s="4"/>
      <c r="J355" s="4"/>
      <c r="K355" s="4"/>
      <c r="L355" s="4"/>
      <c r="M355" s="4"/>
      <c r="N355" s="4"/>
      <c r="O355" s="4"/>
      <c r="P355" s="4"/>
      <c r="Q355" s="4"/>
      <c r="R355" s="4"/>
      <c r="S355" s="4"/>
      <c r="T355" s="4"/>
      <c r="U355" s="4"/>
      <c r="V355" s="4"/>
      <c r="W355" s="4"/>
      <c r="X355" s="4"/>
      <c r="Y355" s="4"/>
      <c r="Z355" s="4"/>
    </row>
    <row r="356" spans="1:26" ht="12.75" customHeight="1">
      <c r="A356" s="4"/>
      <c r="B356" s="4"/>
      <c r="C356" s="4"/>
      <c r="D356" s="832"/>
      <c r="E356" s="832"/>
      <c r="F356" s="832"/>
      <c r="G356" s="4"/>
      <c r="H356" s="4"/>
      <c r="I356" s="4"/>
      <c r="J356" s="4"/>
      <c r="K356" s="4"/>
      <c r="L356" s="4"/>
      <c r="M356" s="4"/>
      <c r="N356" s="4"/>
      <c r="O356" s="4"/>
      <c r="P356" s="4"/>
      <c r="Q356" s="4"/>
      <c r="R356" s="4"/>
      <c r="S356" s="4"/>
      <c r="T356" s="4"/>
      <c r="U356" s="4"/>
      <c r="V356" s="4"/>
      <c r="W356" s="4"/>
      <c r="X356" s="4"/>
      <c r="Y356" s="4"/>
      <c r="Z356" s="4"/>
    </row>
    <row r="357" spans="1:26" ht="12.75" customHeight="1">
      <c r="A357" s="4"/>
      <c r="B357" s="4"/>
      <c r="C357" s="37"/>
      <c r="D357" s="832"/>
      <c r="E357" s="832"/>
      <c r="F357" s="832"/>
      <c r="G357" s="4"/>
      <c r="H357" s="4"/>
      <c r="I357" s="4"/>
      <c r="J357" s="4"/>
      <c r="K357" s="4"/>
      <c r="L357" s="4"/>
      <c r="M357" s="4"/>
      <c r="N357" s="4"/>
      <c r="O357" s="4"/>
      <c r="P357" s="4"/>
      <c r="Q357" s="4"/>
      <c r="R357" s="4"/>
      <c r="S357" s="4"/>
      <c r="T357" s="4"/>
      <c r="U357" s="4"/>
      <c r="V357" s="4"/>
      <c r="W357" s="4"/>
      <c r="X357" s="4"/>
      <c r="Y357" s="4"/>
      <c r="Z357" s="4"/>
    </row>
    <row r="358" spans="1:26" ht="12.75" customHeight="1">
      <c r="A358" s="4"/>
      <c r="B358" s="4"/>
      <c r="C358" s="37"/>
      <c r="D358" s="832"/>
      <c r="E358" s="832"/>
      <c r="F358" s="832"/>
      <c r="G358" s="4"/>
      <c r="H358" s="4"/>
      <c r="I358" s="4"/>
      <c r="J358" s="4"/>
      <c r="K358" s="4"/>
      <c r="L358" s="4"/>
      <c r="M358" s="4"/>
      <c r="N358" s="4"/>
      <c r="O358" s="4"/>
      <c r="P358" s="4"/>
      <c r="Q358" s="4"/>
      <c r="R358" s="4"/>
      <c r="S358" s="4"/>
      <c r="T358" s="4"/>
      <c r="U358" s="4"/>
      <c r="V358" s="4"/>
      <c r="W358" s="4"/>
      <c r="X358" s="4"/>
      <c r="Y358" s="4"/>
      <c r="Z358" s="4"/>
    </row>
    <row r="359" spans="1:26" ht="12.75" customHeight="1">
      <c r="A359" s="4"/>
      <c r="B359" s="4"/>
      <c r="C359" s="4"/>
      <c r="D359" s="832"/>
      <c r="E359" s="832"/>
      <c r="F359" s="832"/>
      <c r="G359" s="4"/>
      <c r="H359" s="4"/>
      <c r="I359" s="4"/>
      <c r="J359" s="4"/>
      <c r="K359" s="4"/>
      <c r="L359" s="4"/>
      <c r="M359" s="4"/>
      <c r="N359" s="4"/>
      <c r="O359" s="4"/>
      <c r="P359" s="4"/>
      <c r="Q359" s="4"/>
      <c r="R359" s="4"/>
      <c r="S359" s="4"/>
      <c r="T359" s="4"/>
      <c r="U359" s="4"/>
      <c r="V359" s="4"/>
      <c r="W359" s="4"/>
      <c r="X359" s="4"/>
      <c r="Y359" s="4"/>
      <c r="Z359" s="4"/>
    </row>
    <row r="360" spans="1:26" ht="12.75" customHeight="1">
      <c r="A360" s="4"/>
      <c r="B360" s="4"/>
      <c r="C360" s="37"/>
      <c r="D360" s="832"/>
      <c r="E360" s="832"/>
      <c r="F360" s="832"/>
      <c r="G360" s="4"/>
      <c r="H360" s="4"/>
      <c r="I360" s="4"/>
      <c r="J360" s="4"/>
      <c r="K360" s="4"/>
      <c r="L360" s="4"/>
      <c r="M360" s="4"/>
      <c r="N360" s="4"/>
      <c r="O360" s="4"/>
      <c r="P360" s="4"/>
      <c r="Q360" s="4"/>
      <c r="R360" s="4"/>
      <c r="S360" s="4"/>
      <c r="T360" s="4"/>
      <c r="U360" s="4"/>
      <c r="V360" s="4"/>
      <c r="W360" s="4"/>
      <c r="X360" s="4"/>
      <c r="Y360" s="4"/>
      <c r="Z360" s="4"/>
    </row>
    <row r="361" spans="1:26" ht="12.75" customHeight="1">
      <c r="A361" s="4"/>
      <c r="B361" s="4"/>
      <c r="C361" s="37"/>
      <c r="D361" s="832"/>
      <c r="E361" s="832"/>
      <c r="F361" s="832"/>
      <c r="G361" s="4"/>
      <c r="H361" s="4"/>
      <c r="I361" s="4"/>
      <c r="J361" s="4"/>
      <c r="K361" s="4"/>
      <c r="L361" s="4"/>
      <c r="M361" s="4"/>
      <c r="N361" s="4"/>
      <c r="O361" s="4"/>
      <c r="P361" s="4"/>
      <c r="Q361" s="4"/>
      <c r="R361" s="4"/>
      <c r="S361" s="4"/>
      <c r="T361" s="4"/>
      <c r="U361" s="4"/>
      <c r="V361" s="4"/>
      <c r="W361" s="4"/>
      <c r="X361" s="4"/>
      <c r="Y361" s="4"/>
      <c r="Z361" s="4"/>
    </row>
    <row r="362" spans="1:26" ht="12.75" customHeight="1">
      <c r="A362" s="4"/>
      <c r="B362" s="4"/>
      <c r="C362" s="37"/>
      <c r="D362" s="832"/>
      <c r="E362" s="832"/>
      <c r="F362" s="832"/>
      <c r="G362" s="4"/>
      <c r="H362" s="4"/>
      <c r="I362" s="4"/>
      <c r="J362" s="4"/>
      <c r="K362" s="4"/>
      <c r="L362" s="4"/>
      <c r="M362" s="4"/>
      <c r="N362" s="4"/>
      <c r="O362" s="4"/>
      <c r="P362" s="4"/>
      <c r="Q362" s="4"/>
      <c r="R362" s="4"/>
      <c r="S362" s="4"/>
      <c r="T362" s="4"/>
      <c r="U362" s="4"/>
      <c r="V362" s="4"/>
      <c r="W362" s="4"/>
      <c r="X362" s="4"/>
      <c r="Y362" s="4"/>
      <c r="Z362" s="4"/>
    </row>
    <row r="363" spans="1:26" ht="12.75" customHeight="1">
      <c r="A363" s="4"/>
      <c r="B363" s="4"/>
      <c r="C363" s="4"/>
      <c r="D363" s="12"/>
      <c r="E363" s="12"/>
      <c r="F363" s="12"/>
      <c r="G363" s="4"/>
      <c r="H363" s="4"/>
      <c r="I363" s="4"/>
      <c r="J363" s="4"/>
      <c r="K363" s="4"/>
      <c r="L363" s="4"/>
      <c r="M363" s="4"/>
      <c r="N363" s="4"/>
      <c r="O363" s="4"/>
      <c r="P363" s="4"/>
      <c r="Q363" s="4"/>
      <c r="R363" s="4"/>
      <c r="S363" s="4"/>
      <c r="T363" s="4"/>
      <c r="U363" s="4"/>
      <c r="V363" s="4"/>
      <c r="W363" s="4"/>
      <c r="X363" s="4"/>
      <c r="Y363" s="4"/>
      <c r="Z363" s="4"/>
    </row>
    <row r="364" spans="1:26" ht="12.75" customHeight="1">
      <c r="A364" s="4"/>
      <c r="B364" s="34" t="s">
        <v>294</v>
      </c>
      <c r="C364" s="4"/>
      <c r="D364" s="834" t="s">
        <v>384</v>
      </c>
      <c r="E364" s="832"/>
      <c r="F364" s="832"/>
      <c r="G364" s="4"/>
      <c r="H364" s="4"/>
      <c r="I364" s="4"/>
      <c r="J364" s="4"/>
      <c r="K364" s="4"/>
      <c r="L364" s="4"/>
      <c r="M364" s="4"/>
      <c r="N364" s="4"/>
      <c r="O364" s="4"/>
      <c r="P364" s="4"/>
      <c r="Q364" s="4"/>
      <c r="R364" s="4"/>
      <c r="S364" s="4"/>
      <c r="T364" s="4"/>
      <c r="U364" s="4"/>
      <c r="V364" s="4"/>
      <c r="W364" s="4"/>
      <c r="X364" s="4"/>
      <c r="Y364" s="4"/>
      <c r="Z364" s="4"/>
    </row>
    <row r="365" spans="1:26" ht="12.75" customHeight="1">
      <c r="A365" s="4"/>
      <c r="B365" s="4"/>
      <c r="C365" s="4"/>
      <c r="D365" s="832"/>
      <c r="E365" s="832"/>
      <c r="F365" s="832"/>
      <c r="G365" s="4"/>
      <c r="H365" s="4"/>
      <c r="I365" s="4"/>
      <c r="J365" s="4"/>
      <c r="K365" s="4"/>
      <c r="L365" s="4"/>
      <c r="M365" s="4"/>
      <c r="N365" s="4"/>
      <c r="O365" s="4"/>
      <c r="P365" s="4"/>
      <c r="Q365" s="4"/>
      <c r="R365" s="4"/>
      <c r="S365" s="4"/>
      <c r="T365" s="4"/>
      <c r="U365" s="4"/>
      <c r="V365" s="4"/>
      <c r="W365" s="4"/>
      <c r="X365" s="4"/>
      <c r="Y365" s="4"/>
      <c r="Z365" s="4"/>
    </row>
    <row r="366" spans="1:26" ht="12.75" customHeight="1">
      <c r="A366" s="4"/>
      <c r="B366" s="4"/>
      <c r="C366" s="4"/>
      <c r="D366" s="12"/>
      <c r="E366" s="12"/>
      <c r="F366" s="12"/>
      <c r="G366" s="4"/>
      <c r="H366" s="4"/>
      <c r="I366" s="4"/>
      <c r="J366" s="4"/>
      <c r="K366" s="4"/>
      <c r="L366" s="4"/>
      <c r="M366" s="4"/>
      <c r="N366" s="4"/>
      <c r="O366" s="4"/>
      <c r="P366" s="4"/>
      <c r="Q366" s="4"/>
      <c r="R366" s="4"/>
      <c r="S366" s="4"/>
      <c r="T366" s="4"/>
      <c r="U366" s="4"/>
      <c r="V366" s="4"/>
      <c r="W366" s="4"/>
      <c r="X366" s="4"/>
      <c r="Y366" s="4"/>
      <c r="Z366" s="4"/>
    </row>
    <row r="367" spans="1:26" ht="12.75" customHeight="1">
      <c r="A367" s="33"/>
      <c r="B367" s="34" t="s">
        <v>294</v>
      </c>
      <c r="C367" s="4"/>
      <c r="D367" s="834" t="s">
        <v>385</v>
      </c>
      <c r="E367" s="832"/>
      <c r="F367" s="832"/>
      <c r="G367" s="4"/>
      <c r="H367" s="4"/>
      <c r="I367" s="4"/>
      <c r="J367" s="4"/>
      <c r="K367" s="4"/>
      <c r="L367" s="4"/>
      <c r="M367" s="4"/>
      <c r="N367" s="4"/>
      <c r="O367" s="4"/>
      <c r="P367" s="4"/>
      <c r="Q367" s="4"/>
      <c r="R367" s="4"/>
      <c r="S367" s="4"/>
      <c r="T367" s="4"/>
      <c r="U367" s="4"/>
      <c r="V367" s="4"/>
      <c r="W367" s="4"/>
      <c r="X367" s="4"/>
      <c r="Y367" s="4"/>
      <c r="Z367" s="4"/>
    </row>
    <row r="368" spans="1:26" ht="12.75" customHeight="1">
      <c r="A368" s="33"/>
      <c r="B368" s="33"/>
      <c r="C368" s="4"/>
      <c r="D368" s="832"/>
      <c r="E368" s="832"/>
      <c r="F368" s="832"/>
      <c r="G368" s="4"/>
      <c r="H368" s="4"/>
      <c r="I368" s="4"/>
      <c r="J368" s="4"/>
      <c r="K368" s="4"/>
      <c r="L368" s="4"/>
      <c r="M368" s="4"/>
      <c r="N368" s="4"/>
      <c r="O368" s="4"/>
      <c r="P368" s="4"/>
      <c r="Q368" s="4"/>
      <c r="R368" s="4"/>
      <c r="S368" s="4"/>
      <c r="T368" s="4"/>
      <c r="U368" s="4"/>
      <c r="V368" s="4"/>
      <c r="W368" s="4"/>
      <c r="X368" s="4"/>
      <c r="Y368" s="4"/>
      <c r="Z368" s="4"/>
    </row>
    <row r="369" spans="1:26" ht="12.75" customHeight="1">
      <c r="A369" s="33"/>
      <c r="B369" s="33"/>
      <c r="C369" s="4"/>
      <c r="D369" s="832"/>
      <c r="E369" s="832"/>
      <c r="F369" s="832"/>
      <c r="G369" s="4"/>
      <c r="H369" s="4"/>
      <c r="I369" s="4"/>
      <c r="J369" s="4"/>
      <c r="K369" s="4"/>
      <c r="L369" s="4"/>
      <c r="M369" s="4"/>
      <c r="N369" s="4"/>
      <c r="O369" s="4"/>
      <c r="P369" s="4"/>
      <c r="Q369" s="4"/>
      <c r="R369" s="4"/>
      <c r="S369" s="4"/>
      <c r="T369" s="4"/>
      <c r="U369" s="4"/>
      <c r="V369" s="4"/>
      <c r="W369" s="4"/>
      <c r="X369" s="4"/>
      <c r="Y369" s="4"/>
      <c r="Z369" s="4"/>
    </row>
    <row r="370" spans="1:26" ht="12.75" customHeight="1">
      <c r="A370" s="33"/>
      <c r="B370" s="33"/>
      <c r="C370" s="4"/>
      <c r="D370" s="832"/>
      <c r="E370" s="832"/>
      <c r="F370" s="832"/>
      <c r="G370" s="4"/>
      <c r="H370" s="4"/>
      <c r="I370" s="4"/>
      <c r="J370" s="4"/>
      <c r="K370" s="4"/>
      <c r="L370" s="4"/>
      <c r="M370" s="4"/>
      <c r="N370" s="4"/>
      <c r="O370" s="4"/>
      <c r="P370" s="4"/>
      <c r="Q370" s="4"/>
      <c r="R370" s="4"/>
      <c r="S370" s="4"/>
      <c r="T370" s="4"/>
      <c r="U370" s="4"/>
      <c r="V370" s="4"/>
      <c r="W370" s="4"/>
      <c r="X370" s="4"/>
      <c r="Y370" s="4"/>
      <c r="Z370" s="4"/>
    </row>
    <row r="371" spans="1:26" ht="12.75" customHeight="1">
      <c r="A371" s="33"/>
      <c r="B371" s="33"/>
      <c r="C371" s="4"/>
      <c r="D371" s="832"/>
      <c r="E371" s="832"/>
      <c r="F371" s="832"/>
      <c r="G371" s="4"/>
      <c r="H371" s="4"/>
      <c r="I371" s="4"/>
      <c r="J371" s="4"/>
      <c r="K371" s="4"/>
      <c r="L371" s="4"/>
      <c r="M371" s="4"/>
      <c r="N371" s="4"/>
      <c r="O371" s="4"/>
      <c r="P371" s="4"/>
      <c r="Q371" s="4"/>
      <c r="R371" s="4"/>
      <c r="S371" s="4"/>
      <c r="T371" s="4"/>
      <c r="U371" s="4"/>
      <c r="V371" s="4"/>
      <c r="W371" s="4"/>
      <c r="X371" s="4"/>
      <c r="Y371" s="4"/>
      <c r="Z371" s="4"/>
    </row>
    <row r="372" spans="1:26" ht="12.75" customHeight="1">
      <c r="A372" s="11"/>
      <c r="B372" s="11"/>
      <c r="C372" s="11"/>
      <c r="D372" s="12"/>
      <c r="E372" s="12"/>
      <c r="F372" s="12"/>
      <c r="G372" s="4"/>
      <c r="H372" s="4"/>
      <c r="I372" s="4"/>
      <c r="J372" s="4"/>
      <c r="K372" s="4"/>
      <c r="L372" s="4"/>
      <c r="M372" s="4"/>
      <c r="N372" s="4"/>
      <c r="O372" s="4"/>
      <c r="P372" s="4"/>
      <c r="Q372" s="4"/>
      <c r="R372" s="4"/>
      <c r="S372" s="4"/>
      <c r="T372" s="4"/>
      <c r="U372" s="4"/>
      <c r="V372" s="4"/>
      <c r="W372" s="4"/>
      <c r="X372" s="4"/>
      <c r="Y372" s="4"/>
      <c r="Z372" s="4"/>
    </row>
    <row r="373" spans="1:26" ht="12.75" customHeight="1">
      <c r="A373" s="33"/>
      <c r="B373" s="34" t="s">
        <v>294</v>
      </c>
      <c r="C373" s="37"/>
      <c r="D373" s="834" t="s">
        <v>386</v>
      </c>
      <c r="E373" s="832"/>
      <c r="F373" s="832"/>
      <c r="G373" s="4"/>
      <c r="H373" s="4"/>
      <c r="I373" s="4"/>
      <c r="J373" s="4"/>
      <c r="K373" s="4"/>
      <c r="L373" s="4"/>
      <c r="M373" s="4"/>
      <c r="N373" s="4"/>
      <c r="O373" s="4"/>
      <c r="P373" s="4"/>
      <c r="Q373" s="4"/>
      <c r="R373" s="4"/>
      <c r="S373" s="4"/>
      <c r="T373" s="4"/>
      <c r="U373" s="4"/>
      <c r="V373" s="4"/>
      <c r="W373" s="4"/>
      <c r="X373" s="4"/>
      <c r="Y373" s="4"/>
      <c r="Z373" s="4"/>
    </row>
    <row r="374" spans="1:26" ht="12.75" customHeight="1">
      <c r="A374" s="33"/>
      <c r="B374" s="33"/>
      <c r="C374" s="11"/>
      <c r="D374" s="832"/>
      <c r="E374" s="832"/>
      <c r="F374" s="832"/>
      <c r="G374" s="4"/>
      <c r="H374" s="4"/>
      <c r="I374" s="4"/>
      <c r="J374" s="4"/>
      <c r="K374" s="4"/>
      <c r="L374" s="4"/>
      <c r="M374" s="4"/>
      <c r="N374" s="4"/>
      <c r="O374" s="4"/>
      <c r="P374" s="4"/>
      <c r="Q374" s="4"/>
      <c r="R374" s="4"/>
      <c r="S374" s="4"/>
      <c r="T374" s="4"/>
      <c r="U374" s="4"/>
      <c r="V374" s="4"/>
      <c r="W374" s="4"/>
      <c r="X374" s="4"/>
      <c r="Y374" s="4"/>
      <c r="Z374" s="4"/>
    </row>
    <row r="375" spans="1:26" ht="12.75" customHeight="1">
      <c r="A375" s="11"/>
      <c r="B375" s="11"/>
      <c r="C375" s="11"/>
      <c r="D375" s="832"/>
      <c r="E375" s="832"/>
      <c r="F375" s="832"/>
      <c r="G375" s="4"/>
      <c r="H375" s="4"/>
      <c r="I375" s="4"/>
      <c r="J375" s="4"/>
      <c r="K375" s="4"/>
      <c r="L375" s="4"/>
      <c r="M375" s="4"/>
      <c r="N375" s="4"/>
      <c r="O375" s="4"/>
      <c r="P375" s="4"/>
      <c r="Q375" s="4"/>
      <c r="R375" s="4"/>
      <c r="S375" s="4"/>
      <c r="T375" s="4"/>
      <c r="U375" s="4"/>
      <c r="V375" s="4"/>
      <c r="W375" s="4"/>
      <c r="X375" s="4"/>
      <c r="Y375" s="4"/>
      <c r="Z375" s="4"/>
    </row>
    <row r="376" spans="1:26" ht="12.75" customHeight="1">
      <c r="A376" s="11"/>
      <c r="B376" s="11"/>
      <c r="C376" s="11"/>
      <c r="D376" s="832"/>
      <c r="E376" s="832"/>
      <c r="F376" s="832"/>
      <c r="G376" s="4"/>
      <c r="H376" s="4"/>
      <c r="I376" s="4"/>
      <c r="J376" s="4"/>
      <c r="K376" s="4"/>
      <c r="L376" s="4"/>
      <c r="M376" s="4"/>
      <c r="N376" s="4"/>
      <c r="O376" s="4"/>
      <c r="P376" s="4"/>
      <c r="Q376" s="4"/>
      <c r="R376" s="4"/>
      <c r="S376" s="4"/>
      <c r="T376" s="4"/>
      <c r="U376" s="4"/>
      <c r="V376" s="4"/>
      <c r="W376" s="4"/>
      <c r="X376" s="4"/>
      <c r="Y376" s="4"/>
      <c r="Z376" s="4"/>
    </row>
    <row r="377" spans="1:26" ht="12.75" customHeight="1">
      <c r="A377" s="11"/>
      <c r="B377" s="11"/>
      <c r="C377" s="11"/>
      <c r="D377" s="832"/>
      <c r="E377" s="832"/>
      <c r="F377" s="832"/>
      <c r="G377" s="4"/>
      <c r="H377" s="4"/>
      <c r="I377" s="4"/>
      <c r="J377" s="4"/>
      <c r="K377" s="4"/>
      <c r="L377" s="4"/>
      <c r="M377" s="4"/>
      <c r="N377" s="4"/>
      <c r="O377" s="4"/>
      <c r="P377" s="4"/>
      <c r="Q377" s="4"/>
      <c r="R377" s="4"/>
      <c r="S377" s="4"/>
      <c r="T377" s="4"/>
      <c r="U377" s="4"/>
      <c r="V377" s="4"/>
      <c r="W377" s="4"/>
      <c r="X377" s="4"/>
      <c r="Y377" s="4"/>
      <c r="Z377" s="4"/>
    </row>
    <row r="378" spans="1:26" ht="12.75" customHeight="1">
      <c r="A378" s="11"/>
      <c r="B378" s="11"/>
      <c r="C378" s="11"/>
      <c r="D378" s="832"/>
      <c r="E378" s="832"/>
      <c r="F378" s="832"/>
      <c r="G378" s="4"/>
      <c r="H378" s="4"/>
      <c r="I378" s="4"/>
      <c r="J378" s="4"/>
      <c r="K378" s="4"/>
      <c r="L378" s="4"/>
      <c r="M378" s="4"/>
      <c r="N378" s="4"/>
      <c r="O378" s="4"/>
      <c r="P378" s="4"/>
      <c r="Q378" s="4"/>
      <c r="R378" s="4"/>
      <c r="S378" s="4"/>
      <c r="T378" s="4"/>
      <c r="U378" s="4"/>
      <c r="V378" s="4"/>
      <c r="W378" s="4"/>
      <c r="X378" s="4"/>
      <c r="Y378" s="4"/>
      <c r="Z378" s="4"/>
    </row>
    <row r="379" spans="1:26" ht="12.75" customHeight="1">
      <c r="A379" s="11"/>
      <c r="B379" s="11"/>
      <c r="C379" s="11"/>
      <c r="D379" s="832"/>
      <c r="E379" s="832"/>
      <c r="F379" s="832"/>
      <c r="G379" s="4"/>
      <c r="H379" s="4"/>
      <c r="I379" s="4"/>
      <c r="J379" s="4"/>
      <c r="K379" s="4"/>
      <c r="L379" s="4"/>
      <c r="M379" s="4"/>
      <c r="N379" s="4"/>
      <c r="O379" s="4"/>
      <c r="P379" s="4"/>
      <c r="Q379" s="4"/>
      <c r="R379" s="4"/>
      <c r="S379" s="4"/>
      <c r="T379" s="4"/>
      <c r="U379" s="4"/>
      <c r="V379" s="4"/>
      <c r="W379" s="4"/>
      <c r="X379" s="4"/>
      <c r="Y379" s="4"/>
      <c r="Z379" s="4"/>
    </row>
    <row r="380" spans="1:26" ht="12.75" customHeight="1">
      <c r="A380" s="11"/>
      <c r="B380" s="11"/>
      <c r="C380" s="11"/>
      <c r="D380" s="832"/>
      <c r="E380" s="832"/>
      <c r="F380" s="832"/>
      <c r="G380" s="4"/>
      <c r="H380" s="4"/>
      <c r="I380" s="4"/>
      <c r="J380" s="4"/>
      <c r="K380" s="4"/>
      <c r="L380" s="4"/>
      <c r="M380" s="4"/>
      <c r="N380" s="4"/>
      <c r="O380" s="4"/>
      <c r="P380" s="4"/>
      <c r="Q380" s="4"/>
      <c r="R380" s="4"/>
      <c r="S380" s="4"/>
      <c r="T380" s="4"/>
      <c r="U380" s="4"/>
      <c r="V380" s="4"/>
      <c r="W380" s="4"/>
      <c r="X380" s="4"/>
      <c r="Y380" s="4"/>
      <c r="Z380" s="4"/>
    </row>
    <row r="381" spans="1:26" ht="12.75" customHeight="1">
      <c r="A381" s="11"/>
      <c r="B381" s="11"/>
      <c r="C381" s="11"/>
      <c r="D381" s="832"/>
      <c r="E381" s="832"/>
      <c r="F381" s="832"/>
      <c r="G381" s="4"/>
      <c r="H381" s="4"/>
      <c r="I381" s="4"/>
      <c r="J381" s="4"/>
      <c r="K381" s="4"/>
      <c r="L381" s="4"/>
      <c r="M381" s="4"/>
      <c r="N381" s="4"/>
      <c r="O381" s="4"/>
      <c r="P381" s="4"/>
      <c r="Q381" s="4"/>
      <c r="R381" s="4"/>
      <c r="S381" s="4"/>
      <c r="T381" s="4"/>
      <c r="U381" s="4"/>
      <c r="V381" s="4"/>
      <c r="W381" s="4"/>
      <c r="X381" s="4"/>
      <c r="Y381" s="4"/>
      <c r="Z381" s="4"/>
    </row>
    <row r="382" spans="1:26" ht="12.75" customHeight="1">
      <c r="A382" s="11"/>
      <c r="B382" s="11"/>
      <c r="C382" s="11"/>
      <c r="D382" s="832"/>
      <c r="E382" s="832"/>
      <c r="F382" s="832"/>
      <c r="G382" s="4"/>
      <c r="H382" s="4"/>
      <c r="I382" s="4"/>
      <c r="J382" s="4"/>
      <c r="K382" s="4"/>
      <c r="L382" s="4"/>
      <c r="M382" s="4"/>
      <c r="N382" s="4"/>
      <c r="O382" s="4"/>
      <c r="P382" s="4"/>
      <c r="Q382" s="4"/>
      <c r="R382" s="4"/>
      <c r="S382" s="4"/>
      <c r="T382" s="4"/>
      <c r="U382" s="4"/>
      <c r="V382" s="4"/>
      <c r="W382" s="4"/>
      <c r="X382" s="4"/>
      <c r="Y382" s="4"/>
      <c r="Z382" s="4"/>
    </row>
    <row r="383" spans="1:26" ht="12.75" customHeight="1">
      <c r="A383" s="11"/>
      <c r="B383" s="11"/>
      <c r="C383" s="11"/>
      <c r="D383" s="832"/>
      <c r="E383" s="832"/>
      <c r="F383" s="832"/>
      <c r="G383" s="4"/>
      <c r="H383" s="4"/>
      <c r="I383" s="4"/>
      <c r="J383" s="4"/>
      <c r="K383" s="4"/>
      <c r="L383" s="4"/>
      <c r="M383" s="4"/>
      <c r="N383" s="4"/>
      <c r="O383" s="4"/>
      <c r="P383" s="4"/>
      <c r="Q383" s="4"/>
      <c r="R383" s="4"/>
      <c r="S383" s="4"/>
      <c r="T383" s="4"/>
      <c r="U383" s="4"/>
      <c r="V383" s="4"/>
      <c r="W383" s="4"/>
      <c r="X383" s="4"/>
      <c r="Y383" s="4"/>
      <c r="Z383" s="4"/>
    </row>
    <row r="384" spans="1:26" ht="12.75" customHeight="1">
      <c r="A384" s="11"/>
      <c r="B384" s="11"/>
      <c r="C384" s="11"/>
      <c r="D384" s="832"/>
      <c r="E384" s="832"/>
      <c r="F384" s="832"/>
      <c r="G384" s="4"/>
      <c r="H384" s="4"/>
      <c r="I384" s="4"/>
      <c r="J384" s="4"/>
      <c r="K384" s="4"/>
      <c r="L384" s="4"/>
      <c r="M384" s="4"/>
      <c r="N384" s="4"/>
      <c r="O384" s="4"/>
      <c r="P384" s="4"/>
      <c r="Q384" s="4"/>
      <c r="R384" s="4"/>
      <c r="S384" s="4"/>
      <c r="T384" s="4"/>
      <c r="U384" s="4"/>
      <c r="V384" s="4"/>
      <c r="W384" s="4"/>
      <c r="X384" s="4"/>
      <c r="Y384" s="4"/>
      <c r="Z384" s="4"/>
    </row>
    <row r="385" spans="1:26" ht="12.75" customHeight="1">
      <c r="A385" s="11"/>
      <c r="B385" s="11"/>
      <c r="C385" s="11"/>
      <c r="D385" s="832"/>
      <c r="E385" s="832"/>
      <c r="F385" s="832"/>
      <c r="G385" s="4"/>
      <c r="H385" s="4"/>
      <c r="I385" s="4"/>
      <c r="J385" s="4"/>
      <c r="K385" s="4"/>
      <c r="L385" s="4"/>
      <c r="M385" s="4"/>
      <c r="N385" s="4"/>
      <c r="O385" s="4"/>
      <c r="P385" s="4"/>
      <c r="Q385" s="4"/>
      <c r="R385" s="4"/>
      <c r="S385" s="4"/>
      <c r="T385" s="4"/>
      <c r="U385" s="4"/>
      <c r="V385" s="4"/>
      <c r="W385" s="4"/>
      <c r="X385" s="4"/>
      <c r="Y385" s="4"/>
      <c r="Z385" s="4"/>
    </row>
    <row r="386" spans="1:26" ht="12.75" customHeight="1">
      <c r="A386" s="4"/>
      <c r="B386" s="4"/>
      <c r="C386" s="4"/>
      <c r="D386" s="832"/>
      <c r="E386" s="832"/>
      <c r="F386" s="832"/>
      <c r="G386" s="4"/>
      <c r="H386" s="4"/>
      <c r="I386" s="4"/>
      <c r="J386" s="4"/>
      <c r="K386" s="4"/>
      <c r="L386" s="4"/>
      <c r="M386" s="4"/>
      <c r="N386" s="4"/>
      <c r="O386" s="4"/>
      <c r="P386" s="4"/>
      <c r="Q386" s="4"/>
      <c r="R386" s="4"/>
      <c r="S386" s="4"/>
      <c r="T386" s="4"/>
      <c r="U386" s="4"/>
      <c r="V386" s="4"/>
      <c r="W386" s="4"/>
      <c r="X386" s="4"/>
      <c r="Y386" s="4"/>
      <c r="Z386" s="4"/>
    </row>
    <row r="387" spans="1:26" ht="12.75" customHeight="1">
      <c r="A387" s="4"/>
      <c r="B387" s="4"/>
      <c r="C387" s="4"/>
      <c r="D387" s="832"/>
      <c r="E387" s="832"/>
      <c r="F387" s="832"/>
      <c r="G387" s="4"/>
      <c r="H387" s="4"/>
      <c r="I387" s="4"/>
      <c r="J387" s="4"/>
      <c r="K387" s="4"/>
      <c r="L387" s="4"/>
      <c r="M387" s="4"/>
      <c r="N387" s="4"/>
      <c r="O387" s="4"/>
      <c r="P387" s="4"/>
      <c r="Q387" s="4"/>
      <c r="R387" s="4"/>
      <c r="S387" s="4"/>
      <c r="T387" s="4"/>
      <c r="U387" s="4"/>
      <c r="V387" s="4"/>
      <c r="W387" s="4"/>
      <c r="X387" s="4"/>
      <c r="Y387" s="4"/>
      <c r="Z387" s="4"/>
    </row>
    <row r="388" spans="1:26" ht="12.75" customHeight="1">
      <c r="A388" s="4"/>
      <c r="B388" s="4"/>
      <c r="C388" s="4"/>
      <c r="D388" s="832"/>
      <c r="E388" s="832"/>
      <c r="F388" s="832"/>
      <c r="G388" s="4"/>
      <c r="H388" s="4"/>
      <c r="I388" s="4"/>
      <c r="J388" s="4"/>
      <c r="K388" s="4"/>
      <c r="L388" s="4"/>
      <c r="M388" s="4"/>
      <c r="N388" s="4"/>
      <c r="O388" s="4"/>
      <c r="P388" s="4"/>
      <c r="Q388" s="4"/>
      <c r="R388" s="4"/>
      <c r="S388" s="4"/>
      <c r="T388" s="4"/>
      <c r="U388" s="4"/>
      <c r="V388" s="4"/>
      <c r="W388" s="4"/>
      <c r="X388" s="4"/>
      <c r="Y388" s="4"/>
      <c r="Z388" s="4"/>
    </row>
    <row r="389" spans="1:26" ht="12.75" customHeight="1">
      <c r="A389" s="4"/>
      <c r="B389" s="4"/>
      <c r="C389" s="4"/>
      <c r="D389" s="832"/>
      <c r="E389" s="832"/>
      <c r="F389" s="832"/>
      <c r="G389" s="4"/>
      <c r="H389" s="4"/>
      <c r="I389" s="4"/>
      <c r="J389" s="4"/>
      <c r="K389" s="4"/>
      <c r="L389" s="4"/>
      <c r="M389" s="4"/>
      <c r="N389" s="4"/>
      <c r="O389" s="4"/>
      <c r="P389" s="4"/>
      <c r="Q389" s="4"/>
      <c r="R389" s="4"/>
      <c r="S389" s="4"/>
      <c r="T389" s="4"/>
      <c r="U389" s="4"/>
      <c r="V389" s="4"/>
      <c r="W389" s="4"/>
      <c r="X389" s="4"/>
      <c r="Y389" s="4"/>
      <c r="Z389" s="4"/>
    </row>
    <row r="390" spans="1:26" ht="12.75" customHeight="1">
      <c r="A390" s="4"/>
      <c r="B390" s="4"/>
      <c r="C390" s="4"/>
      <c r="D390" s="832"/>
      <c r="E390" s="832"/>
      <c r="F390" s="832"/>
      <c r="G390" s="4"/>
      <c r="H390" s="4"/>
      <c r="I390" s="4"/>
      <c r="J390" s="4"/>
      <c r="K390" s="4"/>
      <c r="L390" s="4"/>
      <c r="M390" s="4"/>
      <c r="N390" s="4"/>
      <c r="O390" s="4"/>
      <c r="P390" s="4"/>
      <c r="Q390" s="4"/>
      <c r="R390" s="4"/>
      <c r="S390" s="4"/>
      <c r="T390" s="4"/>
      <c r="U390" s="4"/>
      <c r="V390" s="4"/>
      <c r="W390" s="4"/>
      <c r="X390" s="4"/>
      <c r="Y390" s="4"/>
      <c r="Z390" s="4"/>
    </row>
    <row r="391" spans="1:26" ht="12.75" customHeight="1">
      <c r="A391" s="4"/>
      <c r="B391" s="4"/>
      <c r="C391" s="4"/>
      <c r="D391" s="832"/>
      <c r="E391" s="832"/>
      <c r="F391" s="832"/>
      <c r="G391" s="4"/>
      <c r="H391" s="4"/>
      <c r="I391" s="4"/>
      <c r="J391" s="4"/>
      <c r="K391" s="4"/>
      <c r="L391" s="4"/>
      <c r="M391" s="4"/>
      <c r="N391" s="4"/>
      <c r="O391" s="4"/>
      <c r="P391" s="4"/>
      <c r="Q391" s="4"/>
      <c r="R391" s="4"/>
      <c r="S391" s="4"/>
      <c r="T391" s="4"/>
      <c r="U391" s="4"/>
      <c r="V391" s="4"/>
      <c r="W391" s="4"/>
      <c r="X391" s="4"/>
      <c r="Y391" s="4"/>
      <c r="Z391" s="4"/>
    </row>
    <row r="392" spans="1:26" ht="12.75" customHeight="1">
      <c r="A392" s="4"/>
      <c r="B392" s="4"/>
      <c r="C392" s="4"/>
      <c r="D392" s="832"/>
      <c r="E392" s="832"/>
      <c r="F392" s="832"/>
      <c r="G392" s="4"/>
      <c r="H392" s="4"/>
      <c r="I392" s="4"/>
      <c r="J392" s="4"/>
      <c r="K392" s="4"/>
      <c r="L392" s="4"/>
      <c r="M392" s="4"/>
      <c r="N392" s="4"/>
      <c r="O392" s="4"/>
      <c r="P392" s="4"/>
      <c r="Q392" s="4"/>
      <c r="R392" s="4"/>
      <c r="S392" s="4"/>
      <c r="T392" s="4"/>
      <c r="U392" s="4"/>
      <c r="V392" s="4"/>
      <c r="W392" s="4"/>
      <c r="X392" s="4"/>
      <c r="Y392" s="4"/>
      <c r="Z392" s="4"/>
    </row>
    <row r="393" spans="1:26" ht="12.75" customHeight="1">
      <c r="A393" s="4"/>
      <c r="B393" s="4"/>
      <c r="C393" s="4"/>
      <c r="D393" s="832"/>
      <c r="E393" s="832"/>
      <c r="F393" s="832"/>
      <c r="G393" s="4"/>
      <c r="H393" s="4"/>
      <c r="I393" s="4"/>
      <c r="J393" s="4"/>
      <c r="K393" s="4"/>
      <c r="L393" s="4"/>
      <c r="M393" s="4"/>
      <c r="N393" s="4"/>
      <c r="O393" s="4"/>
      <c r="P393" s="4"/>
      <c r="Q393" s="4"/>
      <c r="R393" s="4"/>
      <c r="S393" s="4"/>
      <c r="T393" s="4"/>
      <c r="U393" s="4"/>
      <c r="V393" s="4"/>
      <c r="W393" s="4"/>
      <c r="X393" s="4"/>
      <c r="Y393" s="4"/>
      <c r="Z393" s="4"/>
    </row>
    <row r="394" spans="1:26" ht="12.75" customHeight="1">
      <c r="A394" s="4"/>
      <c r="B394" s="4"/>
      <c r="C394" s="4"/>
      <c r="D394" s="832"/>
      <c r="E394" s="832"/>
      <c r="F394" s="832"/>
      <c r="G394" s="4"/>
      <c r="H394" s="4"/>
      <c r="I394" s="4"/>
      <c r="J394" s="4"/>
      <c r="K394" s="4"/>
      <c r="L394" s="4"/>
      <c r="M394" s="4"/>
      <c r="N394" s="4"/>
      <c r="O394" s="4"/>
      <c r="P394" s="4"/>
      <c r="Q394" s="4"/>
      <c r="R394" s="4"/>
      <c r="S394" s="4"/>
      <c r="T394" s="4"/>
      <c r="U394" s="4"/>
      <c r="V394" s="4"/>
      <c r="W394" s="4"/>
      <c r="X394" s="4"/>
      <c r="Y394" s="4"/>
      <c r="Z394" s="4"/>
    </row>
    <row r="395" spans="1:26" ht="12.75" customHeight="1">
      <c r="A395" s="4"/>
      <c r="B395" s="4"/>
      <c r="C395" s="4"/>
      <c r="D395" s="832"/>
      <c r="E395" s="832"/>
      <c r="F395" s="832"/>
      <c r="G395" s="4"/>
      <c r="H395" s="4"/>
      <c r="I395" s="4"/>
      <c r="J395" s="4"/>
      <c r="K395" s="4"/>
      <c r="L395" s="4"/>
      <c r="M395" s="4"/>
      <c r="N395" s="4"/>
      <c r="O395" s="4"/>
      <c r="P395" s="4"/>
      <c r="Q395" s="4"/>
      <c r="R395" s="4"/>
      <c r="S395" s="4"/>
      <c r="T395" s="4"/>
      <c r="U395" s="4"/>
      <c r="V395" s="4"/>
      <c r="W395" s="4"/>
      <c r="X395" s="4"/>
      <c r="Y395" s="4"/>
      <c r="Z395" s="4"/>
    </row>
    <row r="396" spans="1:26" ht="12.75" customHeight="1">
      <c r="A396" s="4"/>
      <c r="B396" s="4"/>
      <c r="C396" s="4"/>
      <c r="D396" s="832"/>
      <c r="E396" s="832"/>
      <c r="F396" s="832"/>
      <c r="G396" s="4"/>
      <c r="H396" s="4"/>
      <c r="I396" s="4"/>
      <c r="J396" s="4"/>
      <c r="K396" s="4"/>
      <c r="L396" s="4"/>
      <c r="M396" s="4"/>
      <c r="N396" s="4"/>
      <c r="O396" s="4"/>
      <c r="P396" s="4"/>
      <c r="Q396" s="4"/>
      <c r="R396" s="4"/>
      <c r="S396" s="4"/>
      <c r="T396" s="4"/>
      <c r="U396" s="4"/>
      <c r="V396" s="4"/>
      <c r="W396" s="4"/>
      <c r="X396" s="4"/>
      <c r="Y396" s="4"/>
      <c r="Z396" s="4"/>
    </row>
    <row r="397" spans="1:26" ht="12.75" customHeight="1">
      <c r="A397" s="4"/>
      <c r="B397" s="4"/>
      <c r="C397" s="4"/>
      <c r="D397" s="832"/>
      <c r="E397" s="832"/>
      <c r="F397" s="832"/>
      <c r="G397" s="4"/>
      <c r="H397" s="4"/>
      <c r="I397" s="4"/>
      <c r="J397" s="4"/>
      <c r="K397" s="4"/>
      <c r="L397" s="4"/>
      <c r="M397" s="4"/>
      <c r="N397" s="4"/>
      <c r="O397" s="4"/>
      <c r="P397" s="4"/>
      <c r="Q397" s="4"/>
      <c r="R397" s="4"/>
      <c r="S397" s="4"/>
      <c r="T397" s="4"/>
      <c r="U397" s="4"/>
      <c r="V397" s="4"/>
      <c r="W397" s="4"/>
      <c r="X397" s="4"/>
      <c r="Y397" s="4"/>
      <c r="Z397" s="4"/>
    </row>
    <row r="398" spans="1:26" ht="12.75" customHeight="1">
      <c r="A398" s="4"/>
      <c r="B398" s="4"/>
      <c r="C398" s="4"/>
      <c r="D398" s="832"/>
      <c r="E398" s="832"/>
      <c r="F398" s="832"/>
      <c r="G398" s="4"/>
      <c r="H398" s="4"/>
      <c r="I398" s="4"/>
      <c r="J398" s="4"/>
      <c r="K398" s="4"/>
      <c r="L398" s="4"/>
      <c r="M398" s="4"/>
      <c r="N398" s="4"/>
      <c r="O398" s="4"/>
      <c r="P398" s="4"/>
      <c r="Q398" s="4"/>
      <c r="R398" s="4"/>
      <c r="S398" s="4"/>
      <c r="T398" s="4"/>
      <c r="U398" s="4"/>
      <c r="V398" s="4"/>
      <c r="W398" s="4"/>
      <c r="X398" s="4"/>
      <c r="Y398" s="4"/>
      <c r="Z398" s="4"/>
    </row>
    <row r="399" spans="1:26" ht="12.75" customHeight="1">
      <c r="A399" s="4"/>
      <c r="B399" s="4"/>
      <c r="C399" s="4"/>
      <c r="D399" s="832"/>
      <c r="E399" s="832"/>
      <c r="F399" s="832"/>
      <c r="G399" s="4"/>
      <c r="H399" s="4"/>
      <c r="I399" s="4"/>
      <c r="J399" s="4"/>
      <c r="K399" s="4"/>
      <c r="L399" s="4"/>
      <c r="M399" s="4"/>
      <c r="N399" s="4"/>
      <c r="O399" s="4"/>
      <c r="P399" s="4"/>
      <c r="Q399" s="4"/>
      <c r="R399" s="4"/>
      <c r="S399" s="4"/>
      <c r="T399" s="4"/>
      <c r="U399" s="4"/>
      <c r="V399" s="4"/>
      <c r="W399" s="4"/>
      <c r="X399" s="4"/>
      <c r="Y399" s="4"/>
      <c r="Z399" s="4"/>
    </row>
    <row r="400" spans="1:26" ht="12.75" customHeight="1">
      <c r="A400" s="4"/>
      <c r="B400" s="4"/>
      <c r="C400" s="4"/>
      <c r="D400" s="832"/>
      <c r="E400" s="832"/>
      <c r="F400" s="832"/>
      <c r="G400" s="4"/>
      <c r="H400" s="4"/>
      <c r="I400" s="4"/>
      <c r="J400" s="4"/>
      <c r="K400" s="4"/>
      <c r="L400" s="4"/>
      <c r="M400" s="4"/>
      <c r="N400" s="4"/>
      <c r="O400" s="4"/>
      <c r="P400" s="4"/>
      <c r="Q400" s="4"/>
      <c r="R400" s="4"/>
      <c r="S400" s="4"/>
      <c r="T400" s="4"/>
      <c r="U400" s="4"/>
      <c r="V400" s="4"/>
      <c r="W400" s="4"/>
      <c r="X400" s="4"/>
      <c r="Y400" s="4"/>
      <c r="Z400" s="4"/>
    </row>
    <row r="401" spans="1:26" ht="12.75" customHeight="1">
      <c r="A401" s="4"/>
      <c r="B401" s="4"/>
      <c r="C401" s="4"/>
      <c r="D401" s="832"/>
      <c r="E401" s="832"/>
      <c r="F401" s="832"/>
      <c r="G401" s="4"/>
      <c r="H401" s="4"/>
      <c r="I401" s="4"/>
      <c r="J401" s="4"/>
      <c r="K401" s="4"/>
      <c r="L401" s="4"/>
      <c r="M401" s="4"/>
      <c r="N401" s="4"/>
      <c r="O401" s="4"/>
      <c r="P401" s="4"/>
      <c r="Q401" s="4"/>
      <c r="R401" s="4"/>
      <c r="S401" s="4"/>
      <c r="T401" s="4"/>
      <c r="U401" s="4"/>
      <c r="V401" s="4"/>
      <c r="W401" s="4"/>
      <c r="X401" s="4"/>
      <c r="Y401" s="4"/>
      <c r="Z401" s="4"/>
    </row>
    <row r="402" spans="1:26" ht="12.75" customHeight="1">
      <c r="A402" s="11"/>
      <c r="B402" s="11"/>
      <c r="C402" s="11"/>
      <c r="D402" s="832"/>
      <c r="E402" s="832"/>
      <c r="F402" s="832"/>
      <c r="G402" s="4"/>
      <c r="H402" s="4"/>
      <c r="I402" s="4"/>
      <c r="J402" s="4"/>
      <c r="K402" s="4"/>
      <c r="L402" s="4"/>
      <c r="M402" s="4"/>
      <c r="N402" s="4"/>
      <c r="O402" s="4"/>
      <c r="P402" s="4"/>
      <c r="Q402" s="4"/>
      <c r="R402" s="4"/>
      <c r="S402" s="4"/>
      <c r="T402" s="4"/>
      <c r="U402" s="4"/>
      <c r="V402" s="4"/>
      <c r="W402" s="4"/>
      <c r="X402" s="4"/>
      <c r="Y402" s="4"/>
      <c r="Z402" s="4"/>
    </row>
    <row r="403" spans="1:26" ht="40.5" customHeight="1">
      <c r="A403" s="11"/>
      <c r="B403" s="11"/>
      <c r="C403" s="11"/>
      <c r="D403" s="832"/>
      <c r="E403" s="832"/>
      <c r="F403" s="832"/>
      <c r="G403" s="4"/>
      <c r="H403" s="4"/>
      <c r="I403" s="4"/>
      <c r="J403" s="4"/>
      <c r="K403" s="4"/>
      <c r="L403" s="4"/>
      <c r="M403" s="4"/>
      <c r="N403" s="4"/>
      <c r="O403" s="4"/>
      <c r="P403" s="4"/>
      <c r="Q403" s="4"/>
      <c r="R403" s="4"/>
      <c r="S403" s="4"/>
      <c r="T403" s="4"/>
      <c r="U403" s="4"/>
      <c r="V403" s="4"/>
      <c r="W403" s="4"/>
      <c r="X403" s="4"/>
      <c r="Y403" s="4"/>
      <c r="Z403" s="4"/>
    </row>
    <row r="404" spans="1:26" ht="12.75" customHeight="1">
      <c r="A404" s="11"/>
      <c r="B404" s="11"/>
      <c r="C404" s="11"/>
      <c r="D404" s="12"/>
      <c r="E404" s="12"/>
      <c r="F404" s="12"/>
      <c r="G404" s="4"/>
      <c r="H404" s="4"/>
      <c r="I404" s="4"/>
      <c r="J404" s="4"/>
      <c r="K404" s="4"/>
      <c r="L404" s="4"/>
      <c r="M404" s="4"/>
      <c r="N404" s="4"/>
      <c r="O404" s="4"/>
      <c r="P404" s="4"/>
      <c r="Q404" s="4"/>
      <c r="R404" s="4"/>
      <c r="S404" s="4"/>
      <c r="T404" s="4"/>
      <c r="U404" s="4"/>
      <c r="V404" s="4"/>
      <c r="W404" s="4"/>
      <c r="X404" s="4"/>
      <c r="Y404" s="4"/>
      <c r="Z404" s="4"/>
    </row>
    <row r="405" spans="1:26" ht="12.75" customHeight="1">
      <c r="A405" s="33"/>
      <c r="B405" s="34" t="s">
        <v>294</v>
      </c>
      <c r="C405" s="37"/>
      <c r="D405" s="851" t="s">
        <v>387</v>
      </c>
      <c r="E405" s="832"/>
      <c r="F405" s="832"/>
      <c r="G405" s="4"/>
      <c r="H405" s="4"/>
      <c r="I405" s="4"/>
      <c r="J405" s="4"/>
      <c r="K405" s="4"/>
      <c r="L405" s="4"/>
      <c r="M405" s="4"/>
      <c r="N405" s="4"/>
      <c r="O405" s="4"/>
      <c r="P405" s="4"/>
      <c r="Q405" s="4"/>
      <c r="R405" s="4"/>
      <c r="S405" s="4"/>
      <c r="T405" s="4"/>
      <c r="U405" s="4"/>
      <c r="V405" s="4"/>
      <c r="W405" s="4"/>
      <c r="X405" s="4"/>
      <c r="Y405" s="4"/>
      <c r="Z405" s="4"/>
    </row>
    <row r="406" spans="1:26" ht="12.75" customHeight="1">
      <c r="A406" s="11"/>
      <c r="B406" s="11"/>
      <c r="C406" s="11"/>
      <c r="D406" s="837" t="s">
        <v>388</v>
      </c>
      <c r="E406" s="832"/>
      <c r="F406" s="832"/>
      <c r="G406" s="4"/>
      <c r="H406" s="4"/>
      <c r="I406" s="4"/>
      <c r="J406" s="4"/>
      <c r="K406" s="4"/>
      <c r="L406" s="4"/>
      <c r="M406" s="4"/>
      <c r="N406" s="4"/>
      <c r="O406" s="4"/>
      <c r="P406" s="4"/>
      <c r="Q406" s="4"/>
      <c r="R406" s="4"/>
      <c r="S406" s="4"/>
      <c r="T406" s="4"/>
      <c r="U406" s="4"/>
      <c r="V406" s="4"/>
      <c r="W406" s="4"/>
      <c r="X406" s="4"/>
      <c r="Y406" s="4"/>
      <c r="Z406" s="4"/>
    </row>
    <row r="407" spans="1:26" ht="12.75" customHeight="1">
      <c r="A407" s="11"/>
      <c r="B407" s="11"/>
      <c r="C407" s="11"/>
      <c r="D407" s="834" t="s">
        <v>389</v>
      </c>
      <c r="E407" s="832"/>
      <c r="F407" s="832"/>
      <c r="G407" s="4"/>
      <c r="H407" s="4"/>
      <c r="I407" s="4"/>
      <c r="J407" s="4"/>
      <c r="K407" s="4"/>
      <c r="L407" s="4"/>
      <c r="M407" s="4"/>
      <c r="N407" s="4"/>
      <c r="O407" s="4"/>
      <c r="P407" s="4"/>
      <c r="Q407" s="4"/>
      <c r="R407" s="4"/>
      <c r="S407" s="4"/>
      <c r="T407" s="4"/>
      <c r="U407" s="4"/>
      <c r="V407" s="4"/>
      <c r="W407" s="4"/>
      <c r="X407" s="4"/>
      <c r="Y407" s="4"/>
      <c r="Z407" s="4"/>
    </row>
    <row r="408" spans="1:26" ht="12.75" customHeight="1">
      <c r="A408" s="11"/>
      <c r="B408" s="11"/>
      <c r="C408" s="11"/>
      <c r="D408" s="832"/>
      <c r="E408" s="832"/>
      <c r="F408" s="832"/>
      <c r="G408" s="4"/>
      <c r="H408" s="4"/>
      <c r="I408" s="4"/>
      <c r="J408" s="4"/>
      <c r="K408" s="4"/>
      <c r="L408" s="4"/>
      <c r="M408" s="4"/>
      <c r="N408" s="4"/>
      <c r="O408" s="4"/>
      <c r="P408" s="4"/>
      <c r="Q408" s="4"/>
      <c r="R408" s="4"/>
      <c r="S408" s="4"/>
      <c r="T408" s="4"/>
      <c r="U408" s="4"/>
      <c r="V408" s="4"/>
      <c r="W408" s="4"/>
      <c r="X408" s="4"/>
      <c r="Y408" s="4"/>
      <c r="Z408" s="4"/>
    </row>
    <row r="409" spans="1:26" ht="12.75" customHeight="1">
      <c r="A409" s="11"/>
      <c r="B409" s="11"/>
      <c r="C409" s="11"/>
      <c r="D409" s="832"/>
      <c r="E409" s="832"/>
      <c r="F409" s="832"/>
      <c r="G409" s="4"/>
      <c r="H409" s="4"/>
      <c r="I409" s="4"/>
      <c r="J409" s="4"/>
      <c r="K409" s="4"/>
      <c r="L409" s="4"/>
      <c r="M409" s="4"/>
      <c r="N409" s="4"/>
      <c r="O409" s="4"/>
      <c r="P409" s="4"/>
      <c r="Q409" s="4"/>
      <c r="R409" s="4"/>
      <c r="S409" s="4"/>
      <c r="T409" s="4"/>
      <c r="U409" s="4"/>
      <c r="V409" s="4"/>
      <c r="W409" s="4"/>
      <c r="X409" s="4"/>
      <c r="Y409" s="4"/>
      <c r="Z409" s="4"/>
    </row>
    <row r="410" spans="1:26" ht="12.75" customHeight="1">
      <c r="A410" s="11"/>
      <c r="B410" s="11"/>
      <c r="C410" s="11"/>
      <c r="D410" s="832"/>
      <c r="E410" s="832"/>
      <c r="F410" s="832"/>
      <c r="G410" s="4"/>
      <c r="H410" s="4"/>
      <c r="I410" s="4"/>
      <c r="J410" s="4"/>
      <c r="K410" s="4"/>
      <c r="L410" s="4"/>
      <c r="M410" s="4"/>
      <c r="N410" s="4"/>
      <c r="O410" s="4"/>
      <c r="P410" s="4"/>
      <c r="Q410" s="4"/>
      <c r="R410" s="4"/>
      <c r="S410" s="4"/>
      <c r="T410" s="4"/>
      <c r="U410" s="4"/>
      <c r="V410" s="4"/>
      <c r="W410" s="4"/>
      <c r="X410" s="4"/>
      <c r="Y410" s="4"/>
      <c r="Z410" s="4"/>
    </row>
    <row r="411" spans="1:26" ht="12.75" customHeight="1">
      <c r="A411" s="11"/>
      <c r="B411" s="11"/>
      <c r="C411" s="11"/>
      <c r="D411" s="12"/>
      <c r="E411" s="12"/>
      <c r="F411" s="12"/>
      <c r="G411" s="4"/>
      <c r="H411" s="4"/>
      <c r="I411" s="4"/>
      <c r="J411" s="4"/>
      <c r="K411" s="4"/>
      <c r="L411" s="4"/>
      <c r="M411" s="4"/>
      <c r="N411" s="4"/>
      <c r="O411" s="4"/>
      <c r="P411" s="4"/>
      <c r="Q411" s="4"/>
      <c r="R411" s="4"/>
      <c r="S411" s="4"/>
      <c r="T411" s="4"/>
      <c r="U411" s="4"/>
      <c r="V411" s="4"/>
      <c r="W411" s="4"/>
      <c r="X411" s="4"/>
      <c r="Y411" s="4"/>
      <c r="Z411" s="4"/>
    </row>
    <row r="412" spans="1:26" ht="12.75" customHeight="1">
      <c r="A412" s="33"/>
      <c r="B412" s="34" t="s">
        <v>294</v>
      </c>
      <c r="C412" s="37"/>
      <c r="D412" s="834" t="s">
        <v>390</v>
      </c>
      <c r="E412" s="832"/>
      <c r="F412" s="832"/>
      <c r="G412" s="4"/>
      <c r="H412" s="4"/>
      <c r="I412" s="4"/>
      <c r="J412" s="4"/>
      <c r="K412" s="4"/>
      <c r="L412" s="4"/>
      <c r="M412" s="4"/>
      <c r="N412" s="4"/>
      <c r="O412" s="4"/>
      <c r="P412" s="4"/>
      <c r="Q412" s="4"/>
      <c r="R412" s="4"/>
      <c r="S412" s="4"/>
      <c r="T412" s="4"/>
      <c r="U412" s="4"/>
      <c r="V412" s="4"/>
      <c r="W412" s="4"/>
      <c r="X412" s="4"/>
      <c r="Y412" s="4"/>
      <c r="Z412" s="4"/>
    </row>
    <row r="413" spans="1:26" ht="12.75" customHeight="1">
      <c r="A413" s="11"/>
      <c r="B413" s="11"/>
      <c r="C413" s="11"/>
      <c r="D413" s="832"/>
      <c r="E413" s="832"/>
      <c r="F413" s="832"/>
      <c r="G413" s="4"/>
      <c r="H413" s="4"/>
      <c r="I413" s="4"/>
      <c r="J413" s="4"/>
      <c r="K413" s="4"/>
      <c r="L413" s="4"/>
      <c r="M413" s="4"/>
      <c r="N413" s="4"/>
      <c r="O413" s="4"/>
      <c r="P413" s="4"/>
      <c r="Q413" s="4"/>
      <c r="R413" s="4"/>
      <c r="S413" s="4"/>
      <c r="T413" s="4"/>
      <c r="U413" s="4"/>
      <c r="V413" s="4"/>
      <c r="W413" s="4"/>
      <c r="X413" s="4"/>
      <c r="Y413" s="4"/>
      <c r="Z413" s="4"/>
    </row>
    <row r="414" spans="1:26" ht="12.75" customHeight="1">
      <c r="A414" s="11"/>
      <c r="B414" s="11"/>
      <c r="C414" s="11"/>
      <c r="D414" s="832"/>
      <c r="E414" s="832"/>
      <c r="F414" s="832"/>
      <c r="G414" s="4"/>
      <c r="H414" s="4"/>
      <c r="I414" s="4"/>
      <c r="J414" s="4"/>
      <c r="K414" s="4"/>
      <c r="L414" s="4"/>
      <c r="M414" s="4"/>
      <c r="N414" s="4"/>
      <c r="O414" s="4"/>
      <c r="P414" s="4"/>
      <c r="Q414" s="4"/>
      <c r="R414" s="4"/>
      <c r="S414" s="4"/>
      <c r="T414" s="4"/>
      <c r="U414" s="4"/>
      <c r="V414" s="4"/>
      <c r="W414" s="4"/>
      <c r="X414" s="4"/>
      <c r="Y414" s="4"/>
      <c r="Z414" s="4"/>
    </row>
    <row r="415" spans="1:26" ht="12.75" customHeight="1">
      <c r="A415" s="11"/>
      <c r="B415" s="11"/>
      <c r="C415" s="11"/>
      <c r="D415" s="5"/>
      <c r="E415" s="5"/>
      <c r="F415" s="5"/>
      <c r="G415" s="4"/>
      <c r="H415" s="4"/>
      <c r="I415" s="4"/>
      <c r="J415" s="4"/>
      <c r="K415" s="4"/>
      <c r="L415" s="4"/>
      <c r="M415" s="4"/>
      <c r="N415" s="4"/>
      <c r="O415" s="4"/>
      <c r="P415" s="4"/>
      <c r="Q415" s="4"/>
      <c r="R415" s="4"/>
      <c r="S415" s="4"/>
      <c r="T415" s="4"/>
      <c r="U415" s="4"/>
      <c r="V415" s="4"/>
      <c r="W415" s="4"/>
      <c r="X415" s="4"/>
      <c r="Y415" s="4"/>
      <c r="Z415" s="4"/>
    </row>
    <row r="416" spans="1:26" ht="12.75" customHeight="1">
      <c r="A416" s="11"/>
      <c r="B416" s="34" t="s">
        <v>294</v>
      </c>
      <c r="C416" s="33"/>
      <c r="D416" s="834" t="s">
        <v>391</v>
      </c>
      <c r="E416" s="832"/>
      <c r="F416" s="832"/>
      <c r="G416" s="4"/>
      <c r="H416" s="4"/>
      <c r="I416" s="4"/>
      <c r="J416" s="4"/>
      <c r="K416" s="4"/>
      <c r="L416" s="4"/>
      <c r="M416" s="4"/>
      <c r="N416" s="4"/>
      <c r="O416" s="4"/>
      <c r="P416" s="4"/>
      <c r="Q416" s="4"/>
      <c r="R416" s="4"/>
      <c r="S416" s="4"/>
      <c r="T416" s="4"/>
      <c r="U416" s="4"/>
      <c r="V416" s="4"/>
      <c r="W416" s="4"/>
      <c r="X416" s="4"/>
      <c r="Y416" s="4"/>
      <c r="Z416" s="4"/>
    </row>
    <row r="417" spans="1:26" ht="12.75" customHeight="1">
      <c r="A417" s="11"/>
      <c r="B417" s="11"/>
      <c r="C417" s="11"/>
      <c r="D417" s="832"/>
      <c r="E417" s="832"/>
      <c r="F417" s="832"/>
      <c r="G417" s="4"/>
      <c r="H417" s="4"/>
      <c r="I417" s="4"/>
      <c r="J417" s="4"/>
      <c r="K417" s="4"/>
      <c r="L417" s="4"/>
      <c r="M417" s="4"/>
      <c r="N417" s="4"/>
      <c r="O417" s="4"/>
      <c r="P417" s="4"/>
      <c r="Q417" s="4"/>
      <c r="R417" s="4"/>
      <c r="S417" s="4"/>
      <c r="T417" s="4"/>
      <c r="U417" s="4"/>
      <c r="V417" s="4"/>
      <c r="W417" s="4"/>
      <c r="X417" s="4"/>
      <c r="Y417" s="4"/>
      <c r="Z417" s="4"/>
    </row>
    <row r="418" spans="1:26" ht="12.75" customHeight="1">
      <c r="A418" s="11"/>
      <c r="B418" s="11"/>
      <c r="C418" s="11"/>
      <c r="D418" s="12"/>
      <c r="E418" s="12"/>
      <c r="F418" s="12"/>
      <c r="G418" s="4"/>
      <c r="H418" s="4"/>
      <c r="I418" s="4"/>
      <c r="J418" s="4"/>
      <c r="K418" s="4"/>
      <c r="L418" s="4"/>
      <c r="M418" s="4"/>
      <c r="N418" s="4"/>
      <c r="O418" s="4"/>
      <c r="P418" s="4"/>
      <c r="Q418" s="4"/>
      <c r="R418" s="4"/>
      <c r="S418" s="4"/>
      <c r="T418" s="4"/>
      <c r="U418" s="4"/>
      <c r="V418" s="4"/>
      <c r="W418" s="4"/>
      <c r="X418" s="4"/>
      <c r="Y418" s="4"/>
      <c r="Z418" s="4"/>
    </row>
    <row r="419" spans="1:26" ht="12.75" customHeight="1">
      <c r="A419" s="11"/>
      <c r="B419" s="34" t="s">
        <v>294</v>
      </c>
      <c r="C419" s="33"/>
      <c r="D419" s="834" t="s">
        <v>392</v>
      </c>
      <c r="E419" s="832"/>
      <c r="F419" s="832"/>
      <c r="G419" s="4"/>
      <c r="H419" s="4"/>
      <c r="I419" s="4"/>
      <c r="J419" s="4"/>
      <c r="K419" s="4"/>
      <c r="L419" s="4"/>
      <c r="M419" s="4"/>
      <c r="N419" s="4"/>
      <c r="O419" s="4"/>
      <c r="P419" s="4"/>
      <c r="Q419" s="4"/>
      <c r="R419" s="4"/>
      <c r="S419" s="4"/>
      <c r="T419" s="4"/>
      <c r="U419" s="4"/>
      <c r="V419" s="4"/>
      <c r="W419" s="4"/>
      <c r="X419" s="4"/>
      <c r="Y419" s="4"/>
      <c r="Z419" s="4"/>
    </row>
    <row r="420" spans="1:26" ht="12.75" customHeight="1">
      <c r="A420" s="11"/>
      <c r="B420" s="11"/>
      <c r="C420" s="11"/>
      <c r="D420" s="832"/>
      <c r="E420" s="832"/>
      <c r="F420" s="832"/>
      <c r="G420" s="4"/>
      <c r="H420" s="4"/>
      <c r="I420" s="4"/>
      <c r="J420" s="4"/>
      <c r="K420" s="4"/>
      <c r="L420" s="4"/>
      <c r="M420" s="4"/>
      <c r="N420" s="4"/>
      <c r="O420" s="4"/>
      <c r="P420" s="4"/>
      <c r="Q420" s="4"/>
      <c r="R420" s="4"/>
      <c r="S420" s="4"/>
      <c r="T420" s="4"/>
      <c r="U420" s="4"/>
      <c r="V420" s="4"/>
      <c r="W420" s="4"/>
      <c r="X420" s="4"/>
      <c r="Y420" s="4"/>
      <c r="Z420" s="4"/>
    </row>
    <row r="421" spans="1:26" ht="12.75" customHeight="1">
      <c r="A421" s="11"/>
      <c r="B421" s="11"/>
      <c r="C421" s="11"/>
      <c r="D421" s="832"/>
      <c r="E421" s="832"/>
      <c r="F421" s="832"/>
      <c r="G421" s="4"/>
      <c r="H421" s="4"/>
      <c r="I421" s="4"/>
      <c r="J421" s="4"/>
      <c r="K421" s="4"/>
      <c r="L421" s="4"/>
      <c r="M421" s="4"/>
      <c r="N421" s="4"/>
      <c r="O421" s="4"/>
      <c r="P421" s="4"/>
      <c r="Q421" s="4"/>
      <c r="R421" s="4"/>
      <c r="S421" s="4"/>
      <c r="T421" s="4"/>
      <c r="U421" s="4"/>
      <c r="V421" s="4"/>
      <c r="W421" s="4"/>
      <c r="X421" s="4"/>
      <c r="Y421" s="4"/>
      <c r="Z421" s="4"/>
    </row>
    <row r="422" spans="1:26" ht="12.75" customHeight="1">
      <c r="A422" s="11"/>
      <c r="B422" s="11"/>
      <c r="C422" s="11"/>
      <c r="D422" s="832"/>
      <c r="E422" s="832"/>
      <c r="F422" s="832"/>
      <c r="G422" s="4"/>
      <c r="H422" s="4"/>
      <c r="I422" s="4"/>
      <c r="J422" s="4"/>
      <c r="K422" s="4"/>
      <c r="L422" s="4"/>
      <c r="M422" s="4"/>
      <c r="N422" s="4"/>
      <c r="O422" s="4"/>
      <c r="P422" s="4"/>
      <c r="Q422" s="4"/>
      <c r="R422" s="4"/>
      <c r="S422" s="4"/>
      <c r="T422" s="4"/>
      <c r="U422" s="4"/>
      <c r="V422" s="4"/>
      <c r="W422" s="4"/>
      <c r="X422" s="4"/>
      <c r="Y422" s="4"/>
      <c r="Z422" s="4"/>
    </row>
    <row r="423" spans="1:26" ht="12.75" customHeight="1">
      <c r="A423" s="11"/>
      <c r="B423" s="34" t="s">
        <v>294</v>
      </c>
      <c r="C423" s="11"/>
      <c r="D423" s="832"/>
      <c r="E423" s="832"/>
      <c r="F423" s="832"/>
      <c r="G423" s="4"/>
      <c r="H423" s="4"/>
      <c r="I423" s="4"/>
      <c r="J423" s="4"/>
      <c r="K423" s="4"/>
      <c r="L423" s="4"/>
      <c r="M423" s="4"/>
      <c r="N423" s="4"/>
      <c r="O423" s="4"/>
      <c r="P423" s="4"/>
      <c r="Q423" s="4"/>
      <c r="R423" s="4"/>
      <c r="S423" s="4"/>
      <c r="T423" s="4"/>
      <c r="U423" s="4"/>
      <c r="V423" s="4"/>
      <c r="W423" s="4"/>
      <c r="X423" s="4"/>
      <c r="Y423" s="4"/>
      <c r="Z423" s="4"/>
    </row>
    <row r="424" spans="1:26" ht="12.75" customHeight="1">
      <c r="A424" s="4"/>
      <c r="B424" s="4"/>
      <c r="C424" s="4"/>
      <c r="D424" s="832"/>
      <c r="E424" s="832"/>
      <c r="F424" s="832"/>
      <c r="G424" s="4"/>
      <c r="H424" s="4"/>
      <c r="I424" s="4"/>
      <c r="J424" s="4"/>
      <c r="K424" s="4"/>
      <c r="L424" s="4"/>
      <c r="M424" s="4"/>
      <c r="N424" s="4"/>
      <c r="O424" s="4"/>
      <c r="P424" s="4"/>
      <c r="Q424" s="4"/>
      <c r="R424" s="4"/>
      <c r="S424" s="4"/>
      <c r="T424" s="4"/>
      <c r="U424" s="4"/>
      <c r="V424" s="4"/>
      <c r="W424" s="4"/>
      <c r="X424" s="4"/>
      <c r="Y424" s="4"/>
      <c r="Z424" s="4"/>
    </row>
    <row r="425" spans="1:26" ht="12.75" customHeight="1">
      <c r="A425" s="4"/>
      <c r="B425" s="11"/>
      <c r="C425" s="4"/>
      <c r="D425" s="832"/>
      <c r="E425" s="832"/>
      <c r="F425" s="832"/>
      <c r="G425" s="4"/>
      <c r="H425" s="4"/>
      <c r="I425" s="4"/>
      <c r="J425" s="4"/>
      <c r="K425" s="4"/>
      <c r="L425" s="4"/>
      <c r="M425" s="4"/>
      <c r="N425" s="4"/>
      <c r="O425" s="4"/>
      <c r="P425" s="4"/>
      <c r="Q425" s="4"/>
      <c r="R425" s="4"/>
      <c r="S425" s="4"/>
      <c r="T425" s="4"/>
      <c r="U425" s="4"/>
      <c r="V425" s="4"/>
      <c r="W425" s="4"/>
      <c r="X425" s="4"/>
      <c r="Y425" s="4"/>
      <c r="Z425" s="4"/>
    </row>
    <row r="426" spans="1:26" ht="12.75" customHeight="1">
      <c r="A426" s="4"/>
      <c r="B426" s="34" t="s">
        <v>294</v>
      </c>
      <c r="C426" s="4"/>
      <c r="D426" s="832"/>
      <c r="E426" s="832"/>
      <c r="F426" s="832"/>
      <c r="G426" s="4"/>
      <c r="H426" s="4"/>
      <c r="I426" s="4"/>
      <c r="J426" s="4"/>
      <c r="K426" s="4"/>
      <c r="L426" s="4"/>
      <c r="M426" s="4"/>
      <c r="N426" s="4"/>
      <c r="O426" s="4"/>
      <c r="P426" s="4"/>
      <c r="Q426" s="4"/>
      <c r="R426" s="4"/>
      <c r="S426" s="4"/>
      <c r="T426" s="4"/>
      <c r="U426" s="4"/>
      <c r="V426" s="4"/>
      <c r="W426" s="4"/>
      <c r="X426" s="4"/>
      <c r="Y426" s="4"/>
      <c r="Z426" s="4"/>
    </row>
    <row r="427" spans="1:26" ht="12.75" customHeight="1">
      <c r="A427" s="4"/>
      <c r="B427" s="4"/>
      <c r="C427" s="4"/>
      <c r="D427" s="832"/>
      <c r="E427" s="832"/>
      <c r="F427" s="832"/>
      <c r="G427" s="4"/>
      <c r="H427" s="4"/>
      <c r="I427" s="4"/>
      <c r="J427" s="4"/>
      <c r="K427" s="4"/>
      <c r="L427" s="4"/>
      <c r="M427" s="4"/>
      <c r="N427" s="4"/>
      <c r="O427" s="4"/>
      <c r="P427" s="4"/>
      <c r="Q427" s="4"/>
      <c r="R427" s="4"/>
      <c r="S427" s="4"/>
      <c r="T427" s="4"/>
      <c r="U427" s="4"/>
      <c r="V427" s="4"/>
      <c r="W427" s="4"/>
      <c r="X427" s="4"/>
      <c r="Y427" s="4"/>
      <c r="Z427" s="4"/>
    </row>
    <row r="428" spans="1:26" ht="12.75" customHeight="1">
      <c r="A428" s="4"/>
      <c r="B428" s="11"/>
      <c r="C428" s="4"/>
      <c r="D428" s="832"/>
      <c r="E428" s="832"/>
      <c r="F428" s="832"/>
      <c r="G428" s="4"/>
      <c r="H428" s="4"/>
      <c r="I428" s="4"/>
      <c r="J428" s="4"/>
      <c r="K428" s="4"/>
      <c r="L428" s="4"/>
      <c r="M428" s="4"/>
      <c r="N428" s="4"/>
      <c r="O428" s="4"/>
      <c r="P428" s="4"/>
      <c r="Q428" s="4"/>
      <c r="R428" s="4"/>
      <c r="S428" s="4"/>
      <c r="T428" s="4"/>
      <c r="U428" s="4"/>
      <c r="V428" s="4"/>
      <c r="W428" s="4"/>
      <c r="X428" s="4"/>
      <c r="Y428" s="4"/>
      <c r="Z428" s="4"/>
    </row>
    <row r="429" spans="1:26" ht="12.75" customHeight="1">
      <c r="A429" s="4"/>
      <c r="B429" s="11"/>
      <c r="C429" s="4"/>
      <c r="D429" s="832"/>
      <c r="E429" s="832"/>
      <c r="F429" s="832"/>
      <c r="G429" s="4"/>
      <c r="H429" s="4"/>
      <c r="I429" s="4"/>
      <c r="J429" s="4"/>
      <c r="K429" s="4"/>
      <c r="L429" s="4"/>
      <c r="M429" s="4"/>
      <c r="N429" s="4"/>
      <c r="O429" s="4"/>
      <c r="P429" s="4"/>
      <c r="Q429" s="4"/>
      <c r="R429" s="4"/>
      <c r="S429" s="4"/>
      <c r="T429" s="4"/>
      <c r="U429" s="4"/>
      <c r="V429" s="4"/>
      <c r="W429" s="4"/>
      <c r="X429" s="4"/>
      <c r="Y429" s="4"/>
      <c r="Z429" s="4"/>
    </row>
    <row r="430" spans="1:26" ht="12.75" customHeight="1">
      <c r="A430" s="4"/>
      <c r="B430" s="34" t="s">
        <v>294</v>
      </c>
      <c r="C430" s="4"/>
      <c r="D430" s="832"/>
      <c r="E430" s="832"/>
      <c r="F430" s="832"/>
      <c r="G430" s="4"/>
      <c r="H430" s="4"/>
      <c r="I430" s="4"/>
      <c r="J430" s="4"/>
      <c r="K430" s="4"/>
      <c r="L430" s="4"/>
      <c r="M430" s="4"/>
      <c r="N430" s="4"/>
      <c r="O430" s="4"/>
      <c r="P430" s="4"/>
      <c r="Q430" s="4"/>
      <c r="R430" s="4"/>
      <c r="S430" s="4"/>
      <c r="T430" s="4"/>
      <c r="U430" s="4"/>
      <c r="V430" s="4"/>
      <c r="W430" s="4"/>
      <c r="X430" s="4"/>
      <c r="Y430" s="4"/>
      <c r="Z430" s="4"/>
    </row>
    <row r="431" spans="1:26" ht="12.75" customHeight="1">
      <c r="A431" s="4"/>
      <c r="B431" s="4"/>
      <c r="C431" s="4"/>
      <c r="D431" s="832"/>
      <c r="E431" s="832"/>
      <c r="F431" s="832"/>
      <c r="G431" s="4"/>
      <c r="H431" s="4"/>
      <c r="I431" s="4"/>
      <c r="J431" s="4"/>
      <c r="K431" s="4"/>
      <c r="L431" s="4"/>
      <c r="M431" s="4"/>
      <c r="N431" s="4"/>
      <c r="O431" s="4"/>
      <c r="P431" s="4"/>
      <c r="Q431" s="4"/>
      <c r="R431" s="4"/>
      <c r="S431" s="4"/>
      <c r="T431" s="4"/>
      <c r="U431" s="4"/>
      <c r="V431" s="4"/>
      <c r="W431" s="4"/>
      <c r="X431" s="4"/>
      <c r="Y431" s="4"/>
      <c r="Z431" s="4"/>
    </row>
    <row r="432" spans="1:26" ht="12.75" customHeight="1">
      <c r="A432" s="4"/>
      <c r="B432" s="34" t="s">
        <v>294</v>
      </c>
      <c r="C432" s="4"/>
      <c r="D432" s="832"/>
      <c r="E432" s="832"/>
      <c r="F432" s="832"/>
      <c r="G432" s="4"/>
      <c r="H432" s="4"/>
      <c r="I432" s="4"/>
      <c r="J432" s="4"/>
      <c r="K432" s="4"/>
      <c r="L432" s="4"/>
      <c r="M432" s="4"/>
      <c r="N432" s="4"/>
      <c r="O432" s="4"/>
      <c r="P432" s="4"/>
      <c r="Q432" s="4"/>
      <c r="R432" s="4"/>
      <c r="S432" s="4"/>
      <c r="T432" s="4"/>
      <c r="U432" s="4"/>
      <c r="V432" s="4"/>
      <c r="W432" s="4"/>
      <c r="X432" s="4"/>
      <c r="Y432" s="4"/>
      <c r="Z432" s="4"/>
    </row>
    <row r="433" spans="1:26" ht="12.75" customHeight="1">
      <c r="A433" s="4"/>
      <c r="B433" s="4"/>
      <c r="C433" s="4"/>
      <c r="D433" s="5"/>
      <c r="E433" s="5"/>
      <c r="F433" s="5"/>
      <c r="G433" s="4"/>
      <c r="H433" s="4"/>
      <c r="I433" s="4"/>
      <c r="J433" s="4"/>
      <c r="K433" s="4"/>
      <c r="L433" s="4"/>
      <c r="M433" s="4"/>
      <c r="N433" s="4"/>
      <c r="O433" s="4"/>
      <c r="P433" s="4"/>
      <c r="Q433" s="4"/>
      <c r="R433" s="4"/>
      <c r="S433" s="4"/>
      <c r="T433" s="4"/>
      <c r="U433" s="4"/>
      <c r="V433" s="4"/>
      <c r="W433" s="4"/>
      <c r="X433" s="4"/>
      <c r="Y433" s="4"/>
      <c r="Z433" s="4"/>
    </row>
    <row r="434" spans="1:26" ht="12.75" customHeight="1">
      <c r="A434" s="4"/>
      <c r="B434" s="34" t="s">
        <v>294</v>
      </c>
      <c r="C434" s="4"/>
      <c r="D434" s="834" t="s">
        <v>393</v>
      </c>
      <c r="E434" s="832"/>
      <c r="F434" s="832"/>
      <c r="G434" s="4"/>
      <c r="H434" s="4"/>
      <c r="I434" s="4"/>
      <c r="J434" s="4"/>
      <c r="K434" s="4"/>
      <c r="L434" s="4"/>
      <c r="M434" s="4"/>
      <c r="N434" s="4"/>
      <c r="O434" s="4"/>
      <c r="P434" s="4"/>
      <c r="Q434" s="4"/>
      <c r="R434" s="4"/>
      <c r="S434" s="4"/>
      <c r="T434" s="4"/>
      <c r="U434" s="4"/>
      <c r="V434" s="4"/>
      <c r="W434" s="4"/>
      <c r="X434" s="4"/>
      <c r="Y434" s="4"/>
      <c r="Z434" s="4"/>
    </row>
    <row r="435" spans="1:26" ht="12.75" customHeight="1">
      <c r="A435" s="4"/>
      <c r="B435" s="4"/>
      <c r="C435" s="4"/>
      <c r="D435" s="832"/>
      <c r="E435" s="832"/>
      <c r="F435" s="832"/>
      <c r="G435" s="4"/>
      <c r="H435" s="4"/>
      <c r="I435" s="4"/>
      <c r="J435" s="4"/>
      <c r="K435" s="4"/>
      <c r="L435" s="4"/>
      <c r="M435" s="4"/>
      <c r="N435" s="4"/>
      <c r="O435" s="4"/>
      <c r="P435" s="4"/>
      <c r="Q435" s="4"/>
      <c r="R435" s="4"/>
      <c r="S435" s="4"/>
      <c r="T435" s="4"/>
      <c r="U435" s="4"/>
      <c r="V435" s="4"/>
      <c r="W435" s="4"/>
      <c r="X435" s="4"/>
      <c r="Y435" s="4"/>
      <c r="Z435" s="4"/>
    </row>
    <row r="436" spans="1:26" ht="12.75" customHeight="1">
      <c r="A436" s="4"/>
      <c r="B436" s="4"/>
      <c r="C436" s="4"/>
      <c r="D436" s="832"/>
      <c r="E436" s="832"/>
      <c r="F436" s="832"/>
      <c r="G436" s="4"/>
      <c r="H436" s="4"/>
      <c r="I436" s="4"/>
      <c r="J436" s="4"/>
      <c r="K436" s="4"/>
      <c r="L436" s="4"/>
      <c r="M436" s="4"/>
      <c r="N436" s="4"/>
      <c r="O436" s="4"/>
      <c r="P436" s="4"/>
      <c r="Q436" s="4"/>
      <c r="R436" s="4"/>
      <c r="S436" s="4"/>
      <c r="T436" s="4"/>
      <c r="U436" s="4"/>
      <c r="V436" s="4"/>
      <c r="W436" s="4"/>
      <c r="X436" s="4"/>
      <c r="Y436" s="4"/>
      <c r="Z436" s="4"/>
    </row>
    <row r="437" spans="1:26" ht="12.75" customHeight="1">
      <c r="A437" s="4"/>
      <c r="B437" s="4"/>
      <c r="C437" s="4"/>
      <c r="D437" s="832"/>
      <c r="E437" s="832"/>
      <c r="F437" s="832"/>
      <c r="G437" s="4"/>
      <c r="H437" s="4"/>
      <c r="I437" s="4"/>
      <c r="J437" s="4"/>
      <c r="K437" s="4"/>
      <c r="L437" s="4"/>
      <c r="M437" s="4"/>
      <c r="N437" s="4"/>
      <c r="O437" s="4"/>
      <c r="P437" s="4"/>
      <c r="Q437" s="4"/>
      <c r="R437" s="4"/>
      <c r="S437" s="4"/>
      <c r="T437" s="4"/>
      <c r="U437" s="4"/>
      <c r="V437" s="4"/>
      <c r="W437" s="4"/>
      <c r="X437" s="4"/>
      <c r="Y437" s="4"/>
      <c r="Z437" s="4"/>
    </row>
    <row r="438" spans="1:26" ht="12.75" customHeight="1">
      <c r="A438" s="11"/>
      <c r="B438" s="11"/>
      <c r="C438" s="11"/>
      <c r="D438" s="832"/>
      <c r="E438" s="832"/>
      <c r="F438" s="832"/>
      <c r="G438" s="4"/>
      <c r="H438" s="4"/>
      <c r="I438" s="4"/>
      <c r="J438" s="4"/>
      <c r="K438" s="4"/>
      <c r="L438" s="4"/>
      <c r="M438" s="4"/>
      <c r="N438" s="4"/>
      <c r="O438" s="4"/>
      <c r="P438" s="4"/>
      <c r="Q438" s="4"/>
      <c r="R438" s="4"/>
      <c r="S438" s="4"/>
      <c r="T438" s="4"/>
      <c r="U438" s="4"/>
      <c r="V438" s="4"/>
      <c r="W438" s="4"/>
      <c r="X438" s="4"/>
      <c r="Y438" s="4"/>
      <c r="Z438" s="4"/>
    </row>
    <row r="439" spans="1:26" ht="12.75" customHeight="1">
      <c r="A439" s="11"/>
      <c r="B439" s="11"/>
      <c r="C439" s="11"/>
      <c r="D439" s="12"/>
      <c r="E439" s="12"/>
      <c r="F439" s="12"/>
      <c r="G439" s="4"/>
      <c r="H439" s="4"/>
      <c r="I439" s="4"/>
      <c r="J439" s="4"/>
      <c r="K439" s="4"/>
      <c r="L439" s="4"/>
      <c r="M439" s="4"/>
      <c r="N439" s="4"/>
      <c r="O439" s="4"/>
      <c r="P439" s="4"/>
      <c r="Q439" s="4"/>
      <c r="R439" s="4"/>
      <c r="S439" s="4"/>
      <c r="T439" s="4"/>
      <c r="U439" s="4"/>
      <c r="V439" s="4"/>
      <c r="W439" s="4"/>
      <c r="X439" s="4"/>
      <c r="Y439" s="4"/>
      <c r="Z439" s="4"/>
    </row>
    <row r="440" spans="1:26" ht="12.75" customHeight="1">
      <c r="A440" s="11"/>
      <c r="B440" s="34" t="s">
        <v>294</v>
      </c>
      <c r="C440" s="11"/>
      <c r="D440" s="851" t="s">
        <v>394</v>
      </c>
      <c r="E440" s="832"/>
      <c r="F440" s="832"/>
      <c r="G440" s="4"/>
      <c r="H440" s="4"/>
      <c r="I440" s="4"/>
      <c r="J440" s="4"/>
      <c r="K440" s="4"/>
      <c r="L440" s="4"/>
      <c r="M440" s="4"/>
      <c r="N440" s="4"/>
      <c r="O440" s="4"/>
      <c r="P440" s="4"/>
      <c r="Q440" s="4"/>
      <c r="R440" s="4"/>
      <c r="S440" s="4"/>
      <c r="T440" s="4"/>
      <c r="U440" s="4"/>
      <c r="V440" s="4"/>
      <c r="W440" s="4"/>
      <c r="X440" s="4"/>
      <c r="Y440" s="4"/>
      <c r="Z440" s="4"/>
    </row>
    <row r="441" spans="1:26" ht="12.75" customHeight="1">
      <c r="A441" s="12"/>
      <c r="B441" s="12"/>
      <c r="C441" s="11"/>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c r="A442" s="848" t="s">
        <v>395</v>
      </c>
      <c r="B442" s="849"/>
      <c r="C442" s="849"/>
      <c r="D442" s="849"/>
      <c r="E442" s="849"/>
      <c r="F442" s="849"/>
      <c r="G442" s="849"/>
      <c r="H442" s="4"/>
      <c r="I442" s="4"/>
      <c r="J442" s="4"/>
      <c r="K442" s="4"/>
      <c r="L442" s="4"/>
      <c r="M442" s="4"/>
      <c r="N442" s="4"/>
      <c r="O442" s="4"/>
      <c r="P442" s="4"/>
      <c r="Q442" s="4"/>
      <c r="R442" s="4"/>
      <c r="S442" s="4"/>
      <c r="T442" s="4"/>
      <c r="U442" s="4"/>
      <c r="V442" s="4"/>
      <c r="W442" s="4"/>
      <c r="X442" s="4"/>
      <c r="Y442" s="4"/>
      <c r="Z442" s="4"/>
    </row>
    <row r="443" spans="1:26" ht="12.75" customHeight="1">
      <c r="A443" s="12"/>
      <c r="B443" s="12"/>
      <c r="C443" s="11"/>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c r="A444" s="11"/>
      <c r="B444" s="11"/>
      <c r="C444" s="11"/>
      <c r="D444" s="850" t="s">
        <v>396</v>
      </c>
      <c r="E444" s="832"/>
      <c r="F444" s="832"/>
      <c r="G444" s="4"/>
      <c r="H444" s="4"/>
      <c r="I444" s="4"/>
      <c r="J444" s="4"/>
      <c r="K444" s="4"/>
      <c r="L444" s="4"/>
      <c r="M444" s="4"/>
      <c r="N444" s="4"/>
      <c r="O444" s="4"/>
      <c r="P444" s="4"/>
      <c r="Q444" s="4"/>
      <c r="R444" s="4"/>
      <c r="S444" s="4"/>
      <c r="T444" s="4"/>
      <c r="U444" s="4"/>
      <c r="V444" s="4"/>
      <c r="W444" s="4"/>
      <c r="X444" s="4"/>
      <c r="Y444" s="4"/>
      <c r="Z444" s="4"/>
    </row>
    <row r="445" spans="1:26" ht="12.75" customHeight="1">
      <c r="A445" s="33"/>
      <c r="B445" s="33"/>
      <c r="C445" s="11"/>
      <c r="D445" s="851" t="s">
        <v>397</v>
      </c>
      <c r="E445" s="832"/>
      <c r="F445" s="832"/>
      <c r="G445" s="4"/>
      <c r="H445" s="4"/>
      <c r="I445" s="4"/>
      <c r="J445" s="4"/>
      <c r="K445" s="4"/>
      <c r="L445" s="4"/>
      <c r="M445" s="4"/>
      <c r="N445" s="4"/>
      <c r="O445" s="4"/>
      <c r="P445" s="4"/>
      <c r="Q445" s="4"/>
      <c r="R445" s="4"/>
      <c r="S445" s="4"/>
      <c r="T445" s="4"/>
      <c r="U445" s="4"/>
      <c r="V445" s="4"/>
      <c r="W445" s="4"/>
      <c r="X445" s="4"/>
      <c r="Y445" s="4"/>
      <c r="Z445" s="4"/>
    </row>
    <row r="446" spans="1:26" ht="12.75" customHeight="1">
      <c r="A446" s="33"/>
      <c r="B446" s="33"/>
      <c r="C446" s="11"/>
      <c r="D446" s="12"/>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c r="A447" s="33"/>
      <c r="B447" s="34" t="s">
        <v>294</v>
      </c>
      <c r="C447" s="11"/>
      <c r="D447" s="834" t="s">
        <v>398</v>
      </c>
      <c r="E447" s="832"/>
      <c r="F447" s="832"/>
      <c r="G447" s="4"/>
      <c r="H447" s="4"/>
      <c r="I447" s="4"/>
      <c r="J447" s="4"/>
      <c r="K447" s="4"/>
      <c r="L447" s="4"/>
      <c r="M447" s="4"/>
      <c r="N447" s="4"/>
      <c r="O447" s="4"/>
      <c r="P447" s="4"/>
      <c r="Q447" s="4"/>
      <c r="R447" s="4"/>
      <c r="S447" s="4"/>
      <c r="T447" s="4"/>
      <c r="U447" s="4"/>
      <c r="V447" s="4"/>
      <c r="W447" s="4"/>
      <c r="X447" s="4"/>
      <c r="Y447" s="4"/>
      <c r="Z447" s="4"/>
    </row>
    <row r="448" spans="1:26" ht="12.75" customHeight="1">
      <c r="A448" s="33"/>
      <c r="B448" s="33"/>
      <c r="C448" s="11"/>
      <c r="D448" s="832"/>
      <c r="E448" s="832"/>
      <c r="F448" s="832"/>
      <c r="G448" s="4"/>
      <c r="H448" s="4"/>
      <c r="I448" s="4"/>
      <c r="J448" s="4"/>
      <c r="K448" s="4"/>
      <c r="L448" s="4"/>
      <c r="M448" s="4"/>
      <c r="N448" s="4"/>
      <c r="O448" s="4"/>
      <c r="P448" s="4"/>
      <c r="Q448" s="4"/>
      <c r="R448" s="4"/>
      <c r="S448" s="4"/>
      <c r="T448" s="4"/>
      <c r="U448" s="4"/>
      <c r="V448" s="4"/>
      <c r="W448" s="4"/>
      <c r="X448" s="4"/>
      <c r="Y448" s="4"/>
      <c r="Z448" s="4"/>
    </row>
    <row r="449" spans="1:26" ht="12.75" customHeight="1">
      <c r="A449" s="33"/>
      <c r="B449" s="33"/>
      <c r="C449" s="11"/>
      <c r="D449" s="12"/>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c r="A450" s="11"/>
      <c r="B450" s="34" t="s">
        <v>294</v>
      </c>
      <c r="C450" s="11"/>
      <c r="D450" s="846" t="s">
        <v>399</v>
      </c>
      <c r="E450" s="832"/>
      <c r="F450" s="832"/>
      <c r="G450" s="4"/>
      <c r="H450" s="4"/>
      <c r="I450" s="4"/>
      <c r="J450" s="4"/>
      <c r="K450" s="4"/>
      <c r="L450" s="4"/>
      <c r="M450" s="4"/>
      <c r="N450" s="4"/>
      <c r="O450" s="4"/>
      <c r="P450" s="4"/>
      <c r="Q450" s="4"/>
      <c r="R450" s="4"/>
      <c r="S450" s="4"/>
      <c r="T450" s="4"/>
      <c r="U450" s="4"/>
      <c r="V450" s="4"/>
      <c r="W450" s="4"/>
      <c r="X450" s="4"/>
      <c r="Y450" s="4"/>
      <c r="Z450" s="4"/>
    </row>
    <row r="451" spans="1:26" ht="12.75" customHeight="1">
      <c r="A451" s="33"/>
      <c r="B451" s="11"/>
      <c r="C451" s="11"/>
      <c r="D451" s="832"/>
      <c r="E451" s="832"/>
      <c r="F451" s="832"/>
      <c r="G451" s="4"/>
      <c r="H451" s="4"/>
      <c r="I451" s="4"/>
      <c r="J451" s="4"/>
      <c r="K451" s="4"/>
      <c r="L451" s="4"/>
      <c r="M451" s="4"/>
      <c r="N451" s="4"/>
      <c r="O451" s="4"/>
      <c r="P451" s="4"/>
      <c r="Q451" s="4"/>
      <c r="R451" s="4"/>
      <c r="S451" s="4"/>
      <c r="T451" s="4"/>
      <c r="U451" s="4"/>
      <c r="V451" s="4"/>
      <c r="W451" s="4"/>
      <c r="X451" s="4"/>
      <c r="Y451" s="4"/>
      <c r="Z451" s="4"/>
    </row>
    <row r="452" spans="1:26" ht="12.75" customHeight="1">
      <c r="A452" s="33"/>
      <c r="B452" s="33"/>
      <c r="C452" s="11"/>
      <c r="D452" s="832"/>
      <c r="E452" s="832"/>
      <c r="F452" s="832"/>
      <c r="G452" s="4"/>
      <c r="H452" s="4"/>
      <c r="I452" s="4"/>
      <c r="J452" s="4"/>
      <c r="K452" s="4"/>
      <c r="L452" s="4"/>
      <c r="M452" s="4"/>
      <c r="N452" s="4"/>
      <c r="O452" s="4"/>
      <c r="P452" s="4"/>
      <c r="Q452" s="4"/>
      <c r="R452" s="4"/>
      <c r="S452" s="4"/>
      <c r="T452" s="4"/>
      <c r="U452" s="4"/>
      <c r="V452" s="4"/>
      <c r="W452" s="4"/>
      <c r="X452" s="4"/>
      <c r="Y452" s="4"/>
      <c r="Z452" s="4"/>
    </row>
    <row r="453" spans="1:26" ht="12.75" customHeight="1">
      <c r="A453" s="33"/>
      <c r="B453" s="33"/>
      <c r="C453" s="11"/>
      <c r="D453" s="832"/>
      <c r="E453" s="832"/>
      <c r="F453" s="832"/>
      <c r="G453" s="4"/>
      <c r="H453" s="4"/>
      <c r="I453" s="4"/>
      <c r="J453" s="4"/>
      <c r="K453" s="4"/>
      <c r="L453" s="4"/>
      <c r="M453" s="4"/>
      <c r="N453" s="4"/>
      <c r="O453" s="4"/>
      <c r="P453" s="4"/>
      <c r="Q453" s="4"/>
      <c r="R453" s="4"/>
      <c r="S453" s="4"/>
      <c r="T453" s="4"/>
      <c r="U453" s="4"/>
      <c r="V453" s="4"/>
      <c r="W453" s="4"/>
      <c r="X453" s="4"/>
      <c r="Y453" s="4"/>
      <c r="Z453" s="4"/>
    </row>
    <row r="454" spans="1:26" ht="12.75" customHeight="1">
      <c r="A454" s="11"/>
      <c r="B454" s="11"/>
      <c r="C454" s="11"/>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c r="A455" s="33"/>
      <c r="B455" s="34" t="s">
        <v>294</v>
      </c>
      <c r="C455" s="11"/>
      <c r="D455" s="834" t="s">
        <v>400</v>
      </c>
      <c r="E455" s="832"/>
      <c r="F455" s="832"/>
      <c r="G455" s="4"/>
      <c r="H455" s="4"/>
      <c r="I455" s="4"/>
      <c r="J455" s="4"/>
      <c r="K455" s="4"/>
      <c r="L455" s="4"/>
      <c r="M455" s="4"/>
      <c r="N455" s="4"/>
      <c r="O455" s="4"/>
      <c r="P455" s="4"/>
      <c r="Q455" s="4"/>
      <c r="R455" s="4"/>
      <c r="S455" s="4"/>
      <c r="T455" s="4"/>
      <c r="U455" s="4"/>
      <c r="V455" s="4"/>
      <c r="W455" s="4"/>
      <c r="X455" s="4"/>
      <c r="Y455" s="4"/>
      <c r="Z455" s="4"/>
    </row>
    <row r="456" spans="1:26" ht="12.75" customHeight="1">
      <c r="A456" s="33"/>
      <c r="B456" s="33"/>
      <c r="C456" s="11"/>
      <c r="D456" s="832"/>
      <c r="E456" s="832"/>
      <c r="F456" s="832"/>
      <c r="G456" s="4"/>
      <c r="H456" s="4"/>
      <c r="I456" s="4"/>
      <c r="J456" s="4"/>
      <c r="K456" s="4"/>
      <c r="L456" s="4"/>
      <c r="M456" s="4"/>
      <c r="N456" s="4"/>
      <c r="O456" s="4"/>
      <c r="P456" s="4"/>
      <c r="Q456" s="4"/>
      <c r="R456" s="4"/>
      <c r="S456" s="4"/>
      <c r="T456" s="4"/>
      <c r="U456" s="4"/>
      <c r="V456" s="4"/>
      <c r="W456" s="4"/>
      <c r="X456" s="4"/>
      <c r="Y456" s="4"/>
      <c r="Z456" s="4"/>
    </row>
    <row r="457" spans="1:26" ht="12.75" customHeight="1">
      <c r="A457" s="33"/>
      <c r="B457" s="11"/>
      <c r="C457" s="11"/>
      <c r="D457" s="832"/>
      <c r="E457" s="832"/>
      <c r="F457" s="832"/>
      <c r="G457" s="4"/>
      <c r="H457" s="4"/>
      <c r="I457" s="4"/>
      <c r="J457" s="4"/>
      <c r="K457" s="4"/>
      <c r="L457" s="4"/>
      <c r="M457" s="4"/>
      <c r="N457" s="4"/>
      <c r="O457" s="4"/>
      <c r="P457" s="4"/>
      <c r="Q457" s="4"/>
      <c r="R457" s="4"/>
      <c r="S457" s="4"/>
      <c r="T457" s="4"/>
      <c r="U457" s="4"/>
      <c r="V457" s="4"/>
      <c r="W457" s="4"/>
      <c r="X457" s="4"/>
      <c r="Y457" s="4"/>
      <c r="Z457" s="4"/>
    </row>
    <row r="458" spans="1:26" ht="12.75" customHeight="1">
      <c r="A458" s="33"/>
      <c r="B458" s="33"/>
      <c r="C458" s="11"/>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c r="A459" s="33"/>
      <c r="B459" s="34" t="s">
        <v>294</v>
      </c>
      <c r="C459" s="11"/>
      <c r="D459" s="851" t="s">
        <v>401</v>
      </c>
      <c r="E459" s="832"/>
      <c r="F459" s="832"/>
      <c r="G459" s="4"/>
      <c r="H459" s="4"/>
      <c r="I459" s="4"/>
      <c r="J459" s="4"/>
      <c r="K459" s="4"/>
      <c r="L459" s="4"/>
      <c r="M459" s="4"/>
      <c r="N459" s="4"/>
      <c r="O459" s="4"/>
      <c r="P459" s="4"/>
      <c r="Q459" s="4"/>
      <c r="R459" s="4"/>
      <c r="S459" s="4"/>
      <c r="T459" s="4"/>
      <c r="U459" s="4"/>
      <c r="V459" s="4"/>
      <c r="W459" s="4"/>
      <c r="X459" s="4"/>
      <c r="Y459" s="4"/>
      <c r="Z459" s="4"/>
    </row>
    <row r="460" spans="1:26" ht="12.75" customHeight="1">
      <c r="A460" s="33"/>
      <c r="B460" s="33"/>
      <c r="C460" s="11"/>
      <c r="D460" s="12"/>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c r="A461" s="33"/>
      <c r="B461" s="34" t="s">
        <v>294</v>
      </c>
      <c r="C461" s="11"/>
      <c r="D461" s="834" t="s">
        <v>402</v>
      </c>
      <c r="E461" s="832"/>
      <c r="F461" s="832"/>
      <c r="G461" s="4"/>
      <c r="H461" s="4"/>
      <c r="I461" s="4"/>
      <c r="J461" s="4"/>
      <c r="K461" s="4"/>
      <c r="L461" s="4"/>
      <c r="M461" s="4"/>
      <c r="N461" s="4"/>
      <c r="O461" s="4"/>
      <c r="P461" s="4"/>
      <c r="Q461" s="4"/>
      <c r="R461" s="4"/>
      <c r="S461" s="4"/>
      <c r="T461" s="4"/>
      <c r="U461" s="4"/>
      <c r="V461" s="4"/>
      <c r="W461" s="4"/>
      <c r="X461" s="4"/>
      <c r="Y461" s="4"/>
      <c r="Z461" s="4"/>
    </row>
    <row r="462" spans="1:26" ht="12.75" customHeight="1">
      <c r="A462" s="33"/>
      <c r="B462" s="11"/>
      <c r="C462" s="11"/>
      <c r="D462" s="832"/>
      <c r="E462" s="832"/>
      <c r="F462" s="832"/>
      <c r="G462" s="4"/>
      <c r="H462" s="4"/>
      <c r="I462" s="4"/>
      <c r="J462" s="4"/>
      <c r="K462" s="4"/>
      <c r="L462" s="4"/>
      <c r="M462" s="4"/>
      <c r="N462" s="4"/>
      <c r="O462" s="4"/>
      <c r="P462" s="4"/>
      <c r="Q462" s="4"/>
      <c r="R462" s="4"/>
      <c r="S462" s="4"/>
      <c r="T462" s="4"/>
      <c r="U462" s="4"/>
      <c r="V462" s="4"/>
      <c r="W462" s="4"/>
      <c r="X462" s="4"/>
      <c r="Y462" s="4"/>
      <c r="Z462" s="4"/>
    </row>
    <row r="463" spans="1:26" ht="12.75" customHeight="1">
      <c r="A463" s="29"/>
      <c r="B463" s="29"/>
      <c r="C463" s="11"/>
      <c r="D463" s="12"/>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c r="A464" s="29"/>
      <c r="B464" s="34" t="s">
        <v>294</v>
      </c>
      <c r="C464" s="11"/>
      <c r="D464" s="851" t="s">
        <v>403</v>
      </c>
      <c r="E464" s="832"/>
      <c r="F464" s="832"/>
      <c r="G464" s="4"/>
      <c r="H464" s="4"/>
      <c r="I464" s="4"/>
      <c r="J464" s="4"/>
      <c r="K464" s="4"/>
      <c r="L464" s="4"/>
      <c r="M464" s="4"/>
      <c r="N464" s="4"/>
      <c r="O464" s="4"/>
      <c r="P464" s="4"/>
      <c r="Q464" s="4"/>
      <c r="R464" s="4"/>
      <c r="S464" s="4"/>
      <c r="T464" s="4"/>
      <c r="U464" s="4"/>
      <c r="V464" s="4"/>
      <c r="W464" s="4"/>
      <c r="X464" s="4"/>
      <c r="Y464" s="4"/>
      <c r="Z464" s="4"/>
    </row>
    <row r="465" spans="1:26" ht="12.75" customHeight="1">
      <c r="A465" s="33"/>
      <c r="B465" s="33"/>
      <c r="C465" s="11"/>
      <c r="D465" s="12"/>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c r="A466" s="848" t="s">
        <v>404</v>
      </c>
      <c r="B466" s="849"/>
      <c r="C466" s="849"/>
      <c r="D466" s="849"/>
      <c r="E466" s="849"/>
      <c r="F466" s="849"/>
      <c r="G466" s="849"/>
      <c r="H466" s="4"/>
      <c r="I466" s="4"/>
      <c r="J466" s="4"/>
      <c r="K466" s="4"/>
      <c r="L466" s="4"/>
      <c r="M466" s="4"/>
      <c r="N466" s="4"/>
      <c r="O466" s="4"/>
      <c r="P466" s="4"/>
      <c r="Q466" s="4"/>
      <c r="R466" s="4"/>
      <c r="S466" s="4"/>
      <c r="T466" s="4"/>
      <c r="U466" s="4"/>
      <c r="V466" s="4"/>
      <c r="W466" s="4"/>
      <c r="X466" s="4"/>
      <c r="Y466" s="4"/>
      <c r="Z466" s="4"/>
    </row>
    <row r="467" spans="1:26" ht="12" customHeight="1">
      <c r="A467" s="33"/>
      <c r="B467" s="33"/>
      <c r="C467" s="11"/>
      <c r="D467" s="12"/>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c r="A468" s="11"/>
      <c r="B468" s="11"/>
      <c r="C468" s="27"/>
      <c r="D468" s="850" t="s">
        <v>405</v>
      </c>
      <c r="E468" s="832"/>
      <c r="F468" s="832"/>
      <c r="G468" s="4"/>
      <c r="H468" s="4"/>
      <c r="I468" s="4"/>
      <c r="J468" s="4"/>
      <c r="K468" s="4"/>
      <c r="L468" s="4"/>
      <c r="M468" s="4"/>
      <c r="N468" s="4"/>
      <c r="O468" s="4"/>
      <c r="P468" s="4"/>
      <c r="Q468" s="4"/>
      <c r="R468" s="4"/>
      <c r="S468" s="4"/>
      <c r="T468" s="4"/>
      <c r="U468" s="4"/>
      <c r="V468" s="4"/>
      <c r="W468" s="4"/>
      <c r="X468" s="4"/>
      <c r="Y468" s="4"/>
      <c r="Z468" s="4"/>
    </row>
    <row r="469" spans="1:26" ht="12.75" customHeight="1">
      <c r="A469" s="32"/>
      <c r="B469" s="32"/>
      <c r="C469" s="32"/>
      <c r="D469" s="835" t="s">
        <v>406</v>
      </c>
      <c r="E469" s="832"/>
      <c r="F469" s="832"/>
      <c r="G469" s="4"/>
      <c r="H469" s="4"/>
      <c r="I469" s="4"/>
      <c r="J469" s="4"/>
      <c r="K469" s="4"/>
      <c r="L469" s="4"/>
      <c r="M469" s="4"/>
      <c r="N469" s="4"/>
      <c r="O469" s="4"/>
      <c r="P469" s="4"/>
      <c r="Q469" s="4"/>
      <c r="R469" s="4"/>
      <c r="S469" s="4"/>
      <c r="T469" s="4"/>
      <c r="U469" s="4"/>
      <c r="V469" s="4"/>
      <c r="W469" s="4"/>
      <c r="X469" s="4"/>
      <c r="Y469" s="4"/>
      <c r="Z469" s="4"/>
    </row>
    <row r="470" spans="1:26" ht="12.75" customHeight="1">
      <c r="A470" s="32"/>
      <c r="B470" s="32"/>
      <c r="C470" s="32"/>
      <c r="D470" s="832"/>
      <c r="E470" s="832"/>
      <c r="F470" s="832"/>
      <c r="G470" s="4"/>
      <c r="H470" s="4"/>
      <c r="I470" s="4"/>
      <c r="J470" s="4"/>
      <c r="K470" s="4"/>
      <c r="L470" s="4"/>
      <c r="M470" s="4"/>
      <c r="N470" s="4"/>
      <c r="O470" s="4"/>
      <c r="P470" s="4"/>
      <c r="Q470" s="4"/>
      <c r="R470" s="4"/>
      <c r="S470" s="4"/>
      <c r="T470" s="4"/>
      <c r="U470" s="4"/>
      <c r="V470" s="4"/>
      <c r="W470" s="4"/>
      <c r="X470" s="4"/>
      <c r="Y470" s="4"/>
      <c r="Z470" s="4"/>
    </row>
    <row r="471" spans="1:26" ht="12.75" customHeight="1">
      <c r="A471" s="32"/>
      <c r="B471" s="32"/>
      <c r="C471" s="32"/>
      <c r="D471" s="832"/>
      <c r="E471" s="832"/>
      <c r="F471" s="832"/>
      <c r="G471" s="4"/>
      <c r="H471" s="4"/>
      <c r="I471" s="4"/>
      <c r="J471" s="4"/>
      <c r="K471" s="4"/>
      <c r="L471" s="4"/>
      <c r="M471" s="4"/>
      <c r="N471" s="4"/>
      <c r="O471" s="4"/>
      <c r="P471" s="4"/>
      <c r="Q471" s="4"/>
      <c r="R471" s="4"/>
      <c r="S471" s="4"/>
      <c r="T471" s="4"/>
      <c r="U471" s="4"/>
      <c r="V471" s="4"/>
      <c r="W471" s="4"/>
      <c r="X471" s="4"/>
      <c r="Y471" s="4"/>
      <c r="Z471" s="4"/>
    </row>
    <row r="472" spans="1:26" ht="12.75" customHeight="1">
      <c r="A472" s="32"/>
      <c r="B472" s="32"/>
      <c r="C472" s="32"/>
      <c r="D472" s="832"/>
      <c r="E472" s="832"/>
      <c r="F472" s="832"/>
      <c r="G472" s="4"/>
      <c r="H472" s="4"/>
      <c r="I472" s="4"/>
      <c r="J472" s="4"/>
      <c r="K472" s="4"/>
      <c r="L472" s="4"/>
      <c r="M472" s="4"/>
      <c r="N472" s="4"/>
      <c r="O472" s="4"/>
      <c r="P472" s="4"/>
      <c r="Q472" s="4"/>
      <c r="R472" s="4"/>
      <c r="S472" s="4"/>
      <c r="T472" s="4"/>
      <c r="U472" s="4"/>
      <c r="V472" s="4"/>
      <c r="W472" s="4"/>
      <c r="X472" s="4"/>
      <c r="Y472" s="4"/>
      <c r="Z472" s="4"/>
    </row>
    <row r="473" spans="1:26" ht="12.75" customHeight="1">
      <c r="A473" s="32"/>
      <c r="B473" s="32"/>
      <c r="C473" s="32"/>
      <c r="D473" s="832"/>
      <c r="E473" s="832"/>
      <c r="F473" s="832"/>
      <c r="G473" s="4"/>
      <c r="H473" s="4"/>
      <c r="I473" s="4"/>
      <c r="J473" s="4"/>
      <c r="K473" s="4"/>
      <c r="L473" s="4"/>
      <c r="M473" s="4"/>
      <c r="N473" s="4"/>
      <c r="O473" s="4"/>
      <c r="P473" s="4"/>
      <c r="Q473" s="4"/>
      <c r="R473" s="4"/>
      <c r="S473" s="4"/>
      <c r="T473" s="4"/>
      <c r="U473" s="4"/>
      <c r="V473" s="4"/>
      <c r="W473" s="4"/>
      <c r="X473" s="4"/>
      <c r="Y473" s="4"/>
      <c r="Z473" s="4"/>
    </row>
    <row r="474" spans="1:26" ht="12.75" customHeight="1">
      <c r="A474" s="32"/>
      <c r="B474" s="32"/>
      <c r="C474" s="32"/>
      <c r="D474" s="43"/>
      <c r="E474" s="4"/>
      <c r="F474" s="12"/>
      <c r="G474" s="4"/>
      <c r="H474" s="4"/>
      <c r="I474" s="4"/>
      <c r="J474" s="4"/>
      <c r="K474" s="4"/>
      <c r="L474" s="4"/>
      <c r="M474" s="4"/>
      <c r="N474" s="4"/>
      <c r="O474" s="4"/>
      <c r="P474" s="4"/>
      <c r="Q474" s="4"/>
      <c r="R474" s="4"/>
      <c r="S474" s="4"/>
      <c r="T474" s="4"/>
      <c r="U474" s="4"/>
      <c r="V474" s="4"/>
      <c r="W474" s="4"/>
      <c r="X474" s="4"/>
      <c r="Y474" s="4"/>
      <c r="Z474" s="4"/>
    </row>
    <row r="475" spans="1:26" ht="14.25" customHeight="1">
      <c r="A475" s="33"/>
      <c r="B475" s="34" t="s">
        <v>294</v>
      </c>
      <c r="C475" s="32"/>
      <c r="D475" s="834" t="s">
        <v>407</v>
      </c>
      <c r="E475" s="832"/>
      <c r="F475" s="832"/>
      <c r="G475" s="4"/>
      <c r="H475" s="4"/>
      <c r="I475" s="4"/>
      <c r="J475" s="4"/>
      <c r="K475" s="4"/>
      <c r="L475" s="4"/>
      <c r="M475" s="4"/>
      <c r="N475" s="4"/>
      <c r="O475" s="4"/>
      <c r="P475" s="4"/>
      <c r="Q475" s="4"/>
      <c r="R475" s="4"/>
      <c r="S475" s="4"/>
      <c r="T475" s="4"/>
      <c r="U475" s="4"/>
      <c r="V475" s="4"/>
      <c r="W475" s="4"/>
      <c r="X475" s="4"/>
      <c r="Y475" s="4"/>
      <c r="Z475" s="4"/>
    </row>
    <row r="476" spans="1:26" ht="12.75" customHeight="1">
      <c r="A476" s="32"/>
      <c r="B476" s="32"/>
      <c r="C476" s="32"/>
      <c r="D476" s="832"/>
      <c r="E476" s="832"/>
      <c r="F476" s="832"/>
      <c r="G476" s="4"/>
      <c r="H476" s="4"/>
      <c r="I476" s="4"/>
      <c r="J476" s="4"/>
      <c r="K476" s="4"/>
      <c r="L476" s="4"/>
      <c r="M476" s="4"/>
      <c r="N476" s="4"/>
      <c r="O476" s="4"/>
      <c r="P476" s="4"/>
      <c r="Q476" s="4"/>
      <c r="R476" s="4"/>
      <c r="S476" s="4"/>
      <c r="T476" s="4"/>
      <c r="U476" s="4"/>
      <c r="V476" s="4"/>
      <c r="W476" s="4"/>
      <c r="X476" s="4"/>
      <c r="Y476" s="4"/>
      <c r="Z476" s="4"/>
    </row>
    <row r="477" spans="1:26" ht="12.75" customHeight="1">
      <c r="A477" s="32"/>
      <c r="B477" s="32"/>
      <c r="C477" s="32"/>
      <c r="D477" s="832"/>
      <c r="E477" s="832"/>
      <c r="F477" s="832"/>
      <c r="G477" s="4"/>
      <c r="H477" s="4"/>
      <c r="I477" s="4"/>
      <c r="J477" s="4"/>
      <c r="K477" s="4"/>
      <c r="L477" s="4"/>
      <c r="M477" s="4"/>
      <c r="N477" s="4"/>
      <c r="O477" s="4"/>
      <c r="P477" s="4"/>
      <c r="Q477" s="4"/>
      <c r="R477" s="4"/>
      <c r="S477" s="4"/>
      <c r="T477" s="4"/>
      <c r="U477" s="4"/>
      <c r="V477" s="4"/>
      <c r="W477" s="4"/>
      <c r="X477" s="4"/>
      <c r="Y477" s="4"/>
      <c r="Z477" s="4"/>
    </row>
    <row r="478" spans="1:26" ht="12.75" customHeight="1">
      <c r="A478" s="32"/>
      <c r="B478" s="32"/>
      <c r="C478" s="32"/>
      <c r="D478" s="832"/>
      <c r="E478" s="832"/>
      <c r="F478" s="832"/>
      <c r="G478" s="4"/>
      <c r="H478" s="4"/>
      <c r="I478" s="4"/>
      <c r="J478" s="4"/>
      <c r="K478" s="4"/>
      <c r="L478" s="4"/>
      <c r="M478" s="4"/>
      <c r="N478" s="4"/>
      <c r="O478" s="4"/>
      <c r="P478" s="4"/>
      <c r="Q478" s="4"/>
      <c r="R478" s="4"/>
      <c r="S478" s="4"/>
      <c r="T478" s="4"/>
      <c r="U478" s="4"/>
      <c r="V478" s="4"/>
      <c r="W478" s="4"/>
      <c r="X478" s="4"/>
      <c r="Y478" s="4"/>
      <c r="Z478" s="4"/>
    </row>
    <row r="479" spans="1:26" ht="12.75" customHeight="1">
      <c r="A479" s="32"/>
      <c r="B479" s="32"/>
      <c r="C479" s="32"/>
      <c r="D479" s="832"/>
      <c r="E479" s="832"/>
      <c r="F479" s="832"/>
      <c r="G479" s="4"/>
      <c r="H479" s="4"/>
      <c r="I479" s="4"/>
      <c r="J479" s="4"/>
      <c r="K479" s="4"/>
      <c r="L479" s="4"/>
      <c r="M479" s="4"/>
      <c r="N479" s="4"/>
      <c r="O479" s="4"/>
      <c r="P479" s="4"/>
      <c r="Q479" s="4"/>
      <c r="R479" s="4"/>
      <c r="S479" s="4"/>
      <c r="T479" s="4"/>
      <c r="U479" s="4"/>
      <c r="V479" s="4"/>
      <c r="W479" s="4"/>
      <c r="X479" s="4"/>
      <c r="Y479" s="4"/>
      <c r="Z479" s="4"/>
    </row>
    <row r="480" spans="1:26" ht="12.75" customHeight="1">
      <c r="A480" s="32"/>
      <c r="B480" s="32"/>
      <c r="C480" s="32"/>
      <c r="D480" s="12"/>
      <c r="E480" s="4"/>
      <c r="F480" s="12"/>
      <c r="G480" s="4"/>
      <c r="H480" s="4"/>
      <c r="I480" s="4"/>
      <c r="J480" s="4"/>
      <c r="K480" s="4"/>
      <c r="L480" s="4"/>
      <c r="M480" s="4"/>
      <c r="N480" s="4"/>
      <c r="O480" s="4"/>
      <c r="P480" s="4"/>
      <c r="Q480" s="4"/>
      <c r="R480" s="4"/>
      <c r="S480" s="4"/>
      <c r="T480" s="4"/>
      <c r="U480" s="4"/>
      <c r="V480" s="4"/>
      <c r="W480" s="4"/>
      <c r="X480" s="4"/>
      <c r="Y480" s="4"/>
      <c r="Z480" s="4"/>
    </row>
    <row r="481" spans="1:26" ht="14.25" customHeight="1">
      <c r="A481" s="33"/>
      <c r="B481" s="34" t="s">
        <v>294</v>
      </c>
      <c r="C481" s="32"/>
      <c r="D481" s="834" t="s">
        <v>408</v>
      </c>
      <c r="E481" s="832"/>
      <c r="F481" s="832"/>
      <c r="G481" s="4"/>
      <c r="H481" s="4"/>
      <c r="I481" s="4"/>
      <c r="J481" s="4"/>
      <c r="K481" s="4"/>
      <c r="L481" s="4"/>
      <c r="M481" s="4"/>
      <c r="N481" s="4"/>
      <c r="O481" s="4"/>
      <c r="P481" s="4"/>
      <c r="Q481" s="4"/>
      <c r="R481" s="4"/>
      <c r="S481" s="4"/>
      <c r="T481" s="4"/>
      <c r="U481" s="4"/>
      <c r="V481" s="4"/>
      <c r="W481" s="4"/>
      <c r="X481" s="4"/>
      <c r="Y481" s="4"/>
      <c r="Z481" s="4"/>
    </row>
    <row r="482" spans="1:26" ht="12.75" customHeight="1">
      <c r="A482" s="32"/>
      <c r="B482" s="32"/>
      <c r="C482" s="32"/>
      <c r="D482" s="832"/>
      <c r="E482" s="832"/>
      <c r="F482" s="832"/>
      <c r="G482" s="4"/>
      <c r="H482" s="4"/>
      <c r="I482" s="4"/>
      <c r="J482" s="4"/>
      <c r="K482" s="4"/>
      <c r="L482" s="4"/>
      <c r="M482" s="4"/>
      <c r="N482" s="4"/>
      <c r="O482" s="4"/>
      <c r="P482" s="4"/>
      <c r="Q482" s="4"/>
      <c r="R482" s="4"/>
      <c r="S482" s="4"/>
      <c r="T482" s="4"/>
      <c r="U482" s="4"/>
      <c r="V482" s="4"/>
      <c r="W482" s="4"/>
      <c r="X482" s="4"/>
      <c r="Y482" s="4"/>
      <c r="Z482" s="4"/>
    </row>
    <row r="483" spans="1:26" ht="12.75" customHeight="1">
      <c r="A483" s="32"/>
      <c r="B483" s="32"/>
      <c r="C483" s="32"/>
      <c r="D483" s="832"/>
      <c r="E483" s="832"/>
      <c r="F483" s="832"/>
      <c r="G483" s="4"/>
      <c r="H483" s="4"/>
      <c r="I483" s="4"/>
      <c r="J483" s="4"/>
      <c r="K483" s="4"/>
      <c r="L483" s="4"/>
      <c r="M483" s="4"/>
      <c r="N483" s="4"/>
      <c r="O483" s="4"/>
      <c r="P483" s="4"/>
      <c r="Q483" s="4"/>
      <c r="R483" s="4"/>
      <c r="S483" s="4"/>
      <c r="T483" s="4"/>
      <c r="U483" s="4"/>
      <c r="V483" s="4"/>
      <c r="W483" s="4"/>
      <c r="X483" s="4"/>
      <c r="Y483" s="4"/>
      <c r="Z483" s="4"/>
    </row>
    <row r="484" spans="1:26" ht="12.75" customHeight="1">
      <c r="A484" s="32"/>
      <c r="B484" s="32"/>
      <c r="C484" s="32"/>
      <c r="D484" s="832"/>
      <c r="E484" s="832"/>
      <c r="F484" s="832"/>
      <c r="G484" s="4"/>
      <c r="H484" s="4"/>
      <c r="I484" s="4"/>
      <c r="J484" s="4"/>
      <c r="K484" s="4"/>
      <c r="L484" s="4"/>
      <c r="M484" s="4"/>
      <c r="N484" s="4"/>
      <c r="O484" s="4"/>
      <c r="P484" s="4"/>
      <c r="Q484" s="4"/>
      <c r="R484" s="4"/>
      <c r="S484" s="4"/>
      <c r="T484" s="4"/>
      <c r="U484" s="4"/>
      <c r="V484" s="4"/>
      <c r="W484" s="4"/>
      <c r="X484" s="4"/>
      <c r="Y484" s="4"/>
      <c r="Z484" s="4"/>
    </row>
    <row r="485" spans="1:26" ht="9.75" customHeight="1">
      <c r="A485" s="32"/>
      <c r="B485" s="32"/>
      <c r="C485" s="32"/>
      <c r="D485" s="12"/>
      <c r="E485" s="4"/>
      <c r="F485" s="12"/>
      <c r="G485" s="4"/>
      <c r="H485" s="4"/>
      <c r="I485" s="4"/>
      <c r="J485" s="4"/>
      <c r="K485" s="4"/>
      <c r="L485" s="4"/>
      <c r="M485" s="4"/>
      <c r="N485" s="4"/>
      <c r="O485" s="4"/>
      <c r="P485" s="4"/>
      <c r="Q485" s="4"/>
      <c r="R485" s="4"/>
      <c r="S485" s="4"/>
      <c r="T485" s="4"/>
      <c r="U485" s="4"/>
      <c r="V485" s="4"/>
      <c r="W485" s="4"/>
      <c r="X485" s="4"/>
      <c r="Y485" s="4"/>
      <c r="Z485" s="4"/>
    </row>
    <row r="486" spans="1:26" ht="14.25" customHeight="1">
      <c r="A486" s="33"/>
      <c r="B486" s="34" t="s">
        <v>294</v>
      </c>
      <c r="C486" s="32"/>
      <c r="D486" s="834" t="s">
        <v>409</v>
      </c>
      <c r="E486" s="832"/>
      <c r="F486" s="832"/>
      <c r="G486" s="4"/>
      <c r="H486" s="4"/>
      <c r="I486" s="4"/>
      <c r="J486" s="4"/>
      <c r="K486" s="4"/>
      <c r="L486" s="4"/>
      <c r="M486" s="4"/>
      <c r="N486" s="4"/>
      <c r="O486" s="4"/>
      <c r="P486" s="4"/>
      <c r="Q486" s="4"/>
      <c r="R486" s="4"/>
      <c r="S486" s="4"/>
      <c r="T486" s="4"/>
      <c r="U486" s="4"/>
      <c r="V486" s="4"/>
      <c r="W486" s="4"/>
      <c r="X486" s="4"/>
      <c r="Y486" s="4"/>
      <c r="Z486" s="4"/>
    </row>
    <row r="487" spans="1:26" ht="12.75" customHeight="1">
      <c r="A487" s="32"/>
      <c r="B487" s="32"/>
      <c r="C487" s="32"/>
      <c r="D487" s="832"/>
      <c r="E487" s="832"/>
      <c r="F487" s="832"/>
      <c r="G487" s="4"/>
      <c r="H487" s="4"/>
      <c r="I487" s="4"/>
      <c r="J487" s="4"/>
      <c r="K487" s="4"/>
      <c r="L487" s="4"/>
      <c r="M487" s="4"/>
      <c r="N487" s="4"/>
      <c r="O487" s="4"/>
      <c r="P487" s="4"/>
      <c r="Q487" s="4"/>
      <c r="R487" s="4"/>
      <c r="S487" s="4"/>
      <c r="T487" s="4"/>
      <c r="U487" s="4"/>
      <c r="V487" s="4"/>
      <c r="W487" s="4"/>
      <c r="X487" s="4"/>
      <c r="Y487" s="4"/>
      <c r="Z487" s="4"/>
    </row>
    <row r="488" spans="1:26" ht="12.75" customHeight="1">
      <c r="A488" s="32"/>
      <c r="B488" s="32"/>
      <c r="C488" s="32"/>
      <c r="D488" s="832"/>
      <c r="E488" s="832"/>
      <c r="F488" s="832"/>
      <c r="G488" s="4"/>
      <c r="H488" s="4"/>
      <c r="I488" s="4"/>
      <c r="J488" s="4"/>
      <c r="K488" s="4"/>
      <c r="L488" s="4"/>
      <c r="M488" s="4"/>
      <c r="N488" s="4"/>
      <c r="O488" s="4"/>
      <c r="P488" s="4"/>
      <c r="Q488" s="4"/>
      <c r="R488" s="4"/>
      <c r="S488" s="4"/>
      <c r="T488" s="4"/>
      <c r="U488" s="4"/>
      <c r="V488" s="4"/>
      <c r="W488" s="4"/>
      <c r="X488" s="4"/>
      <c r="Y488" s="4"/>
      <c r="Z488" s="4"/>
    </row>
    <row r="489" spans="1:26" ht="12.75" customHeight="1">
      <c r="A489" s="32"/>
      <c r="B489" s="32"/>
      <c r="C489" s="32"/>
      <c r="D489" s="5"/>
      <c r="E489" s="5"/>
      <c r="F489" s="5"/>
      <c r="G489" s="4"/>
      <c r="H489" s="4"/>
      <c r="I489" s="4"/>
      <c r="J489" s="4"/>
      <c r="K489" s="4"/>
      <c r="L489" s="4"/>
      <c r="M489" s="4"/>
      <c r="N489" s="4"/>
      <c r="O489" s="4"/>
      <c r="P489" s="4"/>
      <c r="Q489" s="4"/>
      <c r="R489" s="4"/>
      <c r="S489" s="4"/>
      <c r="T489" s="4"/>
      <c r="U489" s="4"/>
      <c r="V489" s="4"/>
      <c r="W489" s="4"/>
      <c r="X489" s="4"/>
      <c r="Y489" s="4"/>
      <c r="Z489" s="4"/>
    </row>
    <row r="490" spans="1:26" ht="14.25" customHeight="1">
      <c r="A490" s="33"/>
      <c r="B490" s="34" t="s">
        <v>294</v>
      </c>
      <c r="C490" s="32"/>
      <c r="D490" s="834" t="s">
        <v>410</v>
      </c>
      <c r="E490" s="832"/>
      <c r="F490" s="832"/>
      <c r="G490" s="4"/>
      <c r="H490" s="4"/>
      <c r="I490" s="4"/>
      <c r="J490" s="4"/>
      <c r="K490" s="4"/>
      <c r="L490" s="4"/>
      <c r="M490" s="4"/>
      <c r="N490" s="4"/>
      <c r="O490" s="4"/>
      <c r="P490" s="4"/>
      <c r="Q490" s="4"/>
      <c r="R490" s="4"/>
      <c r="S490" s="4"/>
      <c r="T490" s="4"/>
      <c r="U490" s="4"/>
      <c r="V490" s="4"/>
      <c r="W490" s="4"/>
      <c r="X490" s="4"/>
      <c r="Y490" s="4"/>
      <c r="Z490" s="4"/>
    </row>
    <row r="491" spans="1:26" ht="12.75" customHeight="1">
      <c r="A491" s="32"/>
      <c r="B491" s="32"/>
      <c r="C491" s="32"/>
      <c r="D491" s="832"/>
      <c r="E491" s="832"/>
      <c r="F491" s="832"/>
      <c r="G491" s="4"/>
      <c r="H491" s="4"/>
      <c r="I491" s="4"/>
      <c r="J491" s="4"/>
      <c r="K491" s="4"/>
      <c r="L491" s="4"/>
      <c r="M491" s="4"/>
      <c r="N491" s="4"/>
      <c r="O491" s="4"/>
      <c r="P491" s="4"/>
      <c r="Q491" s="4"/>
      <c r="R491" s="4"/>
      <c r="S491" s="4"/>
      <c r="T491" s="4"/>
      <c r="U491" s="4"/>
      <c r="V491" s="4"/>
      <c r="W491" s="4"/>
      <c r="X491" s="4"/>
      <c r="Y491" s="4"/>
      <c r="Z491" s="4"/>
    </row>
    <row r="492" spans="1:26" ht="12.75" customHeight="1">
      <c r="A492" s="32"/>
      <c r="B492" s="32"/>
      <c r="C492" s="32"/>
      <c r="D492" s="832"/>
      <c r="E492" s="832"/>
      <c r="F492" s="832"/>
      <c r="G492" s="4"/>
      <c r="H492" s="4"/>
      <c r="I492" s="4"/>
      <c r="J492" s="4"/>
      <c r="K492" s="4"/>
      <c r="L492" s="4"/>
      <c r="M492" s="4"/>
      <c r="N492" s="4"/>
      <c r="O492" s="4"/>
      <c r="P492" s="4"/>
      <c r="Q492" s="4"/>
      <c r="R492" s="4"/>
      <c r="S492" s="4"/>
      <c r="T492" s="4"/>
      <c r="U492" s="4"/>
      <c r="V492" s="4"/>
      <c r="W492" s="4"/>
      <c r="X492" s="4"/>
      <c r="Y492" s="4"/>
      <c r="Z492" s="4"/>
    </row>
    <row r="493" spans="1:26" ht="12.75" customHeight="1">
      <c r="A493" s="32"/>
      <c r="B493" s="32"/>
      <c r="C493" s="32"/>
      <c r="D493" s="832"/>
      <c r="E493" s="832"/>
      <c r="F493" s="832"/>
      <c r="G493" s="4"/>
      <c r="H493" s="4"/>
      <c r="I493" s="4"/>
      <c r="J493" s="4"/>
      <c r="K493" s="4"/>
      <c r="L493" s="4"/>
      <c r="M493" s="4"/>
      <c r="N493" s="4"/>
      <c r="O493" s="4"/>
      <c r="P493" s="4"/>
      <c r="Q493" s="4"/>
      <c r="R493" s="4"/>
      <c r="S493" s="4"/>
      <c r="T493" s="4"/>
      <c r="U493" s="4"/>
      <c r="V493" s="4"/>
      <c r="W493" s="4"/>
      <c r="X493" s="4"/>
      <c r="Y493" s="4"/>
      <c r="Z493" s="4"/>
    </row>
    <row r="494" spans="1:26" ht="12.75" customHeight="1">
      <c r="A494" s="32"/>
      <c r="B494" s="32"/>
      <c r="C494" s="32"/>
      <c r="D494" s="832"/>
      <c r="E494" s="832"/>
      <c r="F494" s="832"/>
      <c r="G494" s="4"/>
      <c r="H494" s="4"/>
      <c r="I494" s="4"/>
      <c r="J494" s="4"/>
      <c r="K494" s="4"/>
      <c r="L494" s="4"/>
      <c r="M494" s="4"/>
      <c r="N494" s="4"/>
      <c r="O494" s="4"/>
      <c r="P494" s="4"/>
      <c r="Q494" s="4"/>
      <c r="R494" s="4"/>
      <c r="S494" s="4"/>
      <c r="T494" s="4"/>
      <c r="U494" s="4"/>
      <c r="V494" s="4"/>
      <c r="W494" s="4"/>
      <c r="X494" s="4"/>
      <c r="Y494" s="4"/>
      <c r="Z494" s="4"/>
    </row>
    <row r="495" spans="1:26" ht="12.75" customHeight="1">
      <c r="A495" s="32"/>
      <c r="B495" s="32"/>
      <c r="C495" s="32"/>
      <c r="D495" s="832"/>
      <c r="E495" s="832"/>
      <c r="F495" s="832"/>
      <c r="G495" s="4"/>
      <c r="H495" s="4"/>
      <c r="I495" s="4"/>
      <c r="J495" s="4"/>
      <c r="K495" s="4"/>
      <c r="L495" s="4"/>
      <c r="M495" s="4"/>
      <c r="N495" s="4"/>
      <c r="O495" s="4"/>
      <c r="P495" s="4"/>
      <c r="Q495" s="4"/>
      <c r="R495" s="4"/>
      <c r="S495" s="4"/>
      <c r="T495" s="4"/>
      <c r="U495" s="4"/>
      <c r="V495" s="4"/>
      <c r="W495" s="4"/>
      <c r="X495" s="4"/>
      <c r="Y495" s="4"/>
      <c r="Z495" s="4"/>
    </row>
    <row r="496" spans="1:26" ht="12.75" customHeight="1">
      <c r="A496" s="32"/>
      <c r="B496" s="32"/>
      <c r="C496" s="32"/>
      <c r="D496" s="832"/>
      <c r="E496" s="832"/>
      <c r="F496" s="832"/>
      <c r="G496" s="4"/>
      <c r="H496" s="4"/>
      <c r="I496" s="4"/>
      <c r="J496" s="4"/>
      <c r="K496" s="4"/>
      <c r="L496" s="4"/>
      <c r="M496" s="4"/>
      <c r="N496" s="4"/>
      <c r="O496" s="4"/>
      <c r="P496" s="4"/>
      <c r="Q496" s="4"/>
      <c r="R496" s="4"/>
      <c r="S496" s="4"/>
      <c r="T496" s="4"/>
      <c r="U496" s="4"/>
      <c r="V496" s="4"/>
      <c r="W496" s="4"/>
      <c r="X496" s="4"/>
      <c r="Y496" s="4"/>
      <c r="Z496" s="4"/>
    </row>
    <row r="497" spans="1:26" ht="12.75" customHeight="1">
      <c r="A497" s="32"/>
      <c r="B497" s="32"/>
      <c r="C497" s="32"/>
      <c r="D497" s="832"/>
      <c r="E497" s="832"/>
      <c r="F497" s="832"/>
      <c r="G497" s="4"/>
      <c r="H497" s="4"/>
      <c r="I497" s="4"/>
      <c r="J497" s="4"/>
      <c r="K497" s="4"/>
      <c r="L497" s="4"/>
      <c r="M497" s="4"/>
      <c r="N497" s="4"/>
      <c r="O497" s="4"/>
      <c r="P497" s="4"/>
      <c r="Q497" s="4"/>
      <c r="R497" s="4"/>
      <c r="S497" s="4"/>
      <c r="T497" s="4"/>
      <c r="U497" s="4"/>
      <c r="V497" s="4"/>
      <c r="W497" s="4"/>
      <c r="X497" s="4"/>
      <c r="Y497" s="4"/>
      <c r="Z497" s="4"/>
    </row>
    <row r="498" spans="1:26" ht="12.75" customHeight="1">
      <c r="A498" s="32"/>
      <c r="B498" s="32"/>
      <c r="C498" s="32"/>
      <c r="D498" s="832"/>
      <c r="E498" s="832"/>
      <c r="F498" s="832"/>
      <c r="G498" s="4"/>
      <c r="H498" s="4"/>
      <c r="I498" s="4"/>
      <c r="J498" s="4"/>
      <c r="K498" s="4"/>
      <c r="L498" s="4"/>
      <c r="M498" s="4"/>
      <c r="N498" s="4"/>
      <c r="O498" s="4"/>
      <c r="P498" s="4"/>
      <c r="Q498" s="4"/>
      <c r="R498" s="4"/>
      <c r="S498" s="4"/>
      <c r="T498" s="4"/>
      <c r="U498" s="4"/>
      <c r="V498" s="4"/>
      <c r="W498" s="4"/>
      <c r="X498" s="4"/>
      <c r="Y498" s="4"/>
      <c r="Z498" s="4"/>
    </row>
    <row r="499" spans="1:26" ht="12.75" customHeight="1">
      <c r="A499" s="32"/>
      <c r="B499" s="32"/>
      <c r="C499" s="32"/>
      <c r="D499" s="12"/>
      <c r="E499" s="4"/>
      <c r="F499" s="12"/>
      <c r="G499" s="4"/>
      <c r="H499" s="4"/>
      <c r="I499" s="4"/>
      <c r="J499" s="4"/>
      <c r="K499" s="4"/>
      <c r="L499" s="4"/>
      <c r="M499" s="4"/>
      <c r="N499" s="4"/>
      <c r="O499" s="4"/>
      <c r="P499" s="4"/>
      <c r="Q499" s="4"/>
      <c r="R499" s="4"/>
      <c r="S499" s="4"/>
      <c r="T499" s="4"/>
      <c r="U499" s="4"/>
      <c r="V499" s="4"/>
      <c r="W499" s="4"/>
      <c r="X499" s="4"/>
      <c r="Y499" s="4"/>
      <c r="Z499" s="4"/>
    </row>
    <row r="500" spans="1:26" ht="12.75" customHeight="1">
      <c r="A500" s="32"/>
      <c r="B500" s="34" t="s">
        <v>294</v>
      </c>
      <c r="C500" s="32"/>
      <c r="D500" s="834" t="s">
        <v>411</v>
      </c>
      <c r="E500" s="832"/>
      <c r="F500" s="832"/>
      <c r="G500" s="4"/>
      <c r="H500" s="4"/>
      <c r="I500" s="4"/>
      <c r="J500" s="4"/>
      <c r="K500" s="4"/>
      <c r="L500" s="4"/>
      <c r="M500" s="4"/>
      <c r="N500" s="4"/>
      <c r="O500" s="4"/>
      <c r="P500" s="4"/>
      <c r="Q500" s="4"/>
      <c r="R500" s="4"/>
      <c r="S500" s="4"/>
      <c r="T500" s="4"/>
      <c r="U500" s="4"/>
      <c r="V500" s="4"/>
      <c r="W500" s="4"/>
      <c r="X500" s="4"/>
      <c r="Y500" s="4"/>
      <c r="Z500" s="4"/>
    </row>
    <row r="501" spans="1:26" ht="12.75" customHeight="1">
      <c r="A501" s="32"/>
      <c r="B501" s="32"/>
      <c r="C501" s="32"/>
      <c r="D501" s="832"/>
      <c r="E501" s="832"/>
      <c r="F501" s="832"/>
      <c r="G501" s="4"/>
      <c r="H501" s="4"/>
      <c r="I501" s="4"/>
      <c r="J501" s="4"/>
      <c r="K501" s="4"/>
      <c r="L501" s="4"/>
      <c r="M501" s="4"/>
      <c r="N501" s="4"/>
      <c r="O501" s="4"/>
      <c r="P501" s="4"/>
      <c r="Q501" s="4"/>
      <c r="R501" s="4"/>
      <c r="S501" s="4"/>
      <c r="T501" s="4"/>
      <c r="U501" s="4"/>
      <c r="V501" s="4"/>
      <c r="W501" s="4"/>
      <c r="X501" s="4"/>
      <c r="Y501" s="4"/>
      <c r="Z501" s="4"/>
    </row>
    <row r="502" spans="1:26" ht="12.75" customHeight="1">
      <c r="A502" s="32"/>
      <c r="B502" s="32"/>
      <c r="C502" s="32"/>
      <c r="D502" s="832"/>
      <c r="E502" s="832"/>
      <c r="F502" s="832"/>
      <c r="G502" s="4"/>
      <c r="H502" s="4"/>
      <c r="I502" s="4"/>
      <c r="J502" s="4"/>
      <c r="K502" s="4"/>
      <c r="L502" s="4"/>
      <c r="M502" s="4"/>
      <c r="N502" s="4"/>
      <c r="O502" s="4"/>
      <c r="P502" s="4"/>
      <c r="Q502" s="4"/>
      <c r="R502" s="4"/>
      <c r="S502" s="4"/>
      <c r="T502" s="4"/>
      <c r="U502" s="4"/>
      <c r="V502" s="4"/>
      <c r="W502" s="4"/>
      <c r="X502" s="4"/>
      <c r="Y502" s="4"/>
      <c r="Z502" s="4"/>
    </row>
    <row r="503" spans="1:26" ht="12.75" customHeight="1">
      <c r="A503" s="32"/>
      <c r="B503" s="32"/>
      <c r="C503" s="32"/>
      <c r="D503" s="832"/>
      <c r="E503" s="832"/>
      <c r="F503" s="832"/>
      <c r="G503" s="4"/>
      <c r="H503" s="4"/>
      <c r="I503" s="4"/>
      <c r="J503" s="4"/>
      <c r="K503" s="4"/>
      <c r="L503" s="4"/>
      <c r="M503" s="4"/>
      <c r="N503" s="4"/>
      <c r="O503" s="4"/>
      <c r="P503" s="4"/>
      <c r="Q503" s="4"/>
      <c r="R503" s="4"/>
      <c r="S503" s="4"/>
      <c r="T503" s="4"/>
      <c r="U503" s="4"/>
      <c r="V503" s="4"/>
      <c r="W503" s="4"/>
      <c r="X503" s="4"/>
      <c r="Y503" s="4"/>
      <c r="Z503" s="4"/>
    </row>
    <row r="504" spans="1:26" ht="12.75" customHeight="1">
      <c r="A504" s="32"/>
      <c r="B504" s="32"/>
      <c r="C504" s="32"/>
      <c r="D504" s="832"/>
      <c r="E504" s="832"/>
      <c r="F504" s="832"/>
      <c r="G504" s="4"/>
      <c r="H504" s="4"/>
      <c r="I504" s="4"/>
      <c r="J504" s="4"/>
      <c r="K504" s="4"/>
      <c r="L504" s="4"/>
      <c r="M504" s="4"/>
      <c r="N504" s="4"/>
      <c r="O504" s="4"/>
      <c r="P504" s="4"/>
      <c r="Q504" s="4"/>
      <c r="R504" s="4"/>
      <c r="S504" s="4"/>
      <c r="T504" s="4"/>
      <c r="U504" s="4"/>
      <c r="V504" s="4"/>
      <c r="W504" s="4"/>
      <c r="X504" s="4"/>
      <c r="Y504" s="4"/>
      <c r="Z504" s="4"/>
    </row>
    <row r="505" spans="1:26" ht="12.75" customHeight="1">
      <c r="A505" s="32"/>
      <c r="B505" s="32"/>
      <c r="C505" s="32"/>
      <c r="D505" s="5"/>
      <c r="E505" s="5"/>
      <c r="F505" s="5"/>
      <c r="G505" s="4"/>
      <c r="H505" s="4"/>
      <c r="I505" s="4"/>
      <c r="J505" s="4"/>
      <c r="K505" s="4"/>
      <c r="L505" s="4"/>
      <c r="M505" s="4"/>
      <c r="N505" s="4"/>
      <c r="O505" s="4"/>
      <c r="P505" s="4"/>
      <c r="Q505" s="4"/>
      <c r="R505" s="4"/>
      <c r="S505" s="4"/>
      <c r="T505" s="4"/>
      <c r="U505" s="4"/>
      <c r="V505" s="4"/>
      <c r="W505" s="4"/>
      <c r="X505" s="4"/>
      <c r="Y505" s="4"/>
      <c r="Z505" s="4"/>
    </row>
    <row r="506" spans="1:26" ht="14.25" customHeight="1">
      <c r="A506" s="33"/>
      <c r="B506" s="34" t="s">
        <v>294</v>
      </c>
      <c r="C506" s="11"/>
      <c r="D506" s="834" t="s">
        <v>412</v>
      </c>
      <c r="E506" s="832"/>
      <c r="F506" s="832"/>
      <c r="G506" s="4"/>
      <c r="H506" s="4"/>
      <c r="I506" s="4"/>
      <c r="J506" s="4"/>
      <c r="K506" s="4"/>
      <c r="L506" s="4"/>
      <c r="M506" s="4"/>
      <c r="N506" s="4"/>
      <c r="O506" s="4"/>
      <c r="P506" s="4"/>
      <c r="Q506" s="4"/>
      <c r="R506" s="4"/>
      <c r="S506" s="4"/>
      <c r="T506" s="4"/>
      <c r="U506" s="4"/>
      <c r="V506" s="4"/>
      <c r="W506" s="4"/>
      <c r="X506" s="4"/>
      <c r="Y506" s="4"/>
      <c r="Z506" s="4"/>
    </row>
    <row r="507" spans="1:26" ht="12.75" customHeight="1">
      <c r="A507" s="11"/>
      <c r="B507" s="11"/>
      <c r="C507" s="11"/>
      <c r="D507" s="832"/>
      <c r="E507" s="832"/>
      <c r="F507" s="832"/>
      <c r="G507" s="4"/>
      <c r="H507" s="4"/>
      <c r="I507" s="4"/>
      <c r="J507" s="4"/>
      <c r="K507" s="4"/>
      <c r="L507" s="4"/>
      <c r="M507" s="4"/>
      <c r="N507" s="4"/>
      <c r="O507" s="4"/>
      <c r="P507" s="4"/>
      <c r="Q507" s="4"/>
      <c r="R507" s="4"/>
      <c r="S507" s="4"/>
      <c r="T507" s="4"/>
      <c r="U507" s="4"/>
      <c r="V507" s="4"/>
      <c r="W507" s="4"/>
      <c r="X507" s="4"/>
      <c r="Y507" s="4"/>
      <c r="Z507" s="4"/>
    </row>
    <row r="508" spans="1:26" ht="12.75" customHeight="1">
      <c r="A508" s="11"/>
      <c r="B508" s="11"/>
      <c r="C508" s="11"/>
      <c r="D508" s="832"/>
      <c r="E508" s="832"/>
      <c r="F508" s="832"/>
      <c r="G508" s="4"/>
      <c r="H508" s="4"/>
      <c r="I508" s="4"/>
      <c r="J508" s="4"/>
      <c r="K508" s="4"/>
      <c r="L508" s="4"/>
      <c r="M508" s="4"/>
      <c r="N508" s="4"/>
      <c r="O508" s="4"/>
      <c r="P508" s="4"/>
      <c r="Q508" s="4"/>
      <c r="R508" s="4"/>
      <c r="S508" s="4"/>
      <c r="T508" s="4"/>
      <c r="U508" s="4"/>
      <c r="V508" s="4"/>
      <c r="W508" s="4"/>
      <c r="X508" s="4"/>
      <c r="Y508" s="4"/>
      <c r="Z508" s="4"/>
    </row>
    <row r="509" spans="1:26" ht="12" customHeight="1">
      <c r="A509" s="12"/>
      <c r="B509" s="12"/>
      <c r="C509" s="37"/>
      <c r="D509" s="12"/>
      <c r="E509" s="4"/>
      <c r="F509" s="43"/>
      <c r="G509" s="4"/>
      <c r="H509" s="4"/>
      <c r="I509" s="4"/>
      <c r="J509" s="4"/>
      <c r="K509" s="4"/>
      <c r="L509" s="4"/>
      <c r="M509" s="4"/>
      <c r="N509" s="4"/>
      <c r="O509" s="4"/>
      <c r="P509" s="4"/>
      <c r="Q509" s="4"/>
      <c r="R509" s="4"/>
      <c r="S509" s="4"/>
      <c r="T509" s="4"/>
      <c r="U509" s="4"/>
      <c r="V509" s="4"/>
      <c r="W509" s="4"/>
      <c r="X509" s="4"/>
      <c r="Y509" s="4"/>
      <c r="Z509" s="4"/>
    </row>
    <row r="510" spans="1:26" ht="12.75" customHeight="1">
      <c r="A510" s="848" t="s">
        <v>413</v>
      </c>
      <c r="B510" s="849"/>
      <c r="C510" s="849"/>
      <c r="D510" s="849"/>
      <c r="E510" s="849"/>
      <c r="F510" s="849"/>
      <c r="G510" s="849"/>
      <c r="H510" s="4"/>
      <c r="I510" s="4"/>
      <c r="J510" s="4"/>
      <c r="K510" s="4"/>
      <c r="L510" s="4"/>
      <c r="M510" s="4"/>
      <c r="N510" s="4"/>
      <c r="O510" s="4"/>
      <c r="P510" s="4"/>
      <c r="Q510" s="4"/>
      <c r="R510" s="4"/>
      <c r="S510" s="4"/>
      <c r="T510" s="4"/>
      <c r="U510" s="4"/>
      <c r="V510" s="4"/>
      <c r="W510" s="4"/>
      <c r="X510" s="4"/>
      <c r="Y510" s="4"/>
      <c r="Z510" s="4"/>
    </row>
    <row r="511" spans="1:26" ht="12.75" customHeight="1">
      <c r="A511" s="12"/>
      <c r="B511" s="12"/>
      <c r="C511" s="37"/>
      <c r="D511" s="4"/>
      <c r="E511" s="4"/>
      <c r="F511" s="43"/>
      <c r="G511" s="4"/>
      <c r="H511" s="4"/>
      <c r="I511" s="4"/>
      <c r="J511" s="4"/>
      <c r="K511" s="4"/>
      <c r="L511" s="4"/>
      <c r="M511" s="4"/>
      <c r="N511" s="4"/>
      <c r="O511" s="4"/>
      <c r="P511" s="4"/>
      <c r="Q511" s="4"/>
      <c r="R511" s="4"/>
      <c r="S511" s="4"/>
      <c r="T511" s="4"/>
      <c r="U511" s="4"/>
      <c r="V511" s="4"/>
      <c r="W511" s="4"/>
      <c r="X511" s="4"/>
      <c r="Y511" s="4"/>
      <c r="Z511" s="4"/>
    </row>
    <row r="512" spans="1:26" ht="12.75" customHeight="1">
      <c r="A512" s="11"/>
      <c r="B512" s="855" t="s">
        <v>334</v>
      </c>
      <c r="C512" s="832"/>
      <c r="D512" s="832"/>
      <c r="E512" s="832"/>
      <c r="F512" s="832"/>
      <c r="G512" s="4"/>
      <c r="H512" s="4"/>
      <c r="I512" s="4"/>
      <c r="J512" s="4"/>
      <c r="K512" s="4"/>
      <c r="L512" s="4"/>
      <c r="M512" s="4"/>
      <c r="N512" s="4"/>
      <c r="O512" s="4"/>
      <c r="P512" s="4"/>
      <c r="Q512" s="4"/>
      <c r="R512" s="4"/>
      <c r="S512" s="4"/>
      <c r="T512" s="4"/>
      <c r="U512" s="4"/>
      <c r="V512" s="4"/>
      <c r="W512" s="4"/>
      <c r="X512" s="4"/>
      <c r="Y512" s="4"/>
      <c r="Z512" s="4"/>
    </row>
    <row r="513" spans="1:26" ht="12.75" customHeight="1">
      <c r="A513" s="12"/>
      <c r="B513" s="12"/>
      <c r="C513" s="37"/>
      <c r="D513" s="12"/>
      <c r="E513" s="4"/>
      <c r="F513" s="12"/>
      <c r="G513" s="4"/>
      <c r="H513" s="4"/>
      <c r="I513" s="4"/>
      <c r="J513" s="4"/>
      <c r="K513" s="4"/>
      <c r="L513" s="4"/>
      <c r="M513" s="4"/>
      <c r="N513" s="4"/>
      <c r="O513" s="4"/>
      <c r="P513" s="4"/>
      <c r="Q513" s="4"/>
      <c r="R513" s="4"/>
      <c r="S513" s="4"/>
      <c r="T513" s="4"/>
      <c r="U513" s="4"/>
      <c r="V513" s="4"/>
      <c r="W513" s="4"/>
      <c r="X513" s="4"/>
      <c r="Y513" s="4"/>
      <c r="Z513" s="4"/>
    </row>
    <row r="514" spans="1:26" ht="12.75" customHeight="1">
      <c r="A514" s="858" t="s">
        <v>414</v>
      </c>
      <c r="B514" s="849"/>
      <c r="C514" s="849"/>
      <c r="D514" s="849"/>
      <c r="E514" s="849"/>
      <c r="F514" s="849"/>
      <c r="G514" s="849"/>
      <c r="H514" s="4"/>
      <c r="I514" s="4"/>
      <c r="J514" s="4"/>
      <c r="K514" s="4"/>
      <c r="L514" s="4"/>
      <c r="M514" s="4"/>
      <c r="N514" s="4"/>
      <c r="O514" s="4"/>
      <c r="P514" s="4"/>
      <c r="Q514" s="4"/>
      <c r="R514" s="4"/>
      <c r="S514" s="4"/>
      <c r="T514" s="4"/>
      <c r="U514" s="4"/>
      <c r="V514" s="4"/>
      <c r="W514" s="4"/>
      <c r="X514" s="4"/>
      <c r="Y514" s="4"/>
      <c r="Z514" s="4"/>
    </row>
    <row r="515" spans="1:26" ht="12.75" customHeight="1">
      <c r="A515" s="12"/>
      <c r="B515" s="12"/>
      <c r="C515" s="37"/>
      <c r="D515" s="12"/>
      <c r="E515" s="4"/>
      <c r="F515" s="12"/>
      <c r="G515" s="4"/>
      <c r="H515" s="4"/>
      <c r="I515" s="4"/>
      <c r="J515" s="4"/>
      <c r="K515" s="4"/>
      <c r="L515" s="4"/>
      <c r="M515" s="4"/>
      <c r="N515" s="4"/>
      <c r="O515" s="4"/>
      <c r="P515" s="4"/>
      <c r="Q515" s="4"/>
      <c r="R515" s="4"/>
      <c r="S515" s="4"/>
      <c r="T515" s="4"/>
      <c r="U515" s="4"/>
      <c r="V515" s="4"/>
      <c r="W515" s="4"/>
      <c r="X515" s="4"/>
      <c r="Y515" s="4"/>
      <c r="Z515" s="4"/>
    </row>
    <row r="516" spans="1:26" ht="12.75" customHeight="1">
      <c r="A516" s="11"/>
      <c r="B516" s="11"/>
      <c r="C516" s="37"/>
      <c r="D516" s="850" t="s">
        <v>415</v>
      </c>
      <c r="E516" s="832"/>
      <c r="F516" s="832"/>
      <c r="G516" s="4"/>
      <c r="H516" s="4"/>
      <c r="I516" s="4"/>
      <c r="J516" s="4"/>
      <c r="K516" s="4"/>
      <c r="L516" s="4"/>
      <c r="M516" s="4"/>
      <c r="N516" s="4"/>
      <c r="O516" s="4"/>
      <c r="P516" s="4"/>
      <c r="Q516" s="4"/>
      <c r="R516" s="4"/>
      <c r="S516" s="4"/>
      <c r="T516" s="4"/>
      <c r="U516" s="4"/>
      <c r="V516" s="4"/>
      <c r="W516" s="4"/>
      <c r="X516" s="4"/>
      <c r="Y516" s="4"/>
      <c r="Z516" s="4"/>
    </row>
    <row r="517" spans="1:26" ht="12.75" customHeight="1">
      <c r="A517" s="11"/>
      <c r="B517" s="11"/>
      <c r="C517" s="37"/>
      <c r="D517" s="851" t="s">
        <v>416</v>
      </c>
      <c r="E517" s="832"/>
      <c r="F517" s="832"/>
      <c r="G517" s="4"/>
      <c r="H517" s="4"/>
      <c r="I517" s="4"/>
      <c r="J517" s="4"/>
      <c r="K517" s="4"/>
      <c r="L517" s="4"/>
      <c r="M517" s="4"/>
      <c r="N517" s="4"/>
      <c r="O517" s="4"/>
      <c r="P517" s="4"/>
      <c r="Q517" s="4"/>
      <c r="R517" s="4"/>
      <c r="S517" s="4"/>
      <c r="T517" s="4"/>
      <c r="U517" s="4"/>
      <c r="V517" s="4"/>
      <c r="W517" s="4"/>
      <c r="X517" s="4"/>
      <c r="Y517" s="4"/>
      <c r="Z517" s="4"/>
    </row>
    <row r="518" spans="1:26" ht="12.75" customHeight="1">
      <c r="A518" s="11"/>
      <c r="B518" s="11"/>
      <c r="C518" s="37"/>
      <c r="D518" s="12"/>
      <c r="E518" s="12"/>
      <c r="F518" s="12"/>
      <c r="G518" s="4"/>
      <c r="H518" s="4"/>
      <c r="I518" s="4"/>
      <c r="J518" s="4"/>
      <c r="K518" s="4"/>
      <c r="L518" s="4"/>
      <c r="M518" s="4"/>
      <c r="N518" s="4"/>
      <c r="O518" s="4"/>
      <c r="P518" s="4"/>
      <c r="Q518" s="4"/>
      <c r="R518" s="4"/>
      <c r="S518" s="4"/>
      <c r="T518" s="4"/>
      <c r="U518" s="4"/>
      <c r="V518" s="4"/>
      <c r="W518" s="4"/>
      <c r="X518" s="4"/>
      <c r="Y518" s="4"/>
      <c r="Z518" s="4"/>
    </row>
    <row r="519" spans="1:26" ht="12.75" customHeight="1">
      <c r="A519" s="33"/>
      <c r="B519" s="34" t="s">
        <v>294</v>
      </c>
      <c r="C519" s="37"/>
      <c r="D519" s="851" t="s">
        <v>417</v>
      </c>
      <c r="E519" s="832"/>
      <c r="F519" s="832"/>
      <c r="G519" s="4"/>
      <c r="H519" s="4"/>
      <c r="I519" s="4"/>
      <c r="J519" s="4"/>
      <c r="K519" s="4"/>
      <c r="L519" s="4"/>
      <c r="M519" s="4"/>
      <c r="N519" s="4"/>
      <c r="O519" s="4"/>
      <c r="P519" s="4"/>
      <c r="Q519" s="4"/>
      <c r="R519" s="4"/>
      <c r="S519" s="4"/>
      <c r="T519" s="4"/>
      <c r="U519" s="4"/>
      <c r="V519" s="4"/>
      <c r="W519" s="4"/>
      <c r="X519" s="4"/>
      <c r="Y519" s="4"/>
      <c r="Z519" s="4"/>
    </row>
    <row r="520" spans="1:26" ht="12.75" customHeight="1">
      <c r="A520" s="37"/>
      <c r="B520" s="37"/>
      <c r="C520" s="37"/>
      <c r="D520" s="12"/>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c r="A521" s="33"/>
      <c r="B521" s="34" t="s">
        <v>294</v>
      </c>
      <c r="C521" s="37"/>
      <c r="D521" s="834" t="s">
        <v>418</v>
      </c>
      <c r="E521" s="832"/>
      <c r="F521" s="832"/>
      <c r="G521" s="4"/>
      <c r="H521" s="4"/>
      <c r="I521" s="4"/>
      <c r="J521" s="4"/>
      <c r="K521" s="4"/>
      <c r="L521" s="4"/>
      <c r="M521" s="4"/>
      <c r="N521" s="4"/>
      <c r="O521" s="4"/>
      <c r="P521" s="4"/>
      <c r="Q521" s="4"/>
      <c r="R521" s="4"/>
      <c r="S521" s="4"/>
      <c r="T521" s="4"/>
      <c r="U521" s="4"/>
      <c r="V521" s="4"/>
      <c r="W521" s="4"/>
      <c r="X521" s="4"/>
      <c r="Y521" s="4"/>
      <c r="Z521" s="4"/>
    </row>
    <row r="522" spans="1:26" ht="12.75" customHeight="1">
      <c r="A522" s="37"/>
      <c r="B522" s="37"/>
      <c r="C522" s="37"/>
      <c r="D522" s="832"/>
      <c r="E522" s="832"/>
      <c r="F522" s="832"/>
      <c r="G522" s="4"/>
      <c r="H522" s="4"/>
      <c r="I522" s="4"/>
      <c r="J522" s="4"/>
      <c r="K522" s="4"/>
      <c r="L522" s="4"/>
      <c r="M522" s="4"/>
      <c r="N522" s="4"/>
      <c r="O522" s="4"/>
      <c r="P522" s="4"/>
      <c r="Q522" s="4"/>
      <c r="R522" s="4"/>
      <c r="S522" s="4"/>
      <c r="T522" s="4"/>
      <c r="U522" s="4"/>
      <c r="V522" s="4"/>
      <c r="W522" s="4"/>
      <c r="X522" s="4"/>
      <c r="Y522" s="4"/>
      <c r="Z522" s="4"/>
    </row>
    <row r="523" spans="1:26" ht="12.75" customHeight="1">
      <c r="A523" s="37"/>
      <c r="B523" s="37"/>
      <c r="C523" s="37"/>
      <c r="D523" s="12"/>
      <c r="E523" s="12"/>
      <c r="F523" s="12"/>
      <c r="G523" s="4"/>
      <c r="H523" s="4"/>
      <c r="I523" s="4"/>
      <c r="J523" s="4"/>
      <c r="K523" s="4"/>
      <c r="L523" s="4"/>
      <c r="M523" s="4"/>
      <c r="N523" s="4"/>
      <c r="O523" s="4"/>
      <c r="P523" s="4"/>
      <c r="Q523" s="4"/>
      <c r="R523" s="4"/>
      <c r="S523" s="4"/>
      <c r="T523" s="4"/>
      <c r="U523" s="4"/>
      <c r="V523" s="4"/>
      <c r="W523" s="4"/>
      <c r="X523" s="4"/>
      <c r="Y523" s="4"/>
      <c r="Z523" s="4"/>
    </row>
    <row r="524" spans="1:26" ht="12.75" customHeight="1">
      <c r="A524" s="33"/>
      <c r="B524" s="34" t="s">
        <v>294</v>
      </c>
      <c r="C524" s="37"/>
      <c r="D524" s="834" t="s">
        <v>419</v>
      </c>
      <c r="E524" s="832"/>
      <c r="F524" s="832"/>
      <c r="G524" s="4"/>
      <c r="H524" s="4"/>
      <c r="I524" s="4"/>
      <c r="J524" s="4"/>
      <c r="K524" s="4"/>
      <c r="L524" s="4"/>
      <c r="M524" s="4"/>
      <c r="N524" s="4"/>
      <c r="O524" s="4"/>
      <c r="P524" s="4"/>
      <c r="Q524" s="4"/>
      <c r="R524" s="4"/>
      <c r="S524" s="4"/>
      <c r="T524" s="4"/>
      <c r="U524" s="4"/>
      <c r="V524" s="4"/>
      <c r="W524" s="4"/>
      <c r="X524" s="4"/>
      <c r="Y524" s="4"/>
      <c r="Z524" s="4"/>
    </row>
    <row r="525" spans="1:26" ht="12.75" customHeight="1">
      <c r="A525" s="37"/>
      <c r="B525" s="37"/>
      <c r="C525" s="37"/>
      <c r="D525" s="832"/>
      <c r="E525" s="832"/>
      <c r="F525" s="832"/>
      <c r="G525" s="4"/>
      <c r="H525" s="4"/>
      <c r="I525" s="4"/>
      <c r="J525" s="4"/>
      <c r="K525" s="4"/>
      <c r="L525" s="4"/>
      <c r="M525" s="4"/>
      <c r="N525" s="4"/>
      <c r="O525" s="4"/>
      <c r="P525" s="4"/>
      <c r="Q525" s="4"/>
      <c r="R525" s="4"/>
      <c r="S525" s="4"/>
      <c r="T525" s="4"/>
      <c r="U525" s="4"/>
      <c r="V525" s="4"/>
      <c r="W525" s="4"/>
      <c r="X525" s="4"/>
      <c r="Y525" s="4"/>
      <c r="Z525" s="4"/>
    </row>
    <row r="526" spans="1:26" ht="12.75" customHeight="1">
      <c r="A526" s="37"/>
      <c r="B526" s="37"/>
      <c r="C526" s="37"/>
      <c r="D526" s="12"/>
      <c r="E526" s="12"/>
      <c r="F526" s="12"/>
      <c r="G526" s="4"/>
      <c r="H526" s="4"/>
      <c r="I526" s="4"/>
      <c r="J526" s="4"/>
      <c r="K526" s="4"/>
      <c r="L526" s="4"/>
      <c r="M526" s="4"/>
      <c r="N526" s="4"/>
      <c r="O526" s="4"/>
      <c r="P526" s="4"/>
      <c r="Q526" s="4"/>
      <c r="R526" s="4"/>
      <c r="S526" s="4"/>
      <c r="T526" s="4"/>
      <c r="U526" s="4"/>
      <c r="V526" s="4"/>
      <c r="W526" s="4"/>
      <c r="X526" s="4"/>
      <c r="Y526" s="4"/>
      <c r="Z526" s="4"/>
    </row>
    <row r="527" spans="1:26" ht="12.75" customHeight="1">
      <c r="A527" s="33"/>
      <c r="B527" s="34" t="s">
        <v>294</v>
      </c>
      <c r="C527" s="37"/>
      <c r="D527" s="834" t="s">
        <v>420</v>
      </c>
      <c r="E527" s="832"/>
      <c r="F527" s="832"/>
      <c r="G527" s="4"/>
      <c r="H527" s="4"/>
      <c r="I527" s="4"/>
      <c r="J527" s="4"/>
      <c r="K527" s="4"/>
      <c r="L527" s="4"/>
      <c r="M527" s="4"/>
      <c r="N527" s="4"/>
      <c r="O527" s="4"/>
      <c r="P527" s="4"/>
      <c r="Q527" s="4"/>
      <c r="R527" s="4"/>
      <c r="S527" s="4"/>
      <c r="T527" s="4"/>
      <c r="U527" s="4"/>
      <c r="V527" s="4"/>
      <c r="W527" s="4"/>
      <c r="X527" s="4"/>
      <c r="Y527" s="4"/>
      <c r="Z527" s="4"/>
    </row>
    <row r="528" spans="1:26" ht="12.75" customHeight="1">
      <c r="A528" s="37"/>
      <c r="B528" s="37"/>
      <c r="C528" s="37"/>
      <c r="D528" s="832"/>
      <c r="E528" s="832"/>
      <c r="F528" s="832"/>
      <c r="G528" s="4"/>
      <c r="H528" s="4"/>
      <c r="I528" s="4"/>
      <c r="J528" s="4"/>
      <c r="K528" s="4"/>
      <c r="L528" s="4"/>
      <c r="M528" s="4"/>
      <c r="N528" s="4"/>
      <c r="O528" s="4"/>
      <c r="P528" s="4"/>
      <c r="Q528" s="4"/>
      <c r="R528" s="4"/>
      <c r="S528" s="4"/>
      <c r="T528" s="4"/>
      <c r="U528" s="4"/>
      <c r="V528" s="4"/>
      <c r="W528" s="4"/>
      <c r="X528" s="4"/>
      <c r="Y528" s="4"/>
      <c r="Z528" s="4"/>
    </row>
    <row r="529" spans="1:26" ht="12.75" customHeight="1">
      <c r="A529" s="37"/>
      <c r="B529" s="37"/>
      <c r="C529" s="37"/>
      <c r="D529" s="12"/>
      <c r="E529" s="12"/>
      <c r="F529" s="12"/>
      <c r="G529" s="4"/>
      <c r="H529" s="4"/>
      <c r="I529" s="4"/>
      <c r="J529" s="4"/>
      <c r="K529" s="4"/>
      <c r="L529" s="4"/>
      <c r="M529" s="4"/>
      <c r="N529" s="4"/>
      <c r="O529" s="4"/>
      <c r="P529" s="4"/>
      <c r="Q529" s="4"/>
      <c r="R529" s="4"/>
      <c r="S529" s="4"/>
      <c r="T529" s="4"/>
      <c r="U529" s="4"/>
      <c r="V529" s="4"/>
      <c r="W529" s="4"/>
      <c r="X529" s="4"/>
      <c r="Y529" s="4"/>
      <c r="Z529" s="4"/>
    </row>
    <row r="530" spans="1:26" ht="12.75" customHeight="1">
      <c r="A530" s="33"/>
      <c r="B530" s="34" t="s">
        <v>294</v>
      </c>
      <c r="C530" s="37"/>
      <c r="D530" s="834" t="s">
        <v>421</v>
      </c>
      <c r="E530" s="832"/>
      <c r="F530" s="832"/>
      <c r="G530" s="4"/>
      <c r="H530" s="4"/>
      <c r="I530" s="4"/>
      <c r="J530" s="4"/>
      <c r="K530" s="4"/>
      <c r="L530" s="4"/>
      <c r="M530" s="4"/>
      <c r="N530" s="4"/>
      <c r="O530" s="4"/>
      <c r="P530" s="4"/>
      <c r="Q530" s="4"/>
      <c r="R530" s="4"/>
      <c r="S530" s="4"/>
      <c r="T530" s="4"/>
      <c r="U530" s="4"/>
      <c r="V530" s="4"/>
      <c r="W530" s="4"/>
      <c r="X530" s="4"/>
      <c r="Y530" s="4"/>
      <c r="Z530" s="4"/>
    </row>
    <row r="531" spans="1:26" ht="12.75" customHeight="1">
      <c r="A531" s="37"/>
      <c r="B531" s="37"/>
      <c r="C531" s="37"/>
      <c r="D531" s="832"/>
      <c r="E531" s="832"/>
      <c r="F531" s="832"/>
      <c r="G531" s="4"/>
      <c r="H531" s="4"/>
      <c r="I531" s="4"/>
      <c r="J531" s="4"/>
      <c r="K531" s="4"/>
      <c r="L531" s="4"/>
      <c r="M531" s="4"/>
      <c r="N531" s="4"/>
      <c r="O531" s="4"/>
      <c r="P531" s="4"/>
      <c r="Q531" s="4"/>
      <c r="R531" s="4"/>
      <c r="S531" s="4"/>
      <c r="T531" s="4"/>
      <c r="U531" s="4"/>
      <c r="V531" s="4"/>
      <c r="W531" s="4"/>
      <c r="X531" s="4"/>
      <c r="Y531" s="4"/>
      <c r="Z531" s="4"/>
    </row>
    <row r="532" spans="1:26" ht="12.75" customHeight="1">
      <c r="A532" s="37"/>
      <c r="B532" s="37"/>
      <c r="C532" s="37"/>
      <c r="D532" s="832"/>
      <c r="E532" s="832"/>
      <c r="F532" s="832"/>
      <c r="G532" s="4"/>
      <c r="H532" s="4"/>
      <c r="I532" s="4"/>
      <c r="J532" s="4"/>
      <c r="K532" s="4"/>
      <c r="L532" s="4"/>
      <c r="M532" s="4"/>
      <c r="N532" s="4"/>
      <c r="O532" s="4"/>
      <c r="P532" s="4"/>
      <c r="Q532" s="4"/>
      <c r="R532" s="4"/>
      <c r="S532" s="4"/>
      <c r="T532" s="4"/>
      <c r="U532" s="4"/>
      <c r="V532" s="4"/>
      <c r="W532" s="4"/>
      <c r="X532" s="4"/>
      <c r="Y532" s="4"/>
      <c r="Z532" s="4"/>
    </row>
    <row r="533" spans="1:26" ht="12.75" customHeight="1">
      <c r="A533" s="37"/>
      <c r="B533" s="37"/>
      <c r="C533" s="37"/>
      <c r="D533" s="12"/>
      <c r="E533" s="12"/>
      <c r="F533" s="12"/>
      <c r="G533" s="4"/>
      <c r="H533" s="4"/>
      <c r="I533" s="4"/>
      <c r="J533" s="4"/>
      <c r="K533" s="4"/>
      <c r="L533" s="4"/>
      <c r="M533" s="4"/>
      <c r="N533" s="4"/>
      <c r="O533" s="4"/>
      <c r="P533" s="4"/>
      <c r="Q533" s="4"/>
      <c r="R533" s="4"/>
      <c r="S533" s="4"/>
      <c r="T533" s="4"/>
      <c r="U533" s="4"/>
      <c r="V533" s="4"/>
      <c r="W533" s="4"/>
      <c r="X533" s="4"/>
      <c r="Y533" s="4"/>
      <c r="Z533" s="4"/>
    </row>
    <row r="534" spans="1:26" ht="12.75" customHeight="1">
      <c r="A534" s="33"/>
      <c r="B534" s="34" t="s">
        <v>294</v>
      </c>
      <c r="C534" s="37"/>
      <c r="D534" s="834" t="s">
        <v>422</v>
      </c>
      <c r="E534" s="832"/>
      <c r="F534" s="832"/>
      <c r="G534" s="4"/>
      <c r="H534" s="4"/>
      <c r="I534" s="4"/>
      <c r="J534" s="4"/>
      <c r="K534" s="4"/>
      <c r="L534" s="4"/>
      <c r="M534" s="4"/>
      <c r="N534" s="4"/>
      <c r="O534" s="4"/>
      <c r="P534" s="4"/>
      <c r="Q534" s="4"/>
      <c r="R534" s="4"/>
      <c r="S534" s="4"/>
      <c r="T534" s="4"/>
      <c r="U534" s="4"/>
      <c r="V534" s="4"/>
      <c r="W534" s="4"/>
      <c r="X534" s="4"/>
      <c r="Y534" s="4"/>
      <c r="Z534" s="4"/>
    </row>
    <row r="535" spans="1:26" ht="12.75" customHeight="1">
      <c r="A535" s="37"/>
      <c r="B535" s="37"/>
      <c r="C535" s="37"/>
      <c r="D535" s="832"/>
      <c r="E535" s="832"/>
      <c r="F535" s="832"/>
      <c r="G535" s="4"/>
      <c r="H535" s="4"/>
      <c r="I535" s="4"/>
      <c r="J535" s="4"/>
      <c r="K535" s="4"/>
      <c r="L535" s="4"/>
      <c r="M535" s="4"/>
      <c r="N535" s="4"/>
      <c r="O535" s="4"/>
      <c r="P535" s="4"/>
      <c r="Q535" s="4"/>
      <c r="R535" s="4"/>
      <c r="S535" s="4"/>
      <c r="T535" s="4"/>
      <c r="U535" s="4"/>
      <c r="V535" s="4"/>
      <c r="W535" s="4"/>
      <c r="X535" s="4"/>
      <c r="Y535" s="4"/>
      <c r="Z535" s="4"/>
    </row>
    <row r="536" spans="1:26" ht="12.75" customHeight="1">
      <c r="A536" s="37"/>
      <c r="B536" s="37"/>
      <c r="C536" s="37"/>
      <c r="D536" s="12"/>
      <c r="E536" s="12"/>
      <c r="F536" s="12"/>
      <c r="G536" s="4"/>
      <c r="H536" s="4"/>
      <c r="I536" s="4"/>
      <c r="J536" s="4"/>
      <c r="K536" s="4"/>
      <c r="L536" s="4"/>
      <c r="M536" s="4"/>
      <c r="N536" s="4"/>
      <c r="O536" s="4"/>
      <c r="P536" s="4"/>
      <c r="Q536" s="4"/>
      <c r="R536" s="4"/>
      <c r="S536" s="4"/>
      <c r="T536" s="4"/>
      <c r="U536" s="4"/>
      <c r="V536" s="4"/>
      <c r="W536" s="4"/>
      <c r="X536" s="4"/>
      <c r="Y536" s="4"/>
      <c r="Z536" s="4"/>
    </row>
    <row r="537" spans="1:26" ht="12.75" customHeight="1">
      <c r="A537" s="33"/>
      <c r="B537" s="34" t="s">
        <v>294</v>
      </c>
      <c r="C537" s="37"/>
      <c r="D537" s="834" t="s">
        <v>423</v>
      </c>
      <c r="E537" s="832"/>
      <c r="F537" s="832"/>
      <c r="G537" s="4"/>
      <c r="H537" s="4"/>
      <c r="I537" s="4"/>
      <c r="J537" s="4"/>
      <c r="K537" s="4"/>
      <c r="L537" s="4"/>
      <c r="M537" s="4"/>
      <c r="N537" s="4"/>
      <c r="O537" s="4"/>
      <c r="P537" s="4"/>
      <c r="Q537" s="4"/>
      <c r="R537" s="4"/>
      <c r="S537" s="4"/>
      <c r="T537" s="4"/>
      <c r="U537" s="4"/>
      <c r="V537" s="4"/>
      <c r="W537" s="4"/>
      <c r="X537" s="4"/>
      <c r="Y537" s="4"/>
      <c r="Z537" s="4"/>
    </row>
    <row r="538" spans="1:26" ht="12.75" customHeight="1">
      <c r="A538" s="37"/>
      <c r="B538" s="37"/>
      <c r="C538" s="37"/>
      <c r="D538" s="832"/>
      <c r="E538" s="832"/>
      <c r="F538" s="832"/>
      <c r="G538" s="4"/>
      <c r="H538" s="4"/>
      <c r="I538" s="4"/>
      <c r="J538" s="4"/>
      <c r="K538" s="4"/>
      <c r="L538" s="4"/>
      <c r="M538" s="4"/>
      <c r="N538" s="4"/>
      <c r="O538" s="4"/>
      <c r="P538" s="4"/>
      <c r="Q538" s="4"/>
      <c r="R538" s="4"/>
      <c r="S538" s="4"/>
      <c r="T538" s="4"/>
      <c r="U538" s="4"/>
      <c r="V538" s="4"/>
      <c r="W538" s="4"/>
      <c r="X538" s="4"/>
      <c r="Y538" s="4"/>
      <c r="Z538" s="4"/>
    </row>
    <row r="539" spans="1:26" ht="12.75" customHeight="1">
      <c r="A539" s="37"/>
      <c r="B539" s="37"/>
      <c r="C539" s="37"/>
      <c r="D539" s="12"/>
      <c r="E539" s="12"/>
      <c r="F539" s="12"/>
      <c r="G539" s="4"/>
      <c r="H539" s="4"/>
      <c r="I539" s="4"/>
      <c r="J539" s="4"/>
      <c r="K539" s="4"/>
      <c r="L539" s="4"/>
      <c r="M539" s="4"/>
      <c r="N539" s="4"/>
      <c r="O539" s="4"/>
      <c r="P539" s="4"/>
      <c r="Q539" s="4"/>
      <c r="R539" s="4"/>
      <c r="S539" s="4"/>
      <c r="T539" s="4"/>
      <c r="U539" s="4"/>
      <c r="V539" s="4"/>
      <c r="W539" s="4"/>
      <c r="X539" s="4"/>
      <c r="Y539" s="4"/>
      <c r="Z539" s="4"/>
    </row>
    <row r="540" spans="1:26" ht="12.75" customHeight="1">
      <c r="A540" s="33"/>
      <c r="B540" s="34" t="s">
        <v>294</v>
      </c>
      <c r="C540" s="37"/>
      <c r="D540" s="834" t="s">
        <v>424</v>
      </c>
      <c r="E540" s="832"/>
      <c r="F540" s="832"/>
      <c r="G540" s="4"/>
      <c r="H540" s="4"/>
      <c r="I540" s="4"/>
      <c r="J540" s="4"/>
      <c r="K540" s="4"/>
      <c r="L540" s="4"/>
      <c r="M540" s="4"/>
      <c r="N540" s="4"/>
      <c r="O540" s="4"/>
      <c r="P540" s="4"/>
      <c r="Q540" s="4"/>
      <c r="R540" s="4"/>
      <c r="S540" s="4"/>
      <c r="T540" s="4"/>
      <c r="U540" s="4"/>
      <c r="V540" s="4"/>
      <c r="W540" s="4"/>
      <c r="X540" s="4"/>
      <c r="Y540" s="4"/>
      <c r="Z540" s="4"/>
    </row>
    <row r="541" spans="1:26" ht="12.75" customHeight="1">
      <c r="A541" s="37"/>
      <c r="B541" s="37"/>
      <c r="C541" s="37"/>
      <c r="D541" s="832"/>
      <c r="E541" s="832"/>
      <c r="F541" s="832"/>
      <c r="G541" s="4"/>
      <c r="H541" s="4"/>
      <c r="I541" s="4"/>
      <c r="J541" s="4"/>
      <c r="K541" s="4"/>
      <c r="L541" s="4"/>
      <c r="M541" s="4"/>
      <c r="N541" s="4"/>
      <c r="O541" s="4"/>
      <c r="P541" s="4"/>
      <c r="Q541" s="4"/>
      <c r="R541" s="4"/>
      <c r="S541" s="4"/>
      <c r="T541" s="4"/>
      <c r="U541" s="4"/>
      <c r="V541" s="4"/>
      <c r="W541" s="4"/>
      <c r="X541" s="4"/>
      <c r="Y541" s="4"/>
      <c r="Z541" s="4"/>
    </row>
    <row r="542" spans="1:26" ht="12.75" customHeight="1">
      <c r="A542" s="37"/>
      <c r="B542" s="37"/>
      <c r="C542" s="37"/>
      <c r="D542" s="12"/>
      <c r="E542" s="12"/>
      <c r="F542" s="12"/>
      <c r="G542" s="4"/>
      <c r="H542" s="4"/>
      <c r="I542" s="4"/>
      <c r="J542" s="4"/>
      <c r="K542" s="4"/>
      <c r="L542" s="4"/>
      <c r="M542" s="4"/>
      <c r="N542" s="4"/>
      <c r="O542" s="4"/>
      <c r="P542" s="4"/>
      <c r="Q542" s="4"/>
      <c r="R542" s="4"/>
      <c r="S542" s="4"/>
      <c r="T542" s="4"/>
      <c r="U542" s="4"/>
      <c r="V542" s="4"/>
      <c r="W542" s="4"/>
      <c r="X542" s="4"/>
      <c r="Y542" s="4"/>
      <c r="Z542" s="4"/>
    </row>
    <row r="543" spans="1:26" ht="12.75" customHeight="1">
      <c r="A543" s="33"/>
      <c r="B543" s="34" t="s">
        <v>294</v>
      </c>
      <c r="C543" s="37"/>
      <c r="D543" s="851" t="s">
        <v>425</v>
      </c>
      <c r="E543" s="832"/>
      <c r="F543" s="832"/>
      <c r="G543" s="4"/>
      <c r="H543" s="4"/>
      <c r="I543" s="4"/>
      <c r="J543" s="4"/>
      <c r="K543" s="4"/>
      <c r="L543" s="4"/>
      <c r="M543" s="4"/>
      <c r="N543" s="4"/>
      <c r="O543" s="4"/>
      <c r="P543" s="4"/>
      <c r="Q543" s="4"/>
      <c r="R543" s="4"/>
      <c r="S543" s="4"/>
      <c r="T543" s="4"/>
      <c r="U543" s="4"/>
      <c r="V543" s="4"/>
      <c r="W543" s="4"/>
      <c r="X543" s="4"/>
      <c r="Y543" s="4"/>
      <c r="Z543" s="4"/>
    </row>
    <row r="544" spans="1:26" ht="12.75" customHeight="1">
      <c r="A544" s="29"/>
      <c r="B544" s="29"/>
      <c r="C544" s="37"/>
      <c r="D544" s="851" t="s">
        <v>426</v>
      </c>
      <c r="E544" s="832"/>
      <c r="F544" s="832"/>
      <c r="G544" s="4"/>
      <c r="H544" s="4"/>
      <c r="I544" s="4"/>
      <c r="J544" s="4"/>
      <c r="K544" s="4"/>
      <c r="L544" s="4"/>
      <c r="M544" s="4"/>
      <c r="N544" s="4"/>
      <c r="O544" s="4"/>
      <c r="P544" s="4"/>
      <c r="Q544" s="4"/>
      <c r="R544" s="4"/>
      <c r="S544" s="4"/>
      <c r="T544" s="4"/>
      <c r="U544" s="4"/>
      <c r="V544" s="4"/>
      <c r="W544" s="4"/>
      <c r="X544" s="4"/>
      <c r="Y544" s="4"/>
      <c r="Z544" s="4"/>
    </row>
    <row r="545" spans="1:26" ht="12.75" customHeight="1">
      <c r="A545" s="29"/>
      <c r="B545" s="29"/>
      <c r="C545" s="37"/>
      <c r="D545" s="4"/>
      <c r="E545" s="853" t="s">
        <v>427</v>
      </c>
      <c r="F545" s="832"/>
      <c r="G545" s="4"/>
      <c r="H545" s="4"/>
      <c r="I545" s="4"/>
      <c r="J545" s="4"/>
      <c r="K545" s="4"/>
      <c r="L545" s="4"/>
      <c r="M545" s="4"/>
      <c r="N545" s="4"/>
      <c r="O545" s="4"/>
      <c r="P545" s="4"/>
      <c r="Q545" s="4"/>
      <c r="R545" s="4"/>
      <c r="S545" s="4"/>
      <c r="T545" s="4"/>
      <c r="U545" s="4"/>
      <c r="V545" s="4"/>
      <c r="W545" s="4"/>
      <c r="X545" s="4"/>
      <c r="Y545" s="4"/>
      <c r="Z545" s="4"/>
    </row>
    <row r="546" spans="1:26" ht="12.75" customHeight="1">
      <c r="A546" s="33"/>
      <c r="B546" s="33"/>
      <c r="C546" s="37"/>
      <c r="D546" s="4"/>
      <c r="E546" s="12"/>
      <c r="F546" s="12"/>
      <c r="G546" s="4"/>
      <c r="H546" s="4"/>
      <c r="I546" s="4"/>
      <c r="J546" s="4"/>
      <c r="K546" s="4"/>
      <c r="L546" s="4"/>
      <c r="M546" s="4"/>
      <c r="N546" s="4"/>
      <c r="O546" s="4"/>
      <c r="P546" s="4"/>
      <c r="Q546" s="4"/>
      <c r="R546" s="4"/>
      <c r="S546" s="4"/>
      <c r="T546" s="4"/>
      <c r="U546" s="4"/>
      <c r="V546" s="4"/>
      <c r="W546" s="4"/>
      <c r="X546" s="4"/>
      <c r="Y546" s="4"/>
      <c r="Z546" s="4"/>
    </row>
    <row r="547" spans="1:26" ht="12.75" customHeight="1">
      <c r="A547" s="33"/>
      <c r="B547" s="34" t="s">
        <v>294</v>
      </c>
      <c r="C547" s="37"/>
      <c r="D547" s="851" t="s">
        <v>428</v>
      </c>
      <c r="E547" s="832"/>
      <c r="F547" s="832"/>
      <c r="G547" s="4"/>
      <c r="H547" s="4"/>
      <c r="I547" s="4"/>
      <c r="J547" s="4"/>
      <c r="K547" s="4"/>
      <c r="L547" s="4"/>
      <c r="M547" s="4"/>
      <c r="N547" s="4"/>
      <c r="O547" s="4"/>
      <c r="P547" s="4"/>
      <c r="Q547" s="4"/>
      <c r="R547" s="4"/>
      <c r="S547" s="4"/>
      <c r="T547" s="4"/>
      <c r="U547" s="4"/>
      <c r="V547" s="4"/>
      <c r="W547" s="4"/>
      <c r="X547" s="4"/>
      <c r="Y547" s="4"/>
      <c r="Z547" s="4"/>
    </row>
    <row r="548" spans="1:26" ht="12.75" customHeight="1">
      <c r="A548" s="11"/>
      <c r="B548" s="11"/>
      <c r="C548" s="37"/>
      <c r="D548" s="834" t="s">
        <v>429</v>
      </c>
      <c r="E548" s="832"/>
      <c r="F548" s="832"/>
      <c r="G548" s="4"/>
      <c r="H548" s="4"/>
      <c r="I548" s="4"/>
      <c r="J548" s="4"/>
      <c r="K548" s="4"/>
      <c r="L548" s="4"/>
      <c r="M548" s="4"/>
      <c r="N548" s="4"/>
      <c r="O548" s="4"/>
      <c r="P548" s="4"/>
      <c r="Q548" s="4"/>
      <c r="R548" s="4"/>
      <c r="S548" s="4"/>
      <c r="T548" s="4"/>
      <c r="U548" s="4"/>
      <c r="V548" s="4"/>
      <c r="W548" s="4"/>
      <c r="X548" s="4"/>
      <c r="Y548" s="4"/>
      <c r="Z548" s="4"/>
    </row>
    <row r="549" spans="1:26" ht="12.75" customHeight="1">
      <c r="A549" s="37"/>
      <c r="B549" s="37"/>
      <c r="C549" s="37"/>
      <c r="D549" s="832"/>
      <c r="E549" s="832"/>
      <c r="F549" s="832"/>
      <c r="G549" s="4"/>
      <c r="H549" s="4"/>
      <c r="I549" s="4"/>
      <c r="J549" s="4"/>
      <c r="K549" s="4"/>
      <c r="L549" s="4"/>
      <c r="M549" s="4"/>
      <c r="N549" s="4"/>
      <c r="O549" s="4"/>
      <c r="P549" s="4"/>
      <c r="Q549" s="4"/>
      <c r="R549" s="4"/>
      <c r="S549" s="4"/>
      <c r="T549" s="4"/>
      <c r="U549" s="4"/>
      <c r="V549" s="4"/>
      <c r="W549" s="4"/>
      <c r="X549" s="4"/>
      <c r="Y549" s="4"/>
      <c r="Z549" s="4"/>
    </row>
    <row r="550" spans="1:26" ht="12.75" customHeight="1">
      <c r="A550" s="37"/>
      <c r="B550" s="37"/>
      <c r="C550" s="37"/>
      <c r="D550" s="832"/>
      <c r="E550" s="832"/>
      <c r="F550" s="832"/>
      <c r="G550" s="4"/>
      <c r="H550" s="4"/>
      <c r="I550" s="4"/>
      <c r="J550" s="4"/>
      <c r="K550" s="4"/>
      <c r="L550" s="4"/>
      <c r="M550" s="4"/>
      <c r="N550" s="4"/>
      <c r="O550" s="4"/>
      <c r="P550" s="4"/>
      <c r="Q550" s="4"/>
      <c r="R550" s="4"/>
      <c r="S550" s="4"/>
      <c r="T550" s="4"/>
      <c r="U550" s="4"/>
      <c r="V550" s="4"/>
      <c r="W550" s="4"/>
      <c r="X550" s="4"/>
      <c r="Y550" s="4"/>
      <c r="Z550" s="4"/>
    </row>
    <row r="551" spans="1:26" ht="12.75" customHeight="1">
      <c r="A551" s="37"/>
      <c r="B551" s="37"/>
      <c r="C551" s="37"/>
      <c r="D551" s="12"/>
      <c r="E551" s="12"/>
      <c r="F551" s="12"/>
      <c r="G551" s="4"/>
      <c r="H551" s="4"/>
      <c r="I551" s="4"/>
      <c r="J551" s="4"/>
      <c r="K551" s="4"/>
      <c r="L551" s="4"/>
      <c r="M551" s="4"/>
      <c r="N551" s="4"/>
      <c r="O551" s="4"/>
      <c r="P551" s="4"/>
      <c r="Q551" s="4"/>
      <c r="R551" s="4"/>
      <c r="S551" s="4"/>
      <c r="T551" s="4"/>
      <c r="U551" s="4"/>
      <c r="V551" s="4"/>
      <c r="W551" s="4"/>
      <c r="X551" s="4"/>
      <c r="Y551" s="4"/>
      <c r="Z551" s="4"/>
    </row>
    <row r="552" spans="1:26" ht="12.75" customHeight="1">
      <c r="A552" s="33"/>
      <c r="B552" s="34" t="s">
        <v>294</v>
      </c>
      <c r="C552" s="37"/>
      <c r="D552" s="834" t="s">
        <v>430</v>
      </c>
      <c r="E552" s="832"/>
      <c r="F552" s="832"/>
      <c r="G552" s="4"/>
      <c r="H552" s="4"/>
      <c r="I552" s="4"/>
      <c r="J552" s="4"/>
      <c r="K552" s="4"/>
      <c r="L552" s="4"/>
      <c r="M552" s="4"/>
      <c r="N552" s="4"/>
      <c r="O552" s="4"/>
      <c r="P552" s="4"/>
      <c r="Q552" s="4"/>
      <c r="R552" s="4"/>
      <c r="S552" s="4"/>
      <c r="T552" s="4"/>
      <c r="U552" s="4"/>
      <c r="V552" s="4"/>
      <c r="W552" s="4"/>
      <c r="X552" s="4"/>
      <c r="Y552" s="4"/>
      <c r="Z552" s="4"/>
    </row>
    <row r="553" spans="1:26" ht="12.75" customHeight="1">
      <c r="A553" s="33"/>
      <c r="B553" s="33"/>
      <c r="C553" s="37"/>
      <c r="D553" s="832"/>
      <c r="E553" s="832"/>
      <c r="F553" s="832"/>
      <c r="G553" s="4"/>
      <c r="H553" s="4"/>
      <c r="I553" s="4"/>
      <c r="J553" s="4"/>
      <c r="K553" s="4"/>
      <c r="L553" s="4"/>
      <c r="M553" s="4"/>
      <c r="N553" s="4"/>
      <c r="O553" s="4"/>
      <c r="P553" s="4"/>
      <c r="Q553" s="4"/>
      <c r="R553" s="4"/>
      <c r="S553" s="4"/>
      <c r="T553" s="4"/>
      <c r="U553" s="4"/>
      <c r="V553" s="4"/>
      <c r="W553" s="4"/>
      <c r="X553" s="4"/>
      <c r="Y553" s="4"/>
      <c r="Z553" s="4"/>
    </row>
    <row r="554" spans="1:26" ht="12.75" customHeight="1">
      <c r="A554" s="33"/>
      <c r="B554" s="33"/>
      <c r="C554" s="37"/>
      <c r="D554" s="832"/>
      <c r="E554" s="832"/>
      <c r="F554" s="832"/>
      <c r="G554" s="4"/>
      <c r="H554" s="4"/>
      <c r="I554" s="4"/>
      <c r="J554" s="4"/>
      <c r="K554" s="4"/>
      <c r="L554" s="4"/>
      <c r="M554" s="4"/>
      <c r="N554" s="4"/>
      <c r="O554" s="4"/>
      <c r="P554" s="4"/>
      <c r="Q554" s="4"/>
      <c r="R554" s="4"/>
      <c r="S554" s="4"/>
      <c r="T554" s="4"/>
      <c r="U554" s="4"/>
      <c r="V554" s="4"/>
      <c r="W554" s="4"/>
      <c r="X554" s="4"/>
      <c r="Y554" s="4"/>
      <c r="Z554" s="4"/>
    </row>
    <row r="555" spans="1:26" ht="12.75" customHeight="1">
      <c r="A555" s="33"/>
      <c r="B555" s="33"/>
      <c r="C555" s="37"/>
      <c r="D555" s="832"/>
      <c r="E555" s="832"/>
      <c r="F555" s="832"/>
      <c r="G555" s="4"/>
      <c r="H555" s="4"/>
      <c r="I555" s="4"/>
      <c r="J555" s="4"/>
      <c r="K555" s="4"/>
      <c r="L555" s="4"/>
      <c r="M555" s="4"/>
      <c r="N555" s="4"/>
      <c r="O555" s="4"/>
      <c r="P555" s="4"/>
      <c r="Q555" s="4"/>
      <c r="R555" s="4"/>
      <c r="S555" s="4"/>
      <c r="T555" s="4"/>
      <c r="U555" s="4"/>
      <c r="V555" s="4"/>
      <c r="W555" s="4"/>
      <c r="X555" s="4"/>
      <c r="Y555" s="4"/>
      <c r="Z555" s="4"/>
    </row>
    <row r="556" spans="1:26" ht="12.75" customHeight="1">
      <c r="A556" s="33"/>
      <c r="B556" s="33"/>
      <c r="C556" s="37"/>
      <c r="D556" s="12"/>
      <c r="E556" s="12"/>
      <c r="F556" s="12"/>
      <c r="G556" s="4"/>
      <c r="H556" s="4"/>
      <c r="I556" s="4"/>
      <c r="J556" s="4"/>
      <c r="K556" s="4"/>
      <c r="L556" s="4"/>
      <c r="M556" s="4"/>
      <c r="N556" s="4"/>
      <c r="O556" s="4"/>
      <c r="P556" s="4"/>
      <c r="Q556" s="4"/>
      <c r="R556" s="4"/>
      <c r="S556" s="4"/>
      <c r="T556" s="4"/>
      <c r="U556" s="4"/>
      <c r="V556" s="4"/>
      <c r="W556" s="4"/>
      <c r="X556" s="4"/>
      <c r="Y556" s="4"/>
      <c r="Z556" s="4"/>
    </row>
    <row r="557" spans="1:26" ht="12.75" customHeight="1">
      <c r="A557" s="848" t="s">
        <v>431</v>
      </c>
      <c r="B557" s="849"/>
      <c r="C557" s="849"/>
      <c r="D557" s="849"/>
      <c r="E557" s="849"/>
      <c r="F557" s="849"/>
      <c r="G557" s="849"/>
      <c r="H557" s="4"/>
      <c r="I557" s="4"/>
      <c r="J557" s="4"/>
      <c r="K557" s="4"/>
      <c r="L557" s="4"/>
      <c r="M557" s="4"/>
      <c r="N557" s="4"/>
      <c r="O557" s="4"/>
      <c r="P557" s="4"/>
      <c r="Q557" s="4"/>
      <c r="R557" s="4"/>
      <c r="S557" s="4"/>
      <c r="T557" s="4"/>
      <c r="U557" s="4"/>
      <c r="V557" s="4"/>
      <c r="W557" s="4"/>
      <c r="X557" s="4"/>
      <c r="Y557" s="4"/>
      <c r="Z557" s="4"/>
    </row>
    <row r="558" spans="1:26" ht="12.75" customHeight="1">
      <c r="A558" s="37"/>
      <c r="B558" s="37"/>
      <c r="C558" s="37"/>
      <c r="D558" s="4"/>
      <c r="E558" s="12"/>
      <c r="F558" s="12"/>
      <c r="G558" s="4"/>
      <c r="H558" s="4"/>
      <c r="I558" s="4"/>
      <c r="J558" s="4"/>
      <c r="K558" s="4"/>
      <c r="L558" s="4"/>
      <c r="M558" s="4"/>
      <c r="N558" s="4"/>
      <c r="O558" s="4"/>
      <c r="P558" s="4"/>
      <c r="Q558" s="4"/>
      <c r="R558" s="4"/>
      <c r="S558" s="4"/>
      <c r="T558" s="4"/>
      <c r="U558" s="4"/>
      <c r="V558" s="4"/>
      <c r="W558" s="4"/>
      <c r="X558" s="4"/>
      <c r="Y558" s="4"/>
      <c r="Z558" s="4"/>
    </row>
    <row r="559" spans="1:26" ht="12.75" customHeight="1">
      <c r="A559" s="11"/>
      <c r="B559" s="11"/>
      <c r="C559" s="27"/>
      <c r="D559" s="845" t="s">
        <v>432</v>
      </c>
      <c r="E559" s="832"/>
      <c r="F559" s="832"/>
      <c r="G559" s="4"/>
      <c r="H559" s="4"/>
      <c r="I559" s="4"/>
      <c r="J559" s="4"/>
      <c r="K559" s="4"/>
      <c r="L559" s="4"/>
      <c r="M559" s="4"/>
      <c r="N559" s="4"/>
      <c r="O559" s="4"/>
      <c r="P559" s="4"/>
      <c r="Q559" s="4"/>
      <c r="R559" s="4"/>
      <c r="S559" s="4"/>
      <c r="T559" s="4"/>
      <c r="U559" s="4"/>
      <c r="V559" s="4"/>
      <c r="W559" s="4"/>
      <c r="X559" s="4"/>
      <c r="Y559" s="4"/>
      <c r="Z559" s="4"/>
    </row>
    <row r="560" spans="1:26" ht="12.75" customHeight="1">
      <c r="A560" s="32"/>
      <c r="B560" s="32"/>
      <c r="C560" s="32"/>
      <c r="D560" s="846" t="s">
        <v>433</v>
      </c>
      <c r="E560" s="832"/>
      <c r="F560" s="832"/>
      <c r="G560" s="4"/>
      <c r="H560" s="4"/>
      <c r="I560" s="4"/>
      <c r="J560" s="4"/>
      <c r="K560" s="4"/>
      <c r="L560" s="4"/>
      <c r="M560" s="4"/>
      <c r="N560" s="4"/>
      <c r="O560" s="4"/>
      <c r="P560" s="4"/>
      <c r="Q560" s="4"/>
      <c r="R560" s="4"/>
      <c r="S560" s="4"/>
      <c r="T560" s="4"/>
      <c r="U560" s="4"/>
      <c r="V560" s="4"/>
      <c r="W560" s="4"/>
      <c r="X560" s="4"/>
      <c r="Y560" s="4"/>
      <c r="Z560" s="4"/>
    </row>
    <row r="561" spans="1:26" ht="12.75" customHeight="1">
      <c r="A561" s="4"/>
      <c r="B561" s="4"/>
      <c r="C561" s="32"/>
      <c r="D561" s="4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c r="A562" s="32"/>
      <c r="B562" s="34" t="s">
        <v>294</v>
      </c>
      <c r="C562" s="11"/>
      <c r="D562" s="846" t="s">
        <v>434</v>
      </c>
      <c r="E562" s="832"/>
      <c r="F562" s="832"/>
      <c r="G562" s="4"/>
      <c r="H562" s="4"/>
      <c r="I562" s="4"/>
      <c r="J562" s="4"/>
      <c r="K562" s="4"/>
      <c r="L562" s="4"/>
      <c r="M562" s="4"/>
      <c r="N562" s="4"/>
      <c r="O562" s="4"/>
      <c r="P562" s="4"/>
      <c r="Q562" s="4"/>
      <c r="R562" s="4"/>
      <c r="S562" s="4"/>
      <c r="T562" s="4"/>
      <c r="U562" s="4"/>
      <c r="V562" s="4"/>
      <c r="W562" s="4"/>
      <c r="X562" s="4"/>
      <c r="Y562" s="4"/>
      <c r="Z562" s="4"/>
    </row>
    <row r="563" spans="1:26" ht="12.75" customHeight="1">
      <c r="A563" s="29"/>
      <c r="B563" s="29"/>
      <c r="C563" s="11"/>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c r="A564" s="29"/>
      <c r="B564" s="34" t="s">
        <v>294</v>
      </c>
      <c r="C564" s="11"/>
      <c r="D564" s="846" t="s">
        <v>435</v>
      </c>
      <c r="E564" s="832"/>
      <c r="F564" s="832"/>
      <c r="G564" s="4"/>
      <c r="H564" s="4"/>
      <c r="I564" s="4"/>
      <c r="J564" s="4"/>
      <c r="K564" s="4"/>
      <c r="L564" s="4"/>
      <c r="M564" s="4"/>
      <c r="N564" s="4"/>
      <c r="O564" s="4"/>
      <c r="P564" s="4"/>
      <c r="Q564" s="4"/>
      <c r="R564" s="4"/>
      <c r="S564" s="4"/>
      <c r="T564" s="4"/>
      <c r="U564" s="4"/>
      <c r="V564" s="4"/>
      <c r="W564" s="4"/>
      <c r="X564" s="4"/>
      <c r="Y564" s="4"/>
      <c r="Z564" s="4"/>
    </row>
    <row r="565" spans="1:26" ht="12.75" customHeight="1">
      <c r="A565" s="29"/>
      <c r="B565" s="29"/>
      <c r="C565" s="11"/>
      <c r="D565" s="832"/>
      <c r="E565" s="832"/>
      <c r="F565" s="832"/>
      <c r="G565" s="4"/>
      <c r="H565" s="4"/>
      <c r="I565" s="4"/>
      <c r="J565" s="4"/>
      <c r="K565" s="4"/>
      <c r="L565" s="4"/>
      <c r="M565" s="4"/>
      <c r="N565" s="4"/>
      <c r="O565" s="4"/>
      <c r="P565" s="4"/>
      <c r="Q565" s="4"/>
      <c r="R565" s="4"/>
      <c r="S565" s="4"/>
      <c r="T565" s="4"/>
      <c r="U565" s="4"/>
      <c r="V565" s="4"/>
      <c r="W565" s="4"/>
      <c r="X565" s="4"/>
      <c r="Y565" s="4"/>
      <c r="Z565" s="4"/>
    </row>
    <row r="566" spans="1:26" ht="12.75" customHeight="1">
      <c r="A566" s="29"/>
      <c r="B566" s="29"/>
      <c r="C566" s="11"/>
      <c r="D566" s="832"/>
      <c r="E566" s="832"/>
      <c r="F566" s="832"/>
      <c r="G566" s="4"/>
      <c r="H566" s="4"/>
      <c r="I566" s="4"/>
      <c r="J566" s="4"/>
      <c r="K566" s="4"/>
      <c r="L566" s="4"/>
      <c r="M566" s="4"/>
      <c r="N566" s="4"/>
      <c r="O566" s="4"/>
      <c r="P566" s="4"/>
      <c r="Q566" s="4"/>
      <c r="R566" s="4"/>
      <c r="S566" s="4"/>
      <c r="T566" s="4"/>
      <c r="U566" s="4"/>
      <c r="V566" s="4"/>
      <c r="W566" s="4"/>
      <c r="X566" s="4"/>
      <c r="Y566" s="4"/>
      <c r="Z566" s="4"/>
    </row>
    <row r="567" spans="1:26" ht="12.75" customHeight="1">
      <c r="A567" s="29"/>
      <c r="B567" s="29"/>
      <c r="C567" s="11"/>
      <c r="D567" s="4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c r="A568" s="29"/>
      <c r="B568" s="34" t="s">
        <v>294</v>
      </c>
      <c r="C568" s="11"/>
      <c r="D568" s="846" t="s">
        <v>436</v>
      </c>
      <c r="E568" s="832"/>
      <c r="F568" s="832"/>
      <c r="G568" s="4"/>
      <c r="H568" s="4"/>
      <c r="I568" s="4"/>
      <c r="J568" s="4"/>
      <c r="K568" s="4"/>
      <c r="L568" s="4"/>
      <c r="M568" s="4"/>
      <c r="N568" s="4"/>
      <c r="O568" s="4"/>
      <c r="P568" s="4"/>
      <c r="Q568" s="4"/>
      <c r="R568" s="4"/>
      <c r="S568" s="4"/>
      <c r="T568" s="4"/>
      <c r="U568" s="4"/>
      <c r="V568" s="4"/>
      <c r="W568" s="4"/>
      <c r="X568" s="4"/>
      <c r="Y568" s="4"/>
      <c r="Z568" s="4"/>
    </row>
    <row r="569" spans="1:26" ht="12.75" customHeight="1">
      <c r="A569" s="29"/>
      <c r="B569" s="29"/>
      <c r="C569" s="11"/>
      <c r="D569" s="832"/>
      <c r="E569" s="832"/>
      <c r="F569" s="832"/>
      <c r="G569" s="4"/>
      <c r="H569" s="4"/>
      <c r="I569" s="4"/>
      <c r="J569" s="4"/>
      <c r="K569" s="4"/>
      <c r="L569" s="4"/>
      <c r="M569" s="4"/>
      <c r="N569" s="4"/>
      <c r="O569" s="4"/>
      <c r="P569" s="4"/>
      <c r="Q569" s="4"/>
      <c r="R569" s="4"/>
      <c r="S569" s="4"/>
      <c r="T569" s="4"/>
      <c r="U569" s="4"/>
      <c r="V569" s="4"/>
      <c r="W569" s="4"/>
      <c r="X569" s="4"/>
      <c r="Y569" s="4"/>
      <c r="Z569" s="4"/>
    </row>
    <row r="570" spans="1:26" ht="12.75" customHeight="1">
      <c r="A570" s="29"/>
      <c r="B570" s="29"/>
      <c r="C570" s="11"/>
      <c r="D570" s="832"/>
      <c r="E570" s="832"/>
      <c r="F570" s="832"/>
      <c r="G570" s="4"/>
      <c r="H570" s="4"/>
      <c r="I570" s="4"/>
      <c r="J570" s="4"/>
      <c r="K570" s="4"/>
      <c r="L570" s="4"/>
      <c r="M570" s="4"/>
      <c r="N570" s="4"/>
      <c r="O570" s="4"/>
      <c r="P570" s="4"/>
      <c r="Q570" s="4"/>
      <c r="R570" s="4"/>
      <c r="S570" s="4"/>
      <c r="T570" s="4"/>
      <c r="U570" s="4"/>
      <c r="V570" s="4"/>
      <c r="W570" s="4"/>
      <c r="X570" s="4"/>
      <c r="Y570" s="4"/>
      <c r="Z570" s="4"/>
    </row>
    <row r="571" spans="1:26" ht="12.75" customHeight="1">
      <c r="A571" s="29"/>
      <c r="B571" s="29"/>
      <c r="C571" s="11"/>
      <c r="D571" s="832"/>
      <c r="E571" s="832"/>
      <c r="F571" s="832"/>
      <c r="G571" s="4"/>
      <c r="H571" s="4"/>
      <c r="I571" s="4"/>
      <c r="J571" s="4"/>
      <c r="K571" s="4"/>
      <c r="L571" s="4"/>
      <c r="M571" s="4"/>
      <c r="N571" s="4"/>
      <c r="O571" s="4"/>
      <c r="P571" s="4"/>
      <c r="Q571" s="4"/>
      <c r="R571" s="4"/>
      <c r="S571" s="4"/>
      <c r="T571" s="4"/>
      <c r="U571" s="4"/>
      <c r="V571" s="4"/>
      <c r="W571" s="4"/>
      <c r="X571" s="4"/>
      <c r="Y571" s="4"/>
      <c r="Z571" s="4"/>
    </row>
    <row r="572" spans="1:26" ht="12.75" customHeight="1">
      <c r="A572" s="29"/>
      <c r="B572" s="29"/>
      <c r="C572" s="11"/>
      <c r="D572" s="42"/>
      <c r="E572" s="42"/>
      <c r="F572" s="42"/>
      <c r="G572" s="4"/>
      <c r="H572" s="4"/>
      <c r="I572" s="4"/>
      <c r="J572" s="4"/>
      <c r="K572" s="4"/>
      <c r="L572" s="4"/>
      <c r="M572" s="4"/>
      <c r="N572" s="4"/>
      <c r="O572" s="4"/>
      <c r="P572" s="4"/>
      <c r="Q572" s="4"/>
      <c r="R572" s="4"/>
      <c r="S572" s="4"/>
      <c r="T572" s="4"/>
      <c r="U572" s="4"/>
      <c r="V572" s="4"/>
      <c r="W572" s="4"/>
      <c r="X572" s="4"/>
      <c r="Y572" s="4"/>
      <c r="Z572" s="4"/>
    </row>
    <row r="573" spans="1:26" ht="12.75" customHeight="1">
      <c r="A573" s="29"/>
      <c r="B573" s="34" t="s">
        <v>294</v>
      </c>
      <c r="C573" s="11"/>
      <c r="D573" s="846" t="s">
        <v>437</v>
      </c>
      <c r="E573" s="832"/>
      <c r="F573" s="832"/>
      <c r="G573" s="4"/>
      <c r="H573" s="4"/>
      <c r="I573" s="4"/>
      <c r="J573" s="4"/>
      <c r="K573" s="4"/>
      <c r="L573" s="4"/>
      <c r="M573" s="4"/>
      <c r="N573" s="4"/>
      <c r="O573" s="4"/>
      <c r="P573" s="4"/>
      <c r="Q573" s="4"/>
      <c r="R573" s="4"/>
      <c r="S573" s="4"/>
      <c r="T573" s="4"/>
      <c r="U573" s="4"/>
      <c r="V573" s="4"/>
      <c r="W573" s="4"/>
      <c r="X573" s="4"/>
      <c r="Y573" s="4"/>
      <c r="Z573" s="4"/>
    </row>
    <row r="574" spans="1:26" ht="12.75" customHeight="1">
      <c r="A574" s="29"/>
      <c r="B574" s="29"/>
      <c r="C574" s="11"/>
      <c r="D574" s="832"/>
      <c r="E574" s="832"/>
      <c r="F574" s="832"/>
      <c r="G574" s="4"/>
      <c r="H574" s="4"/>
      <c r="I574" s="4"/>
      <c r="J574" s="4"/>
      <c r="K574" s="4"/>
      <c r="L574" s="4"/>
      <c r="M574" s="4"/>
      <c r="N574" s="4"/>
      <c r="O574" s="4"/>
      <c r="P574" s="4"/>
      <c r="Q574" s="4"/>
      <c r="R574" s="4"/>
      <c r="S574" s="4"/>
      <c r="T574" s="4"/>
      <c r="U574" s="4"/>
      <c r="V574" s="4"/>
      <c r="W574" s="4"/>
      <c r="X574" s="4"/>
      <c r="Y574" s="4"/>
      <c r="Z574" s="4"/>
    </row>
    <row r="575" spans="1:26" ht="12.75" customHeight="1">
      <c r="A575" s="29"/>
      <c r="B575" s="29"/>
      <c r="C575" s="11"/>
      <c r="D575" s="4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c r="A576" s="29"/>
      <c r="B576" s="34" t="s">
        <v>294</v>
      </c>
      <c r="C576" s="11"/>
      <c r="D576" s="846" t="s">
        <v>438</v>
      </c>
      <c r="E576" s="832"/>
      <c r="F576" s="832"/>
      <c r="G576" s="4"/>
      <c r="H576" s="4"/>
      <c r="I576" s="4"/>
      <c r="J576" s="4"/>
      <c r="K576" s="4"/>
      <c r="L576" s="4"/>
      <c r="M576" s="4"/>
      <c r="N576" s="4"/>
      <c r="O576" s="4"/>
      <c r="P576" s="4"/>
      <c r="Q576" s="4"/>
      <c r="R576" s="4"/>
      <c r="S576" s="4"/>
      <c r="T576" s="4"/>
      <c r="U576" s="4"/>
      <c r="V576" s="4"/>
      <c r="W576" s="4"/>
      <c r="X576" s="4"/>
      <c r="Y576" s="4"/>
      <c r="Z576" s="4"/>
    </row>
    <row r="577" spans="1:26" ht="12.75" customHeight="1">
      <c r="A577" s="29"/>
      <c r="B577" s="29"/>
      <c r="C577" s="11"/>
      <c r="D577" s="832"/>
      <c r="E577" s="832"/>
      <c r="F577" s="832"/>
      <c r="G577" s="4"/>
      <c r="H577" s="4"/>
      <c r="I577" s="4"/>
      <c r="J577" s="4"/>
      <c r="K577" s="4"/>
      <c r="L577" s="4"/>
      <c r="M577" s="4"/>
      <c r="N577" s="4"/>
      <c r="O577" s="4"/>
      <c r="P577" s="4"/>
      <c r="Q577" s="4"/>
      <c r="R577" s="4"/>
      <c r="S577" s="4"/>
      <c r="T577" s="4"/>
      <c r="U577" s="4"/>
      <c r="V577" s="4"/>
      <c r="W577" s="4"/>
      <c r="X577" s="4"/>
      <c r="Y577" s="4"/>
      <c r="Z577" s="4"/>
    </row>
    <row r="578" spans="1:26" ht="12.75" customHeight="1">
      <c r="A578" s="29"/>
      <c r="B578" s="29"/>
      <c r="C578" s="11"/>
      <c r="D578" s="4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c r="A579" s="33"/>
      <c r="B579" s="34" t="s">
        <v>294</v>
      </c>
      <c r="C579" s="11"/>
      <c r="D579" s="846" t="s">
        <v>439</v>
      </c>
      <c r="E579" s="832"/>
      <c r="F579" s="832"/>
      <c r="G579" s="4"/>
      <c r="H579" s="4"/>
      <c r="I579" s="4"/>
      <c r="J579" s="4"/>
      <c r="K579" s="4"/>
      <c r="L579" s="4"/>
      <c r="M579" s="4"/>
      <c r="N579" s="4"/>
      <c r="O579" s="4"/>
      <c r="P579" s="4"/>
      <c r="Q579" s="4"/>
      <c r="R579" s="4"/>
      <c r="S579" s="4"/>
      <c r="T579" s="4"/>
      <c r="U579" s="4"/>
      <c r="V579" s="4"/>
      <c r="W579" s="4"/>
      <c r="X579" s="4"/>
      <c r="Y579" s="4"/>
      <c r="Z579" s="4"/>
    </row>
    <row r="580" spans="1:26" ht="12.75" customHeight="1">
      <c r="A580" s="33"/>
      <c r="B580" s="33"/>
      <c r="C580" s="11"/>
      <c r="D580" s="4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c r="A581" s="33"/>
      <c r="B581" s="34" t="s">
        <v>294</v>
      </c>
      <c r="C581" s="11"/>
      <c r="D581" s="846" t="s">
        <v>440</v>
      </c>
      <c r="E581" s="832"/>
      <c r="F581" s="832"/>
      <c r="G581" s="4"/>
      <c r="H581" s="4"/>
      <c r="I581" s="4"/>
      <c r="J581" s="4"/>
      <c r="K581" s="4"/>
      <c r="L581" s="4"/>
      <c r="M581" s="4"/>
      <c r="N581" s="4"/>
      <c r="O581" s="4"/>
      <c r="P581" s="4"/>
      <c r="Q581" s="4"/>
      <c r="R581" s="4"/>
      <c r="S581" s="4"/>
      <c r="T581" s="4"/>
      <c r="U581" s="4"/>
      <c r="V581" s="4"/>
      <c r="W581" s="4"/>
      <c r="X581" s="4"/>
      <c r="Y581" s="4"/>
      <c r="Z581" s="4"/>
    </row>
    <row r="582" spans="1:26" ht="12.75" customHeight="1">
      <c r="A582" s="33"/>
      <c r="B582" s="33"/>
      <c r="C582" s="11"/>
      <c r="D582" s="832"/>
      <c r="E582" s="832"/>
      <c r="F582" s="832"/>
      <c r="G582" s="4"/>
      <c r="H582" s="4"/>
      <c r="I582" s="4"/>
      <c r="J582" s="4"/>
      <c r="K582" s="4"/>
      <c r="L582" s="4"/>
      <c r="M582" s="4"/>
      <c r="N582" s="4"/>
      <c r="O582" s="4"/>
      <c r="P582" s="4"/>
      <c r="Q582" s="4"/>
      <c r="R582" s="4"/>
      <c r="S582" s="4"/>
      <c r="T582" s="4"/>
      <c r="U582" s="4"/>
      <c r="V582" s="4"/>
      <c r="W582" s="4"/>
      <c r="X582" s="4"/>
      <c r="Y582" s="4"/>
      <c r="Z582" s="4"/>
    </row>
    <row r="583" spans="1:26" ht="12.75" customHeight="1">
      <c r="A583" s="11"/>
      <c r="B583" s="11"/>
      <c r="C583" s="11"/>
      <c r="D583" s="832"/>
      <c r="E583" s="832"/>
      <c r="F583" s="832"/>
      <c r="G583" s="4"/>
      <c r="H583" s="4"/>
      <c r="I583" s="4"/>
      <c r="J583" s="4"/>
      <c r="K583" s="4"/>
      <c r="L583" s="4"/>
      <c r="M583" s="4"/>
      <c r="N583" s="4"/>
      <c r="O583" s="4"/>
      <c r="P583" s="4"/>
      <c r="Q583" s="4"/>
      <c r="R583" s="4"/>
      <c r="S583" s="4"/>
      <c r="T583" s="4"/>
      <c r="U583" s="4"/>
      <c r="V583" s="4"/>
      <c r="W583" s="4"/>
      <c r="X583" s="4"/>
      <c r="Y583" s="4"/>
      <c r="Z583" s="4"/>
    </row>
    <row r="584" spans="1:26" ht="12.75" customHeight="1">
      <c r="A584" s="11"/>
      <c r="B584" s="11"/>
      <c r="C584" s="11"/>
      <c r="D584" s="832"/>
      <c r="E584" s="832"/>
      <c r="F584" s="832"/>
      <c r="G584" s="4"/>
      <c r="H584" s="4"/>
      <c r="I584" s="4"/>
      <c r="J584" s="4"/>
      <c r="K584" s="4"/>
      <c r="L584" s="4"/>
      <c r="M584" s="4"/>
      <c r="N584" s="4"/>
      <c r="O584" s="4"/>
      <c r="P584" s="4"/>
      <c r="Q584" s="4"/>
      <c r="R584" s="4"/>
      <c r="S584" s="4"/>
      <c r="T584" s="4"/>
      <c r="U584" s="4"/>
      <c r="V584" s="4"/>
      <c r="W584" s="4"/>
      <c r="X584" s="4"/>
      <c r="Y584" s="4"/>
      <c r="Z584" s="4"/>
    </row>
    <row r="585" spans="1:26" ht="12.75" customHeight="1">
      <c r="A585" s="11"/>
      <c r="B585" s="11"/>
      <c r="C585" s="11"/>
      <c r="D585" s="832"/>
      <c r="E585" s="832"/>
      <c r="F585" s="832"/>
      <c r="G585" s="4"/>
      <c r="H585" s="4"/>
      <c r="I585" s="4"/>
      <c r="J585" s="4"/>
      <c r="K585" s="4"/>
      <c r="L585" s="4"/>
      <c r="M585" s="4"/>
      <c r="N585" s="4"/>
      <c r="O585" s="4"/>
      <c r="P585" s="4"/>
      <c r="Q585" s="4"/>
      <c r="R585" s="4"/>
      <c r="S585" s="4"/>
      <c r="T585" s="4"/>
      <c r="U585" s="4"/>
      <c r="V585" s="4"/>
      <c r="W585" s="4"/>
      <c r="X585" s="4"/>
      <c r="Y585" s="4"/>
      <c r="Z585" s="4"/>
    </row>
    <row r="586" spans="1:26" ht="12.75" customHeight="1">
      <c r="A586" s="11"/>
      <c r="B586" s="11"/>
      <c r="C586" s="11"/>
      <c r="D586" s="832"/>
      <c r="E586" s="832"/>
      <c r="F586" s="832"/>
      <c r="G586" s="4"/>
      <c r="H586" s="4"/>
      <c r="I586" s="4"/>
      <c r="J586" s="4"/>
      <c r="K586" s="4"/>
      <c r="L586" s="4"/>
      <c r="M586" s="4"/>
      <c r="N586" s="4"/>
      <c r="O586" s="4"/>
      <c r="P586" s="4"/>
      <c r="Q586" s="4"/>
      <c r="R586" s="4"/>
      <c r="S586" s="4"/>
      <c r="T586" s="4"/>
      <c r="U586" s="4"/>
      <c r="V586" s="4"/>
      <c r="W586" s="4"/>
      <c r="X586" s="4"/>
      <c r="Y586" s="4"/>
      <c r="Z586" s="4"/>
    </row>
    <row r="587" spans="1:26" ht="12.75" customHeight="1">
      <c r="A587" s="11"/>
      <c r="B587" s="11"/>
      <c r="C587" s="11"/>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c r="A588" s="848" t="s">
        <v>441</v>
      </c>
      <c r="B588" s="849"/>
      <c r="C588" s="849"/>
      <c r="D588" s="849"/>
      <c r="E588" s="849"/>
      <c r="F588" s="849"/>
      <c r="G588" s="849"/>
      <c r="H588" s="4"/>
      <c r="I588" s="4"/>
      <c r="J588" s="4"/>
      <c r="K588" s="4"/>
      <c r="L588" s="4"/>
      <c r="M588" s="4"/>
      <c r="N588" s="4"/>
      <c r="O588" s="4"/>
      <c r="P588" s="4"/>
      <c r="Q588" s="4"/>
      <c r="R588" s="4"/>
      <c r="S588" s="4"/>
      <c r="T588" s="4"/>
      <c r="U588" s="4"/>
      <c r="V588" s="4"/>
      <c r="W588" s="4"/>
      <c r="X588" s="4"/>
      <c r="Y588" s="4"/>
      <c r="Z588" s="4"/>
    </row>
    <row r="589" spans="1:26" ht="12.75" customHeight="1">
      <c r="A589" s="11"/>
      <c r="B589" s="11"/>
      <c r="C589" s="11"/>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c r="A590" s="11"/>
      <c r="B590" s="11"/>
      <c r="C590" s="11"/>
      <c r="D590" s="850" t="s">
        <v>442</v>
      </c>
      <c r="E590" s="832"/>
      <c r="F590" s="832"/>
      <c r="G590" s="4"/>
      <c r="H590" s="4"/>
      <c r="I590" s="4"/>
      <c r="J590" s="4"/>
      <c r="K590" s="4"/>
      <c r="L590" s="4"/>
      <c r="M590" s="4"/>
      <c r="N590" s="4"/>
      <c r="O590" s="4"/>
      <c r="P590" s="4"/>
      <c r="Q590" s="4"/>
      <c r="R590" s="4"/>
      <c r="S590" s="4"/>
      <c r="T590" s="4"/>
      <c r="U590" s="4"/>
      <c r="V590" s="4"/>
      <c r="W590" s="4"/>
      <c r="X590" s="4"/>
      <c r="Y590" s="4"/>
      <c r="Z590" s="4"/>
    </row>
    <row r="591" spans="1:26" ht="12.75" customHeight="1">
      <c r="A591" s="11"/>
      <c r="B591" s="11"/>
      <c r="C591" s="11"/>
      <c r="D591" s="860" t="s">
        <v>443</v>
      </c>
      <c r="E591" s="832"/>
      <c r="F591" s="832"/>
      <c r="G591" s="4"/>
      <c r="H591" s="4"/>
      <c r="I591" s="4"/>
      <c r="J591" s="4"/>
      <c r="K591" s="4"/>
      <c r="L591" s="4"/>
      <c r="M591" s="4"/>
      <c r="N591" s="4"/>
      <c r="O591" s="4"/>
      <c r="P591" s="4"/>
      <c r="Q591" s="4"/>
      <c r="R591" s="4"/>
      <c r="S591" s="4"/>
      <c r="T591" s="4"/>
      <c r="U591" s="4"/>
      <c r="V591" s="4"/>
      <c r="W591" s="4"/>
      <c r="X591" s="4"/>
      <c r="Y591" s="4"/>
      <c r="Z591" s="4"/>
    </row>
    <row r="592" spans="1:26" ht="12.75" customHeight="1">
      <c r="A592" s="11"/>
      <c r="B592" s="11"/>
      <c r="C592" s="11"/>
      <c r="D592" s="4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c r="A593" s="33"/>
      <c r="B593" s="34" t="s">
        <v>294</v>
      </c>
      <c r="C593" s="11"/>
      <c r="D593" s="834" t="s">
        <v>444</v>
      </c>
      <c r="E593" s="832"/>
      <c r="F593" s="832"/>
      <c r="G593" s="4"/>
      <c r="H593" s="4"/>
      <c r="I593" s="4"/>
      <c r="J593" s="4"/>
      <c r="K593" s="4"/>
      <c r="L593" s="4"/>
      <c r="M593" s="4"/>
      <c r="N593" s="4"/>
      <c r="O593" s="4"/>
      <c r="P593" s="4"/>
      <c r="Q593" s="4"/>
      <c r="R593" s="4"/>
      <c r="S593" s="4"/>
      <c r="T593" s="4"/>
      <c r="U593" s="4"/>
      <c r="V593" s="4"/>
      <c r="W593" s="4"/>
      <c r="X593" s="4"/>
      <c r="Y593" s="4"/>
      <c r="Z593" s="4"/>
    </row>
    <row r="594" spans="1:26" ht="12.75" customHeight="1">
      <c r="A594" s="11"/>
      <c r="B594" s="11"/>
      <c r="C594" s="11"/>
      <c r="D594" s="832"/>
      <c r="E594" s="832"/>
      <c r="F594" s="832"/>
      <c r="G594" s="4"/>
      <c r="H594" s="4"/>
      <c r="I594" s="4"/>
      <c r="J594" s="4"/>
      <c r="K594" s="4"/>
      <c r="L594" s="4"/>
      <c r="M594" s="4"/>
      <c r="N594" s="4"/>
      <c r="O594" s="4"/>
      <c r="P594" s="4"/>
      <c r="Q594" s="4"/>
      <c r="R594" s="4"/>
      <c r="S594" s="4"/>
      <c r="T594" s="4"/>
      <c r="U594" s="4"/>
      <c r="V594" s="4"/>
      <c r="W594" s="4"/>
      <c r="X594" s="4"/>
      <c r="Y594" s="4"/>
      <c r="Z594" s="4"/>
    </row>
    <row r="595" spans="1:26" ht="12.75" customHeight="1">
      <c r="A595" s="11"/>
      <c r="B595" s="11"/>
      <c r="C595" s="11"/>
      <c r="D595" s="832"/>
      <c r="E595" s="832"/>
      <c r="F595" s="832"/>
      <c r="G595" s="4"/>
      <c r="H595" s="4"/>
      <c r="I595" s="4"/>
      <c r="J595" s="4"/>
      <c r="K595" s="4"/>
      <c r="L595" s="4"/>
      <c r="M595" s="4"/>
      <c r="N595" s="4"/>
      <c r="O595" s="4"/>
      <c r="P595" s="4"/>
      <c r="Q595" s="4"/>
      <c r="R595" s="4"/>
      <c r="S595" s="4"/>
      <c r="T595" s="4"/>
      <c r="U595" s="4"/>
      <c r="V595" s="4"/>
      <c r="W595" s="4"/>
      <c r="X595" s="4"/>
      <c r="Y595" s="4"/>
      <c r="Z595" s="4"/>
    </row>
    <row r="596" spans="1:26" ht="12.75" customHeight="1">
      <c r="A596" s="11"/>
      <c r="B596" s="11"/>
      <c r="C596" s="11"/>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c r="A597" s="848" t="s">
        <v>445</v>
      </c>
      <c r="B597" s="849"/>
      <c r="C597" s="849"/>
      <c r="D597" s="849"/>
      <c r="E597" s="849"/>
      <c r="F597" s="849"/>
      <c r="G597" s="849"/>
      <c r="H597" s="4"/>
      <c r="I597" s="4"/>
      <c r="J597" s="4"/>
      <c r="K597" s="4"/>
      <c r="L597" s="4"/>
      <c r="M597" s="4"/>
      <c r="N597" s="4"/>
      <c r="O597" s="4"/>
      <c r="P597" s="4"/>
      <c r="Q597" s="4"/>
      <c r="R597" s="4"/>
      <c r="S597" s="4"/>
      <c r="T597" s="4"/>
      <c r="U597" s="4"/>
      <c r="V597" s="4"/>
      <c r="W597" s="4"/>
      <c r="X597" s="4"/>
      <c r="Y597" s="4"/>
      <c r="Z597" s="4"/>
    </row>
    <row r="598" spans="1:26" ht="12.75" customHeight="1">
      <c r="A598" s="12"/>
      <c r="B598" s="12"/>
      <c r="C598" s="11"/>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c r="A599" s="27"/>
      <c r="B599" s="27"/>
      <c r="C599" s="27"/>
      <c r="D599" s="859" t="s">
        <v>446</v>
      </c>
      <c r="E599" s="832"/>
      <c r="F599" s="832"/>
      <c r="G599" s="4"/>
      <c r="H599" s="4"/>
      <c r="I599" s="4"/>
      <c r="J599" s="4"/>
      <c r="K599" s="4"/>
      <c r="L599" s="4"/>
      <c r="M599" s="4"/>
      <c r="N599" s="4"/>
      <c r="O599" s="4"/>
      <c r="P599" s="4"/>
      <c r="Q599" s="4"/>
      <c r="R599" s="4"/>
      <c r="S599" s="4"/>
      <c r="T599" s="4"/>
      <c r="U599" s="4"/>
      <c r="V599" s="4"/>
      <c r="W599" s="4"/>
      <c r="X599" s="4"/>
      <c r="Y599" s="4"/>
      <c r="Z599" s="4"/>
    </row>
    <row r="600" spans="1:26" ht="12.75" customHeight="1">
      <c r="A600" s="27"/>
      <c r="B600" s="27"/>
      <c r="C600" s="27"/>
      <c r="D600" s="832"/>
      <c r="E600" s="832"/>
      <c r="F600" s="832"/>
      <c r="G600" s="4"/>
      <c r="H600" s="4"/>
      <c r="I600" s="4"/>
      <c r="J600" s="4"/>
      <c r="K600" s="4"/>
      <c r="L600" s="4"/>
      <c r="M600" s="4"/>
      <c r="N600" s="4"/>
      <c r="O600" s="4"/>
      <c r="P600" s="4"/>
      <c r="Q600" s="4"/>
      <c r="R600" s="4"/>
      <c r="S600" s="4"/>
      <c r="T600" s="4"/>
      <c r="U600" s="4"/>
      <c r="V600" s="4"/>
      <c r="W600" s="4"/>
      <c r="X600" s="4"/>
      <c r="Y600" s="4"/>
      <c r="Z600" s="4"/>
    </row>
    <row r="601" spans="1:26" ht="12.75" customHeight="1">
      <c r="A601" s="11"/>
      <c r="B601" s="11"/>
      <c r="C601" s="32"/>
      <c r="D601" s="860" t="s">
        <v>447</v>
      </c>
      <c r="E601" s="832"/>
      <c r="F601" s="832"/>
      <c r="G601" s="4"/>
      <c r="H601" s="4"/>
      <c r="I601" s="4"/>
      <c r="J601" s="4"/>
      <c r="K601" s="4"/>
      <c r="L601" s="4"/>
      <c r="M601" s="4"/>
      <c r="N601" s="4"/>
      <c r="O601" s="4"/>
      <c r="P601" s="4"/>
      <c r="Q601" s="4"/>
      <c r="R601" s="4"/>
      <c r="S601" s="4"/>
      <c r="T601" s="4"/>
      <c r="U601" s="4"/>
      <c r="V601" s="4"/>
      <c r="W601" s="4"/>
      <c r="X601" s="4"/>
      <c r="Y601" s="4"/>
      <c r="Z601" s="4"/>
    </row>
    <row r="602" spans="1:26" ht="12.75" customHeight="1">
      <c r="A602" s="11"/>
      <c r="B602" s="11"/>
      <c r="C602" s="32"/>
      <c r="D602" s="44"/>
      <c r="E602" s="44"/>
      <c r="F602" s="44"/>
      <c r="G602" s="4"/>
      <c r="H602" s="4"/>
      <c r="I602" s="4"/>
      <c r="J602" s="4"/>
      <c r="K602" s="4"/>
      <c r="L602" s="4"/>
      <c r="M602" s="4"/>
      <c r="N602" s="4"/>
      <c r="O602" s="4"/>
      <c r="P602" s="4"/>
      <c r="Q602" s="4"/>
      <c r="R602" s="4"/>
      <c r="S602" s="4"/>
      <c r="T602" s="4"/>
      <c r="U602" s="4"/>
      <c r="V602" s="4"/>
      <c r="W602" s="4"/>
      <c r="X602" s="4"/>
      <c r="Y602" s="4"/>
      <c r="Z602" s="4"/>
    </row>
    <row r="603" spans="1:26" ht="12.75" customHeight="1">
      <c r="A603" s="29"/>
      <c r="B603" s="34" t="s">
        <v>294</v>
      </c>
      <c r="C603" s="11"/>
      <c r="D603" s="860" t="s">
        <v>448</v>
      </c>
      <c r="E603" s="832"/>
      <c r="F603" s="832"/>
      <c r="G603" s="4"/>
      <c r="H603" s="4"/>
      <c r="I603" s="4"/>
      <c r="J603" s="4"/>
      <c r="K603" s="4"/>
      <c r="L603" s="4"/>
      <c r="M603" s="4"/>
      <c r="N603" s="4"/>
      <c r="O603" s="4"/>
      <c r="P603" s="4"/>
      <c r="Q603" s="4"/>
      <c r="R603" s="4"/>
      <c r="S603" s="4"/>
      <c r="T603" s="4"/>
      <c r="U603" s="4"/>
      <c r="V603" s="4"/>
      <c r="W603" s="4"/>
      <c r="X603" s="4"/>
      <c r="Y603" s="4"/>
      <c r="Z603" s="4"/>
    </row>
    <row r="604" spans="1:26" ht="12.75" customHeight="1">
      <c r="A604" s="11"/>
      <c r="B604" s="11"/>
      <c r="C604" s="29"/>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c r="A605" s="29"/>
      <c r="B605" s="34" t="s">
        <v>294</v>
      </c>
      <c r="C605" s="11"/>
      <c r="D605" s="846" t="s">
        <v>449</v>
      </c>
      <c r="E605" s="832"/>
      <c r="F605" s="832"/>
      <c r="G605" s="4"/>
      <c r="H605" s="4"/>
      <c r="I605" s="4"/>
      <c r="J605" s="4"/>
      <c r="K605" s="4"/>
      <c r="L605" s="4"/>
      <c r="M605" s="4"/>
      <c r="N605" s="4"/>
      <c r="O605" s="4"/>
      <c r="P605" s="4"/>
      <c r="Q605" s="4"/>
      <c r="R605" s="4"/>
      <c r="S605" s="4"/>
      <c r="T605" s="4"/>
      <c r="U605" s="4"/>
      <c r="V605" s="4"/>
      <c r="W605" s="4"/>
      <c r="X605" s="4"/>
      <c r="Y605" s="4"/>
      <c r="Z605" s="4"/>
    </row>
    <row r="606" spans="1:26" ht="12.75" customHeight="1">
      <c r="A606" s="11"/>
      <c r="B606" s="11"/>
      <c r="C606" s="11"/>
      <c r="D606" s="832"/>
      <c r="E606" s="832"/>
      <c r="F606" s="832"/>
      <c r="G606" s="4"/>
      <c r="H606" s="4"/>
      <c r="I606" s="4"/>
      <c r="J606" s="4"/>
      <c r="K606" s="4"/>
      <c r="L606" s="4"/>
      <c r="M606" s="4"/>
      <c r="N606" s="4"/>
      <c r="O606" s="4"/>
      <c r="P606" s="4"/>
      <c r="Q606" s="4"/>
      <c r="R606" s="4"/>
      <c r="S606" s="4"/>
      <c r="T606" s="4"/>
      <c r="U606" s="4"/>
      <c r="V606" s="4"/>
      <c r="W606" s="4"/>
      <c r="X606" s="4"/>
      <c r="Y606" s="4"/>
      <c r="Z606" s="4"/>
    </row>
    <row r="607" spans="1:26" ht="12.75" customHeight="1">
      <c r="A607" s="11"/>
      <c r="B607" s="11"/>
      <c r="C607" s="11"/>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c r="A608" s="11"/>
      <c r="B608" s="34" t="s">
        <v>294</v>
      </c>
      <c r="C608" s="11"/>
      <c r="D608" s="846" t="s">
        <v>450</v>
      </c>
      <c r="E608" s="832"/>
      <c r="F608" s="832"/>
      <c r="G608" s="4"/>
      <c r="H608" s="4"/>
      <c r="I608" s="4"/>
      <c r="J608" s="4"/>
      <c r="K608" s="4"/>
      <c r="L608" s="4"/>
      <c r="M608" s="4"/>
      <c r="N608" s="4"/>
      <c r="O608" s="4"/>
      <c r="P608" s="4"/>
      <c r="Q608" s="4"/>
      <c r="R608" s="4"/>
      <c r="S608" s="4"/>
      <c r="T608" s="4"/>
      <c r="U608" s="4"/>
      <c r="V608" s="4"/>
      <c r="W608" s="4"/>
      <c r="X608" s="4"/>
      <c r="Y608" s="4"/>
      <c r="Z608" s="4"/>
    </row>
    <row r="609" spans="1:26" ht="12.75" customHeight="1">
      <c r="A609" s="11"/>
      <c r="B609" s="11"/>
      <c r="C609" s="29"/>
      <c r="D609" s="832"/>
      <c r="E609" s="832"/>
      <c r="F609" s="832"/>
      <c r="G609" s="4"/>
      <c r="H609" s="4"/>
      <c r="I609" s="4"/>
      <c r="J609" s="4"/>
      <c r="K609" s="4"/>
      <c r="L609" s="4"/>
      <c r="M609" s="4"/>
      <c r="N609" s="4"/>
      <c r="O609" s="4"/>
      <c r="P609" s="4"/>
      <c r="Q609" s="4"/>
      <c r="R609" s="4"/>
      <c r="S609" s="4"/>
      <c r="T609" s="4"/>
      <c r="U609" s="4"/>
      <c r="V609" s="4"/>
      <c r="W609" s="4"/>
      <c r="X609" s="4"/>
      <c r="Y609" s="4"/>
      <c r="Z609" s="4"/>
    </row>
    <row r="610" spans="1:26" ht="12.75" customHeight="1">
      <c r="A610" s="11"/>
      <c r="B610" s="11"/>
      <c r="C610" s="29"/>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c r="A611" s="11"/>
      <c r="B611" s="34" t="s">
        <v>294</v>
      </c>
      <c r="C611" s="29"/>
      <c r="D611" s="846" t="s">
        <v>451</v>
      </c>
      <c r="E611" s="832"/>
      <c r="F611" s="832"/>
      <c r="G611" s="4"/>
      <c r="H611" s="4"/>
      <c r="I611" s="4"/>
      <c r="J611" s="4"/>
      <c r="K611" s="4"/>
      <c r="L611" s="4"/>
      <c r="M611" s="4"/>
      <c r="N611" s="4"/>
      <c r="O611" s="4"/>
      <c r="P611" s="4"/>
      <c r="Q611" s="4"/>
      <c r="R611" s="4"/>
      <c r="S611" s="4"/>
      <c r="T611" s="4"/>
      <c r="U611" s="4"/>
      <c r="V611" s="4"/>
      <c r="W611" s="4"/>
      <c r="X611" s="4"/>
      <c r="Y611" s="4"/>
      <c r="Z611" s="4"/>
    </row>
    <row r="612" spans="1:26" ht="12.75" customHeight="1">
      <c r="A612" s="11"/>
      <c r="B612" s="11"/>
      <c r="C612" s="29"/>
      <c r="D612" s="832"/>
      <c r="E612" s="832"/>
      <c r="F612" s="832"/>
      <c r="G612" s="4"/>
      <c r="H612" s="4"/>
      <c r="I612" s="4"/>
      <c r="J612" s="4"/>
      <c r="K612" s="4"/>
      <c r="L612" s="4"/>
      <c r="M612" s="4"/>
      <c r="N612" s="4"/>
      <c r="O612" s="4"/>
      <c r="P612" s="4"/>
      <c r="Q612" s="4"/>
      <c r="R612" s="4"/>
      <c r="S612" s="4"/>
      <c r="T612" s="4"/>
      <c r="U612" s="4"/>
      <c r="V612" s="4"/>
      <c r="W612" s="4"/>
      <c r="X612" s="4"/>
      <c r="Y612" s="4"/>
      <c r="Z612" s="4"/>
    </row>
    <row r="613" spans="1:26" ht="12.75" customHeight="1">
      <c r="A613" s="11"/>
      <c r="B613" s="11"/>
      <c r="C613" s="29"/>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c r="A614" s="848" t="s">
        <v>452</v>
      </c>
      <c r="B614" s="849"/>
      <c r="C614" s="849"/>
      <c r="D614" s="849"/>
      <c r="E614" s="849"/>
      <c r="F614" s="849"/>
      <c r="G614" s="849"/>
      <c r="H614" s="4"/>
      <c r="I614" s="4"/>
      <c r="J614" s="4"/>
      <c r="K614" s="4"/>
      <c r="L614" s="4"/>
      <c r="M614" s="4"/>
      <c r="N614" s="4"/>
      <c r="O614" s="4"/>
      <c r="P614" s="4"/>
      <c r="Q614" s="4"/>
      <c r="R614" s="4"/>
      <c r="S614" s="4"/>
      <c r="T614" s="4"/>
      <c r="U614" s="4"/>
      <c r="V614" s="4"/>
      <c r="W614" s="4"/>
      <c r="X614" s="4"/>
      <c r="Y614" s="4"/>
      <c r="Z614" s="4"/>
    </row>
    <row r="615" spans="1:26" ht="12.75" customHeight="1">
      <c r="A615" s="27"/>
      <c r="B615" s="27"/>
      <c r="C615" s="27"/>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c r="A616" s="11"/>
      <c r="B616" s="11"/>
      <c r="C616" s="29"/>
      <c r="D616" s="850" t="s">
        <v>453</v>
      </c>
      <c r="E616" s="832"/>
      <c r="F616" s="832"/>
      <c r="G616" s="4"/>
      <c r="H616" s="4"/>
      <c r="I616" s="4"/>
      <c r="J616" s="4"/>
      <c r="K616" s="4"/>
      <c r="L616" s="4"/>
      <c r="M616" s="4"/>
      <c r="N616" s="4"/>
      <c r="O616" s="4"/>
      <c r="P616" s="4"/>
      <c r="Q616" s="4"/>
      <c r="R616" s="4"/>
      <c r="S616" s="4"/>
      <c r="T616" s="4"/>
      <c r="U616" s="4"/>
      <c r="V616" s="4"/>
      <c r="W616" s="4"/>
      <c r="X616" s="4"/>
      <c r="Y616" s="4"/>
      <c r="Z616" s="4"/>
    </row>
    <row r="617" spans="1:26" ht="12.75" customHeight="1">
      <c r="A617" s="29"/>
      <c r="B617" s="29"/>
      <c r="C617" s="11"/>
      <c r="D617" s="3"/>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c r="A618" s="33"/>
      <c r="B618" s="34" t="s">
        <v>294</v>
      </c>
      <c r="C618" s="11"/>
      <c r="D618" s="834" t="s">
        <v>454</v>
      </c>
      <c r="E618" s="832"/>
      <c r="F618" s="832"/>
      <c r="G618" s="4"/>
      <c r="H618" s="4"/>
      <c r="I618" s="4"/>
      <c r="J618" s="4"/>
      <c r="K618" s="4"/>
      <c r="L618" s="4"/>
      <c r="M618" s="4"/>
      <c r="N618" s="4"/>
      <c r="O618" s="4"/>
      <c r="P618" s="4"/>
      <c r="Q618" s="4"/>
      <c r="R618" s="4"/>
      <c r="S618" s="4"/>
      <c r="T618" s="4"/>
      <c r="U618" s="4"/>
      <c r="V618" s="4"/>
      <c r="W618" s="4"/>
      <c r="X618" s="4"/>
      <c r="Y618" s="4"/>
      <c r="Z618" s="4"/>
    </row>
    <row r="619" spans="1:26" ht="12.75" customHeight="1">
      <c r="A619" s="11"/>
      <c r="B619" s="11"/>
      <c r="C619" s="11"/>
      <c r="D619" s="832"/>
      <c r="E619" s="832"/>
      <c r="F619" s="832"/>
      <c r="G619" s="4"/>
      <c r="H619" s="4"/>
      <c r="I619" s="4"/>
      <c r="J619" s="4"/>
      <c r="K619" s="4"/>
      <c r="L619" s="4"/>
      <c r="M619" s="4"/>
      <c r="N619" s="4"/>
      <c r="O619" s="4"/>
      <c r="P619" s="4"/>
      <c r="Q619" s="4"/>
      <c r="R619" s="4"/>
      <c r="S619" s="4"/>
      <c r="T619" s="4"/>
      <c r="U619" s="4"/>
      <c r="V619" s="4"/>
      <c r="W619" s="4"/>
      <c r="X619" s="4"/>
      <c r="Y619" s="4"/>
      <c r="Z619" s="4"/>
    </row>
    <row r="620" spans="1:26" ht="12.75" customHeight="1">
      <c r="A620" s="11"/>
      <c r="B620" s="11"/>
      <c r="C620" s="11"/>
      <c r="D620" s="832"/>
      <c r="E620" s="832"/>
      <c r="F620" s="832"/>
      <c r="G620" s="4"/>
      <c r="H620" s="4"/>
      <c r="I620" s="4"/>
      <c r="J620" s="4"/>
      <c r="K620" s="4"/>
      <c r="L620" s="4"/>
      <c r="M620" s="4"/>
      <c r="N620" s="4"/>
      <c r="O620" s="4"/>
      <c r="P620" s="4"/>
      <c r="Q620" s="4"/>
      <c r="R620" s="4"/>
      <c r="S620" s="4"/>
      <c r="T620" s="4"/>
      <c r="U620" s="4"/>
      <c r="V620" s="4"/>
      <c r="W620" s="4"/>
      <c r="X620" s="4"/>
      <c r="Y620" s="4"/>
      <c r="Z620" s="4"/>
    </row>
    <row r="621" spans="1:26" ht="12.75" customHeight="1">
      <c r="A621" s="11"/>
      <c r="B621" s="11"/>
      <c r="C621" s="11"/>
      <c r="D621" s="832"/>
      <c r="E621" s="832"/>
      <c r="F621" s="832"/>
      <c r="G621" s="4"/>
      <c r="H621" s="4"/>
      <c r="I621" s="4"/>
      <c r="J621" s="4"/>
      <c r="K621" s="4"/>
      <c r="L621" s="4"/>
      <c r="M621" s="4"/>
      <c r="N621" s="4"/>
      <c r="O621" s="4"/>
      <c r="P621" s="4"/>
      <c r="Q621" s="4"/>
      <c r="R621" s="4"/>
      <c r="S621" s="4"/>
      <c r="T621" s="4"/>
      <c r="U621" s="4"/>
      <c r="V621" s="4"/>
      <c r="W621" s="4"/>
      <c r="X621" s="4"/>
      <c r="Y621" s="4"/>
      <c r="Z621" s="4"/>
    </row>
    <row r="622" spans="1:26" ht="12.75" customHeight="1">
      <c r="A622" s="11"/>
      <c r="B622" s="11"/>
      <c r="C622" s="11"/>
      <c r="D622" s="832"/>
      <c r="E622" s="832"/>
      <c r="F622" s="832"/>
      <c r="G622" s="4"/>
      <c r="H622" s="4"/>
      <c r="I622" s="4"/>
      <c r="J622" s="4"/>
      <c r="K622" s="4"/>
      <c r="L622" s="4"/>
      <c r="M622" s="4"/>
      <c r="N622" s="4"/>
      <c r="O622" s="4"/>
      <c r="P622" s="4"/>
      <c r="Q622" s="4"/>
      <c r="R622" s="4"/>
      <c r="S622" s="4"/>
      <c r="T622" s="4"/>
      <c r="U622" s="4"/>
      <c r="V622" s="4"/>
      <c r="W622" s="4"/>
      <c r="X622" s="4"/>
      <c r="Y622" s="4"/>
      <c r="Z622" s="4"/>
    </row>
    <row r="623" spans="1:26" ht="12.75" customHeight="1">
      <c r="A623" s="11"/>
      <c r="B623" s="11"/>
      <c r="C623" s="11"/>
      <c r="D623" s="832"/>
      <c r="E623" s="832"/>
      <c r="F623" s="832"/>
      <c r="G623" s="4"/>
      <c r="H623" s="4"/>
      <c r="I623" s="4"/>
      <c r="J623" s="4"/>
      <c r="K623" s="4"/>
      <c r="L623" s="4"/>
      <c r="M623" s="4"/>
      <c r="N623" s="4"/>
      <c r="O623" s="4"/>
      <c r="P623" s="4"/>
      <c r="Q623" s="4"/>
      <c r="R623" s="4"/>
      <c r="S623" s="4"/>
      <c r="T623" s="4"/>
      <c r="U623" s="4"/>
      <c r="V623" s="4"/>
      <c r="W623" s="4"/>
      <c r="X623" s="4"/>
      <c r="Y623" s="4"/>
      <c r="Z623" s="4"/>
    </row>
    <row r="624" spans="1:26" ht="12.75" customHeight="1">
      <c r="A624" s="11"/>
      <c r="B624" s="11"/>
      <c r="C624" s="11"/>
      <c r="D624" s="5"/>
      <c r="E624" s="5"/>
      <c r="F624" s="5"/>
      <c r="G624" s="4"/>
      <c r="H624" s="4"/>
      <c r="I624" s="4"/>
      <c r="J624" s="4"/>
      <c r="K624" s="4"/>
      <c r="L624" s="4"/>
      <c r="M624" s="4"/>
      <c r="N624" s="4"/>
      <c r="O624" s="4"/>
      <c r="P624" s="4"/>
      <c r="Q624" s="4"/>
      <c r="R624" s="4"/>
      <c r="S624" s="4"/>
      <c r="T624" s="4"/>
      <c r="U624" s="4"/>
      <c r="V624" s="4"/>
      <c r="W624" s="4"/>
      <c r="X624" s="4"/>
      <c r="Y624" s="4"/>
      <c r="Z624" s="4"/>
    </row>
    <row r="625" spans="1:26" ht="12.75" customHeight="1">
      <c r="A625" s="33"/>
      <c r="B625" s="34" t="s">
        <v>294</v>
      </c>
      <c r="C625" s="11"/>
      <c r="D625" s="834" t="s">
        <v>455</v>
      </c>
      <c r="E625" s="832"/>
      <c r="F625" s="832"/>
      <c r="G625" s="4"/>
      <c r="H625" s="4"/>
      <c r="I625" s="4"/>
      <c r="J625" s="4"/>
      <c r="K625" s="4"/>
      <c r="L625" s="4"/>
      <c r="M625" s="4"/>
      <c r="N625" s="4"/>
      <c r="O625" s="4"/>
      <c r="P625" s="4"/>
      <c r="Q625" s="4"/>
      <c r="R625" s="4"/>
      <c r="S625" s="4"/>
      <c r="T625" s="4"/>
      <c r="U625" s="4"/>
      <c r="V625" s="4"/>
      <c r="W625" s="4"/>
      <c r="X625" s="4"/>
      <c r="Y625" s="4"/>
      <c r="Z625" s="4"/>
    </row>
    <row r="626" spans="1:26" ht="12.75" customHeight="1">
      <c r="A626" s="37"/>
      <c r="B626" s="37"/>
      <c r="C626" s="37"/>
      <c r="D626" s="832"/>
      <c r="E626" s="832"/>
      <c r="F626" s="832"/>
      <c r="G626" s="4"/>
      <c r="H626" s="4"/>
      <c r="I626" s="4"/>
      <c r="J626" s="4"/>
      <c r="K626" s="4"/>
      <c r="L626" s="4"/>
      <c r="M626" s="4"/>
      <c r="N626" s="4"/>
      <c r="O626" s="4"/>
      <c r="P626" s="4"/>
      <c r="Q626" s="4"/>
      <c r="R626" s="4"/>
      <c r="S626" s="4"/>
      <c r="T626" s="4"/>
      <c r="U626" s="4"/>
      <c r="V626" s="4"/>
      <c r="W626" s="4"/>
      <c r="X626" s="4"/>
      <c r="Y626" s="4"/>
      <c r="Z626" s="4"/>
    </row>
    <row r="627" spans="1:26" ht="12.75" customHeight="1">
      <c r="A627" s="37"/>
      <c r="B627" s="37"/>
      <c r="C627" s="37"/>
      <c r="D627" s="12"/>
      <c r="E627" s="12"/>
      <c r="F627" s="12"/>
      <c r="G627" s="4"/>
      <c r="H627" s="4"/>
      <c r="I627" s="4"/>
      <c r="J627" s="4"/>
      <c r="K627" s="4"/>
      <c r="L627" s="4"/>
      <c r="M627" s="4"/>
      <c r="N627" s="4"/>
      <c r="O627" s="4"/>
      <c r="P627" s="4"/>
      <c r="Q627" s="4"/>
      <c r="R627" s="4"/>
      <c r="S627" s="4"/>
      <c r="T627" s="4"/>
      <c r="U627" s="4"/>
      <c r="V627" s="4"/>
      <c r="W627" s="4"/>
      <c r="X627" s="4"/>
      <c r="Y627" s="4"/>
      <c r="Z627" s="4"/>
    </row>
    <row r="628" spans="1:26" ht="12.75" customHeight="1">
      <c r="A628" s="33"/>
      <c r="B628" s="34" t="s">
        <v>294</v>
      </c>
      <c r="C628" s="37"/>
      <c r="D628" s="834" t="s">
        <v>456</v>
      </c>
      <c r="E628" s="832"/>
      <c r="F628" s="832"/>
      <c r="G628" s="4"/>
      <c r="H628" s="4"/>
      <c r="I628" s="4"/>
      <c r="J628" s="4"/>
      <c r="K628" s="4"/>
      <c r="L628" s="4"/>
      <c r="M628" s="4"/>
      <c r="N628" s="4"/>
      <c r="O628" s="4"/>
      <c r="P628" s="4"/>
      <c r="Q628" s="4"/>
      <c r="R628" s="4"/>
      <c r="S628" s="4"/>
      <c r="T628" s="4"/>
      <c r="U628" s="4"/>
      <c r="V628" s="4"/>
      <c r="W628" s="4"/>
      <c r="X628" s="4"/>
      <c r="Y628" s="4"/>
      <c r="Z628" s="4"/>
    </row>
    <row r="629" spans="1:26" ht="12.75" customHeight="1">
      <c r="A629" s="33"/>
      <c r="B629" s="33"/>
      <c r="C629" s="37"/>
      <c r="D629" s="832"/>
      <c r="E629" s="832"/>
      <c r="F629" s="832"/>
      <c r="G629" s="4"/>
      <c r="H629" s="4"/>
      <c r="I629" s="4"/>
      <c r="J629" s="4"/>
      <c r="K629" s="4"/>
      <c r="L629" s="4"/>
      <c r="M629" s="4"/>
      <c r="N629" s="4"/>
      <c r="O629" s="4"/>
      <c r="P629" s="4"/>
      <c r="Q629" s="4"/>
      <c r="R629" s="4"/>
      <c r="S629" s="4"/>
      <c r="T629" s="4"/>
      <c r="U629" s="4"/>
      <c r="V629" s="4"/>
      <c r="W629" s="4"/>
      <c r="X629" s="4"/>
      <c r="Y629" s="4"/>
      <c r="Z629" s="4"/>
    </row>
    <row r="630" spans="1:26" ht="12.75" customHeight="1">
      <c r="A630" s="33"/>
      <c r="B630" s="33"/>
      <c r="C630" s="37"/>
      <c r="D630" s="832"/>
      <c r="E630" s="832"/>
      <c r="F630" s="832"/>
      <c r="G630" s="4"/>
      <c r="H630" s="4"/>
      <c r="I630" s="4"/>
      <c r="J630" s="4"/>
      <c r="K630" s="4"/>
      <c r="L630" s="4"/>
      <c r="M630" s="4"/>
      <c r="N630" s="4"/>
      <c r="O630" s="4"/>
      <c r="P630" s="4"/>
      <c r="Q630" s="4"/>
      <c r="R630" s="4"/>
      <c r="S630" s="4"/>
      <c r="T630" s="4"/>
      <c r="U630" s="4"/>
      <c r="V630" s="4"/>
      <c r="W630" s="4"/>
      <c r="X630" s="4"/>
      <c r="Y630" s="4"/>
      <c r="Z630" s="4"/>
    </row>
    <row r="631" spans="1:26" ht="12.75" customHeight="1">
      <c r="A631" s="37"/>
      <c r="B631" s="37"/>
      <c r="C631" s="37"/>
      <c r="D631" s="832"/>
      <c r="E631" s="832"/>
      <c r="F631" s="832"/>
      <c r="G631" s="4"/>
      <c r="H631" s="4"/>
      <c r="I631" s="4"/>
      <c r="J631" s="4"/>
      <c r="K631" s="4"/>
      <c r="L631" s="4"/>
      <c r="M631" s="4"/>
      <c r="N631" s="4"/>
      <c r="O631" s="4"/>
      <c r="P631" s="4"/>
      <c r="Q631" s="4"/>
      <c r="R631" s="4"/>
      <c r="S631" s="4"/>
      <c r="T631" s="4"/>
      <c r="U631" s="4"/>
      <c r="V631" s="4"/>
      <c r="W631" s="4"/>
      <c r="X631" s="4"/>
      <c r="Y631" s="4"/>
      <c r="Z631" s="4"/>
    </row>
    <row r="632" spans="1:26" ht="12.75" customHeight="1">
      <c r="A632" s="37"/>
      <c r="B632" s="37"/>
      <c r="C632" s="37"/>
      <c r="D632" s="5"/>
      <c r="E632" s="5"/>
      <c r="F632" s="5"/>
      <c r="G632" s="4"/>
      <c r="H632" s="4"/>
      <c r="I632" s="4"/>
      <c r="J632" s="4"/>
      <c r="K632" s="4"/>
      <c r="L632" s="4"/>
      <c r="M632" s="4"/>
      <c r="N632" s="4"/>
      <c r="O632" s="4"/>
      <c r="P632" s="4"/>
      <c r="Q632" s="4"/>
      <c r="R632" s="4"/>
      <c r="S632" s="4"/>
      <c r="T632" s="4"/>
      <c r="U632" s="4"/>
      <c r="V632" s="4"/>
      <c r="W632" s="4"/>
      <c r="X632" s="4"/>
      <c r="Y632" s="4"/>
      <c r="Z632" s="4"/>
    </row>
    <row r="633" spans="1:26" ht="12.75" customHeight="1">
      <c r="A633" s="37"/>
      <c r="B633" s="34" t="s">
        <v>294</v>
      </c>
      <c r="C633" s="37"/>
      <c r="D633" s="851" t="s">
        <v>457</v>
      </c>
      <c r="E633" s="832"/>
      <c r="F633" s="832"/>
      <c r="G633" s="4"/>
      <c r="H633" s="4"/>
      <c r="I633" s="4"/>
      <c r="J633" s="4"/>
      <c r="K633" s="4"/>
      <c r="L633" s="4"/>
      <c r="M633" s="4"/>
      <c r="N633" s="4"/>
      <c r="O633" s="4"/>
      <c r="P633" s="4"/>
      <c r="Q633" s="4"/>
      <c r="R633" s="4"/>
      <c r="S633" s="4"/>
      <c r="T633" s="4"/>
      <c r="U633" s="4"/>
      <c r="V633" s="4"/>
      <c r="W633" s="4"/>
      <c r="X633" s="4"/>
      <c r="Y633" s="4"/>
      <c r="Z633" s="4"/>
    </row>
    <row r="634" spans="1:26" ht="12.75" customHeight="1">
      <c r="A634" s="37"/>
      <c r="B634" s="37"/>
      <c r="C634" s="37"/>
      <c r="D634" s="12"/>
      <c r="E634" s="12"/>
      <c r="F634" s="12"/>
      <c r="G634" s="4"/>
      <c r="H634" s="4"/>
      <c r="I634" s="4"/>
      <c r="J634" s="4"/>
      <c r="K634" s="4"/>
      <c r="L634" s="4"/>
      <c r="M634" s="4"/>
      <c r="N634" s="4"/>
      <c r="O634" s="4"/>
      <c r="P634" s="4"/>
      <c r="Q634" s="4"/>
      <c r="R634" s="4"/>
      <c r="S634" s="4"/>
      <c r="T634" s="4"/>
      <c r="U634" s="4"/>
      <c r="V634" s="4"/>
      <c r="W634" s="4"/>
      <c r="X634" s="4"/>
      <c r="Y634" s="4"/>
      <c r="Z634" s="4"/>
    </row>
    <row r="635" spans="1:26" ht="12.75" customHeight="1">
      <c r="A635" s="848" t="s">
        <v>458</v>
      </c>
      <c r="B635" s="849"/>
      <c r="C635" s="849"/>
      <c r="D635" s="849"/>
      <c r="E635" s="849"/>
      <c r="F635" s="849"/>
      <c r="G635" s="849"/>
      <c r="H635" s="4"/>
      <c r="I635" s="4"/>
      <c r="J635" s="4"/>
      <c r="K635" s="4"/>
      <c r="L635" s="4"/>
      <c r="M635" s="4"/>
      <c r="N635" s="4"/>
      <c r="O635" s="4"/>
      <c r="P635" s="4"/>
      <c r="Q635" s="4"/>
      <c r="R635" s="4"/>
      <c r="S635" s="4"/>
      <c r="T635" s="4"/>
      <c r="U635" s="4"/>
      <c r="V635" s="4"/>
      <c r="W635" s="4"/>
      <c r="X635" s="4"/>
      <c r="Y635" s="4"/>
      <c r="Z635" s="4"/>
    </row>
    <row r="636" spans="1:26" ht="12.75" customHeight="1">
      <c r="A636" s="12"/>
      <c r="B636" s="12"/>
      <c r="C636" s="37"/>
      <c r="D636" s="12"/>
      <c r="E636" s="12"/>
      <c r="F636" s="12"/>
      <c r="G636" s="4"/>
      <c r="H636" s="4"/>
      <c r="I636" s="4"/>
      <c r="J636" s="4"/>
      <c r="K636" s="4"/>
      <c r="L636" s="4"/>
      <c r="M636" s="4"/>
      <c r="N636" s="4"/>
      <c r="O636" s="4"/>
      <c r="P636" s="4"/>
      <c r="Q636" s="4"/>
      <c r="R636" s="4"/>
      <c r="S636" s="4"/>
      <c r="T636" s="4"/>
      <c r="U636" s="4"/>
      <c r="V636" s="4"/>
      <c r="W636" s="4"/>
      <c r="X636" s="4"/>
      <c r="Y636" s="4"/>
      <c r="Z636" s="4"/>
    </row>
    <row r="637" spans="1:26" ht="12.75" customHeight="1">
      <c r="A637" s="11"/>
      <c r="B637" s="11"/>
      <c r="C637" s="27"/>
      <c r="D637" s="850" t="s">
        <v>459</v>
      </c>
      <c r="E637" s="832"/>
      <c r="F637" s="832"/>
      <c r="G637" s="4"/>
      <c r="H637" s="4"/>
      <c r="I637" s="4"/>
      <c r="J637" s="4"/>
      <c r="K637" s="4"/>
      <c r="L637" s="4"/>
      <c r="M637" s="4"/>
      <c r="N637" s="4"/>
      <c r="O637" s="4"/>
      <c r="P637" s="4"/>
      <c r="Q637" s="4"/>
      <c r="R637" s="4"/>
      <c r="S637" s="4"/>
      <c r="T637" s="4"/>
      <c r="U637" s="4"/>
      <c r="V637" s="4"/>
      <c r="W637" s="4"/>
      <c r="X637" s="4"/>
      <c r="Y637" s="4"/>
      <c r="Z637" s="4"/>
    </row>
    <row r="638" spans="1:26" ht="12.75" customHeight="1">
      <c r="A638" s="32"/>
      <c r="B638" s="32"/>
      <c r="C638" s="32"/>
      <c r="D638" s="851" t="s">
        <v>460</v>
      </c>
      <c r="E638" s="832"/>
      <c r="F638" s="832"/>
      <c r="G638" s="4"/>
      <c r="H638" s="4"/>
      <c r="I638" s="4"/>
      <c r="J638" s="4"/>
      <c r="K638" s="4"/>
      <c r="L638" s="4"/>
      <c r="M638" s="4"/>
      <c r="N638" s="4"/>
      <c r="O638" s="4"/>
      <c r="P638" s="4"/>
      <c r="Q638" s="4"/>
      <c r="R638" s="4"/>
      <c r="S638" s="4"/>
      <c r="T638" s="4"/>
      <c r="U638" s="4"/>
      <c r="V638" s="4"/>
      <c r="W638" s="4"/>
      <c r="X638" s="4"/>
      <c r="Y638" s="4"/>
      <c r="Z638" s="4"/>
    </row>
    <row r="639" spans="1:26" ht="12.75" customHeight="1">
      <c r="A639" s="32"/>
      <c r="B639" s="32"/>
      <c r="C639" s="32"/>
      <c r="D639" s="12"/>
      <c r="E639" s="12"/>
      <c r="F639" s="12"/>
      <c r="G639" s="4"/>
      <c r="H639" s="4"/>
      <c r="I639" s="4"/>
      <c r="J639" s="4"/>
      <c r="K639" s="4"/>
      <c r="L639" s="4"/>
      <c r="M639" s="4"/>
      <c r="N639" s="4"/>
      <c r="O639" s="4"/>
      <c r="P639" s="4"/>
      <c r="Q639" s="4"/>
      <c r="R639" s="4"/>
      <c r="S639" s="4"/>
      <c r="T639" s="4"/>
      <c r="U639" s="4"/>
      <c r="V639" s="4"/>
      <c r="W639" s="4"/>
      <c r="X639" s="4"/>
      <c r="Y639" s="4"/>
      <c r="Z639" s="4"/>
    </row>
    <row r="640" spans="1:26" ht="14.25" customHeight="1">
      <c r="A640" s="33"/>
      <c r="B640" s="34" t="s">
        <v>294</v>
      </c>
      <c r="C640" s="37"/>
      <c r="D640" s="834" t="s">
        <v>461</v>
      </c>
      <c r="E640" s="832"/>
      <c r="F640" s="832"/>
      <c r="G640" s="4"/>
      <c r="H640" s="4"/>
      <c r="I640" s="4"/>
      <c r="J640" s="4"/>
      <c r="K640" s="4"/>
      <c r="L640" s="4"/>
      <c r="M640" s="4"/>
      <c r="N640" s="4"/>
      <c r="O640" s="4"/>
      <c r="P640" s="4"/>
      <c r="Q640" s="4"/>
      <c r="R640" s="4"/>
      <c r="S640" s="4"/>
      <c r="T640" s="4"/>
      <c r="U640" s="4"/>
      <c r="V640" s="4"/>
      <c r="W640" s="4"/>
      <c r="X640" s="4"/>
      <c r="Y640" s="4"/>
      <c r="Z640" s="4"/>
    </row>
    <row r="641" spans="1:26" ht="12.75" customHeight="1">
      <c r="A641" s="33"/>
      <c r="B641" s="33"/>
      <c r="C641" s="37"/>
      <c r="D641" s="832"/>
      <c r="E641" s="832"/>
      <c r="F641" s="832"/>
      <c r="G641" s="4"/>
      <c r="H641" s="4"/>
      <c r="I641" s="4"/>
      <c r="J641" s="4"/>
      <c r="K641" s="4"/>
      <c r="L641" s="4"/>
      <c r="M641" s="4"/>
      <c r="N641" s="4"/>
      <c r="O641" s="4"/>
      <c r="P641" s="4"/>
      <c r="Q641" s="4"/>
      <c r="R641" s="4"/>
      <c r="S641" s="4"/>
      <c r="T641" s="4"/>
      <c r="U641" s="4"/>
      <c r="V641" s="4"/>
      <c r="W641" s="4"/>
      <c r="X641" s="4"/>
      <c r="Y641" s="4"/>
      <c r="Z641" s="4"/>
    </row>
    <row r="642" spans="1:26" ht="12.75" customHeight="1">
      <c r="A642" s="33"/>
      <c r="B642" s="33"/>
      <c r="C642" s="37"/>
      <c r="D642" s="832"/>
      <c r="E642" s="832"/>
      <c r="F642" s="832"/>
      <c r="G642" s="4"/>
      <c r="H642" s="4"/>
      <c r="I642" s="4"/>
      <c r="J642" s="4"/>
      <c r="K642" s="4"/>
      <c r="L642" s="4"/>
      <c r="M642" s="4"/>
      <c r="N642" s="4"/>
      <c r="O642" s="4"/>
      <c r="P642" s="4"/>
      <c r="Q642" s="4"/>
      <c r="R642" s="4"/>
      <c r="S642" s="4"/>
      <c r="T642" s="4"/>
      <c r="U642" s="4"/>
      <c r="V642" s="4"/>
      <c r="W642" s="4"/>
      <c r="X642" s="4"/>
      <c r="Y642" s="4"/>
      <c r="Z642" s="4"/>
    </row>
    <row r="643" spans="1:26" ht="12.75" customHeight="1">
      <c r="A643" s="33"/>
      <c r="B643" s="33"/>
      <c r="C643" s="37"/>
      <c r="D643" s="832"/>
      <c r="E643" s="832"/>
      <c r="F643" s="832"/>
      <c r="G643" s="4"/>
      <c r="H643" s="4"/>
      <c r="I643" s="4"/>
      <c r="J643" s="4"/>
      <c r="K643" s="4"/>
      <c r="L643" s="4"/>
      <c r="M643" s="4"/>
      <c r="N643" s="4"/>
      <c r="O643" s="4"/>
      <c r="P643" s="4"/>
      <c r="Q643" s="4"/>
      <c r="R643" s="4"/>
      <c r="S643" s="4"/>
      <c r="T643" s="4"/>
      <c r="U643" s="4"/>
      <c r="V643" s="4"/>
      <c r="W643" s="4"/>
      <c r="X643" s="4"/>
      <c r="Y643" s="4"/>
      <c r="Z643" s="4"/>
    </row>
    <row r="644" spans="1:26" ht="12.75" customHeight="1">
      <c r="A644" s="33"/>
      <c r="B644" s="33"/>
      <c r="C644" s="37"/>
      <c r="D644" s="832"/>
      <c r="E644" s="832"/>
      <c r="F644" s="832"/>
      <c r="G644" s="4"/>
      <c r="H644" s="4"/>
      <c r="I644" s="4"/>
      <c r="J644" s="4"/>
      <c r="K644" s="4"/>
      <c r="L644" s="4"/>
      <c r="M644" s="4"/>
      <c r="N644" s="4"/>
      <c r="O644" s="4"/>
      <c r="P644" s="4"/>
      <c r="Q644" s="4"/>
      <c r="R644" s="4"/>
      <c r="S644" s="4"/>
      <c r="T644" s="4"/>
      <c r="U644" s="4"/>
      <c r="V644" s="4"/>
      <c r="W644" s="4"/>
      <c r="X644" s="4"/>
      <c r="Y644" s="4"/>
      <c r="Z644" s="4"/>
    </row>
    <row r="645" spans="1:26" ht="12.75" customHeight="1">
      <c r="A645" s="33"/>
      <c r="B645" s="33"/>
      <c r="C645" s="37"/>
      <c r="D645" s="5"/>
      <c r="E645" s="5"/>
      <c r="F645" s="5"/>
      <c r="G645" s="4"/>
      <c r="H645" s="4"/>
      <c r="I645" s="4"/>
      <c r="J645" s="4"/>
      <c r="K645" s="4"/>
      <c r="L645" s="4"/>
      <c r="M645" s="4"/>
      <c r="N645" s="4"/>
      <c r="O645" s="4"/>
      <c r="P645" s="4"/>
      <c r="Q645" s="4"/>
      <c r="R645" s="4"/>
      <c r="S645" s="4"/>
      <c r="T645" s="4"/>
      <c r="U645" s="4"/>
      <c r="V645" s="4"/>
      <c r="W645" s="4"/>
      <c r="X645" s="4"/>
      <c r="Y645" s="4"/>
      <c r="Z645" s="4"/>
    </row>
    <row r="646" spans="1:26" ht="12.75" customHeight="1">
      <c r="A646" s="33"/>
      <c r="B646" s="34" t="s">
        <v>294</v>
      </c>
      <c r="C646" s="37"/>
      <c r="D646" s="852" t="s">
        <v>462</v>
      </c>
      <c r="E646" s="832"/>
      <c r="F646" s="832"/>
      <c r="G646" s="4"/>
      <c r="H646" s="4"/>
      <c r="I646" s="4"/>
      <c r="J646" s="4"/>
      <c r="K646" s="4"/>
      <c r="L646" s="4"/>
      <c r="M646" s="4"/>
      <c r="N646" s="4"/>
      <c r="O646" s="4"/>
      <c r="P646" s="4"/>
      <c r="Q646" s="4"/>
      <c r="R646" s="4"/>
      <c r="S646" s="4"/>
      <c r="T646" s="4"/>
      <c r="U646" s="4"/>
      <c r="V646" s="4"/>
      <c r="W646" s="4"/>
      <c r="X646" s="4"/>
      <c r="Y646" s="4"/>
      <c r="Z646" s="4"/>
    </row>
    <row r="647" spans="1:26" ht="12.75" customHeight="1">
      <c r="A647" s="33"/>
      <c r="B647" s="33"/>
      <c r="C647" s="37"/>
      <c r="D647" s="846" t="s">
        <v>463</v>
      </c>
      <c r="E647" s="832"/>
      <c r="F647" s="832"/>
      <c r="G647" s="4"/>
      <c r="H647" s="4"/>
      <c r="I647" s="4"/>
      <c r="J647" s="4"/>
      <c r="K647" s="4"/>
      <c r="L647" s="4"/>
      <c r="M647" s="4"/>
      <c r="N647" s="4"/>
      <c r="O647" s="4"/>
      <c r="P647" s="4"/>
      <c r="Q647" s="4"/>
      <c r="R647" s="4"/>
      <c r="S647" s="4"/>
      <c r="T647" s="4"/>
      <c r="U647" s="4"/>
      <c r="V647" s="4"/>
      <c r="W647" s="4"/>
      <c r="X647" s="4"/>
      <c r="Y647" s="4"/>
      <c r="Z647" s="4"/>
    </row>
    <row r="648" spans="1:26" ht="12.75" customHeight="1">
      <c r="A648" s="33"/>
      <c r="B648" s="33"/>
      <c r="C648" s="37"/>
      <c r="D648" s="832"/>
      <c r="E648" s="832"/>
      <c r="F648" s="832"/>
      <c r="G648" s="4"/>
      <c r="H648" s="4"/>
      <c r="I648" s="4"/>
      <c r="J648" s="4"/>
      <c r="K648" s="4"/>
      <c r="L648" s="4"/>
      <c r="M648" s="4"/>
      <c r="N648" s="4"/>
      <c r="O648" s="4"/>
      <c r="P648" s="4"/>
      <c r="Q648" s="4"/>
      <c r="R648" s="4"/>
      <c r="S648" s="4"/>
      <c r="T648" s="4"/>
      <c r="U648" s="4"/>
      <c r="V648" s="4"/>
      <c r="W648" s="4"/>
      <c r="X648" s="4"/>
      <c r="Y648" s="4"/>
      <c r="Z648" s="4"/>
    </row>
    <row r="649" spans="1:26" ht="12.75" customHeight="1">
      <c r="A649" s="33"/>
      <c r="B649" s="33"/>
      <c r="C649" s="37"/>
      <c r="D649" s="832"/>
      <c r="E649" s="832"/>
      <c r="F649" s="832"/>
      <c r="G649" s="4"/>
      <c r="H649" s="4"/>
      <c r="I649" s="4"/>
      <c r="J649" s="4"/>
      <c r="K649" s="4"/>
      <c r="L649" s="4"/>
      <c r="M649" s="4"/>
      <c r="N649" s="4"/>
      <c r="O649" s="4"/>
      <c r="P649" s="4"/>
      <c r="Q649" s="4"/>
      <c r="R649" s="4"/>
      <c r="S649" s="4"/>
      <c r="T649" s="4"/>
      <c r="U649" s="4"/>
      <c r="V649" s="4"/>
      <c r="W649" s="4"/>
      <c r="X649" s="4"/>
      <c r="Y649" s="4"/>
      <c r="Z649" s="4"/>
    </row>
    <row r="650" spans="1:26" ht="12.75" customHeight="1">
      <c r="A650" s="33"/>
      <c r="B650" s="33"/>
      <c r="C650" s="37"/>
      <c r="D650" s="832"/>
      <c r="E650" s="832"/>
      <c r="F650" s="832"/>
      <c r="G650" s="4"/>
      <c r="H650" s="4"/>
      <c r="I650" s="4"/>
      <c r="J650" s="4"/>
      <c r="K650" s="4"/>
      <c r="L650" s="4"/>
      <c r="M650" s="4"/>
      <c r="N650" s="4"/>
      <c r="O650" s="4"/>
      <c r="P650" s="4"/>
      <c r="Q650" s="4"/>
      <c r="R650" s="4"/>
      <c r="S650" s="4"/>
      <c r="T650" s="4"/>
      <c r="U650" s="4"/>
      <c r="V650" s="4"/>
      <c r="W650" s="4"/>
      <c r="X650" s="4"/>
      <c r="Y650" s="4"/>
      <c r="Z650" s="4"/>
    </row>
    <row r="651" spans="1:26" ht="12.75" customHeight="1">
      <c r="A651" s="33"/>
      <c r="B651" s="33"/>
      <c r="C651" s="37"/>
      <c r="D651" s="832"/>
      <c r="E651" s="832"/>
      <c r="F651" s="832"/>
      <c r="G651" s="4"/>
      <c r="H651" s="4"/>
      <c r="I651" s="4"/>
      <c r="J651" s="4"/>
      <c r="K651" s="4"/>
      <c r="L651" s="4"/>
      <c r="M651" s="4"/>
      <c r="N651" s="4"/>
      <c r="O651" s="4"/>
      <c r="P651" s="4"/>
      <c r="Q651" s="4"/>
      <c r="R651" s="4"/>
      <c r="S651" s="4"/>
      <c r="T651" s="4"/>
      <c r="U651" s="4"/>
      <c r="V651" s="4"/>
      <c r="W651" s="4"/>
      <c r="X651" s="4"/>
      <c r="Y651" s="4"/>
      <c r="Z651" s="4"/>
    </row>
    <row r="652" spans="1:26" ht="12.75" customHeight="1">
      <c r="A652" s="33"/>
      <c r="B652" s="33"/>
      <c r="C652" s="37"/>
      <c r="D652" s="847" t="s">
        <v>464</v>
      </c>
      <c r="E652" s="832"/>
      <c r="F652" s="832"/>
      <c r="G652" s="4"/>
      <c r="H652" s="4"/>
      <c r="I652" s="4"/>
      <c r="J652" s="4"/>
      <c r="K652" s="4"/>
      <c r="L652" s="4"/>
      <c r="M652" s="4"/>
      <c r="N652" s="4"/>
      <c r="O652" s="4"/>
      <c r="P652" s="4"/>
      <c r="Q652" s="4"/>
      <c r="R652" s="4"/>
      <c r="S652" s="4"/>
      <c r="T652" s="4"/>
      <c r="U652" s="4"/>
      <c r="V652" s="4"/>
      <c r="W652" s="4"/>
      <c r="X652" s="4"/>
      <c r="Y652" s="4"/>
      <c r="Z652" s="4"/>
    </row>
    <row r="653" spans="1:26" ht="12.75" customHeight="1">
      <c r="A653" s="37"/>
      <c r="B653" s="37"/>
      <c r="C653" s="37"/>
      <c r="D653" s="12"/>
      <c r="E653" s="12"/>
      <c r="F653" s="12"/>
      <c r="G653" s="4"/>
      <c r="H653" s="4"/>
      <c r="I653" s="4"/>
      <c r="J653" s="4"/>
      <c r="K653" s="4"/>
      <c r="L653" s="4"/>
      <c r="M653" s="4"/>
      <c r="N653" s="4"/>
      <c r="O653" s="4"/>
      <c r="P653" s="4"/>
      <c r="Q653" s="4"/>
      <c r="R653" s="4"/>
      <c r="S653" s="4"/>
      <c r="T653" s="4"/>
      <c r="U653" s="4"/>
      <c r="V653" s="4"/>
      <c r="W653" s="4"/>
      <c r="X653" s="4"/>
      <c r="Y653" s="4"/>
      <c r="Z653" s="4"/>
    </row>
    <row r="654" spans="1:26" ht="12.75" customHeight="1">
      <c r="A654" s="848" t="s">
        <v>465</v>
      </c>
      <c r="B654" s="849"/>
      <c r="C654" s="849"/>
      <c r="D654" s="849"/>
      <c r="E654" s="849"/>
      <c r="F654" s="849"/>
      <c r="G654" s="849"/>
      <c r="H654" s="39"/>
      <c r="I654" s="39"/>
      <c r="J654" s="39"/>
      <c r="K654" s="39"/>
      <c r="L654" s="4"/>
      <c r="M654" s="4"/>
      <c r="N654" s="4"/>
      <c r="O654" s="4"/>
      <c r="P654" s="4"/>
      <c r="Q654" s="4"/>
      <c r="R654" s="4"/>
      <c r="S654" s="4"/>
      <c r="T654" s="4"/>
      <c r="U654" s="4"/>
      <c r="V654" s="4"/>
      <c r="W654" s="4"/>
      <c r="X654" s="4"/>
      <c r="Y654" s="4"/>
      <c r="Z654" s="4"/>
    </row>
    <row r="655" spans="1:26" ht="12.75" customHeight="1">
      <c r="A655" s="43"/>
      <c r="B655" s="43"/>
      <c r="C655" s="43"/>
      <c r="D655" s="43"/>
      <c r="E655" s="43"/>
      <c r="F655" s="43"/>
      <c r="G655" s="43"/>
      <c r="H655" s="39"/>
      <c r="I655" s="39"/>
      <c r="J655" s="39"/>
      <c r="K655" s="39"/>
      <c r="L655" s="4"/>
      <c r="M655" s="4"/>
      <c r="N655" s="4"/>
      <c r="O655" s="4"/>
      <c r="P655" s="4"/>
      <c r="Q655" s="4"/>
      <c r="R655" s="4"/>
      <c r="S655" s="4"/>
      <c r="T655" s="4"/>
      <c r="U655" s="4"/>
      <c r="V655" s="4"/>
      <c r="W655" s="4"/>
      <c r="X655" s="4"/>
      <c r="Y655" s="4"/>
      <c r="Z655" s="4"/>
    </row>
    <row r="656" spans="1:26" ht="12.75" customHeight="1">
      <c r="A656" s="11"/>
      <c r="B656" s="11"/>
      <c r="C656" s="27"/>
      <c r="D656" s="850" t="s">
        <v>466</v>
      </c>
      <c r="E656" s="832"/>
      <c r="F656" s="832"/>
      <c r="G656" s="4"/>
      <c r="H656" s="39"/>
      <c r="I656" s="39"/>
      <c r="J656" s="39"/>
      <c r="K656" s="39"/>
      <c r="L656" s="4"/>
      <c r="M656" s="4"/>
      <c r="N656" s="4"/>
      <c r="O656" s="4"/>
      <c r="P656" s="4"/>
      <c r="Q656" s="4"/>
      <c r="R656" s="4"/>
      <c r="S656" s="4"/>
      <c r="T656" s="4"/>
      <c r="U656" s="4"/>
      <c r="V656" s="4"/>
      <c r="W656" s="4"/>
      <c r="X656" s="4"/>
      <c r="Y656" s="4"/>
      <c r="Z656" s="4"/>
    </row>
    <row r="657" spans="1:26" ht="12.75" customHeight="1">
      <c r="A657" s="27"/>
      <c r="B657" s="27"/>
      <c r="C657" s="27"/>
      <c r="D657" s="850" t="s">
        <v>467</v>
      </c>
      <c r="E657" s="832"/>
      <c r="F657" s="832"/>
      <c r="G657" s="4"/>
      <c r="H657" s="39"/>
      <c r="I657" s="39"/>
      <c r="J657" s="39"/>
      <c r="K657" s="39"/>
      <c r="L657" s="4"/>
      <c r="M657" s="4"/>
      <c r="N657" s="4"/>
      <c r="O657" s="4"/>
      <c r="P657" s="4"/>
      <c r="Q657" s="4"/>
      <c r="R657" s="4"/>
      <c r="S657" s="4"/>
      <c r="T657" s="4"/>
      <c r="U657" s="4"/>
      <c r="V657" s="4"/>
      <c r="W657" s="4"/>
      <c r="X657" s="4"/>
      <c r="Y657" s="4"/>
      <c r="Z657" s="4"/>
    </row>
    <row r="658" spans="1:26" ht="12.75" customHeight="1">
      <c r="A658" s="32"/>
      <c r="B658" s="32"/>
      <c r="C658" s="32"/>
      <c r="D658" s="851" t="s">
        <v>468</v>
      </c>
      <c r="E658" s="832"/>
      <c r="F658" s="832"/>
      <c r="G658" s="4"/>
      <c r="H658" s="39"/>
      <c r="I658" s="39"/>
      <c r="J658" s="39"/>
      <c r="K658" s="39"/>
      <c r="L658" s="4"/>
      <c r="M658" s="4"/>
      <c r="N658" s="4"/>
      <c r="O658" s="4"/>
      <c r="P658" s="4"/>
      <c r="Q658" s="4"/>
      <c r="R658" s="4"/>
      <c r="S658" s="4"/>
      <c r="T658" s="4"/>
      <c r="U658" s="4"/>
      <c r="V658" s="4"/>
      <c r="W658" s="4"/>
      <c r="X658" s="4"/>
      <c r="Y658" s="4"/>
      <c r="Z658" s="4"/>
    </row>
    <row r="659" spans="1:26" ht="12.75" customHeight="1">
      <c r="A659" s="32"/>
      <c r="B659" s="32"/>
      <c r="C659" s="32"/>
      <c r="D659" s="4"/>
      <c r="E659" s="4"/>
      <c r="F659" s="4"/>
      <c r="G659" s="4"/>
      <c r="H659" s="39"/>
      <c r="I659" s="39"/>
      <c r="J659" s="39"/>
      <c r="K659" s="39"/>
      <c r="L659" s="4"/>
      <c r="M659" s="4"/>
      <c r="N659" s="4"/>
      <c r="O659" s="4"/>
      <c r="P659" s="4"/>
      <c r="Q659" s="4"/>
      <c r="R659" s="4"/>
      <c r="S659" s="4"/>
      <c r="T659" s="4"/>
      <c r="U659" s="4"/>
      <c r="V659" s="4"/>
      <c r="W659" s="4"/>
      <c r="X659" s="4"/>
      <c r="Y659" s="4"/>
      <c r="Z659" s="4"/>
    </row>
    <row r="660" spans="1:26" ht="12.75" customHeight="1">
      <c r="A660" s="33"/>
      <c r="B660" s="34" t="s">
        <v>294</v>
      </c>
      <c r="C660" s="32"/>
      <c r="D660" s="851" t="s">
        <v>469</v>
      </c>
      <c r="E660" s="832"/>
      <c r="F660" s="832"/>
      <c r="G660" s="4"/>
      <c r="H660" s="39"/>
      <c r="I660" s="39"/>
      <c r="J660" s="39"/>
      <c r="K660" s="39"/>
      <c r="L660" s="4"/>
      <c r="M660" s="4"/>
      <c r="N660" s="4"/>
      <c r="O660" s="4"/>
      <c r="P660" s="4"/>
      <c r="Q660" s="4"/>
      <c r="R660" s="4"/>
      <c r="S660" s="4"/>
      <c r="T660" s="4"/>
      <c r="U660" s="4"/>
      <c r="V660" s="4"/>
      <c r="W660" s="4"/>
      <c r="X660" s="4"/>
      <c r="Y660" s="4"/>
      <c r="Z660" s="4"/>
    </row>
    <row r="661" spans="1:26" ht="12.75" customHeight="1">
      <c r="A661" s="32"/>
      <c r="B661" s="32"/>
      <c r="C661" s="32"/>
      <c r="D661" s="851" t="s">
        <v>470</v>
      </c>
      <c r="E661" s="832"/>
      <c r="F661" s="832"/>
      <c r="G661" s="4"/>
      <c r="H661" s="39"/>
      <c r="I661" s="39"/>
      <c r="J661" s="39"/>
      <c r="K661" s="39"/>
      <c r="L661" s="4"/>
      <c r="M661" s="4"/>
      <c r="N661" s="4"/>
      <c r="O661" s="4"/>
      <c r="P661" s="4"/>
      <c r="Q661" s="4"/>
      <c r="R661" s="4"/>
      <c r="S661" s="4"/>
      <c r="T661" s="4"/>
      <c r="U661" s="4"/>
      <c r="V661" s="4"/>
      <c r="W661" s="4"/>
      <c r="X661" s="4"/>
      <c r="Y661" s="4"/>
      <c r="Z661" s="4"/>
    </row>
    <row r="662" spans="1:26" ht="12.75" customHeight="1">
      <c r="A662" s="32"/>
      <c r="B662" s="32"/>
      <c r="C662" s="32"/>
      <c r="D662" s="4"/>
      <c r="E662" s="835" t="s">
        <v>471</v>
      </c>
      <c r="F662" s="832"/>
      <c r="G662" s="4"/>
      <c r="H662" s="39"/>
      <c r="I662" s="39"/>
      <c r="J662" s="39"/>
      <c r="K662" s="39"/>
      <c r="L662" s="4"/>
      <c r="M662" s="4"/>
      <c r="N662" s="4"/>
      <c r="O662" s="4"/>
      <c r="P662" s="4"/>
      <c r="Q662" s="4"/>
      <c r="R662" s="4"/>
      <c r="S662" s="4"/>
      <c r="T662" s="4"/>
      <c r="U662" s="4"/>
      <c r="V662" s="4"/>
      <c r="W662" s="4"/>
      <c r="X662" s="4"/>
      <c r="Y662" s="4"/>
      <c r="Z662" s="4"/>
    </row>
    <row r="663" spans="1:26" ht="12.75" customHeight="1">
      <c r="A663" s="32"/>
      <c r="B663" s="32"/>
      <c r="C663" s="32"/>
      <c r="D663" s="4"/>
      <c r="E663" s="832"/>
      <c r="F663" s="832"/>
      <c r="G663" s="4"/>
      <c r="H663" s="39"/>
      <c r="I663" s="39"/>
      <c r="J663" s="39"/>
      <c r="K663" s="39"/>
      <c r="L663" s="4"/>
      <c r="M663" s="4"/>
      <c r="N663" s="4"/>
      <c r="O663" s="4"/>
      <c r="P663" s="4"/>
      <c r="Q663" s="4"/>
      <c r="R663" s="4"/>
      <c r="S663" s="4"/>
      <c r="T663" s="4"/>
      <c r="U663" s="4"/>
      <c r="V663" s="4"/>
      <c r="W663" s="4"/>
      <c r="X663" s="4"/>
      <c r="Y663" s="4"/>
      <c r="Z663" s="4"/>
    </row>
    <row r="664" spans="1:26" ht="12.75" customHeight="1">
      <c r="A664" s="32"/>
      <c r="B664" s="32"/>
      <c r="C664" s="32"/>
      <c r="D664" s="46"/>
      <c r="E664" s="12"/>
      <c r="F664" s="4"/>
      <c r="G664" s="4"/>
      <c r="H664" s="39"/>
      <c r="I664" s="39"/>
      <c r="J664" s="39"/>
      <c r="K664" s="39"/>
      <c r="L664" s="4"/>
      <c r="M664" s="4"/>
      <c r="N664" s="4"/>
      <c r="O664" s="4"/>
      <c r="P664" s="4"/>
      <c r="Q664" s="4"/>
      <c r="R664" s="4"/>
      <c r="S664" s="4"/>
      <c r="T664" s="4"/>
      <c r="U664" s="4"/>
      <c r="V664" s="4"/>
      <c r="W664" s="4"/>
      <c r="X664" s="4"/>
      <c r="Y664" s="4"/>
      <c r="Z664" s="4"/>
    </row>
    <row r="665" spans="1:26" ht="12.75" customHeight="1">
      <c r="A665" s="33"/>
      <c r="B665" s="34" t="s">
        <v>294</v>
      </c>
      <c r="C665" s="32"/>
      <c r="D665" s="834" t="s">
        <v>472</v>
      </c>
      <c r="E665" s="832"/>
      <c r="F665" s="832"/>
      <c r="G665" s="4"/>
      <c r="H665" s="39"/>
      <c r="I665" s="39"/>
      <c r="J665" s="39"/>
      <c r="K665" s="39"/>
      <c r="L665" s="4"/>
      <c r="M665" s="4"/>
      <c r="N665" s="4"/>
      <c r="O665" s="4"/>
      <c r="P665" s="4"/>
      <c r="Q665" s="4"/>
      <c r="R665" s="4"/>
      <c r="S665" s="4"/>
      <c r="T665" s="4"/>
      <c r="U665" s="4"/>
      <c r="V665" s="4"/>
      <c r="W665" s="4"/>
      <c r="X665" s="4"/>
      <c r="Y665" s="4"/>
      <c r="Z665" s="4"/>
    </row>
    <row r="666" spans="1:26" ht="12.75" customHeight="1">
      <c r="A666" s="29"/>
      <c r="B666" s="29"/>
      <c r="C666" s="32"/>
      <c r="D666" s="832"/>
      <c r="E666" s="832"/>
      <c r="F666" s="832"/>
      <c r="G666" s="4"/>
      <c r="H666" s="39"/>
      <c r="I666" s="39"/>
      <c r="J666" s="39"/>
      <c r="K666" s="39"/>
      <c r="L666" s="4"/>
      <c r="M666" s="4"/>
      <c r="N666" s="4"/>
      <c r="O666" s="4"/>
      <c r="P666" s="4"/>
      <c r="Q666" s="4"/>
      <c r="R666" s="4"/>
      <c r="S666" s="4"/>
      <c r="T666" s="4"/>
      <c r="U666" s="4"/>
      <c r="V666" s="4"/>
      <c r="W666" s="4"/>
      <c r="X666" s="4"/>
      <c r="Y666" s="4"/>
      <c r="Z666" s="4"/>
    </row>
    <row r="667" spans="1:26" ht="12.75" customHeight="1">
      <c r="A667" s="32"/>
      <c r="B667" s="32"/>
      <c r="C667" s="32"/>
      <c r="D667" s="832"/>
      <c r="E667" s="832"/>
      <c r="F667" s="832"/>
      <c r="G667" s="4"/>
      <c r="H667" s="39"/>
      <c r="I667" s="39"/>
      <c r="J667" s="39"/>
      <c r="K667" s="39"/>
      <c r="L667" s="4"/>
      <c r="M667" s="4"/>
      <c r="N667" s="4"/>
      <c r="O667" s="4"/>
      <c r="P667" s="4"/>
      <c r="Q667" s="4"/>
      <c r="R667" s="4"/>
      <c r="S667" s="4"/>
      <c r="T667" s="4"/>
      <c r="U667" s="4"/>
      <c r="V667" s="4"/>
      <c r="W667" s="4"/>
      <c r="X667" s="4"/>
      <c r="Y667" s="4"/>
      <c r="Z667" s="4"/>
    </row>
    <row r="668" spans="1:26" ht="12.75" customHeight="1">
      <c r="A668" s="32"/>
      <c r="B668" s="32"/>
      <c r="C668" s="32"/>
      <c r="D668" s="4"/>
      <c r="E668" s="4"/>
      <c r="F668" s="4"/>
      <c r="G668" s="4"/>
      <c r="H668" s="39"/>
      <c r="I668" s="39"/>
      <c r="J668" s="39"/>
      <c r="K668" s="39"/>
      <c r="L668" s="4"/>
      <c r="M668" s="4"/>
      <c r="N668" s="4"/>
      <c r="O668" s="4"/>
      <c r="P668" s="4"/>
      <c r="Q668" s="4"/>
      <c r="R668" s="4"/>
      <c r="S668" s="4"/>
      <c r="T668" s="4"/>
      <c r="U668" s="4"/>
      <c r="V668" s="4"/>
      <c r="W668" s="4"/>
      <c r="X668" s="4"/>
      <c r="Y668" s="4"/>
      <c r="Z668" s="4"/>
    </row>
    <row r="669" spans="1:26" ht="12.75" customHeight="1">
      <c r="A669" s="33"/>
      <c r="B669" s="34" t="s">
        <v>294</v>
      </c>
      <c r="C669" s="32"/>
      <c r="D669" s="851" t="s">
        <v>473</v>
      </c>
      <c r="E669" s="832"/>
      <c r="F669" s="832"/>
      <c r="G669" s="4"/>
      <c r="H669" s="39"/>
      <c r="I669" s="39"/>
      <c r="J669" s="39"/>
      <c r="K669" s="39"/>
      <c r="L669" s="4"/>
      <c r="M669" s="4"/>
      <c r="N669" s="4"/>
      <c r="O669" s="4"/>
      <c r="P669" s="4"/>
      <c r="Q669" s="4"/>
      <c r="R669" s="4"/>
      <c r="S669" s="4"/>
      <c r="T669" s="4"/>
      <c r="U669" s="4"/>
      <c r="V669" s="4"/>
      <c r="W669" s="4"/>
      <c r="X669" s="4"/>
      <c r="Y669" s="4"/>
      <c r="Z669" s="4"/>
    </row>
    <row r="670" spans="1:26" ht="12.75" customHeight="1">
      <c r="A670" s="33"/>
      <c r="B670" s="33"/>
      <c r="C670" s="32"/>
      <c r="D670" s="851" t="s">
        <v>474</v>
      </c>
      <c r="E670" s="832"/>
      <c r="F670" s="832"/>
      <c r="G670" s="4"/>
      <c r="H670" s="39"/>
      <c r="I670" s="39"/>
      <c r="J670" s="39"/>
      <c r="K670" s="39"/>
      <c r="L670" s="4"/>
      <c r="M670" s="4"/>
      <c r="N670" s="4"/>
      <c r="O670" s="4"/>
      <c r="P670" s="4"/>
      <c r="Q670" s="4"/>
      <c r="R670" s="4"/>
      <c r="S670" s="4"/>
      <c r="T670" s="4"/>
      <c r="U670" s="4"/>
      <c r="V670" s="4"/>
      <c r="W670" s="4"/>
      <c r="X670" s="4"/>
      <c r="Y670" s="4"/>
      <c r="Z670" s="4"/>
    </row>
    <row r="671" spans="1:26" ht="12.75" customHeight="1">
      <c r="A671" s="32"/>
      <c r="B671" s="32"/>
      <c r="C671" s="32"/>
      <c r="D671" s="4"/>
      <c r="E671" s="853" t="s">
        <v>475</v>
      </c>
      <c r="F671" s="832"/>
      <c r="G671" s="4"/>
      <c r="H671" s="39"/>
      <c r="I671" s="39"/>
      <c r="J671" s="39"/>
      <c r="K671" s="39"/>
      <c r="L671" s="4"/>
      <c r="M671" s="4"/>
      <c r="N671" s="4"/>
      <c r="O671" s="4"/>
      <c r="P671" s="4"/>
      <c r="Q671" s="4"/>
      <c r="R671" s="4"/>
      <c r="S671" s="4"/>
      <c r="T671" s="4"/>
      <c r="U671" s="4"/>
      <c r="V671" s="4"/>
      <c r="W671" s="4"/>
      <c r="X671" s="4"/>
      <c r="Y671" s="4"/>
      <c r="Z671" s="4"/>
    </row>
    <row r="672" spans="1:26" ht="12.75" customHeight="1">
      <c r="A672" s="32"/>
      <c r="B672" s="32"/>
      <c r="C672" s="32"/>
      <c r="D672" s="3"/>
      <c r="E672" s="4"/>
      <c r="F672" s="4"/>
      <c r="G672" s="4"/>
      <c r="H672" s="39"/>
      <c r="I672" s="39"/>
      <c r="J672" s="39"/>
      <c r="K672" s="39"/>
      <c r="L672" s="4"/>
      <c r="M672" s="4"/>
      <c r="N672" s="4"/>
      <c r="O672" s="4"/>
      <c r="P672" s="4"/>
      <c r="Q672" s="4"/>
      <c r="R672" s="4"/>
      <c r="S672" s="4"/>
      <c r="T672" s="4"/>
      <c r="U672" s="4"/>
      <c r="V672" s="4"/>
      <c r="W672" s="4"/>
      <c r="X672" s="4"/>
      <c r="Y672" s="4"/>
      <c r="Z672" s="4"/>
    </row>
    <row r="673" spans="1:26" ht="12.75" customHeight="1">
      <c r="A673" s="33"/>
      <c r="B673" s="34" t="s">
        <v>294</v>
      </c>
      <c r="C673" s="32"/>
      <c r="D673" s="834" t="s">
        <v>476</v>
      </c>
      <c r="E673" s="832"/>
      <c r="F673" s="832"/>
      <c r="G673" s="4"/>
      <c r="H673" s="39"/>
      <c r="I673" s="39"/>
      <c r="J673" s="39"/>
      <c r="K673" s="39"/>
      <c r="L673" s="4"/>
      <c r="M673" s="4"/>
      <c r="N673" s="4"/>
      <c r="O673" s="4"/>
      <c r="P673" s="4"/>
      <c r="Q673" s="4"/>
      <c r="R673" s="4"/>
      <c r="S673" s="4"/>
      <c r="T673" s="4"/>
      <c r="U673" s="4"/>
      <c r="V673" s="4"/>
      <c r="W673" s="4"/>
      <c r="X673" s="4"/>
      <c r="Y673" s="4"/>
      <c r="Z673" s="4"/>
    </row>
    <row r="674" spans="1:26" ht="12.75" customHeight="1">
      <c r="A674" s="32"/>
      <c r="B674" s="32"/>
      <c r="C674" s="32"/>
      <c r="D674" s="832"/>
      <c r="E674" s="832"/>
      <c r="F674" s="832"/>
      <c r="G674" s="4"/>
      <c r="H674" s="39"/>
      <c r="I674" s="39"/>
      <c r="J674" s="39"/>
      <c r="K674" s="39"/>
      <c r="L674" s="4"/>
      <c r="M674" s="4"/>
      <c r="N674" s="4"/>
      <c r="O674" s="4"/>
      <c r="P674" s="4"/>
      <c r="Q674" s="4"/>
      <c r="R674" s="4"/>
      <c r="S674" s="4"/>
      <c r="T674" s="4"/>
      <c r="U674" s="4"/>
      <c r="V674" s="4"/>
      <c r="W674" s="4"/>
      <c r="X674" s="4"/>
      <c r="Y674" s="4"/>
      <c r="Z674" s="4"/>
    </row>
    <row r="675" spans="1:26" ht="12.75" customHeight="1">
      <c r="A675" s="32"/>
      <c r="B675" s="32"/>
      <c r="C675" s="32"/>
      <c r="D675" s="832"/>
      <c r="E675" s="832"/>
      <c r="F675" s="832"/>
      <c r="G675" s="4"/>
      <c r="H675" s="39"/>
      <c r="I675" s="39"/>
      <c r="J675" s="39"/>
      <c r="K675" s="39"/>
      <c r="L675" s="4"/>
      <c r="M675" s="4"/>
      <c r="N675" s="4"/>
      <c r="O675" s="4"/>
      <c r="P675" s="4"/>
      <c r="Q675" s="4"/>
      <c r="R675" s="4"/>
      <c r="S675" s="4"/>
      <c r="T675" s="4"/>
      <c r="U675" s="4"/>
      <c r="V675" s="4"/>
      <c r="W675" s="4"/>
      <c r="X675" s="4"/>
      <c r="Y675" s="4"/>
      <c r="Z675" s="4"/>
    </row>
    <row r="676" spans="1:26" ht="12.75" customHeight="1">
      <c r="A676" s="32"/>
      <c r="B676" s="32"/>
      <c r="C676" s="32"/>
      <c r="D676" s="832"/>
      <c r="E676" s="832"/>
      <c r="F676" s="832"/>
      <c r="G676" s="4"/>
      <c r="H676" s="39"/>
      <c r="I676" s="39"/>
      <c r="J676" s="39"/>
      <c r="K676" s="39"/>
      <c r="L676" s="4"/>
      <c r="M676" s="4"/>
      <c r="N676" s="4"/>
      <c r="O676" s="4"/>
      <c r="P676" s="4"/>
      <c r="Q676" s="4"/>
      <c r="R676" s="4"/>
      <c r="S676" s="4"/>
      <c r="T676" s="4"/>
      <c r="U676" s="4"/>
      <c r="V676" s="4"/>
      <c r="W676" s="4"/>
      <c r="X676" s="4"/>
      <c r="Y676" s="4"/>
      <c r="Z676" s="4"/>
    </row>
    <row r="677" spans="1:26" ht="12.75" customHeight="1">
      <c r="A677" s="32"/>
      <c r="B677" s="32"/>
      <c r="C677" s="32"/>
      <c r="D677" s="832"/>
      <c r="E677" s="832"/>
      <c r="F677" s="832"/>
      <c r="G677" s="4"/>
      <c r="H677" s="39"/>
      <c r="I677" s="39"/>
      <c r="J677" s="39"/>
      <c r="K677" s="39"/>
      <c r="L677" s="4"/>
      <c r="M677" s="4"/>
      <c r="N677" s="4"/>
      <c r="O677" s="4"/>
      <c r="P677" s="4"/>
      <c r="Q677" s="4"/>
      <c r="R677" s="4"/>
      <c r="S677" s="4"/>
      <c r="T677" s="4"/>
      <c r="U677" s="4"/>
      <c r="V677" s="4"/>
      <c r="W677" s="4"/>
      <c r="X677" s="4"/>
      <c r="Y677" s="4"/>
      <c r="Z677" s="4"/>
    </row>
    <row r="678" spans="1:26" ht="12.75" customHeight="1">
      <c r="A678" s="32"/>
      <c r="B678" s="32"/>
      <c r="C678" s="32"/>
      <c r="D678" s="832"/>
      <c r="E678" s="832"/>
      <c r="F678" s="832"/>
      <c r="G678" s="4"/>
      <c r="H678" s="39"/>
      <c r="I678" s="39"/>
      <c r="J678" s="39"/>
      <c r="K678" s="39"/>
      <c r="L678" s="4"/>
      <c r="M678" s="4"/>
      <c r="N678" s="4"/>
      <c r="O678" s="4"/>
      <c r="P678" s="4"/>
      <c r="Q678" s="4"/>
      <c r="R678" s="4"/>
      <c r="S678" s="4"/>
      <c r="T678" s="4"/>
      <c r="U678" s="4"/>
      <c r="V678" s="4"/>
      <c r="W678" s="4"/>
      <c r="X678" s="4"/>
      <c r="Y678" s="4"/>
      <c r="Z678" s="4"/>
    </row>
    <row r="679" spans="1:26" ht="12.75" customHeight="1">
      <c r="A679" s="32"/>
      <c r="B679" s="32"/>
      <c r="C679" s="32"/>
      <c r="D679" s="5"/>
      <c r="E679" s="5"/>
      <c r="F679" s="5"/>
      <c r="G679" s="4"/>
      <c r="H679" s="39"/>
      <c r="I679" s="39"/>
      <c r="J679" s="39"/>
      <c r="K679" s="39"/>
      <c r="L679" s="4"/>
      <c r="M679" s="4"/>
      <c r="N679" s="4"/>
      <c r="O679" s="4"/>
      <c r="P679" s="4"/>
      <c r="Q679" s="4"/>
      <c r="R679" s="4"/>
      <c r="S679" s="4"/>
      <c r="T679" s="4"/>
      <c r="U679" s="4"/>
      <c r="V679" s="4"/>
      <c r="W679" s="4"/>
      <c r="X679" s="4"/>
      <c r="Y679" s="4"/>
      <c r="Z679" s="4"/>
    </row>
    <row r="680" spans="1:26" ht="12.75" customHeight="1">
      <c r="A680" s="33"/>
      <c r="B680" s="34" t="s">
        <v>294</v>
      </c>
      <c r="C680" s="32"/>
      <c r="D680" s="834" t="s">
        <v>477</v>
      </c>
      <c r="E680" s="832"/>
      <c r="F680" s="832"/>
      <c r="G680" s="4"/>
      <c r="H680" s="39"/>
      <c r="I680" s="39"/>
      <c r="J680" s="39"/>
      <c r="K680" s="39"/>
      <c r="L680" s="4"/>
      <c r="M680" s="4"/>
      <c r="N680" s="4"/>
      <c r="O680" s="4"/>
      <c r="P680" s="4"/>
      <c r="Q680" s="4"/>
      <c r="R680" s="4"/>
      <c r="S680" s="4"/>
      <c r="T680" s="4"/>
      <c r="U680" s="4"/>
      <c r="V680" s="4"/>
      <c r="W680" s="4"/>
      <c r="X680" s="4"/>
      <c r="Y680" s="4"/>
      <c r="Z680" s="4"/>
    </row>
    <row r="681" spans="1:26" ht="12.75" customHeight="1">
      <c r="A681" s="32"/>
      <c r="B681" s="32"/>
      <c r="C681" s="32"/>
      <c r="D681" s="832"/>
      <c r="E681" s="832"/>
      <c r="F681" s="832"/>
      <c r="G681" s="4"/>
      <c r="H681" s="39"/>
      <c r="I681" s="39"/>
      <c r="J681" s="39"/>
      <c r="K681" s="39"/>
      <c r="L681" s="4"/>
      <c r="M681" s="4"/>
      <c r="N681" s="4"/>
      <c r="O681" s="4"/>
      <c r="P681" s="4"/>
      <c r="Q681" s="4"/>
      <c r="R681" s="4"/>
      <c r="S681" s="4"/>
      <c r="T681" s="4"/>
      <c r="U681" s="4"/>
      <c r="V681" s="4"/>
      <c r="W681" s="4"/>
      <c r="X681" s="4"/>
      <c r="Y681" s="4"/>
      <c r="Z681" s="4"/>
    </row>
    <row r="682" spans="1:26" ht="12.75" customHeight="1">
      <c r="A682" s="32"/>
      <c r="B682" s="32"/>
      <c r="C682" s="32"/>
      <c r="D682" s="832"/>
      <c r="E682" s="832"/>
      <c r="F682" s="832"/>
      <c r="G682" s="4"/>
      <c r="H682" s="39"/>
      <c r="I682" s="39"/>
      <c r="J682" s="39"/>
      <c r="K682" s="39"/>
      <c r="L682" s="4"/>
      <c r="M682" s="4"/>
      <c r="N682" s="4"/>
      <c r="O682" s="4"/>
      <c r="P682" s="4"/>
      <c r="Q682" s="4"/>
      <c r="R682" s="4"/>
      <c r="S682" s="4"/>
      <c r="T682" s="4"/>
      <c r="U682" s="4"/>
      <c r="V682" s="4"/>
      <c r="W682" s="4"/>
      <c r="X682" s="4"/>
      <c r="Y682" s="4"/>
      <c r="Z682" s="4"/>
    </row>
    <row r="683" spans="1:26" ht="15" customHeight="1">
      <c r="A683" s="32"/>
      <c r="B683" s="32"/>
      <c r="C683" s="32"/>
      <c r="D683" s="832"/>
      <c r="E683" s="832"/>
      <c r="F683" s="832"/>
      <c r="G683" s="4"/>
      <c r="H683" s="39"/>
      <c r="I683" s="39"/>
      <c r="J683" s="39"/>
      <c r="K683" s="39"/>
      <c r="L683" s="4"/>
      <c r="M683" s="4"/>
      <c r="N683" s="4"/>
      <c r="O683" s="4"/>
      <c r="P683" s="4"/>
      <c r="Q683" s="4"/>
      <c r="R683" s="4"/>
      <c r="S683" s="4"/>
      <c r="T683" s="4"/>
      <c r="U683" s="4"/>
      <c r="V683" s="4"/>
      <c r="W683" s="4"/>
      <c r="X683" s="4"/>
      <c r="Y683" s="4"/>
      <c r="Z683" s="4"/>
    </row>
    <row r="684" spans="1:26" ht="15" customHeight="1">
      <c r="A684" s="32"/>
      <c r="B684" s="32"/>
      <c r="C684" s="32"/>
      <c r="D684" s="832"/>
      <c r="E684" s="832"/>
      <c r="F684" s="832"/>
      <c r="G684" s="4"/>
      <c r="H684" s="39"/>
      <c r="I684" s="39"/>
      <c r="J684" s="39"/>
      <c r="K684" s="39"/>
      <c r="L684" s="4"/>
      <c r="M684" s="4"/>
      <c r="N684" s="4"/>
      <c r="O684" s="4"/>
      <c r="P684" s="4"/>
      <c r="Q684" s="4"/>
      <c r="R684" s="4"/>
      <c r="S684" s="4"/>
      <c r="T684" s="4"/>
      <c r="U684" s="4"/>
      <c r="V684" s="4"/>
      <c r="W684" s="4"/>
      <c r="X684" s="4"/>
      <c r="Y684" s="4"/>
      <c r="Z684" s="4"/>
    </row>
    <row r="685" spans="1:26" ht="12.75" customHeight="1">
      <c r="A685" s="32"/>
      <c r="B685" s="32"/>
      <c r="C685" s="32"/>
      <c r="D685" s="832"/>
      <c r="E685" s="832"/>
      <c r="F685" s="832"/>
      <c r="G685" s="4"/>
      <c r="H685" s="39"/>
      <c r="I685" s="39"/>
      <c r="J685" s="39"/>
      <c r="K685" s="39"/>
      <c r="L685" s="4"/>
      <c r="M685" s="4"/>
      <c r="N685" s="4"/>
      <c r="O685" s="4"/>
      <c r="P685" s="4"/>
      <c r="Q685" s="4"/>
      <c r="R685" s="4"/>
      <c r="S685" s="4"/>
      <c r="T685" s="4"/>
      <c r="U685" s="4"/>
      <c r="V685" s="4"/>
      <c r="W685" s="4"/>
      <c r="X685" s="4"/>
      <c r="Y685" s="4"/>
      <c r="Z685" s="4"/>
    </row>
    <row r="686" spans="1:26" ht="12.75" customHeight="1">
      <c r="A686" s="32"/>
      <c r="B686" s="32"/>
      <c r="C686" s="32"/>
      <c r="D686" s="832"/>
      <c r="E686" s="832"/>
      <c r="F686" s="832"/>
      <c r="G686" s="4"/>
      <c r="H686" s="39"/>
      <c r="I686" s="39"/>
      <c r="J686" s="39"/>
      <c r="K686" s="39"/>
      <c r="L686" s="4"/>
      <c r="M686" s="4"/>
      <c r="N686" s="4"/>
      <c r="O686" s="4"/>
      <c r="P686" s="4"/>
      <c r="Q686" s="4"/>
      <c r="R686" s="4"/>
      <c r="S686" s="4"/>
      <c r="T686" s="4"/>
      <c r="U686" s="4"/>
      <c r="V686" s="4"/>
      <c r="W686" s="4"/>
      <c r="X686" s="4"/>
      <c r="Y686" s="4"/>
      <c r="Z686" s="4"/>
    </row>
    <row r="687" spans="1:26" ht="12.75" customHeight="1">
      <c r="A687" s="32"/>
      <c r="B687" s="32"/>
      <c r="C687" s="32"/>
      <c r="D687" s="832"/>
      <c r="E687" s="832"/>
      <c r="F687" s="832"/>
      <c r="G687" s="4"/>
      <c r="H687" s="39"/>
      <c r="I687" s="39"/>
      <c r="J687" s="39"/>
      <c r="K687" s="39"/>
      <c r="L687" s="4"/>
      <c r="M687" s="4"/>
      <c r="N687" s="4"/>
      <c r="O687" s="4"/>
      <c r="P687" s="4"/>
      <c r="Q687" s="4"/>
      <c r="R687" s="4"/>
      <c r="S687" s="4"/>
      <c r="T687" s="4"/>
      <c r="U687" s="4"/>
      <c r="V687" s="4"/>
      <c r="W687" s="4"/>
      <c r="X687" s="4"/>
      <c r="Y687" s="4"/>
      <c r="Z687" s="4"/>
    </row>
    <row r="688" spans="1:26" ht="15" customHeight="1">
      <c r="A688" s="32"/>
      <c r="B688" s="32"/>
      <c r="C688" s="32"/>
      <c r="D688" s="832"/>
      <c r="E688" s="832"/>
      <c r="F688" s="832"/>
      <c r="G688" s="4"/>
      <c r="H688" s="39"/>
      <c r="I688" s="39"/>
      <c r="J688" s="39"/>
      <c r="K688" s="39"/>
      <c r="L688" s="4"/>
      <c r="M688" s="4"/>
      <c r="N688" s="4"/>
      <c r="O688" s="4"/>
      <c r="P688" s="4"/>
      <c r="Q688" s="4"/>
      <c r="R688" s="4"/>
      <c r="S688" s="4"/>
      <c r="T688" s="4"/>
      <c r="U688" s="4"/>
      <c r="V688" s="4"/>
      <c r="W688" s="4"/>
      <c r="X688" s="4"/>
      <c r="Y688" s="4"/>
      <c r="Z688" s="4"/>
    </row>
    <row r="689" spans="1:26" ht="12.75" customHeight="1">
      <c r="A689" s="32"/>
      <c r="B689" s="32"/>
      <c r="C689" s="32"/>
      <c r="D689" s="832"/>
      <c r="E689" s="832"/>
      <c r="F689" s="832"/>
      <c r="G689" s="4"/>
      <c r="H689" s="39"/>
      <c r="I689" s="39"/>
      <c r="J689" s="39"/>
      <c r="K689" s="39"/>
      <c r="L689" s="4"/>
      <c r="M689" s="4"/>
      <c r="N689" s="4"/>
      <c r="O689" s="4"/>
      <c r="P689" s="4"/>
      <c r="Q689" s="4"/>
      <c r="R689" s="4"/>
      <c r="S689" s="4"/>
      <c r="T689" s="4"/>
      <c r="U689" s="4"/>
      <c r="V689" s="4"/>
      <c r="W689" s="4"/>
      <c r="X689" s="4"/>
      <c r="Y689" s="4"/>
      <c r="Z689" s="4"/>
    </row>
    <row r="690" spans="1:26" ht="12.75" customHeight="1">
      <c r="A690" s="32"/>
      <c r="B690" s="32"/>
      <c r="C690" s="32"/>
      <c r="D690" s="832"/>
      <c r="E690" s="832"/>
      <c r="F690" s="832"/>
      <c r="G690" s="4"/>
      <c r="H690" s="39"/>
      <c r="I690" s="39"/>
      <c r="J690" s="39"/>
      <c r="K690" s="39"/>
      <c r="L690" s="4"/>
      <c r="M690" s="4"/>
      <c r="N690" s="4"/>
      <c r="O690" s="4"/>
      <c r="P690" s="4"/>
      <c r="Q690" s="4"/>
      <c r="R690" s="4"/>
      <c r="S690" s="4"/>
      <c r="T690" s="4"/>
      <c r="U690" s="4"/>
      <c r="V690" s="4"/>
      <c r="W690" s="4"/>
      <c r="X690" s="4"/>
      <c r="Y690" s="4"/>
      <c r="Z690" s="4"/>
    </row>
    <row r="691" spans="1:26" ht="12.75" customHeight="1">
      <c r="A691" s="32"/>
      <c r="B691" s="32"/>
      <c r="C691" s="32"/>
      <c r="D691" s="832"/>
      <c r="E691" s="832"/>
      <c r="F691" s="832"/>
      <c r="G691" s="4"/>
      <c r="H691" s="39"/>
      <c r="I691" s="39"/>
      <c r="J691" s="39"/>
      <c r="K691" s="39"/>
      <c r="L691" s="4"/>
      <c r="M691" s="4"/>
      <c r="N691" s="4"/>
      <c r="O691" s="4"/>
      <c r="P691" s="4"/>
      <c r="Q691" s="4"/>
      <c r="R691" s="4"/>
      <c r="S691" s="4"/>
      <c r="T691" s="4"/>
      <c r="U691" s="4"/>
      <c r="V691" s="4"/>
      <c r="W691" s="4"/>
      <c r="X691" s="4"/>
      <c r="Y691" s="4"/>
      <c r="Z691" s="4"/>
    </row>
    <row r="692" spans="1:26" ht="12.75" customHeight="1">
      <c r="A692" s="32"/>
      <c r="B692" s="32"/>
      <c r="C692" s="32"/>
      <c r="D692" s="5"/>
      <c r="E692" s="5"/>
      <c r="F692" s="5"/>
      <c r="G692" s="4"/>
      <c r="H692" s="39"/>
      <c r="I692" s="39"/>
      <c r="J692" s="39"/>
      <c r="K692" s="39"/>
      <c r="L692" s="4"/>
      <c r="M692" s="4"/>
      <c r="N692" s="4"/>
      <c r="O692" s="4"/>
      <c r="P692" s="4"/>
      <c r="Q692" s="4"/>
      <c r="R692" s="4"/>
      <c r="S692" s="4"/>
      <c r="T692" s="4"/>
      <c r="U692" s="4"/>
      <c r="V692" s="4"/>
      <c r="W692" s="4"/>
      <c r="X692" s="4"/>
      <c r="Y692" s="4"/>
      <c r="Z692" s="4"/>
    </row>
    <row r="693" spans="1:26" ht="12.75" customHeight="1">
      <c r="A693" s="33"/>
      <c r="B693" s="34" t="s">
        <v>294</v>
      </c>
      <c r="C693" s="32"/>
      <c r="D693" s="834" t="s">
        <v>478</v>
      </c>
      <c r="E693" s="832"/>
      <c r="F693" s="832"/>
      <c r="G693" s="4"/>
      <c r="H693" s="39"/>
      <c r="I693" s="39"/>
      <c r="J693" s="39"/>
      <c r="K693" s="39"/>
      <c r="L693" s="4"/>
      <c r="M693" s="4"/>
      <c r="N693" s="4"/>
      <c r="O693" s="4"/>
      <c r="P693" s="4"/>
      <c r="Q693" s="4"/>
      <c r="R693" s="4"/>
      <c r="S693" s="4"/>
      <c r="T693" s="4"/>
      <c r="U693" s="4"/>
      <c r="V693" s="4"/>
      <c r="W693" s="4"/>
      <c r="X693" s="4"/>
      <c r="Y693" s="4"/>
      <c r="Z693" s="4"/>
    </row>
    <row r="694" spans="1:26" ht="12.75" customHeight="1">
      <c r="A694" s="32"/>
      <c r="B694" s="32"/>
      <c r="C694" s="32"/>
      <c r="D694" s="832"/>
      <c r="E694" s="832"/>
      <c r="F694" s="832"/>
      <c r="G694" s="4"/>
      <c r="H694" s="39"/>
      <c r="I694" s="39"/>
      <c r="J694" s="39"/>
      <c r="K694" s="39"/>
      <c r="L694" s="4"/>
      <c r="M694" s="4"/>
      <c r="N694" s="4"/>
      <c r="O694" s="4"/>
      <c r="P694" s="4"/>
      <c r="Q694" s="4"/>
      <c r="R694" s="4"/>
      <c r="S694" s="4"/>
      <c r="T694" s="4"/>
      <c r="U694" s="4"/>
      <c r="V694" s="4"/>
      <c r="W694" s="4"/>
      <c r="X694" s="4"/>
      <c r="Y694" s="4"/>
      <c r="Z694" s="4"/>
    </row>
    <row r="695" spans="1:26" ht="12.75" customHeight="1">
      <c r="A695" s="32"/>
      <c r="B695" s="32"/>
      <c r="C695" s="32"/>
      <c r="D695" s="832"/>
      <c r="E695" s="832"/>
      <c r="F695" s="832"/>
      <c r="G695" s="4"/>
      <c r="H695" s="39"/>
      <c r="I695" s="39"/>
      <c r="J695" s="39"/>
      <c r="K695" s="39"/>
      <c r="L695" s="4"/>
      <c r="M695" s="4"/>
      <c r="N695" s="4"/>
      <c r="O695" s="4"/>
      <c r="P695" s="4"/>
      <c r="Q695" s="4"/>
      <c r="R695" s="4"/>
      <c r="S695" s="4"/>
      <c r="T695" s="4"/>
      <c r="U695" s="4"/>
      <c r="V695" s="4"/>
      <c r="W695" s="4"/>
      <c r="X695" s="4"/>
      <c r="Y695" s="4"/>
      <c r="Z695" s="4"/>
    </row>
    <row r="696" spans="1:26" ht="12.75" customHeight="1">
      <c r="A696" s="32"/>
      <c r="B696" s="32"/>
      <c r="C696" s="32"/>
      <c r="D696" s="5"/>
      <c r="E696" s="5"/>
      <c r="F696" s="5"/>
      <c r="G696" s="4"/>
      <c r="H696" s="39"/>
      <c r="I696" s="39"/>
      <c r="J696" s="39"/>
      <c r="K696" s="39"/>
      <c r="L696" s="4"/>
      <c r="M696" s="4"/>
      <c r="N696" s="4"/>
      <c r="O696" s="4"/>
      <c r="P696" s="4"/>
      <c r="Q696" s="4"/>
      <c r="R696" s="4"/>
      <c r="S696" s="4"/>
      <c r="T696" s="4"/>
      <c r="U696" s="4"/>
      <c r="V696" s="4"/>
      <c r="W696" s="4"/>
      <c r="X696" s="4"/>
      <c r="Y696" s="4"/>
      <c r="Z696" s="4"/>
    </row>
    <row r="697" spans="1:26" ht="12.75" customHeight="1">
      <c r="A697" s="32"/>
      <c r="B697" s="34" t="s">
        <v>294</v>
      </c>
      <c r="C697" s="32"/>
      <c r="D697" s="834" t="s">
        <v>479</v>
      </c>
      <c r="E697" s="832"/>
      <c r="F697" s="832"/>
      <c r="G697" s="4"/>
      <c r="H697" s="39"/>
      <c r="I697" s="39"/>
      <c r="J697" s="39"/>
      <c r="K697" s="39"/>
      <c r="L697" s="4"/>
      <c r="M697" s="4"/>
      <c r="N697" s="4"/>
      <c r="O697" s="4"/>
      <c r="P697" s="4"/>
      <c r="Q697" s="4"/>
      <c r="R697" s="4"/>
      <c r="S697" s="4"/>
      <c r="T697" s="4"/>
      <c r="U697" s="4"/>
      <c r="V697" s="4"/>
      <c r="W697" s="4"/>
      <c r="X697" s="4"/>
      <c r="Y697" s="4"/>
      <c r="Z697" s="4"/>
    </row>
    <row r="698" spans="1:26" ht="12.75" customHeight="1">
      <c r="A698" s="32"/>
      <c r="B698" s="32"/>
      <c r="C698" s="32"/>
      <c r="D698" s="832"/>
      <c r="E698" s="832"/>
      <c r="F698" s="832"/>
      <c r="G698" s="4"/>
      <c r="H698" s="39"/>
      <c r="I698" s="39"/>
      <c r="J698" s="39"/>
      <c r="K698" s="39"/>
      <c r="L698" s="4"/>
      <c r="M698" s="4"/>
      <c r="N698" s="4"/>
      <c r="O698" s="4"/>
      <c r="P698" s="4"/>
      <c r="Q698" s="4"/>
      <c r="R698" s="4"/>
      <c r="S698" s="4"/>
      <c r="T698" s="4"/>
      <c r="U698" s="4"/>
      <c r="V698" s="4"/>
      <c r="W698" s="4"/>
      <c r="X698" s="4"/>
      <c r="Y698" s="4"/>
      <c r="Z698" s="4"/>
    </row>
    <row r="699" spans="1:26" ht="12.75" customHeight="1">
      <c r="A699" s="32"/>
      <c r="B699" s="32"/>
      <c r="C699" s="32"/>
      <c r="D699" s="5"/>
      <c r="E699" s="5"/>
      <c r="F699" s="5"/>
      <c r="G699" s="4"/>
      <c r="H699" s="39"/>
      <c r="I699" s="39"/>
      <c r="J699" s="39"/>
      <c r="K699" s="39"/>
      <c r="L699" s="4"/>
      <c r="M699" s="4"/>
      <c r="N699" s="4"/>
      <c r="O699" s="4"/>
      <c r="P699" s="4"/>
      <c r="Q699" s="4"/>
      <c r="R699" s="4"/>
      <c r="S699" s="4"/>
      <c r="T699" s="4"/>
      <c r="U699" s="4"/>
      <c r="V699" s="4"/>
      <c r="W699" s="4"/>
      <c r="X699" s="4"/>
      <c r="Y699" s="4"/>
      <c r="Z699" s="4"/>
    </row>
    <row r="700" spans="1:26" ht="12.75" customHeight="1">
      <c r="A700" s="32"/>
      <c r="B700" s="34" t="s">
        <v>294</v>
      </c>
      <c r="C700" s="32"/>
      <c r="D700" s="834" t="s">
        <v>480</v>
      </c>
      <c r="E700" s="832"/>
      <c r="F700" s="832"/>
      <c r="G700" s="4"/>
      <c r="H700" s="39"/>
      <c r="I700" s="39"/>
      <c r="J700" s="39"/>
      <c r="K700" s="39"/>
      <c r="L700" s="4"/>
      <c r="M700" s="4"/>
      <c r="N700" s="4"/>
      <c r="O700" s="4"/>
      <c r="P700" s="4"/>
      <c r="Q700" s="4"/>
      <c r="R700" s="4"/>
      <c r="S700" s="4"/>
      <c r="T700" s="4"/>
      <c r="U700" s="4"/>
      <c r="V700" s="4"/>
      <c r="W700" s="4"/>
      <c r="X700" s="4"/>
      <c r="Y700" s="4"/>
      <c r="Z700" s="4"/>
    </row>
    <row r="701" spans="1:26" ht="12.75" customHeight="1">
      <c r="A701" s="32"/>
      <c r="B701" s="32"/>
      <c r="C701" s="32"/>
      <c r="D701" s="832"/>
      <c r="E701" s="832"/>
      <c r="F701" s="832"/>
      <c r="G701" s="4"/>
      <c r="H701" s="39"/>
      <c r="I701" s="39"/>
      <c r="J701" s="39"/>
      <c r="K701" s="39"/>
      <c r="L701" s="4"/>
      <c r="M701" s="4"/>
      <c r="N701" s="4"/>
      <c r="O701" s="4"/>
      <c r="P701" s="4"/>
      <c r="Q701" s="4"/>
      <c r="R701" s="4"/>
      <c r="S701" s="4"/>
      <c r="T701" s="4"/>
      <c r="U701" s="4"/>
      <c r="V701" s="4"/>
      <c r="W701" s="4"/>
      <c r="X701" s="4"/>
      <c r="Y701" s="4"/>
      <c r="Z701" s="4"/>
    </row>
    <row r="702" spans="1:26" ht="12.75" customHeight="1">
      <c r="A702" s="32"/>
      <c r="B702" s="32"/>
      <c r="C702" s="32"/>
      <c r="D702" s="832"/>
      <c r="E702" s="832"/>
      <c r="F702" s="832"/>
      <c r="G702" s="4"/>
      <c r="H702" s="39"/>
      <c r="I702" s="39"/>
      <c r="J702" s="39"/>
      <c r="K702" s="39"/>
      <c r="L702" s="4"/>
      <c r="M702" s="4"/>
      <c r="N702" s="4"/>
      <c r="O702" s="4"/>
      <c r="P702" s="4"/>
      <c r="Q702" s="4"/>
      <c r="R702" s="4"/>
      <c r="S702" s="4"/>
      <c r="T702" s="4"/>
      <c r="U702" s="4"/>
      <c r="V702" s="4"/>
      <c r="W702" s="4"/>
      <c r="X702" s="4"/>
      <c r="Y702" s="4"/>
      <c r="Z702" s="4"/>
    </row>
    <row r="703" spans="1:26" ht="12.75" customHeight="1">
      <c r="A703" s="32"/>
      <c r="B703" s="32"/>
      <c r="C703" s="32"/>
      <c r="D703" s="5"/>
      <c r="E703" s="5"/>
      <c r="F703" s="5"/>
      <c r="G703" s="4"/>
      <c r="H703" s="39"/>
      <c r="I703" s="39"/>
      <c r="J703" s="39"/>
      <c r="K703" s="39"/>
      <c r="L703" s="4"/>
      <c r="M703" s="4"/>
      <c r="N703" s="4"/>
      <c r="O703" s="4"/>
      <c r="P703" s="4"/>
      <c r="Q703" s="4"/>
      <c r="R703" s="4"/>
      <c r="S703" s="4"/>
      <c r="T703" s="4"/>
      <c r="U703" s="4"/>
      <c r="V703" s="4"/>
      <c r="W703" s="4"/>
      <c r="X703" s="4"/>
      <c r="Y703" s="4"/>
      <c r="Z703" s="4"/>
    </row>
    <row r="704" spans="1:26" ht="12.75" customHeight="1">
      <c r="A704" s="32"/>
      <c r="B704" s="34" t="s">
        <v>294</v>
      </c>
      <c r="C704" s="32"/>
      <c r="D704" s="834" t="s">
        <v>481</v>
      </c>
      <c r="E704" s="832"/>
      <c r="F704" s="832"/>
      <c r="G704" s="4"/>
      <c r="H704" s="39"/>
      <c r="I704" s="39"/>
      <c r="J704" s="39"/>
      <c r="K704" s="39"/>
      <c r="L704" s="4"/>
      <c r="M704" s="4"/>
      <c r="N704" s="4"/>
      <c r="O704" s="4"/>
      <c r="P704" s="4"/>
      <c r="Q704" s="4"/>
      <c r="R704" s="4"/>
      <c r="S704" s="4"/>
      <c r="T704" s="4"/>
      <c r="U704" s="4"/>
      <c r="V704" s="4"/>
      <c r="W704" s="4"/>
      <c r="X704" s="4"/>
      <c r="Y704" s="4"/>
      <c r="Z704" s="4"/>
    </row>
    <row r="705" spans="1:26" ht="12.75" customHeight="1">
      <c r="A705" s="32"/>
      <c r="B705" s="32"/>
      <c r="C705" s="32"/>
      <c r="D705" s="832"/>
      <c r="E705" s="832"/>
      <c r="F705" s="832"/>
      <c r="G705" s="4"/>
      <c r="H705" s="39"/>
      <c r="I705" s="39"/>
      <c r="J705" s="39"/>
      <c r="K705" s="39"/>
      <c r="L705" s="4"/>
      <c r="M705" s="4"/>
      <c r="N705" s="4"/>
      <c r="O705" s="4"/>
      <c r="P705" s="4"/>
      <c r="Q705" s="4"/>
      <c r="R705" s="4"/>
      <c r="S705" s="4"/>
      <c r="T705" s="4"/>
      <c r="U705" s="4"/>
      <c r="V705" s="4"/>
      <c r="W705" s="4"/>
      <c r="X705" s="4"/>
      <c r="Y705" s="4"/>
      <c r="Z705" s="4"/>
    </row>
    <row r="706" spans="1:26" ht="12.75" customHeight="1">
      <c r="A706" s="32"/>
      <c r="B706" s="32"/>
      <c r="C706" s="32"/>
      <c r="D706" s="832"/>
      <c r="E706" s="832"/>
      <c r="F706" s="832"/>
      <c r="G706" s="4"/>
      <c r="H706" s="39"/>
      <c r="I706" s="39"/>
      <c r="J706" s="39"/>
      <c r="K706" s="39"/>
      <c r="L706" s="4"/>
      <c r="M706" s="4"/>
      <c r="N706" s="4"/>
      <c r="O706" s="4"/>
      <c r="P706" s="4"/>
      <c r="Q706" s="4"/>
      <c r="R706" s="4"/>
      <c r="S706" s="4"/>
      <c r="T706" s="4"/>
      <c r="U706" s="4"/>
      <c r="V706" s="4"/>
      <c r="W706" s="4"/>
      <c r="X706" s="4"/>
      <c r="Y706" s="4"/>
      <c r="Z706" s="4"/>
    </row>
    <row r="707" spans="1:26" ht="12.75" customHeight="1">
      <c r="A707" s="32"/>
      <c r="B707" s="32"/>
      <c r="C707" s="32"/>
      <c r="D707" s="4"/>
      <c r="E707" s="4"/>
      <c r="F707" s="4"/>
      <c r="G707" s="4"/>
      <c r="H707" s="39"/>
      <c r="I707" s="39"/>
      <c r="J707" s="39"/>
      <c r="K707" s="39"/>
      <c r="L707" s="4"/>
      <c r="M707" s="4"/>
      <c r="N707" s="4"/>
      <c r="O707" s="4"/>
      <c r="P707" s="4"/>
      <c r="Q707" s="4"/>
      <c r="R707" s="4"/>
      <c r="S707" s="4"/>
      <c r="T707" s="4"/>
      <c r="U707" s="4"/>
      <c r="V707" s="4"/>
      <c r="W707" s="4"/>
      <c r="X707" s="4"/>
      <c r="Y707" s="4"/>
      <c r="Z707" s="4"/>
    </row>
    <row r="708" spans="1:26" ht="12.75" customHeight="1">
      <c r="A708" s="32"/>
      <c r="B708" s="34" t="s">
        <v>294</v>
      </c>
      <c r="C708" s="32"/>
      <c r="D708" s="834" t="s">
        <v>482</v>
      </c>
      <c r="E708" s="832"/>
      <c r="F708" s="832"/>
      <c r="G708" s="4"/>
      <c r="H708" s="39"/>
      <c r="I708" s="39"/>
      <c r="J708" s="39"/>
      <c r="K708" s="39"/>
      <c r="L708" s="4"/>
      <c r="M708" s="4"/>
      <c r="N708" s="4"/>
      <c r="O708" s="4"/>
      <c r="P708" s="4"/>
      <c r="Q708" s="4"/>
      <c r="R708" s="4"/>
      <c r="S708" s="4"/>
      <c r="T708" s="4"/>
      <c r="U708" s="4"/>
      <c r="V708" s="4"/>
      <c r="W708" s="4"/>
      <c r="X708" s="4"/>
      <c r="Y708" s="4"/>
      <c r="Z708" s="4"/>
    </row>
    <row r="709" spans="1:26" ht="12.75" customHeight="1">
      <c r="A709" s="32"/>
      <c r="B709" s="32"/>
      <c r="C709" s="32"/>
      <c r="D709" s="832"/>
      <c r="E709" s="832"/>
      <c r="F709" s="832"/>
      <c r="G709" s="4"/>
      <c r="H709" s="39"/>
      <c r="I709" s="39"/>
      <c r="J709" s="39"/>
      <c r="K709" s="39"/>
      <c r="L709" s="4"/>
      <c r="M709" s="4"/>
      <c r="N709" s="4"/>
      <c r="O709" s="4"/>
      <c r="P709" s="4"/>
      <c r="Q709" s="4"/>
      <c r="R709" s="4"/>
      <c r="S709" s="4"/>
      <c r="T709" s="4"/>
      <c r="U709" s="4"/>
      <c r="V709" s="4"/>
      <c r="W709" s="4"/>
      <c r="X709" s="4"/>
      <c r="Y709" s="4"/>
      <c r="Z709" s="4"/>
    </row>
    <row r="710" spans="1:26" ht="12.75" customHeight="1">
      <c r="A710" s="32"/>
      <c r="B710" s="32"/>
      <c r="C710" s="32"/>
      <c r="D710" s="832"/>
      <c r="E710" s="832"/>
      <c r="F710" s="832"/>
      <c r="G710" s="4"/>
      <c r="H710" s="39"/>
      <c r="I710" s="39"/>
      <c r="J710" s="39"/>
      <c r="K710" s="39"/>
      <c r="L710" s="4"/>
      <c r="M710" s="4"/>
      <c r="N710" s="4"/>
      <c r="O710" s="4"/>
      <c r="P710" s="4"/>
      <c r="Q710" s="4"/>
      <c r="R710" s="4"/>
      <c r="S710" s="4"/>
      <c r="T710" s="4"/>
      <c r="U710" s="4"/>
      <c r="V710" s="4"/>
      <c r="W710" s="4"/>
      <c r="X710" s="4"/>
      <c r="Y710" s="4"/>
      <c r="Z710" s="4"/>
    </row>
    <row r="711" spans="1:26" ht="12.75" customHeight="1">
      <c r="A711" s="32"/>
      <c r="B711" s="32"/>
      <c r="C711" s="32"/>
      <c r="D711" s="4"/>
      <c r="E711" s="4"/>
      <c r="F711" s="4"/>
      <c r="G711" s="4"/>
      <c r="H711" s="39"/>
      <c r="I711" s="39"/>
      <c r="J711" s="39"/>
      <c r="K711" s="39"/>
      <c r="L711" s="4"/>
      <c r="M711" s="4"/>
      <c r="N711" s="4"/>
      <c r="O711" s="4"/>
      <c r="P711" s="4"/>
      <c r="Q711" s="4"/>
      <c r="R711" s="4"/>
      <c r="S711" s="4"/>
      <c r="T711" s="4"/>
      <c r="U711" s="4"/>
      <c r="V711" s="4"/>
      <c r="W711" s="4"/>
      <c r="X711" s="4"/>
      <c r="Y711" s="4"/>
      <c r="Z711" s="4"/>
    </row>
    <row r="712" spans="1:26" ht="12.75" customHeight="1">
      <c r="A712" s="33"/>
      <c r="B712" s="34" t="s">
        <v>294</v>
      </c>
      <c r="C712" s="32"/>
      <c r="D712" s="834" t="s">
        <v>483</v>
      </c>
      <c r="E712" s="832"/>
      <c r="F712" s="832"/>
      <c r="G712" s="4"/>
      <c r="H712" s="39"/>
      <c r="I712" s="39"/>
      <c r="J712" s="39"/>
      <c r="K712" s="39"/>
      <c r="L712" s="4"/>
      <c r="M712" s="4"/>
      <c r="N712" s="4"/>
      <c r="O712" s="4"/>
      <c r="P712" s="4"/>
      <c r="Q712" s="4"/>
      <c r="R712" s="4"/>
      <c r="S712" s="4"/>
      <c r="T712" s="4"/>
      <c r="U712" s="4"/>
      <c r="V712" s="4"/>
      <c r="W712" s="4"/>
      <c r="X712" s="4"/>
      <c r="Y712" s="4"/>
      <c r="Z712" s="4"/>
    </row>
    <row r="713" spans="1:26" ht="12.75" customHeight="1">
      <c r="A713" s="32"/>
      <c r="B713" s="32"/>
      <c r="C713" s="32"/>
      <c r="D713" s="832"/>
      <c r="E713" s="832"/>
      <c r="F713" s="832"/>
      <c r="G713" s="4"/>
      <c r="H713" s="39"/>
      <c r="I713" s="39"/>
      <c r="J713" s="39"/>
      <c r="K713" s="39"/>
      <c r="L713" s="4"/>
      <c r="M713" s="4"/>
      <c r="N713" s="4"/>
      <c r="O713" s="4"/>
      <c r="P713" s="4"/>
      <c r="Q713" s="4"/>
      <c r="R713" s="4"/>
      <c r="S713" s="4"/>
      <c r="T713" s="4"/>
      <c r="U713" s="4"/>
      <c r="V713" s="4"/>
      <c r="W713" s="4"/>
      <c r="X713" s="4"/>
      <c r="Y713" s="4"/>
      <c r="Z713" s="4"/>
    </row>
    <row r="714" spans="1:26" ht="12.75" customHeight="1">
      <c r="A714" s="32"/>
      <c r="B714" s="32"/>
      <c r="C714" s="32"/>
      <c r="D714" s="832"/>
      <c r="E714" s="832"/>
      <c r="F714" s="832"/>
      <c r="G714" s="4"/>
      <c r="H714" s="39"/>
      <c r="I714" s="39"/>
      <c r="J714" s="39"/>
      <c r="K714" s="39"/>
      <c r="L714" s="4"/>
      <c r="M714" s="4"/>
      <c r="N714" s="4"/>
      <c r="O714" s="4"/>
      <c r="P714" s="4"/>
      <c r="Q714" s="4"/>
      <c r="R714" s="4"/>
      <c r="S714" s="4"/>
      <c r="T714" s="4"/>
      <c r="U714" s="4"/>
      <c r="V714" s="4"/>
      <c r="W714" s="4"/>
      <c r="X714" s="4"/>
      <c r="Y714" s="4"/>
      <c r="Z714" s="4"/>
    </row>
    <row r="715" spans="1:26" ht="12.75" customHeight="1">
      <c r="A715" s="32"/>
      <c r="B715" s="32"/>
      <c r="C715" s="32"/>
      <c r="D715" s="832"/>
      <c r="E715" s="832"/>
      <c r="F715" s="832"/>
      <c r="G715" s="4"/>
      <c r="H715" s="39"/>
      <c r="I715" s="39"/>
      <c r="J715" s="39"/>
      <c r="K715" s="39"/>
      <c r="L715" s="4"/>
      <c r="M715" s="4"/>
      <c r="N715" s="4"/>
      <c r="O715" s="4"/>
      <c r="P715" s="4"/>
      <c r="Q715" s="4"/>
      <c r="R715" s="4"/>
      <c r="S715" s="4"/>
      <c r="T715" s="4"/>
      <c r="U715" s="4"/>
      <c r="V715" s="4"/>
      <c r="W715" s="4"/>
      <c r="X715" s="4"/>
      <c r="Y715" s="4"/>
      <c r="Z715" s="4"/>
    </row>
    <row r="716" spans="1:26" ht="12.75" customHeight="1">
      <c r="A716" s="32"/>
      <c r="B716" s="32"/>
      <c r="C716" s="32"/>
      <c r="D716" s="12"/>
      <c r="E716" s="4"/>
      <c r="F716" s="4"/>
      <c r="G716" s="4"/>
      <c r="H716" s="39"/>
      <c r="I716" s="39"/>
      <c r="J716" s="39"/>
      <c r="K716" s="39"/>
      <c r="L716" s="4"/>
      <c r="M716" s="4"/>
      <c r="N716" s="4"/>
      <c r="O716" s="4"/>
      <c r="P716" s="4"/>
      <c r="Q716" s="4"/>
      <c r="R716" s="4"/>
      <c r="S716" s="4"/>
      <c r="T716" s="4"/>
      <c r="U716" s="4"/>
      <c r="V716" s="4"/>
      <c r="W716" s="4"/>
      <c r="X716" s="4"/>
      <c r="Y716" s="4"/>
      <c r="Z716" s="4"/>
    </row>
    <row r="717" spans="1:26" ht="12.75" customHeight="1">
      <c r="A717" s="33"/>
      <c r="B717" s="34" t="s">
        <v>294</v>
      </c>
      <c r="C717" s="32"/>
      <c r="D717" s="834" t="s">
        <v>484</v>
      </c>
      <c r="E717" s="832"/>
      <c r="F717" s="832"/>
      <c r="G717" s="4"/>
      <c r="H717" s="39"/>
      <c r="I717" s="39"/>
      <c r="J717" s="39"/>
      <c r="K717" s="39"/>
      <c r="L717" s="4"/>
      <c r="M717" s="4"/>
      <c r="N717" s="4"/>
      <c r="O717" s="4"/>
      <c r="P717" s="4"/>
      <c r="Q717" s="4"/>
      <c r="R717" s="4"/>
      <c r="S717" s="4"/>
      <c r="T717" s="4"/>
      <c r="U717" s="4"/>
      <c r="V717" s="4"/>
      <c r="W717" s="4"/>
      <c r="X717" s="4"/>
      <c r="Y717" s="4"/>
      <c r="Z717" s="4"/>
    </row>
    <row r="718" spans="1:26" ht="12.75" customHeight="1">
      <c r="A718" s="32"/>
      <c r="B718" s="32"/>
      <c r="C718" s="32"/>
      <c r="D718" s="832"/>
      <c r="E718" s="832"/>
      <c r="F718" s="832"/>
      <c r="G718" s="4"/>
      <c r="H718" s="39"/>
      <c r="I718" s="39"/>
      <c r="J718" s="39"/>
      <c r="K718" s="39"/>
      <c r="L718" s="4"/>
      <c r="M718" s="4"/>
      <c r="N718" s="4"/>
      <c r="O718" s="4"/>
      <c r="P718" s="4"/>
      <c r="Q718" s="4"/>
      <c r="R718" s="4"/>
      <c r="S718" s="4"/>
      <c r="T718" s="4"/>
      <c r="U718" s="4"/>
      <c r="V718" s="4"/>
      <c r="W718" s="4"/>
      <c r="X718" s="4"/>
      <c r="Y718" s="4"/>
      <c r="Z718" s="4"/>
    </row>
    <row r="719" spans="1:26" ht="12.75" customHeight="1">
      <c r="A719" s="32"/>
      <c r="B719" s="32"/>
      <c r="C719" s="32"/>
      <c r="D719" s="832"/>
      <c r="E719" s="832"/>
      <c r="F719" s="832"/>
      <c r="G719" s="4"/>
      <c r="H719" s="39"/>
      <c r="I719" s="39"/>
      <c r="J719" s="39"/>
      <c r="K719" s="39"/>
      <c r="L719" s="4"/>
      <c r="M719" s="4"/>
      <c r="N719" s="4"/>
      <c r="O719" s="4"/>
      <c r="P719" s="4"/>
      <c r="Q719" s="4"/>
      <c r="R719" s="4"/>
      <c r="S719" s="4"/>
      <c r="T719" s="4"/>
      <c r="U719" s="4"/>
      <c r="V719" s="4"/>
      <c r="W719" s="4"/>
      <c r="X719" s="4"/>
      <c r="Y719" s="4"/>
      <c r="Z719" s="4"/>
    </row>
    <row r="720" spans="1:26" ht="12.75" customHeight="1">
      <c r="A720" s="32"/>
      <c r="B720" s="32"/>
      <c r="C720" s="32"/>
      <c r="D720" s="832"/>
      <c r="E720" s="832"/>
      <c r="F720" s="832"/>
      <c r="G720" s="4"/>
      <c r="H720" s="39"/>
      <c r="I720" s="39"/>
      <c r="J720" s="39"/>
      <c r="K720" s="39"/>
      <c r="L720" s="4"/>
      <c r="M720" s="4"/>
      <c r="N720" s="4"/>
      <c r="O720" s="4"/>
      <c r="P720" s="4"/>
      <c r="Q720" s="4"/>
      <c r="R720" s="4"/>
      <c r="S720" s="4"/>
      <c r="T720" s="4"/>
      <c r="U720" s="4"/>
      <c r="V720" s="4"/>
      <c r="W720" s="4"/>
      <c r="X720" s="4"/>
      <c r="Y720" s="4"/>
      <c r="Z720" s="4"/>
    </row>
    <row r="721" spans="1:26" ht="12.75" customHeight="1">
      <c r="A721" s="32"/>
      <c r="B721" s="32"/>
      <c r="C721" s="32"/>
      <c r="D721" s="832"/>
      <c r="E721" s="832"/>
      <c r="F721" s="832"/>
      <c r="G721" s="4"/>
      <c r="H721" s="39"/>
      <c r="I721" s="39"/>
      <c r="J721" s="39"/>
      <c r="K721" s="39"/>
      <c r="L721" s="4"/>
      <c r="M721" s="4"/>
      <c r="N721" s="4"/>
      <c r="O721" s="4"/>
      <c r="P721" s="4"/>
      <c r="Q721" s="4"/>
      <c r="R721" s="4"/>
      <c r="S721" s="4"/>
      <c r="T721" s="4"/>
      <c r="U721" s="4"/>
      <c r="V721" s="4"/>
      <c r="W721" s="4"/>
      <c r="X721" s="4"/>
      <c r="Y721" s="4"/>
      <c r="Z721" s="4"/>
    </row>
    <row r="722" spans="1:26" ht="12.75" customHeight="1">
      <c r="A722" s="32"/>
      <c r="B722" s="32"/>
      <c r="C722" s="32"/>
      <c r="D722" s="832"/>
      <c r="E722" s="832"/>
      <c r="F722" s="832"/>
      <c r="G722" s="4"/>
      <c r="H722" s="39"/>
      <c r="I722" s="39"/>
      <c r="J722" s="39"/>
      <c r="K722" s="39"/>
      <c r="L722" s="4"/>
      <c r="M722" s="4"/>
      <c r="N722" s="4"/>
      <c r="O722" s="4"/>
      <c r="P722" s="4"/>
      <c r="Q722" s="4"/>
      <c r="R722" s="4"/>
      <c r="S722" s="4"/>
      <c r="T722" s="4"/>
      <c r="U722" s="4"/>
      <c r="V722" s="4"/>
      <c r="W722" s="4"/>
      <c r="X722" s="4"/>
      <c r="Y722" s="4"/>
      <c r="Z722" s="4"/>
    </row>
    <row r="723" spans="1:26" ht="12.75" customHeight="1">
      <c r="A723" s="32"/>
      <c r="B723" s="32"/>
      <c r="C723" s="32"/>
      <c r="D723" s="832"/>
      <c r="E723" s="832"/>
      <c r="F723" s="832"/>
      <c r="G723" s="4"/>
      <c r="H723" s="39"/>
      <c r="I723" s="39"/>
      <c r="J723" s="39"/>
      <c r="K723" s="39"/>
      <c r="L723" s="4"/>
      <c r="M723" s="4"/>
      <c r="N723" s="4"/>
      <c r="O723" s="4"/>
      <c r="P723" s="4"/>
      <c r="Q723" s="4"/>
      <c r="R723" s="4"/>
      <c r="S723" s="4"/>
      <c r="T723" s="4"/>
      <c r="U723" s="4"/>
      <c r="V723" s="4"/>
      <c r="W723" s="4"/>
      <c r="X723" s="4"/>
      <c r="Y723" s="4"/>
      <c r="Z723" s="4"/>
    </row>
    <row r="724" spans="1:26" ht="12.75" customHeight="1">
      <c r="A724" s="32"/>
      <c r="B724" s="32"/>
      <c r="C724" s="32"/>
      <c r="D724" s="857" t="s">
        <v>485</v>
      </c>
      <c r="E724" s="832"/>
      <c r="F724" s="832"/>
      <c r="G724" s="4"/>
      <c r="H724" s="39"/>
      <c r="I724" s="39"/>
      <c r="J724" s="39"/>
      <c r="K724" s="39"/>
      <c r="L724" s="4"/>
      <c r="M724" s="4"/>
      <c r="N724" s="4"/>
      <c r="O724" s="4"/>
      <c r="P724" s="4"/>
      <c r="Q724" s="4"/>
      <c r="R724" s="4"/>
      <c r="S724" s="4"/>
      <c r="T724" s="4"/>
      <c r="U724" s="4"/>
      <c r="V724" s="4"/>
      <c r="W724" s="4"/>
      <c r="X724" s="4"/>
      <c r="Y724" s="4"/>
      <c r="Z724" s="4"/>
    </row>
    <row r="725" spans="1:26" ht="12.75" customHeight="1">
      <c r="A725" s="32"/>
      <c r="B725" s="32"/>
      <c r="C725" s="32"/>
      <c r="D725" s="10"/>
      <c r="E725" s="4"/>
      <c r="F725" s="4"/>
      <c r="G725" s="4"/>
      <c r="H725" s="39"/>
      <c r="I725" s="39"/>
      <c r="J725" s="39"/>
      <c r="K725" s="39"/>
      <c r="L725" s="4"/>
      <c r="M725" s="4"/>
      <c r="N725" s="4"/>
      <c r="O725" s="4"/>
      <c r="P725" s="4"/>
      <c r="Q725" s="4"/>
      <c r="R725" s="4"/>
      <c r="S725" s="4"/>
      <c r="T725" s="4"/>
      <c r="U725" s="4"/>
      <c r="V725" s="4"/>
      <c r="W725" s="4"/>
      <c r="X725" s="4"/>
      <c r="Y725" s="4"/>
      <c r="Z725" s="4"/>
    </row>
    <row r="726" spans="1:26" ht="12.75" customHeight="1">
      <c r="A726" s="858" t="s">
        <v>486</v>
      </c>
      <c r="B726" s="849"/>
      <c r="C726" s="849"/>
      <c r="D726" s="849"/>
      <c r="E726" s="849"/>
      <c r="F726" s="849"/>
      <c r="G726" s="849"/>
      <c r="H726" s="39"/>
      <c r="I726" s="39"/>
      <c r="J726" s="39"/>
      <c r="K726" s="39"/>
      <c r="L726" s="4"/>
      <c r="M726" s="4"/>
      <c r="N726" s="4"/>
      <c r="O726" s="4"/>
      <c r="P726" s="4"/>
      <c r="Q726" s="4"/>
      <c r="R726" s="4"/>
      <c r="S726" s="4"/>
      <c r="T726" s="4"/>
      <c r="U726" s="4"/>
      <c r="V726" s="4"/>
      <c r="W726" s="4"/>
      <c r="X726" s="4"/>
      <c r="Y726" s="4"/>
      <c r="Z726" s="4"/>
    </row>
    <row r="727" spans="1:26" ht="12.75" customHeight="1">
      <c r="A727" s="32"/>
      <c r="B727" s="32"/>
      <c r="C727" s="32"/>
      <c r="D727" s="12"/>
      <c r="E727" s="4"/>
      <c r="F727" s="4"/>
      <c r="G727" s="39"/>
      <c r="H727" s="39"/>
      <c r="I727" s="39"/>
      <c r="J727" s="39"/>
      <c r="K727" s="39"/>
      <c r="L727" s="4"/>
      <c r="M727" s="4"/>
      <c r="N727" s="4"/>
      <c r="O727" s="4"/>
      <c r="P727" s="4"/>
      <c r="Q727" s="4"/>
      <c r="R727" s="4"/>
      <c r="S727" s="4"/>
      <c r="T727" s="4"/>
      <c r="U727" s="4"/>
      <c r="V727" s="4"/>
      <c r="W727" s="4"/>
      <c r="X727" s="4"/>
      <c r="Y727" s="4"/>
      <c r="Z727" s="4"/>
    </row>
    <row r="728" spans="1:26" ht="12.75" customHeight="1">
      <c r="A728" s="11"/>
      <c r="B728" s="11"/>
      <c r="C728" s="32"/>
      <c r="D728" s="845" t="s">
        <v>487</v>
      </c>
      <c r="E728" s="832"/>
      <c r="F728" s="832"/>
      <c r="G728" s="39"/>
      <c r="H728" s="39"/>
      <c r="I728" s="39"/>
      <c r="J728" s="39"/>
      <c r="K728" s="39"/>
      <c r="L728" s="4"/>
      <c r="M728" s="4"/>
      <c r="N728" s="4"/>
      <c r="O728" s="4"/>
      <c r="P728" s="4"/>
      <c r="Q728" s="4"/>
      <c r="R728" s="4"/>
      <c r="S728" s="4"/>
      <c r="T728" s="4"/>
      <c r="U728" s="4"/>
      <c r="V728" s="4"/>
      <c r="W728" s="4"/>
      <c r="X728" s="4"/>
      <c r="Y728" s="4"/>
      <c r="Z728" s="4"/>
    </row>
    <row r="729" spans="1:26" ht="12.75" customHeight="1">
      <c r="A729" s="32"/>
      <c r="B729" s="32"/>
      <c r="C729" s="32"/>
      <c r="D729" s="855" t="s">
        <v>488</v>
      </c>
      <c r="E729" s="832"/>
      <c r="F729" s="832"/>
      <c r="G729" s="39"/>
      <c r="H729" s="39"/>
      <c r="I729" s="39"/>
      <c r="J729" s="39"/>
      <c r="K729" s="39"/>
      <c r="L729" s="4"/>
      <c r="M729" s="4"/>
      <c r="N729" s="4"/>
      <c r="O729" s="4"/>
      <c r="P729" s="4"/>
      <c r="Q729" s="4"/>
      <c r="R729" s="4"/>
      <c r="S729" s="4"/>
      <c r="T729" s="4"/>
      <c r="U729" s="4"/>
      <c r="V729" s="4"/>
      <c r="W729" s="4"/>
      <c r="X729" s="4"/>
      <c r="Y729" s="4"/>
      <c r="Z729" s="4"/>
    </row>
    <row r="730" spans="1:26" ht="12.75" customHeight="1">
      <c r="A730" s="32"/>
      <c r="B730" s="32"/>
      <c r="C730" s="32"/>
      <c r="D730" s="4"/>
      <c r="E730" s="4"/>
      <c r="F730" s="4"/>
      <c r="G730" s="39"/>
      <c r="H730" s="39"/>
      <c r="I730" s="39"/>
      <c r="J730" s="39"/>
      <c r="K730" s="39"/>
      <c r="L730" s="4"/>
      <c r="M730" s="4"/>
      <c r="N730" s="4"/>
      <c r="O730" s="4"/>
      <c r="P730" s="4"/>
      <c r="Q730" s="4"/>
      <c r="R730" s="4"/>
      <c r="S730" s="4"/>
      <c r="T730" s="4"/>
      <c r="U730" s="4"/>
      <c r="V730" s="4"/>
      <c r="W730" s="4"/>
      <c r="X730" s="4"/>
      <c r="Y730" s="4"/>
      <c r="Z730" s="4"/>
    </row>
    <row r="731" spans="1:26" ht="12.75" customHeight="1">
      <c r="A731" s="33"/>
      <c r="B731" s="34" t="s">
        <v>294</v>
      </c>
      <c r="C731" s="11"/>
      <c r="D731" s="834" t="s">
        <v>489</v>
      </c>
      <c r="E731" s="832"/>
      <c r="F731" s="832"/>
      <c r="G731" s="39"/>
      <c r="H731" s="39"/>
      <c r="I731" s="39"/>
      <c r="J731" s="39"/>
      <c r="K731" s="39"/>
      <c r="L731" s="4"/>
      <c r="M731" s="4"/>
      <c r="N731" s="4"/>
      <c r="O731" s="4"/>
      <c r="P731" s="4"/>
      <c r="Q731" s="4"/>
      <c r="R731" s="4"/>
      <c r="S731" s="4"/>
      <c r="T731" s="4"/>
      <c r="U731" s="4"/>
      <c r="V731" s="4"/>
      <c r="W731" s="4"/>
      <c r="X731" s="4"/>
      <c r="Y731" s="4"/>
      <c r="Z731" s="4"/>
    </row>
    <row r="732" spans="1:26" ht="10.5" customHeight="1">
      <c r="A732" s="11"/>
      <c r="B732" s="11"/>
      <c r="C732" s="11"/>
      <c r="D732" s="832"/>
      <c r="E732" s="832"/>
      <c r="F732" s="832"/>
      <c r="G732" s="39"/>
      <c r="H732" s="39"/>
      <c r="I732" s="39"/>
      <c r="J732" s="39"/>
      <c r="K732" s="39"/>
      <c r="L732" s="4"/>
      <c r="M732" s="4"/>
      <c r="N732" s="4"/>
      <c r="O732" s="4"/>
      <c r="P732" s="4"/>
      <c r="Q732" s="4"/>
      <c r="R732" s="4"/>
      <c r="S732" s="4"/>
      <c r="T732" s="4"/>
      <c r="U732" s="4"/>
      <c r="V732" s="4"/>
      <c r="W732" s="4"/>
      <c r="X732" s="4"/>
      <c r="Y732" s="4"/>
      <c r="Z732" s="4"/>
    </row>
    <row r="733" spans="1:26" ht="12.75" customHeight="1">
      <c r="A733" s="11"/>
      <c r="B733" s="11"/>
      <c r="C733" s="11"/>
      <c r="D733" s="832"/>
      <c r="E733" s="832"/>
      <c r="F733" s="832"/>
      <c r="G733" s="39"/>
      <c r="H733" s="39"/>
      <c r="I733" s="39"/>
      <c r="J733" s="39"/>
      <c r="K733" s="39"/>
      <c r="L733" s="4"/>
      <c r="M733" s="4"/>
      <c r="N733" s="4"/>
      <c r="O733" s="4"/>
      <c r="P733" s="4"/>
      <c r="Q733" s="4"/>
      <c r="R733" s="4"/>
      <c r="S733" s="4"/>
      <c r="T733" s="4"/>
      <c r="U733" s="4"/>
      <c r="V733" s="4"/>
      <c r="W733" s="4"/>
      <c r="X733" s="4"/>
      <c r="Y733" s="4"/>
      <c r="Z733" s="4"/>
    </row>
    <row r="734" spans="1:26" ht="12.75" customHeight="1">
      <c r="A734" s="11"/>
      <c r="B734" s="11"/>
      <c r="C734" s="11"/>
      <c r="D734" s="832"/>
      <c r="E734" s="832"/>
      <c r="F734" s="832"/>
      <c r="G734" s="39"/>
      <c r="H734" s="39"/>
      <c r="I734" s="39"/>
      <c r="J734" s="39"/>
      <c r="K734" s="39"/>
      <c r="L734" s="4"/>
      <c r="M734" s="4"/>
      <c r="N734" s="4"/>
      <c r="O734" s="4"/>
      <c r="P734" s="4"/>
      <c r="Q734" s="4"/>
      <c r="R734" s="4"/>
      <c r="S734" s="4"/>
      <c r="T734" s="4"/>
      <c r="U734" s="4"/>
      <c r="V734" s="4"/>
      <c r="W734" s="4"/>
      <c r="X734" s="4"/>
      <c r="Y734" s="4"/>
      <c r="Z734" s="4"/>
    </row>
    <row r="735" spans="1:26" ht="12.75" customHeight="1">
      <c r="A735" s="11"/>
      <c r="B735" s="11"/>
      <c r="C735" s="11"/>
      <c r="D735" s="832"/>
      <c r="E735" s="832"/>
      <c r="F735" s="832"/>
      <c r="G735" s="39"/>
      <c r="H735" s="39"/>
      <c r="I735" s="39"/>
      <c r="J735" s="39"/>
      <c r="K735" s="39"/>
      <c r="L735" s="4"/>
      <c r="M735" s="4"/>
      <c r="N735" s="4"/>
      <c r="O735" s="4"/>
      <c r="P735" s="4"/>
      <c r="Q735" s="4"/>
      <c r="R735" s="4"/>
      <c r="S735" s="4"/>
      <c r="T735" s="4"/>
      <c r="U735" s="4"/>
      <c r="V735" s="4"/>
      <c r="W735" s="4"/>
      <c r="X735" s="4"/>
      <c r="Y735" s="4"/>
      <c r="Z735" s="4"/>
    </row>
    <row r="736" spans="1:26" ht="15" customHeight="1">
      <c r="A736" s="11"/>
      <c r="B736" s="11"/>
      <c r="C736" s="11"/>
      <c r="D736" s="832"/>
      <c r="E736" s="832"/>
      <c r="F736" s="832"/>
      <c r="G736" s="39"/>
      <c r="H736" s="39"/>
      <c r="I736" s="39"/>
      <c r="J736" s="39"/>
      <c r="K736" s="39"/>
      <c r="L736" s="4"/>
      <c r="M736" s="4"/>
      <c r="N736" s="4"/>
      <c r="O736" s="4"/>
      <c r="P736" s="4"/>
      <c r="Q736" s="4"/>
      <c r="R736" s="4"/>
      <c r="S736" s="4"/>
      <c r="T736" s="4"/>
      <c r="U736" s="4"/>
      <c r="V736" s="4"/>
      <c r="W736" s="4"/>
      <c r="X736" s="4"/>
      <c r="Y736" s="4"/>
      <c r="Z736" s="4"/>
    </row>
    <row r="737" spans="1:26" ht="12.75" customHeight="1">
      <c r="A737" s="11"/>
      <c r="B737" s="11"/>
      <c r="C737" s="11"/>
      <c r="D737" s="44"/>
      <c r="E737" s="12"/>
      <c r="F737" s="12"/>
      <c r="G737" s="39"/>
      <c r="H737" s="39"/>
      <c r="I737" s="39"/>
      <c r="J737" s="39"/>
      <c r="K737" s="39"/>
      <c r="L737" s="4"/>
      <c r="M737" s="4"/>
      <c r="N737" s="4"/>
      <c r="O737" s="4"/>
      <c r="P737" s="4"/>
      <c r="Q737" s="4"/>
      <c r="R737" s="4"/>
      <c r="S737" s="4"/>
      <c r="T737" s="4"/>
      <c r="U737" s="4"/>
      <c r="V737" s="4"/>
      <c r="W737" s="4"/>
      <c r="X737" s="4"/>
      <c r="Y737" s="4"/>
      <c r="Z737" s="4"/>
    </row>
    <row r="738" spans="1:26" ht="12.75" customHeight="1">
      <c r="A738" s="47"/>
      <c r="B738" s="34" t="s">
        <v>294</v>
      </c>
      <c r="C738" s="48"/>
      <c r="D738" s="834" t="s">
        <v>490</v>
      </c>
      <c r="E738" s="832"/>
      <c r="F738" s="832"/>
      <c r="G738" s="49"/>
      <c r="H738" s="49"/>
      <c r="I738" s="49"/>
      <c r="J738" s="49"/>
      <c r="K738" s="49"/>
      <c r="L738" s="49"/>
      <c r="M738" s="49"/>
      <c r="N738" s="49"/>
      <c r="O738" s="49"/>
      <c r="P738" s="49"/>
      <c r="Q738" s="49"/>
      <c r="R738" s="49"/>
      <c r="S738" s="49"/>
      <c r="T738" s="49"/>
      <c r="U738" s="49"/>
      <c r="V738" s="49"/>
      <c r="W738" s="49"/>
      <c r="X738" s="49"/>
      <c r="Y738" s="49"/>
      <c r="Z738" s="49"/>
    </row>
    <row r="739" spans="1:26" ht="12.75" customHeight="1">
      <c r="A739" s="48"/>
      <c r="B739" s="48"/>
      <c r="C739" s="48"/>
      <c r="D739" s="832"/>
      <c r="E739" s="832"/>
      <c r="F739" s="832"/>
      <c r="G739" s="49"/>
      <c r="H739" s="49"/>
      <c r="I739" s="49"/>
      <c r="J739" s="49"/>
      <c r="K739" s="49"/>
      <c r="L739" s="49"/>
      <c r="M739" s="49"/>
      <c r="N739" s="49"/>
      <c r="O739" s="49"/>
      <c r="P739" s="49"/>
      <c r="Q739" s="49"/>
      <c r="R739" s="49"/>
      <c r="S739" s="49"/>
      <c r="T739" s="49"/>
      <c r="U739" s="49"/>
      <c r="V739" s="49"/>
      <c r="W739" s="49"/>
      <c r="X739" s="49"/>
      <c r="Y739" s="49"/>
      <c r="Z739" s="49"/>
    </row>
    <row r="740" spans="1:26" ht="12.75" customHeight="1">
      <c r="A740" s="48"/>
      <c r="B740" s="48"/>
      <c r="C740" s="48"/>
      <c r="D740" s="832"/>
      <c r="E740" s="832"/>
      <c r="F740" s="832"/>
      <c r="G740" s="49"/>
      <c r="H740" s="49"/>
      <c r="I740" s="49"/>
      <c r="J740" s="49"/>
      <c r="K740" s="49"/>
      <c r="L740" s="49"/>
      <c r="M740" s="49"/>
      <c r="N740" s="49"/>
      <c r="O740" s="49"/>
      <c r="P740" s="49"/>
      <c r="Q740" s="49"/>
      <c r="R740" s="49"/>
      <c r="S740" s="49"/>
      <c r="T740" s="49"/>
      <c r="U740" s="49"/>
      <c r="V740" s="49"/>
      <c r="W740" s="49"/>
      <c r="X740" s="49"/>
      <c r="Y740" s="49"/>
      <c r="Z740" s="49"/>
    </row>
    <row r="741" spans="1:26" ht="12.75" customHeight="1">
      <c r="A741" s="48"/>
      <c r="B741" s="48"/>
      <c r="C741" s="48"/>
      <c r="D741" s="832"/>
      <c r="E741" s="832"/>
      <c r="F741" s="832"/>
      <c r="G741" s="49"/>
      <c r="H741" s="49"/>
      <c r="I741" s="49"/>
      <c r="J741" s="49"/>
      <c r="K741" s="49"/>
      <c r="L741" s="49"/>
      <c r="M741" s="49"/>
      <c r="N741" s="49"/>
      <c r="O741" s="49"/>
      <c r="P741" s="49"/>
      <c r="Q741" s="49"/>
      <c r="R741" s="49"/>
      <c r="S741" s="49"/>
      <c r="T741" s="49"/>
      <c r="U741" s="49"/>
      <c r="V741" s="49"/>
      <c r="W741" s="49"/>
      <c r="X741" s="49"/>
      <c r="Y741" s="49"/>
      <c r="Z741" s="49"/>
    </row>
    <row r="742" spans="1:26" ht="12.75" customHeight="1">
      <c r="A742" s="48"/>
      <c r="B742" s="48"/>
      <c r="C742" s="48"/>
      <c r="D742" s="44"/>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2.75" customHeight="1">
      <c r="A743" s="33"/>
      <c r="B743" s="34" t="s">
        <v>294</v>
      </c>
      <c r="C743" s="48"/>
      <c r="D743" s="846" t="s">
        <v>491</v>
      </c>
      <c r="E743" s="832"/>
      <c r="F743" s="832"/>
      <c r="G743" s="49"/>
      <c r="H743" s="49"/>
      <c r="I743" s="49"/>
      <c r="J743" s="49"/>
      <c r="K743" s="49"/>
      <c r="L743" s="49"/>
      <c r="M743" s="49"/>
      <c r="N743" s="49"/>
      <c r="O743" s="49"/>
      <c r="P743" s="49"/>
      <c r="Q743" s="49"/>
      <c r="R743" s="49"/>
      <c r="S743" s="49"/>
      <c r="T743" s="49"/>
      <c r="U743" s="49"/>
      <c r="V743" s="49"/>
      <c r="W743" s="49"/>
      <c r="X743" s="49"/>
      <c r="Y743" s="49"/>
      <c r="Z743" s="49"/>
    </row>
    <row r="744" spans="1:26" ht="12.75" customHeight="1">
      <c r="A744" s="48"/>
      <c r="B744" s="48"/>
      <c r="C744" s="48"/>
      <c r="D744" s="832"/>
      <c r="E744" s="832"/>
      <c r="F744" s="832"/>
      <c r="G744" s="49"/>
      <c r="H744" s="49"/>
      <c r="I744" s="49"/>
      <c r="J744" s="49"/>
      <c r="K744" s="49"/>
      <c r="L744" s="49"/>
      <c r="M744" s="49"/>
      <c r="N744" s="49"/>
      <c r="O744" s="49"/>
      <c r="P744" s="49"/>
      <c r="Q744" s="49"/>
      <c r="R744" s="49"/>
      <c r="S744" s="49"/>
      <c r="T744" s="49"/>
      <c r="U744" s="49"/>
      <c r="V744" s="49"/>
      <c r="W744" s="49"/>
      <c r="X744" s="49"/>
      <c r="Y744" s="49"/>
      <c r="Z744" s="49"/>
    </row>
    <row r="745" spans="1:26" ht="12.75" customHeight="1">
      <c r="A745" s="48"/>
      <c r="B745" s="48"/>
      <c r="C745" s="48"/>
      <c r="D745" s="832"/>
      <c r="E745" s="832"/>
      <c r="F745" s="832"/>
      <c r="G745" s="49"/>
      <c r="H745" s="49"/>
      <c r="I745" s="49"/>
      <c r="J745" s="49"/>
      <c r="K745" s="49"/>
      <c r="L745" s="49"/>
      <c r="M745" s="49"/>
      <c r="N745" s="49"/>
      <c r="O745" s="49"/>
      <c r="P745" s="49"/>
      <c r="Q745" s="49"/>
      <c r="R745" s="49"/>
      <c r="S745" s="49"/>
      <c r="T745" s="49"/>
      <c r="U745" s="49"/>
      <c r="V745" s="49"/>
      <c r="W745" s="49"/>
      <c r="X745" s="49"/>
      <c r="Y745" s="49"/>
      <c r="Z745" s="49"/>
    </row>
    <row r="746" spans="1:26" ht="12.75" customHeight="1">
      <c r="A746" s="11"/>
      <c r="B746" s="11"/>
      <c r="C746" s="11"/>
      <c r="D746" s="44"/>
      <c r="E746" s="12"/>
      <c r="F746" s="12"/>
      <c r="G746" s="39"/>
      <c r="H746" s="39"/>
      <c r="I746" s="39"/>
      <c r="J746" s="39"/>
      <c r="K746" s="39"/>
      <c r="L746" s="4"/>
      <c r="M746" s="4"/>
      <c r="N746" s="4"/>
      <c r="O746" s="4"/>
      <c r="P746" s="4"/>
      <c r="Q746" s="4"/>
      <c r="R746" s="4"/>
      <c r="S746" s="4"/>
      <c r="T746" s="4"/>
      <c r="U746" s="4"/>
      <c r="V746" s="4"/>
      <c r="W746" s="4"/>
      <c r="X746" s="4"/>
      <c r="Y746" s="4"/>
      <c r="Z746" s="4"/>
    </row>
    <row r="747" spans="1:26" ht="12.75" customHeight="1">
      <c r="A747" s="33"/>
      <c r="B747" s="34" t="s">
        <v>294</v>
      </c>
      <c r="C747" s="11"/>
      <c r="D747" s="834" t="s">
        <v>492</v>
      </c>
      <c r="E747" s="832"/>
      <c r="F747" s="832"/>
      <c r="G747" s="39"/>
      <c r="H747" s="39"/>
      <c r="I747" s="39"/>
      <c r="J747" s="39"/>
      <c r="K747" s="39"/>
      <c r="L747" s="4"/>
      <c r="M747" s="4"/>
      <c r="N747" s="4"/>
      <c r="O747" s="4"/>
      <c r="P747" s="4"/>
      <c r="Q747" s="4"/>
      <c r="R747" s="4"/>
      <c r="S747" s="4"/>
      <c r="T747" s="4"/>
      <c r="U747" s="4"/>
      <c r="V747" s="4"/>
      <c r="W747" s="4"/>
      <c r="X747" s="4"/>
      <c r="Y747" s="4"/>
      <c r="Z747" s="4"/>
    </row>
    <row r="748" spans="1:26" ht="12.75" customHeight="1">
      <c r="A748" s="11"/>
      <c r="B748" s="11"/>
      <c r="C748" s="11"/>
      <c r="D748" s="832"/>
      <c r="E748" s="832"/>
      <c r="F748" s="832"/>
      <c r="G748" s="39"/>
      <c r="H748" s="39"/>
      <c r="I748" s="39"/>
      <c r="J748" s="39"/>
      <c r="K748" s="39"/>
      <c r="L748" s="4"/>
      <c r="M748" s="4"/>
      <c r="N748" s="4"/>
      <c r="O748" s="4"/>
      <c r="P748" s="4"/>
      <c r="Q748" s="4"/>
      <c r="R748" s="4"/>
      <c r="S748" s="4"/>
      <c r="T748" s="4"/>
      <c r="U748" s="4"/>
      <c r="V748" s="4"/>
      <c r="W748" s="4"/>
      <c r="X748" s="4"/>
      <c r="Y748" s="4"/>
      <c r="Z748" s="4"/>
    </row>
    <row r="749" spans="1:26" ht="12.75" customHeight="1">
      <c r="A749" s="11"/>
      <c r="B749" s="11"/>
      <c r="C749" s="11"/>
      <c r="D749" s="5"/>
      <c r="E749" s="5"/>
      <c r="F749" s="5"/>
      <c r="G749" s="39"/>
      <c r="H749" s="39"/>
      <c r="I749" s="39"/>
      <c r="J749" s="39"/>
      <c r="K749" s="39"/>
      <c r="L749" s="4"/>
      <c r="M749" s="4"/>
      <c r="N749" s="4"/>
      <c r="O749" s="4"/>
      <c r="P749" s="4"/>
      <c r="Q749" s="4"/>
      <c r="R749" s="4"/>
      <c r="S749" s="4"/>
      <c r="T749" s="4"/>
      <c r="U749" s="4"/>
      <c r="V749" s="4"/>
      <c r="W749" s="4"/>
      <c r="X749" s="4"/>
      <c r="Y749" s="4"/>
      <c r="Z749" s="4"/>
    </row>
    <row r="750" spans="1:26" ht="12.75" customHeight="1">
      <c r="A750" s="11"/>
      <c r="B750" s="34" t="s">
        <v>294</v>
      </c>
      <c r="C750" s="11"/>
      <c r="D750" s="834" t="s">
        <v>493</v>
      </c>
      <c r="E750" s="832"/>
      <c r="F750" s="832"/>
      <c r="G750" s="39"/>
      <c r="H750" s="39"/>
      <c r="I750" s="39"/>
      <c r="J750" s="39"/>
      <c r="K750" s="39"/>
      <c r="L750" s="4"/>
      <c r="M750" s="4"/>
      <c r="N750" s="4"/>
      <c r="O750" s="4"/>
      <c r="P750" s="4"/>
      <c r="Q750" s="4"/>
      <c r="R750" s="4"/>
      <c r="S750" s="4"/>
      <c r="T750" s="4"/>
      <c r="U750" s="4"/>
      <c r="V750" s="4"/>
      <c r="W750" s="4"/>
      <c r="X750" s="4"/>
      <c r="Y750" s="4"/>
      <c r="Z750" s="4"/>
    </row>
    <row r="751" spans="1:26" ht="12.75" customHeight="1">
      <c r="A751" s="11"/>
      <c r="B751" s="11"/>
      <c r="C751" s="11"/>
      <c r="D751" s="832"/>
      <c r="E751" s="832"/>
      <c r="F751" s="832"/>
      <c r="G751" s="39"/>
      <c r="H751" s="39"/>
      <c r="I751" s="39"/>
      <c r="J751" s="39"/>
      <c r="K751" s="39"/>
      <c r="L751" s="4"/>
      <c r="M751" s="4"/>
      <c r="N751" s="4"/>
      <c r="O751" s="4"/>
      <c r="P751" s="4"/>
      <c r="Q751" s="4"/>
      <c r="R751" s="4"/>
      <c r="S751" s="4"/>
      <c r="T751" s="4"/>
      <c r="U751" s="4"/>
      <c r="V751" s="4"/>
      <c r="W751" s="4"/>
      <c r="X751" s="4"/>
      <c r="Y751" s="4"/>
      <c r="Z751" s="4"/>
    </row>
    <row r="752" spans="1:26" ht="12.75" customHeight="1">
      <c r="A752" s="11"/>
      <c r="B752" s="11"/>
      <c r="C752" s="11"/>
      <c r="D752" s="832"/>
      <c r="E752" s="832"/>
      <c r="F752" s="832"/>
      <c r="G752" s="39"/>
      <c r="H752" s="39"/>
      <c r="I752" s="39"/>
      <c r="J752" s="39"/>
      <c r="K752" s="39"/>
      <c r="L752" s="4"/>
      <c r="M752" s="4"/>
      <c r="N752" s="4"/>
      <c r="O752" s="4"/>
      <c r="P752" s="4"/>
      <c r="Q752" s="4"/>
      <c r="R752" s="4"/>
      <c r="S752" s="4"/>
      <c r="T752" s="4"/>
      <c r="U752" s="4"/>
      <c r="V752" s="4"/>
      <c r="W752" s="4"/>
      <c r="X752" s="4"/>
      <c r="Y752" s="4"/>
      <c r="Z752" s="4"/>
    </row>
    <row r="753" spans="1:26" ht="12.75" customHeight="1">
      <c r="A753" s="11"/>
      <c r="B753" s="11"/>
      <c r="C753" s="11"/>
      <c r="D753" s="5"/>
      <c r="E753" s="5"/>
      <c r="F753" s="5"/>
      <c r="G753" s="39"/>
      <c r="H753" s="39"/>
      <c r="I753" s="39"/>
      <c r="J753" s="39"/>
      <c r="K753" s="39"/>
      <c r="L753" s="4"/>
      <c r="M753" s="4"/>
      <c r="N753" s="4"/>
      <c r="O753" s="4"/>
      <c r="P753" s="4"/>
      <c r="Q753" s="4"/>
      <c r="R753" s="4"/>
      <c r="S753" s="4"/>
      <c r="T753" s="4"/>
      <c r="U753" s="4"/>
      <c r="V753" s="4"/>
      <c r="W753" s="4"/>
      <c r="X753" s="4"/>
      <c r="Y753" s="4"/>
      <c r="Z753" s="4"/>
    </row>
    <row r="754" spans="1:26" ht="12.75" customHeight="1">
      <c r="A754" s="848" t="s">
        <v>494</v>
      </c>
      <c r="B754" s="849"/>
      <c r="C754" s="849"/>
      <c r="D754" s="849"/>
      <c r="E754" s="849"/>
      <c r="F754" s="849"/>
      <c r="G754" s="849"/>
      <c r="H754" s="4"/>
      <c r="I754" s="4"/>
      <c r="J754" s="4"/>
      <c r="K754" s="4"/>
      <c r="L754" s="4"/>
      <c r="M754" s="4"/>
      <c r="N754" s="4"/>
      <c r="O754" s="4"/>
      <c r="P754" s="4"/>
      <c r="Q754" s="4"/>
      <c r="R754" s="4"/>
      <c r="S754" s="4"/>
      <c r="T754" s="4"/>
      <c r="U754" s="4"/>
      <c r="V754" s="4"/>
      <c r="W754" s="4"/>
      <c r="X754" s="4"/>
      <c r="Y754" s="4"/>
      <c r="Z754" s="4"/>
    </row>
    <row r="755" spans="1:26" ht="12.75" customHeight="1">
      <c r="A755" s="32"/>
      <c r="B755" s="32"/>
      <c r="C755" s="32"/>
      <c r="D755" s="50"/>
      <c r="E755" s="4"/>
      <c r="F755" s="12"/>
      <c r="G755" s="39"/>
      <c r="H755" s="4"/>
      <c r="I755" s="4"/>
      <c r="J755" s="4"/>
      <c r="K755" s="4"/>
      <c r="L755" s="4"/>
      <c r="M755" s="4"/>
      <c r="N755" s="4"/>
      <c r="O755" s="4"/>
      <c r="P755" s="4"/>
      <c r="Q755" s="4"/>
      <c r="R755" s="4"/>
      <c r="S755" s="4"/>
      <c r="T755" s="4"/>
      <c r="U755" s="4"/>
      <c r="V755" s="4"/>
      <c r="W755" s="4"/>
      <c r="X755" s="4"/>
      <c r="Y755" s="4"/>
      <c r="Z755" s="4"/>
    </row>
    <row r="756" spans="1:26" ht="12.75" customHeight="1">
      <c r="A756" s="11"/>
      <c r="B756" s="11"/>
      <c r="C756" s="11"/>
      <c r="D756" s="856" t="s">
        <v>495</v>
      </c>
      <c r="E756" s="832"/>
      <c r="F756" s="832"/>
      <c r="G756" s="39"/>
      <c r="H756" s="4"/>
      <c r="I756" s="4"/>
      <c r="J756" s="4"/>
      <c r="K756" s="4"/>
      <c r="L756" s="4"/>
      <c r="M756" s="4"/>
      <c r="N756" s="4"/>
      <c r="O756" s="4"/>
      <c r="P756" s="4"/>
      <c r="Q756" s="4"/>
      <c r="R756" s="4"/>
      <c r="S756" s="4"/>
      <c r="T756" s="4"/>
      <c r="U756" s="4"/>
      <c r="V756" s="4"/>
      <c r="W756" s="4"/>
      <c r="X756" s="4"/>
      <c r="Y756" s="4"/>
      <c r="Z756" s="4"/>
    </row>
    <row r="757" spans="1:26" ht="12.75" customHeight="1">
      <c r="A757" s="52"/>
      <c r="B757" s="52"/>
      <c r="C757" s="52"/>
      <c r="D757" s="855" t="s">
        <v>496</v>
      </c>
      <c r="E757" s="832"/>
      <c r="F757" s="832"/>
      <c r="G757" s="39"/>
      <c r="H757" s="4"/>
      <c r="I757" s="4"/>
      <c r="J757" s="4"/>
      <c r="K757" s="4"/>
      <c r="L757" s="4"/>
      <c r="M757" s="4"/>
      <c r="N757" s="4"/>
      <c r="O757" s="4"/>
      <c r="P757" s="4"/>
      <c r="Q757" s="4"/>
      <c r="R757" s="4"/>
      <c r="S757" s="4"/>
      <c r="T757" s="4"/>
      <c r="U757" s="4"/>
      <c r="V757" s="4"/>
      <c r="W757" s="4"/>
      <c r="X757" s="4"/>
      <c r="Y757" s="4"/>
      <c r="Z757" s="4"/>
    </row>
    <row r="758" spans="1:26" ht="12.75" customHeight="1">
      <c r="A758" s="11"/>
      <c r="B758" s="11"/>
      <c r="C758" s="11"/>
      <c r="D758" s="4"/>
      <c r="E758" s="4"/>
      <c r="F758" s="4"/>
      <c r="G758" s="39"/>
      <c r="H758" s="4"/>
      <c r="I758" s="4"/>
      <c r="J758" s="4"/>
      <c r="K758" s="4"/>
      <c r="L758" s="4"/>
      <c r="M758" s="4"/>
      <c r="N758" s="4"/>
      <c r="O758" s="4"/>
      <c r="P758" s="4"/>
      <c r="Q758" s="4"/>
      <c r="R758" s="4"/>
      <c r="S758" s="4"/>
      <c r="T758" s="4"/>
      <c r="U758" s="4"/>
      <c r="V758" s="4"/>
      <c r="W758" s="4"/>
      <c r="X758" s="4"/>
      <c r="Y758" s="4"/>
      <c r="Z758" s="4"/>
    </row>
    <row r="759" spans="1:26" ht="12.75" customHeight="1">
      <c r="A759" s="33"/>
      <c r="B759" s="34" t="s">
        <v>294</v>
      </c>
      <c r="C759" s="11"/>
      <c r="D759" s="855" t="s">
        <v>497</v>
      </c>
      <c r="E759" s="832"/>
      <c r="F759" s="832"/>
      <c r="G759" s="39"/>
      <c r="H759" s="4"/>
      <c r="I759" s="4"/>
      <c r="J759" s="4"/>
      <c r="K759" s="4"/>
      <c r="L759" s="4"/>
      <c r="M759" s="4"/>
      <c r="N759" s="4"/>
      <c r="O759" s="4"/>
      <c r="P759" s="4"/>
      <c r="Q759" s="4"/>
      <c r="R759" s="4"/>
      <c r="S759" s="4"/>
      <c r="T759" s="4"/>
      <c r="U759" s="4"/>
      <c r="V759" s="4"/>
      <c r="W759" s="4"/>
      <c r="X759" s="4"/>
      <c r="Y759" s="4"/>
      <c r="Z759" s="4"/>
    </row>
    <row r="760" spans="1:26" ht="12.75" customHeight="1">
      <c r="A760" s="11"/>
      <c r="B760" s="11"/>
      <c r="C760" s="11"/>
      <c r="D760" s="4"/>
      <c r="E760" s="854" t="s">
        <v>498</v>
      </c>
      <c r="F760" s="832"/>
      <c r="G760" s="39"/>
      <c r="H760" s="4"/>
      <c r="I760" s="4"/>
      <c r="J760" s="4"/>
      <c r="K760" s="4"/>
      <c r="L760" s="4"/>
      <c r="M760" s="4"/>
      <c r="N760" s="4"/>
      <c r="O760" s="4"/>
      <c r="P760" s="4"/>
      <c r="Q760" s="4"/>
      <c r="R760" s="4"/>
      <c r="S760" s="4"/>
      <c r="T760" s="4"/>
      <c r="U760" s="4"/>
      <c r="V760" s="4"/>
      <c r="W760" s="4"/>
      <c r="X760" s="4"/>
      <c r="Y760" s="4"/>
      <c r="Z760" s="4"/>
    </row>
    <row r="761" spans="1:26" ht="12.75" customHeight="1">
      <c r="A761" s="27"/>
      <c r="B761" s="27"/>
      <c r="C761" s="27"/>
      <c r="D761" s="12"/>
      <c r="E761" s="4"/>
      <c r="F761" s="4"/>
      <c r="G761" s="39"/>
      <c r="H761" s="4"/>
      <c r="I761" s="4"/>
      <c r="J761" s="4"/>
      <c r="K761" s="4"/>
      <c r="L761" s="4"/>
      <c r="M761" s="4"/>
      <c r="N761" s="4"/>
      <c r="O761" s="4"/>
      <c r="P761" s="4"/>
      <c r="Q761" s="4"/>
      <c r="R761" s="4"/>
      <c r="S761" s="4"/>
      <c r="T761" s="4"/>
      <c r="U761" s="4"/>
      <c r="V761" s="4"/>
      <c r="W761" s="4"/>
      <c r="X761" s="4"/>
      <c r="Y761" s="4"/>
      <c r="Z761" s="4"/>
    </row>
    <row r="762" spans="1:26" ht="12.75" customHeight="1">
      <c r="A762" s="848" t="s">
        <v>499</v>
      </c>
      <c r="B762" s="849"/>
      <c r="C762" s="849"/>
      <c r="D762" s="849"/>
      <c r="E762" s="849"/>
      <c r="F762" s="849"/>
      <c r="G762" s="849"/>
      <c r="H762" s="4"/>
      <c r="I762" s="4"/>
      <c r="J762" s="4"/>
      <c r="K762" s="4"/>
      <c r="L762" s="4"/>
      <c r="M762" s="4"/>
      <c r="N762" s="4"/>
      <c r="O762" s="4"/>
      <c r="P762" s="4"/>
      <c r="Q762" s="4"/>
      <c r="R762" s="4"/>
      <c r="S762" s="4"/>
      <c r="T762" s="4"/>
      <c r="U762" s="4"/>
      <c r="V762" s="4"/>
      <c r="W762" s="4"/>
      <c r="X762" s="4"/>
      <c r="Y762" s="4"/>
      <c r="Z762" s="4"/>
    </row>
    <row r="763" spans="1:26" ht="12.75" customHeight="1">
      <c r="A763" s="27"/>
      <c r="B763" s="27"/>
      <c r="C763" s="37"/>
      <c r="D763" s="39"/>
      <c r="E763" s="39"/>
      <c r="F763" s="39"/>
      <c r="G763" s="39"/>
      <c r="H763" s="4"/>
      <c r="I763" s="4"/>
      <c r="J763" s="4"/>
      <c r="K763" s="4"/>
      <c r="L763" s="4"/>
      <c r="M763" s="4"/>
      <c r="N763" s="4"/>
      <c r="O763" s="4"/>
      <c r="P763" s="4"/>
      <c r="Q763" s="4"/>
      <c r="R763" s="4"/>
      <c r="S763" s="4"/>
      <c r="T763" s="4"/>
      <c r="U763" s="4"/>
      <c r="V763" s="4"/>
      <c r="W763" s="4"/>
      <c r="X763" s="4"/>
      <c r="Y763" s="4"/>
      <c r="Z763" s="4"/>
    </row>
    <row r="764" spans="1:26" ht="12.75" customHeight="1">
      <c r="A764" s="12"/>
      <c r="B764" s="855" t="s">
        <v>500</v>
      </c>
      <c r="C764" s="832"/>
      <c r="D764" s="832"/>
      <c r="E764" s="832"/>
      <c r="F764" s="832"/>
      <c r="G764" s="39"/>
      <c r="H764" s="4"/>
      <c r="I764" s="4"/>
      <c r="J764" s="4"/>
      <c r="K764" s="4"/>
      <c r="L764" s="4"/>
      <c r="M764" s="4"/>
      <c r="N764" s="4"/>
      <c r="O764" s="4"/>
      <c r="P764" s="4"/>
      <c r="Q764" s="4"/>
      <c r="R764" s="4"/>
      <c r="S764" s="4"/>
      <c r="T764" s="4"/>
      <c r="U764" s="4"/>
      <c r="V764" s="4"/>
      <c r="W764" s="4"/>
      <c r="X764" s="4"/>
      <c r="Y764" s="4"/>
      <c r="Z764" s="4"/>
    </row>
    <row r="765" spans="1:26" ht="12.75" customHeight="1">
      <c r="A765" s="29"/>
      <c r="B765" s="29"/>
      <c r="C765" s="11"/>
      <c r="D765" s="4"/>
      <c r="E765" s="4"/>
      <c r="F765" s="4"/>
      <c r="G765" s="39"/>
      <c r="H765" s="4"/>
      <c r="I765" s="4"/>
      <c r="J765" s="4"/>
      <c r="K765" s="4"/>
      <c r="L765" s="4"/>
      <c r="M765" s="4"/>
      <c r="N765" s="4"/>
      <c r="O765" s="4"/>
      <c r="P765" s="4"/>
      <c r="Q765" s="4"/>
      <c r="R765" s="4"/>
      <c r="S765" s="4"/>
      <c r="T765" s="4"/>
      <c r="U765" s="4"/>
      <c r="V765" s="4"/>
      <c r="W765" s="4"/>
      <c r="X765" s="4"/>
      <c r="Y765" s="4"/>
      <c r="Z765" s="4"/>
    </row>
    <row r="766" spans="1:26" ht="12.75" customHeight="1">
      <c r="A766" s="848" t="s">
        <v>501</v>
      </c>
      <c r="B766" s="849"/>
      <c r="C766" s="849"/>
      <c r="D766" s="849"/>
      <c r="E766" s="849"/>
      <c r="F766" s="849"/>
      <c r="G766" s="849"/>
      <c r="H766" s="4"/>
      <c r="I766" s="4"/>
      <c r="J766" s="4"/>
      <c r="K766" s="4"/>
      <c r="L766" s="4"/>
      <c r="M766" s="4"/>
      <c r="N766" s="4"/>
      <c r="O766" s="4"/>
      <c r="P766" s="4"/>
      <c r="Q766" s="4"/>
      <c r="R766" s="4"/>
      <c r="S766" s="4"/>
      <c r="T766" s="4"/>
      <c r="U766" s="4"/>
      <c r="V766" s="4"/>
      <c r="W766" s="4"/>
      <c r="X766" s="4"/>
      <c r="Y766" s="4"/>
      <c r="Z766" s="4"/>
    </row>
    <row r="767" spans="1:26" ht="12.75" customHeight="1">
      <c r="A767" s="27"/>
      <c r="B767" s="27"/>
      <c r="C767" s="27"/>
      <c r="D767" s="12"/>
      <c r="E767" s="4"/>
      <c r="F767" s="4"/>
      <c r="G767" s="39"/>
      <c r="H767" s="4"/>
      <c r="I767" s="4"/>
      <c r="J767" s="4"/>
      <c r="K767" s="4"/>
      <c r="L767" s="4"/>
      <c r="M767" s="4"/>
      <c r="N767" s="4"/>
      <c r="O767" s="4"/>
      <c r="P767" s="4"/>
      <c r="Q767" s="4"/>
      <c r="R767" s="4"/>
      <c r="S767" s="4"/>
      <c r="T767" s="4"/>
      <c r="U767" s="4"/>
      <c r="V767" s="4"/>
      <c r="W767" s="4"/>
      <c r="X767" s="4"/>
      <c r="Y767" s="4"/>
      <c r="Z767" s="4"/>
    </row>
    <row r="768" spans="1:26" ht="12.75" customHeight="1">
      <c r="A768" s="12"/>
      <c r="B768" s="851" t="s">
        <v>334</v>
      </c>
      <c r="C768" s="832"/>
      <c r="D768" s="832"/>
      <c r="E768" s="832"/>
      <c r="F768" s="832"/>
      <c r="G768" s="39"/>
      <c r="H768" s="4"/>
      <c r="I768" s="4"/>
      <c r="J768" s="4"/>
      <c r="K768" s="4"/>
      <c r="L768" s="4"/>
      <c r="M768" s="4"/>
      <c r="N768" s="4"/>
      <c r="O768" s="4"/>
      <c r="P768" s="4"/>
      <c r="Q768" s="4"/>
      <c r="R768" s="4"/>
      <c r="S768" s="4"/>
      <c r="T768" s="4"/>
      <c r="U768" s="4"/>
      <c r="V768" s="4"/>
      <c r="W768" s="4"/>
      <c r="X768" s="4"/>
      <c r="Y768" s="4"/>
      <c r="Z768" s="4"/>
    </row>
    <row r="769" spans="1:26" ht="12.75" customHeight="1">
      <c r="A769" s="33"/>
      <c r="B769" s="33"/>
      <c r="C769" s="11"/>
      <c r="D769" s="12"/>
      <c r="E769" s="12"/>
      <c r="F769" s="39"/>
      <c r="G769" s="39"/>
      <c r="H769" s="4"/>
      <c r="I769" s="4"/>
      <c r="J769" s="4"/>
      <c r="K769" s="4"/>
      <c r="L769" s="4"/>
      <c r="M769" s="4"/>
      <c r="N769" s="4"/>
      <c r="O769" s="4"/>
      <c r="P769" s="4"/>
      <c r="Q769" s="4"/>
      <c r="R769" s="4"/>
      <c r="S769" s="4"/>
      <c r="T769" s="4"/>
      <c r="U769" s="4"/>
      <c r="V769" s="4"/>
      <c r="W769" s="4"/>
      <c r="X769" s="4"/>
      <c r="Y769" s="4"/>
      <c r="Z769" s="4"/>
    </row>
    <row r="770" spans="1:26" ht="12.75" customHeight="1">
      <c r="A770" s="848" t="s">
        <v>502</v>
      </c>
      <c r="B770" s="849"/>
      <c r="C770" s="849"/>
      <c r="D770" s="849"/>
      <c r="E770" s="849"/>
      <c r="F770" s="849"/>
      <c r="G770" s="849"/>
      <c r="H770" s="4"/>
      <c r="I770" s="4"/>
      <c r="J770" s="4"/>
      <c r="K770" s="4"/>
      <c r="L770" s="4"/>
      <c r="M770" s="4"/>
      <c r="N770" s="4"/>
      <c r="O770" s="4"/>
      <c r="P770" s="4"/>
      <c r="Q770" s="4"/>
      <c r="R770" s="4"/>
      <c r="S770" s="4"/>
      <c r="T770" s="4"/>
      <c r="U770" s="4"/>
      <c r="V770" s="4"/>
      <c r="W770" s="4"/>
      <c r="X770" s="4"/>
      <c r="Y770" s="4"/>
      <c r="Z770" s="4"/>
    </row>
    <row r="771" spans="1:26" ht="12.75" customHeight="1">
      <c r="A771" s="11"/>
      <c r="B771" s="11"/>
      <c r="C771" s="32"/>
      <c r="D771" s="28"/>
      <c r="E771" s="12"/>
      <c r="F771" s="39"/>
      <c r="G771" s="39"/>
      <c r="H771" s="4"/>
      <c r="I771" s="4"/>
      <c r="J771" s="4"/>
      <c r="K771" s="4"/>
      <c r="L771" s="4"/>
      <c r="M771" s="4"/>
      <c r="N771" s="4"/>
      <c r="O771" s="4"/>
      <c r="P771" s="4"/>
      <c r="Q771" s="4"/>
      <c r="R771" s="4"/>
      <c r="S771" s="4"/>
      <c r="T771" s="4"/>
      <c r="U771" s="4"/>
      <c r="V771" s="4"/>
      <c r="W771" s="4"/>
      <c r="X771" s="4"/>
      <c r="Y771" s="4"/>
      <c r="Z771" s="4"/>
    </row>
    <row r="772" spans="1:26" ht="12.75" customHeight="1">
      <c r="A772" s="12"/>
      <c r="B772" s="851" t="s">
        <v>334</v>
      </c>
      <c r="C772" s="832"/>
      <c r="D772" s="832"/>
      <c r="E772" s="832"/>
      <c r="F772" s="832"/>
      <c r="G772" s="39"/>
      <c r="H772" s="4"/>
      <c r="I772" s="4"/>
      <c r="J772" s="4"/>
      <c r="K772" s="4"/>
      <c r="L772" s="4"/>
      <c r="M772" s="4"/>
      <c r="N772" s="4"/>
      <c r="O772" s="4"/>
      <c r="P772" s="4"/>
      <c r="Q772" s="4"/>
      <c r="R772" s="4"/>
      <c r="S772" s="4"/>
      <c r="T772" s="4"/>
      <c r="U772" s="4"/>
      <c r="V772" s="4"/>
      <c r="W772" s="4"/>
      <c r="X772" s="4"/>
      <c r="Y772" s="4"/>
      <c r="Z772" s="4"/>
    </row>
    <row r="773" spans="1:26" ht="12.75" customHeight="1">
      <c r="A773" s="12"/>
      <c r="B773" s="12"/>
      <c r="C773" s="37"/>
      <c r="D773" s="39"/>
      <c r="E773" s="39"/>
      <c r="F773" s="39"/>
      <c r="G773" s="39"/>
      <c r="H773" s="4"/>
      <c r="I773" s="4"/>
      <c r="J773" s="4"/>
      <c r="K773" s="4"/>
      <c r="L773" s="4"/>
      <c r="M773" s="4"/>
      <c r="N773" s="4"/>
      <c r="O773" s="4"/>
      <c r="P773" s="4"/>
      <c r="Q773" s="4"/>
      <c r="R773" s="4"/>
      <c r="S773" s="4"/>
      <c r="T773" s="4"/>
      <c r="U773" s="4"/>
      <c r="V773" s="4"/>
      <c r="W773" s="4"/>
      <c r="X773" s="4"/>
      <c r="Y773" s="4"/>
      <c r="Z773" s="4"/>
    </row>
    <row r="774" spans="1:26" ht="12.75" customHeight="1">
      <c r="A774" s="848" t="s">
        <v>503</v>
      </c>
      <c r="B774" s="849"/>
      <c r="C774" s="849"/>
      <c r="D774" s="849"/>
      <c r="E774" s="849"/>
      <c r="F774" s="849"/>
      <c r="G774" s="849"/>
      <c r="H774" s="4"/>
      <c r="I774" s="4"/>
      <c r="J774" s="4"/>
      <c r="K774" s="4"/>
      <c r="L774" s="4"/>
      <c r="M774" s="4"/>
      <c r="N774" s="4"/>
      <c r="O774" s="4"/>
      <c r="P774" s="4"/>
      <c r="Q774" s="4"/>
      <c r="R774" s="4"/>
      <c r="S774" s="4"/>
      <c r="T774" s="4"/>
      <c r="U774" s="4"/>
      <c r="V774" s="4"/>
      <c r="W774" s="4"/>
      <c r="X774" s="4"/>
      <c r="Y774" s="4"/>
      <c r="Z774" s="4"/>
    </row>
    <row r="775" spans="1:26" ht="12.75" customHeight="1">
      <c r="A775" s="12"/>
      <c r="B775" s="12"/>
      <c r="C775" s="11"/>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c r="A776" s="12"/>
      <c r="B776" s="851" t="s">
        <v>334</v>
      </c>
      <c r="C776" s="832"/>
      <c r="D776" s="832"/>
      <c r="E776" s="832"/>
      <c r="F776" s="832"/>
      <c r="G776" s="4"/>
      <c r="H776" s="4"/>
      <c r="I776" s="4"/>
      <c r="J776" s="4"/>
      <c r="K776" s="4"/>
      <c r="L776" s="4"/>
      <c r="M776" s="4"/>
      <c r="N776" s="4"/>
      <c r="O776" s="4"/>
      <c r="P776" s="4"/>
      <c r="Q776" s="4"/>
      <c r="R776" s="4"/>
      <c r="S776" s="4"/>
      <c r="T776" s="4"/>
      <c r="U776" s="4"/>
      <c r="V776" s="4"/>
      <c r="W776" s="4"/>
      <c r="X776" s="4"/>
      <c r="Y776" s="4"/>
      <c r="Z776" s="4"/>
    </row>
    <row r="777" spans="1:26" ht="12.75" customHeight="1">
      <c r="A777" s="37"/>
      <c r="B777" s="37"/>
      <c r="C777" s="37"/>
      <c r="D777" s="30"/>
      <c r="E777" s="4"/>
      <c r="F777" s="39"/>
      <c r="G777" s="4"/>
      <c r="H777" s="4"/>
      <c r="I777" s="4"/>
      <c r="J777" s="4"/>
      <c r="K777" s="4"/>
      <c r="L777" s="4"/>
      <c r="M777" s="4"/>
      <c r="N777" s="4"/>
      <c r="O777" s="4"/>
      <c r="P777" s="4"/>
      <c r="Q777" s="4"/>
      <c r="R777" s="4"/>
      <c r="S777" s="4"/>
      <c r="T777" s="4"/>
      <c r="U777" s="4"/>
      <c r="V777" s="4"/>
      <c r="W777" s="4"/>
      <c r="X777" s="4"/>
      <c r="Y777" s="4"/>
      <c r="Z777" s="4"/>
    </row>
    <row r="778" spans="1:26" ht="12.75" customHeight="1">
      <c r="A778" s="848" t="s">
        <v>504</v>
      </c>
      <c r="B778" s="849"/>
      <c r="C778" s="849"/>
      <c r="D778" s="849"/>
      <c r="E778" s="849"/>
      <c r="F778" s="849"/>
      <c r="G778" s="849"/>
      <c r="H778" s="4"/>
      <c r="I778" s="4"/>
      <c r="J778" s="4"/>
      <c r="K778" s="4"/>
      <c r="L778" s="4"/>
      <c r="M778" s="4"/>
      <c r="N778" s="4"/>
      <c r="O778" s="4"/>
      <c r="P778" s="4"/>
      <c r="Q778" s="4"/>
      <c r="R778" s="4"/>
      <c r="S778" s="4"/>
      <c r="T778" s="4"/>
      <c r="U778" s="4"/>
      <c r="V778" s="4"/>
      <c r="W778" s="4"/>
      <c r="X778" s="4"/>
      <c r="Y778" s="4"/>
      <c r="Z778" s="4"/>
    </row>
    <row r="779" spans="1:26" ht="12.75" customHeight="1">
      <c r="A779" s="12"/>
      <c r="B779" s="12"/>
      <c r="C779" s="11"/>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c r="A780" s="12"/>
      <c r="B780" s="851" t="s">
        <v>334</v>
      </c>
      <c r="C780" s="832"/>
      <c r="D780" s="832"/>
      <c r="E780" s="832"/>
      <c r="F780" s="832"/>
      <c r="G780" s="4"/>
      <c r="H780" s="4"/>
      <c r="I780" s="4"/>
      <c r="J780" s="4"/>
      <c r="K780" s="4"/>
      <c r="L780" s="4"/>
      <c r="M780" s="4"/>
      <c r="N780" s="4"/>
      <c r="O780" s="4"/>
      <c r="P780" s="4"/>
      <c r="Q780" s="4"/>
      <c r="R780" s="4"/>
      <c r="S780" s="4"/>
      <c r="T780" s="4"/>
      <c r="U780" s="4"/>
      <c r="V780" s="4"/>
      <c r="W780" s="4"/>
      <c r="X780" s="4"/>
      <c r="Y780" s="4"/>
      <c r="Z780" s="4"/>
    </row>
    <row r="781" spans="1:26" ht="12.75" customHeight="1">
      <c r="A781" s="37"/>
      <c r="B781" s="37"/>
      <c r="C781" s="37"/>
      <c r="D781" s="30"/>
      <c r="E781" s="4"/>
      <c r="F781" s="39"/>
      <c r="G781" s="4"/>
      <c r="H781" s="4"/>
      <c r="I781" s="4"/>
      <c r="J781" s="4"/>
      <c r="K781" s="4"/>
      <c r="L781" s="4"/>
      <c r="M781" s="4"/>
      <c r="N781" s="4"/>
      <c r="O781" s="4"/>
      <c r="P781" s="4"/>
      <c r="Q781" s="4"/>
      <c r="R781" s="4"/>
      <c r="S781" s="4"/>
      <c r="T781" s="4"/>
      <c r="U781" s="4"/>
      <c r="V781" s="4"/>
      <c r="W781" s="4"/>
      <c r="X781" s="4"/>
      <c r="Y781" s="4"/>
      <c r="Z781" s="4"/>
    </row>
    <row r="782" spans="1:26" ht="12.75" customHeight="1">
      <c r="A782" s="848" t="s">
        <v>505</v>
      </c>
      <c r="B782" s="849"/>
      <c r="C782" s="849"/>
      <c r="D782" s="849"/>
      <c r="E782" s="849"/>
      <c r="F782" s="849"/>
      <c r="G782" s="849"/>
      <c r="H782" s="4"/>
      <c r="I782" s="4"/>
      <c r="J782" s="4"/>
      <c r="K782" s="4"/>
      <c r="L782" s="4"/>
      <c r="M782" s="4"/>
      <c r="N782" s="4"/>
      <c r="O782" s="4"/>
      <c r="P782" s="4"/>
      <c r="Q782" s="4"/>
      <c r="R782" s="4"/>
      <c r="S782" s="4"/>
      <c r="T782" s="4"/>
      <c r="U782" s="4"/>
      <c r="V782" s="4"/>
      <c r="W782" s="4"/>
      <c r="X782" s="4"/>
      <c r="Y782" s="4"/>
      <c r="Z782" s="4"/>
    </row>
    <row r="783" spans="1:26" ht="12.75" customHeight="1">
      <c r="A783" s="12"/>
      <c r="B783" s="12"/>
      <c r="C783" s="11"/>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c r="A784" s="12"/>
      <c r="B784" s="851" t="s">
        <v>334</v>
      </c>
      <c r="C784" s="832"/>
      <c r="D784" s="832"/>
      <c r="E784" s="832"/>
      <c r="F784" s="832"/>
      <c r="G784" s="4"/>
      <c r="H784" s="4"/>
      <c r="I784" s="4"/>
      <c r="J784" s="4"/>
      <c r="K784" s="4"/>
      <c r="L784" s="4"/>
      <c r="M784" s="4"/>
      <c r="N784" s="4"/>
      <c r="O784" s="4"/>
      <c r="P784" s="4"/>
      <c r="Q784" s="4"/>
      <c r="R784" s="4"/>
      <c r="S784" s="4"/>
      <c r="T784" s="4"/>
      <c r="U784" s="4"/>
      <c r="V784" s="4"/>
      <c r="W784" s="4"/>
      <c r="X784" s="4"/>
      <c r="Y784" s="4"/>
      <c r="Z784" s="4"/>
    </row>
    <row r="785" spans="1:26" ht="12.75" customHeight="1">
      <c r="A785" s="11"/>
      <c r="B785" s="11"/>
      <c r="C785" s="11"/>
      <c r="D785" s="30"/>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c r="A786" s="848" t="s">
        <v>506</v>
      </c>
      <c r="B786" s="849"/>
      <c r="C786" s="849"/>
      <c r="D786" s="849"/>
      <c r="E786" s="849"/>
      <c r="F786" s="849"/>
      <c r="G786" s="849"/>
      <c r="H786" s="4"/>
      <c r="I786" s="4"/>
      <c r="J786" s="4"/>
      <c r="K786" s="4"/>
      <c r="L786" s="4"/>
      <c r="M786" s="4"/>
      <c r="N786" s="4"/>
      <c r="O786" s="4"/>
      <c r="P786" s="4"/>
      <c r="Q786" s="4"/>
      <c r="R786" s="4"/>
      <c r="S786" s="4"/>
      <c r="T786" s="4"/>
      <c r="U786" s="4"/>
      <c r="V786" s="4"/>
      <c r="W786" s="4"/>
      <c r="X786" s="4"/>
      <c r="Y786" s="4"/>
      <c r="Z786" s="4"/>
    </row>
    <row r="787" spans="1:26" ht="12.75" customHeight="1">
      <c r="A787" s="12"/>
      <c r="B787" s="12"/>
      <c r="C787" s="11"/>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c r="A788" s="12"/>
      <c r="B788" s="851" t="s">
        <v>334</v>
      </c>
      <c r="C788" s="832"/>
      <c r="D788" s="832"/>
      <c r="E788" s="832"/>
      <c r="F788" s="832"/>
      <c r="G788" s="4"/>
      <c r="H788" s="4"/>
      <c r="I788" s="4"/>
      <c r="J788" s="4"/>
      <c r="K788" s="4"/>
      <c r="L788" s="4"/>
      <c r="M788" s="4"/>
      <c r="N788" s="4"/>
      <c r="O788" s="4"/>
      <c r="P788" s="4"/>
      <c r="Q788" s="4"/>
      <c r="R788" s="4"/>
      <c r="S788" s="4"/>
      <c r="T788" s="4"/>
      <c r="U788" s="4"/>
      <c r="V788" s="4"/>
      <c r="W788" s="4"/>
      <c r="X788" s="4"/>
      <c r="Y788" s="4"/>
      <c r="Z788" s="4"/>
    </row>
    <row r="789" spans="1:26" ht="12.75" customHeight="1">
      <c r="A789" s="12"/>
      <c r="B789" s="12"/>
      <c r="C789" s="11"/>
      <c r="D789" s="30"/>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c r="A790" s="848" t="s">
        <v>507</v>
      </c>
      <c r="B790" s="849"/>
      <c r="C790" s="849"/>
      <c r="D790" s="849"/>
      <c r="E790" s="849"/>
      <c r="F790" s="849"/>
      <c r="G790" s="849"/>
      <c r="H790" s="4"/>
      <c r="I790" s="4"/>
      <c r="J790" s="4"/>
      <c r="K790" s="4"/>
      <c r="L790" s="4"/>
      <c r="M790" s="4"/>
      <c r="N790" s="4"/>
      <c r="O790" s="4"/>
      <c r="P790" s="4"/>
      <c r="Q790" s="4"/>
      <c r="R790" s="4"/>
      <c r="S790" s="4"/>
      <c r="T790" s="4"/>
      <c r="U790" s="4"/>
      <c r="V790" s="4"/>
      <c r="W790" s="4"/>
      <c r="X790" s="4"/>
      <c r="Y790" s="4"/>
      <c r="Z790" s="4"/>
    </row>
    <row r="791" spans="1:26" ht="12.75" customHeight="1">
      <c r="A791" s="12"/>
      <c r="B791" s="12"/>
      <c r="C791" s="11"/>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c r="A792" s="12"/>
      <c r="B792" s="851" t="s">
        <v>334</v>
      </c>
      <c r="C792" s="832"/>
      <c r="D792" s="832"/>
      <c r="E792" s="832"/>
      <c r="F792" s="832"/>
      <c r="G792" s="4"/>
      <c r="H792" s="4"/>
      <c r="I792" s="4"/>
      <c r="J792" s="4"/>
      <c r="K792" s="4"/>
      <c r="L792" s="4"/>
      <c r="M792" s="4"/>
      <c r="N792" s="4"/>
      <c r="O792" s="4"/>
      <c r="P792" s="4"/>
      <c r="Q792" s="4"/>
      <c r="R792" s="4"/>
      <c r="S792" s="4"/>
      <c r="T792" s="4"/>
      <c r="U792" s="4"/>
      <c r="V792" s="4"/>
      <c r="W792" s="4"/>
      <c r="X792" s="4"/>
      <c r="Y792" s="4"/>
      <c r="Z792" s="4"/>
    </row>
    <row r="793" spans="1:26" ht="12.75" customHeight="1">
      <c r="A793" s="27"/>
      <c r="B793" s="27"/>
      <c r="C793" s="27"/>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c r="A794" s="33"/>
      <c r="B794" s="33"/>
      <c r="C794" s="32"/>
      <c r="D794" s="30"/>
      <c r="E794" s="4"/>
      <c r="F794" s="4"/>
      <c r="G794" s="4"/>
      <c r="H794" s="4"/>
      <c r="I794" s="4"/>
      <c r="J794" s="4"/>
      <c r="K794" s="4"/>
      <c r="L794" s="4"/>
      <c r="M794" s="4"/>
      <c r="N794" s="4"/>
      <c r="O794" s="4"/>
      <c r="P794" s="4"/>
      <c r="Q794" s="4"/>
      <c r="R794" s="4"/>
      <c r="S794" s="4"/>
      <c r="T794" s="4"/>
      <c r="U794" s="4"/>
      <c r="V794" s="4"/>
      <c r="W794" s="4"/>
      <c r="X794" s="4"/>
      <c r="Y794" s="4"/>
      <c r="Z794" s="4"/>
    </row>
    <row r="795" spans="1:26" ht="12.75" hidden="1" customHeight="1">
      <c r="A795" s="11"/>
      <c r="B795" s="11"/>
      <c r="C795" s="11"/>
      <c r="D795" s="12"/>
      <c r="E795" s="4"/>
      <c r="F795" s="4"/>
      <c r="G795" s="4"/>
      <c r="H795" s="4"/>
      <c r="I795" s="4"/>
      <c r="J795" s="4"/>
      <c r="K795" s="4"/>
      <c r="L795" s="4"/>
      <c r="M795" s="4"/>
      <c r="N795" s="4"/>
      <c r="O795" s="4"/>
      <c r="P795" s="4"/>
      <c r="Q795" s="4"/>
      <c r="R795" s="4"/>
      <c r="S795" s="4"/>
      <c r="T795" s="4"/>
      <c r="U795" s="4"/>
      <c r="V795" s="4"/>
      <c r="W795" s="4"/>
      <c r="X795" s="4"/>
      <c r="Y795" s="4"/>
      <c r="Z795" s="4"/>
    </row>
    <row r="796" spans="1:26" ht="12.75" hidden="1" customHeight="1">
      <c r="A796" s="11"/>
      <c r="B796" s="11"/>
      <c r="C796" s="11"/>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hidden="1" customHeight="1">
      <c r="A797" s="11"/>
      <c r="B797" s="11"/>
      <c r="C797" s="11"/>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hidden="1" customHeight="1">
      <c r="A798" s="11"/>
      <c r="B798" s="11"/>
      <c r="C798" s="11"/>
      <c r="D798" s="3"/>
      <c r="E798" s="4"/>
      <c r="F798" s="4"/>
      <c r="G798" s="4"/>
      <c r="H798" s="4"/>
      <c r="I798" s="4"/>
      <c r="J798" s="4"/>
      <c r="K798" s="4"/>
      <c r="L798" s="4"/>
      <c r="M798" s="4"/>
      <c r="N798" s="4"/>
      <c r="O798" s="4"/>
      <c r="P798" s="4"/>
      <c r="Q798" s="4"/>
      <c r="R798" s="4"/>
      <c r="S798" s="4"/>
      <c r="T798" s="4"/>
      <c r="U798" s="4"/>
      <c r="V798" s="4"/>
      <c r="W798" s="4"/>
      <c r="X798" s="4"/>
      <c r="Y798" s="4"/>
      <c r="Z798" s="4"/>
    </row>
    <row r="799" spans="1:26" ht="12.75" hidden="1" customHeight="1">
      <c r="A799" s="11"/>
      <c r="B799" s="11"/>
      <c r="C799" s="11"/>
      <c r="D799" s="3"/>
      <c r="E799" s="4"/>
      <c r="F799" s="4"/>
      <c r="G799" s="4"/>
      <c r="H799" s="4"/>
      <c r="I799" s="4"/>
      <c r="J799" s="4"/>
      <c r="K799" s="4"/>
      <c r="L799" s="4"/>
      <c r="M799" s="4"/>
      <c r="N799" s="4"/>
      <c r="O799" s="4"/>
      <c r="P799" s="4"/>
      <c r="Q799" s="4"/>
      <c r="R799" s="4"/>
      <c r="S799" s="4"/>
      <c r="T799" s="4"/>
      <c r="U799" s="4"/>
      <c r="V799" s="4"/>
      <c r="W799" s="4"/>
      <c r="X799" s="4"/>
      <c r="Y799" s="4"/>
      <c r="Z799" s="4"/>
    </row>
    <row r="800" spans="1:26" ht="12.75" hidden="1" customHeight="1">
      <c r="A800" s="11"/>
      <c r="B800" s="11"/>
      <c r="C800" s="11"/>
      <c r="D800" s="3"/>
      <c r="E800" s="4"/>
      <c r="F800" s="4"/>
      <c r="G800" s="4"/>
      <c r="H800" s="4"/>
      <c r="I800" s="4"/>
      <c r="J800" s="4"/>
      <c r="K800" s="4"/>
      <c r="L800" s="4"/>
      <c r="M800" s="4"/>
      <c r="N800" s="4"/>
      <c r="O800" s="4"/>
      <c r="P800" s="4"/>
      <c r="Q800" s="4"/>
      <c r="R800" s="4"/>
      <c r="S800" s="4"/>
      <c r="T800" s="4"/>
      <c r="U800" s="4"/>
      <c r="V800" s="4"/>
      <c r="W800" s="4"/>
      <c r="X800" s="4"/>
      <c r="Y800" s="4"/>
      <c r="Z800" s="4"/>
    </row>
    <row r="801" spans="1:26" ht="12.75" hidden="1" customHeight="1">
      <c r="A801" s="11"/>
      <c r="B801" s="11"/>
      <c r="C801" s="11"/>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hidden="1" customHeight="1">
      <c r="A802" s="33"/>
      <c r="B802" s="33"/>
      <c r="C802" s="11"/>
      <c r="D802" s="12"/>
      <c r="E802" s="4"/>
      <c r="F802" s="4"/>
      <c r="G802" s="4"/>
      <c r="H802" s="4"/>
      <c r="I802" s="4"/>
      <c r="J802" s="4"/>
      <c r="K802" s="4"/>
      <c r="L802" s="4"/>
      <c r="M802" s="4"/>
      <c r="N802" s="4"/>
      <c r="O802" s="4"/>
      <c r="P802" s="4"/>
      <c r="Q802" s="4"/>
      <c r="R802" s="4"/>
      <c r="S802" s="4"/>
      <c r="T802" s="4"/>
      <c r="U802" s="4"/>
      <c r="V802" s="4"/>
      <c r="W802" s="4"/>
      <c r="X802" s="4"/>
      <c r="Y802" s="4"/>
      <c r="Z802" s="4"/>
    </row>
    <row r="803" spans="1:26" ht="12.75" hidden="1" customHeight="1">
      <c r="A803" s="11"/>
      <c r="B803" s="11"/>
      <c r="C803" s="11"/>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hidden="1" customHeight="1">
      <c r="A804" s="11"/>
      <c r="B804" s="11"/>
      <c r="C804" s="11"/>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hidden="1" customHeight="1">
      <c r="A805" s="11"/>
      <c r="B805" s="11"/>
      <c r="C805" s="11"/>
      <c r="D805" s="3"/>
      <c r="E805" s="4"/>
      <c r="F805" s="4"/>
      <c r="G805" s="4"/>
      <c r="H805" s="4"/>
      <c r="I805" s="4"/>
      <c r="J805" s="4"/>
      <c r="K805" s="4"/>
      <c r="L805" s="4"/>
      <c r="M805" s="4"/>
      <c r="N805" s="4"/>
      <c r="O805" s="4"/>
      <c r="P805" s="4"/>
      <c r="Q805" s="4"/>
      <c r="R805" s="4"/>
      <c r="S805" s="4"/>
      <c r="T805" s="4"/>
      <c r="U805" s="4"/>
      <c r="V805" s="4"/>
      <c r="W805" s="4"/>
      <c r="X805" s="4"/>
      <c r="Y805" s="4"/>
      <c r="Z805" s="4"/>
    </row>
    <row r="806" spans="1:26" ht="12.75" hidden="1" customHeight="1">
      <c r="A806" s="11"/>
      <c r="B806" s="11"/>
      <c r="C806" s="11"/>
      <c r="D806" s="3"/>
      <c r="E806" s="4"/>
      <c r="F806" s="4"/>
      <c r="G806" s="4"/>
      <c r="H806" s="4"/>
      <c r="I806" s="4"/>
      <c r="J806" s="4"/>
      <c r="K806" s="4"/>
      <c r="L806" s="4"/>
      <c r="M806" s="4"/>
      <c r="N806" s="4"/>
      <c r="O806" s="4"/>
      <c r="P806" s="4"/>
      <c r="Q806" s="4"/>
      <c r="R806" s="4"/>
      <c r="S806" s="4"/>
      <c r="T806" s="4"/>
      <c r="U806" s="4"/>
      <c r="V806" s="4"/>
      <c r="W806" s="4"/>
      <c r="X806" s="4"/>
      <c r="Y806" s="4"/>
      <c r="Z806" s="4"/>
    </row>
    <row r="807" spans="1:26" ht="14.25" hidden="1" customHeight="1">
      <c r="A807" s="33"/>
      <c r="B807" s="33"/>
      <c r="C807" s="11"/>
      <c r="D807" s="12"/>
      <c r="E807" s="4"/>
      <c r="F807" s="4"/>
      <c r="G807" s="4"/>
      <c r="H807" s="4"/>
      <c r="I807" s="4"/>
      <c r="J807" s="4"/>
      <c r="K807" s="4"/>
      <c r="L807" s="4"/>
      <c r="M807" s="4"/>
      <c r="N807" s="4"/>
      <c r="O807" s="4"/>
      <c r="P807" s="4"/>
      <c r="Q807" s="4"/>
      <c r="R807" s="4"/>
      <c r="S807" s="4"/>
      <c r="T807" s="4"/>
      <c r="U807" s="4"/>
      <c r="V807" s="4"/>
      <c r="W807" s="4"/>
      <c r="X807" s="4"/>
      <c r="Y807" s="4"/>
      <c r="Z807" s="4"/>
    </row>
    <row r="808" spans="1:26" ht="12.75" hidden="1" customHeight="1">
      <c r="A808" s="11"/>
      <c r="B808" s="11"/>
      <c r="C808" s="11"/>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hidden="1" customHeight="1">
      <c r="A809" s="11"/>
      <c r="B809" s="11"/>
      <c r="C809" s="11"/>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hidden="1" customHeight="1">
      <c r="A810" s="33"/>
      <c r="B810" s="33"/>
      <c r="C810" s="11"/>
      <c r="D810" s="12"/>
      <c r="E810" s="4"/>
      <c r="F810" s="4"/>
      <c r="G810" s="4"/>
      <c r="H810" s="4"/>
      <c r="I810" s="4"/>
      <c r="J810" s="4"/>
      <c r="K810" s="4"/>
      <c r="L810" s="4"/>
      <c r="M810" s="4"/>
      <c r="N810" s="4"/>
      <c r="O810" s="4"/>
      <c r="P810" s="4"/>
      <c r="Q810" s="4"/>
      <c r="R810" s="4"/>
      <c r="S810" s="4"/>
      <c r="T810" s="4"/>
      <c r="U810" s="4"/>
      <c r="V810" s="4"/>
      <c r="W810" s="4"/>
      <c r="X810" s="4"/>
      <c r="Y810" s="4"/>
      <c r="Z810" s="4"/>
    </row>
    <row r="811" spans="1:26" ht="12.75" hidden="1" customHeight="1">
      <c r="A811" s="11"/>
      <c r="B811" s="11"/>
      <c r="C811" s="11"/>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hidden="1" customHeight="1">
      <c r="A812" s="33"/>
      <c r="B812" s="33"/>
      <c r="C812" s="11"/>
      <c r="D812" s="12"/>
      <c r="E812" s="4"/>
      <c r="F812" s="4"/>
      <c r="G812" s="4"/>
      <c r="H812" s="4"/>
      <c r="I812" s="4"/>
      <c r="J812" s="4"/>
      <c r="K812" s="4"/>
      <c r="L812" s="4"/>
      <c r="M812" s="4"/>
      <c r="N812" s="4"/>
      <c r="O812" s="4"/>
      <c r="P812" s="4"/>
      <c r="Q812" s="4"/>
      <c r="R812" s="4"/>
      <c r="S812" s="4"/>
      <c r="T812" s="4"/>
      <c r="U812" s="4"/>
      <c r="V812" s="4"/>
      <c r="W812" s="4"/>
      <c r="X812" s="4"/>
      <c r="Y812" s="4"/>
      <c r="Z812" s="4"/>
    </row>
    <row r="813" spans="1:26" ht="12.75" hidden="1" customHeight="1">
      <c r="A813" s="27"/>
      <c r="B813" s="27"/>
      <c r="C813" s="27"/>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hidden="1" customHeight="1">
      <c r="A814" s="11"/>
      <c r="B814" s="11"/>
      <c r="C814" s="11"/>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hidden="1" customHeight="1">
      <c r="A815" s="11"/>
      <c r="B815" s="11"/>
      <c r="C815" s="11"/>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hidden="1" customHeight="1">
      <c r="A816" s="11"/>
      <c r="B816" s="11"/>
      <c r="C816" s="11"/>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hidden="1" customHeight="1">
      <c r="A817" s="11"/>
      <c r="B817" s="11"/>
      <c r="C817" s="11"/>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hidden="1" customHeight="1">
      <c r="A818" s="11"/>
      <c r="B818" s="11"/>
      <c r="C818" s="11"/>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hidden="1" customHeight="1">
      <c r="A819" s="11"/>
      <c r="B819" s="11"/>
      <c r="C819" s="11"/>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hidden="1" customHeight="1">
      <c r="A820" s="11"/>
      <c r="B820" s="11"/>
      <c r="C820" s="11"/>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hidden="1" customHeight="1">
      <c r="A821" s="11"/>
      <c r="B821" s="11"/>
      <c r="C821" s="11"/>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hidden="1" customHeight="1">
      <c r="A822" s="11"/>
      <c r="B822" s="11"/>
      <c r="C822" s="11"/>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hidden="1" customHeight="1">
      <c r="A823" s="11"/>
      <c r="B823" s="11"/>
      <c r="C823" s="11"/>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hidden="1"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hidden="1"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hidden="1"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hidden="1"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hidden="1"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hidden="1"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hidden="1"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hidden="1"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hidden="1"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hidden="1"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hidden="1"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hidden="1"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hidden="1"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hidden="1"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hidden="1"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hidden="1"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hidden="1"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hidden="1"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hidden="1"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hidden="1"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hidden="1"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hidden="1"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hidden="1"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hidden="1"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hidden="1"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hidden="1"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hidden="1"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hidden="1"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hidden="1"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hidden="1"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hidden="1"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hidden="1"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hidden="1"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hidden="1"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hidden="1"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hidden="1"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hidden="1"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hidden="1"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hidden="1"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hidden="1"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hidden="1"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hidden="1"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hidden="1"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hidden="1"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hidden="1"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hidden="1"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hidden="1"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hidden="1"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hidden="1"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hidden="1"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hidden="1"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hidden="1"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hidden="1"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hidden="1"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hidden="1"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hidden="1"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hidden="1"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hidden="1"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hidden="1"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hidden="1"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hidden="1"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hidden="1"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hidden="1"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hidden="1"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hidden="1"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hidden="1"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hidden="1"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hidden="1"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hidden="1"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hidden="1"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hidden="1"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hidden="1"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hidden="1"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hidden="1"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hidden="1"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hidden="1"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hidden="1"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hidden="1"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hidden="1"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hidden="1"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hidden="1"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hidden="1"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hidden="1"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hidden="1"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hidden="1"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hidden="1"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hidden="1"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hidden="1"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hidden="1"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hidden="1"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hidden="1"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hidden="1"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hidden="1"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hidden="1"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hidden="1"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hidden="1"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hidden="1"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hidden="1"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hidden="1"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hidden="1"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hidden="1"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hidden="1"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hidden="1"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hidden="1"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hidden="1"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hidden="1"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hidden="1"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hidden="1"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hidden="1"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hidden="1"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hidden="1"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hidden="1"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hidden="1"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hidden="1"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hidden="1"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hidden="1"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hidden="1"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hidden="1"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hidden="1"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hidden="1"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hidden="1"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hidden="1"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hidden="1"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hidden="1"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hidden="1"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hidden="1"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hidden="1"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hidden="1"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hidden="1"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hidden="1"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hidden="1"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hidden="1"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hidden="1"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hidden="1"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hidden="1"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hidden="1"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hidden="1"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hidden="1"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hidden="1"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hidden="1"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hidden="1"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hidden="1"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hidden="1"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hidden="1"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hidden="1"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hidden="1"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hidden="1"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hidden="1"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hidden="1"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hidden="1"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hidden="1"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hidden="1"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hidden="1"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hidden="1"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hidden="1"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hidden="1"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hidden="1"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hidden="1"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hidden="1"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hidden="1"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hidden="1"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hidden="1"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hidden="1"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hidden="1"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hidden="1"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hidden="1"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hidden="1"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hidden="1"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hidden="1"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20">
    <mergeCell ref="A2:G2"/>
    <mergeCell ref="A3:G3"/>
    <mergeCell ref="A5:G5"/>
    <mergeCell ref="A6:G6"/>
    <mergeCell ref="A8:G8"/>
    <mergeCell ref="A9:G9"/>
    <mergeCell ref="A11:G11"/>
    <mergeCell ref="D13:F14"/>
    <mergeCell ref="D15:F15"/>
    <mergeCell ref="D17:F19"/>
    <mergeCell ref="D21:F21"/>
    <mergeCell ref="D23:F24"/>
    <mergeCell ref="D26:F30"/>
    <mergeCell ref="D32:F33"/>
    <mergeCell ref="D64:F66"/>
    <mergeCell ref="D68:F69"/>
    <mergeCell ref="A71:G71"/>
    <mergeCell ref="D73:F73"/>
    <mergeCell ref="D74:F74"/>
    <mergeCell ref="D76:F81"/>
    <mergeCell ref="D35:F37"/>
    <mergeCell ref="D39:F43"/>
    <mergeCell ref="D45:F48"/>
    <mergeCell ref="D50:F52"/>
    <mergeCell ref="D54:F55"/>
    <mergeCell ref="D57:F59"/>
    <mergeCell ref="D61:F62"/>
    <mergeCell ref="D83:F96"/>
    <mergeCell ref="D97:F104"/>
    <mergeCell ref="D106:F112"/>
    <mergeCell ref="D114:F115"/>
    <mergeCell ref="D117:F121"/>
    <mergeCell ref="D123:F134"/>
    <mergeCell ref="D136:F154"/>
    <mergeCell ref="D156:F157"/>
    <mergeCell ref="D159:F162"/>
    <mergeCell ref="D164:F166"/>
    <mergeCell ref="A168:G168"/>
    <mergeCell ref="B170:F170"/>
    <mergeCell ref="A172:G172"/>
    <mergeCell ref="D174:F175"/>
    <mergeCell ref="D176:F176"/>
    <mergeCell ref="D178:F181"/>
    <mergeCell ref="D183:F184"/>
    <mergeCell ref="D186:F189"/>
    <mergeCell ref="A191:G191"/>
    <mergeCell ref="D193:F193"/>
    <mergeCell ref="D194:F194"/>
    <mergeCell ref="D196:F196"/>
    <mergeCell ref="D197:F198"/>
    <mergeCell ref="D200:F202"/>
    <mergeCell ref="D204:F208"/>
    <mergeCell ref="D210:F211"/>
    <mergeCell ref="D212:F212"/>
    <mergeCell ref="D214:F218"/>
    <mergeCell ref="D220:F221"/>
    <mergeCell ref="A223:G223"/>
    <mergeCell ref="D225:F225"/>
    <mergeCell ref="D227:F227"/>
    <mergeCell ref="D228:F229"/>
    <mergeCell ref="D231:F232"/>
    <mergeCell ref="D233:F233"/>
    <mergeCell ref="D235:F239"/>
    <mergeCell ref="D241:F243"/>
    <mergeCell ref="A245:G245"/>
    <mergeCell ref="D247:F248"/>
    <mergeCell ref="D250:F250"/>
    <mergeCell ref="D251:F251"/>
    <mergeCell ref="D253:F254"/>
    <mergeCell ref="D256:F258"/>
    <mergeCell ref="D260:F261"/>
    <mergeCell ref="A263:G263"/>
    <mergeCell ref="D265:F265"/>
    <mergeCell ref="D266:F266"/>
    <mergeCell ref="D268:F268"/>
    <mergeCell ref="D270:F274"/>
    <mergeCell ref="D276:F277"/>
    <mergeCell ref="D279:F279"/>
    <mergeCell ref="D281:F295"/>
    <mergeCell ref="D297:F305"/>
    <mergeCell ref="D307:F312"/>
    <mergeCell ref="D527:F528"/>
    <mergeCell ref="D530:F532"/>
    <mergeCell ref="D534:F535"/>
    <mergeCell ref="D314:F314"/>
    <mergeCell ref="D315:F315"/>
    <mergeCell ref="D317:F317"/>
    <mergeCell ref="D319:F329"/>
    <mergeCell ref="D331:F334"/>
    <mergeCell ref="D336:F344"/>
    <mergeCell ref="D345:F362"/>
    <mergeCell ref="D364:F365"/>
    <mergeCell ref="D367:F371"/>
    <mergeCell ref="D590:F590"/>
    <mergeCell ref="D591:F591"/>
    <mergeCell ref="D593:F595"/>
    <mergeCell ref="D373:F403"/>
    <mergeCell ref="D405:F405"/>
    <mergeCell ref="D406:F406"/>
    <mergeCell ref="D407:F410"/>
    <mergeCell ref="D412:F414"/>
    <mergeCell ref="D416:F417"/>
    <mergeCell ref="D419:F432"/>
    <mergeCell ref="D562:F562"/>
    <mergeCell ref="D564:F566"/>
    <mergeCell ref="D486:F488"/>
    <mergeCell ref="D490:F498"/>
    <mergeCell ref="D500:F504"/>
    <mergeCell ref="D506:F508"/>
    <mergeCell ref="A510:G510"/>
    <mergeCell ref="B512:F512"/>
    <mergeCell ref="A514:G514"/>
    <mergeCell ref="D516:F516"/>
    <mergeCell ref="D517:F517"/>
    <mergeCell ref="D519:F519"/>
    <mergeCell ref="D521:F522"/>
    <mergeCell ref="D524:F525"/>
    <mergeCell ref="D661:F661"/>
    <mergeCell ref="D599:F600"/>
    <mergeCell ref="D601:F601"/>
    <mergeCell ref="D603:F603"/>
    <mergeCell ref="D605:F606"/>
    <mergeCell ref="D608:F609"/>
    <mergeCell ref="D611:F612"/>
    <mergeCell ref="A614:G614"/>
    <mergeCell ref="D616:F616"/>
    <mergeCell ref="D618:F623"/>
    <mergeCell ref="E662:F663"/>
    <mergeCell ref="D665:F667"/>
    <mergeCell ref="D669:F669"/>
    <mergeCell ref="D670:F670"/>
    <mergeCell ref="E671:F671"/>
    <mergeCell ref="D673:F678"/>
    <mergeCell ref="D680:F691"/>
    <mergeCell ref="D693:F695"/>
    <mergeCell ref="D697:F698"/>
    <mergeCell ref="D700:F702"/>
    <mergeCell ref="D704:F706"/>
    <mergeCell ref="D708:F710"/>
    <mergeCell ref="D712:F715"/>
    <mergeCell ref="D717:F723"/>
    <mergeCell ref="D724:F724"/>
    <mergeCell ref="A726:G726"/>
    <mergeCell ref="D728:F728"/>
    <mergeCell ref="D729:F729"/>
    <mergeCell ref="D731:F736"/>
    <mergeCell ref="D738:F741"/>
    <mergeCell ref="D743:F745"/>
    <mergeCell ref="D747:F748"/>
    <mergeCell ref="D750:F752"/>
    <mergeCell ref="A754:G754"/>
    <mergeCell ref="D756:F756"/>
    <mergeCell ref="D757:F757"/>
    <mergeCell ref="D759:F759"/>
    <mergeCell ref="E760:F760"/>
    <mergeCell ref="A762:G762"/>
    <mergeCell ref="B764:F764"/>
    <mergeCell ref="A766:G766"/>
    <mergeCell ref="B768:F768"/>
    <mergeCell ref="A770:G770"/>
    <mergeCell ref="B772:F772"/>
    <mergeCell ref="B788:F788"/>
    <mergeCell ref="A790:G790"/>
    <mergeCell ref="B792:F792"/>
    <mergeCell ref="A774:G774"/>
    <mergeCell ref="B776:F776"/>
    <mergeCell ref="A778:G778"/>
    <mergeCell ref="B780:F780"/>
    <mergeCell ref="A782:G782"/>
    <mergeCell ref="B784:F784"/>
    <mergeCell ref="A786:G786"/>
    <mergeCell ref="D434:F438"/>
    <mergeCell ref="D440:F440"/>
    <mergeCell ref="A442:G442"/>
    <mergeCell ref="D444:F444"/>
    <mergeCell ref="D445:F445"/>
    <mergeCell ref="D447:F448"/>
    <mergeCell ref="D450:F453"/>
    <mergeCell ref="D455:F457"/>
    <mergeCell ref="D459:F459"/>
    <mergeCell ref="D461:F462"/>
    <mergeCell ref="D464:F464"/>
    <mergeCell ref="A466:G466"/>
    <mergeCell ref="D468:F468"/>
    <mergeCell ref="D469:F473"/>
    <mergeCell ref="D475:F479"/>
    <mergeCell ref="D481:F484"/>
    <mergeCell ref="D537:F538"/>
    <mergeCell ref="D540:F541"/>
    <mergeCell ref="D543:F543"/>
    <mergeCell ref="D544:F544"/>
    <mergeCell ref="E545:F545"/>
    <mergeCell ref="D547:F547"/>
    <mergeCell ref="D548:F550"/>
    <mergeCell ref="D552:F555"/>
    <mergeCell ref="A557:G557"/>
    <mergeCell ref="D559:F559"/>
    <mergeCell ref="D560:F560"/>
    <mergeCell ref="D647:F651"/>
    <mergeCell ref="D652:F652"/>
    <mergeCell ref="A654:G654"/>
    <mergeCell ref="D656:F656"/>
    <mergeCell ref="D657:F657"/>
    <mergeCell ref="D658:F658"/>
    <mergeCell ref="D660:F660"/>
    <mergeCell ref="D625:F626"/>
    <mergeCell ref="D628:F631"/>
    <mergeCell ref="D633:F633"/>
    <mergeCell ref="A635:G635"/>
    <mergeCell ref="D637:F637"/>
    <mergeCell ref="D638:F638"/>
    <mergeCell ref="D640:F644"/>
    <mergeCell ref="D646:F646"/>
    <mergeCell ref="D568:F571"/>
    <mergeCell ref="D573:F574"/>
    <mergeCell ref="D576:F577"/>
    <mergeCell ref="D579:F579"/>
    <mergeCell ref="A588:G588"/>
    <mergeCell ref="A597:G597"/>
    <mergeCell ref="D581:F586"/>
  </mergeCells>
  <dataValidations count="1">
    <dataValidation type="list" allowBlank="1" showErrorMessage="1" sqref="B17 B21 B23 B26 B32 B35 B39 B45 B50 B54 B57 B61 B64 B68 B76 B83 B97 B106 B114 B117 B123 B136 B156 B159 B164 B178 B186 B197 B200 B210 B214 B220 B228 B231 B235 B241 B253 B256 B260 B268 B270 B276 B279 B281 B297 B307 B317 B319 B331 B364 B367 B373 B405 B412 B416 B419 B423 B426 B430 B432 B434 B440 B447 B450 B455 B459 B461 B464 B475 B481 B486 B490 B500 B506 B519 B521 B524 B527 B530 B534 B537 B540 B543 B547 B552 B562 B564 B568 B573 B576 B579 B581 B593 B603 B605 B608 B611 B618 B625 B628 B633 B640 B646 B660 B665 B669 B673 B680 B693 B697 B700 B704 B708 B712 B717 B731 B738 B743 B747 B750 B759" xr:uid="{00000000-0002-0000-0100-000000000000}">
      <formula1>$I$3:$I$6</formula1>
    </dataValidation>
  </dataValidations>
  <hyperlinks>
    <hyperlink ref="D406" r:id="rId1" xr:uid="{00000000-0004-0000-0100-000000000000}"/>
    <hyperlink ref="D652" r:id="rId2" xr:uid="{00000000-0004-0000-0100-000001000000}"/>
  </hyperlinks>
  <printOptions horizontalCentered="1"/>
  <pageMargins left="0.75" right="0.5" top="1" bottom="1" header="0" footer="0"/>
  <pageSetup orientation="portrait"/>
  <rowBreaks count="25" manualBreakCount="25">
    <brk id="513" man="1"/>
    <brk id="70" man="1"/>
    <brk id="262" man="1"/>
    <brk id="587" man="1"/>
    <brk id="653" man="1"/>
    <brk id="465" man="1"/>
    <brk id="596" man="1"/>
    <brk id="725" man="1"/>
    <brk id="411" man="1"/>
    <brk id="222" man="1"/>
    <brk id="613" man="1"/>
    <brk id="167" man="1"/>
    <brk id="363" man="1"/>
    <brk id="171" man="1"/>
    <brk id="556" man="1"/>
    <brk id="753" man="1"/>
    <brk id="244" man="1"/>
    <brk id="313" man="1"/>
    <brk id="441" man="1"/>
    <brk id="761" man="1"/>
    <brk id="634" man="1"/>
    <brk id="122" man="1"/>
    <brk id="60" man="1"/>
    <brk id="509" man="1"/>
    <brk id="19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heetViews>
  <sheetFormatPr defaultColWidth="14.44140625" defaultRowHeight="15" customHeight="1"/>
  <cols>
    <col min="1" max="10" width="9.109375" customWidth="1"/>
    <col min="11" max="26" width="8.77734375" customWidth="1"/>
  </cols>
  <sheetData>
    <row r="1" spans="1:26" ht="14.25" customHeight="1">
      <c r="A1" s="4"/>
      <c r="B1" s="4"/>
      <c r="C1" s="4"/>
      <c r="D1" s="4"/>
      <c r="E1" s="4"/>
      <c r="F1" s="4"/>
      <c r="G1" s="4"/>
      <c r="H1" s="4"/>
      <c r="I1" s="4"/>
      <c r="J1" s="4"/>
      <c r="K1" s="4"/>
      <c r="L1" s="4"/>
      <c r="M1" s="4"/>
      <c r="N1" s="4"/>
      <c r="O1" s="4"/>
      <c r="P1" s="4"/>
      <c r="Q1" s="4"/>
      <c r="R1" s="4"/>
      <c r="S1" s="4"/>
      <c r="T1" s="4"/>
      <c r="U1" s="4"/>
      <c r="V1" s="4"/>
      <c r="W1" s="4"/>
      <c r="X1" s="4"/>
      <c r="Y1" s="4"/>
      <c r="Z1" s="4"/>
    </row>
    <row r="2" spans="1:26" ht="12" customHeight="1">
      <c r="A2" s="871" t="s">
        <v>508</v>
      </c>
      <c r="B2" s="832"/>
      <c r="C2" s="832"/>
      <c r="D2" s="832"/>
      <c r="E2" s="832"/>
      <c r="F2" s="832"/>
      <c r="G2" s="832"/>
      <c r="H2" s="832"/>
      <c r="I2" s="832"/>
      <c r="J2" s="832"/>
      <c r="K2" s="4"/>
      <c r="L2" s="4"/>
      <c r="M2" s="4"/>
      <c r="N2" s="4"/>
      <c r="O2" s="4"/>
      <c r="P2" s="4"/>
      <c r="Q2" s="4"/>
      <c r="R2" s="4"/>
      <c r="S2" s="4"/>
      <c r="T2" s="4"/>
      <c r="U2" s="4"/>
      <c r="V2" s="4"/>
      <c r="W2" s="4"/>
      <c r="X2" s="4"/>
      <c r="Y2" s="4"/>
      <c r="Z2" s="4"/>
    </row>
    <row r="3" spans="1:26" ht="12" customHeight="1">
      <c r="A3" s="872" t="s">
        <v>509</v>
      </c>
      <c r="B3" s="832"/>
      <c r="C3" s="832"/>
      <c r="D3" s="832"/>
      <c r="E3" s="832"/>
      <c r="F3" s="832"/>
      <c r="G3" s="832"/>
      <c r="H3" s="832"/>
      <c r="I3" s="832"/>
      <c r="J3" s="832"/>
      <c r="K3" s="4"/>
      <c r="L3" s="4"/>
      <c r="M3" s="4"/>
      <c r="N3" s="4"/>
      <c r="O3" s="4"/>
      <c r="P3" s="4"/>
      <c r="Q3" s="4"/>
      <c r="R3" s="4"/>
      <c r="S3" s="4"/>
      <c r="T3" s="4"/>
      <c r="U3" s="4"/>
      <c r="V3" s="4"/>
      <c r="W3" s="4"/>
      <c r="X3" s="4"/>
      <c r="Y3" s="4"/>
      <c r="Z3" s="4"/>
    </row>
    <row r="4" spans="1:26" ht="12" customHeight="1">
      <c r="A4" s="873" t="s">
        <v>510</v>
      </c>
      <c r="B4" s="832"/>
      <c r="C4" s="832"/>
      <c r="D4" s="832"/>
      <c r="E4" s="832"/>
      <c r="F4" s="832"/>
      <c r="G4" s="832"/>
      <c r="H4" s="832"/>
      <c r="I4" s="832"/>
      <c r="J4" s="832"/>
      <c r="K4" s="4"/>
      <c r="L4" s="4"/>
      <c r="M4" s="4"/>
      <c r="N4" s="4"/>
      <c r="O4" s="4"/>
      <c r="P4" s="4"/>
      <c r="Q4" s="4"/>
      <c r="R4" s="4"/>
      <c r="S4" s="4"/>
      <c r="T4" s="4"/>
      <c r="U4" s="4"/>
      <c r="V4" s="4"/>
      <c r="W4" s="4"/>
      <c r="X4" s="4"/>
      <c r="Y4" s="4"/>
      <c r="Z4" s="4"/>
    </row>
    <row r="5" spans="1:26" ht="12" customHeight="1">
      <c r="A5" s="4"/>
      <c r="B5" s="4"/>
      <c r="C5" s="4"/>
      <c r="D5" s="4"/>
      <c r="E5" s="4"/>
      <c r="F5" s="4"/>
      <c r="G5" s="4"/>
      <c r="H5" s="4"/>
      <c r="I5" s="4"/>
      <c r="J5" s="4"/>
      <c r="K5" s="4"/>
      <c r="L5" s="4"/>
      <c r="M5" s="4"/>
      <c r="N5" s="4"/>
      <c r="O5" s="4"/>
      <c r="P5" s="4"/>
      <c r="Q5" s="4"/>
      <c r="R5" s="4"/>
      <c r="S5" s="4"/>
      <c r="T5" s="4"/>
      <c r="U5" s="4"/>
      <c r="V5" s="4"/>
      <c r="W5" s="4"/>
      <c r="X5" s="4"/>
      <c r="Y5" s="4"/>
      <c r="Z5" s="4"/>
    </row>
    <row r="6" spans="1:26" ht="12" customHeight="1">
      <c r="A6" s="869" t="s">
        <v>511</v>
      </c>
      <c r="B6" s="832"/>
      <c r="C6" s="832"/>
      <c r="D6" s="832"/>
      <c r="E6" s="832"/>
      <c r="F6" s="832"/>
      <c r="G6" s="832"/>
      <c r="H6" s="832"/>
      <c r="I6" s="832"/>
      <c r="J6" s="832"/>
      <c r="K6" s="4"/>
      <c r="L6" s="4"/>
      <c r="M6" s="4"/>
      <c r="N6" s="4"/>
      <c r="O6" s="4"/>
      <c r="P6" s="4"/>
      <c r="Q6" s="4"/>
      <c r="R6" s="4"/>
      <c r="S6" s="4"/>
      <c r="T6" s="4"/>
      <c r="U6" s="4"/>
      <c r="V6" s="4"/>
      <c r="W6" s="4"/>
      <c r="X6" s="4"/>
      <c r="Y6" s="4"/>
      <c r="Z6" s="4"/>
    </row>
    <row r="7" spans="1:26" ht="12" customHeight="1">
      <c r="A7" s="832"/>
      <c r="B7" s="832"/>
      <c r="C7" s="832"/>
      <c r="D7" s="832"/>
      <c r="E7" s="832"/>
      <c r="F7" s="832"/>
      <c r="G7" s="832"/>
      <c r="H7" s="832"/>
      <c r="I7" s="832"/>
      <c r="J7" s="832"/>
      <c r="K7" s="4"/>
      <c r="L7" s="4"/>
      <c r="M7" s="4"/>
      <c r="N7" s="4"/>
      <c r="O7" s="4"/>
      <c r="P7" s="4"/>
      <c r="Q7" s="4"/>
      <c r="R7" s="4"/>
      <c r="S7" s="4"/>
      <c r="T7" s="4"/>
      <c r="U7" s="4"/>
      <c r="V7" s="4"/>
      <c r="W7" s="4"/>
      <c r="X7" s="4"/>
      <c r="Y7" s="4"/>
      <c r="Z7" s="4"/>
    </row>
    <row r="8" spans="1:26" ht="12" customHeight="1">
      <c r="A8" s="832"/>
      <c r="B8" s="832"/>
      <c r="C8" s="832"/>
      <c r="D8" s="832"/>
      <c r="E8" s="832"/>
      <c r="F8" s="832"/>
      <c r="G8" s="832"/>
      <c r="H8" s="832"/>
      <c r="I8" s="832"/>
      <c r="J8" s="832"/>
      <c r="K8" s="4"/>
      <c r="L8" s="4"/>
      <c r="M8" s="4"/>
      <c r="N8" s="4"/>
      <c r="O8" s="4"/>
      <c r="P8" s="4"/>
      <c r="Q8" s="4"/>
      <c r="R8" s="4"/>
      <c r="S8" s="4"/>
      <c r="T8" s="4"/>
      <c r="U8" s="4"/>
      <c r="V8" s="4"/>
      <c r="W8" s="4"/>
      <c r="X8" s="4"/>
      <c r="Y8" s="4"/>
      <c r="Z8" s="4"/>
    </row>
    <row r="9" spans="1:26" ht="30" customHeight="1">
      <c r="A9" s="832"/>
      <c r="B9" s="832"/>
      <c r="C9" s="832"/>
      <c r="D9" s="832"/>
      <c r="E9" s="832"/>
      <c r="F9" s="832"/>
      <c r="G9" s="832"/>
      <c r="H9" s="832"/>
      <c r="I9" s="832"/>
      <c r="J9" s="832"/>
      <c r="K9" s="4"/>
      <c r="L9" s="4"/>
      <c r="M9" s="4"/>
      <c r="N9" s="4"/>
      <c r="O9" s="4"/>
      <c r="P9" s="4"/>
      <c r="Q9" s="4"/>
      <c r="R9" s="4"/>
      <c r="S9" s="4"/>
      <c r="T9" s="4"/>
      <c r="U9" s="4"/>
      <c r="V9" s="4"/>
      <c r="W9" s="4"/>
      <c r="X9" s="4"/>
      <c r="Y9" s="4"/>
      <c r="Z9" s="4"/>
    </row>
    <row r="10" spans="1:26" ht="12" customHeight="1">
      <c r="A10" s="14"/>
      <c r="B10" s="14"/>
      <c r="C10" s="14"/>
      <c r="D10" s="14"/>
      <c r="E10" s="14"/>
      <c r="F10" s="14"/>
      <c r="G10" s="14"/>
      <c r="H10" s="14"/>
      <c r="I10" s="14"/>
      <c r="J10" s="14"/>
      <c r="K10" s="4"/>
      <c r="L10" s="4"/>
      <c r="M10" s="4"/>
      <c r="N10" s="4"/>
      <c r="O10" s="4"/>
      <c r="P10" s="4"/>
      <c r="Q10" s="4"/>
      <c r="R10" s="4"/>
      <c r="S10" s="4"/>
      <c r="T10" s="4"/>
      <c r="U10" s="4"/>
      <c r="V10" s="4"/>
      <c r="W10" s="4"/>
      <c r="X10" s="4"/>
      <c r="Y10" s="4"/>
      <c r="Z10" s="4"/>
    </row>
    <row r="11" spans="1:26" ht="12" customHeight="1">
      <c r="A11" s="833" t="s">
        <v>512</v>
      </c>
      <c r="B11" s="832"/>
      <c r="C11" s="832"/>
      <c r="D11" s="832"/>
      <c r="E11" s="832"/>
      <c r="F11" s="832"/>
      <c r="G11" s="832"/>
      <c r="H11" s="832"/>
      <c r="I11" s="832"/>
      <c r="J11" s="832"/>
      <c r="K11" s="4"/>
      <c r="L11" s="4"/>
      <c r="M11" s="4"/>
      <c r="N11" s="4"/>
      <c r="O11" s="4"/>
      <c r="P11" s="4"/>
      <c r="Q11" s="4"/>
      <c r="R11" s="4"/>
      <c r="S11" s="4"/>
      <c r="T11" s="4"/>
      <c r="U11" s="4"/>
      <c r="V11" s="4"/>
      <c r="W11" s="4"/>
      <c r="X11" s="4"/>
      <c r="Y11" s="4"/>
      <c r="Z11" s="4"/>
    </row>
    <row r="12" spans="1:26" ht="12" customHeight="1">
      <c r="A12" s="832"/>
      <c r="B12" s="832"/>
      <c r="C12" s="832"/>
      <c r="D12" s="832"/>
      <c r="E12" s="832"/>
      <c r="F12" s="832"/>
      <c r="G12" s="832"/>
      <c r="H12" s="832"/>
      <c r="I12" s="832"/>
      <c r="J12" s="832"/>
      <c r="K12" s="4"/>
      <c r="L12" s="4"/>
      <c r="M12" s="4"/>
      <c r="N12" s="4"/>
      <c r="O12" s="4"/>
      <c r="P12" s="4"/>
      <c r="Q12" s="4"/>
      <c r="R12" s="4"/>
      <c r="S12" s="4"/>
      <c r="T12" s="4"/>
      <c r="U12" s="4"/>
      <c r="V12" s="4"/>
      <c r="W12" s="4"/>
      <c r="X12" s="4"/>
      <c r="Y12" s="4"/>
      <c r="Z12" s="4"/>
    </row>
    <row r="13" spans="1:26" ht="12" customHeight="1">
      <c r="A13" s="832"/>
      <c r="B13" s="832"/>
      <c r="C13" s="832"/>
      <c r="D13" s="832"/>
      <c r="E13" s="832"/>
      <c r="F13" s="832"/>
      <c r="G13" s="832"/>
      <c r="H13" s="832"/>
      <c r="I13" s="832"/>
      <c r="J13" s="832"/>
      <c r="K13" s="4"/>
      <c r="L13" s="4"/>
      <c r="M13" s="4"/>
      <c r="N13" s="4"/>
      <c r="O13" s="4"/>
      <c r="P13" s="4"/>
      <c r="Q13" s="4"/>
      <c r="R13" s="4"/>
      <c r="S13" s="4"/>
      <c r="T13" s="4"/>
      <c r="U13" s="4"/>
      <c r="V13" s="4"/>
      <c r="W13" s="4"/>
      <c r="X13" s="4"/>
      <c r="Y13" s="4"/>
      <c r="Z13" s="4"/>
    </row>
    <row r="14" spans="1:26" ht="12"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2.75" customHeight="1">
      <c r="A15" s="869" t="s">
        <v>513</v>
      </c>
      <c r="B15" s="832"/>
      <c r="C15" s="832"/>
      <c r="D15" s="832"/>
      <c r="E15" s="832"/>
      <c r="F15" s="832"/>
      <c r="G15" s="832"/>
      <c r="H15" s="832"/>
      <c r="I15" s="832"/>
      <c r="J15" s="832"/>
      <c r="K15" s="4"/>
      <c r="L15" s="4"/>
      <c r="M15" s="4"/>
      <c r="N15" s="4"/>
      <c r="O15" s="4"/>
      <c r="P15" s="4"/>
      <c r="Q15" s="4"/>
      <c r="R15" s="4"/>
      <c r="S15" s="4"/>
      <c r="T15" s="4"/>
      <c r="U15" s="4"/>
      <c r="V15" s="4"/>
      <c r="W15" s="4"/>
      <c r="X15" s="4"/>
      <c r="Y15" s="4"/>
      <c r="Z15" s="4"/>
    </row>
    <row r="16" spans="1:26" ht="12" customHeight="1">
      <c r="A16" s="832"/>
      <c r="B16" s="832"/>
      <c r="C16" s="832"/>
      <c r="D16" s="832"/>
      <c r="E16" s="832"/>
      <c r="F16" s="832"/>
      <c r="G16" s="832"/>
      <c r="H16" s="832"/>
      <c r="I16" s="832"/>
      <c r="J16" s="832"/>
      <c r="K16" s="4"/>
      <c r="L16" s="4"/>
      <c r="M16" s="4"/>
      <c r="N16" s="4"/>
      <c r="O16" s="4"/>
      <c r="P16" s="4"/>
      <c r="Q16" s="4"/>
      <c r="R16" s="4"/>
      <c r="S16" s="4"/>
      <c r="T16" s="4"/>
      <c r="U16" s="4"/>
      <c r="V16" s="4"/>
      <c r="W16" s="4"/>
      <c r="X16" s="4"/>
      <c r="Y16" s="4"/>
      <c r="Z16" s="4"/>
    </row>
    <row r="17" spans="1:26" ht="12" customHeight="1">
      <c r="A17" s="832"/>
      <c r="B17" s="832"/>
      <c r="C17" s="832"/>
      <c r="D17" s="832"/>
      <c r="E17" s="832"/>
      <c r="F17" s="832"/>
      <c r="G17" s="832"/>
      <c r="H17" s="832"/>
      <c r="I17" s="832"/>
      <c r="J17" s="832"/>
      <c r="K17" s="4"/>
      <c r="L17" s="4"/>
      <c r="M17" s="4"/>
      <c r="N17" s="4"/>
      <c r="O17" s="4"/>
      <c r="P17" s="4"/>
      <c r="Q17" s="4"/>
      <c r="R17" s="4"/>
      <c r="S17" s="4"/>
      <c r="T17" s="4"/>
      <c r="U17" s="4"/>
      <c r="V17" s="4"/>
      <c r="W17" s="4"/>
      <c r="X17" s="4"/>
      <c r="Y17" s="4"/>
      <c r="Z17" s="4"/>
    </row>
    <row r="18" spans="1:26" ht="12" customHeight="1">
      <c r="A18" s="832"/>
      <c r="B18" s="832"/>
      <c r="C18" s="832"/>
      <c r="D18" s="832"/>
      <c r="E18" s="832"/>
      <c r="F18" s="832"/>
      <c r="G18" s="832"/>
      <c r="H18" s="832"/>
      <c r="I18" s="832"/>
      <c r="J18" s="832"/>
      <c r="K18" s="4"/>
      <c r="L18" s="4"/>
      <c r="M18" s="4"/>
      <c r="N18" s="4"/>
      <c r="O18" s="4"/>
      <c r="P18" s="4"/>
      <c r="Q18" s="4"/>
      <c r="R18" s="4"/>
      <c r="S18" s="4"/>
      <c r="T18" s="4"/>
      <c r="U18" s="4"/>
      <c r="V18" s="4"/>
      <c r="W18" s="4"/>
      <c r="X18" s="4"/>
      <c r="Y18" s="4"/>
      <c r="Z18" s="4"/>
    </row>
    <row r="19" spans="1:26" ht="12" customHeight="1">
      <c r="A19" s="832"/>
      <c r="B19" s="832"/>
      <c r="C19" s="832"/>
      <c r="D19" s="832"/>
      <c r="E19" s="832"/>
      <c r="F19" s="832"/>
      <c r="G19" s="832"/>
      <c r="H19" s="832"/>
      <c r="I19" s="832"/>
      <c r="J19" s="832"/>
      <c r="K19" s="4"/>
      <c r="L19" s="4"/>
      <c r="M19" s="4"/>
      <c r="N19" s="4"/>
      <c r="O19" s="4"/>
      <c r="P19" s="4"/>
      <c r="Q19" s="4"/>
      <c r="R19" s="4"/>
      <c r="S19" s="4"/>
      <c r="T19" s="4"/>
      <c r="U19" s="4"/>
      <c r="V19" s="4"/>
      <c r="W19" s="4"/>
      <c r="X19" s="4"/>
      <c r="Y19" s="4"/>
      <c r="Z19" s="4"/>
    </row>
    <row r="20" spans="1:26" ht="12" customHeight="1">
      <c r="A20" s="832"/>
      <c r="B20" s="832"/>
      <c r="C20" s="832"/>
      <c r="D20" s="832"/>
      <c r="E20" s="832"/>
      <c r="F20" s="832"/>
      <c r="G20" s="832"/>
      <c r="H20" s="832"/>
      <c r="I20" s="832"/>
      <c r="J20" s="832"/>
      <c r="K20" s="4"/>
      <c r="L20" s="4"/>
      <c r="M20" s="4"/>
      <c r="N20" s="4"/>
      <c r="O20" s="4"/>
      <c r="P20" s="4"/>
      <c r="Q20" s="4"/>
      <c r="R20" s="4"/>
      <c r="S20" s="4"/>
      <c r="T20" s="4"/>
      <c r="U20" s="4"/>
      <c r="V20" s="4"/>
      <c r="W20" s="4"/>
      <c r="X20" s="4"/>
      <c r="Y20" s="4"/>
      <c r="Z20" s="4"/>
    </row>
    <row r="21" spans="1:26" ht="12" customHeight="1">
      <c r="A21" s="4" t="s">
        <v>514</v>
      </c>
      <c r="B21" s="14"/>
      <c r="C21" s="14"/>
      <c r="D21" s="14"/>
      <c r="E21" s="14"/>
      <c r="F21" s="14"/>
      <c r="G21" s="14"/>
      <c r="H21" s="14"/>
      <c r="I21" s="14"/>
      <c r="J21" s="14"/>
      <c r="K21" s="4"/>
      <c r="L21" s="4"/>
      <c r="M21" s="4"/>
      <c r="N21" s="4"/>
      <c r="O21" s="4"/>
      <c r="P21" s="4"/>
      <c r="Q21" s="4"/>
      <c r="R21" s="4"/>
      <c r="S21" s="4"/>
      <c r="T21" s="4"/>
      <c r="U21" s="4"/>
      <c r="V21" s="4"/>
      <c r="W21" s="4"/>
      <c r="X21" s="4"/>
      <c r="Y21" s="4"/>
      <c r="Z21" s="4"/>
    </row>
    <row r="22" spans="1:26" ht="12" customHeight="1">
      <c r="A22" s="14" t="s">
        <v>253</v>
      </c>
      <c r="B22" s="14"/>
      <c r="C22" s="14"/>
      <c r="D22" s="14"/>
      <c r="E22" s="14"/>
      <c r="F22" s="14"/>
      <c r="G22" s="14"/>
      <c r="H22" s="14"/>
      <c r="I22" s="14"/>
      <c r="J22" s="14"/>
      <c r="K22" s="4"/>
      <c r="L22" s="4"/>
      <c r="M22" s="4"/>
      <c r="N22" s="4"/>
      <c r="O22" s="4"/>
      <c r="P22" s="4"/>
      <c r="Q22" s="4"/>
      <c r="R22" s="4"/>
      <c r="S22" s="4"/>
      <c r="T22" s="4"/>
      <c r="U22" s="4"/>
      <c r="V22" s="4"/>
      <c r="W22" s="4"/>
      <c r="X22" s="4"/>
      <c r="Y22" s="4"/>
      <c r="Z22" s="4"/>
    </row>
    <row r="23" spans="1:26" ht="12" customHeight="1">
      <c r="A23" s="874" t="s">
        <v>515</v>
      </c>
      <c r="B23" s="832"/>
      <c r="C23" s="832"/>
      <c r="D23" s="832"/>
      <c r="E23" s="832"/>
      <c r="F23" s="4"/>
      <c r="G23" s="4"/>
      <c r="H23" s="4"/>
      <c r="I23" s="4"/>
      <c r="J23" s="4"/>
      <c r="K23" s="4"/>
      <c r="L23" s="4"/>
      <c r="M23" s="4"/>
      <c r="N23" s="4"/>
      <c r="O23" s="4"/>
      <c r="P23" s="4"/>
      <c r="Q23" s="4"/>
      <c r="R23" s="4"/>
      <c r="S23" s="4"/>
      <c r="T23" s="4"/>
      <c r="U23" s="4"/>
      <c r="V23" s="4"/>
      <c r="W23" s="4"/>
      <c r="X23" s="4"/>
      <c r="Y23" s="4"/>
      <c r="Z23" s="4"/>
    </row>
    <row r="24" spans="1:26" ht="12"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2"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2"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2"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2"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2"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2"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2"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2"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2"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2"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2"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2"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2"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2"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2"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2"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2"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2"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2"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2"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2"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2"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2"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2" customHeight="1">
      <c r="A60" s="869" t="s">
        <v>516</v>
      </c>
      <c r="B60" s="832"/>
      <c r="C60" s="832"/>
      <c r="D60" s="832"/>
      <c r="E60" s="832"/>
      <c r="F60" s="832"/>
      <c r="G60" s="832"/>
      <c r="H60" s="832"/>
      <c r="I60" s="832"/>
      <c r="J60" s="832"/>
      <c r="K60" s="4"/>
      <c r="L60" s="4"/>
      <c r="M60" s="4"/>
      <c r="N60" s="4"/>
      <c r="O60" s="4"/>
      <c r="P60" s="4"/>
      <c r="Q60" s="4"/>
      <c r="R60" s="4"/>
      <c r="S60" s="4"/>
      <c r="T60" s="4"/>
      <c r="U60" s="4"/>
      <c r="V60" s="4"/>
      <c r="W60" s="4"/>
      <c r="X60" s="4"/>
      <c r="Y60" s="4"/>
      <c r="Z60" s="4"/>
    </row>
    <row r="61" spans="1:26" ht="12" customHeight="1">
      <c r="A61" s="832"/>
      <c r="B61" s="832"/>
      <c r="C61" s="832"/>
      <c r="D61" s="832"/>
      <c r="E61" s="832"/>
      <c r="F61" s="832"/>
      <c r="G61" s="832"/>
      <c r="H61" s="832"/>
      <c r="I61" s="832"/>
      <c r="J61" s="832"/>
      <c r="K61" s="4"/>
      <c r="L61" s="4"/>
      <c r="M61" s="4"/>
      <c r="N61" s="4"/>
      <c r="O61" s="4"/>
      <c r="P61" s="4"/>
      <c r="Q61" s="4"/>
      <c r="R61" s="4"/>
      <c r="S61" s="4"/>
      <c r="T61" s="4"/>
      <c r="U61" s="4"/>
      <c r="V61" s="4"/>
      <c r="W61" s="4"/>
      <c r="X61" s="4"/>
      <c r="Y61" s="4"/>
      <c r="Z61" s="4"/>
    </row>
    <row r="62" spans="1:26" ht="12" customHeight="1">
      <c r="A62" s="832"/>
      <c r="B62" s="832"/>
      <c r="C62" s="832"/>
      <c r="D62" s="832"/>
      <c r="E62" s="832"/>
      <c r="F62" s="832"/>
      <c r="G62" s="832"/>
      <c r="H62" s="832"/>
      <c r="I62" s="832"/>
      <c r="J62" s="832"/>
      <c r="K62" s="4"/>
      <c r="L62" s="4"/>
      <c r="M62" s="4"/>
      <c r="N62" s="4"/>
      <c r="O62" s="4"/>
      <c r="P62" s="4"/>
      <c r="Q62" s="4"/>
      <c r="R62" s="4"/>
      <c r="S62" s="4"/>
      <c r="T62" s="4"/>
      <c r="U62" s="4"/>
      <c r="V62" s="4"/>
      <c r="W62" s="4"/>
      <c r="X62" s="4"/>
      <c r="Y62" s="4"/>
      <c r="Z62" s="4"/>
    </row>
    <row r="63" spans="1:26" ht="12"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 customHeight="1">
      <c r="A64" s="4" t="s">
        <v>515</v>
      </c>
      <c r="B64" s="4"/>
      <c r="C64" s="4"/>
      <c r="D64" s="4"/>
      <c r="E64" s="4"/>
      <c r="F64" s="4"/>
      <c r="G64" s="4"/>
      <c r="H64" s="4"/>
      <c r="I64" s="4"/>
      <c r="J64" s="4"/>
      <c r="K64" s="4"/>
      <c r="L64" s="4"/>
      <c r="M64" s="4"/>
      <c r="N64" s="4"/>
      <c r="O64" s="4"/>
      <c r="P64" s="4"/>
      <c r="Q64" s="4"/>
      <c r="R64" s="4"/>
      <c r="S64" s="4"/>
      <c r="T64" s="4"/>
      <c r="U64" s="4"/>
      <c r="V64" s="4"/>
      <c r="W64" s="4"/>
      <c r="X64" s="4"/>
      <c r="Y64" s="4"/>
      <c r="Z64" s="4"/>
    </row>
    <row r="65" spans="1:26" ht="12"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 customHeight="1">
      <c r="A75" s="870" t="s">
        <v>517</v>
      </c>
      <c r="B75" s="832"/>
      <c r="C75" s="832"/>
      <c r="D75" s="832"/>
      <c r="E75" s="832"/>
      <c r="F75" s="832"/>
      <c r="G75" s="832"/>
      <c r="H75" s="832"/>
      <c r="I75" s="832"/>
      <c r="J75" s="4"/>
      <c r="K75" s="4"/>
      <c r="L75" s="4"/>
      <c r="M75" s="4"/>
      <c r="N75" s="4"/>
      <c r="O75" s="4"/>
      <c r="P75" s="4"/>
      <c r="Q75" s="4"/>
      <c r="R75" s="4"/>
      <c r="S75" s="4"/>
      <c r="T75" s="4"/>
      <c r="U75" s="4"/>
      <c r="V75" s="4"/>
      <c r="W75" s="4"/>
      <c r="X75" s="4"/>
      <c r="Y75" s="4"/>
      <c r="Z75" s="4"/>
    </row>
    <row r="76" spans="1:26" ht="12" customHeight="1">
      <c r="A76" s="837" t="s">
        <v>13</v>
      </c>
      <c r="B76" s="832"/>
      <c r="C76" s="832"/>
      <c r="D76" s="832"/>
      <c r="E76" s="832"/>
      <c r="F76" s="4"/>
      <c r="G76" s="4"/>
      <c r="H76" s="4"/>
      <c r="I76" s="4"/>
      <c r="J76" s="4"/>
      <c r="K76" s="4"/>
      <c r="L76" s="4"/>
      <c r="M76" s="4"/>
      <c r="N76" s="4"/>
      <c r="O76" s="4"/>
      <c r="P76" s="4"/>
      <c r="Q76" s="4"/>
      <c r="R76" s="4"/>
      <c r="S76" s="4"/>
      <c r="T76" s="4"/>
      <c r="U76" s="4"/>
      <c r="V76" s="4"/>
      <c r="W76" s="4"/>
      <c r="X76" s="4"/>
      <c r="Y76" s="4"/>
      <c r="Z76" s="4"/>
    </row>
    <row r="77" spans="1:26" ht="12" customHeight="1">
      <c r="A77" s="837" t="s">
        <v>14</v>
      </c>
      <c r="B77" s="832"/>
      <c r="C77" s="832"/>
      <c r="D77" s="832"/>
      <c r="E77" s="832"/>
      <c r="F77" s="4"/>
      <c r="G77" s="4"/>
      <c r="H77" s="4"/>
      <c r="I77" s="4"/>
      <c r="J77" s="4"/>
      <c r="K77" s="4"/>
      <c r="L77" s="4"/>
      <c r="M77" s="4"/>
      <c r="N77" s="4"/>
      <c r="O77" s="4"/>
      <c r="P77" s="4"/>
      <c r="Q77" s="4"/>
      <c r="R77" s="4"/>
      <c r="S77" s="4"/>
      <c r="T77" s="4"/>
      <c r="U77" s="4"/>
      <c r="V77" s="4"/>
      <c r="W77" s="4"/>
      <c r="X77" s="4"/>
      <c r="Y77" s="4"/>
      <c r="Z77" s="4"/>
    </row>
    <row r="78" spans="1:26" ht="12"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1">
    <mergeCell ref="A60:J62"/>
    <mergeCell ref="A75:I75"/>
    <mergeCell ref="A76:E76"/>
    <mergeCell ref="A77:E77"/>
    <mergeCell ref="A2:J2"/>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 footer="0"/>
  <pageSetup orientation="portrait"/>
  <drawing r:id="rId3"/>
  <legacyDrawing r:id="rId4"/>
  <oleObjects>
    <mc:AlternateContent xmlns:mc="http://schemas.openxmlformats.org/markup-compatibility/2006">
      <mc:Choice Requires="x14">
        <oleObject progId="Word.Document.12" shapeId="2049" r:id="rId5">
          <objectPr defaultSize="0" autoPict="0" r:id="rId6">
            <anchor moveWithCells="1">
              <from>
                <xdr:col>0</xdr:col>
                <xdr:colOff>0</xdr:colOff>
                <xdr:row>55</xdr:row>
                <xdr:rowOff>0</xdr:rowOff>
              </from>
              <to>
                <xdr:col>0</xdr:col>
                <xdr:colOff>15240</xdr:colOff>
                <xdr:row>81</xdr:row>
                <xdr:rowOff>91440</xdr:rowOff>
              </to>
            </anchor>
          </objectPr>
        </oleObject>
      </mc:Choice>
      <mc:Fallback>
        <oleObject progId="Word.Document.12" shapeId="2049" r:id="rId5"/>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463"/>
  <sheetViews>
    <sheetView showGridLines="0" tabSelected="1" topLeftCell="A1236" zoomScaleNormal="100" workbookViewId="0">
      <selection activeCell="D1236" sqref="D1236:F1240"/>
    </sheetView>
  </sheetViews>
  <sheetFormatPr defaultColWidth="14.44140625" defaultRowHeight="15" customHeight="1"/>
  <cols>
    <col min="1" max="1" width="3.44140625" customWidth="1"/>
    <col min="2" max="2" width="13.44140625" customWidth="1"/>
    <col min="3" max="3" width="2.44140625" customWidth="1"/>
    <col min="4" max="5" width="3.44140625" customWidth="1"/>
    <col min="6" max="6" width="65.44140625" customWidth="1"/>
    <col min="7" max="7" width="1.44140625" customWidth="1"/>
    <col min="8" max="8" width="3.44140625" customWidth="1"/>
    <col min="9" max="9" width="14" customWidth="1"/>
    <col min="10" max="26" width="8.77734375" customWidth="1"/>
  </cols>
  <sheetData>
    <row r="1" spans="1:26" ht="12.75" customHeight="1">
      <c r="A1" s="11"/>
      <c r="B1" s="11"/>
      <c r="C1" s="11"/>
      <c r="D1" s="4"/>
      <c r="E1" s="4"/>
      <c r="F1" s="4"/>
      <c r="G1" s="4"/>
      <c r="H1" s="4"/>
      <c r="I1" s="4"/>
      <c r="J1" s="4"/>
      <c r="K1" s="4"/>
      <c r="L1" s="4"/>
      <c r="M1" s="4"/>
      <c r="N1" s="4"/>
      <c r="O1" s="4"/>
      <c r="P1" s="4"/>
      <c r="Q1" s="4"/>
      <c r="R1" s="4"/>
      <c r="S1" s="4"/>
      <c r="T1" s="4"/>
      <c r="U1" s="4"/>
      <c r="V1" s="4"/>
      <c r="W1" s="4"/>
      <c r="X1" s="4"/>
      <c r="Y1" s="4"/>
      <c r="Z1" s="4"/>
    </row>
    <row r="2" spans="1:26" ht="12.75" customHeight="1">
      <c r="A2" s="866" t="s">
        <v>518</v>
      </c>
      <c r="B2" s="832"/>
      <c r="C2" s="832"/>
      <c r="D2" s="832"/>
      <c r="E2" s="832"/>
      <c r="F2" s="832"/>
      <c r="G2" s="832"/>
      <c r="H2" s="4"/>
      <c r="I2" s="4"/>
      <c r="J2" s="4"/>
      <c r="K2" s="4"/>
      <c r="L2" s="4"/>
      <c r="M2" s="4"/>
      <c r="N2" s="4"/>
      <c r="O2" s="4"/>
      <c r="P2" s="4"/>
      <c r="Q2" s="4"/>
      <c r="R2" s="4"/>
      <c r="S2" s="4"/>
      <c r="T2" s="4"/>
      <c r="U2" s="4"/>
      <c r="V2" s="4"/>
      <c r="W2" s="4"/>
      <c r="X2" s="4"/>
      <c r="Y2" s="4"/>
      <c r="Z2" s="4"/>
    </row>
    <row r="3" spans="1:26" ht="12.75" customHeight="1">
      <c r="A3" s="867" t="s">
        <v>519</v>
      </c>
      <c r="B3" s="832"/>
      <c r="C3" s="832"/>
      <c r="D3" s="832"/>
      <c r="E3" s="832"/>
      <c r="F3" s="832"/>
      <c r="G3" s="832"/>
      <c r="H3" s="4"/>
      <c r="I3" s="4"/>
      <c r="J3" s="4"/>
      <c r="K3" s="4"/>
      <c r="L3" s="4"/>
      <c r="M3" s="4"/>
      <c r="N3" s="4"/>
      <c r="O3" s="4"/>
      <c r="P3" s="4"/>
      <c r="Q3" s="4"/>
      <c r="R3" s="4"/>
      <c r="S3" s="4"/>
      <c r="T3" s="4"/>
      <c r="U3" s="4"/>
      <c r="V3" s="4"/>
      <c r="W3" s="4"/>
      <c r="X3" s="4"/>
      <c r="Y3" s="4"/>
      <c r="Z3" s="4"/>
    </row>
    <row r="4" spans="1:26" ht="12.75" customHeight="1">
      <c r="A4" s="867"/>
      <c r="B4" s="832"/>
      <c r="C4" s="832"/>
      <c r="D4" s="832"/>
      <c r="E4" s="832"/>
      <c r="F4" s="832"/>
      <c r="G4" s="832"/>
      <c r="H4" s="4"/>
      <c r="I4" s="4"/>
      <c r="J4" s="4"/>
      <c r="K4" s="4"/>
      <c r="L4" s="4"/>
      <c r="M4" s="4"/>
      <c r="N4" s="4"/>
      <c r="O4" s="4"/>
      <c r="P4" s="4"/>
      <c r="Q4" s="4"/>
      <c r="R4" s="4"/>
      <c r="S4" s="4"/>
      <c r="T4" s="4"/>
      <c r="U4" s="4"/>
      <c r="V4" s="4"/>
      <c r="W4" s="4"/>
      <c r="X4" s="4"/>
      <c r="Y4" s="4"/>
      <c r="Z4" s="4"/>
    </row>
    <row r="5" spans="1:26" ht="12.75" customHeight="1">
      <c r="A5" s="867"/>
      <c r="B5" s="832"/>
      <c r="C5" s="832"/>
      <c r="D5" s="832"/>
      <c r="E5" s="832"/>
      <c r="F5" s="832"/>
      <c r="G5" s="832"/>
      <c r="H5" s="4"/>
      <c r="I5" s="4"/>
      <c r="J5" s="4"/>
      <c r="K5" s="4"/>
      <c r="L5" s="4"/>
      <c r="M5" s="4"/>
      <c r="N5" s="4"/>
      <c r="O5" s="4"/>
      <c r="P5" s="4"/>
      <c r="Q5" s="4"/>
      <c r="R5" s="4"/>
      <c r="S5" s="4"/>
      <c r="T5" s="4"/>
      <c r="U5" s="4"/>
      <c r="V5" s="4"/>
      <c r="W5" s="4"/>
      <c r="X5" s="4"/>
      <c r="Y5" s="4"/>
      <c r="Z5" s="4"/>
    </row>
    <row r="6" spans="1:26" ht="12.75" customHeight="1">
      <c r="A6" s="866" t="s">
        <v>300</v>
      </c>
      <c r="B6" s="832"/>
      <c r="C6" s="832"/>
      <c r="D6" s="832"/>
      <c r="E6" s="832"/>
      <c r="F6" s="832"/>
      <c r="G6" s="832"/>
      <c r="H6" s="4"/>
      <c r="I6" s="4"/>
      <c r="J6" s="4"/>
      <c r="K6" s="4"/>
      <c r="L6" s="4"/>
      <c r="M6" s="4"/>
      <c r="N6" s="4"/>
      <c r="O6" s="4"/>
      <c r="P6" s="4"/>
      <c r="Q6" s="4"/>
      <c r="R6" s="4"/>
      <c r="S6" s="4"/>
      <c r="T6" s="4"/>
      <c r="U6" s="4"/>
      <c r="V6" s="4"/>
      <c r="W6" s="4"/>
      <c r="X6" s="4"/>
      <c r="Y6" s="4"/>
      <c r="Z6" s="4"/>
    </row>
    <row r="7" spans="1:26" ht="12.75" customHeight="1">
      <c r="A7" s="866" t="s">
        <v>301</v>
      </c>
      <c r="B7" s="832"/>
      <c r="C7" s="832"/>
      <c r="D7" s="832"/>
      <c r="E7" s="832"/>
      <c r="F7" s="832"/>
      <c r="G7" s="832"/>
      <c r="H7" s="4"/>
      <c r="I7" s="4"/>
      <c r="J7" s="4"/>
      <c r="K7" s="4"/>
      <c r="L7" s="4"/>
      <c r="M7" s="4"/>
      <c r="N7" s="4"/>
      <c r="O7" s="4"/>
      <c r="P7" s="4"/>
      <c r="Q7" s="4"/>
      <c r="R7" s="4"/>
      <c r="S7" s="4"/>
      <c r="T7" s="4"/>
      <c r="U7" s="4"/>
      <c r="V7" s="4"/>
      <c r="W7" s="4"/>
      <c r="X7" s="4"/>
      <c r="Y7" s="4"/>
      <c r="Z7" s="4"/>
    </row>
    <row r="8" spans="1:26" ht="12.75" customHeight="1">
      <c r="A8" s="30"/>
      <c r="B8" s="30"/>
      <c r="C8" s="27"/>
      <c r="D8" s="27"/>
      <c r="E8" s="27"/>
      <c r="F8" s="27"/>
      <c r="G8" s="4"/>
      <c r="H8" s="4"/>
      <c r="I8" s="4"/>
      <c r="J8" s="4"/>
      <c r="K8" s="4"/>
      <c r="L8" s="4"/>
      <c r="M8" s="4"/>
      <c r="N8" s="4"/>
      <c r="O8" s="4"/>
      <c r="P8" s="4"/>
      <c r="Q8" s="4"/>
      <c r="R8" s="4"/>
      <c r="S8" s="4"/>
      <c r="T8" s="4"/>
      <c r="U8" s="4"/>
      <c r="V8" s="4"/>
      <c r="W8" s="4"/>
      <c r="X8" s="4"/>
      <c r="Y8" s="4"/>
      <c r="Z8" s="4"/>
    </row>
    <row r="9" spans="1:26" ht="12.75" customHeight="1">
      <c r="A9" s="848" t="s">
        <v>302</v>
      </c>
      <c r="B9" s="849"/>
      <c r="C9" s="849"/>
      <c r="D9" s="849"/>
      <c r="E9" s="849"/>
      <c r="F9" s="849"/>
      <c r="G9" s="849"/>
      <c r="H9" s="4"/>
      <c r="I9" s="4"/>
      <c r="J9" s="4"/>
      <c r="K9" s="4"/>
      <c r="L9" s="4"/>
      <c r="M9" s="4"/>
      <c r="N9" s="4"/>
      <c r="O9" s="4"/>
      <c r="P9" s="4"/>
      <c r="Q9" s="4"/>
      <c r="R9" s="4"/>
      <c r="S9" s="4"/>
      <c r="T9" s="4"/>
      <c r="U9" s="4"/>
      <c r="V9" s="4"/>
      <c r="W9" s="4"/>
      <c r="X9" s="4"/>
      <c r="Y9" s="4"/>
      <c r="Z9" s="4"/>
    </row>
    <row r="10" spans="1:26" ht="12.75" customHeight="1">
      <c r="A10" s="27"/>
      <c r="B10" s="27"/>
      <c r="C10" s="11"/>
      <c r="D10" s="4"/>
      <c r="E10" s="3"/>
      <c r="F10" s="4"/>
      <c r="G10" s="4"/>
      <c r="H10" s="4"/>
      <c r="I10" s="4"/>
      <c r="J10" s="4"/>
      <c r="K10" s="4"/>
      <c r="L10" s="4"/>
      <c r="M10" s="4"/>
      <c r="N10" s="4"/>
      <c r="O10" s="4"/>
      <c r="P10" s="4"/>
      <c r="Q10" s="4"/>
      <c r="R10" s="4"/>
      <c r="S10" s="4"/>
      <c r="T10" s="4"/>
      <c r="U10" s="4"/>
      <c r="V10" s="4"/>
      <c r="W10" s="4"/>
      <c r="X10" s="4"/>
      <c r="Y10" s="4"/>
      <c r="Z10" s="4"/>
    </row>
    <row r="11" spans="1:26" ht="13.5" customHeight="1">
      <c r="A11" s="11"/>
      <c r="B11" s="11"/>
      <c r="C11" s="27"/>
      <c r="D11" s="868" t="s">
        <v>303</v>
      </c>
      <c r="E11" s="832"/>
      <c r="F11" s="832"/>
      <c r="G11" s="4"/>
      <c r="H11" s="4"/>
      <c r="I11" s="4"/>
      <c r="J11" s="4"/>
      <c r="K11" s="4"/>
      <c r="L11" s="4"/>
      <c r="M11" s="4"/>
      <c r="N11" s="4"/>
      <c r="O11" s="4"/>
      <c r="P11" s="4"/>
      <c r="Q11" s="4"/>
      <c r="R11" s="4"/>
      <c r="S11" s="4"/>
      <c r="T11" s="4"/>
      <c r="U11" s="4"/>
      <c r="V11" s="4"/>
      <c r="W11" s="4"/>
      <c r="X11" s="4"/>
      <c r="Y11" s="4"/>
      <c r="Z11" s="4"/>
    </row>
    <row r="12" spans="1:26" ht="12.75" customHeight="1">
      <c r="A12" s="11"/>
      <c r="B12" s="11"/>
      <c r="C12" s="27"/>
      <c r="D12" s="832"/>
      <c r="E12" s="832"/>
      <c r="F12" s="832"/>
      <c r="G12" s="4"/>
      <c r="H12" s="4"/>
      <c r="I12" s="4"/>
      <c r="J12" s="4"/>
      <c r="K12" s="4"/>
      <c r="L12" s="4"/>
      <c r="M12" s="4"/>
      <c r="N12" s="4"/>
      <c r="O12" s="4"/>
      <c r="P12" s="4"/>
      <c r="Q12" s="4"/>
      <c r="R12" s="4"/>
      <c r="S12" s="4"/>
      <c r="T12" s="4"/>
      <c r="U12" s="4"/>
      <c r="V12" s="4"/>
      <c r="W12" s="4"/>
      <c r="X12" s="4"/>
      <c r="Y12" s="4"/>
      <c r="Z12" s="4"/>
    </row>
    <row r="13" spans="1:26" ht="12.75" customHeight="1">
      <c r="A13" s="32"/>
      <c r="B13" s="32"/>
      <c r="C13" s="32"/>
      <c r="D13" s="851" t="s">
        <v>304</v>
      </c>
      <c r="E13" s="832"/>
      <c r="F13" s="832"/>
      <c r="G13" s="4"/>
      <c r="H13" s="4"/>
      <c r="I13" s="4"/>
      <c r="J13" s="4"/>
      <c r="K13" s="4"/>
      <c r="L13" s="4"/>
      <c r="M13" s="4"/>
      <c r="N13" s="4"/>
      <c r="O13" s="4"/>
      <c r="P13" s="4"/>
      <c r="Q13" s="4"/>
      <c r="R13" s="4"/>
      <c r="S13" s="4"/>
      <c r="T13" s="4"/>
      <c r="U13" s="4"/>
      <c r="V13" s="4"/>
      <c r="W13" s="4"/>
      <c r="X13" s="4"/>
      <c r="Y13" s="4"/>
      <c r="Z13" s="4"/>
    </row>
    <row r="14" spans="1:26" ht="12.75" customHeight="1">
      <c r="A14" s="32"/>
      <c r="B14" s="32"/>
      <c r="C14" s="32"/>
      <c r="D14" s="4"/>
      <c r="E14" s="4"/>
      <c r="F14" s="4"/>
      <c r="G14" s="4"/>
      <c r="H14" s="4"/>
      <c r="I14" s="4"/>
      <c r="J14" s="4"/>
      <c r="K14" s="4"/>
      <c r="L14" s="4"/>
      <c r="M14" s="4"/>
      <c r="N14" s="4"/>
      <c r="O14" s="4"/>
      <c r="P14" s="4"/>
      <c r="Q14" s="4"/>
      <c r="R14" s="4"/>
      <c r="S14" s="4"/>
      <c r="T14" s="4"/>
      <c r="U14" s="4"/>
      <c r="V14" s="4"/>
      <c r="W14" s="4"/>
      <c r="X14" s="4"/>
      <c r="Y14" s="4"/>
      <c r="Z14" s="4"/>
    </row>
    <row r="15" spans="1:26" ht="12.75" customHeight="1">
      <c r="A15" s="33"/>
      <c r="B15" s="34" t="s">
        <v>520</v>
      </c>
      <c r="C15" s="32"/>
      <c r="D15" s="834" t="s">
        <v>305</v>
      </c>
      <c r="E15" s="832"/>
      <c r="F15" s="832"/>
      <c r="G15" s="4"/>
      <c r="H15" s="4"/>
      <c r="I15" s="4"/>
      <c r="J15" s="4"/>
      <c r="K15" s="4"/>
      <c r="L15" s="4"/>
      <c r="M15" s="4"/>
      <c r="N15" s="4"/>
      <c r="O15" s="4"/>
      <c r="P15" s="4"/>
      <c r="Q15" s="4"/>
      <c r="R15" s="4"/>
      <c r="S15" s="4"/>
      <c r="T15" s="4"/>
      <c r="U15" s="4"/>
      <c r="V15" s="4"/>
      <c r="W15" s="4"/>
      <c r="X15" s="4"/>
      <c r="Y15" s="4"/>
      <c r="Z15" s="4"/>
    </row>
    <row r="16" spans="1:26" ht="12.75" customHeight="1">
      <c r="A16" s="32"/>
      <c r="B16" s="32"/>
      <c r="C16" s="32"/>
      <c r="D16" s="832"/>
      <c r="E16" s="832"/>
      <c r="F16" s="832"/>
      <c r="G16" s="4"/>
      <c r="H16" s="4"/>
      <c r="I16" s="4"/>
      <c r="J16" s="4"/>
      <c r="K16" s="4"/>
      <c r="L16" s="4"/>
      <c r="M16" s="4"/>
      <c r="N16" s="4"/>
      <c r="O16" s="4"/>
      <c r="P16" s="4"/>
      <c r="Q16" s="4"/>
      <c r="R16" s="4"/>
      <c r="S16" s="4"/>
      <c r="T16" s="4"/>
      <c r="U16" s="4"/>
      <c r="V16" s="4"/>
      <c r="W16" s="4"/>
      <c r="X16" s="4"/>
      <c r="Y16" s="4"/>
      <c r="Z16" s="4"/>
    </row>
    <row r="17" spans="1:26" ht="12.75" customHeight="1">
      <c r="A17" s="32"/>
      <c r="B17" s="32"/>
      <c r="C17" s="32"/>
      <c r="D17" s="832"/>
      <c r="E17" s="832"/>
      <c r="F17" s="832"/>
      <c r="G17" s="4"/>
      <c r="H17" s="4"/>
      <c r="I17" s="4"/>
      <c r="J17" s="4"/>
      <c r="K17" s="4"/>
      <c r="L17" s="4"/>
      <c r="M17" s="4"/>
      <c r="N17" s="4"/>
      <c r="O17" s="4"/>
      <c r="P17" s="4"/>
      <c r="Q17" s="4"/>
      <c r="R17" s="4"/>
      <c r="S17" s="4"/>
      <c r="T17" s="4"/>
      <c r="U17" s="4"/>
      <c r="V17" s="4"/>
      <c r="W17" s="4"/>
      <c r="X17" s="4"/>
      <c r="Y17" s="4"/>
      <c r="Z17" s="4"/>
    </row>
    <row r="18" spans="1:26" ht="12.75" customHeight="1">
      <c r="A18" s="32"/>
      <c r="B18" s="32"/>
      <c r="C18" s="32"/>
      <c r="D18" s="4"/>
      <c r="E18" s="4"/>
      <c r="F18" s="4"/>
      <c r="G18" s="4"/>
      <c r="H18" s="4"/>
      <c r="I18" s="4"/>
      <c r="J18" s="4"/>
      <c r="K18" s="4"/>
      <c r="L18" s="4"/>
      <c r="M18" s="4"/>
      <c r="N18" s="4"/>
      <c r="O18" s="4"/>
      <c r="P18" s="4"/>
      <c r="Q18" s="4"/>
      <c r="R18" s="4"/>
      <c r="S18" s="4"/>
      <c r="T18" s="4"/>
      <c r="U18" s="4"/>
      <c r="V18" s="4"/>
      <c r="W18" s="4"/>
      <c r="X18" s="4"/>
      <c r="Y18" s="4"/>
      <c r="Z18" s="4"/>
    </row>
    <row r="19" spans="1:26" ht="12.75" customHeight="1">
      <c r="A19" s="33"/>
      <c r="B19" s="34" t="s">
        <v>2562</v>
      </c>
      <c r="C19" s="11"/>
      <c r="D19" s="855" t="s">
        <v>306</v>
      </c>
      <c r="E19" s="832"/>
      <c r="F19" s="832"/>
      <c r="G19" s="4"/>
      <c r="H19" s="4"/>
      <c r="I19" s="4"/>
      <c r="J19" s="4"/>
      <c r="K19" s="4"/>
      <c r="L19" s="4"/>
      <c r="M19" s="4"/>
      <c r="N19" s="4"/>
      <c r="O19" s="4"/>
      <c r="P19" s="4"/>
      <c r="Q19" s="4"/>
      <c r="R19" s="4"/>
      <c r="S19" s="4"/>
      <c r="T19" s="4"/>
      <c r="U19" s="4"/>
      <c r="V19" s="4"/>
      <c r="W19" s="4"/>
      <c r="X19" s="4"/>
      <c r="Y19" s="4"/>
      <c r="Z19" s="4"/>
    </row>
    <row r="20" spans="1:26" ht="12.75" customHeight="1">
      <c r="A20" s="33"/>
      <c r="B20" s="33"/>
      <c r="C20" s="11"/>
      <c r="D20" s="12"/>
      <c r="E20" s="4"/>
      <c r="F20" s="4"/>
      <c r="G20" s="4"/>
      <c r="H20" s="4"/>
      <c r="I20" s="4"/>
      <c r="J20" s="4"/>
      <c r="K20" s="4"/>
      <c r="L20" s="4"/>
      <c r="M20" s="4"/>
      <c r="N20" s="4"/>
      <c r="O20" s="4"/>
      <c r="P20" s="4"/>
      <c r="Q20" s="4"/>
      <c r="R20" s="4"/>
      <c r="S20" s="4"/>
      <c r="T20" s="4"/>
      <c r="U20" s="4"/>
      <c r="V20" s="4"/>
      <c r="W20" s="4"/>
      <c r="X20" s="4"/>
      <c r="Y20" s="4"/>
      <c r="Z20" s="4"/>
    </row>
    <row r="21" spans="1:26" ht="12.75" customHeight="1">
      <c r="A21" s="33"/>
      <c r="B21" s="34" t="s">
        <v>520</v>
      </c>
      <c r="C21" s="11"/>
      <c r="D21" s="834" t="s">
        <v>307</v>
      </c>
      <c r="E21" s="832"/>
      <c r="F21" s="832"/>
      <c r="G21" s="4"/>
      <c r="H21" s="4"/>
      <c r="I21" s="4"/>
      <c r="J21" s="4"/>
      <c r="K21" s="4"/>
      <c r="L21" s="4"/>
      <c r="M21" s="4"/>
      <c r="N21" s="4"/>
      <c r="O21" s="4"/>
      <c r="P21" s="4"/>
      <c r="Q21" s="4"/>
      <c r="R21" s="4"/>
      <c r="S21" s="4"/>
      <c r="T21" s="4"/>
      <c r="U21" s="4"/>
      <c r="V21" s="4"/>
      <c r="W21" s="4"/>
      <c r="X21" s="4"/>
      <c r="Y21" s="4"/>
      <c r="Z21" s="4"/>
    </row>
    <row r="22" spans="1:26" ht="12.75" customHeight="1">
      <c r="A22" s="33"/>
      <c r="B22" s="33"/>
      <c r="C22" s="11"/>
      <c r="D22" s="832"/>
      <c r="E22" s="832"/>
      <c r="F22" s="832"/>
      <c r="G22" s="4"/>
      <c r="H22" s="4"/>
      <c r="I22" s="4"/>
      <c r="J22" s="4"/>
      <c r="K22" s="4"/>
      <c r="L22" s="4"/>
      <c r="M22" s="4"/>
      <c r="N22" s="4"/>
      <c r="O22" s="4"/>
      <c r="P22" s="4"/>
      <c r="Q22" s="4"/>
      <c r="R22" s="4"/>
      <c r="S22" s="4"/>
      <c r="T22" s="4"/>
      <c r="U22" s="4"/>
      <c r="V22" s="4"/>
      <c r="W22" s="4"/>
      <c r="X22" s="4"/>
      <c r="Y22" s="4"/>
      <c r="Z22" s="4"/>
    </row>
    <row r="23" spans="1:26" ht="12.75" customHeight="1">
      <c r="A23" s="11"/>
      <c r="B23" s="11"/>
      <c r="C23" s="11"/>
      <c r="D23" s="4"/>
      <c r="E23" s="4"/>
      <c r="F23" s="4"/>
      <c r="G23" s="4"/>
      <c r="H23" s="4"/>
      <c r="I23" s="4"/>
      <c r="J23" s="4"/>
      <c r="K23" s="4"/>
      <c r="L23" s="4"/>
      <c r="M23" s="4"/>
      <c r="N23" s="4"/>
      <c r="O23" s="4"/>
      <c r="P23" s="4"/>
      <c r="Q23" s="4"/>
      <c r="R23" s="4"/>
      <c r="S23" s="4"/>
      <c r="T23" s="4"/>
      <c r="U23" s="4"/>
      <c r="V23" s="4"/>
      <c r="W23" s="4"/>
      <c r="X23" s="4"/>
      <c r="Y23" s="4"/>
      <c r="Z23" s="4"/>
    </row>
    <row r="24" spans="1:26" ht="12.75" customHeight="1">
      <c r="A24" s="33"/>
      <c r="B24" s="34" t="s">
        <v>2562</v>
      </c>
      <c r="C24" s="11"/>
      <c r="D24" s="834" t="s">
        <v>308</v>
      </c>
      <c r="E24" s="832"/>
      <c r="F24" s="832"/>
      <c r="G24" s="4"/>
      <c r="H24" s="4"/>
      <c r="I24" s="4"/>
      <c r="J24" s="4"/>
      <c r="K24" s="4"/>
      <c r="L24" s="4"/>
      <c r="M24" s="4"/>
      <c r="N24" s="4"/>
      <c r="O24" s="4"/>
      <c r="P24" s="4"/>
      <c r="Q24" s="4"/>
      <c r="R24" s="4"/>
      <c r="S24" s="4"/>
      <c r="T24" s="4"/>
      <c r="U24" s="4"/>
      <c r="V24" s="4"/>
      <c r="W24" s="4"/>
      <c r="X24" s="4"/>
      <c r="Y24" s="4"/>
      <c r="Z24" s="4"/>
    </row>
    <row r="25" spans="1:26" ht="12.75" customHeight="1">
      <c r="A25" s="11"/>
      <c r="B25" s="11"/>
      <c r="C25" s="11"/>
      <c r="D25" s="832"/>
      <c r="E25" s="832"/>
      <c r="F25" s="832"/>
      <c r="G25" s="4"/>
      <c r="H25" s="4"/>
      <c r="I25" s="4"/>
      <c r="J25" s="4"/>
      <c r="K25" s="4"/>
      <c r="L25" s="4"/>
      <c r="M25" s="4"/>
      <c r="N25" s="4"/>
      <c r="O25" s="4"/>
      <c r="P25" s="4"/>
      <c r="Q25" s="4"/>
      <c r="R25" s="4"/>
      <c r="S25" s="4"/>
      <c r="T25" s="4"/>
      <c r="U25" s="4"/>
      <c r="V25" s="4"/>
      <c r="W25" s="4"/>
      <c r="X25" s="4"/>
      <c r="Y25" s="4"/>
      <c r="Z25" s="4"/>
    </row>
    <row r="26" spans="1:26" ht="12.75" customHeight="1">
      <c r="A26" s="11"/>
      <c r="B26" s="11"/>
      <c r="C26" s="11"/>
      <c r="D26" s="832"/>
      <c r="E26" s="832"/>
      <c r="F26" s="832"/>
      <c r="G26" s="4"/>
      <c r="H26" s="4"/>
      <c r="I26" s="4"/>
      <c r="J26" s="4"/>
      <c r="K26" s="4"/>
      <c r="L26" s="4"/>
      <c r="M26" s="4"/>
      <c r="N26" s="4"/>
      <c r="O26" s="4"/>
      <c r="P26" s="4"/>
      <c r="Q26" s="4"/>
      <c r="R26" s="4"/>
      <c r="S26" s="4"/>
      <c r="T26" s="4"/>
      <c r="U26" s="4"/>
      <c r="V26" s="4"/>
      <c r="W26" s="4"/>
      <c r="X26" s="4"/>
      <c r="Y26" s="4"/>
      <c r="Z26" s="4"/>
    </row>
    <row r="27" spans="1:26" ht="12.75" customHeight="1">
      <c r="A27" s="11"/>
      <c r="B27" s="11"/>
      <c r="C27" s="11"/>
      <c r="D27" s="832"/>
      <c r="E27" s="832"/>
      <c r="F27" s="832"/>
      <c r="G27" s="4"/>
      <c r="H27" s="4"/>
      <c r="I27" s="4"/>
      <c r="J27" s="4"/>
      <c r="K27" s="4"/>
      <c r="L27" s="4"/>
      <c r="M27" s="4"/>
      <c r="N27" s="4"/>
      <c r="O27" s="4"/>
      <c r="P27" s="4"/>
      <c r="Q27" s="4"/>
      <c r="R27" s="4"/>
      <c r="S27" s="4"/>
      <c r="T27" s="4"/>
      <c r="U27" s="4"/>
      <c r="V27" s="4"/>
      <c r="W27" s="4"/>
      <c r="X27" s="4"/>
      <c r="Y27" s="4"/>
      <c r="Z27" s="4"/>
    </row>
    <row r="28" spans="1:26" ht="33.75" customHeight="1">
      <c r="A28" s="11"/>
      <c r="B28" s="11"/>
      <c r="C28" s="11"/>
      <c r="D28" s="832"/>
      <c r="E28" s="832"/>
      <c r="F28" s="832"/>
      <c r="G28" s="4"/>
      <c r="H28" s="4"/>
      <c r="I28" s="4"/>
      <c r="J28" s="4"/>
      <c r="K28" s="4"/>
      <c r="L28" s="4"/>
      <c r="M28" s="4"/>
      <c r="N28" s="4"/>
      <c r="O28" s="4"/>
      <c r="P28" s="4"/>
      <c r="Q28" s="4"/>
      <c r="R28" s="4"/>
      <c r="S28" s="4"/>
      <c r="T28" s="4"/>
      <c r="U28" s="4"/>
      <c r="V28" s="4"/>
      <c r="W28" s="4"/>
      <c r="X28" s="4"/>
      <c r="Y28" s="4"/>
      <c r="Z28" s="4"/>
    </row>
    <row r="29" spans="1:26" ht="12.75" customHeight="1">
      <c r="A29" s="11"/>
      <c r="B29" s="11"/>
      <c r="C29" s="11"/>
      <c r="D29" s="12"/>
      <c r="E29" s="4"/>
      <c r="F29" s="4"/>
      <c r="G29" s="4"/>
      <c r="H29" s="4"/>
      <c r="I29" s="4"/>
      <c r="J29" s="4"/>
      <c r="K29" s="4"/>
      <c r="L29" s="4"/>
      <c r="M29" s="4"/>
      <c r="N29" s="4"/>
      <c r="O29" s="4"/>
      <c r="P29" s="4"/>
      <c r="Q29" s="4"/>
      <c r="R29" s="4"/>
      <c r="S29" s="4"/>
      <c r="T29" s="4"/>
      <c r="U29" s="4"/>
      <c r="V29" s="4"/>
      <c r="W29" s="4"/>
      <c r="X29" s="4"/>
      <c r="Y29" s="4"/>
      <c r="Z29" s="4"/>
    </row>
    <row r="30" spans="1:26" ht="12.75" customHeight="1">
      <c r="A30" s="11"/>
      <c r="B30" s="34" t="s">
        <v>520</v>
      </c>
      <c r="C30" s="11"/>
      <c r="D30" s="834" t="s">
        <v>309</v>
      </c>
      <c r="E30" s="832"/>
      <c r="F30" s="832"/>
      <c r="G30" s="4"/>
      <c r="H30" s="4"/>
      <c r="I30" s="4"/>
      <c r="J30" s="4"/>
      <c r="K30" s="4"/>
      <c r="L30" s="4"/>
      <c r="M30" s="4"/>
      <c r="N30" s="4"/>
      <c r="O30" s="4"/>
      <c r="P30" s="4"/>
      <c r="Q30" s="4"/>
      <c r="R30" s="4"/>
      <c r="S30" s="4"/>
      <c r="T30" s="4"/>
      <c r="U30" s="4"/>
      <c r="V30" s="4"/>
      <c r="W30" s="4"/>
      <c r="X30" s="4"/>
      <c r="Y30" s="4"/>
      <c r="Z30" s="4"/>
    </row>
    <row r="31" spans="1:26" ht="12.75" customHeight="1">
      <c r="A31" s="11"/>
      <c r="B31" s="11"/>
      <c r="C31" s="11"/>
      <c r="D31" s="832"/>
      <c r="E31" s="832"/>
      <c r="F31" s="832"/>
      <c r="G31" s="4"/>
      <c r="H31" s="4"/>
      <c r="I31" s="4"/>
      <c r="J31" s="4"/>
      <c r="K31" s="4"/>
      <c r="L31" s="4"/>
      <c r="M31" s="4"/>
      <c r="N31" s="4"/>
      <c r="O31" s="4"/>
      <c r="P31" s="4"/>
      <c r="Q31" s="4"/>
      <c r="R31" s="4"/>
      <c r="S31" s="4"/>
      <c r="T31" s="4"/>
      <c r="U31" s="4"/>
      <c r="V31" s="4"/>
      <c r="W31" s="4"/>
      <c r="X31" s="4"/>
      <c r="Y31" s="4"/>
      <c r="Z31" s="4"/>
    </row>
    <row r="32" spans="1:26" ht="12.75" customHeight="1">
      <c r="A32" s="33"/>
      <c r="B32" s="33"/>
      <c r="C32" s="11"/>
      <c r="D32" s="12"/>
      <c r="E32" s="4"/>
      <c r="F32" s="4"/>
      <c r="G32" s="4"/>
      <c r="H32" s="4"/>
      <c r="I32" s="4"/>
      <c r="J32" s="4"/>
      <c r="K32" s="4"/>
      <c r="L32" s="4"/>
      <c r="M32" s="4"/>
      <c r="N32" s="4"/>
      <c r="O32" s="4"/>
      <c r="P32" s="4"/>
      <c r="Q32" s="4"/>
      <c r="R32" s="4"/>
      <c r="S32" s="4"/>
      <c r="T32" s="4"/>
      <c r="U32" s="4"/>
      <c r="V32" s="4"/>
      <c r="W32" s="4"/>
      <c r="X32" s="4"/>
      <c r="Y32" s="4"/>
      <c r="Z32" s="4"/>
    </row>
    <row r="33" spans="1:26" ht="14.25" customHeight="1">
      <c r="A33" s="33"/>
      <c r="B33" s="34" t="s">
        <v>520</v>
      </c>
      <c r="C33" s="11"/>
      <c r="D33" s="834" t="s">
        <v>521</v>
      </c>
      <c r="E33" s="832"/>
      <c r="F33" s="832"/>
      <c r="G33" s="4"/>
      <c r="H33" s="4"/>
      <c r="I33" s="4"/>
      <c r="J33" s="4"/>
      <c r="K33" s="4"/>
      <c r="L33" s="4"/>
      <c r="M33" s="4"/>
      <c r="N33" s="4"/>
      <c r="O33" s="4"/>
      <c r="P33" s="4"/>
      <c r="Q33" s="4"/>
      <c r="R33" s="4"/>
      <c r="S33" s="4"/>
      <c r="T33" s="4"/>
      <c r="U33" s="4"/>
      <c r="V33" s="4"/>
      <c r="W33" s="4"/>
      <c r="X33" s="4"/>
      <c r="Y33" s="4"/>
      <c r="Z33" s="4"/>
    </row>
    <row r="34" spans="1:26" ht="12.75" customHeight="1">
      <c r="A34" s="33"/>
      <c r="B34" s="33"/>
      <c r="C34" s="11"/>
      <c r="D34" s="832"/>
      <c r="E34" s="832"/>
      <c r="F34" s="832"/>
      <c r="G34" s="4"/>
      <c r="H34" s="4"/>
      <c r="I34" s="4"/>
      <c r="J34" s="4"/>
      <c r="K34" s="4"/>
      <c r="L34" s="4"/>
      <c r="M34" s="4"/>
      <c r="N34" s="4"/>
      <c r="O34" s="4"/>
      <c r="P34" s="4"/>
      <c r="Q34" s="4"/>
      <c r="R34" s="4"/>
      <c r="S34" s="4"/>
      <c r="T34" s="4"/>
      <c r="U34" s="4"/>
      <c r="V34" s="4"/>
      <c r="W34" s="4"/>
      <c r="X34" s="4"/>
      <c r="Y34" s="4"/>
      <c r="Z34" s="4"/>
    </row>
    <row r="35" spans="1:26" ht="12.75" customHeight="1">
      <c r="A35" s="33"/>
      <c r="B35" s="33"/>
      <c r="C35" s="11"/>
      <c r="D35" s="832"/>
      <c r="E35" s="832"/>
      <c r="F35" s="832"/>
      <c r="G35" s="4"/>
      <c r="H35" s="4"/>
      <c r="I35" s="4"/>
      <c r="J35" s="4"/>
      <c r="K35" s="4"/>
      <c r="L35" s="4"/>
      <c r="M35" s="4"/>
      <c r="N35" s="4"/>
      <c r="O35" s="4"/>
      <c r="P35" s="4"/>
      <c r="Q35" s="4"/>
      <c r="R35" s="4"/>
      <c r="S35" s="4"/>
      <c r="T35" s="4"/>
      <c r="U35" s="4"/>
      <c r="V35" s="4"/>
      <c r="W35" s="4"/>
      <c r="X35" s="4"/>
      <c r="Y35" s="4"/>
      <c r="Z35" s="4"/>
    </row>
    <row r="36" spans="1:26" ht="12.75" customHeight="1">
      <c r="A36" s="33"/>
      <c r="B36" s="33"/>
      <c r="C36" s="11"/>
      <c r="D36" s="832"/>
      <c r="E36" s="832"/>
      <c r="F36" s="832"/>
      <c r="G36" s="4"/>
      <c r="H36" s="4"/>
      <c r="I36" s="4"/>
      <c r="J36" s="4"/>
      <c r="K36" s="4"/>
      <c r="L36" s="4"/>
      <c r="M36" s="4"/>
      <c r="N36" s="4"/>
      <c r="O36" s="4"/>
      <c r="P36" s="4"/>
      <c r="Q36" s="4"/>
      <c r="R36" s="4"/>
      <c r="S36" s="4"/>
      <c r="T36" s="4"/>
      <c r="U36" s="4"/>
      <c r="V36" s="4"/>
      <c r="W36" s="4"/>
      <c r="X36" s="4"/>
      <c r="Y36" s="4"/>
      <c r="Z36" s="4"/>
    </row>
    <row r="37" spans="1:26" ht="12.75" customHeight="1">
      <c r="A37" s="33"/>
      <c r="B37" s="33"/>
      <c r="C37" s="11"/>
      <c r="D37" s="4"/>
      <c r="E37" s="4"/>
      <c r="F37" s="4"/>
      <c r="G37" s="4"/>
      <c r="H37" s="4"/>
      <c r="I37" s="4"/>
      <c r="J37" s="4"/>
      <c r="K37" s="4"/>
      <c r="L37" s="4"/>
      <c r="M37" s="4"/>
      <c r="N37" s="4"/>
      <c r="O37" s="4"/>
      <c r="P37" s="4"/>
      <c r="Q37" s="4"/>
      <c r="R37" s="4"/>
      <c r="S37" s="4"/>
      <c r="T37" s="4"/>
      <c r="U37" s="4"/>
      <c r="V37" s="4"/>
      <c r="W37" s="4"/>
      <c r="X37" s="4"/>
      <c r="Y37" s="4"/>
      <c r="Z37" s="4"/>
    </row>
    <row r="38" spans="1:26" ht="12.75" customHeight="1">
      <c r="A38" s="33"/>
      <c r="B38" s="34" t="s">
        <v>520</v>
      </c>
      <c r="C38" s="11"/>
      <c r="D38" s="834" t="s">
        <v>311</v>
      </c>
      <c r="E38" s="832"/>
      <c r="F38" s="832"/>
      <c r="G38" s="4"/>
      <c r="H38" s="4"/>
      <c r="I38" s="4"/>
      <c r="J38" s="4"/>
      <c r="K38" s="4"/>
      <c r="L38" s="4"/>
      <c r="M38" s="4"/>
      <c r="N38" s="4"/>
      <c r="O38" s="4"/>
      <c r="P38" s="4"/>
      <c r="Q38" s="4"/>
      <c r="R38" s="4"/>
      <c r="S38" s="4"/>
      <c r="T38" s="4"/>
      <c r="U38" s="4"/>
      <c r="V38" s="4"/>
      <c r="W38" s="4"/>
      <c r="X38" s="4"/>
      <c r="Y38" s="4"/>
      <c r="Z38" s="4"/>
    </row>
    <row r="39" spans="1:26" ht="12.75" customHeight="1">
      <c r="A39" s="33"/>
      <c r="B39" s="33"/>
      <c r="C39" s="11"/>
      <c r="D39" s="832"/>
      <c r="E39" s="832"/>
      <c r="F39" s="832"/>
      <c r="G39" s="4"/>
      <c r="H39" s="4"/>
      <c r="I39" s="4"/>
      <c r="J39" s="4"/>
      <c r="K39" s="4"/>
      <c r="L39" s="4"/>
      <c r="M39" s="4"/>
      <c r="N39" s="4"/>
      <c r="O39" s="4"/>
      <c r="P39" s="4"/>
      <c r="Q39" s="4"/>
      <c r="R39" s="4"/>
      <c r="S39" s="4"/>
      <c r="T39" s="4"/>
      <c r="U39" s="4"/>
      <c r="V39" s="4"/>
      <c r="W39" s="4"/>
      <c r="X39" s="4"/>
      <c r="Y39" s="4"/>
      <c r="Z39" s="4"/>
    </row>
    <row r="40" spans="1:26" ht="12.75" customHeight="1">
      <c r="A40" s="33"/>
      <c r="B40" s="33"/>
      <c r="C40" s="11"/>
      <c r="D40" s="832"/>
      <c r="E40" s="832"/>
      <c r="F40" s="832"/>
      <c r="G40" s="4"/>
      <c r="H40" s="4"/>
      <c r="I40" s="4"/>
      <c r="J40" s="4"/>
      <c r="K40" s="4"/>
      <c r="L40" s="4"/>
      <c r="M40" s="4"/>
      <c r="N40" s="4"/>
      <c r="O40" s="4"/>
      <c r="P40" s="4"/>
      <c r="Q40" s="4"/>
      <c r="R40" s="4"/>
      <c r="S40" s="4"/>
      <c r="T40" s="4"/>
      <c r="U40" s="4"/>
      <c r="V40" s="4"/>
      <c r="W40" s="4"/>
      <c r="X40" s="4"/>
      <c r="Y40" s="4"/>
      <c r="Z40" s="4"/>
    </row>
    <row r="41" spans="1:26" ht="12.75" customHeight="1">
      <c r="A41" s="33"/>
      <c r="B41" s="33"/>
      <c r="C41" s="11"/>
      <c r="D41" s="832"/>
      <c r="E41" s="832"/>
      <c r="F41" s="832"/>
      <c r="G41" s="4"/>
      <c r="H41" s="4"/>
      <c r="I41" s="4"/>
      <c r="J41" s="4"/>
      <c r="K41" s="4"/>
      <c r="L41" s="4"/>
      <c r="M41" s="4"/>
      <c r="N41" s="4"/>
      <c r="O41" s="4"/>
      <c r="P41" s="4"/>
      <c r="Q41" s="4"/>
      <c r="R41" s="4"/>
      <c r="S41" s="4"/>
      <c r="T41" s="4"/>
      <c r="U41" s="4"/>
      <c r="V41" s="4"/>
      <c r="W41" s="4"/>
      <c r="X41" s="4"/>
      <c r="Y41" s="4"/>
      <c r="Z41" s="4"/>
    </row>
    <row r="42" spans="1:26" ht="12.75" customHeight="1">
      <c r="A42" s="33"/>
      <c r="B42" s="33"/>
      <c r="C42" s="11"/>
      <c r="D42" s="832"/>
      <c r="E42" s="832"/>
      <c r="F42" s="832"/>
      <c r="G42" s="4"/>
      <c r="H42" s="4"/>
      <c r="I42" s="4"/>
      <c r="J42" s="4"/>
      <c r="K42" s="4"/>
      <c r="L42" s="4"/>
      <c r="M42" s="4"/>
      <c r="N42" s="4"/>
      <c r="O42" s="4"/>
      <c r="P42" s="4"/>
      <c r="Q42" s="4"/>
      <c r="R42" s="4"/>
      <c r="S42" s="4"/>
      <c r="T42" s="4"/>
      <c r="U42" s="4"/>
      <c r="V42" s="4"/>
      <c r="W42" s="4"/>
      <c r="X42" s="4"/>
      <c r="Y42" s="4"/>
      <c r="Z42" s="4"/>
    </row>
    <row r="43" spans="1:26" ht="12.75" customHeight="1">
      <c r="A43" s="33"/>
      <c r="B43" s="33"/>
      <c r="C43" s="11"/>
      <c r="D43" s="5"/>
      <c r="E43" s="5"/>
      <c r="F43" s="5"/>
      <c r="G43" s="4"/>
      <c r="H43" s="4"/>
      <c r="I43" s="4"/>
      <c r="J43" s="4"/>
      <c r="K43" s="4"/>
      <c r="L43" s="4"/>
      <c r="M43" s="4"/>
      <c r="N43" s="4"/>
      <c r="O43" s="4"/>
      <c r="P43" s="4"/>
      <c r="Q43" s="4"/>
      <c r="R43" s="4"/>
      <c r="S43" s="4"/>
      <c r="T43" s="4"/>
      <c r="U43" s="4"/>
      <c r="V43" s="4"/>
      <c r="W43" s="4"/>
      <c r="X43" s="4"/>
      <c r="Y43" s="4"/>
      <c r="Z43" s="4"/>
    </row>
    <row r="44" spans="1:26" ht="12.75" customHeight="1">
      <c r="A44" s="33"/>
      <c r="B44" s="34" t="s">
        <v>2562</v>
      </c>
      <c r="C44" s="11"/>
      <c r="D44" s="834" t="s">
        <v>312</v>
      </c>
      <c r="E44" s="832"/>
      <c r="F44" s="832"/>
      <c r="G44" s="4"/>
      <c r="H44" s="4"/>
      <c r="I44" s="4"/>
      <c r="J44" s="4"/>
      <c r="K44" s="4"/>
      <c r="L44" s="4"/>
      <c r="M44" s="4"/>
      <c r="N44" s="4"/>
      <c r="O44" s="4"/>
      <c r="P44" s="4"/>
      <c r="Q44" s="4"/>
      <c r="R44" s="4"/>
      <c r="S44" s="4"/>
      <c r="T44" s="4"/>
      <c r="U44" s="4"/>
      <c r="V44" s="4"/>
      <c r="W44" s="4"/>
      <c r="X44" s="4"/>
      <c r="Y44" s="4"/>
      <c r="Z44" s="4"/>
    </row>
    <row r="45" spans="1:26" ht="12.75" customHeight="1">
      <c r="A45" s="33"/>
      <c r="B45" s="33"/>
      <c r="C45" s="11"/>
      <c r="D45" s="832"/>
      <c r="E45" s="832"/>
      <c r="F45" s="832"/>
      <c r="G45" s="4"/>
      <c r="H45" s="4"/>
      <c r="I45" s="4"/>
      <c r="J45" s="4"/>
      <c r="K45" s="4"/>
      <c r="L45" s="4"/>
      <c r="M45" s="4"/>
      <c r="N45" s="4"/>
      <c r="O45" s="4"/>
      <c r="P45" s="4"/>
      <c r="Q45" s="4"/>
      <c r="R45" s="4"/>
      <c r="S45" s="4"/>
      <c r="T45" s="4"/>
      <c r="U45" s="4"/>
      <c r="V45" s="4"/>
      <c r="W45" s="4"/>
      <c r="X45" s="4"/>
      <c r="Y45" s="4"/>
      <c r="Z45" s="4"/>
    </row>
    <row r="46" spans="1:26" ht="12.75" customHeight="1">
      <c r="A46" s="33"/>
      <c r="B46" s="33"/>
      <c r="C46" s="11"/>
      <c r="D46" s="832"/>
      <c r="E46" s="832"/>
      <c r="F46" s="832"/>
      <c r="G46" s="4"/>
      <c r="H46" s="4"/>
      <c r="I46" s="4"/>
      <c r="J46" s="4"/>
      <c r="K46" s="4"/>
      <c r="L46" s="4"/>
      <c r="M46" s="4"/>
      <c r="N46" s="4"/>
      <c r="O46" s="4"/>
      <c r="P46" s="4"/>
      <c r="Q46" s="4"/>
      <c r="R46" s="4"/>
      <c r="S46" s="4"/>
      <c r="T46" s="4"/>
      <c r="U46" s="4"/>
      <c r="V46" s="4"/>
      <c r="W46" s="4"/>
      <c r="X46" s="4"/>
      <c r="Y46" s="4"/>
      <c r="Z46" s="4"/>
    </row>
    <row r="47" spans="1:26" ht="23.25" customHeight="1">
      <c r="A47" s="33"/>
      <c r="B47" s="33"/>
      <c r="C47" s="11"/>
      <c r="D47" s="832"/>
      <c r="E47" s="832"/>
      <c r="F47" s="832"/>
      <c r="G47" s="4"/>
      <c r="H47" s="4"/>
      <c r="I47" s="4"/>
      <c r="J47" s="4"/>
      <c r="K47" s="4"/>
      <c r="L47" s="4"/>
      <c r="M47" s="4"/>
      <c r="N47" s="4"/>
      <c r="O47" s="4"/>
      <c r="P47" s="4"/>
      <c r="Q47" s="4"/>
      <c r="R47" s="4"/>
      <c r="S47" s="4"/>
      <c r="T47" s="4"/>
      <c r="U47" s="4"/>
      <c r="V47" s="4"/>
      <c r="W47" s="4"/>
      <c r="X47" s="4"/>
      <c r="Y47" s="4"/>
      <c r="Z47" s="4"/>
    </row>
    <row r="48" spans="1:26" ht="12.75" customHeight="1">
      <c r="A48" s="33"/>
      <c r="B48" s="33"/>
      <c r="C48" s="11"/>
      <c r="D48" s="12"/>
      <c r="E48" s="4"/>
      <c r="F48" s="4"/>
      <c r="G48" s="4"/>
      <c r="H48" s="4"/>
      <c r="I48" s="4"/>
      <c r="J48" s="4"/>
      <c r="K48" s="4"/>
      <c r="L48" s="4"/>
      <c r="M48" s="4"/>
      <c r="N48" s="4"/>
      <c r="O48" s="4"/>
      <c r="P48" s="4"/>
      <c r="Q48" s="4"/>
      <c r="R48" s="4"/>
      <c r="S48" s="4"/>
      <c r="T48" s="4"/>
      <c r="U48" s="4"/>
      <c r="V48" s="4"/>
      <c r="W48" s="4"/>
      <c r="X48" s="4"/>
      <c r="Y48" s="4"/>
      <c r="Z48" s="4"/>
    </row>
    <row r="49" spans="1:26" ht="14.25" customHeight="1">
      <c r="A49" s="33"/>
      <c r="B49" s="34" t="s">
        <v>520</v>
      </c>
      <c r="C49" s="11"/>
      <c r="D49" s="834" t="s">
        <v>313</v>
      </c>
      <c r="E49" s="832"/>
      <c r="F49" s="832"/>
      <c r="G49" s="4"/>
      <c r="H49" s="4"/>
      <c r="I49" s="4"/>
      <c r="J49" s="4"/>
      <c r="K49" s="4"/>
      <c r="L49" s="4"/>
      <c r="M49" s="4"/>
      <c r="N49" s="4"/>
      <c r="O49" s="4"/>
      <c r="P49" s="4"/>
      <c r="Q49" s="4"/>
      <c r="R49" s="4"/>
      <c r="S49" s="4"/>
      <c r="T49" s="4"/>
      <c r="U49" s="4"/>
      <c r="V49" s="4"/>
      <c r="W49" s="4"/>
      <c r="X49" s="4"/>
      <c r="Y49" s="4"/>
      <c r="Z49" s="4"/>
    </row>
    <row r="50" spans="1:26" ht="12.75" customHeight="1">
      <c r="A50" s="33"/>
      <c r="B50" s="33"/>
      <c r="C50" s="11"/>
      <c r="D50" s="832"/>
      <c r="E50" s="832"/>
      <c r="F50" s="832"/>
      <c r="G50" s="4"/>
      <c r="H50" s="4"/>
      <c r="I50" s="4"/>
      <c r="J50" s="4"/>
      <c r="K50" s="4"/>
      <c r="L50" s="4"/>
      <c r="M50" s="4"/>
      <c r="N50" s="4"/>
      <c r="O50" s="4"/>
      <c r="P50" s="4"/>
      <c r="Q50" s="4"/>
      <c r="R50" s="4"/>
      <c r="S50" s="4"/>
      <c r="T50" s="4"/>
      <c r="U50" s="4"/>
      <c r="V50" s="4"/>
      <c r="W50" s="4"/>
      <c r="X50" s="4"/>
      <c r="Y50" s="4"/>
      <c r="Z50" s="4"/>
    </row>
    <row r="51" spans="1:26" ht="12.75" customHeight="1">
      <c r="A51" s="33"/>
      <c r="B51" s="33"/>
      <c r="C51" s="11"/>
      <c r="D51" s="832"/>
      <c r="E51" s="832"/>
      <c r="F51" s="832"/>
      <c r="G51" s="4"/>
      <c r="H51" s="4"/>
      <c r="I51" s="4"/>
      <c r="J51" s="4"/>
      <c r="K51" s="4"/>
      <c r="L51" s="4"/>
      <c r="M51" s="4"/>
      <c r="N51" s="4"/>
      <c r="O51" s="4"/>
      <c r="P51" s="4"/>
      <c r="Q51" s="4"/>
      <c r="R51" s="4"/>
      <c r="S51" s="4"/>
      <c r="T51" s="4"/>
      <c r="U51" s="4"/>
      <c r="V51" s="4"/>
      <c r="W51" s="4"/>
      <c r="X51" s="4"/>
      <c r="Y51" s="4"/>
      <c r="Z51" s="4"/>
    </row>
    <row r="52" spans="1:26" ht="12.75" customHeight="1">
      <c r="A52" s="33"/>
      <c r="B52" s="33"/>
      <c r="C52" s="11"/>
      <c r="D52" s="4"/>
      <c r="E52" s="4"/>
      <c r="F52" s="4"/>
      <c r="G52" s="4"/>
      <c r="H52" s="4"/>
      <c r="I52" s="4"/>
      <c r="J52" s="4"/>
      <c r="K52" s="4"/>
      <c r="L52" s="4"/>
      <c r="M52" s="4"/>
      <c r="N52" s="4"/>
      <c r="O52" s="4"/>
      <c r="P52" s="4"/>
      <c r="Q52" s="4"/>
      <c r="R52" s="4"/>
      <c r="S52" s="4"/>
      <c r="T52" s="4"/>
      <c r="U52" s="4"/>
      <c r="V52" s="4"/>
      <c r="W52" s="4"/>
      <c r="X52" s="4"/>
      <c r="Y52" s="4"/>
      <c r="Z52" s="4"/>
    </row>
    <row r="53" spans="1:26" ht="12.75" customHeight="1">
      <c r="A53" s="33"/>
      <c r="B53" s="34" t="s">
        <v>2562</v>
      </c>
      <c r="C53" s="11"/>
      <c r="D53" s="834" t="s">
        <v>314</v>
      </c>
      <c r="E53" s="832"/>
      <c r="F53" s="832"/>
      <c r="G53" s="4"/>
      <c r="H53" s="4"/>
      <c r="I53" s="4"/>
      <c r="J53" s="4"/>
      <c r="K53" s="4"/>
      <c r="L53" s="4"/>
      <c r="M53" s="4"/>
      <c r="N53" s="4"/>
      <c r="O53" s="4"/>
      <c r="P53" s="4"/>
      <c r="Q53" s="4"/>
      <c r="R53" s="4"/>
      <c r="S53" s="4"/>
      <c r="T53" s="4"/>
      <c r="U53" s="4"/>
      <c r="V53" s="4"/>
      <c r="W53" s="4"/>
      <c r="X53" s="4"/>
      <c r="Y53" s="4"/>
      <c r="Z53" s="4"/>
    </row>
    <row r="54" spans="1:26" ht="12.75" customHeight="1">
      <c r="A54" s="33"/>
      <c r="B54" s="33"/>
      <c r="C54" s="11"/>
      <c r="D54" s="832"/>
      <c r="E54" s="832"/>
      <c r="F54" s="832"/>
      <c r="G54" s="4"/>
      <c r="H54" s="4"/>
      <c r="I54" s="4"/>
      <c r="J54" s="4"/>
      <c r="K54" s="4"/>
      <c r="L54" s="4"/>
      <c r="M54" s="4"/>
      <c r="N54" s="4"/>
      <c r="O54" s="4"/>
      <c r="P54" s="4"/>
      <c r="Q54" s="4"/>
      <c r="R54" s="4"/>
      <c r="S54" s="4"/>
      <c r="T54" s="4"/>
      <c r="U54" s="4"/>
      <c r="V54" s="4"/>
      <c r="W54" s="4"/>
      <c r="X54" s="4"/>
      <c r="Y54" s="4"/>
      <c r="Z54" s="4"/>
    </row>
    <row r="55" spans="1:26" ht="12.75" customHeight="1">
      <c r="A55" s="11"/>
      <c r="B55" s="11"/>
      <c r="C55" s="11"/>
      <c r="D55" s="12"/>
      <c r="E55" s="4"/>
      <c r="F55" s="4"/>
      <c r="G55" s="4"/>
      <c r="H55" s="4"/>
      <c r="I55" s="4"/>
      <c r="J55" s="4"/>
      <c r="K55" s="4"/>
      <c r="L55" s="4"/>
      <c r="M55" s="4"/>
      <c r="N55" s="4"/>
      <c r="O55" s="4"/>
      <c r="P55" s="4"/>
      <c r="Q55" s="4"/>
      <c r="R55" s="4"/>
      <c r="S55" s="4"/>
      <c r="T55" s="4"/>
      <c r="U55" s="4"/>
      <c r="V55" s="4"/>
      <c r="W55" s="4"/>
      <c r="X55" s="4"/>
      <c r="Y55" s="4"/>
      <c r="Z55" s="4"/>
    </row>
    <row r="56" spans="1:26" ht="12.75" customHeight="1">
      <c r="A56" s="33"/>
      <c r="B56" s="34" t="s">
        <v>520</v>
      </c>
      <c r="C56" s="11"/>
      <c r="D56" s="834" t="s">
        <v>315</v>
      </c>
      <c r="E56" s="832"/>
      <c r="F56" s="832"/>
      <c r="G56" s="4"/>
      <c r="H56" s="4"/>
      <c r="I56" s="4"/>
      <c r="J56" s="4"/>
      <c r="K56" s="4"/>
      <c r="L56" s="4"/>
      <c r="M56" s="4"/>
      <c r="N56" s="4"/>
      <c r="O56" s="4"/>
      <c r="P56" s="4"/>
      <c r="Q56" s="4"/>
      <c r="R56" s="4"/>
      <c r="S56" s="4"/>
      <c r="T56" s="4"/>
      <c r="U56" s="4"/>
      <c r="V56" s="4"/>
      <c r="W56" s="4"/>
      <c r="X56" s="4"/>
      <c r="Y56" s="4"/>
      <c r="Z56" s="4"/>
    </row>
    <row r="57" spans="1:26" ht="12.75" customHeight="1">
      <c r="A57" s="11"/>
      <c r="B57" s="11"/>
      <c r="C57" s="11"/>
      <c r="D57" s="832"/>
      <c r="E57" s="832"/>
      <c r="F57" s="832"/>
      <c r="G57" s="4"/>
      <c r="H57" s="4"/>
      <c r="I57" s="4"/>
      <c r="J57" s="4"/>
      <c r="K57" s="4"/>
      <c r="L57" s="4"/>
      <c r="M57" s="4"/>
      <c r="N57" s="4"/>
      <c r="O57" s="4"/>
      <c r="P57" s="4"/>
      <c r="Q57" s="4"/>
      <c r="R57" s="4"/>
      <c r="S57" s="4"/>
      <c r="T57" s="4"/>
      <c r="U57" s="4"/>
      <c r="V57" s="4"/>
      <c r="W57" s="4"/>
      <c r="X57" s="4"/>
      <c r="Y57" s="4"/>
      <c r="Z57" s="4"/>
    </row>
    <row r="58" spans="1:26" ht="12.75" customHeight="1">
      <c r="A58" s="11"/>
      <c r="B58" s="11"/>
      <c r="C58" s="11"/>
      <c r="D58" s="832"/>
      <c r="E58" s="832"/>
      <c r="F58" s="832"/>
      <c r="G58" s="4"/>
      <c r="H58" s="4"/>
      <c r="I58" s="4"/>
      <c r="J58" s="4"/>
      <c r="K58" s="4"/>
      <c r="L58" s="4"/>
      <c r="M58" s="4"/>
      <c r="N58" s="4"/>
      <c r="O58" s="4"/>
      <c r="P58" s="4"/>
      <c r="Q58" s="4"/>
      <c r="R58" s="4"/>
      <c r="S58" s="4"/>
      <c r="T58" s="4"/>
      <c r="U58" s="4"/>
      <c r="V58" s="4"/>
      <c r="W58" s="4"/>
      <c r="X58" s="4"/>
      <c r="Y58" s="4"/>
      <c r="Z58" s="4"/>
    </row>
    <row r="59" spans="1:26" ht="12.75" customHeight="1">
      <c r="A59" s="11"/>
      <c r="B59" s="11"/>
      <c r="C59" s="11"/>
      <c r="D59" s="4"/>
      <c r="E59" s="4"/>
      <c r="F59" s="4"/>
      <c r="G59" s="4"/>
      <c r="H59" s="4"/>
      <c r="I59" s="4"/>
      <c r="J59" s="4"/>
      <c r="K59" s="4"/>
      <c r="L59" s="4"/>
      <c r="M59" s="4"/>
      <c r="N59" s="4"/>
      <c r="O59" s="4"/>
      <c r="P59" s="4"/>
      <c r="Q59" s="4"/>
      <c r="R59" s="4"/>
      <c r="S59" s="4"/>
      <c r="T59" s="4"/>
      <c r="U59" s="4"/>
      <c r="V59" s="4"/>
      <c r="W59" s="4"/>
      <c r="X59" s="4"/>
      <c r="Y59" s="4"/>
      <c r="Z59" s="4"/>
    </row>
    <row r="60" spans="1:26" ht="12.75" customHeight="1">
      <c r="A60" s="33"/>
      <c r="B60" s="34" t="s">
        <v>520</v>
      </c>
      <c r="C60" s="11"/>
      <c r="D60" s="834" t="s">
        <v>316</v>
      </c>
      <c r="E60" s="832"/>
      <c r="F60" s="832"/>
      <c r="G60" s="4"/>
      <c r="H60" s="4"/>
      <c r="I60" s="4"/>
      <c r="J60" s="4"/>
      <c r="K60" s="4"/>
      <c r="L60" s="4"/>
      <c r="M60" s="4"/>
      <c r="N60" s="4"/>
      <c r="O60" s="4"/>
      <c r="P60" s="4"/>
      <c r="Q60" s="4"/>
      <c r="R60" s="4"/>
      <c r="S60" s="4"/>
      <c r="T60" s="4"/>
      <c r="U60" s="4"/>
      <c r="V60" s="4"/>
      <c r="W60" s="4"/>
      <c r="X60" s="4"/>
      <c r="Y60" s="4"/>
      <c r="Z60" s="4"/>
    </row>
    <row r="61" spans="1:26" ht="12.75" customHeight="1">
      <c r="A61" s="11"/>
      <c r="B61" s="11"/>
      <c r="C61" s="11"/>
      <c r="D61" s="832"/>
      <c r="E61" s="832"/>
      <c r="F61" s="832"/>
      <c r="G61" s="4"/>
      <c r="H61" s="4"/>
      <c r="I61" s="4"/>
      <c r="J61" s="4"/>
      <c r="K61" s="4"/>
      <c r="L61" s="4"/>
      <c r="M61" s="4"/>
      <c r="N61" s="4"/>
      <c r="O61" s="4"/>
      <c r="P61" s="4"/>
      <c r="Q61" s="4"/>
      <c r="R61" s="4"/>
      <c r="S61" s="4"/>
      <c r="T61" s="4"/>
      <c r="U61" s="4"/>
      <c r="V61" s="4"/>
      <c r="W61" s="4"/>
      <c r="X61" s="4"/>
      <c r="Y61" s="4"/>
      <c r="Z61" s="4"/>
    </row>
    <row r="62" spans="1:26" ht="12.75" customHeight="1">
      <c r="A62" s="11"/>
      <c r="B62" s="11"/>
      <c r="C62" s="11"/>
      <c r="D62" s="4"/>
      <c r="E62" s="4"/>
      <c r="F62" s="4"/>
      <c r="G62" s="4"/>
      <c r="H62" s="4"/>
      <c r="I62" s="4"/>
      <c r="J62" s="4"/>
      <c r="K62" s="4"/>
      <c r="L62" s="4"/>
      <c r="M62" s="4"/>
      <c r="N62" s="4"/>
      <c r="O62" s="4"/>
      <c r="P62" s="4"/>
      <c r="Q62" s="4"/>
      <c r="R62" s="4"/>
      <c r="S62" s="4"/>
      <c r="T62" s="4"/>
      <c r="U62" s="4"/>
      <c r="V62" s="4"/>
      <c r="W62" s="4"/>
      <c r="X62" s="4"/>
      <c r="Y62" s="4"/>
      <c r="Z62" s="4"/>
    </row>
    <row r="63" spans="1:26" ht="12.75" customHeight="1">
      <c r="A63" s="33"/>
      <c r="B63" s="34" t="s">
        <v>2562</v>
      </c>
      <c r="C63" s="11"/>
      <c r="D63" s="834" t="s">
        <v>317</v>
      </c>
      <c r="E63" s="832"/>
      <c r="F63" s="832"/>
      <c r="G63" s="4"/>
      <c r="H63" s="4"/>
      <c r="I63" s="4"/>
      <c r="J63" s="4"/>
      <c r="K63" s="4"/>
      <c r="L63" s="4"/>
      <c r="M63" s="4"/>
      <c r="N63" s="4"/>
      <c r="O63" s="4"/>
      <c r="P63" s="4"/>
      <c r="Q63" s="4"/>
      <c r="R63" s="4"/>
      <c r="S63" s="4"/>
      <c r="T63" s="4"/>
      <c r="U63" s="4"/>
      <c r="V63" s="4"/>
      <c r="W63" s="4"/>
      <c r="X63" s="4"/>
      <c r="Y63" s="4"/>
      <c r="Z63" s="4"/>
    </row>
    <row r="64" spans="1:26" ht="12.75" customHeight="1">
      <c r="A64" s="11"/>
      <c r="B64" s="11"/>
      <c r="C64" s="11"/>
      <c r="D64" s="832"/>
      <c r="E64" s="832"/>
      <c r="F64" s="832"/>
      <c r="G64" s="4"/>
      <c r="H64" s="4"/>
      <c r="I64" s="4"/>
      <c r="J64" s="4"/>
      <c r="K64" s="4"/>
      <c r="L64" s="4"/>
      <c r="M64" s="4"/>
      <c r="N64" s="4"/>
      <c r="O64" s="4"/>
      <c r="P64" s="4"/>
      <c r="Q64" s="4"/>
      <c r="R64" s="4"/>
      <c r="S64" s="4"/>
      <c r="T64" s="4"/>
      <c r="U64" s="4"/>
      <c r="V64" s="4"/>
      <c r="W64" s="4"/>
      <c r="X64" s="4"/>
      <c r="Y64" s="4"/>
      <c r="Z64" s="4"/>
    </row>
    <row r="65" spans="1:26" ht="12.75" customHeight="1">
      <c r="A65" s="11"/>
      <c r="B65" s="11"/>
      <c r="C65" s="11"/>
      <c r="D65" s="832"/>
      <c r="E65" s="832"/>
      <c r="F65" s="832"/>
      <c r="G65" s="4"/>
      <c r="H65" s="4"/>
      <c r="I65" s="4"/>
      <c r="J65" s="4"/>
      <c r="K65" s="4"/>
      <c r="L65" s="4"/>
      <c r="M65" s="4"/>
      <c r="N65" s="4"/>
      <c r="O65" s="4"/>
      <c r="P65" s="4"/>
      <c r="Q65" s="4"/>
      <c r="R65" s="4"/>
      <c r="S65" s="4"/>
      <c r="T65" s="4"/>
      <c r="U65" s="4"/>
      <c r="V65" s="4"/>
      <c r="W65" s="4"/>
      <c r="X65" s="4"/>
      <c r="Y65" s="4"/>
      <c r="Z65" s="4"/>
    </row>
    <row r="66" spans="1:26" ht="12.75" customHeight="1">
      <c r="A66" s="11"/>
      <c r="B66" s="11"/>
      <c r="C66" s="11"/>
      <c r="D66" s="4"/>
      <c r="E66" s="4"/>
      <c r="F66" s="4"/>
      <c r="G66" s="4"/>
      <c r="H66" s="4"/>
      <c r="I66" s="4"/>
      <c r="J66" s="4"/>
      <c r="K66" s="4"/>
      <c r="L66" s="4"/>
      <c r="M66" s="4"/>
      <c r="N66" s="4"/>
      <c r="O66" s="4"/>
      <c r="P66" s="4"/>
      <c r="Q66" s="4"/>
      <c r="R66" s="4"/>
      <c r="S66" s="4"/>
      <c r="T66" s="4"/>
      <c r="U66" s="4"/>
      <c r="V66" s="4"/>
      <c r="W66" s="4"/>
      <c r="X66" s="4"/>
      <c r="Y66" s="4"/>
      <c r="Z66" s="4"/>
    </row>
    <row r="67" spans="1:26" ht="12.75" customHeight="1">
      <c r="A67" s="33"/>
      <c r="B67" s="34" t="s">
        <v>2562</v>
      </c>
      <c r="C67" s="11"/>
      <c r="D67" s="834" t="s">
        <v>318</v>
      </c>
      <c r="E67" s="832"/>
      <c r="F67" s="832"/>
      <c r="G67" s="4"/>
      <c r="H67" s="4"/>
      <c r="I67" s="4"/>
      <c r="J67" s="4"/>
      <c r="K67" s="4"/>
      <c r="L67" s="4"/>
      <c r="M67" s="4"/>
      <c r="N67" s="4"/>
      <c r="O67" s="4"/>
      <c r="P67" s="4"/>
      <c r="Q67" s="4"/>
      <c r="R67" s="4"/>
      <c r="S67" s="4"/>
      <c r="T67" s="4"/>
      <c r="U67" s="4"/>
      <c r="V67" s="4"/>
      <c r="W67" s="4"/>
      <c r="X67" s="4"/>
      <c r="Y67" s="4"/>
      <c r="Z67" s="4"/>
    </row>
    <row r="68" spans="1:26" ht="12.75" customHeight="1">
      <c r="A68" s="11"/>
      <c r="B68" s="11"/>
      <c r="C68" s="11"/>
      <c r="D68" s="832"/>
      <c r="E68" s="832"/>
      <c r="F68" s="832"/>
      <c r="G68" s="4"/>
      <c r="H68" s="4"/>
      <c r="I68" s="4"/>
      <c r="J68" s="4"/>
      <c r="K68" s="4"/>
      <c r="L68" s="4"/>
      <c r="M68" s="4"/>
      <c r="N68" s="4"/>
      <c r="O68" s="4"/>
      <c r="P68" s="4"/>
      <c r="Q68" s="4"/>
      <c r="R68" s="4"/>
      <c r="S68" s="4"/>
      <c r="T68" s="4"/>
      <c r="U68" s="4"/>
      <c r="V68" s="4"/>
      <c r="W68" s="4"/>
      <c r="X68" s="4"/>
      <c r="Y68" s="4"/>
      <c r="Z68" s="4"/>
    </row>
    <row r="69" spans="1:26" ht="12.75" customHeight="1">
      <c r="A69" s="33"/>
      <c r="B69" s="33"/>
      <c r="C69" s="11"/>
      <c r="D69" s="12"/>
      <c r="E69" s="4"/>
      <c r="F69" s="4"/>
      <c r="G69" s="4"/>
      <c r="H69" s="4"/>
      <c r="I69" s="4"/>
      <c r="J69" s="4"/>
      <c r="K69" s="4"/>
      <c r="L69" s="4"/>
      <c r="M69" s="4"/>
      <c r="N69" s="4"/>
      <c r="O69" s="4"/>
      <c r="P69" s="4"/>
      <c r="Q69" s="4"/>
      <c r="R69" s="4"/>
      <c r="S69" s="4"/>
      <c r="T69" s="4"/>
      <c r="U69" s="4"/>
      <c r="V69" s="4"/>
      <c r="W69" s="4"/>
      <c r="X69" s="4"/>
      <c r="Y69" s="4"/>
      <c r="Z69" s="4"/>
    </row>
    <row r="70" spans="1:26" ht="12.75" customHeight="1">
      <c r="A70" s="848" t="s">
        <v>319</v>
      </c>
      <c r="B70" s="849"/>
      <c r="C70" s="849"/>
      <c r="D70" s="849"/>
      <c r="E70" s="849"/>
      <c r="F70" s="849"/>
      <c r="G70" s="849"/>
      <c r="H70" s="4"/>
      <c r="I70" s="4"/>
      <c r="J70" s="4"/>
      <c r="K70" s="4"/>
      <c r="L70" s="4"/>
      <c r="M70" s="4"/>
      <c r="N70" s="4"/>
      <c r="O70" s="4"/>
      <c r="P70" s="4"/>
      <c r="Q70" s="4"/>
      <c r="R70" s="4"/>
      <c r="S70" s="4"/>
      <c r="T70" s="4"/>
      <c r="U70" s="4"/>
      <c r="V70" s="4"/>
      <c r="W70" s="4"/>
      <c r="X70" s="4"/>
      <c r="Y70" s="4"/>
      <c r="Z70" s="4"/>
    </row>
    <row r="71" spans="1:26" ht="12.75" customHeight="1">
      <c r="A71" s="11"/>
      <c r="B71" s="11"/>
      <c r="C71" s="11"/>
      <c r="D71" s="4"/>
      <c r="E71" s="4"/>
      <c r="F71" s="4"/>
      <c r="G71" s="4"/>
      <c r="H71" s="4"/>
      <c r="I71" s="4"/>
      <c r="J71" s="4"/>
      <c r="K71" s="4"/>
      <c r="L71" s="4"/>
      <c r="M71" s="4"/>
      <c r="N71" s="4"/>
      <c r="O71" s="4"/>
      <c r="P71" s="4"/>
      <c r="Q71" s="4"/>
      <c r="R71" s="4"/>
      <c r="S71" s="4"/>
      <c r="T71" s="4"/>
      <c r="U71" s="4"/>
      <c r="V71" s="4"/>
      <c r="W71" s="4"/>
      <c r="X71" s="4"/>
      <c r="Y71" s="4"/>
      <c r="Z71" s="4"/>
    </row>
    <row r="72" spans="1:26" ht="12.75" customHeight="1">
      <c r="A72" s="11"/>
      <c r="B72" s="11"/>
      <c r="C72" s="36"/>
      <c r="D72" s="845" t="s">
        <v>320</v>
      </c>
      <c r="E72" s="832"/>
      <c r="F72" s="832"/>
      <c r="G72" s="4"/>
      <c r="H72" s="4"/>
      <c r="I72" s="4"/>
      <c r="J72" s="4"/>
      <c r="K72" s="4"/>
      <c r="L72" s="4"/>
      <c r="M72" s="4"/>
      <c r="N72" s="4"/>
      <c r="O72" s="4"/>
      <c r="P72" s="4"/>
      <c r="Q72" s="4"/>
      <c r="R72" s="4"/>
      <c r="S72" s="4"/>
      <c r="T72" s="4"/>
      <c r="U72" s="4"/>
      <c r="V72" s="4"/>
      <c r="W72" s="4"/>
      <c r="X72" s="4"/>
      <c r="Y72" s="4"/>
      <c r="Z72" s="4"/>
    </row>
    <row r="73" spans="1:26" ht="12.75" customHeight="1">
      <c r="A73" s="12"/>
      <c r="B73" s="12"/>
      <c r="C73" s="11"/>
      <c r="D73" s="834" t="s">
        <v>321</v>
      </c>
      <c r="E73" s="832"/>
      <c r="F73" s="832"/>
      <c r="G73" s="4"/>
      <c r="H73" s="4"/>
      <c r="I73" s="4"/>
      <c r="J73" s="4"/>
      <c r="K73" s="4"/>
      <c r="L73" s="4"/>
      <c r="M73" s="4"/>
      <c r="N73" s="4"/>
      <c r="O73" s="4"/>
      <c r="P73" s="4"/>
      <c r="Q73" s="4"/>
      <c r="R73" s="4"/>
      <c r="S73" s="4"/>
      <c r="T73" s="4"/>
      <c r="U73" s="4"/>
      <c r="V73" s="4"/>
      <c r="W73" s="4"/>
      <c r="X73" s="4"/>
      <c r="Y73" s="4"/>
      <c r="Z73" s="4"/>
    </row>
    <row r="74" spans="1:26" ht="12.75" customHeight="1">
      <c r="A74" s="12"/>
      <c r="B74" s="12"/>
      <c r="C74" s="11"/>
      <c r="D74" s="4"/>
      <c r="E74" s="4"/>
      <c r="F74" s="4"/>
      <c r="G74" s="4"/>
      <c r="H74" s="4"/>
      <c r="I74" s="4"/>
      <c r="J74" s="4"/>
      <c r="K74" s="4"/>
      <c r="L74" s="4"/>
      <c r="M74" s="4"/>
      <c r="N74" s="4"/>
      <c r="O74" s="4"/>
      <c r="P74" s="4"/>
      <c r="Q74" s="4"/>
      <c r="R74" s="4"/>
      <c r="S74" s="4"/>
      <c r="T74" s="4"/>
      <c r="U74" s="4"/>
      <c r="V74" s="4"/>
      <c r="W74" s="4"/>
      <c r="X74" s="4"/>
      <c r="Y74" s="4"/>
      <c r="Z74" s="4"/>
    </row>
    <row r="75" spans="1:26" ht="13.5" customHeight="1">
      <c r="A75" s="33"/>
      <c r="B75" s="34" t="s">
        <v>2562</v>
      </c>
      <c r="C75" s="11"/>
      <c r="D75" s="834" t="s">
        <v>522</v>
      </c>
      <c r="E75" s="832"/>
      <c r="F75" s="832"/>
      <c r="G75" s="4"/>
      <c r="H75" s="4"/>
      <c r="I75" s="4"/>
      <c r="J75" s="4"/>
      <c r="K75" s="4"/>
      <c r="L75" s="4"/>
      <c r="M75" s="4"/>
      <c r="N75" s="4"/>
      <c r="O75" s="4"/>
      <c r="P75" s="4"/>
      <c r="Q75" s="4"/>
      <c r="R75" s="4"/>
      <c r="S75" s="4"/>
      <c r="T75" s="4"/>
      <c r="U75" s="4"/>
      <c r="V75" s="4"/>
      <c r="W75" s="4"/>
      <c r="X75" s="4"/>
      <c r="Y75" s="4"/>
      <c r="Z75" s="4"/>
    </row>
    <row r="76" spans="1:26" ht="12.75" customHeight="1">
      <c r="A76" s="33"/>
      <c r="B76" s="33"/>
      <c r="C76" s="11"/>
      <c r="D76" s="832"/>
      <c r="E76" s="832"/>
      <c r="F76" s="832"/>
      <c r="G76" s="4"/>
      <c r="H76" s="4"/>
      <c r="I76" s="4"/>
      <c r="J76" s="4"/>
      <c r="K76" s="4"/>
      <c r="L76" s="4"/>
      <c r="M76" s="4"/>
      <c r="N76" s="4"/>
      <c r="O76" s="4"/>
      <c r="P76" s="4"/>
      <c r="Q76" s="4"/>
      <c r="R76" s="4"/>
      <c r="S76" s="4"/>
      <c r="T76" s="4"/>
      <c r="U76" s="4"/>
      <c r="V76" s="4"/>
      <c r="W76" s="4"/>
      <c r="X76" s="4"/>
      <c r="Y76" s="4"/>
      <c r="Z76" s="4"/>
    </row>
    <row r="77" spans="1:26" ht="12.75" customHeight="1">
      <c r="A77" s="33"/>
      <c r="B77" s="33"/>
      <c r="C77" s="11"/>
      <c r="D77" s="832"/>
      <c r="E77" s="832"/>
      <c r="F77" s="832"/>
      <c r="G77" s="4"/>
      <c r="H77" s="4"/>
      <c r="I77" s="4"/>
      <c r="J77" s="4"/>
      <c r="K77" s="4"/>
      <c r="L77" s="4"/>
      <c r="M77" s="4"/>
      <c r="N77" s="4"/>
      <c r="O77" s="4"/>
      <c r="P77" s="4"/>
      <c r="Q77" s="4"/>
      <c r="R77" s="4"/>
      <c r="S77" s="4"/>
      <c r="T77" s="4"/>
      <c r="U77" s="4"/>
      <c r="V77" s="4"/>
      <c r="W77" s="4"/>
      <c r="X77" s="4"/>
      <c r="Y77" s="4"/>
      <c r="Z77" s="4"/>
    </row>
    <row r="78" spans="1:26" ht="12.75" customHeight="1">
      <c r="A78" s="33"/>
      <c r="B78" s="33"/>
      <c r="C78" s="11"/>
      <c r="D78" s="832"/>
      <c r="E78" s="832"/>
      <c r="F78" s="832"/>
      <c r="G78" s="4"/>
      <c r="H78" s="4"/>
      <c r="I78" s="4"/>
      <c r="J78" s="4"/>
      <c r="K78" s="4"/>
      <c r="L78" s="4"/>
      <c r="M78" s="4"/>
      <c r="N78" s="4"/>
      <c r="O78" s="4"/>
      <c r="P78" s="4"/>
      <c r="Q78" s="4"/>
      <c r="R78" s="4"/>
      <c r="S78" s="4"/>
      <c r="T78" s="4"/>
      <c r="U78" s="4"/>
      <c r="V78" s="4"/>
      <c r="W78" s="4"/>
      <c r="X78" s="4"/>
      <c r="Y78" s="4"/>
      <c r="Z78" s="4"/>
    </row>
    <row r="79" spans="1:26" ht="12.75" customHeight="1">
      <c r="A79" s="33"/>
      <c r="B79" s="33"/>
      <c r="C79" s="11"/>
      <c r="D79" s="832"/>
      <c r="E79" s="832"/>
      <c r="F79" s="832"/>
      <c r="G79" s="4"/>
      <c r="H79" s="4"/>
      <c r="I79" s="4"/>
      <c r="J79" s="4"/>
      <c r="K79" s="4"/>
      <c r="L79" s="4"/>
      <c r="M79" s="4"/>
      <c r="N79" s="4"/>
      <c r="O79" s="4"/>
      <c r="P79" s="4"/>
      <c r="Q79" s="4"/>
      <c r="R79" s="4"/>
      <c r="S79" s="4"/>
      <c r="T79" s="4"/>
      <c r="U79" s="4"/>
      <c r="V79" s="4"/>
      <c r="W79" s="4"/>
      <c r="X79" s="4"/>
      <c r="Y79" s="4"/>
      <c r="Z79" s="4"/>
    </row>
    <row r="80" spans="1:26" ht="12.75" customHeight="1">
      <c r="A80" s="33"/>
      <c r="B80" s="33"/>
      <c r="C80" s="11"/>
      <c r="D80" s="832"/>
      <c r="E80" s="832"/>
      <c r="F80" s="832"/>
      <c r="G80" s="4"/>
      <c r="H80" s="4"/>
      <c r="I80" s="4"/>
      <c r="J80" s="4"/>
      <c r="K80" s="4"/>
      <c r="L80" s="4"/>
      <c r="M80" s="4"/>
      <c r="N80" s="4"/>
      <c r="O80" s="4"/>
      <c r="P80" s="4"/>
      <c r="Q80" s="4"/>
      <c r="R80" s="4"/>
      <c r="S80" s="4"/>
      <c r="T80" s="4"/>
      <c r="U80" s="4"/>
      <c r="V80" s="4"/>
      <c r="W80" s="4"/>
      <c r="X80" s="4"/>
      <c r="Y80" s="4"/>
      <c r="Z80" s="4"/>
    </row>
    <row r="81" spans="1:26" ht="12.75" customHeight="1">
      <c r="A81" s="33"/>
      <c r="B81" s="33"/>
      <c r="C81" s="11"/>
      <c r="D81" s="832"/>
      <c r="E81" s="832"/>
      <c r="F81" s="832"/>
      <c r="G81" s="4"/>
      <c r="H81" s="4"/>
      <c r="I81" s="4"/>
      <c r="J81" s="4"/>
      <c r="K81" s="4"/>
      <c r="L81" s="4"/>
      <c r="M81" s="4"/>
      <c r="N81" s="4"/>
      <c r="O81" s="4"/>
      <c r="P81" s="4"/>
      <c r="Q81" s="4"/>
      <c r="R81" s="4"/>
      <c r="S81" s="4"/>
      <c r="T81" s="4"/>
      <c r="U81" s="4"/>
      <c r="V81" s="4"/>
      <c r="W81" s="4"/>
      <c r="X81" s="4"/>
      <c r="Y81" s="4"/>
      <c r="Z81" s="4"/>
    </row>
    <row r="82" spans="1:26" ht="22.5" customHeight="1">
      <c r="A82" s="33"/>
      <c r="B82" s="33"/>
      <c r="C82" s="11"/>
      <c r="D82" s="832"/>
      <c r="E82" s="832"/>
      <c r="F82" s="832"/>
      <c r="G82" s="4"/>
      <c r="H82" s="4"/>
      <c r="I82" s="4"/>
      <c r="J82" s="4"/>
      <c r="K82" s="4"/>
      <c r="L82" s="4"/>
      <c r="M82" s="4"/>
      <c r="N82" s="4"/>
      <c r="O82" s="4"/>
      <c r="P82" s="4"/>
      <c r="Q82" s="4"/>
      <c r="R82" s="4"/>
      <c r="S82" s="4"/>
      <c r="T82" s="4"/>
      <c r="U82" s="4"/>
      <c r="V82" s="4"/>
      <c r="W82" s="4"/>
      <c r="X82" s="4"/>
      <c r="Y82" s="4"/>
      <c r="Z82" s="4"/>
    </row>
    <row r="83" spans="1:26" ht="12.75" customHeight="1">
      <c r="A83" s="33"/>
      <c r="B83" s="33"/>
      <c r="C83" s="11"/>
      <c r="D83" s="6"/>
      <c r="E83" s="6"/>
      <c r="F83" s="6"/>
      <c r="G83" s="4"/>
      <c r="H83" s="4"/>
      <c r="I83" s="4"/>
      <c r="J83" s="4"/>
      <c r="K83" s="4"/>
      <c r="L83" s="4"/>
      <c r="M83" s="4"/>
      <c r="N83" s="4"/>
      <c r="O83" s="4"/>
      <c r="P83" s="4"/>
      <c r="Q83" s="4"/>
      <c r="R83" s="4"/>
      <c r="S83" s="4"/>
      <c r="T83" s="4"/>
      <c r="U83" s="4"/>
      <c r="V83" s="4"/>
      <c r="W83" s="4"/>
      <c r="X83" s="4"/>
      <c r="Y83" s="4"/>
      <c r="Z83" s="4"/>
    </row>
    <row r="84" spans="1:26" ht="15" customHeight="1">
      <c r="A84" s="33"/>
      <c r="B84" s="34" t="s">
        <v>2562</v>
      </c>
      <c r="C84" s="11"/>
      <c r="D84" s="834" t="s">
        <v>523</v>
      </c>
      <c r="E84" s="832"/>
      <c r="F84" s="832"/>
      <c r="G84" s="4"/>
      <c r="H84" s="4"/>
      <c r="I84" s="4"/>
      <c r="J84" s="4"/>
      <c r="K84" s="4"/>
      <c r="L84" s="4"/>
      <c r="M84" s="4"/>
      <c r="N84" s="4"/>
      <c r="O84" s="4"/>
      <c r="P84" s="4"/>
      <c r="Q84" s="4"/>
      <c r="R84" s="4"/>
      <c r="S84" s="4"/>
      <c r="T84" s="4"/>
      <c r="U84" s="4"/>
      <c r="V84" s="4"/>
      <c r="W84" s="4"/>
      <c r="X84" s="4"/>
      <c r="Y84" s="4"/>
      <c r="Z84" s="4"/>
    </row>
    <row r="85" spans="1:26" ht="12.75" customHeight="1">
      <c r="A85" s="33"/>
      <c r="B85" s="33"/>
      <c r="C85" s="11"/>
      <c r="D85" s="832"/>
      <c r="E85" s="832"/>
      <c r="F85" s="832"/>
      <c r="G85" s="4"/>
      <c r="H85" s="4"/>
      <c r="I85" s="4"/>
      <c r="J85" s="4"/>
      <c r="K85" s="4"/>
      <c r="L85" s="4"/>
      <c r="M85" s="4"/>
      <c r="N85" s="4"/>
      <c r="O85" s="4"/>
      <c r="P85" s="4"/>
      <c r="Q85" s="4"/>
      <c r="R85" s="4"/>
      <c r="S85" s="4"/>
      <c r="T85" s="4"/>
      <c r="U85" s="4"/>
      <c r="V85" s="4"/>
      <c r="W85" s="4"/>
      <c r="X85" s="4"/>
      <c r="Y85" s="4"/>
      <c r="Z85" s="4"/>
    </row>
    <row r="86" spans="1:26" ht="12.75" customHeight="1">
      <c r="A86" s="33"/>
      <c r="B86" s="33"/>
      <c r="C86" s="11"/>
      <c r="D86" s="5"/>
      <c r="E86" s="5"/>
      <c r="F86" s="5"/>
      <c r="G86" s="4"/>
      <c r="H86" s="4"/>
      <c r="I86" s="4"/>
      <c r="J86" s="4"/>
      <c r="K86" s="4"/>
      <c r="L86" s="4"/>
      <c r="M86" s="4"/>
      <c r="N86" s="4"/>
      <c r="O86" s="4"/>
      <c r="P86" s="4"/>
      <c r="Q86" s="4"/>
      <c r="R86" s="4"/>
      <c r="S86" s="4"/>
      <c r="T86" s="4"/>
      <c r="U86" s="4"/>
      <c r="V86" s="4"/>
      <c r="W86" s="4"/>
      <c r="X86" s="4"/>
      <c r="Y86" s="4"/>
      <c r="Z86" s="4"/>
    </row>
    <row r="87" spans="1:26" ht="12.75" customHeight="1">
      <c r="A87" s="33"/>
      <c r="B87" s="34" t="s">
        <v>2562</v>
      </c>
      <c r="C87" s="11"/>
      <c r="D87" s="834" t="s">
        <v>524</v>
      </c>
      <c r="E87" s="832"/>
      <c r="F87" s="832"/>
      <c r="G87" s="4"/>
      <c r="H87" s="4"/>
      <c r="I87" s="4"/>
      <c r="J87" s="4"/>
      <c r="K87" s="4"/>
      <c r="L87" s="4"/>
      <c r="M87" s="4"/>
      <c r="N87" s="4"/>
      <c r="O87" s="4"/>
      <c r="P87" s="4"/>
      <c r="Q87" s="4"/>
      <c r="R87" s="4"/>
      <c r="S87" s="4"/>
      <c r="T87" s="4"/>
      <c r="U87" s="4"/>
      <c r="V87" s="4"/>
      <c r="W87" s="4"/>
      <c r="X87" s="4"/>
      <c r="Y87" s="4"/>
      <c r="Z87" s="4"/>
    </row>
    <row r="88" spans="1:26" ht="12.75" customHeight="1">
      <c r="A88" s="33"/>
      <c r="B88" s="33"/>
      <c r="C88" s="11"/>
      <c r="D88" s="832"/>
      <c r="E88" s="832"/>
      <c r="F88" s="832"/>
      <c r="G88" s="4"/>
      <c r="H88" s="4"/>
      <c r="I88" s="4"/>
      <c r="J88" s="4"/>
      <c r="K88" s="4"/>
      <c r="L88" s="4"/>
      <c r="M88" s="4"/>
      <c r="N88" s="4"/>
      <c r="O88" s="4"/>
      <c r="P88" s="4"/>
      <c r="Q88" s="4"/>
      <c r="R88" s="4"/>
      <c r="S88" s="4"/>
      <c r="T88" s="4"/>
      <c r="U88" s="4"/>
      <c r="V88" s="4"/>
      <c r="W88" s="4"/>
      <c r="X88" s="4"/>
      <c r="Y88" s="4"/>
      <c r="Z88" s="4"/>
    </row>
    <row r="89" spans="1:26" ht="12.75" customHeight="1">
      <c r="A89" s="33"/>
      <c r="B89" s="33"/>
      <c r="C89" s="11"/>
      <c r="D89" s="832"/>
      <c r="E89" s="832"/>
      <c r="F89" s="832"/>
      <c r="G89" s="4"/>
      <c r="H89" s="4"/>
      <c r="I89" s="4"/>
      <c r="J89" s="4"/>
      <c r="K89" s="4"/>
      <c r="L89" s="4"/>
      <c r="M89" s="4"/>
      <c r="N89" s="4"/>
      <c r="O89" s="4"/>
      <c r="P89" s="4"/>
      <c r="Q89" s="4"/>
      <c r="R89" s="4"/>
      <c r="S89" s="4"/>
      <c r="T89" s="4"/>
      <c r="U89" s="4"/>
      <c r="V89" s="4"/>
      <c r="W89" s="4"/>
      <c r="X89" s="4"/>
      <c r="Y89" s="4"/>
      <c r="Z89" s="4"/>
    </row>
    <row r="90" spans="1:26" ht="12.75" customHeight="1">
      <c r="A90" s="33"/>
      <c r="B90" s="33"/>
      <c r="C90" s="11"/>
      <c r="D90" s="5"/>
      <c r="E90" s="5"/>
      <c r="F90" s="5"/>
      <c r="G90" s="4"/>
      <c r="H90" s="4"/>
      <c r="I90" s="4"/>
      <c r="J90" s="4"/>
      <c r="K90" s="4"/>
      <c r="L90" s="4"/>
      <c r="M90" s="4"/>
      <c r="N90" s="4"/>
      <c r="O90" s="4"/>
      <c r="P90" s="4"/>
      <c r="Q90" s="4"/>
      <c r="R90" s="4"/>
      <c r="S90" s="4"/>
      <c r="T90" s="4"/>
      <c r="U90" s="4"/>
      <c r="V90" s="4"/>
      <c r="W90" s="4"/>
      <c r="X90" s="4"/>
      <c r="Y90" s="4"/>
      <c r="Z90" s="4"/>
    </row>
    <row r="91" spans="1:26" ht="12.75" customHeight="1">
      <c r="A91" s="33"/>
      <c r="B91" s="34" t="s">
        <v>520</v>
      </c>
      <c r="C91" s="11"/>
      <c r="D91" s="834" t="s">
        <v>525</v>
      </c>
      <c r="E91" s="832"/>
      <c r="F91" s="832"/>
      <c r="G91" s="4"/>
      <c r="H91" s="4"/>
      <c r="I91" s="4"/>
      <c r="J91" s="4"/>
      <c r="K91" s="4"/>
      <c r="L91" s="4"/>
      <c r="M91" s="4"/>
      <c r="N91" s="4"/>
      <c r="O91" s="4"/>
      <c r="P91" s="4"/>
      <c r="Q91" s="4"/>
      <c r="R91" s="4"/>
      <c r="S91" s="4"/>
      <c r="T91" s="4"/>
      <c r="U91" s="4"/>
      <c r="V91" s="4"/>
      <c r="W91" s="4"/>
      <c r="X91" s="4"/>
      <c r="Y91" s="4"/>
      <c r="Z91" s="4"/>
    </row>
    <row r="92" spans="1:26" ht="12.75" customHeight="1">
      <c r="A92" s="55"/>
      <c r="B92" s="55"/>
      <c r="C92" s="56"/>
      <c r="D92" s="832"/>
      <c r="E92" s="832"/>
      <c r="F92" s="832"/>
      <c r="G92" s="57"/>
      <c r="H92" s="57"/>
      <c r="I92" s="57"/>
      <c r="J92" s="57"/>
      <c r="K92" s="57"/>
      <c r="L92" s="57"/>
      <c r="M92" s="57"/>
      <c r="N92" s="57"/>
      <c r="O92" s="57"/>
      <c r="P92" s="57"/>
      <c r="Q92" s="57"/>
      <c r="R92" s="57"/>
      <c r="S92" s="57"/>
      <c r="T92" s="57"/>
      <c r="U92" s="57"/>
      <c r="V92" s="57"/>
      <c r="W92" s="57"/>
      <c r="X92" s="57"/>
      <c r="Y92" s="57"/>
      <c r="Z92" s="57"/>
    </row>
    <row r="93" spans="1:26" ht="12.75" customHeight="1">
      <c r="A93" s="33"/>
      <c r="B93" s="33"/>
      <c r="C93" s="11"/>
      <c r="D93" s="35"/>
      <c r="E93" s="53" t="s">
        <v>526</v>
      </c>
      <c r="F93" s="5"/>
      <c r="G93" s="4"/>
      <c r="H93" s="4"/>
      <c r="I93" s="4"/>
      <c r="J93" s="4"/>
      <c r="K93" s="4"/>
      <c r="L93" s="4"/>
      <c r="M93" s="4"/>
      <c r="N93" s="4"/>
      <c r="O93" s="4"/>
      <c r="P93" s="4"/>
      <c r="Q93" s="4"/>
      <c r="R93" s="4"/>
      <c r="S93" s="4"/>
      <c r="T93" s="4"/>
      <c r="U93" s="4"/>
      <c r="V93" s="4"/>
      <c r="W93" s="4"/>
      <c r="X93" s="4"/>
      <c r="Y93" s="4"/>
      <c r="Z93" s="4"/>
    </row>
    <row r="94" spans="1:26" ht="12.75" customHeight="1">
      <c r="A94" s="33"/>
      <c r="B94" s="33"/>
      <c r="C94" s="11"/>
      <c r="D94" s="6"/>
      <c r="E94" s="6"/>
      <c r="F94" s="6"/>
      <c r="G94" s="4"/>
      <c r="H94" s="4"/>
      <c r="I94" s="4"/>
      <c r="J94" s="4"/>
      <c r="K94" s="4"/>
      <c r="L94" s="4"/>
      <c r="M94" s="4"/>
      <c r="N94" s="4"/>
      <c r="O94" s="4"/>
      <c r="P94" s="4"/>
      <c r="Q94" s="4"/>
      <c r="R94" s="4"/>
      <c r="S94" s="4"/>
      <c r="T94" s="4"/>
      <c r="U94" s="4"/>
      <c r="V94" s="4"/>
      <c r="W94" s="4"/>
      <c r="X94" s="4"/>
      <c r="Y94" s="4"/>
      <c r="Z94" s="4"/>
    </row>
    <row r="95" spans="1:26" ht="12.75" customHeight="1">
      <c r="A95" s="33"/>
      <c r="B95" s="34" t="s">
        <v>520</v>
      </c>
      <c r="C95" s="11"/>
      <c r="D95" s="834" t="s">
        <v>527</v>
      </c>
      <c r="E95" s="832"/>
      <c r="F95" s="832"/>
      <c r="G95" s="4"/>
      <c r="H95" s="4"/>
      <c r="I95" s="4"/>
      <c r="J95" s="4"/>
      <c r="K95" s="4"/>
      <c r="L95" s="4"/>
      <c r="M95" s="4"/>
      <c r="N95" s="4"/>
      <c r="O95" s="4"/>
      <c r="P95" s="4"/>
      <c r="Q95" s="4"/>
      <c r="R95" s="4"/>
      <c r="S95" s="4"/>
      <c r="T95" s="4"/>
      <c r="U95" s="4"/>
      <c r="V95" s="4"/>
      <c r="W95" s="4"/>
      <c r="X95" s="4"/>
      <c r="Y95" s="4"/>
      <c r="Z95" s="4"/>
    </row>
    <row r="96" spans="1:26" ht="12.75" customHeight="1">
      <c r="A96" s="33"/>
      <c r="B96" s="33"/>
      <c r="C96" s="11"/>
      <c r="D96" s="832"/>
      <c r="E96" s="832"/>
      <c r="F96" s="832"/>
      <c r="G96" s="4"/>
      <c r="H96" s="4"/>
      <c r="I96" s="4"/>
      <c r="J96" s="4"/>
      <c r="K96" s="4"/>
      <c r="L96" s="4"/>
      <c r="M96" s="4"/>
      <c r="N96" s="4"/>
      <c r="O96" s="4"/>
      <c r="P96" s="4"/>
      <c r="Q96" s="4"/>
      <c r="R96" s="4"/>
      <c r="S96" s="4"/>
      <c r="T96" s="4"/>
      <c r="U96" s="4"/>
      <c r="V96" s="4"/>
      <c r="W96" s="4"/>
      <c r="X96" s="4"/>
      <c r="Y96" s="4"/>
      <c r="Z96" s="4"/>
    </row>
    <row r="97" spans="1:26" ht="12.75" customHeight="1">
      <c r="A97" s="33"/>
      <c r="B97" s="33"/>
      <c r="C97" s="11"/>
      <c r="D97" s="5"/>
      <c r="E97" s="5"/>
      <c r="F97" s="5"/>
      <c r="G97" s="4"/>
      <c r="H97" s="4"/>
      <c r="I97" s="4"/>
      <c r="J97" s="4"/>
      <c r="K97" s="4"/>
      <c r="L97" s="4"/>
      <c r="M97" s="4"/>
      <c r="N97" s="4"/>
      <c r="O97" s="4"/>
      <c r="P97" s="4"/>
      <c r="Q97" s="4"/>
      <c r="R97" s="4"/>
      <c r="S97" s="4"/>
      <c r="T97" s="4"/>
      <c r="U97" s="4"/>
      <c r="V97" s="4"/>
      <c r="W97" s="4"/>
      <c r="X97" s="4"/>
      <c r="Y97" s="4"/>
      <c r="Z97" s="4"/>
    </row>
    <row r="98" spans="1:26" ht="14.25" customHeight="1">
      <c r="A98" s="33"/>
      <c r="B98" s="34" t="s">
        <v>520</v>
      </c>
      <c r="C98" s="11"/>
      <c r="D98" s="834" t="s">
        <v>528</v>
      </c>
      <c r="E98" s="832"/>
      <c r="F98" s="832"/>
      <c r="G98" s="4"/>
      <c r="H98" s="4"/>
      <c r="I98" s="4"/>
      <c r="J98" s="4"/>
      <c r="K98" s="4"/>
      <c r="L98" s="4"/>
      <c r="M98" s="4"/>
      <c r="N98" s="4"/>
      <c r="O98" s="4"/>
      <c r="P98" s="4"/>
      <c r="Q98" s="4"/>
      <c r="R98" s="4"/>
      <c r="S98" s="4"/>
      <c r="T98" s="4"/>
      <c r="U98" s="4"/>
      <c r="V98" s="4"/>
      <c r="W98" s="4"/>
      <c r="X98" s="4"/>
      <c r="Y98" s="4"/>
      <c r="Z98" s="4"/>
    </row>
    <row r="99" spans="1:26" ht="12.75" customHeight="1">
      <c r="A99" s="33"/>
      <c r="B99" s="33"/>
      <c r="C99" s="11"/>
      <c r="D99" s="832"/>
      <c r="E99" s="832"/>
      <c r="F99" s="832"/>
      <c r="G99" s="4"/>
      <c r="H99" s="4"/>
      <c r="I99" s="4"/>
      <c r="J99" s="4"/>
      <c r="K99" s="4"/>
      <c r="L99" s="4"/>
      <c r="M99" s="4"/>
      <c r="N99" s="4"/>
      <c r="O99" s="4"/>
      <c r="P99" s="4"/>
      <c r="Q99" s="4"/>
      <c r="R99" s="4"/>
      <c r="S99" s="4"/>
      <c r="T99" s="4"/>
      <c r="U99" s="4"/>
      <c r="V99" s="4"/>
      <c r="W99" s="4"/>
      <c r="X99" s="4"/>
      <c r="Y99" s="4"/>
      <c r="Z99" s="4"/>
    </row>
    <row r="100" spans="1:26" ht="12.75" customHeight="1">
      <c r="A100" s="33"/>
      <c r="B100" s="33"/>
      <c r="C100" s="11"/>
      <c r="D100" s="832"/>
      <c r="E100" s="832"/>
      <c r="F100" s="832"/>
      <c r="G100" s="4"/>
      <c r="H100" s="4"/>
      <c r="I100" s="4"/>
      <c r="J100" s="4"/>
      <c r="K100" s="4"/>
      <c r="L100" s="4"/>
      <c r="M100" s="4"/>
      <c r="N100" s="4"/>
      <c r="O100" s="4"/>
      <c r="P100" s="4"/>
      <c r="Q100" s="4"/>
      <c r="R100" s="4"/>
      <c r="S100" s="4"/>
      <c r="T100" s="4"/>
      <c r="U100" s="4"/>
      <c r="V100" s="4"/>
      <c r="W100" s="4"/>
      <c r="X100" s="4"/>
      <c r="Y100" s="4"/>
      <c r="Z100" s="4"/>
    </row>
    <row r="101" spans="1:26" ht="12.75" customHeight="1">
      <c r="A101" s="33"/>
      <c r="B101" s="33"/>
      <c r="C101" s="11"/>
      <c r="D101" s="832"/>
      <c r="E101" s="832"/>
      <c r="F101" s="832"/>
      <c r="G101" s="4"/>
      <c r="H101" s="4"/>
      <c r="I101" s="4"/>
      <c r="J101" s="4"/>
      <c r="K101" s="4"/>
      <c r="L101" s="4"/>
      <c r="M101" s="4"/>
      <c r="N101" s="4"/>
      <c r="O101" s="4"/>
      <c r="P101" s="4"/>
      <c r="Q101" s="4"/>
      <c r="R101" s="4"/>
      <c r="S101" s="4"/>
      <c r="T101" s="4"/>
      <c r="U101" s="4"/>
      <c r="V101" s="4"/>
      <c r="W101" s="4"/>
      <c r="X101" s="4"/>
      <c r="Y101" s="4"/>
      <c r="Z101" s="4"/>
    </row>
    <row r="102" spans="1:26" ht="12.75" customHeight="1">
      <c r="A102" s="33"/>
      <c r="B102" s="33"/>
      <c r="C102" s="11"/>
      <c r="D102" s="832"/>
      <c r="E102" s="832"/>
      <c r="F102" s="832"/>
      <c r="G102" s="4"/>
      <c r="H102" s="4"/>
      <c r="I102" s="4"/>
      <c r="J102" s="4"/>
      <c r="K102" s="4"/>
      <c r="L102" s="4"/>
      <c r="M102" s="4"/>
      <c r="N102" s="4"/>
      <c r="O102" s="4"/>
      <c r="P102" s="4"/>
      <c r="Q102" s="4"/>
      <c r="R102" s="4"/>
      <c r="S102" s="4"/>
      <c r="T102" s="4"/>
      <c r="U102" s="4"/>
      <c r="V102" s="4"/>
      <c r="W102" s="4"/>
      <c r="X102" s="4"/>
      <c r="Y102" s="4"/>
      <c r="Z102" s="4"/>
    </row>
    <row r="103" spans="1:26" ht="12.75" customHeight="1">
      <c r="A103" s="33"/>
      <c r="B103" s="33"/>
      <c r="C103" s="11"/>
      <c r="D103" s="832"/>
      <c r="E103" s="832"/>
      <c r="F103" s="832"/>
      <c r="G103" s="4"/>
      <c r="H103" s="4"/>
      <c r="I103" s="4"/>
      <c r="J103" s="4"/>
      <c r="K103" s="4"/>
      <c r="L103" s="4"/>
      <c r="M103" s="4"/>
      <c r="N103" s="4"/>
      <c r="O103" s="4"/>
      <c r="P103" s="4"/>
      <c r="Q103" s="4"/>
      <c r="R103" s="4"/>
      <c r="S103" s="4"/>
      <c r="T103" s="4"/>
      <c r="U103" s="4"/>
      <c r="V103" s="4"/>
      <c r="W103" s="4"/>
      <c r="X103" s="4"/>
      <c r="Y103" s="4"/>
      <c r="Z103" s="4"/>
    </row>
    <row r="104" spans="1:26" ht="12.75" customHeight="1">
      <c r="A104" s="33"/>
      <c r="B104" s="33"/>
      <c r="C104" s="11"/>
      <c r="D104" s="832"/>
      <c r="E104" s="832"/>
      <c r="F104" s="832"/>
      <c r="G104" s="4"/>
      <c r="H104" s="4"/>
      <c r="I104" s="4"/>
      <c r="J104" s="4"/>
      <c r="K104" s="4"/>
      <c r="L104" s="4"/>
      <c r="M104" s="4"/>
      <c r="N104" s="4"/>
      <c r="O104" s="4"/>
      <c r="P104" s="4"/>
      <c r="Q104" s="4"/>
      <c r="R104" s="4"/>
      <c r="S104" s="4"/>
      <c r="T104" s="4"/>
      <c r="U104" s="4"/>
      <c r="V104" s="4"/>
      <c r="W104" s="4"/>
      <c r="X104" s="4"/>
      <c r="Y104" s="4"/>
      <c r="Z104" s="4"/>
    </row>
    <row r="105" spans="1:26" ht="12.75" customHeight="1">
      <c r="A105" s="33"/>
      <c r="B105" s="33"/>
      <c r="C105" s="11"/>
      <c r="D105" s="832"/>
      <c r="E105" s="832"/>
      <c r="F105" s="832"/>
      <c r="G105" s="4"/>
      <c r="H105" s="4"/>
      <c r="I105" s="4"/>
      <c r="J105" s="4"/>
      <c r="K105" s="4"/>
      <c r="L105" s="4"/>
      <c r="M105" s="4"/>
      <c r="N105" s="4"/>
      <c r="O105" s="4"/>
      <c r="P105" s="4"/>
      <c r="Q105" s="4"/>
      <c r="R105" s="4"/>
      <c r="S105" s="4"/>
      <c r="T105" s="4"/>
      <c r="U105" s="4"/>
      <c r="V105" s="4"/>
      <c r="W105" s="4"/>
      <c r="X105" s="4"/>
      <c r="Y105" s="4"/>
      <c r="Z105" s="4"/>
    </row>
    <row r="106" spans="1:26" ht="12.75" customHeight="1">
      <c r="A106" s="33"/>
      <c r="B106" s="33"/>
      <c r="C106" s="11"/>
      <c r="D106" s="832"/>
      <c r="E106" s="832"/>
      <c r="F106" s="832"/>
      <c r="G106" s="4"/>
      <c r="H106" s="4"/>
      <c r="I106" s="4"/>
      <c r="J106" s="4"/>
      <c r="K106" s="4"/>
      <c r="L106" s="4"/>
      <c r="M106" s="4"/>
      <c r="N106" s="4"/>
      <c r="O106" s="4"/>
      <c r="P106" s="4"/>
      <c r="Q106" s="4"/>
      <c r="R106" s="4"/>
      <c r="S106" s="4"/>
      <c r="T106" s="4"/>
      <c r="U106" s="4"/>
      <c r="V106" s="4"/>
      <c r="W106" s="4"/>
      <c r="X106" s="4"/>
      <c r="Y106" s="4"/>
      <c r="Z106" s="4"/>
    </row>
    <row r="107" spans="1:26" ht="12.75" customHeight="1">
      <c r="A107" s="33"/>
      <c r="B107" s="33"/>
      <c r="C107" s="11"/>
      <c r="D107" s="832"/>
      <c r="E107" s="832"/>
      <c r="F107" s="832"/>
      <c r="G107" s="4"/>
      <c r="H107" s="4"/>
      <c r="I107" s="4"/>
      <c r="J107" s="4"/>
      <c r="K107" s="4"/>
      <c r="L107" s="4"/>
      <c r="M107" s="4"/>
      <c r="N107" s="4"/>
      <c r="O107" s="4"/>
      <c r="P107" s="4"/>
      <c r="Q107" s="4"/>
      <c r="R107" s="4"/>
      <c r="S107" s="4"/>
      <c r="T107" s="4"/>
      <c r="U107" s="4"/>
      <c r="V107" s="4"/>
      <c r="W107" s="4"/>
      <c r="X107" s="4"/>
      <c r="Y107" s="4"/>
      <c r="Z107" s="4"/>
    </row>
    <row r="108" spans="1:26" ht="12.75" customHeight="1">
      <c r="A108" s="33"/>
      <c r="B108" s="33"/>
      <c r="C108" s="11"/>
      <c r="D108" s="832"/>
      <c r="E108" s="832"/>
      <c r="F108" s="832"/>
      <c r="G108" s="4"/>
      <c r="H108" s="4"/>
      <c r="I108" s="4"/>
      <c r="J108" s="4"/>
      <c r="K108" s="4"/>
      <c r="L108" s="4"/>
      <c r="M108" s="4"/>
      <c r="N108" s="4"/>
      <c r="O108" s="4"/>
      <c r="P108" s="4"/>
      <c r="Q108" s="4"/>
      <c r="R108" s="4"/>
      <c r="S108" s="4"/>
      <c r="T108" s="4"/>
      <c r="U108" s="4"/>
      <c r="V108" s="4"/>
      <c r="W108" s="4"/>
      <c r="X108" s="4"/>
      <c r="Y108" s="4"/>
      <c r="Z108" s="4"/>
    </row>
    <row r="109" spans="1:26" ht="12.75" customHeight="1">
      <c r="A109" s="33"/>
      <c r="B109" s="33"/>
      <c r="C109" s="11"/>
      <c r="D109" s="832"/>
      <c r="E109" s="832"/>
      <c r="F109" s="832"/>
      <c r="G109" s="4"/>
      <c r="H109" s="4"/>
      <c r="I109" s="4"/>
      <c r="J109" s="4"/>
      <c r="K109" s="4"/>
      <c r="L109" s="4"/>
      <c r="M109" s="4"/>
      <c r="N109" s="4"/>
      <c r="O109" s="4"/>
      <c r="P109" s="4"/>
      <c r="Q109" s="4"/>
      <c r="R109" s="4"/>
      <c r="S109" s="4"/>
      <c r="T109" s="4"/>
      <c r="U109" s="4"/>
      <c r="V109" s="4"/>
      <c r="W109" s="4"/>
      <c r="X109" s="4"/>
      <c r="Y109" s="4"/>
      <c r="Z109" s="4"/>
    </row>
    <row r="110" spans="1:26" ht="12.75" customHeight="1">
      <c r="A110" s="33"/>
      <c r="B110" s="33"/>
      <c r="C110" s="11"/>
      <c r="D110" s="832"/>
      <c r="E110" s="832"/>
      <c r="F110" s="832"/>
      <c r="G110" s="4"/>
      <c r="H110" s="4"/>
      <c r="I110" s="4"/>
      <c r="J110" s="4"/>
      <c r="K110" s="4"/>
      <c r="L110" s="4"/>
      <c r="M110" s="4"/>
      <c r="N110" s="4"/>
      <c r="O110" s="4"/>
      <c r="P110" s="4"/>
      <c r="Q110" s="4"/>
      <c r="R110" s="4"/>
      <c r="S110" s="4"/>
      <c r="T110" s="4"/>
      <c r="U110" s="4"/>
      <c r="V110" s="4"/>
      <c r="W110" s="4"/>
      <c r="X110" s="4"/>
      <c r="Y110" s="4"/>
      <c r="Z110" s="4"/>
    </row>
    <row r="111" spans="1:26" ht="12.75" customHeight="1">
      <c r="A111" s="33"/>
      <c r="B111" s="33"/>
      <c r="C111" s="11"/>
      <c r="D111" s="832"/>
      <c r="E111" s="832"/>
      <c r="F111" s="832"/>
      <c r="G111" s="4"/>
      <c r="H111" s="4"/>
      <c r="I111" s="4"/>
      <c r="J111" s="4"/>
      <c r="K111" s="4"/>
      <c r="L111" s="4"/>
      <c r="M111" s="4"/>
      <c r="N111" s="4"/>
      <c r="O111" s="4"/>
      <c r="P111" s="4"/>
      <c r="Q111" s="4"/>
      <c r="R111" s="4"/>
      <c r="S111" s="4"/>
      <c r="T111" s="4"/>
      <c r="U111" s="4"/>
      <c r="V111" s="4"/>
      <c r="W111" s="4"/>
      <c r="X111" s="4"/>
      <c r="Y111" s="4"/>
      <c r="Z111" s="4"/>
    </row>
    <row r="112" spans="1:26" ht="12.75" customHeight="1">
      <c r="A112" s="33"/>
      <c r="B112" s="33"/>
      <c r="C112" s="11"/>
      <c r="D112" s="832"/>
      <c r="E112" s="832"/>
      <c r="F112" s="832"/>
      <c r="G112" s="4"/>
      <c r="H112" s="4"/>
      <c r="I112" s="4"/>
      <c r="J112" s="4"/>
      <c r="K112" s="4"/>
      <c r="L112" s="4"/>
      <c r="M112" s="4"/>
      <c r="N112" s="4"/>
      <c r="O112" s="4"/>
      <c r="P112" s="4"/>
      <c r="Q112" s="4"/>
      <c r="R112" s="4"/>
      <c r="S112" s="4"/>
      <c r="T112" s="4"/>
      <c r="U112" s="4"/>
      <c r="V112" s="4"/>
      <c r="W112" s="4"/>
      <c r="X112" s="4"/>
      <c r="Y112" s="4"/>
      <c r="Z112" s="4"/>
    </row>
    <row r="113" spans="1:26" ht="12.75" customHeight="1">
      <c r="A113" s="33"/>
      <c r="B113" s="33"/>
      <c r="C113" s="11"/>
      <c r="D113" s="6"/>
      <c r="E113" s="6"/>
      <c r="F113" s="6"/>
      <c r="G113" s="4"/>
      <c r="H113" s="4"/>
      <c r="I113" s="4"/>
      <c r="J113" s="4"/>
      <c r="K113" s="4"/>
      <c r="L113" s="4"/>
      <c r="M113" s="4"/>
      <c r="N113" s="4"/>
      <c r="O113" s="4"/>
      <c r="P113" s="4"/>
      <c r="Q113" s="4"/>
      <c r="R113" s="4"/>
      <c r="S113" s="4"/>
      <c r="T113" s="4"/>
      <c r="U113" s="4"/>
      <c r="V113" s="4"/>
      <c r="W113" s="4"/>
      <c r="X113" s="4"/>
      <c r="Y113" s="4"/>
      <c r="Z113" s="4"/>
    </row>
    <row r="114" spans="1:26" ht="14.25" customHeight="1">
      <c r="A114" s="33"/>
      <c r="B114" s="34" t="s">
        <v>520</v>
      </c>
      <c r="C114" s="11"/>
      <c r="D114" s="865" t="s">
        <v>324</v>
      </c>
      <c r="E114" s="832"/>
      <c r="F114" s="832"/>
      <c r="G114" s="4"/>
      <c r="H114" s="4"/>
      <c r="I114" s="4"/>
      <c r="J114" s="4"/>
      <c r="K114" s="4"/>
      <c r="L114" s="4"/>
      <c r="M114" s="4"/>
      <c r="N114" s="4"/>
      <c r="O114" s="4"/>
      <c r="P114" s="4"/>
      <c r="Q114" s="4"/>
      <c r="R114" s="4"/>
      <c r="S114" s="4"/>
      <c r="T114" s="4"/>
      <c r="U114" s="4"/>
      <c r="V114" s="4"/>
      <c r="W114" s="4"/>
      <c r="X114" s="4"/>
      <c r="Y114" s="4"/>
      <c r="Z114" s="4"/>
    </row>
    <row r="115" spans="1:26" ht="12.75" customHeight="1">
      <c r="A115" s="33"/>
      <c r="B115" s="33"/>
      <c r="C115" s="11"/>
      <c r="D115" s="832"/>
      <c r="E115" s="832"/>
      <c r="F115" s="832"/>
      <c r="G115" s="4"/>
      <c r="H115" s="4"/>
      <c r="I115" s="4"/>
      <c r="J115" s="4"/>
      <c r="K115" s="4"/>
      <c r="L115" s="4"/>
      <c r="M115" s="4"/>
      <c r="N115" s="4"/>
      <c r="O115" s="4"/>
      <c r="P115" s="4"/>
      <c r="Q115" s="4"/>
      <c r="R115" s="4"/>
      <c r="S115" s="4"/>
      <c r="T115" s="4"/>
      <c r="U115" s="4"/>
      <c r="V115" s="4"/>
      <c r="W115" s="4"/>
      <c r="X115" s="4"/>
      <c r="Y115" s="4"/>
      <c r="Z115" s="4"/>
    </row>
    <row r="116" spans="1:26" ht="12.75" customHeight="1">
      <c r="A116" s="33"/>
      <c r="B116" s="33"/>
      <c r="C116" s="11"/>
      <c r="D116" s="832"/>
      <c r="E116" s="832"/>
      <c r="F116" s="832"/>
      <c r="G116" s="4"/>
      <c r="H116" s="4"/>
      <c r="I116" s="4"/>
      <c r="J116" s="4"/>
      <c r="K116" s="4"/>
      <c r="L116" s="4"/>
      <c r="M116" s="4"/>
      <c r="N116" s="4"/>
      <c r="O116" s="4"/>
      <c r="P116" s="4"/>
      <c r="Q116" s="4"/>
      <c r="R116" s="4"/>
      <c r="S116" s="4"/>
      <c r="T116" s="4"/>
      <c r="U116" s="4"/>
      <c r="V116" s="4"/>
      <c r="W116" s="4"/>
      <c r="X116" s="4"/>
      <c r="Y116" s="4"/>
      <c r="Z116" s="4"/>
    </row>
    <row r="117" spans="1:26" ht="12.75" customHeight="1">
      <c r="A117" s="33"/>
      <c r="B117" s="33"/>
      <c r="C117" s="11"/>
      <c r="D117" s="832"/>
      <c r="E117" s="832"/>
      <c r="F117" s="832"/>
      <c r="G117" s="4"/>
      <c r="H117" s="4"/>
      <c r="I117" s="4"/>
      <c r="J117" s="4"/>
      <c r="K117" s="4"/>
      <c r="L117" s="4"/>
      <c r="M117" s="4"/>
      <c r="N117" s="4"/>
      <c r="O117" s="4"/>
      <c r="P117" s="4"/>
      <c r="Q117" s="4"/>
      <c r="R117" s="4"/>
      <c r="S117" s="4"/>
      <c r="T117" s="4"/>
      <c r="U117" s="4"/>
      <c r="V117" s="4"/>
      <c r="W117" s="4"/>
      <c r="X117" s="4"/>
      <c r="Y117" s="4"/>
      <c r="Z117" s="4"/>
    </row>
    <row r="118" spans="1:26" ht="12.75" customHeight="1">
      <c r="A118" s="33"/>
      <c r="B118" s="33"/>
      <c r="C118" s="11"/>
      <c r="D118" s="832"/>
      <c r="E118" s="832"/>
      <c r="F118" s="832"/>
      <c r="G118" s="4"/>
      <c r="H118" s="4"/>
      <c r="I118" s="4"/>
      <c r="J118" s="4"/>
      <c r="K118" s="4"/>
      <c r="L118" s="4"/>
      <c r="M118" s="4"/>
      <c r="N118" s="4"/>
      <c r="O118" s="4"/>
      <c r="P118" s="4"/>
      <c r="Q118" s="4"/>
      <c r="R118" s="4"/>
      <c r="S118" s="4"/>
      <c r="T118" s="4"/>
      <c r="U118" s="4"/>
      <c r="V118" s="4"/>
      <c r="W118" s="4"/>
      <c r="X118" s="4"/>
      <c r="Y118" s="4"/>
      <c r="Z118" s="4"/>
    </row>
    <row r="119" spans="1:26" ht="12.75" customHeight="1">
      <c r="A119" s="33"/>
      <c r="B119" s="33"/>
      <c r="C119" s="11"/>
      <c r="D119" s="832"/>
      <c r="E119" s="832"/>
      <c r="F119" s="832"/>
      <c r="G119" s="4"/>
      <c r="H119" s="4"/>
      <c r="I119" s="4"/>
      <c r="J119" s="4"/>
      <c r="K119" s="4"/>
      <c r="L119" s="4"/>
      <c r="M119" s="4"/>
      <c r="N119" s="4"/>
      <c r="O119" s="4"/>
      <c r="P119" s="4"/>
      <c r="Q119" s="4"/>
      <c r="R119" s="4"/>
      <c r="S119" s="4"/>
      <c r="T119" s="4"/>
      <c r="U119" s="4"/>
      <c r="V119" s="4"/>
      <c r="W119" s="4"/>
      <c r="X119" s="4"/>
      <c r="Y119" s="4"/>
      <c r="Z119" s="4"/>
    </row>
    <row r="120" spans="1:26" ht="12.75" customHeight="1">
      <c r="A120" s="33"/>
      <c r="B120" s="33"/>
      <c r="C120" s="11"/>
      <c r="D120" s="832"/>
      <c r="E120" s="832"/>
      <c r="F120" s="832"/>
      <c r="G120" s="4"/>
      <c r="H120" s="4"/>
      <c r="I120" s="4"/>
      <c r="J120" s="4"/>
      <c r="K120" s="4"/>
      <c r="L120" s="4"/>
      <c r="M120" s="4"/>
      <c r="N120" s="4"/>
      <c r="O120" s="4"/>
      <c r="P120" s="4"/>
      <c r="Q120" s="4"/>
      <c r="R120" s="4"/>
      <c r="S120" s="4"/>
      <c r="T120" s="4"/>
      <c r="U120" s="4"/>
      <c r="V120" s="4"/>
      <c r="W120" s="4"/>
      <c r="X120" s="4"/>
      <c r="Y120" s="4"/>
      <c r="Z120" s="4"/>
    </row>
    <row r="121" spans="1:26" ht="12.75" customHeight="1">
      <c r="A121" s="33"/>
      <c r="B121" s="33"/>
      <c r="C121" s="11"/>
      <c r="D121" s="832"/>
      <c r="E121" s="832"/>
      <c r="F121" s="832"/>
      <c r="G121" s="4"/>
      <c r="H121" s="4"/>
      <c r="I121" s="4"/>
      <c r="J121" s="4"/>
      <c r="K121" s="4"/>
      <c r="L121" s="4"/>
      <c r="M121" s="4"/>
      <c r="N121" s="4"/>
      <c r="O121" s="4"/>
      <c r="P121" s="4"/>
      <c r="Q121" s="4"/>
      <c r="R121" s="4"/>
      <c r="S121" s="4"/>
      <c r="T121" s="4"/>
      <c r="U121" s="4"/>
      <c r="V121" s="4"/>
      <c r="W121" s="4"/>
      <c r="X121" s="4"/>
      <c r="Y121" s="4"/>
      <c r="Z121" s="4"/>
    </row>
    <row r="122" spans="1:26" ht="12.75" customHeight="1">
      <c r="A122" s="11"/>
      <c r="B122" s="11"/>
      <c r="C122" s="4"/>
      <c r="D122" s="58"/>
      <c r="E122" s="58"/>
      <c r="F122" s="58"/>
      <c r="G122" s="4"/>
      <c r="H122" s="4"/>
      <c r="I122" s="4"/>
      <c r="J122" s="4"/>
      <c r="K122" s="4"/>
      <c r="L122" s="4"/>
      <c r="M122" s="4"/>
      <c r="N122" s="4"/>
      <c r="O122" s="4"/>
      <c r="P122" s="4"/>
      <c r="Q122" s="4"/>
      <c r="R122" s="4"/>
      <c r="S122" s="4"/>
      <c r="T122" s="4"/>
      <c r="U122" s="4"/>
      <c r="V122" s="4"/>
      <c r="W122" s="4"/>
      <c r="X122" s="4"/>
      <c r="Y122" s="4"/>
      <c r="Z122" s="4"/>
    </row>
    <row r="123" spans="1:26" ht="12.75" customHeight="1">
      <c r="A123" s="33"/>
      <c r="B123" s="34" t="s">
        <v>2562</v>
      </c>
      <c r="C123" s="4"/>
      <c r="D123" s="865" t="s">
        <v>326</v>
      </c>
      <c r="E123" s="832"/>
      <c r="F123" s="832"/>
      <c r="G123" s="4"/>
      <c r="H123" s="4" t="s">
        <v>529</v>
      </c>
      <c r="I123" s="4"/>
      <c r="J123" s="4"/>
      <c r="K123" s="4"/>
      <c r="L123" s="4"/>
      <c r="M123" s="4"/>
      <c r="N123" s="4"/>
      <c r="O123" s="4"/>
      <c r="P123" s="4"/>
      <c r="Q123" s="4"/>
      <c r="R123" s="4"/>
      <c r="S123" s="4"/>
      <c r="T123" s="4"/>
      <c r="U123" s="4"/>
      <c r="V123" s="4"/>
      <c r="W123" s="4"/>
      <c r="X123" s="4"/>
      <c r="Y123" s="4"/>
      <c r="Z123" s="4"/>
    </row>
    <row r="124" spans="1:26" ht="12.75" customHeight="1">
      <c r="A124" s="33"/>
      <c r="B124" s="33"/>
      <c r="C124" s="4"/>
      <c r="D124" s="832"/>
      <c r="E124" s="832"/>
      <c r="F124" s="832"/>
      <c r="G124" s="4"/>
      <c r="H124" s="4"/>
      <c r="I124" s="4"/>
      <c r="J124" s="4"/>
      <c r="K124" s="4"/>
      <c r="L124" s="4"/>
      <c r="M124" s="4"/>
      <c r="N124" s="4"/>
      <c r="O124" s="4"/>
      <c r="P124" s="4"/>
      <c r="Q124" s="4"/>
      <c r="R124" s="4"/>
      <c r="S124" s="4"/>
      <c r="T124" s="4"/>
      <c r="U124" s="4"/>
      <c r="V124" s="4"/>
      <c r="W124" s="4"/>
      <c r="X124" s="4"/>
      <c r="Y124" s="4"/>
      <c r="Z124" s="4"/>
    </row>
    <row r="125" spans="1:26" ht="12.75" customHeight="1">
      <c r="A125" s="11"/>
      <c r="B125" s="11"/>
      <c r="C125" s="11"/>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c r="A126" s="33"/>
      <c r="B126" s="34" t="s">
        <v>2562</v>
      </c>
      <c r="C126" s="11"/>
      <c r="D126" s="834" t="s">
        <v>327</v>
      </c>
      <c r="E126" s="832"/>
      <c r="F126" s="832"/>
      <c r="G126" s="4"/>
      <c r="H126" s="4"/>
      <c r="I126" s="4"/>
      <c r="J126" s="4"/>
      <c r="K126" s="4"/>
      <c r="L126" s="4"/>
      <c r="M126" s="4"/>
      <c r="N126" s="4"/>
      <c r="O126" s="4"/>
      <c r="P126" s="4"/>
      <c r="Q126" s="4"/>
      <c r="R126" s="4"/>
      <c r="S126" s="4"/>
      <c r="T126" s="4"/>
      <c r="U126" s="4"/>
      <c r="V126" s="4"/>
      <c r="W126" s="4"/>
      <c r="X126" s="4"/>
      <c r="Y126" s="4"/>
      <c r="Z126" s="4"/>
    </row>
    <row r="127" spans="1:26" ht="12.75" customHeight="1">
      <c r="A127" s="11"/>
      <c r="B127" s="11"/>
      <c r="C127" s="11"/>
      <c r="D127" s="832"/>
      <c r="E127" s="832"/>
      <c r="F127" s="832"/>
      <c r="G127" s="4"/>
      <c r="H127" s="4"/>
      <c r="I127" s="4"/>
      <c r="J127" s="4"/>
      <c r="K127" s="4"/>
      <c r="L127" s="4"/>
      <c r="M127" s="4"/>
      <c r="N127" s="4"/>
      <c r="O127" s="4"/>
      <c r="P127" s="4"/>
      <c r="Q127" s="4"/>
      <c r="R127" s="4"/>
      <c r="S127" s="4"/>
      <c r="T127" s="4"/>
      <c r="U127" s="4"/>
      <c r="V127" s="4"/>
      <c r="W127" s="4"/>
      <c r="X127" s="4"/>
      <c r="Y127" s="4"/>
      <c r="Z127" s="4"/>
    </row>
    <row r="128" spans="1:26" ht="12.75" customHeight="1">
      <c r="A128" s="11"/>
      <c r="B128" s="11"/>
      <c r="C128" s="11"/>
      <c r="D128" s="832"/>
      <c r="E128" s="832"/>
      <c r="F128" s="832"/>
      <c r="G128" s="4"/>
      <c r="H128" s="4"/>
      <c r="I128" s="4"/>
      <c r="J128" s="4"/>
      <c r="K128" s="4"/>
      <c r="L128" s="4"/>
      <c r="M128" s="4"/>
      <c r="N128" s="4"/>
      <c r="O128" s="4"/>
      <c r="P128" s="4"/>
      <c r="Q128" s="4"/>
      <c r="R128" s="4"/>
      <c r="S128" s="4"/>
      <c r="T128" s="4"/>
      <c r="U128" s="4"/>
      <c r="V128" s="4"/>
      <c r="W128" s="4"/>
      <c r="X128" s="4"/>
      <c r="Y128" s="4"/>
      <c r="Z128" s="4"/>
    </row>
    <row r="129" spans="1:26" ht="12.75" customHeight="1">
      <c r="A129" s="11"/>
      <c r="B129" s="11"/>
      <c r="C129" s="11"/>
      <c r="D129" s="832"/>
      <c r="E129" s="832"/>
      <c r="F129" s="832"/>
      <c r="G129" s="4"/>
      <c r="H129" s="4"/>
      <c r="I129" s="4"/>
      <c r="J129" s="4"/>
      <c r="K129" s="4"/>
      <c r="L129" s="4"/>
      <c r="M129" s="4"/>
      <c r="N129" s="4"/>
      <c r="O129" s="4"/>
      <c r="P129" s="4"/>
      <c r="Q129" s="4"/>
      <c r="R129" s="4"/>
      <c r="S129" s="4"/>
      <c r="T129" s="4"/>
      <c r="U129" s="4"/>
      <c r="V129" s="4"/>
      <c r="W129" s="4"/>
      <c r="X129" s="4"/>
      <c r="Y129" s="4"/>
      <c r="Z129" s="4"/>
    </row>
    <row r="130" spans="1:26" ht="12.75" customHeight="1">
      <c r="A130" s="11"/>
      <c r="B130" s="11"/>
      <c r="C130" s="11"/>
      <c r="D130" s="832"/>
      <c r="E130" s="832"/>
      <c r="F130" s="832"/>
      <c r="G130" s="4"/>
      <c r="H130" s="4"/>
      <c r="I130" s="4"/>
      <c r="J130" s="4"/>
      <c r="K130" s="4"/>
      <c r="L130" s="4"/>
      <c r="M130" s="4"/>
      <c r="N130" s="4"/>
      <c r="O130" s="4"/>
      <c r="P130" s="4"/>
      <c r="Q130" s="4"/>
      <c r="R130" s="4"/>
      <c r="S130" s="4"/>
      <c r="T130" s="4"/>
      <c r="U130" s="4"/>
      <c r="V130" s="4"/>
      <c r="W130" s="4"/>
      <c r="X130" s="4"/>
      <c r="Y130" s="4"/>
      <c r="Z130" s="4"/>
    </row>
    <row r="131" spans="1:26" ht="12.75" customHeight="1">
      <c r="A131" s="11"/>
      <c r="B131" s="11"/>
      <c r="C131" s="11"/>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c r="A132" s="33"/>
      <c r="B132" s="34" t="s">
        <v>2562</v>
      </c>
      <c r="C132" s="11"/>
      <c r="D132" s="834" t="s">
        <v>328</v>
      </c>
      <c r="E132" s="832"/>
      <c r="F132" s="832"/>
      <c r="G132" s="4"/>
      <c r="H132" s="4"/>
      <c r="I132" s="4"/>
      <c r="J132" s="4"/>
      <c r="K132" s="4"/>
      <c r="L132" s="4"/>
      <c r="M132" s="4"/>
      <c r="N132" s="4"/>
      <c r="O132" s="4"/>
      <c r="P132" s="4"/>
      <c r="Q132" s="4"/>
      <c r="R132" s="4"/>
      <c r="S132" s="4"/>
      <c r="T132" s="4"/>
      <c r="U132" s="4"/>
      <c r="V132" s="4"/>
      <c r="W132" s="4"/>
      <c r="X132" s="4"/>
      <c r="Y132" s="4"/>
      <c r="Z132" s="4"/>
    </row>
    <row r="133" spans="1:26" ht="13.5" customHeight="1">
      <c r="A133" s="40"/>
      <c r="B133" s="40"/>
      <c r="C133" s="40"/>
      <c r="D133" s="832"/>
      <c r="E133" s="832"/>
      <c r="F133" s="832"/>
      <c r="G133" s="41"/>
      <c r="H133" s="41"/>
      <c r="I133" s="41"/>
      <c r="J133" s="41"/>
      <c r="K133" s="41"/>
      <c r="L133" s="41"/>
      <c r="M133" s="41"/>
      <c r="N133" s="41"/>
      <c r="O133" s="41"/>
      <c r="P133" s="41"/>
      <c r="Q133" s="41"/>
      <c r="R133" s="41"/>
      <c r="S133" s="41"/>
      <c r="T133" s="41"/>
      <c r="U133" s="41"/>
      <c r="V133" s="41"/>
      <c r="W133" s="41"/>
      <c r="X133" s="41"/>
      <c r="Y133" s="41"/>
      <c r="Z133" s="41"/>
    </row>
    <row r="134" spans="1:26" ht="13.5" customHeight="1">
      <c r="A134" s="11"/>
      <c r="B134" s="11"/>
      <c r="C134" s="11"/>
      <c r="D134" s="832"/>
      <c r="E134" s="832"/>
      <c r="F134" s="832"/>
      <c r="G134" s="4"/>
      <c r="H134" s="4"/>
      <c r="I134" s="4"/>
      <c r="J134" s="4"/>
      <c r="K134" s="4"/>
      <c r="L134" s="4"/>
      <c r="M134" s="4"/>
      <c r="N134" s="4"/>
      <c r="O134" s="4"/>
      <c r="P134" s="4"/>
      <c r="Q134" s="4"/>
      <c r="R134" s="4"/>
      <c r="S134" s="4"/>
      <c r="T134" s="4"/>
      <c r="U134" s="4"/>
      <c r="V134" s="4"/>
      <c r="W134" s="4"/>
      <c r="X134" s="4"/>
      <c r="Y134" s="4"/>
      <c r="Z134" s="4"/>
    </row>
    <row r="135" spans="1:26" ht="13.5" customHeight="1">
      <c r="A135" s="11"/>
      <c r="B135" s="11"/>
      <c r="C135" s="11"/>
      <c r="D135" s="832"/>
      <c r="E135" s="832"/>
      <c r="F135" s="832"/>
      <c r="G135" s="4"/>
      <c r="H135" s="4"/>
      <c r="I135" s="4"/>
      <c r="J135" s="4"/>
      <c r="K135" s="4"/>
      <c r="L135" s="4"/>
      <c r="M135" s="4"/>
      <c r="N135" s="4"/>
      <c r="O135" s="4"/>
      <c r="P135" s="4"/>
      <c r="Q135" s="4"/>
      <c r="R135" s="4"/>
      <c r="S135" s="4"/>
      <c r="T135" s="4"/>
      <c r="U135" s="4"/>
      <c r="V135" s="4"/>
      <c r="W135" s="4"/>
      <c r="X135" s="4"/>
      <c r="Y135" s="4"/>
      <c r="Z135" s="4"/>
    </row>
    <row r="136" spans="1:26" ht="13.5" customHeight="1">
      <c r="A136" s="11"/>
      <c r="B136" s="11"/>
      <c r="C136" s="11"/>
      <c r="D136" s="832"/>
      <c r="E136" s="832"/>
      <c r="F136" s="832"/>
      <c r="G136" s="4"/>
      <c r="H136" s="4"/>
      <c r="I136" s="4"/>
      <c r="J136" s="4"/>
      <c r="K136" s="4"/>
      <c r="L136" s="4"/>
      <c r="M136" s="4"/>
      <c r="N136" s="4"/>
      <c r="O136" s="4"/>
      <c r="P136" s="4"/>
      <c r="Q136" s="4"/>
      <c r="R136" s="4"/>
      <c r="S136" s="4"/>
      <c r="T136" s="4"/>
      <c r="U136" s="4"/>
      <c r="V136" s="4"/>
      <c r="W136" s="4"/>
      <c r="X136" s="4"/>
      <c r="Y136" s="4"/>
      <c r="Z136" s="4"/>
    </row>
    <row r="137" spans="1:26" ht="13.5" customHeight="1">
      <c r="A137" s="11"/>
      <c r="B137" s="11"/>
      <c r="C137" s="11"/>
      <c r="D137" s="832"/>
      <c r="E137" s="832"/>
      <c r="F137" s="832"/>
      <c r="G137" s="4"/>
      <c r="H137" s="4"/>
      <c r="I137" s="4"/>
      <c r="J137" s="4"/>
      <c r="K137" s="4"/>
      <c r="L137" s="4"/>
      <c r="M137" s="4"/>
      <c r="N137" s="4"/>
      <c r="O137" s="4"/>
      <c r="P137" s="4"/>
      <c r="Q137" s="4"/>
      <c r="R137" s="4"/>
      <c r="S137" s="4"/>
      <c r="T137" s="4"/>
      <c r="U137" s="4"/>
      <c r="V137" s="4"/>
      <c r="W137" s="4"/>
      <c r="X137" s="4"/>
      <c r="Y137" s="4"/>
      <c r="Z137" s="4"/>
    </row>
    <row r="138" spans="1:26" ht="13.5" customHeight="1">
      <c r="A138" s="11"/>
      <c r="B138" s="11"/>
      <c r="C138" s="11"/>
      <c r="D138" s="832"/>
      <c r="E138" s="832"/>
      <c r="F138" s="832"/>
      <c r="G138" s="4"/>
      <c r="H138" s="4"/>
      <c r="I138" s="4"/>
      <c r="J138" s="4"/>
      <c r="K138" s="4"/>
      <c r="L138" s="4"/>
      <c r="M138" s="4"/>
      <c r="N138" s="4"/>
      <c r="O138" s="4"/>
      <c r="P138" s="4"/>
      <c r="Q138" s="4"/>
      <c r="R138" s="4"/>
      <c r="S138" s="4"/>
      <c r="T138" s="4"/>
      <c r="U138" s="4"/>
      <c r="V138" s="4"/>
      <c r="W138" s="4"/>
      <c r="X138" s="4"/>
      <c r="Y138" s="4"/>
      <c r="Z138" s="4"/>
    </row>
    <row r="139" spans="1:26" ht="13.5" customHeight="1">
      <c r="A139" s="11"/>
      <c r="B139" s="11"/>
      <c r="C139" s="11"/>
      <c r="D139" s="832"/>
      <c r="E139" s="832"/>
      <c r="F139" s="832"/>
      <c r="G139" s="4"/>
      <c r="H139" s="4"/>
      <c r="I139" s="4"/>
      <c r="J139" s="4"/>
      <c r="K139" s="4"/>
      <c r="L139" s="4"/>
      <c r="M139" s="4"/>
      <c r="N139" s="4"/>
      <c r="O139" s="4"/>
      <c r="P139" s="4"/>
      <c r="Q139" s="4"/>
      <c r="R139" s="4"/>
      <c r="S139" s="4"/>
      <c r="T139" s="4"/>
      <c r="U139" s="4"/>
      <c r="V139" s="4"/>
      <c r="W139" s="4"/>
      <c r="X139" s="4"/>
      <c r="Y139" s="4"/>
      <c r="Z139" s="4"/>
    </row>
    <row r="140" spans="1:26" ht="13.5" customHeight="1">
      <c r="A140" s="11"/>
      <c r="B140" s="11"/>
      <c r="C140" s="11"/>
      <c r="D140" s="832"/>
      <c r="E140" s="832"/>
      <c r="F140" s="832"/>
      <c r="G140" s="4"/>
      <c r="H140" s="4"/>
      <c r="I140" s="4"/>
      <c r="J140" s="4"/>
      <c r="K140" s="4"/>
      <c r="L140" s="4"/>
      <c r="M140" s="4"/>
      <c r="N140" s="4"/>
      <c r="O140" s="4"/>
      <c r="P140" s="4"/>
      <c r="Q140" s="4"/>
      <c r="R140" s="4"/>
      <c r="S140" s="4"/>
      <c r="T140" s="4"/>
      <c r="U140" s="4"/>
      <c r="V140" s="4"/>
      <c r="W140" s="4"/>
      <c r="X140" s="4"/>
      <c r="Y140" s="4"/>
      <c r="Z140" s="4"/>
    </row>
    <row r="141" spans="1:26" ht="13.5" customHeight="1">
      <c r="A141" s="11"/>
      <c r="B141" s="11"/>
      <c r="C141" s="11"/>
      <c r="D141" s="832"/>
      <c r="E141" s="832"/>
      <c r="F141" s="832"/>
      <c r="G141" s="4"/>
      <c r="H141" s="4"/>
      <c r="I141" s="4"/>
      <c r="J141" s="4"/>
      <c r="K141" s="4"/>
      <c r="L141" s="4"/>
      <c r="M141" s="4"/>
      <c r="N141" s="4"/>
      <c r="O141" s="4"/>
      <c r="P141" s="4"/>
      <c r="Q141" s="4"/>
      <c r="R141" s="4"/>
      <c r="S141" s="4"/>
      <c r="T141" s="4"/>
      <c r="U141" s="4"/>
      <c r="V141" s="4"/>
      <c r="W141" s="4"/>
      <c r="X141" s="4"/>
      <c r="Y141" s="4"/>
      <c r="Z141" s="4"/>
    </row>
    <row r="142" spans="1:26" ht="13.5" customHeight="1">
      <c r="A142" s="11"/>
      <c r="B142" s="11"/>
      <c r="C142" s="11"/>
      <c r="D142" s="832"/>
      <c r="E142" s="832"/>
      <c r="F142" s="832"/>
      <c r="G142" s="4"/>
      <c r="H142" s="4"/>
      <c r="I142" s="4"/>
      <c r="J142" s="4"/>
      <c r="K142" s="4"/>
      <c r="L142" s="4"/>
      <c r="M142" s="4"/>
      <c r="N142" s="4"/>
      <c r="O142" s="4"/>
      <c r="P142" s="4"/>
      <c r="Q142" s="4"/>
      <c r="R142" s="4"/>
      <c r="S142" s="4"/>
      <c r="T142" s="4"/>
      <c r="U142" s="4"/>
      <c r="V142" s="4"/>
      <c r="W142" s="4"/>
      <c r="X142" s="4"/>
      <c r="Y142" s="4"/>
      <c r="Z142" s="4"/>
    </row>
    <row r="143" spans="1:26" ht="13.5" customHeight="1">
      <c r="A143" s="11"/>
      <c r="B143" s="11"/>
      <c r="C143" s="11"/>
      <c r="D143" s="832"/>
      <c r="E143" s="832"/>
      <c r="F143" s="832"/>
      <c r="G143" s="4"/>
      <c r="H143" s="4"/>
      <c r="I143" s="4"/>
      <c r="J143" s="4"/>
      <c r="K143" s="4"/>
      <c r="L143" s="4"/>
      <c r="M143" s="4"/>
      <c r="N143" s="4"/>
      <c r="O143" s="4"/>
      <c r="P143" s="4"/>
      <c r="Q143" s="4"/>
      <c r="R143" s="4"/>
      <c r="S143" s="4"/>
      <c r="T143" s="4"/>
      <c r="U143" s="4"/>
      <c r="V143" s="4"/>
      <c r="W143" s="4"/>
      <c r="X143" s="4"/>
      <c r="Y143" s="4"/>
      <c r="Z143" s="4"/>
    </row>
    <row r="144" spans="1:26" ht="13.5" customHeight="1">
      <c r="A144" s="11"/>
      <c r="B144" s="11"/>
      <c r="C144" s="11"/>
      <c r="D144" s="4"/>
      <c r="E144" s="12"/>
      <c r="F144" s="12"/>
      <c r="G144" s="4"/>
      <c r="H144" s="4"/>
      <c r="I144" s="4"/>
      <c r="J144" s="4"/>
      <c r="K144" s="4"/>
      <c r="L144" s="4"/>
      <c r="M144" s="4"/>
      <c r="N144" s="4"/>
      <c r="O144" s="4"/>
      <c r="P144" s="4"/>
      <c r="Q144" s="4"/>
      <c r="R144" s="4"/>
      <c r="S144" s="4"/>
      <c r="T144" s="4"/>
      <c r="U144" s="4"/>
      <c r="V144" s="4"/>
      <c r="W144" s="4"/>
      <c r="X144" s="4"/>
      <c r="Y144" s="4"/>
      <c r="Z144" s="4"/>
    </row>
    <row r="145" spans="1:26" ht="13.5" customHeight="1">
      <c r="A145" s="11"/>
      <c r="B145" s="34" t="s">
        <v>2562</v>
      </c>
      <c r="C145" s="11"/>
      <c r="D145" s="834" t="s">
        <v>329</v>
      </c>
      <c r="E145" s="832"/>
      <c r="F145" s="832"/>
      <c r="G145" s="4"/>
      <c r="H145" s="4"/>
      <c r="I145" s="4"/>
      <c r="J145" s="4"/>
      <c r="K145" s="4"/>
      <c r="L145" s="4"/>
      <c r="M145" s="4"/>
      <c r="N145" s="4"/>
      <c r="O145" s="4"/>
      <c r="P145" s="4"/>
      <c r="Q145" s="4"/>
      <c r="R145" s="4"/>
      <c r="S145" s="4"/>
      <c r="T145" s="4"/>
      <c r="U145" s="4"/>
      <c r="V145" s="4"/>
      <c r="W145" s="4"/>
      <c r="X145" s="4"/>
      <c r="Y145" s="4"/>
      <c r="Z145" s="4"/>
    </row>
    <row r="146" spans="1:26" ht="13.5" customHeight="1">
      <c r="A146" s="11"/>
      <c r="B146" s="11"/>
      <c r="C146" s="11"/>
      <c r="D146" s="832"/>
      <c r="E146" s="832"/>
      <c r="F146" s="832"/>
      <c r="G146" s="4"/>
      <c r="H146" s="4"/>
      <c r="I146" s="4"/>
      <c r="J146" s="4"/>
      <c r="K146" s="4"/>
      <c r="L146" s="4"/>
      <c r="M146" s="4"/>
      <c r="N146" s="4"/>
      <c r="O146" s="4"/>
      <c r="P146" s="4"/>
      <c r="Q146" s="4"/>
      <c r="R146" s="4"/>
      <c r="S146" s="4"/>
      <c r="T146" s="4"/>
      <c r="U146" s="4"/>
      <c r="V146" s="4"/>
      <c r="W146" s="4"/>
      <c r="X146" s="4"/>
      <c r="Y146" s="4"/>
      <c r="Z146" s="4"/>
    </row>
    <row r="147" spans="1:26" ht="13.5" customHeight="1">
      <c r="A147" s="11"/>
      <c r="B147" s="11"/>
      <c r="C147" s="11"/>
      <c r="D147" s="832"/>
      <c r="E147" s="832"/>
      <c r="F147" s="832"/>
      <c r="G147" s="4"/>
      <c r="H147" s="4"/>
      <c r="I147" s="4"/>
      <c r="J147" s="4"/>
      <c r="K147" s="4"/>
      <c r="L147" s="4"/>
      <c r="M147" s="4"/>
      <c r="N147" s="4"/>
      <c r="O147" s="4"/>
      <c r="P147" s="4"/>
      <c r="Q147" s="4"/>
      <c r="R147" s="4"/>
      <c r="S147" s="4"/>
      <c r="T147" s="4"/>
      <c r="U147" s="4"/>
      <c r="V147" s="4"/>
      <c r="W147" s="4"/>
      <c r="X147" s="4"/>
      <c r="Y147" s="4"/>
      <c r="Z147" s="4"/>
    </row>
    <row r="148" spans="1:26" ht="13.5" customHeight="1">
      <c r="A148" s="11"/>
      <c r="B148" s="11"/>
      <c r="C148" s="11"/>
      <c r="D148" s="832"/>
      <c r="E148" s="832"/>
      <c r="F148" s="832"/>
      <c r="G148" s="4"/>
      <c r="H148" s="4"/>
      <c r="I148" s="4"/>
      <c r="J148" s="4"/>
      <c r="K148" s="4"/>
      <c r="L148" s="4"/>
      <c r="M148" s="4"/>
      <c r="N148" s="4"/>
      <c r="O148" s="4"/>
      <c r="P148" s="4"/>
      <c r="Q148" s="4"/>
      <c r="R148" s="4"/>
      <c r="S148" s="4"/>
      <c r="T148" s="4"/>
      <c r="U148" s="4"/>
      <c r="V148" s="4"/>
      <c r="W148" s="4"/>
      <c r="X148" s="4"/>
      <c r="Y148" s="4"/>
      <c r="Z148" s="4"/>
    </row>
    <row r="149" spans="1:26" ht="13.5" customHeight="1">
      <c r="A149" s="11"/>
      <c r="B149" s="11"/>
      <c r="C149" s="11"/>
      <c r="D149" s="832"/>
      <c r="E149" s="832"/>
      <c r="F149" s="832"/>
      <c r="G149" s="4"/>
      <c r="H149" s="4"/>
      <c r="I149" s="4"/>
      <c r="J149" s="4"/>
      <c r="K149" s="4"/>
      <c r="L149" s="4"/>
      <c r="M149" s="4"/>
      <c r="N149" s="4"/>
      <c r="O149" s="4"/>
      <c r="P149" s="4"/>
      <c r="Q149" s="4"/>
      <c r="R149" s="4"/>
      <c r="S149" s="4"/>
      <c r="T149" s="4"/>
      <c r="U149" s="4"/>
      <c r="V149" s="4"/>
      <c r="W149" s="4"/>
      <c r="X149" s="4"/>
      <c r="Y149" s="4"/>
      <c r="Z149" s="4"/>
    </row>
    <row r="150" spans="1:26" ht="13.5" customHeight="1">
      <c r="A150" s="11"/>
      <c r="B150" s="11"/>
      <c r="C150" s="11"/>
      <c r="D150" s="832"/>
      <c r="E150" s="832"/>
      <c r="F150" s="832"/>
      <c r="G150" s="4"/>
      <c r="H150" s="4"/>
      <c r="I150" s="4"/>
      <c r="J150" s="4"/>
      <c r="K150" s="4"/>
      <c r="L150" s="4"/>
      <c r="M150" s="4"/>
      <c r="N150" s="4"/>
      <c r="O150" s="4"/>
      <c r="P150" s="4"/>
      <c r="Q150" s="4"/>
      <c r="R150" s="4"/>
      <c r="S150" s="4"/>
      <c r="T150" s="4"/>
      <c r="U150" s="4"/>
      <c r="V150" s="4"/>
      <c r="W150" s="4"/>
      <c r="X150" s="4"/>
      <c r="Y150" s="4"/>
      <c r="Z150" s="4"/>
    </row>
    <row r="151" spans="1:26" ht="13.5" customHeight="1">
      <c r="A151" s="11"/>
      <c r="B151" s="11"/>
      <c r="C151" s="11"/>
      <c r="D151" s="832"/>
      <c r="E151" s="832"/>
      <c r="F151" s="832"/>
      <c r="G151" s="4"/>
      <c r="H151" s="4"/>
      <c r="I151" s="4"/>
      <c r="J151" s="4"/>
      <c r="K151" s="4"/>
      <c r="L151" s="4"/>
      <c r="M151" s="4"/>
      <c r="N151" s="4"/>
      <c r="O151" s="4"/>
      <c r="P151" s="4"/>
      <c r="Q151" s="4"/>
      <c r="R151" s="4"/>
      <c r="S151" s="4"/>
      <c r="T151" s="4"/>
      <c r="U151" s="4"/>
      <c r="V151" s="4"/>
      <c r="W151" s="4"/>
      <c r="X151" s="4"/>
      <c r="Y151" s="4"/>
      <c r="Z151" s="4"/>
    </row>
    <row r="152" spans="1:26" ht="13.5" customHeight="1">
      <c r="A152" s="11"/>
      <c r="B152" s="11"/>
      <c r="C152" s="11"/>
      <c r="D152" s="832"/>
      <c r="E152" s="832"/>
      <c r="F152" s="832"/>
      <c r="G152" s="4"/>
      <c r="H152" s="4"/>
      <c r="I152" s="4"/>
      <c r="J152" s="4"/>
      <c r="K152" s="4"/>
      <c r="L152" s="4"/>
      <c r="M152" s="4"/>
      <c r="N152" s="4"/>
      <c r="O152" s="4"/>
      <c r="P152" s="4"/>
      <c r="Q152" s="4"/>
      <c r="R152" s="4"/>
      <c r="S152" s="4"/>
      <c r="T152" s="4"/>
      <c r="U152" s="4"/>
      <c r="V152" s="4"/>
      <c r="W152" s="4"/>
      <c r="X152" s="4"/>
      <c r="Y152" s="4"/>
      <c r="Z152" s="4"/>
    </row>
    <row r="153" spans="1:26" ht="13.5" customHeight="1">
      <c r="A153" s="11"/>
      <c r="B153" s="11"/>
      <c r="C153" s="11"/>
      <c r="D153" s="832"/>
      <c r="E153" s="832"/>
      <c r="F153" s="832"/>
      <c r="G153" s="4"/>
      <c r="H153" s="4"/>
      <c r="I153" s="4"/>
      <c r="J153" s="4"/>
      <c r="K153" s="4"/>
      <c r="L153" s="4"/>
      <c r="M153" s="4"/>
      <c r="N153" s="4"/>
      <c r="O153" s="4"/>
      <c r="P153" s="4"/>
      <c r="Q153" s="4"/>
      <c r="R153" s="4"/>
      <c r="S153" s="4"/>
      <c r="T153" s="4"/>
      <c r="U153" s="4"/>
      <c r="V153" s="4"/>
      <c r="W153" s="4"/>
      <c r="X153" s="4"/>
      <c r="Y153" s="4"/>
      <c r="Z153" s="4"/>
    </row>
    <row r="154" spans="1:26" ht="13.5" customHeight="1">
      <c r="A154" s="11"/>
      <c r="B154" s="11"/>
      <c r="C154" s="11"/>
      <c r="D154" s="832"/>
      <c r="E154" s="832"/>
      <c r="F154" s="832"/>
      <c r="G154" s="4"/>
      <c r="H154" s="4"/>
      <c r="I154" s="4"/>
      <c r="J154" s="4"/>
      <c r="K154" s="4"/>
      <c r="L154" s="4"/>
      <c r="M154" s="4"/>
      <c r="N154" s="4"/>
      <c r="O154" s="4"/>
      <c r="P154" s="4"/>
      <c r="Q154" s="4"/>
      <c r="R154" s="4"/>
      <c r="S154" s="4"/>
      <c r="T154" s="4"/>
      <c r="U154" s="4"/>
      <c r="V154" s="4"/>
      <c r="W154" s="4"/>
      <c r="X154" s="4"/>
      <c r="Y154" s="4"/>
      <c r="Z154" s="4"/>
    </row>
    <row r="155" spans="1:26" ht="13.5" customHeight="1">
      <c r="A155" s="11"/>
      <c r="B155" s="11"/>
      <c r="C155" s="11"/>
      <c r="D155" s="832"/>
      <c r="E155" s="832"/>
      <c r="F155" s="832"/>
      <c r="G155" s="4"/>
      <c r="H155" s="4"/>
      <c r="I155" s="4"/>
      <c r="J155" s="4"/>
      <c r="K155" s="4"/>
      <c r="L155" s="4"/>
      <c r="M155" s="4"/>
      <c r="N155" s="4"/>
      <c r="O155" s="4"/>
      <c r="P155" s="4"/>
      <c r="Q155" s="4"/>
      <c r="R155" s="4"/>
      <c r="S155" s="4"/>
      <c r="T155" s="4"/>
      <c r="U155" s="4"/>
      <c r="V155" s="4"/>
      <c r="W155" s="4"/>
      <c r="X155" s="4"/>
      <c r="Y155" s="4"/>
      <c r="Z155" s="4"/>
    </row>
    <row r="156" spans="1:26" ht="13.5" customHeight="1">
      <c r="A156" s="11"/>
      <c r="B156" s="11"/>
      <c r="C156" s="11"/>
      <c r="D156" s="832"/>
      <c r="E156" s="832"/>
      <c r="F156" s="832"/>
      <c r="G156" s="4"/>
      <c r="H156" s="4"/>
      <c r="I156" s="4"/>
      <c r="J156" s="4"/>
      <c r="K156" s="4"/>
      <c r="L156" s="4"/>
      <c r="M156" s="4"/>
      <c r="N156" s="4"/>
      <c r="O156" s="4"/>
      <c r="P156" s="4"/>
      <c r="Q156" s="4"/>
      <c r="R156" s="4"/>
      <c r="S156" s="4"/>
      <c r="T156" s="4"/>
      <c r="U156" s="4"/>
      <c r="V156" s="4"/>
      <c r="W156" s="4"/>
      <c r="X156" s="4"/>
      <c r="Y156" s="4"/>
      <c r="Z156" s="4"/>
    </row>
    <row r="157" spans="1:26" ht="13.5" customHeight="1">
      <c r="A157" s="11"/>
      <c r="B157" s="11"/>
      <c r="C157" s="11"/>
      <c r="D157" s="832"/>
      <c r="E157" s="832"/>
      <c r="F157" s="832"/>
      <c r="G157" s="4"/>
      <c r="H157" s="4"/>
      <c r="I157" s="4"/>
      <c r="J157" s="4"/>
      <c r="K157" s="4"/>
      <c r="L157" s="4"/>
      <c r="M157" s="4"/>
      <c r="N157" s="4"/>
      <c r="O157" s="4"/>
      <c r="P157" s="4"/>
      <c r="Q157" s="4"/>
      <c r="R157" s="4"/>
      <c r="S157" s="4"/>
      <c r="T157" s="4"/>
      <c r="U157" s="4"/>
      <c r="V157" s="4"/>
      <c r="W157" s="4"/>
      <c r="X157" s="4"/>
      <c r="Y157" s="4"/>
      <c r="Z157" s="4"/>
    </row>
    <row r="158" spans="1:26" ht="13.5" customHeight="1">
      <c r="A158" s="11"/>
      <c r="B158" s="11"/>
      <c r="C158" s="11"/>
      <c r="D158" s="832"/>
      <c r="E158" s="832"/>
      <c r="F158" s="832"/>
      <c r="G158" s="4"/>
      <c r="H158" s="4"/>
      <c r="I158" s="4"/>
      <c r="J158" s="4"/>
      <c r="K158" s="4"/>
      <c r="L158" s="4"/>
      <c r="M158" s="4"/>
      <c r="N158" s="4"/>
      <c r="O158" s="4"/>
      <c r="P158" s="4"/>
      <c r="Q158" s="4"/>
      <c r="R158" s="4"/>
      <c r="S158" s="4"/>
      <c r="T158" s="4"/>
      <c r="U158" s="4"/>
      <c r="V158" s="4"/>
      <c r="W158" s="4"/>
      <c r="X158" s="4"/>
      <c r="Y158" s="4"/>
      <c r="Z158" s="4"/>
    </row>
    <row r="159" spans="1:26" ht="13.5" customHeight="1">
      <c r="A159" s="11"/>
      <c r="B159" s="11"/>
      <c r="C159" s="11"/>
      <c r="D159" s="832"/>
      <c r="E159" s="832"/>
      <c r="F159" s="832"/>
      <c r="G159" s="4"/>
      <c r="H159" s="4"/>
      <c r="I159" s="4"/>
      <c r="J159" s="4"/>
      <c r="K159" s="4"/>
      <c r="L159" s="4"/>
      <c r="M159" s="4"/>
      <c r="N159" s="4"/>
      <c r="O159" s="4"/>
      <c r="P159" s="4"/>
      <c r="Q159" s="4"/>
      <c r="R159" s="4"/>
      <c r="S159" s="4"/>
      <c r="T159" s="4"/>
      <c r="U159" s="4"/>
      <c r="V159" s="4"/>
      <c r="W159" s="4"/>
      <c r="X159" s="4"/>
      <c r="Y159" s="4"/>
      <c r="Z159" s="4"/>
    </row>
    <row r="160" spans="1:26" ht="13.5" customHeight="1">
      <c r="A160" s="11"/>
      <c r="B160" s="11"/>
      <c r="C160" s="11"/>
      <c r="D160" s="832"/>
      <c r="E160" s="832"/>
      <c r="F160" s="832"/>
      <c r="G160" s="4"/>
      <c r="H160" s="4"/>
      <c r="I160" s="4"/>
      <c r="J160" s="4"/>
      <c r="K160" s="4"/>
      <c r="L160" s="4"/>
      <c r="M160" s="4"/>
      <c r="N160" s="4"/>
      <c r="O160" s="4"/>
      <c r="P160" s="4"/>
      <c r="Q160" s="4"/>
      <c r="R160" s="4"/>
      <c r="S160" s="4"/>
      <c r="T160" s="4"/>
      <c r="U160" s="4"/>
      <c r="V160" s="4"/>
      <c r="W160" s="4"/>
      <c r="X160" s="4"/>
      <c r="Y160" s="4"/>
      <c r="Z160" s="4"/>
    </row>
    <row r="161" spans="1:26" ht="13.5" customHeight="1">
      <c r="A161" s="11"/>
      <c r="B161" s="11"/>
      <c r="C161" s="11"/>
      <c r="D161" s="832"/>
      <c r="E161" s="832"/>
      <c r="F161" s="832"/>
      <c r="G161" s="4"/>
      <c r="H161" s="4"/>
      <c r="I161" s="4"/>
      <c r="J161" s="4"/>
      <c r="K161" s="4"/>
      <c r="L161" s="4"/>
      <c r="M161" s="4"/>
      <c r="N161" s="4"/>
      <c r="O161" s="4"/>
      <c r="P161" s="4"/>
      <c r="Q161" s="4"/>
      <c r="R161" s="4"/>
      <c r="S161" s="4"/>
      <c r="T161" s="4"/>
      <c r="U161" s="4"/>
      <c r="V161" s="4"/>
      <c r="W161" s="4"/>
      <c r="X161" s="4"/>
      <c r="Y161" s="4"/>
      <c r="Z161" s="4"/>
    </row>
    <row r="162" spans="1:26" ht="13.5" customHeight="1">
      <c r="A162" s="11"/>
      <c r="B162" s="11"/>
      <c r="C162" s="11"/>
      <c r="D162" s="832"/>
      <c r="E162" s="832"/>
      <c r="F162" s="832"/>
      <c r="G162" s="4"/>
      <c r="H162" s="4"/>
      <c r="I162" s="4"/>
      <c r="J162" s="4"/>
      <c r="K162" s="4"/>
      <c r="L162" s="4"/>
      <c r="M162" s="4"/>
      <c r="N162" s="4"/>
      <c r="O162" s="4"/>
      <c r="P162" s="4"/>
      <c r="Q162" s="4"/>
      <c r="R162" s="4"/>
      <c r="S162" s="4"/>
      <c r="T162" s="4"/>
      <c r="U162" s="4"/>
      <c r="V162" s="4"/>
      <c r="W162" s="4"/>
      <c r="X162" s="4"/>
      <c r="Y162" s="4"/>
      <c r="Z162" s="4"/>
    </row>
    <row r="163" spans="1:26" ht="13.5" customHeight="1">
      <c r="A163" s="11"/>
      <c r="B163" s="11"/>
      <c r="C163" s="11"/>
      <c r="D163" s="837" t="s">
        <v>530</v>
      </c>
      <c r="E163" s="832"/>
      <c r="F163" s="832"/>
      <c r="G163" s="10"/>
      <c r="H163" s="4"/>
      <c r="I163" s="4"/>
      <c r="J163" s="4"/>
      <c r="K163" s="4"/>
      <c r="L163" s="4"/>
      <c r="M163" s="4"/>
      <c r="N163" s="4"/>
      <c r="O163" s="4"/>
      <c r="P163" s="4"/>
      <c r="Q163" s="4"/>
      <c r="R163" s="4"/>
      <c r="S163" s="4"/>
      <c r="T163" s="4"/>
      <c r="U163" s="4"/>
      <c r="V163" s="4"/>
      <c r="W163" s="4"/>
      <c r="X163" s="4"/>
      <c r="Y163" s="4"/>
      <c r="Z163" s="4"/>
    </row>
    <row r="164" spans="1:26" ht="13.5" customHeight="1">
      <c r="A164" s="11"/>
      <c r="B164" s="11"/>
      <c r="C164" s="11"/>
      <c r="D164" s="851"/>
      <c r="E164" s="832"/>
      <c r="F164" s="832"/>
      <c r="G164" s="832"/>
      <c r="H164" s="4"/>
      <c r="I164" s="4"/>
      <c r="J164" s="4"/>
      <c r="K164" s="4"/>
      <c r="L164" s="4"/>
      <c r="M164" s="4"/>
      <c r="N164" s="4"/>
      <c r="O164" s="4"/>
      <c r="P164" s="4"/>
      <c r="Q164" s="4"/>
      <c r="R164" s="4"/>
      <c r="S164" s="4"/>
      <c r="T164" s="4"/>
      <c r="U164" s="4"/>
      <c r="V164" s="4"/>
      <c r="W164" s="4"/>
      <c r="X164" s="4"/>
      <c r="Y164" s="4"/>
      <c r="Z164" s="4"/>
    </row>
    <row r="165" spans="1:26" ht="14.25" customHeight="1">
      <c r="A165" s="11"/>
      <c r="B165" s="34" t="s">
        <v>520</v>
      </c>
      <c r="C165" s="4"/>
      <c r="D165" s="834" t="s">
        <v>531</v>
      </c>
      <c r="E165" s="832"/>
      <c r="F165" s="832"/>
      <c r="G165" s="4"/>
      <c r="H165" s="4"/>
      <c r="I165" s="4" t="s">
        <v>532</v>
      </c>
      <c r="J165" s="4"/>
      <c r="K165" s="4"/>
      <c r="L165" s="4"/>
      <c r="M165" s="4"/>
      <c r="N165" s="4"/>
      <c r="O165" s="4"/>
      <c r="P165" s="4"/>
      <c r="Q165" s="4"/>
      <c r="R165" s="4"/>
      <c r="S165" s="4"/>
      <c r="T165" s="4"/>
      <c r="U165" s="4"/>
      <c r="V165" s="4"/>
      <c r="W165" s="4"/>
      <c r="X165" s="4"/>
      <c r="Y165" s="4"/>
      <c r="Z165" s="4"/>
    </row>
    <row r="166" spans="1:26" ht="14.25" customHeight="1">
      <c r="A166" s="11"/>
      <c r="B166" s="11"/>
      <c r="C166" s="4"/>
      <c r="D166" s="832"/>
      <c r="E166" s="832"/>
      <c r="F166" s="832"/>
      <c r="G166" s="4"/>
      <c r="H166" s="4"/>
      <c r="I166" s="4"/>
      <c r="J166" s="4"/>
      <c r="K166" s="4"/>
      <c r="L166" s="4"/>
      <c r="M166" s="4"/>
      <c r="N166" s="4"/>
      <c r="O166" s="4"/>
      <c r="P166" s="4"/>
      <c r="Q166" s="4"/>
      <c r="R166" s="4"/>
      <c r="S166" s="4"/>
      <c r="T166" s="4"/>
      <c r="U166" s="4"/>
      <c r="V166" s="4"/>
      <c r="W166" s="4"/>
      <c r="X166" s="4"/>
      <c r="Y166" s="4"/>
      <c r="Z166" s="4"/>
    </row>
    <row r="167" spans="1:26" ht="13.5" customHeight="1">
      <c r="A167" s="11"/>
      <c r="B167" s="11"/>
      <c r="C167" s="4"/>
      <c r="D167" s="832"/>
      <c r="E167" s="832"/>
      <c r="F167" s="832"/>
      <c r="G167" s="4"/>
      <c r="H167" s="4"/>
      <c r="I167" s="4"/>
      <c r="J167" s="4"/>
      <c r="K167" s="4"/>
      <c r="L167" s="4"/>
      <c r="M167" s="4"/>
      <c r="N167" s="4"/>
      <c r="O167" s="4"/>
      <c r="P167" s="4"/>
      <c r="Q167" s="4"/>
      <c r="R167" s="4"/>
      <c r="S167" s="4"/>
      <c r="T167" s="4"/>
      <c r="U167" s="4"/>
      <c r="V167" s="4"/>
      <c r="W167" s="4"/>
      <c r="X167" s="4"/>
      <c r="Y167" s="4"/>
      <c r="Z167" s="4"/>
    </row>
    <row r="168" spans="1:26" ht="13.5" customHeight="1">
      <c r="A168" s="11"/>
      <c r="B168" s="11"/>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11"/>
      <c r="B169" s="34" t="s">
        <v>2562</v>
      </c>
      <c r="C169" s="4"/>
      <c r="D169" s="834" t="s">
        <v>331</v>
      </c>
      <c r="E169" s="832"/>
      <c r="F169" s="832"/>
      <c r="G169" s="4"/>
      <c r="H169" s="4"/>
      <c r="I169" s="4"/>
      <c r="J169" s="4"/>
      <c r="K169" s="4"/>
      <c r="L169" s="4"/>
      <c r="M169" s="4"/>
      <c r="N169" s="4"/>
      <c r="O169" s="4"/>
      <c r="P169" s="4"/>
      <c r="Q169" s="4"/>
      <c r="R169" s="4"/>
      <c r="S169" s="4"/>
      <c r="T169" s="4"/>
      <c r="U169" s="4"/>
      <c r="V169" s="4"/>
      <c r="W169" s="4"/>
      <c r="X169" s="4"/>
      <c r="Y169" s="4"/>
      <c r="Z169" s="4"/>
    </row>
    <row r="170" spans="1:26" ht="13.5" customHeight="1">
      <c r="A170" s="11"/>
      <c r="B170" s="11"/>
      <c r="C170" s="4"/>
      <c r="D170" s="832"/>
      <c r="E170" s="832"/>
      <c r="F170" s="832"/>
      <c r="G170" s="4"/>
      <c r="H170" s="4"/>
      <c r="I170" s="4"/>
      <c r="J170" s="4"/>
      <c r="K170" s="4"/>
      <c r="L170" s="4"/>
      <c r="M170" s="4"/>
      <c r="N170" s="4"/>
      <c r="O170" s="4"/>
      <c r="P170" s="4"/>
      <c r="Q170" s="4"/>
      <c r="R170" s="4"/>
      <c r="S170" s="4"/>
      <c r="T170" s="4"/>
      <c r="U170" s="4"/>
      <c r="V170" s="4"/>
      <c r="W170" s="4"/>
      <c r="X170" s="4"/>
      <c r="Y170" s="4"/>
      <c r="Z170" s="4"/>
    </row>
    <row r="171" spans="1:26" ht="13.5" customHeight="1">
      <c r="A171" s="11"/>
      <c r="B171" s="11"/>
      <c r="C171" s="4"/>
      <c r="D171" s="832"/>
      <c r="E171" s="832"/>
      <c r="F171" s="832"/>
      <c r="G171" s="4"/>
      <c r="H171" s="4"/>
      <c r="I171" s="4"/>
      <c r="J171" s="4"/>
      <c r="K171" s="4"/>
      <c r="L171" s="4"/>
      <c r="M171" s="4"/>
      <c r="N171" s="4"/>
      <c r="O171" s="4"/>
      <c r="P171" s="4"/>
      <c r="Q171" s="4"/>
      <c r="R171" s="4"/>
      <c r="S171" s="4"/>
      <c r="T171" s="4"/>
      <c r="U171" s="4"/>
      <c r="V171" s="4"/>
      <c r="W171" s="4"/>
      <c r="X171" s="4"/>
      <c r="Y171" s="4"/>
      <c r="Z171" s="4"/>
    </row>
    <row r="172" spans="1:26" ht="13.5" customHeight="1">
      <c r="A172" s="11"/>
      <c r="B172" s="11"/>
      <c r="C172" s="4"/>
      <c r="D172" s="832"/>
      <c r="E172" s="832"/>
      <c r="F172" s="832"/>
      <c r="G172" s="4"/>
      <c r="H172" s="4"/>
      <c r="I172" s="4"/>
      <c r="J172" s="4"/>
      <c r="K172" s="4"/>
      <c r="L172" s="4"/>
      <c r="M172" s="4"/>
      <c r="N172" s="4"/>
      <c r="O172" s="4"/>
      <c r="P172" s="4"/>
      <c r="Q172" s="4"/>
      <c r="R172" s="4"/>
      <c r="S172" s="4"/>
      <c r="T172" s="4"/>
      <c r="U172" s="4"/>
      <c r="V172" s="4"/>
      <c r="W172" s="4"/>
      <c r="X172" s="4"/>
      <c r="Y172" s="4"/>
      <c r="Z172" s="4"/>
    </row>
    <row r="173" spans="1:26" ht="13.5" customHeight="1">
      <c r="A173" s="11"/>
      <c r="B173" s="11"/>
      <c r="C173" s="11"/>
      <c r="D173" s="12"/>
      <c r="E173" s="12"/>
      <c r="F173" s="12"/>
      <c r="G173" s="4"/>
      <c r="H173" s="4"/>
      <c r="I173" s="4"/>
      <c r="J173" s="4"/>
      <c r="K173" s="4"/>
      <c r="L173" s="4"/>
      <c r="M173" s="4"/>
      <c r="N173" s="4"/>
      <c r="O173" s="4"/>
      <c r="P173" s="4"/>
      <c r="Q173" s="4"/>
      <c r="R173" s="4"/>
      <c r="S173" s="4"/>
      <c r="T173" s="4"/>
      <c r="U173" s="4"/>
      <c r="V173" s="4"/>
      <c r="W173" s="4"/>
      <c r="X173" s="4"/>
      <c r="Y173" s="4"/>
      <c r="Z173" s="4"/>
    </row>
    <row r="174" spans="1:26" ht="13.5" customHeight="1">
      <c r="A174" s="11"/>
      <c r="B174" s="34" t="s">
        <v>520</v>
      </c>
      <c r="C174" s="11"/>
      <c r="D174" s="846" t="s">
        <v>332</v>
      </c>
      <c r="E174" s="832"/>
      <c r="F174" s="832"/>
      <c r="G174" s="4"/>
      <c r="H174" s="4"/>
      <c r="I174" s="4"/>
      <c r="J174" s="4"/>
      <c r="K174" s="4"/>
      <c r="L174" s="4"/>
      <c r="M174" s="4"/>
      <c r="N174" s="4"/>
      <c r="O174" s="4"/>
      <c r="P174" s="4"/>
      <c r="Q174" s="4"/>
      <c r="R174" s="4"/>
      <c r="S174" s="4"/>
      <c r="T174" s="4"/>
      <c r="U174" s="4"/>
      <c r="V174" s="4"/>
      <c r="W174" s="4"/>
      <c r="X174" s="4"/>
      <c r="Y174" s="4"/>
      <c r="Z174" s="4"/>
    </row>
    <row r="175" spans="1:26" ht="13.5" customHeight="1">
      <c r="A175" s="11"/>
      <c r="B175" s="11"/>
      <c r="C175" s="11"/>
      <c r="D175" s="832"/>
      <c r="E175" s="832"/>
      <c r="F175" s="832"/>
      <c r="G175" s="4"/>
      <c r="H175" s="4"/>
      <c r="I175" s="4"/>
      <c r="J175" s="4"/>
      <c r="K175" s="4"/>
      <c r="L175" s="4"/>
      <c r="M175" s="4"/>
      <c r="N175" s="4"/>
      <c r="O175" s="4"/>
      <c r="P175" s="4"/>
      <c r="Q175" s="4"/>
      <c r="R175" s="4"/>
      <c r="S175" s="4"/>
      <c r="T175" s="4"/>
      <c r="U175" s="4"/>
      <c r="V175" s="4"/>
      <c r="W175" s="4"/>
      <c r="X175" s="4"/>
      <c r="Y175" s="4"/>
      <c r="Z175" s="4"/>
    </row>
    <row r="176" spans="1:26" ht="13.5" customHeight="1">
      <c r="A176" s="11"/>
      <c r="B176" s="11"/>
      <c r="C176" s="11"/>
      <c r="D176" s="832"/>
      <c r="E176" s="832"/>
      <c r="F176" s="832"/>
      <c r="G176" s="4"/>
      <c r="H176" s="4"/>
      <c r="I176" s="4"/>
      <c r="J176" s="4"/>
      <c r="K176" s="4"/>
      <c r="L176" s="4"/>
      <c r="M176" s="4"/>
      <c r="N176" s="4"/>
      <c r="O176" s="4"/>
      <c r="P176" s="4"/>
      <c r="Q176" s="4"/>
      <c r="R176" s="4"/>
      <c r="S176" s="4"/>
      <c r="T176" s="4"/>
      <c r="U176" s="4"/>
      <c r="V176" s="4"/>
      <c r="W176" s="4"/>
      <c r="X176" s="4"/>
      <c r="Y176" s="4"/>
      <c r="Z176" s="4"/>
    </row>
    <row r="177" spans="1:26" ht="13.5" customHeight="1">
      <c r="A177" s="29"/>
      <c r="B177" s="29"/>
      <c r="C177" s="11"/>
      <c r="D177" s="4"/>
      <c r="E177" s="12"/>
      <c r="F177" s="12"/>
      <c r="G177" s="4"/>
      <c r="H177" s="4"/>
      <c r="I177" s="4"/>
      <c r="J177" s="4"/>
      <c r="K177" s="4"/>
      <c r="L177" s="4"/>
      <c r="M177" s="4"/>
      <c r="N177" s="4"/>
      <c r="O177" s="4"/>
      <c r="P177" s="4"/>
      <c r="Q177" s="4"/>
      <c r="R177" s="4"/>
      <c r="S177" s="4"/>
      <c r="T177" s="4"/>
      <c r="U177" s="4"/>
      <c r="V177" s="4"/>
      <c r="W177" s="4"/>
      <c r="X177" s="4"/>
      <c r="Y177" s="4"/>
      <c r="Z177" s="4"/>
    </row>
    <row r="178" spans="1:26" ht="12.75" customHeight="1">
      <c r="A178" s="848" t="s">
        <v>333</v>
      </c>
      <c r="B178" s="849"/>
      <c r="C178" s="849"/>
      <c r="D178" s="849"/>
      <c r="E178" s="849"/>
      <c r="F178" s="849"/>
      <c r="G178" s="849"/>
      <c r="H178" s="4"/>
      <c r="I178" s="4"/>
      <c r="J178" s="4"/>
      <c r="K178" s="4"/>
      <c r="L178" s="4"/>
      <c r="M178" s="4"/>
      <c r="N178" s="4"/>
      <c r="O178" s="4"/>
      <c r="P178" s="4"/>
      <c r="Q178" s="4"/>
      <c r="R178" s="4"/>
      <c r="S178" s="4"/>
      <c r="T178" s="4"/>
      <c r="U178" s="4"/>
      <c r="V178" s="4"/>
      <c r="W178" s="4"/>
      <c r="X178" s="4"/>
      <c r="Y178" s="4"/>
      <c r="Z178" s="4"/>
    </row>
    <row r="179" spans="1:26" ht="12" customHeight="1">
      <c r="A179" s="11"/>
      <c r="B179" s="11"/>
      <c r="C179" s="11"/>
      <c r="D179" s="12"/>
      <c r="E179" s="12"/>
      <c r="F179" s="12"/>
      <c r="G179" s="4"/>
      <c r="H179" s="4"/>
      <c r="I179" s="4"/>
      <c r="J179" s="4"/>
      <c r="K179" s="4"/>
      <c r="L179" s="4"/>
      <c r="M179" s="4"/>
      <c r="N179" s="4"/>
      <c r="O179" s="4"/>
      <c r="P179" s="4"/>
      <c r="Q179" s="4"/>
      <c r="R179" s="4"/>
      <c r="S179" s="4"/>
      <c r="T179" s="4"/>
      <c r="U179" s="4"/>
      <c r="V179" s="4"/>
      <c r="W179" s="4"/>
      <c r="X179" s="4"/>
      <c r="Y179" s="4"/>
      <c r="Z179" s="4"/>
    </row>
    <row r="180" spans="1:26" ht="12.75" customHeight="1">
      <c r="A180" s="11"/>
      <c r="B180" s="855" t="s">
        <v>334</v>
      </c>
      <c r="C180" s="832"/>
      <c r="D180" s="832"/>
      <c r="E180" s="832"/>
      <c r="F180" s="832"/>
      <c r="G180" s="4"/>
      <c r="H180" s="4"/>
      <c r="I180" s="4"/>
      <c r="J180" s="4"/>
      <c r="K180" s="4"/>
      <c r="L180" s="4"/>
      <c r="M180" s="4"/>
      <c r="N180" s="4"/>
      <c r="O180" s="4"/>
      <c r="P180" s="4"/>
      <c r="Q180" s="4"/>
      <c r="R180" s="4"/>
      <c r="S180" s="4"/>
      <c r="T180" s="4"/>
      <c r="U180" s="4"/>
      <c r="V180" s="4"/>
      <c r="W180" s="4"/>
      <c r="X180" s="4"/>
      <c r="Y180" s="4"/>
      <c r="Z180" s="4"/>
    </row>
    <row r="181" spans="1:26" ht="12" customHeight="1">
      <c r="A181" s="27"/>
      <c r="B181" s="27"/>
      <c r="C181" s="27"/>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c r="A182" s="848" t="s">
        <v>335</v>
      </c>
      <c r="B182" s="849"/>
      <c r="C182" s="849"/>
      <c r="D182" s="849"/>
      <c r="E182" s="849"/>
      <c r="F182" s="849"/>
      <c r="G182" s="849"/>
      <c r="H182" s="4"/>
      <c r="I182" s="4"/>
      <c r="J182" s="4"/>
      <c r="K182" s="4"/>
      <c r="L182" s="4"/>
      <c r="M182" s="4"/>
      <c r="N182" s="4"/>
      <c r="O182" s="4"/>
      <c r="P182" s="4"/>
      <c r="Q182" s="4"/>
      <c r="R182" s="4"/>
      <c r="S182" s="4"/>
      <c r="T182" s="4"/>
      <c r="U182" s="4"/>
      <c r="V182" s="4"/>
      <c r="W182" s="4"/>
      <c r="X182" s="4"/>
      <c r="Y182" s="4"/>
      <c r="Z182" s="4"/>
    </row>
    <row r="183" spans="1:26" ht="12" customHeight="1">
      <c r="A183" s="3"/>
      <c r="B183" s="3"/>
      <c r="C183" s="11"/>
      <c r="D183" s="4"/>
      <c r="E183" s="3"/>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3"/>
      <c r="B184" s="3"/>
      <c r="C184" s="11"/>
      <c r="D184" s="845" t="s">
        <v>533</v>
      </c>
      <c r="E184" s="832"/>
      <c r="F184" s="832"/>
      <c r="G184" s="4"/>
      <c r="H184" s="4"/>
      <c r="I184" s="4"/>
      <c r="J184" s="4"/>
      <c r="K184" s="4"/>
      <c r="L184" s="4"/>
      <c r="M184" s="4"/>
      <c r="N184" s="4"/>
      <c r="O184" s="4"/>
      <c r="P184" s="4"/>
      <c r="Q184" s="4"/>
      <c r="R184" s="4"/>
      <c r="S184" s="4"/>
      <c r="T184" s="4"/>
      <c r="U184" s="4"/>
      <c r="V184" s="4"/>
      <c r="W184" s="4"/>
      <c r="X184" s="4"/>
      <c r="Y184" s="4"/>
      <c r="Z184" s="4"/>
    </row>
    <row r="185" spans="1:26" ht="12.75" customHeight="1">
      <c r="A185" s="3"/>
      <c r="B185" s="3"/>
      <c r="C185" s="11"/>
      <c r="D185" s="832"/>
      <c r="E185" s="832"/>
      <c r="F185" s="832"/>
      <c r="G185" s="4"/>
      <c r="H185" s="4"/>
      <c r="I185" s="4"/>
      <c r="J185" s="4"/>
      <c r="K185" s="4"/>
      <c r="L185" s="4"/>
      <c r="M185" s="4"/>
      <c r="N185" s="4"/>
      <c r="O185" s="4"/>
      <c r="P185" s="4"/>
      <c r="Q185" s="4"/>
      <c r="R185" s="4"/>
      <c r="S185" s="4"/>
      <c r="T185" s="4"/>
      <c r="U185" s="4"/>
      <c r="V185" s="4"/>
      <c r="W185" s="4"/>
      <c r="X185" s="4"/>
      <c r="Y185" s="4"/>
      <c r="Z185" s="4"/>
    </row>
    <row r="186" spans="1:26" ht="12.75" customHeight="1">
      <c r="A186" s="3"/>
      <c r="B186" s="3"/>
      <c r="C186" s="11"/>
      <c r="D186" s="855" t="s">
        <v>534</v>
      </c>
      <c r="E186" s="832"/>
      <c r="F186" s="832"/>
      <c r="G186" s="4"/>
      <c r="H186" s="4"/>
      <c r="I186" s="4"/>
      <c r="J186" s="4"/>
      <c r="K186" s="4"/>
      <c r="L186" s="4"/>
      <c r="M186" s="4"/>
      <c r="N186" s="4"/>
      <c r="O186" s="4"/>
      <c r="P186" s="4"/>
      <c r="Q186" s="4"/>
      <c r="R186" s="4"/>
      <c r="S186" s="4"/>
      <c r="T186" s="4"/>
      <c r="U186" s="4"/>
      <c r="V186" s="4"/>
      <c r="W186" s="4"/>
      <c r="X186" s="4"/>
      <c r="Y186" s="4"/>
      <c r="Z186" s="4"/>
    </row>
    <row r="187" spans="1:26" ht="12.75" customHeight="1">
      <c r="A187" s="3"/>
      <c r="B187" s="3"/>
      <c r="C187" s="11"/>
      <c r="D187" s="35"/>
      <c r="E187" s="35"/>
      <c r="F187" s="35"/>
      <c r="G187" s="4"/>
      <c r="H187" s="4"/>
      <c r="I187" s="4"/>
      <c r="J187" s="4"/>
      <c r="K187" s="4"/>
      <c r="L187" s="4"/>
      <c r="M187" s="4"/>
      <c r="N187" s="4"/>
      <c r="O187" s="4"/>
      <c r="P187" s="4"/>
      <c r="Q187" s="4"/>
      <c r="R187" s="4"/>
      <c r="S187" s="4"/>
      <c r="T187" s="4"/>
      <c r="U187" s="4"/>
      <c r="V187" s="4"/>
      <c r="W187" s="4"/>
      <c r="X187" s="4"/>
      <c r="Y187" s="4"/>
      <c r="Z187" s="4"/>
    </row>
    <row r="188" spans="1:26" ht="12.75" customHeight="1">
      <c r="A188" s="3"/>
      <c r="B188" s="34" t="s">
        <v>2562</v>
      </c>
      <c r="C188" s="11"/>
      <c r="D188" s="851" t="s">
        <v>535</v>
      </c>
      <c r="E188" s="832"/>
      <c r="F188" s="832"/>
      <c r="G188" s="4"/>
      <c r="H188" s="4"/>
      <c r="I188" s="4"/>
      <c r="J188" s="4"/>
      <c r="K188" s="4"/>
      <c r="L188" s="4"/>
      <c r="M188" s="4"/>
      <c r="N188" s="4"/>
      <c r="O188" s="4"/>
      <c r="P188" s="4"/>
      <c r="Q188" s="4"/>
      <c r="R188" s="4"/>
      <c r="S188" s="4"/>
      <c r="T188" s="4"/>
      <c r="U188" s="4"/>
      <c r="V188" s="4"/>
      <c r="W188" s="4"/>
      <c r="X188" s="4"/>
      <c r="Y188" s="4"/>
      <c r="Z188" s="4"/>
    </row>
    <row r="189" spans="1:26" ht="12.75" customHeight="1">
      <c r="A189" s="3"/>
      <c r="B189" s="3"/>
      <c r="C189" s="11"/>
      <c r="D189" s="855" t="s">
        <v>536</v>
      </c>
      <c r="E189" s="832"/>
      <c r="F189" s="832"/>
      <c r="G189" s="4"/>
      <c r="H189" s="4"/>
      <c r="I189" s="4"/>
      <c r="J189" s="4"/>
      <c r="K189" s="4"/>
      <c r="L189" s="4"/>
      <c r="M189" s="4"/>
      <c r="N189" s="4"/>
      <c r="O189" s="4"/>
      <c r="P189" s="4"/>
      <c r="Q189" s="4"/>
      <c r="R189" s="4"/>
      <c r="S189" s="4"/>
      <c r="T189" s="4"/>
      <c r="U189" s="4"/>
      <c r="V189" s="4"/>
      <c r="W189" s="4"/>
      <c r="X189" s="4"/>
      <c r="Y189" s="4"/>
      <c r="Z189" s="4"/>
    </row>
    <row r="190" spans="1:26" ht="12.75" customHeight="1">
      <c r="A190" s="3"/>
      <c r="B190" s="3"/>
      <c r="C190" s="11"/>
      <c r="D190" s="59" t="s">
        <v>537</v>
      </c>
      <c r="E190" s="854" t="s">
        <v>538</v>
      </c>
      <c r="F190" s="832"/>
      <c r="G190" s="4"/>
      <c r="H190" s="4"/>
      <c r="I190" s="4"/>
      <c r="J190" s="4"/>
      <c r="K190" s="4"/>
      <c r="L190" s="4"/>
      <c r="M190" s="4"/>
      <c r="N190" s="4"/>
      <c r="O190" s="4"/>
      <c r="P190" s="4"/>
      <c r="Q190" s="4"/>
      <c r="R190" s="4"/>
      <c r="S190" s="4"/>
      <c r="T190" s="4"/>
      <c r="U190" s="4"/>
      <c r="V190" s="4"/>
      <c r="W190" s="4"/>
      <c r="X190" s="4"/>
      <c r="Y190" s="4"/>
      <c r="Z190" s="4"/>
    </row>
    <row r="191" spans="1:26" ht="12.75" customHeight="1">
      <c r="A191" s="3"/>
      <c r="B191" s="3"/>
      <c r="C191" s="11"/>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c r="A192" s="3"/>
      <c r="B192" s="34" t="s">
        <v>520</v>
      </c>
      <c r="C192" s="11"/>
      <c r="D192" s="855" t="s">
        <v>539</v>
      </c>
      <c r="E192" s="832"/>
      <c r="F192" s="832"/>
      <c r="G192" s="4"/>
      <c r="H192" s="4"/>
      <c r="I192" s="4"/>
      <c r="J192" s="4"/>
      <c r="K192" s="4"/>
      <c r="L192" s="4"/>
      <c r="M192" s="4"/>
      <c r="N192" s="4"/>
      <c r="O192" s="4"/>
      <c r="P192" s="4"/>
      <c r="Q192" s="4"/>
      <c r="R192" s="4"/>
      <c r="S192" s="4"/>
      <c r="T192" s="4"/>
      <c r="U192" s="4"/>
      <c r="V192" s="4"/>
      <c r="W192" s="4"/>
      <c r="X192" s="4"/>
      <c r="Y192" s="4"/>
      <c r="Z192" s="4"/>
    </row>
    <row r="193" spans="1:26" ht="12.75" customHeight="1">
      <c r="A193" s="3"/>
      <c r="B193" s="3"/>
      <c r="C193" s="11"/>
      <c r="D193" s="851" t="s">
        <v>536</v>
      </c>
      <c r="E193" s="832"/>
      <c r="F193" s="832"/>
      <c r="G193" s="4"/>
      <c r="H193" s="4"/>
      <c r="I193" s="4"/>
      <c r="J193" s="4"/>
      <c r="K193" s="4"/>
      <c r="L193" s="4"/>
      <c r="M193" s="4"/>
      <c r="N193" s="4"/>
      <c r="O193" s="4"/>
      <c r="P193" s="4"/>
      <c r="Q193" s="4"/>
      <c r="R193" s="4"/>
      <c r="S193" s="4"/>
      <c r="T193" s="4"/>
      <c r="U193" s="4"/>
      <c r="V193" s="4"/>
      <c r="W193" s="4"/>
      <c r="X193" s="4"/>
      <c r="Y193" s="4"/>
      <c r="Z193" s="4"/>
    </row>
    <row r="194" spans="1:26" ht="12.75" customHeight="1">
      <c r="A194" s="3"/>
      <c r="B194" s="3"/>
      <c r="C194" s="11"/>
      <c r="D194" s="43" t="s">
        <v>540</v>
      </c>
      <c r="E194" s="854" t="s">
        <v>541</v>
      </c>
      <c r="F194" s="832"/>
      <c r="G194" s="4"/>
      <c r="H194" s="4"/>
      <c r="I194" s="4"/>
      <c r="J194" s="4"/>
      <c r="K194" s="4"/>
      <c r="L194" s="4"/>
      <c r="M194" s="4"/>
      <c r="N194" s="4"/>
      <c r="O194" s="4"/>
      <c r="P194" s="4"/>
      <c r="Q194" s="4"/>
      <c r="R194" s="4"/>
      <c r="S194" s="4"/>
      <c r="T194" s="4"/>
      <c r="U194" s="4"/>
      <c r="V194" s="4"/>
      <c r="W194" s="4"/>
      <c r="X194" s="4"/>
      <c r="Y194" s="4"/>
      <c r="Z194" s="4"/>
    </row>
    <row r="195" spans="1:26" ht="12.75" customHeight="1">
      <c r="A195" s="3"/>
      <c r="B195" s="3"/>
      <c r="C195" s="11"/>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c r="A196" s="3"/>
      <c r="B196" s="34" t="s">
        <v>2562</v>
      </c>
      <c r="C196" s="11"/>
      <c r="D196" s="855" t="s">
        <v>542</v>
      </c>
      <c r="E196" s="832"/>
      <c r="F196" s="832"/>
      <c r="G196" s="4"/>
      <c r="H196" s="4"/>
      <c r="I196" s="4"/>
      <c r="J196" s="4"/>
      <c r="K196" s="4"/>
      <c r="L196" s="4"/>
      <c r="M196" s="4"/>
      <c r="N196" s="4"/>
      <c r="O196" s="4"/>
      <c r="P196" s="4"/>
      <c r="Q196" s="4"/>
      <c r="R196" s="4"/>
      <c r="S196" s="4"/>
      <c r="T196" s="4"/>
      <c r="U196" s="4"/>
      <c r="V196" s="4"/>
      <c r="W196" s="4"/>
      <c r="X196" s="4"/>
      <c r="Y196" s="4"/>
      <c r="Z196" s="4"/>
    </row>
    <row r="197" spans="1:26" ht="12.75" customHeight="1">
      <c r="A197" s="3"/>
      <c r="B197" s="3"/>
      <c r="C197" s="11"/>
      <c r="D197" s="12" t="s">
        <v>536</v>
      </c>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c r="A198" s="3"/>
      <c r="B198" s="3"/>
      <c r="C198" s="11"/>
      <c r="D198" s="43" t="s">
        <v>537</v>
      </c>
      <c r="E198" s="854" t="s">
        <v>543</v>
      </c>
      <c r="F198" s="832"/>
      <c r="G198" s="4"/>
      <c r="H198" s="4"/>
      <c r="I198" s="4"/>
      <c r="J198" s="4"/>
      <c r="K198" s="4"/>
      <c r="L198" s="4"/>
      <c r="M198" s="4"/>
      <c r="N198" s="4"/>
      <c r="O198" s="4"/>
      <c r="P198" s="4"/>
      <c r="Q198" s="4"/>
      <c r="R198" s="4"/>
      <c r="S198" s="4"/>
      <c r="T198" s="4"/>
      <c r="U198" s="4"/>
      <c r="V198" s="4"/>
      <c r="W198" s="4"/>
      <c r="X198" s="4"/>
      <c r="Y198" s="4"/>
      <c r="Z198" s="4"/>
    </row>
    <row r="199" spans="1:26" ht="12.75" customHeight="1">
      <c r="A199" s="3"/>
      <c r="B199" s="3"/>
      <c r="C199" s="11"/>
      <c r="D199" s="35"/>
      <c r="E199" s="35"/>
      <c r="F199" s="35"/>
      <c r="G199" s="4"/>
      <c r="H199" s="4"/>
      <c r="I199" s="4"/>
      <c r="J199" s="4"/>
      <c r="K199" s="4"/>
      <c r="L199" s="4"/>
      <c r="M199" s="4"/>
      <c r="N199" s="4"/>
      <c r="O199" s="4"/>
      <c r="P199" s="4"/>
      <c r="Q199" s="4"/>
      <c r="R199" s="4"/>
      <c r="S199" s="4"/>
      <c r="T199" s="4"/>
      <c r="U199" s="4"/>
      <c r="V199" s="4"/>
      <c r="W199" s="4"/>
      <c r="X199" s="4"/>
      <c r="Y199" s="4"/>
      <c r="Z199" s="4"/>
    </row>
    <row r="200" spans="1:26" ht="12.75" customHeight="1">
      <c r="A200" s="33"/>
      <c r="B200" s="34" t="s">
        <v>520</v>
      </c>
      <c r="C200" s="11"/>
      <c r="D200" s="834" t="s">
        <v>544</v>
      </c>
      <c r="E200" s="832"/>
      <c r="F200" s="832"/>
      <c r="G200" s="4"/>
      <c r="H200" s="4"/>
      <c r="I200" s="4"/>
      <c r="J200" s="4"/>
      <c r="K200" s="4"/>
      <c r="L200" s="4"/>
      <c r="M200" s="4"/>
      <c r="N200" s="4"/>
      <c r="O200" s="4"/>
      <c r="P200" s="4"/>
      <c r="Q200" s="4"/>
      <c r="R200" s="4"/>
      <c r="S200" s="4"/>
      <c r="T200" s="4"/>
      <c r="U200" s="4"/>
      <c r="V200" s="4"/>
      <c r="W200" s="4"/>
      <c r="X200" s="4"/>
      <c r="Y200" s="4"/>
      <c r="Z200" s="4"/>
    </row>
    <row r="201" spans="1:26" ht="12.75" customHeight="1">
      <c r="A201" s="33"/>
      <c r="B201" s="33"/>
      <c r="C201" s="11"/>
      <c r="D201" s="832"/>
      <c r="E201" s="832"/>
      <c r="F201" s="832"/>
      <c r="G201" s="4"/>
      <c r="H201" s="4"/>
      <c r="I201" s="4"/>
      <c r="J201" s="4"/>
      <c r="K201" s="4"/>
      <c r="L201" s="4"/>
      <c r="M201" s="4"/>
      <c r="N201" s="4"/>
      <c r="O201" s="4"/>
      <c r="P201" s="4"/>
      <c r="Q201" s="4"/>
      <c r="R201" s="4"/>
      <c r="S201" s="4"/>
      <c r="T201" s="4"/>
      <c r="U201" s="4"/>
      <c r="V201" s="4"/>
      <c r="W201" s="4"/>
      <c r="X201" s="4"/>
      <c r="Y201" s="4"/>
      <c r="Z201" s="4"/>
    </row>
    <row r="202" spans="1:26" ht="12.75" customHeight="1">
      <c r="A202" s="11"/>
      <c r="B202" s="11"/>
      <c r="C202" s="11"/>
      <c r="D202" s="832"/>
      <c r="E202" s="832"/>
      <c r="F202" s="832"/>
      <c r="G202" s="4"/>
      <c r="H202" s="4"/>
      <c r="I202" s="4"/>
      <c r="J202" s="4"/>
      <c r="K202" s="4"/>
      <c r="L202" s="4"/>
      <c r="M202" s="4"/>
      <c r="N202" s="4"/>
      <c r="O202" s="4"/>
      <c r="P202" s="4"/>
      <c r="Q202" s="4"/>
      <c r="R202" s="4"/>
      <c r="S202" s="4"/>
      <c r="T202" s="4"/>
      <c r="U202" s="4"/>
      <c r="V202" s="4"/>
      <c r="W202" s="4"/>
      <c r="X202" s="4"/>
      <c r="Y202" s="4"/>
      <c r="Z202" s="4"/>
    </row>
    <row r="203" spans="1:26" ht="12.75" customHeight="1">
      <c r="A203" s="11"/>
      <c r="B203" s="11"/>
      <c r="C203" s="11"/>
      <c r="D203" s="12"/>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c r="A204" s="11"/>
      <c r="B204" s="34" t="s">
        <v>520</v>
      </c>
      <c r="C204" s="11"/>
      <c r="D204" s="855" t="s">
        <v>545</v>
      </c>
      <c r="E204" s="832"/>
      <c r="F204" s="832"/>
      <c r="G204" s="4"/>
      <c r="H204" s="4"/>
      <c r="I204" s="4"/>
      <c r="J204" s="4"/>
      <c r="K204" s="4"/>
      <c r="L204" s="4"/>
      <c r="M204" s="4"/>
      <c r="N204" s="4"/>
      <c r="O204" s="4"/>
      <c r="P204" s="4"/>
      <c r="Q204" s="4"/>
      <c r="R204" s="4"/>
      <c r="S204" s="4"/>
      <c r="T204" s="4"/>
      <c r="U204" s="4"/>
      <c r="V204" s="4"/>
      <c r="W204" s="4"/>
      <c r="X204" s="4"/>
      <c r="Y204" s="4"/>
      <c r="Z204" s="4"/>
    </row>
    <row r="205" spans="1:26" ht="12.75" customHeight="1">
      <c r="A205" s="11"/>
      <c r="B205" s="11"/>
      <c r="C205" s="11"/>
      <c r="D205" s="855" t="s">
        <v>536</v>
      </c>
      <c r="E205" s="832"/>
      <c r="F205" s="832"/>
      <c r="G205" s="4"/>
      <c r="H205" s="4"/>
      <c r="I205" s="4"/>
      <c r="J205" s="4"/>
      <c r="K205" s="4"/>
      <c r="L205" s="4"/>
      <c r="M205" s="4"/>
      <c r="N205" s="4"/>
      <c r="O205" s="4"/>
      <c r="P205" s="4"/>
      <c r="Q205" s="4"/>
      <c r="R205" s="4"/>
      <c r="S205" s="4"/>
      <c r="T205" s="4"/>
      <c r="U205" s="4"/>
      <c r="V205" s="4"/>
      <c r="W205" s="4"/>
      <c r="X205" s="4"/>
      <c r="Y205" s="4"/>
      <c r="Z205" s="4"/>
    </row>
    <row r="206" spans="1:26" ht="12.75" customHeight="1">
      <c r="A206" s="11"/>
      <c r="B206" s="11"/>
      <c r="C206" s="11"/>
      <c r="D206" s="43" t="s">
        <v>537</v>
      </c>
      <c r="E206" s="854" t="s">
        <v>546</v>
      </c>
      <c r="F206" s="832"/>
      <c r="G206" s="4"/>
      <c r="H206" s="4"/>
      <c r="I206" s="4"/>
      <c r="J206" s="4"/>
      <c r="K206" s="4"/>
      <c r="L206" s="4"/>
      <c r="M206" s="4"/>
      <c r="N206" s="4"/>
      <c r="O206" s="4"/>
      <c r="P206" s="4"/>
      <c r="Q206" s="4"/>
      <c r="R206" s="4"/>
      <c r="S206" s="4"/>
      <c r="T206" s="4"/>
      <c r="U206" s="4"/>
      <c r="V206" s="4"/>
      <c r="W206" s="4"/>
      <c r="X206" s="4"/>
      <c r="Y206" s="4"/>
      <c r="Z206" s="4"/>
    </row>
    <row r="207" spans="1:26" ht="12.75" customHeight="1">
      <c r="A207" s="11"/>
      <c r="B207" s="11"/>
      <c r="C207" s="11"/>
      <c r="D207" s="5"/>
      <c r="E207" s="5"/>
      <c r="F207" s="5"/>
      <c r="G207" s="4"/>
      <c r="H207" s="4"/>
      <c r="I207" s="4"/>
      <c r="J207" s="4"/>
      <c r="K207" s="4"/>
      <c r="L207" s="4"/>
      <c r="M207" s="4"/>
      <c r="N207" s="4"/>
      <c r="O207" s="4"/>
      <c r="P207" s="4"/>
      <c r="Q207" s="4"/>
      <c r="R207" s="4"/>
      <c r="S207" s="4"/>
      <c r="T207" s="4"/>
      <c r="U207" s="4"/>
      <c r="V207" s="4"/>
      <c r="W207" s="4"/>
      <c r="X207" s="4"/>
      <c r="Y207" s="4"/>
      <c r="Z207" s="4"/>
    </row>
    <row r="208" spans="1:26" ht="12.75" customHeight="1">
      <c r="A208" s="33"/>
      <c r="B208" s="34" t="s">
        <v>520</v>
      </c>
      <c r="C208" s="11"/>
      <c r="D208" s="834" t="s">
        <v>547</v>
      </c>
      <c r="E208" s="832"/>
      <c r="F208" s="832"/>
      <c r="G208" s="4"/>
      <c r="H208" s="4"/>
      <c r="I208" s="4"/>
      <c r="J208" s="4"/>
      <c r="K208" s="4"/>
      <c r="L208" s="4"/>
      <c r="M208" s="4"/>
      <c r="N208" s="4"/>
      <c r="O208" s="4"/>
      <c r="P208" s="4"/>
      <c r="Q208" s="4"/>
      <c r="R208" s="4"/>
      <c r="S208" s="4"/>
      <c r="T208" s="4"/>
      <c r="U208" s="4"/>
      <c r="V208" s="4"/>
      <c r="W208" s="4"/>
      <c r="X208" s="4"/>
      <c r="Y208" s="4"/>
      <c r="Z208" s="4"/>
    </row>
    <row r="209" spans="1:26" ht="14.25" customHeight="1">
      <c r="A209" s="33"/>
      <c r="B209" s="4"/>
      <c r="C209" s="11"/>
      <c r="D209" s="832"/>
      <c r="E209" s="832"/>
      <c r="F209" s="832"/>
      <c r="G209" s="4"/>
      <c r="H209" s="4"/>
      <c r="I209" s="4"/>
      <c r="J209" s="4"/>
      <c r="K209" s="4"/>
      <c r="L209" s="4"/>
      <c r="M209" s="4"/>
      <c r="N209" s="4"/>
      <c r="O209" s="4"/>
      <c r="P209" s="4"/>
      <c r="Q209" s="4"/>
      <c r="R209" s="4"/>
      <c r="S209" s="4"/>
      <c r="T209" s="4"/>
      <c r="U209" s="4"/>
      <c r="V209" s="4"/>
      <c r="W209" s="4"/>
      <c r="X209" s="4"/>
      <c r="Y209" s="4"/>
      <c r="Z209" s="4"/>
    </row>
    <row r="210" spans="1:26" ht="12.75" customHeight="1">
      <c r="A210" s="33"/>
      <c r="B210" s="11"/>
      <c r="C210" s="11"/>
      <c r="D210" s="832"/>
      <c r="E210" s="832"/>
      <c r="F210" s="832"/>
      <c r="G210" s="4"/>
      <c r="H210" s="4"/>
      <c r="I210" s="4"/>
      <c r="J210" s="4"/>
      <c r="K210" s="4"/>
      <c r="L210" s="4"/>
      <c r="M210" s="4"/>
      <c r="N210" s="4"/>
      <c r="O210" s="4"/>
      <c r="P210" s="4"/>
      <c r="Q210" s="4"/>
      <c r="R210" s="4"/>
      <c r="S210" s="4"/>
      <c r="T210" s="4"/>
      <c r="U210" s="4"/>
      <c r="V210" s="4"/>
      <c r="W210" s="4"/>
      <c r="X210" s="4"/>
      <c r="Y210" s="4"/>
      <c r="Z210" s="4"/>
    </row>
    <row r="211" spans="1:26" ht="12.75" customHeight="1">
      <c r="A211" s="33"/>
      <c r="B211" s="11"/>
      <c r="C211" s="11"/>
      <c r="D211" s="832"/>
      <c r="E211" s="832"/>
      <c r="F211" s="832"/>
      <c r="G211" s="4"/>
      <c r="H211" s="4"/>
      <c r="I211" s="4"/>
      <c r="J211" s="4"/>
      <c r="K211" s="4"/>
      <c r="L211" s="4"/>
      <c r="M211" s="4"/>
      <c r="N211" s="4"/>
      <c r="O211" s="4"/>
      <c r="P211" s="4"/>
      <c r="Q211" s="4"/>
      <c r="R211" s="4"/>
      <c r="S211" s="4"/>
      <c r="T211" s="4"/>
      <c r="U211" s="4"/>
      <c r="V211" s="4"/>
      <c r="W211" s="4"/>
      <c r="X211" s="4"/>
      <c r="Y211" s="4"/>
      <c r="Z211" s="4"/>
    </row>
    <row r="212" spans="1:26" ht="12.75" customHeight="1">
      <c r="A212" s="11"/>
      <c r="B212" s="11"/>
      <c r="C212" s="11"/>
      <c r="D212" s="5"/>
      <c r="E212" s="5"/>
      <c r="F212" s="5"/>
      <c r="G212" s="4"/>
      <c r="H212" s="4"/>
      <c r="I212" s="4"/>
      <c r="J212" s="4"/>
      <c r="K212" s="4"/>
      <c r="L212" s="4"/>
      <c r="M212" s="4"/>
      <c r="N212" s="4"/>
      <c r="O212" s="4"/>
      <c r="P212" s="4"/>
      <c r="Q212" s="4"/>
      <c r="R212" s="4"/>
      <c r="S212" s="4"/>
      <c r="T212" s="4"/>
      <c r="U212" s="4"/>
      <c r="V212" s="4"/>
      <c r="W212" s="4"/>
      <c r="X212" s="4"/>
      <c r="Y212" s="4"/>
      <c r="Z212" s="4"/>
    </row>
    <row r="213" spans="1:26" ht="12.75" customHeight="1">
      <c r="A213" s="848" t="s">
        <v>341</v>
      </c>
      <c r="B213" s="849"/>
      <c r="C213" s="849"/>
      <c r="D213" s="849"/>
      <c r="E213" s="849"/>
      <c r="F213" s="849"/>
      <c r="G213" s="849"/>
      <c r="H213" s="4"/>
      <c r="I213" s="4"/>
      <c r="J213" s="4"/>
      <c r="K213" s="4"/>
      <c r="L213" s="4"/>
      <c r="M213" s="4"/>
      <c r="N213" s="4"/>
      <c r="O213" s="4"/>
      <c r="P213" s="4"/>
      <c r="Q213" s="4"/>
      <c r="R213" s="4"/>
      <c r="S213" s="4"/>
      <c r="T213" s="4"/>
      <c r="U213" s="4"/>
      <c r="V213" s="4"/>
      <c r="W213" s="4"/>
      <c r="X213" s="4"/>
      <c r="Y213" s="4"/>
      <c r="Z213" s="4"/>
    </row>
    <row r="214" spans="1:26" ht="12" customHeight="1">
      <c r="A214" s="11"/>
      <c r="B214" s="11"/>
      <c r="C214" s="11"/>
      <c r="D214" s="12"/>
      <c r="E214" s="12"/>
      <c r="F214" s="12"/>
      <c r="G214" s="4"/>
      <c r="H214" s="4"/>
      <c r="I214" s="4"/>
      <c r="J214" s="4"/>
      <c r="K214" s="4"/>
      <c r="L214" s="4"/>
      <c r="M214" s="4"/>
      <c r="N214" s="4"/>
      <c r="O214" s="4"/>
      <c r="P214" s="4"/>
      <c r="Q214" s="4"/>
      <c r="R214" s="4"/>
      <c r="S214" s="4"/>
      <c r="T214" s="4"/>
      <c r="U214" s="4"/>
      <c r="V214" s="4"/>
      <c r="W214" s="4"/>
      <c r="X214" s="4"/>
      <c r="Y214" s="4"/>
      <c r="Z214" s="4"/>
    </row>
    <row r="215" spans="1:26" ht="12.75" customHeight="1">
      <c r="A215" s="11"/>
      <c r="B215" s="11"/>
      <c r="C215" s="36"/>
      <c r="D215" s="850" t="s">
        <v>342</v>
      </c>
      <c r="E215" s="832"/>
      <c r="F215" s="832"/>
      <c r="G215" s="4"/>
      <c r="H215" s="4"/>
      <c r="I215" s="4"/>
      <c r="J215" s="4"/>
      <c r="K215" s="4"/>
      <c r="L215" s="4"/>
      <c r="M215" s="4"/>
      <c r="N215" s="4"/>
      <c r="O215" s="4"/>
      <c r="P215" s="4"/>
      <c r="Q215" s="4"/>
      <c r="R215" s="4"/>
      <c r="S215" s="4"/>
      <c r="T215" s="4"/>
      <c r="U215" s="4"/>
      <c r="V215" s="4"/>
      <c r="W215" s="4"/>
      <c r="X215" s="4"/>
      <c r="Y215" s="4"/>
      <c r="Z215" s="4"/>
    </row>
    <row r="216" spans="1:26" ht="12.75" customHeight="1">
      <c r="A216" s="27"/>
      <c r="B216" s="27"/>
      <c r="C216" s="27"/>
      <c r="D216" s="851" t="s">
        <v>343</v>
      </c>
      <c r="E216" s="832"/>
      <c r="F216" s="832"/>
      <c r="G216" s="4"/>
      <c r="H216" s="4"/>
      <c r="I216" s="4"/>
      <c r="J216" s="4"/>
      <c r="K216" s="4"/>
      <c r="L216" s="4"/>
      <c r="M216" s="4"/>
      <c r="N216" s="4"/>
      <c r="O216" s="4"/>
      <c r="P216" s="4"/>
      <c r="Q216" s="4"/>
      <c r="R216" s="4"/>
      <c r="S216" s="4"/>
      <c r="T216" s="4"/>
      <c r="U216" s="4"/>
      <c r="V216" s="4"/>
      <c r="W216" s="4"/>
      <c r="X216" s="4"/>
      <c r="Y216" s="4"/>
      <c r="Z216" s="4"/>
    </row>
    <row r="217" spans="1:26" ht="12" customHeight="1">
      <c r="A217" s="29"/>
      <c r="B217" s="29"/>
      <c r="C217" s="29"/>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29"/>
      <c r="B218" s="11"/>
      <c r="C218" s="29"/>
      <c r="D218" s="850" t="s">
        <v>344</v>
      </c>
      <c r="E218" s="832"/>
      <c r="F218" s="832"/>
      <c r="G218" s="4"/>
      <c r="H218" s="4"/>
      <c r="I218" s="4"/>
      <c r="J218" s="4"/>
      <c r="K218" s="4"/>
      <c r="L218" s="4"/>
      <c r="M218" s="4"/>
      <c r="N218" s="4"/>
      <c r="O218" s="4"/>
      <c r="P218" s="4"/>
      <c r="Q218" s="4"/>
      <c r="R218" s="4"/>
      <c r="S218" s="4"/>
      <c r="T218" s="4"/>
      <c r="U218" s="4"/>
      <c r="V218" s="4"/>
      <c r="W218" s="4"/>
      <c r="X218" s="4"/>
      <c r="Y218" s="4"/>
      <c r="Z218" s="4"/>
    </row>
    <row r="219" spans="1:26" ht="12.75" customHeight="1">
      <c r="A219" s="33"/>
      <c r="B219" s="34" t="s">
        <v>2562</v>
      </c>
      <c r="C219" s="11"/>
      <c r="D219" s="834" t="s">
        <v>548</v>
      </c>
      <c r="E219" s="832"/>
      <c r="F219" s="832"/>
      <c r="G219" s="4"/>
      <c r="H219" s="4"/>
      <c r="I219" s="4"/>
      <c r="J219" s="4"/>
      <c r="K219" s="4"/>
      <c r="L219" s="4"/>
      <c r="M219" s="4"/>
      <c r="N219" s="4"/>
      <c r="O219" s="4"/>
      <c r="P219" s="4"/>
      <c r="Q219" s="4"/>
      <c r="R219" s="4"/>
      <c r="S219" s="4"/>
      <c r="T219" s="4"/>
      <c r="U219" s="4"/>
      <c r="V219" s="4"/>
      <c r="W219" s="4"/>
      <c r="X219" s="4"/>
      <c r="Y219" s="4"/>
      <c r="Z219" s="4"/>
    </row>
    <row r="220" spans="1:26" ht="14.25" customHeight="1">
      <c r="A220" s="33"/>
      <c r="B220" s="33"/>
      <c r="C220" s="11"/>
      <c r="D220" s="832"/>
      <c r="E220" s="832"/>
      <c r="F220" s="832"/>
      <c r="G220" s="4"/>
      <c r="H220" s="4"/>
      <c r="I220" s="4"/>
      <c r="J220" s="4"/>
      <c r="K220" s="4"/>
      <c r="L220" s="4"/>
      <c r="M220" s="4"/>
      <c r="N220" s="4"/>
      <c r="O220" s="4"/>
      <c r="P220" s="4"/>
      <c r="Q220" s="4"/>
      <c r="R220" s="4"/>
      <c r="S220" s="4"/>
      <c r="T220" s="4"/>
      <c r="U220" s="4"/>
      <c r="V220" s="4"/>
      <c r="W220" s="4"/>
      <c r="X220" s="4"/>
      <c r="Y220" s="4"/>
      <c r="Z220" s="4"/>
    </row>
    <row r="221" spans="1:26" ht="14.25" customHeight="1">
      <c r="A221" s="33"/>
      <c r="B221" s="33"/>
      <c r="C221" s="11"/>
      <c r="D221" s="832"/>
      <c r="E221" s="832"/>
      <c r="F221" s="832"/>
      <c r="G221" s="4"/>
      <c r="H221" s="4"/>
      <c r="I221" s="4"/>
      <c r="J221" s="4"/>
      <c r="K221" s="4"/>
      <c r="L221" s="4"/>
      <c r="M221" s="4"/>
      <c r="N221" s="4"/>
      <c r="O221" s="4"/>
      <c r="P221" s="4"/>
      <c r="Q221" s="4"/>
      <c r="R221" s="4"/>
      <c r="S221" s="4"/>
      <c r="T221" s="4"/>
      <c r="U221" s="4"/>
      <c r="V221" s="4"/>
      <c r="W221" s="4"/>
      <c r="X221" s="4"/>
      <c r="Y221" s="4"/>
      <c r="Z221" s="4"/>
    </row>
    <row r="222" spans="1:26" ht="12.75" customHeight="1">
      <c r="A222" s="33"/>
      <c r="B222" s="33"/>
      <c r="C222" s="11"/>
      <c r="D222" s="832"/>
      <c r="E222" s="832"/>
      <c r="F222" s="832"/>
      <c r="G222" s="4"/>
      <c r="H222" s="4"/>
      <c r="I222" s="4"/>
      <c r="J222" s="4"/>
      <c r="K222" s="4"/>
      <c r="L222" s="4"/>
      <c r="M222" s="4"/>
      <c r="N222" s="4"/>
      <c r="O222" s="4"/>
      <c r="P222" s="4"/>
      <c r="Q222" s="4"/>
      <c r="R222" s="4"/>
      <c r="S222" s="4"/>
      <c r="T222" s="4"/>
      <c r="U222" s="4"/>
      <c r="V222" s="4"/>
      <c r="W222" s="4"/>
      <c r="X222" s="4"/>
      <c r="Y222" s="4"/>
      <c r="Z222" s="4"/>
    </row>
    <row r="223" spans="1:26" ht="12.75" customHeight="1">
      <c r="A223" s="33"/>
      <c r="B223" s="33"/>
      <c r="C223" s="11"/>
      <c r="D223" s="5"/>
      <c r="E223" s="5"/>
      <c r="F223" s="5"/>
      <c r="G223" s="4"/>
      <c r="H223" s="4"/>
      <c r="I223" s="4"/>
      <c r="J223" s="4"/>
      <c r="K223" s="4"/>
      <c r="L223" s="4"/>
      <c r="M223" s="4"/>
      <c r="N223" s="4"/>
      <c r="O223" s="4"/>
      <c r="P223" s="4"/>
      <c r="Q223" s="4"/>
      <c r="R223" s="4"/>
      <c r="S223" s="4"/>
      <c r="T223" s="4"/>
      <c r="U223" s="4"/>
      <c r="V223" s="4"/>
      <c r="W223" s="4"/>
      <c r="X223" s="4"/>
      <c r="Y223" s="4"/>
      <c r="Z223" s="4"/>
    </row>
    <row r="224" spans="1:26" ht="12.75" customHeight="1">
      <c r="A224" s="33"/>
      <c r="B224" s="34" t="s">
        <v>2562</v>
      </c>
      <c r="C224" s="11"/>
      <c r="D224" s="834" t="s">
        <v>549</v>
      </c>
      <c r="E224" s="832"/>
      <c r="F224" s="832"/>
      <c r="G224" s="4"/>
      <c r="H224" s="4"/>
      <c r="I224" s="813"/>
      <c r="J224" s="4"/>
      <c r="K224" s="4"/>
      <c r="L224" s="4"/>
      <c r="M224" s="4"/>
      <c r="N224" s="4"/>
      <c r="O224" s="4"/>
      <c r="P224" s="4"/>
      <c r="Q224" s="4"/>
      <c r="R224" s="4"/>
      <c r="S224" s="4"/>
      <c r="T224" s="4"/>
      <c r="U224" s="4"/>
      <c r="V224" s="4"/>
      <c r="W224" s="4"/>
      <c r="X224" s="4"/>
      <c r="Y224" s="4"/>
      <c r="Z224" s="4"/>
    </row>
    <row r="225" spans="1:26" ht="12.75" customHeight="1">
      <c r="A225" s="33"/>
      <c r="B225" s="33"/>
      <c r="C225" s="11"/>
      <c r="D225" s="832"/>
      <c r="E225" s="832"/>
      <c r="F225" s="832"/>
      <c r="G225" s="4"/>
      <c r="H225" s="4"/>
      <c r="I225" s="4"/>
      <c r="J225" s="4"/>
      <c r="K225" s="4"/>
      <c r="L225" s="4"/>
      <c r="M225" s="4"/>
      <c r="N225" s="4"/>
      <c r="O225" s="4"/>
      <c r="P225" s="4"/>
      <c r="Q225" s="4"/>
      <c r="R225" s="4"/>
      <c r="S225" s="4"/>
      <c r="T225" s="4"/>
      <c r="U225" s="4"/>
      <c r="V225" s="4"/>
      <c r="W225" s="4"/>
      <c r="X225" s="4"/>
      <c r="Y225" s="4"/>
      <c r="Z225" s="4"/>
    </row>
    <row r="226" spans="1:26" ht="12.75" customHeight="1">
      <c r="A226" s="33"/>
      <c r="B226" s="33"/>
      <c r="C226" s="11"/>
      <c r="D226" s="832"/>
      <c r="E226" s="832"/>
      <c r="F226" s="832"/>
      <c r="G226" s="4"/>
      <c r="H226" s="4"/>
      <c r="I226" s="4"/>
      <c r="J226" s="4"/>
      <c r="K226" s="4"/>
      <c r="L226" s="4"/>
      <c r="M226" s="4"/>
      <c r="N226" s="4"/>
      <c r="O226" s="4"/>
      <c r="P226" s="4"/>
      <c r="Q226" s="4"/>
      <c r="R226" s="4"/>
      <c r="S226" s="4"/>
      <c r="T226" s="4"/>
      <c r="U226" s="4"/>
      <c r="V226" s="4"/>
      <c r="W226" s="4"/>
      <c r="X226" s="4"/>
      <c r="Y226" s="4"/>
      <c r="Z226" s="4"/>
    </row>
    <row r="227" spans="1:26" ht="12.75" customHeight="1">
      <c r="A227" s="33"/>
      <c r="B227" s="33"/>
      <c r="C227" s="11"/>
      <c r="D227" s="832"/>
      <c r="E227" s="832"/>
      <c r="F227" s="832"/>
      <c r="G227" s="4"/>
      <c r="H227" s="4"/>
      <c r="I227" s="4"/>
      <c r="J227" s="4"/>
      <c r="K227" s="4"/>
      <c r="L227" s="4"/>
      <c r="M227" s="4"/>
      <c r="N227" s="4"/>
      <c r="O227" s="4"/>
      <c r="P227" s="4"/>
      <c r="Q227" s="4"/>
      <c r="R227" s="4"/>
      <c r="S227" s="4"/>
      <c r="T227" s="4"/>
      <c r="U227" s="4"/>
      <c r="V227" s="4"/>
      <c r="W227" s="4"/>
      <c r="X227" s="4"/>
      <c r="Y227" s="4"/>
      <c r="Z227" s="4"/>
    </row>
    <row r="228" spans="1:26" ht="14.25" customHeight="1">
      <c r="A228" s="33"/>
      <c r="B228" s="33"/>
      <c r="C228" s="11"/>
      <c r="D228" s="832"/>
      <c r="E228" s="832"/>
      <c r="F228" s="832"/>
      <c r="G228" s="4"/>
      <c r="H228" s="4"/>
      <c r="I228" s="4"/>
      <c r="J228" s="4"/>
      <c r="K228" s="4"/>
      <c r="L228" s="4"/>
      <c r="M228" s="4"/>
      <c r="N228" s="4"/>
      <c r="O228" s="4"/>
      <c r="P228" s="4"/>
      <c r="Q228" s="4"/>
      <c r="R228" s="4"/>
      <c r="S228" s="4"/>
      <c r="T228" s="4"/>
      <c r="U228" s="4"/>
      <c r="V228" s="4"/>
      <c r="W228" s="4"/>
      <c r="X228" s="4"/>
      <c r="Y228" s="4"/>
      <c r="Z228" s="4"/>
    </row>
    <row r="229" spans="1:26" ht="14.25" customHeight="1">
      <c r="A229" s="33"/>
      <c r="B229" s="33"/>
      <c r="C229" s="11"/>
      <c r="D229" s="5"/>
      <c r="E229" s="5"/>
      <c r="F229" s="5"/>
      <c r="G229" s="4"/>
      <c r="H229" s="4"/>
      <c r="I229" s="4"/>
      <c r="J229" s="4"/>
      <c r="K229" s="4"/>
      <c r="L229" s="4"/>
      <c r="M229" s="4"/>
      <c r="N229" s="4"/>
      <c r="O229" s="4"/>
      <c r="P229" s="4"/>
      <c r="Q229" s="4"/>
      <c r="R229" s="4"/>
      <c r="S229" s="4"/>
      <c r="T229" s="4"/>
      <c r="U229" s="4"/>
      <c r="V229" s="4"/>
      <c r="W229" s="4"/>
      <c r="X229" s="4"/>
      <c r="Y229" s="4"/>
      <c r="Z229" s="4"/>
    </row>
    <row r="230" spans="1:26" ht="12.75" customHeight="1">
      <c r="A230" s="33"/>
      <c r="B230" s="33"/>
      <c r="C230" s="11"/>
      <c r="D230" s="834" t="s">
        <v>347</v>
      </c>
      <c r="E230" s="832"/>
      <c r="F230" s="832"/>
      <c r="G230" s="4"/>
      <c r="H230" s="4"/>
      <c r="I230" s="4"/>
      <c r="J230" s="4"/>
      <c r="K230" s="4"/>
      <c r="L230" s="4"/>
      <c r="M230" s="4"/>
      <c r="N230" s="4"/>
      <c r="O230" s="4"/>
      <c r="P230" s="4"/>
      <c r="Q230" s="4"/>
      <c r="R230" s="4"/>
      <c r="S230" s="4"/>
      <c r="T230" s="4"/>
      <c r="U230" s="4"/>
      <c r="V230" s="4"/>
      <c r="W230" s="4"/>
      <c r="X230" s="4"/>
      <c r="Y230" s="4"/>
      <c r="Z230" s="4"/>
    </row>
    <row r="231" spans="1:26" ht="12.75" customHeight="1">
      <c r="A231" s="33"/>
      <c r="B231" s="33"/>
      <c r="C231" s="11"/>
      <c r="D231" s="832"/>
      <c r="E231" s="832"/>
      <c r="F231" s="832"/>
      <c r="G231" s="4"/>
      <c r="H231" s="4"/>
      <c r="I231" s="4"/>
      <c r="J231" s="4"/>
      <c r="K231" s="4"/>
      <c r="L231" s="4"/>
      <c r="M231" s="4"/>
      <c r="N231" s="4"/>
      <c r="O231" s="4"/>
      <c r="P231" s="4"/>
      <c r="Q231" s="4"/>
      <c r="R231" s="4"/>
      <c r="S231" s="4"/>
      <c r="T231" s="4"/>
      <c r="U231" s="4"/>
      <c r="V231" s="4"/>
      <c r="W231" s="4"/>
      <c r="X231" s="4"/>
      <c r="Y231" s="4"/>
      <c r="Z231" s="4"/>
    </row>
    <row r="232" spans="1:26" ht="12.75" customHeight="1">
      <c r="A232" s="33"/>
      <c r="B232" s="33"/>
      <c r="C232" s="11"/>
      <c r="D232" s="832"/>
      <c r="E232" s="832"/>
      <c r="F232" s="832"/>
      <c r="G232" s="4"/>
      <c r="H232" s="4"/>
      <c r="I232" s="4"/>
      <c r="J232" s="4"/>
      <c r="K232" s="4"/>
      <c r="L232" s="4"/>
      <c r="M232" s="4"/>
      <c r="N232" s="4"/>
      <c r="O232" s="4"/>
      <c r="P232" s="4"/>
      <c r="Q232" s="4"/>
      <c r="R232" s="4"/>
      <c r="S232" s="4"/>
      <c r="T232" s="4"/>
      <c r="U232" s="4"/>
      <c r="V232" s="4"/>
      <c r="W232" s="4"/>
      <c r="X232" s="4"/>
      <c r="Y232" s="4"/>
      <c r="Z232" s="4"/>
    </row>
    <row r="233" spans="1:26" ht="12.75" customHeight="1">
      <c r="A233" s="33"/>
      <c r="B233" s="33"/>
      <c r="C233" s="11"/>
      <c r="D233" s="832"/>
      <c r="E233" s="832"/>
      <c r="F233" s="832"/>
      <c r="G233" s="4"/>
      <c r="H233" s="4"/>
      <c r="I233" s="4"/>
      <c r="J233" s="4"/>
      <c r="K233" s="4"/>
      <c r="L233" s="4"/>
      <c r="M233" s="4"/>
      <c r="N233" s="4"/>
      <c r="O233" s="4"/>
      <c r="P233" s="4"/>
      <c r="Q233" s="4"/>
      <c r="R233" s="4"/>
      <c r="S233" s="4"/>
      <c r="T233" s="4"/>
      <c r="U233" s="4"/>
      <c r="V233" s="4"/>
      <c r="W233" s="4"/>
      <c r="X233" s="4"/>
      <c r="Y233" s="4"/>
      <c r="Z233" s="4"/>
    </row>
    <row r="234" spans="1:26" ht="12.75" customHeight="1">
      <c r="A234" s="33"/>
      <c r="B234" s="33"/>
      <c r="C234" s="11"/>
      <c r="D234" s="832"/>
      <c r="E234" s="832"/>
      <c r="F234" s="832"/>
      <c r="G234" s="4"/>
      <c r="H234" s="4"/>
      <c r="I234" s="4"/>
      <c r="J234" s="4"/>
      <c r="K234" s="4"/>
      <c r="L234" s="4"/>
      <c r="M234" s="4"/>
      <c r="N234" s="4"/>
      <c r="O234" s="4"/>
      <c r="P234" s="4"/>
      <c r="Q234" s="4"/>
      <c r="R234" s="4"/>
      <c r="S234" s="4"/>
      <c r="T234" s="4"/>
      <c r="U234" s="4"/>
      <c r="V234" s="4"/>
      <c r="W234" s="4"/>
      <c r="X234" s="4"/>
      <c r="Y234" s="4"/>
      <c r="Z234" s="4"/>
    </row>
    <row r="235" spans="1:26" ht="12.75" customHeight="1">
      <c r="A235" s="33"/>
      <c r="B235" s="33"/>
      <c r="C235" s="11"/>
      <c r="D235" s="12"/>
      <c r="E235" s="12"/>
      <c r="F235" s="12"/>
      <c r="G235" s="4"/>
      <c r="H235" s="4"/>
      <c r="I235" s="4"/>
      <c r="J235" s="4"/>
      <c r="K235" s="4"/>
      <c r="L235" s="4"/>
      <c r="M235" s="4"/>
      <c r="N235" s="4"/>
      <c r="O235" s="4"/>
      <c r="P235" s="4"/>
      <c r="Q235" s="4"/>
      <c r="R235" s="4"/>
      <c r="S235" s="4"/>
      <c r="T235" s="4"/>
      <c r="U235" s="4"/>
      <c r="V235" s="4"/>
      <c r="W235" s="4"/>
      <c r="X235" s="4"/>
      <c r="Y235" s="4"/>
      <c r="Z235" s="4"/>
    </row>
    <row r="236" spans="1:26" ht="12.75" customHeight="1">
      <c r="A236" s="33"/>
      <c r="B236" s="34" t="s">
        <v>2562</v>
      </c>
      <c r="C236" s="11"/>
      <c r="D236" s="834" t="s">
        <v>550</v>
      </c>
      <c r="E236" s="832"/>
      <c r="F236" s="832"/>
      <c r="G236" s="4"/>
      <c r="H236" s="4"/>
      <c r="I236" s="4"/>
      <c r="J236" s="4"/>
      <c r="K236" s="4"/>
      <c r="L236" s="4"/>
      <c r="M236" s="4"/>
      <c r="N236" s="4"/>
      <c r="O236" s="4"/>
      <c r="P236" s="4"/>
      <c r="Q236" s="4"/>
      <c r="R236" s="4"/>
      <c r="S236" s="4"/>
      <c r="T236" s="4"/>
      <c r="U236" s="4"/>
      <c r="V236" s="4"/>
      <c r="W236" s="4"/>
      <c r="X236" s="4"/>
      <c r="Y236" s="4"/>
      <c r="Z236" s="4"/>
    </row>
    <row r="237" spans="1:26" ht="12.75" customHeight="1">
      <c r="A237" s="33"/>
      <c r="B237" s="33"/>
      <c r="C237" s="11"/>
      <c r="D237" s="832"/>
      <c r="E237" s="832"/>
      <c r="F237" s="832"/>
      <c r="G237" s="4"/>
      <c r="H237" s="4"/>
      <c r="I237" s="4"/>
      <c r="J237" s="4"/>
      <c r="K237" s="4"/>
      <c r="L237" s="4"/>
      <c r="M237" s="4"/>
      <c r="N237" s="4"/>
      <c r="O237" s="4"/>
      <c r="P237" s="4"/>
      <c r="Q237" s="4"/>
      <c r="R237" s="4"/>
      <c r="S237" s="4"/>
      <c r="T237" s="4"/>
      <c r="U237" s="4"/>
      <c r="V237" s="4"/>
      <c r="W237" s="4"/>
      <c r="X237" s="4"/>
      <c r="Y237" s="4"/>
      <c r="Z237" s="4"/>
    </row>
    <row r="238" spans="1:26" ht="12.75" customHeight="1">
      <c r="A238" s="33"/>
      <c r="B238" s="33"/>
      <c r="C238" s="11"/>
      <c r="D238" s="832"/>
      <c r="E238" s="832"/>
      <c r="F238" s="832"/>
      <c r="G238" s="4"/>
      <c r="H238" s="4"/>
      <c r="I238" s="4"/>
      <c r="J238" s="4"/>
      <c r="K238" s="4"/>
      <c r="L238" s="4"/>
      <c r="M238" s="4"/>
      <c r="N238" s="4"/>
      <c r="O238" s="4"/>
      <c r="P238" s="4"/>
      <c r="Q238" s="4"/>
      <c r="R238" s="4"/>
      <c r="S238" s="4"/>
      <c r="T238" s="4"/>
      <c r="U238" s="4"/>
      <c r="V238" s="4"/>
      <c r="W238" s="4"/>
      <c r="X238" s="4"/>
      <c r="Y238" s="4"/>
      <c r="Z238" s="4"/>
    </row>
    <row r="239" spans="1:26" ht="12.75" customHeight="1">
      <c r="A239" s="33"/>
      <c r="B239" s="33"/>
      <c r="C239" s="11"/>
      <c r="D239" s="855" t="s">
        <v>551</v>
      </c>
      <c r="E239" s="832"/>
      <c r="F239" s="832"/>
      <c r="G239" s="4"/>
      <c r="H239" s="4"/>
      <c r="I239" s="4"/>
      <c r="J239" s="4"/>
      <c r="K239" s="4"/>
      <c r="L239" s="4"/>
      <c r="M239" s="4"/>
      <c r="N239" s="4"/>
      <c r="O239" s="4"/>
      <c r="P239" s="4"/>
      <c r="Q239" s="4"/>
      <c r="R239" s="4"/>
      <c r="S239" s="4"/>
      <c r="T239" s="4"/>
      <c r="U239" s="4"/>
      <c r="V239" s="4"/>
      <c r="W239" s="4"/>
      <c r="X239" s="4"/>
      <c r="Y239" s="4"/>
      <c r="Z239" s="4"/>
    </row>
    <row r="240" spans="1:26" ht="12.75" customHeight="1">
      <c r="A240" s="33"/>
      <c r="B240" s="33"/>
      <c r="C240" s="11"/>
      <c r="D240" s="12"/>
      <c r="E240" s="12"/>
      <c r="F240" s="12"/>
      <c r="G240" s="4"/>
      <c r="H240" s="4"/>
      <c r="I240" s="4"/>
      <c r="J240" s="4"/>
      <c r="K240" s="4"/>
      <c r="L240" s="4"/>
      <c r="M240" s="4"/>
      <c r="N240" s="4"/>
      <c r="O240" s="4"/>
      <c r="P240" s="4"/>
      <c r="Q240" s="4"/>
      <c r="R240" s="4"/>
      <c r="S240" s="4"/>
      <c r="T240" s="4"/>
      <c r="U240" s="4"/>
      <c r="V240" s="4"/>
      <c r="W240" s="4"/>
      <c r="X240" s="4"/>
      <c r="Y240" s="4"/>
      <c r="Z240" s="4"/>
    </row>
    <row r="241" spans="1:26" ht="14.25" customHeight="1">
      <c r="A241" s="33"/>
      <c r="B241" s="34" t="s">
        <v>520</v>
      </c>
      <c r="C241" s="11"/>
      <c r="D241" s="834" t="s">
        <v>350</v>
      </c>
      <c r="E241" s="832"/>
      <c r="F241" s="832"/>
      <c r="G241" s="4"/>
      <c r="H241" s="4"/>
      <c r="I241" s="4"/>
      <c r="J241" s="4"/>
      <c r="K241" s="4"/>
      <c r="L241" s="4"/>
      <c r="M241" s="4"/>
      <c r="N241" s="4"/>
      <c r="O241" s="4"/>
      <c r="P241" s="4"/>
      <c r="Q241" s="4"/>
      <c r="R241" s="4"/>
      <c r="S241" s="4"/>
      <c r="T241" s="4"/>
      <c r="U241" s="4"/>
      <c r="V241" s="4"/>
      <c r="W241" s="4"/>
      <c r="X241" s="4"/>
      <c r="Y241" s="4"/>
      <c r="Z241" s="4"/>
    </row>
    <row r="242" spans="1:26" ht="12.75" customHeight="1">
      <c r="A242" s="33"/>
      <c r="B242" s="33"/>
      <c r="C242" s="11"/>
      <c r="D242" s="832"/>
      <c r="E242" s="832"/>
      <c r="F242" s="832"/>
      <c r="G242" s="4"/>
      <c r="H242" s="4"/>
      <c r="I242" s="4"/>
      <c r="J242" s="4"/>
      <c r="K242" s="4"/>
      <c r="L242" s="4"/>
      <c r="M242" s="4"/>
      <c r="N242" s="4"/>
      <c r="O242" s="4"/>
      <c r="P242" s="4"/>
      <c r="Q242" s="4"/>
      <c r="R242" s="4"/>
      <c r="S242" s="4"/>
      <c r="T242" s="4"/>
      <c r="U242" s="4"/>
      <c r="V242" s="4"/>
      <c r="W242" s="4"/>
      <c r="X242" s="4"/>
      <c r="Y242" s="4"/>
      <c r="Z242" s="4"/>
    </row>
    <row r="243" spans="1:26" ht="12.75" customHeight="1">
      <c r="A243" s="33"/>
      <c r="B243" s="33"/>
      <c r="C243" s="11"/>
      <c r="D243" s="832"/>
      <c r="E243" s="832"/>
      <c r="F243" s="832"/>
      <c r="G243" s="4"/>
      <c r="H243" s="4"/>
      <c r="I243" s="4"/>
      <c r="J243" s="4"/>
      <c r="K243" s="4"/>
      <c r="L243" s="4"/>
      <c r="M243" s="4"/>
      <c r="N243" s="4"/>
      <c r="O243" s="4"/>
      <c r="P243" s="4"/>
      <c r="Q243" s="4"/>
      <c r="R243" s="4"/>
      <c r="S243" s="4"/>
      <c r="T243" s="4"/>
      <c r="U243" s="4"/>
      <c r="V243" s="4"/>
      <c r="W243" s="4"/>
      <c r="X243" s="4"/>
      <c r="Y243" s="4"/>
      <c r="Z243" s="4"/>
    </row>
    <row r="244" spans="1:26" ht="12.75" customHeight="1">
      <c r="A244" s="33"/>
      <c r="B244" s="33"/>
      <c r="C244" s="11"/>
      <c r="D244" s="832"/>
      <c r="E244" s="832"/>
      <c r="F244" s="832"/>
      <c r="G244" s="4"/>
      <c r="H244" s="4"/>
      <c r="I244" s="4"/>
      <c r="J244" s="4"/>
      <c r="K244" s="4"/>
      <c r="L244" s="4"/>
      <c r="M244" s="4"/>
      <c r="N244" s="4"/>
      <c r="O244" s="4"/>
      <c r="P244" s="4"/>
      <c r="Q244" s="4"/>
      <c r="R244" s="4"/>
      <c r="S244" s="4"/>
      <c r="T244" s="4"/>
      <c r="U244" s="4"/>
      <c r="V244" s="4"/>
      <c r="W244" s="4"/>
      <c r="X244" s="4"/>
      <c r="Y244" s="4"/>
      <c r="Z244" s="4"/>
    </row>
    <row r="245" spans="1:26" ht="24" customHeight="1">
      <c r="A245" s="33"/>
      <c r="B245" s="33"/>
      <c r="C245" s="11"/>
      <c r="D245" s="832"/>
      <c r="E245" s="832"/>
      <c r="F245" s="832"/>
      <c r="G245" s="4"/>
      <c r="H245" s="4"/>
      <c r="I245" s="4"/>
      <c r="J245" s="4"/>
      <c r="K245" s="4"/>
      <c r="L245" s="4"/>
      <c r="M245" s="4"/>
      <c r="N245" s="4"/>
      <c r="O245" s="4"/>
      <c r="P245" s="4"/>
      <c r="Q245" s="4"/>
      <c r="R245" s="4"/>
      <c r="S245" s="4"/>
      <c r="T245" s="4"/>
      <c r="U245" s="4"/>
      <c r="V245" s="4"/>
      <c r="W245" s="4"/>
      <c r="X245" s="4"/>
      <c r="Y245" s="4"/>
      <c r="Z245" s="4"/>
    </row>
    <row r="246" spans="1:26" ht="12.75" customHeight="1">
      <c r="A246" s="33"/>
      <c r="B246" s="33"/>
      <c r="C246" s="11"/>
      <c r="D246" s="5"/>
      <c r="E246" s="5"/>
      <c r="F246" s="5"/>
      <c r="G246" s="4"/>
      <c r="H246" s="4"/>
      <c r="I246" s="4"/>
      <c r="J246" s="4"/>
      <c r="K246" s="4"/>
      <c r="L246" s="4"/>
      <c r="M246" s="4"/>
      <c r="N246" s="4"/>
      <c r="O246" s="4"/>
      <c r="P246" s="4"/>
      <c r="Q246" s="4"/>
      <c r="R246" s="4"/>
      <c r="S246" s="4"/>
      <c r="T246" s="4"/>
      <c r="U246" s="4"/>
      <c r="V246" s="4"/>
      <c r="W246" s="4"/>
      <c r="X246" s="4"/>
      <c r="Y246" s="4"/>
      <c r="Z246" s="4"/>
    </row>
    <row r="247" spans="1:26" ht="12.75" customHeight="1">
      <c r="A247" s="33"/>
      <c r="B247" s="34" t="s">
        <v>2562</v>
      </c>
      <c r="C247" s="11"/>
      <c r="D247" s="35" t="s">
        <v>552</v>
      </c>
      <c r="E247" s="5"/>
      <c r="F247" s="5"/>
      <c r="G247" s="4"/>
      <c r="H247" s="4"/>
      <c r="I247" s="4"/>
      <c r="J247" s="4"/>
      <c r="K247" s="4"/>
      <c r="L247" s="4"/>
      <c r="M247" s="4"/>
      <c r="N247" s="4"/>
      <c r="O247" s="4"/>
      <c r="P247" s="4"/>
      <c r="Q247" s="4"/>
      <c r="R247" s="4"/>
      <c r="S247" s="4"/>
      <c r="T247" s="4"/>
      <c r="U247" s="4"/>
      <c r="V247" s="4"/>
      <c r="W247" s="4"/>
      <c r="X247" s="4"/>
      <c r="Y247" s="4"/>
      <c r="Z247" s="4"/>
    </row>
    <row r="248" spans="1:26" ht="12.75" customHeight="1">
      <c r="A248" s="33"/>
      <c r="B248" s="33"/>
      <c r="C248" s="11"/>
      <c r="D248" s="35"/>
      <c r="E248" s="53" t="s">
        <v>553</v>
      </c>
      <c r="F248" s="5"/>
      <c r="G248" s="4"/>
      <c r="H248" s="4"/>
      <c r="I248" s="4"/>
      <c r="J248" s="4"/>
      <c r="K248" s="4"/>
      <c r="L248" s="4"/>
      <c r="M248" s="4"/>
      <c r="N248" s="4"/>
      <c r="O248" s="4"/>
      <c r="P248" s="4"/>
      <c r="Q248" s="4"/>
      <c r="R248" s="4"/>
      <c r="S248" s="4"/>
      <c r="T248" s="4"/>
      <c r="U248" s="4"/>
      <c r="V248" s="4"/>
      <c r="W248" s="4"/>
      <c r="X248" s="4"/>
      <c r="Y248" s="4"/>
      <c r="Z248" s="4"/>
    </row>
    <row r="249" spans="1:26" ht="12.75" customHeight="1">
      <c r="A249" s="11"/>
      <c r="B249" s="11"/>
      <c r="C249" s="11"/>
      <c r="D249" s="12"/>
      <c r="E249" s="12"/>
      <c r="F249" s="12"/>
      <c r="G249" s="4"/>
      <c r="H249" s="4"/>
      <c r="I249" s="4"/>
      <c r="J249" s="4"/>
      <c r="K249" s="4"/>
      <c r="L249" s="4"/>
      <c r="M249" s="4"/>
      <c r="N249" s="4"/>
      <c r="O249" s="4"/>
      <c r="P249" s="4"/>
      <c r="Q249" s="4"/>
      <c r="R249" s="4"/>
      <c r="S249" s="4"/>
      <c r="T249" s="4"/>
      <c r="U249" s="4"/>
      <c r="V249" s="4"/>
      <c r="W249" s="4"/>
      <c r="X249" s="4"/>
      <c r="Y249" s="4"/>
      <c r="Z249" s="4"/>
    </row>
    <row r="250" spans="1:26" ht="12.75" customHeight="1">
      <c r="A250" s="33"/>
      <c r="B250" s="34" t="s">
        <v>2562</v>
      </c>
      <c r="C250" s="11"/>
      <c r="D250" s="834" t="s">
        <v>351</v>
      </c>
      <c r="E250" s="832"/>
      <c r="F250" s="832"/>
      <c r="G250" s="4"/>
      <c r="H250" s="4"/>
      <c r="I250" s="4"/>
      <c r="J250" s="4"/>
      <c r="K250" s="4"/>
      <c r="L250" s="4"/>
      <c r="M250" s="4"/>
      <c r="N250" s="4"/>
      <c r="O250" s="4"/>
      <c r="P250" s="4"/>
      <c r="Q250" s="4"/>
      <c r="R250" s="4"/>
      <c r="S250" s="4"/>
      <c r="T250" s="4"/>
      <c r="U250" s="4"/>
      <c r="V250" s="4"/>
      <c r="W250" s="4"/>
      <c r="X250" s="4"/>
      <c r="Y250" s="4"/>
      <c r="Z250" s="4"/>
    </row>
    <row r="251" spans="1:26" ht="12.75" customHeight="1">
      <c r="A251" s="33"/>
      <c r="B251" s="33"/>
      <c r="C251" s="11"/>
      <c r="D251" s="832"/>
      <c r="E251" s="832"/>
      <c r="F251" s="832"/>
      <c r="G251" s="4"/>
      <c r="H251" s="4"/>
      <c r="I251" s="4"/>
      <c r="J251" s="4"/>
      <c r="K251" s="4"/>
      <c r="L251" s="4"/>
      <c r="M251" s="4"/>
      <c r="N251" s="4"/>
      <c r="O251" s="4"/>
      <c r="P251" s="4"/>
      <c r="Q251" s="4"/>
      <c r="R251" s="4"/>
      <c r="S251" s="4"/>
      <c r="T251" s="4"/>
      <c r="U251" s="4"/>
      <c r="V251" s="4"/>
      <c r="W251" s="4"/>
      <c r="X251" s="4"/>
      <c r="Y251" s="4"/>
      <c r="Z251" s="4"/>
    </row>
    <row r="252" spans="1:26" ht="12.75" customHeight="1">
      <c r="A252" s="11"/>
      <c r="B252" s="11"/>
      <c r="C252" s="11"/>
      <c r="D252" s="12"/>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c r="A253" s="848" t="s">
        <v>352</v>
      </c>
      <c r="B253" s="849"/>
      <c r="C253" s="849"/>
      <c r="D253" s="849"/>
      <c r="E253" s="849"/>
      <c r="F253" s="849"/>
      <c r="G253" s="849"/>
      <c r="H253" s="4"/>
      <c r="I253" s="4"/>
      <c r="J253" s="4"/>
      <c r="K253" s="4"/>
      <c r="L253" s="4"/>
      <c r="M253" s="4"/>
      <c r="N253" s="4"/>
      <c r="O253" s="4"/>
      <c r="P253" s="4"/>
      <c r="Q253" s="4"/>
      <c r="R253" s="4"/>
      <c r="S253" s="4"/>
      <c r="T253" s="4"/>
      <c r="U253" s="4"/>
      <c r="V253" s="4"/>
      <c r="W253" s="4"/>
      <c r="X253" s="4"/>
      <c r="Y253" s="4"/>
      <c r="Z253" s="4"/>
    </row>
    <row r="254" spans="1:26" ht="12.75" customHeight="1">
      <c r="A254" s="11"/>
      <c r="B254" s="11"/>
      <c r="C254" s="11"/>
      <c r="D254" s="12"/>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c r="A255" s="11"/>
      <c r="B255" s="11"/>
      <c r="C255" s="36"/>
      <c r="D255" s="850" t="s">
        <v>353</v>
      </c>
      <c r="E255" s="832"/>
      <c r="F255" s="832"/>
      <c r="G255" s="4"/>
      <c r="H255" s="4"/>
      <c r="I255" s="4"/>
      <c r="J255" s="4"/>
      <c r="K255" s="4"/>
      <c r="L255" s="4"/>
      <c r="M255" s="4"/>
      <c r="N255" s="4"/>
      <c r="O255" s="4"/>
      <c r="P255" s="4"/>
      <c r="Q255" s="4"/>
      <c r="R255" s="4"/>
      <c r="S255" s="4"/>
      <c r="T255" s="4"/>
      <c r="U255" s="4"/>
      <c r="V255" s="4"/>
      <c r="W255" s="4"/>
      <c r="X255" s="4"/>
      <c r="Y255" s="4"/>
      <c r="Z255" s="4"/>
    </row>
    <row r="256" spans="1:26" ht="12.75" customHeight="1">
      <c r="A256" s="27"/>
      <c r="B256" s="27"/>
      <c r="C256" s="27"/>
      <c r="D256" s="12"/>
      <c r="E256" s="12"/>
      <c r="F256" s="12"/>
      <c r="G256" s="4"/>
      <c r="H256" s="4"/>
      <c r="I256" s="4"/>
      <c r="J256" s="4"/>
      <c r="K256" s="4"/>
      <c r="L256" s="4"/>
      <c r="M256" s="4"/>
      <c r="N256" s="4"/>
      <c r="O256" s="4"/>
      <c r="P256" s="4"/>
      <c r="Q256" s="4"/>
      <c r="R256" s="4"/>
      <c r="S256" s="4"/>
      <c r="T256" s="4"/>
      <c r="U256" s="4"/>
      <c r="V256" s="4"/>
      <c r="W256" s="4"/>
      <c r="X256" s="4"/>
      <c r="Y256" s="4"/>
      <c r="Z256" s="4"/>
    </row>
    <row r="257" spans="1:26" ht="12.75" customHeight="1">
      <c r="A257" s="32"/>
      <c r="B257" s="32"/>
      <c r="C257" s="32"/>
      <c r="D257" s="850" t="s">
        <v>354</v>
      </c>
      <c r="E257" s="832"/>
      <c r="F257" s="832"/>
      <c r="G257" s="4"/>
      <c r="H257" s="4"/>
      <c r="I257" s="4"/>
      <c r="J257" s="4"/>
      <c r="K257" s="4"/>
      <c r="L257" s="4"/>
      <c r="M257" s="4"/>
      <c r="N257" s="4"/>
      <c r="O257" s="4"/>
      <c r="P257" s="4"/>
      <c r="Q257" s="4"/>
      <c r="R257" s="4"/>
      <c r="S257" s="4"/>
      <c r="T257" s="4"/>
      <c r="U257" s="4"/>
      <c r="V257" s="4"/>
      <c r="W257" s="4"/>
      <c r="X257" s="4"/>
      <c r="Y257" s="4"/>
      <c r="Z257" s="4"/>
    </row>
    <row r="258" spans="1:26" ht="14.25" customHeight="1">
      <c r="A258" s="33"/>
      <c r="B258" s="34" t="s">
        <v>2562</v>
      </c>
      <c r="C258" s="11"/>
      <c r="D258" s="834" t="s">
        <v>554</v>
      </c>
      <c r="E258" s="832"/>
      <c r="F258" s="832"/>
      <c r="G258" s="4"/>
      <c r="H258" s="4"/>
      <c r="I258" s="4"/>
      <c r="J258" s="4"/>
      <c r="K258" s="4"/>
      <c r="L258" s="4"/>
      <c r="M258" s="4"/>
      <c r="N258" s="4"/>
      <c r="O258" s="4"/>
      <c r="P258" s="4"/>
      <c r="Q258" s="4"/>
      <c r="R258" s="4"/>
      <c r="S258" s="4"/>
      <c r="T258" s="4"/>
      <c r="U258" s="4"/>
      <c r="V258" s="4"/>
      <c r="W258" s="4"/>
      <c r="X258" s="4"/>
      <c r="Y258" s="4"/>
      <c r="Z258" s="4"/>
    </row>
    <row r="259" spans="1:26" ht="12.75" customHeight="1">
      <c r="A259" s="11"/>
      <c r="B259" s="11"/>
      <c r="C259" s="11"/>
      <c r="D259" s="832"/>
      <c r="E259" s="832"/>
      <c r="F259" s="832"/>
      <c r="G259" s="4"/>
      <c r="H259" s="4"/>
      <c r="I259" s="4"/>
      <c r="J259" s="4"/>
      <c r="K259" s="4"/>
      <c r="L259" s="4"/>
      <c r="M259" s="4"/>
      <c r="N259" s="4"/>
      <c r="O259" s="4"/>
      <c r="P259" s="4"/>
      <c r="Q259" s="4"/>
      <c r="R259" s="4"/>
      <c r="S259" s="4"/>
      <c r="T259" s="4"/>
      <c r="U259" s="4"/>
      <c r="V259" s="4"/>
      <c r="W259" s="4"/>
      <c r="X259" s="4"/>
      <c r="Y259" s="4"/>
      <c r="Z259" s="4"/>
    </row>
    <row r="260" spans="1:26" ht="12.75" customHeight="1">
      <c r="A260" s="11"/>
      <c r="B260" s="11"/>
      <c r="C260" s="11"/>
      <c r="D260" s="851" t="s">
        <v>555</v>
      </c>
      <c r="E260" s="832"/>
      <c r="F260" s="832"/>
      <c r="G260" s="4"/>
      <c r="H260" s="4"/>
      <c r="I260" s="4"/>
      <c r="J260" s="4"/>
      <c r="K260" s="4"/>
      <c r="L260" s="4"/>
      <c r="M260" s="4"/>
      <c r="N260" s="4"/>
      <c r="O260" s="4"/>
      <c r="P260" s="4"/>
      <c r="Q260" s="4"/>
      <c r="R260" s="4"/>
      <c r="S260" s="4"/>
      <c r="T260" s="4"/>
      <c r="U260" s="4"/>
      <c r="V260" s="4"/>
      <c r="W260" s="4"/>
      <c r="X260" s="4"/>
      <c r="Y260" s="4"/>
      <c r="Z260" s="4"/>
    </row>
    <row r="261" spans="1:26" ht="12.75" customHeight="1">
      <c r="A261" s="11"/>
      <c r="B261" s="11"/>
      <c r="C261" s="11"/>
      <c r="D261" s="12"/>
      <c r="E261" s="12"/>
      <c r="F261" s="12"/>
      <c r="G261" s="4"/>
      <c r="H261" s="4"/>
      <c r="I261" s="4"/>
      <c r="J261" s="4"/>
      <c r="K261" s="4"/>
      <c r="L261" s="4"/>
      <c r="M261" s="4"/>
      <c r="N261" s="4"/>
      <c r="O261" s="4"/>
      <c r="P261" s="4"/>
      <c r="Q261" s="4"/>
      <c r="R261" s="4"/>
      <c r="S261" s="4"/>
      <c r="T261" s="4"/>
      <c r="U261" s="4"/>
      <c r="V261" s="4"/>
      <c r="W261" s="4"/>
      <c r="X261" s="4"/>
      <c r="Y261" s="4"/>
      <c r="Z261" s="4"/>
    </row>
    <row r="262" spans="1:26" ht="14.25" customHeight="1">
      <c r="A262" s="33"/>
      <c r="B262" s="34" t="s">
        <v>520</v>
      </c>
      <c r="C262" s="11"/>
      <c r="D262" s="834" t="s">
        <v>556</v>
      </c>
      <c r="E262" s="832"/>
      <c r="F262" s="832"/>
      <c r="G262" s="4"/>
      <c r="H262" s="4"/>
      <c r="I262" s="4"/>
      <c r="J262" s="4"/>
      <c r="K262" s="4"/>
      <c r="L262" s="4"/>
      <c r="M262" s="4"/>
      <c r="N262" s="4"/>
      <c r="O262" s="4"/>
      <c r="P262" s="4"/>
      <c r="Q262" s="4"/>
      <c r="R262" s="4"/>
      <c r="S262" s="4"/>
      <c r="T262" s="4"/>
      <c r="U262" s="4"/>
      <c r="V262" s="4"/>
      <c r="W262" s="4"/>
      <c r="X262" s="4"/>
      <c r="Y262" s="4"/>
      <c r="Z262" s="4"/>
    </row>
    <row r="263" spans="1:26" ht="12.75" customHeight="1">
      <c r="A263" s="11"/>
      <c r="B263" s="11"/>
      <c r="C263" s="11"/>
      <c r="D263" s="832"/>
      <c r="E263" s="832"/>
      <c r="F263" s="832"/>
      <c r="G263" s="4"/>
      <c r="H263" s="4"/>
      <c r="I263" s="4"/>
      <c r="J263" s="4"/>
      <c r="K263" s="4"/>
      <c r="L263" s="4"/>
      <c r="M263" s="4"/>
      <c r="N263" s="4"/>
      <c r="O263" s="4"/>
      <c r="P263" s="4"/>
      <c r="Q263" s="4"/>
      <c r="R263" s="4"/>
      <c r="S263" s="4"/>
      <c r="T263" s="4"/>
      <c r="U263" s="4"/>
      <c r="V263" s="4"/>
      <c r="W263" s="4"/>
      <c r="X263" s="4"/>
      <c r="Y263" s="4"/>
      <c r="Z263" s="4"/>
    </row>
    <row r="264" spans="1:26" ht="12.75" customHeight="1">
      <c r="A264" s="11"/>
      <c r="B264" s="11"/>
      <c r="C264" s="11"/>
      <c r="D264" s="832"/>
      <c r="E264" s="832"/>
      <c r="F264" s="832"/>
      <c r="G264" s="4"/>
      <c r="H264" s="4"/>
      <c r="I264" s="4"/>
      <c r="J264" s="4"/>
      <c r="K264" s="4"/>
      <c r="L264" s="4"/>
      <c r="M264" s="4"/>
      <c r="N264" s="4"/>
      <c r="O264" s="4"/>
      <c r="P264" s="4"/>
      <c r="Q264" s="4"/>
      <c r="R264" s="4"/>
      <c r="S264" s="4"/>
      <c r="T264" s="4"/>
      <c r="U264" s="4"/>
      <c r="V264" s="4"/>
      <c r="W264" s="4"/>
      <c r="X264" s="4"/>
      <c r="Y264" s="4"/>
      <c r="Z264" s="4"/>
    </row>
    <row r="265" spans="1:26" ht="12.75" customHeight="1">
      <c r="A265" s="11"/>
      <c r="B265" s="11"/>
      <c r="C265" s="11"/>
      <c r="D265" s="832"/>
      <c r="E265" s="832"/>
      <c r="F265" s="832"/>
      <c r="G265" s="4"/>
      <c r="H265" s="4"/>
      <c r="I265" s="4"/>
      <c r="J265" s="4"/>
      <c r="K265" s="4"/>
      <c r="L265" s="4"/>
      <c r="M265" s="4"/>
      <c r="N265" s="4"/>
      <c r="O265" s="4"/>
      <c r="P265" s="4"/>
      <c r="Q265" s="4"/>
      <c r="R265" s="4"/>
      <c r="S265" s="4"/>
      <c r="T265" s="4"/>
      <c r="U265" s="4"/>
      <c r="V265" s="4"/>
      <c r="W265" s="4"/>
      <c r="X265" s="4"/>
      <c r="Y265" s="4"/>
      <c r="Z265" s="4"/>
    </row>
    <row r="266" spans="1:26" ht="12.75" customHeight="1">
      <c r="A266" s="11"/>
      <c r="B266" s="11"/>
      <c r="C266" s="11"/>
      <c r="D266" s="832"/>
      <c r="E266" s="832"/>
      <c r="F266" s="832"/>
      <c r="G266" s="4"/>
      <c r="H266" s="4"/>
      <c r="I266" s="4"/>
      <c r="J266" s="4"/>
      <c r="K266" s="4"/>
      <c r="L266" s="4"/>
      <c r="M266" s="4"/>
      <c r="N266" s="4"/>
      <c r="O266" s="4"/>
      <c r="P266" s="4"/>
      <c r="Q266" s="4"/>
      <c r="R266" s="4"/>
      <c r="S266" s="4"/>
      <c r="T266" s="4"/>
      <c r="U266" s="4"/>
      <c r="V266" s="4"/>
      <c r="W266" s="4"/>
      <c r="X266" s="4"/>
      <c r="Y266" s="4"/>
      <c r="Z266" s="4"/>
    </row>
    <row r="267" spans="1:26" ht="12.75" customHeight="1">
      <c r="A267" s="11"/>
      <c r="B267" s="11"/>
      <c r="C267" s="11"/>
      <c r="D267" s="832"/>
      <c r="E267" s="832"/>
      <c r="F267" s="832"/>
      <c r="G267" s="4"/>
      <c r="H267" s="4"/>
      <c r="I267" s="4"/>
      <c r="J267" s="4"/>
      <c r="K267" s="4"/>
      <c r="L267" s="4"/>
      <c r="M267" s="4"/>
      <c r="N267" s="4"/>
      <c r="O267" s="4"/>
      <c r="P267" s="4"/>
      <c r="Q267" s="4"/>
      <c r="R267" s="4"/>
      <c r="S267" s="4"/>
      <c r="T267" s="4"/>
      <c r="U267" s="4"/>
      <c r="V267" s="4"/>
      <c r="W267" s="4"/>
      <c r="X267" s="4"/>
      <c r="Y267" s="4"/>
      <c r="Z267" s="4"/>
    </row>
    <row r="268" spans="1:26" ht="12.75" customHeight="1">
      <c r="A268" s="11"/>
      <c r="B268" s="11"/>
      <c r="C268" s="11"/>
      <c r="D268" s="12"/>
      <c r="E268" s="12"/>
      <c r="F268" s="12"/>
      <c r="G268" s="4"/>
      <c r="H268" s="4"/>
      <c r="I268" s="4"/>
      <c r="J268" s="4"/>
      <c r="K268" s="4"/>
      <c r="L268" s="4"/>
      <c r="M268" s="4"/>
      <c r="N268" s="4"/>
      <c r="O268" s="4"/>
      <c r="P268" s="4"/>
      <c r="Q268" s="4"/>
      <c r="R268" s="4"/>
      <c r="S268" s="4"/>
      <c r="T268" s="4"/>
      <c r="U268" s="4"/>
      <c r="V268" s="4"/>
      <c r="W268" s="4"/>
      <c r="X268" s="4"/>
      <c r="Y268" s="4"/>
      <c r="Z268" s="4"/>
    </row>
    <row r="269" spans="1:26" ht="12.75" customHeight="1">
      <c r="A269" s="33"/>
      <c r="B269" s="34" t="s">
        <v>520</v>
      </c>
      <c r="C269" s="11"/>
      <c r="D269" s="834" t="s">
        <v>359</v>
      </c>
      <c r="E269" s="832"/>
      <c r="F269" s="832"/>
      <c r="G269" s="4"/>
      <c r="H269" s="4"/>
      <c r="I269" s="4"/>
      <c r="J269" s="4"/>
      <c r="K269" s="4"/>
      <c r="L269" s="4"/>
      <c r="M269" s="4"/>
      <c r="N269" s="4"/>
      <c r="O269" s="4"/>
      <c r="P269" s="4"/>
      <c r="Q269" s="4"/>
      <c r="R269" s="4"/>
      <c r="S269" s="4"/>
      <c r="T269" s="4"/>
      <c r="U269" s="4"/>
      <c r="V269" s="4"/>
      <c r="W269" s="4"/>
      <c r="X269" s="4"/>
      <c r="Y269" s="4"/>
      <c r="Z269" s="4"/>
    </row>
    <row r="270" spans="1:26" ht="12.75" customHeight="1">
      <c r="A270" s="11"/>
      <c r="B270" s="11"/>
      <c r="C270" s="11"/>
      <c r="D270" s="832"/>
      <c r="E270" s="832"/>
      <c r="F270" s="832"/>
      <c r="G270" s="4"/>
      <c r="H270" s="4"/>
      <c r="I270" s="4"/>
      <c r="J270" s="4"/>
      <c r="K270" s="4"/>
      <c r="L270" s="4"/>
      <c r="M270" s="4"/>
      <c r="N270" s="4"/>
      <c r="O270" s="4"/>
      <c r="P270" s="4"/>
      <c r="Q270" s="4"/>
      <c r="R270" s="4"/>
      <c r="S270" s="4"/>
      <c r="T270" s="4"/>
      <c r="U270" s="4"/>
      <c r="V270" s="4"/>
      <c r="W270" s="4"/>
      <c r="X270" s="4"/>
      <c r="Y270" s="4"/>
      <c r="Z270" s="4"/>
    </row>
    <row r="271" spans="1:26" ht="12.75" customHeight="1">
      <c r="A271" s="11"/>
      <c r="B271" s="11"/>
      <c r="C271" s="11"/>
      <c r="D271" s="832"/>
      <c r="E271" s="832"/>
      <c r="F271" s="832"/>
      <c r="G271" s="4"/>
      <c r="H271" s="4"/>
      <c r="I271" s="4"/>
      <c r="J271" s="4"/>
      <c r="K271" s="4"/>
      <c r="L271" s="4"/>
      <c r="M271" s="4"/>
      <c r="N271" s="4"/>
      <c r="O271" s="4"/>
      <c r="P271" s="4"/>
      <c r="Q271" s="4"/>
      <c r="R271" s="4"/>
      <c r="S271" s="4"/>
      <c r="T271" s="4"/>
      <c r="U271" s="4"/>
      <c r="V271" s="4"/>
      <c r="W271" s="4"/>
      <c r="X271" s="4"/>
      <c r="Y271" s="4"/>
      <c r="Z271" s="4"/>
    </row>
    <row r="272" spans="1:26" ht="12.75" customHeight="1">
      <c r="A272" s="11"/>
      <c r="B272" s="11"/>
      <c r="C272" s="11"/>
      <c r="D272" s="12"/>
      <c r="E272" s="12"/>
      <c r="F272" s="12"/>
      <c r="G272" s="4"/>
      <c r="H272" s="4"/>
      <c r="I272" s="4"/>
      <c r="J272" s="4"/>
      <c r="K272" s="4"/>
      <c r="L272" s="4"/>
      <c r="M272" s="4"/>
      <c r="N272" s="4"/>
      <c r="O272" s="4"/>
      <c r="P272" s="4"/>
      <c r="Q272" s="4"/>
      <c r="R272" s="4"/>
      <c r="S272" s="4"/>
      <c r="T272" s="4"/>
      <c r="U272" s="4"/>
      <c r="V272" s="4"/>
      <c r="W272" s="4"/>
      <c r="X272" s="4"/>
      <c r="Y272" s="4"/>
      <c r="Z272" s="4"/>
    </row>
    <row r="273" spans="1:26" ht="12.75" customHeight="1">
      <c r="A273" s="848" t="s">
        <v>360</v>
      </c>
      <c r="B273" s="849"/>
      <c r="C273" s="849"/>
      <c r="D273" s="849"/>
      <c r="E273" s="849"/>
      <c r="F273" s="849"/>
      <c r="G273" s="849"/>
      <c r="H273" s="4"/>
      <c r="I273" s="4"/>
      <c r="J273" s="4"/>
      <c r="K273" s="4"/>
      <c r="L273" s="4"/>
      <c r="M273" s="4"/>
      <c r="N273" s="4"/>
      <c r="O273" s="4"/>
      <c r="P273" s="4"/>
      <c r="Q273" s="4"/>
      <c r="R273" s="4"/>
      <c r="S273" s="4"/>
      <c r="T273" s="4"/>
      <c r="U273" s="4"/>
      <c r="V273" s="4"/>
      <c r="W273" s="4"/>
      <c r="X273" s="4"/>
      <c r="Y273" s="4"/>
      <c r="Z273" s="4"/>
    </row>
    <row r="274" spans="1:26" ht="12.75" customHeight="1">
      <c r="A274" s="11"/>
      <c r="B274" s="11"/>
      <c r="C274" s="11"/>
      <c r="D274" s="12"/>
      <c r="E274" s="12"/>
      <c r="F274" s="12"/>
      <c r="G274" s="4"/>
      <c r="H274" s="4"/>
      <c r="I274" s="4"/>
      <c r="J274" s="4"/>
      <c r="K274" s="4"/>
      <c r="L274" s="4"/>
      <c r="M274" s="4"/>
      <c r="N274" s="4"/>
      <c r="O274" s="4"/>
      <c r="P274" s="4"/>
      <c r="Q274" s="4"/>
      <c r="R274" s="4"/>
      <c r="S274" s="4"/>
      <c r="T274" s="4"/>
      <c r="U274" s="4"/>
      <c r="V274" s="4"/>
      <c r="W274" s="4"/>
      <c r="X274" s="4"/>
      <c r="Y274" s="4"/>
      <c r="Z274" s="4"/>
    </row>
    <row r="275" spans="1:26" ht="12.75" customHeight="1">
      <c r="A275" s="11"/>
      <c r="B275" s="11"/>
      <c r="C275" s="27"/>
      <c r="D275" s="845" t="s">
        <v>361</v>
      </c>
      <c r="E275" s="832"/>
      <c r="F275" s="832"/>
      <c r="G275" s="4"/>
      <c r="H275" s="4"/>
      <c r="I275" s="4"/>
      <c r="J275" s="4"/>
      <c r="K275" s="4"/>
      <c r="L275" s="4"/>
      <c r="M275" s="4"/>
      <c r="N275" s="4"/>
      <c r="O275" s="4"/>
      <c r="P275" s="4"/>
      <c r="Q275" s="4"/>
      <c r="R275" s="4"/>
      <c r="S275" s="4"/>
      <c r="T275" s="4"/>
      <c r="U275" s="4"/>
      <c r="V275" s="4"/>
      <c r="W275" s="4"/>
      <c r="X275" s="4"/>
      <c r="Y275" s="4"/>
      <c r="Z275" s="4"/>
    </row>
    <row r="276" spans="1:26" ht="12.75" customHeight="1">
      <c r="A276" s="11"/>
      <c r="B276" s="11"/>
      <c r="C276" s="27"/>
      <c r="D276" s="832"/>
      <c r="E276" s="832"/>
      <c r="F276" s="832"/>
      <c r="G276" s="4"/>
      <c r="H276" s="4"/>
      <c r="I276" s="4"/>
      <c r="J276" s="4"/>
      <c r="K276" s="4"/>
      <c r="L276" s="4"/>
      <c r="M276" s="4"/>
      <c r="N276" s="4"/>
      <c r="O276" s="4"/>
      <c r="P276" s="4"/>
      <c r="Q276" s="4"/>
      <c r="R276" s="4"/>
      <c r="S276" s="4"/>
      <c r="T276" s="4"/>
      <c r="U276" s="4"/>
      <c r="V276" s="4"/>
      <c r="W276" s="4"/>
      <c r="X276" s="4"/>
      <c r="Y276" s="4"/>
      <c r="Z276" s="4"/>
    </row>
    <row r="277" spans="1:26" ht="12.75" customHeight="1">
      <c r="A277" s="32"/>
      <c r="B277" s="32"/>
      <c r="C277" s="32"/>
      <c r="D277" s="3"/>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c r="A278" s="11"/>
      <c r="B278" s="11"/>
      <c r="C278" s="32"/>
      <c r="D278" s="850" t="s">
        <v>362</v>
      </c>
      <c r="E278" s="832"/>
      <c r="F278" s="832"/>
      <c r="G278" s="4"/>
      <c r="H278" s="4"/>
      <c r="I278" s="4"/>
      <c r="J278" s="4"/>
      <c r="K278" s="4"/>
      <c r="L278" s="4"/>
      <c r="M278" s="4"/>
      <c r="N278" s="4"/>
      <c r="O278" s="4"/>
      <c r="P278" s="4"/>
      <c r="Q278" s="4"/>
      <c r="R278" s="4"/>
      <c r="S278" s="4"/>
      <c r="T278" s="4"/>
      <c r="U278" s="4"/>
      <c r="V278" s="4"/>
      <c r="W278" s="4"/>
      <c r="X278" s="4"/>
      <c r="Y278" s="4"/>
      <c r="Z278" s="4"/>
    </row>
    <row r="279" spans="1:26" ht="15.75" customHeight="1">
      <c r="A279" s="33"/>
      <c r="B279" s="33"/>
      <c r="C279" s="11"/>
      <c r="D279" s="853" t="s">
        <v>363</v>
      </c>
      <c r="E279" s="832"/>
      <c r="F279" s="832"/>
      <c r="G279" s="4"/>
      <c r="H279" s="4"/>
      <c r="I279" s="4"/>
      <c r="J279" s="4"/>
      <c r="K279" s="4"/>
      <c r="L279" s="4"/>
      <c r="M279" s="4"/>
      <c r="N279" s="4"/>
      <c r="O279" s="4"/>
      <c r="P279" s="4"/>
      <c r="Q279" s="4"/>
      <c r="R279" s="4"/>
      <c r="S279" s="4"/>
      <c r="T279" s="4"/>
      <c r="U279" s="4"/>
      <c r="V279" s="4"/>
      <c r="W279" s="4"/>
      <c r="X279" s="4"/>
      <c r="Y279" s="4"/>
      <c r="Z279" s="4"/>
    </row>
    <row r="280" spans="1:26" ht="12.75" customHeight="1">
      <c r="A280" s="11"/>
      <c r="B280" s="11"/>
      <c r="C280" s="11"/>
      <c r="D280" s="4"/>
      <c r="E280" s="12"/>
      <c r="F280" s="12"/>
      <c r="G280" s="4"/>
      <c r="H280" s="4"/>
      <c r="I280" s="4"/>
      <c r="J280" s="4"/>
      <c r="K280" s="4"/>
      <c r="L280" s="4"/>
      <c r="M280" s="4"/>
      <c r="N280" s="4"/>
      <c r="O280" s="4"/>
      <c r="P280" s="4"/>
      <c r="Q280" s="4"/>
      <c r="R280" s="4"/>
      <c r="S280" s="4"/>
      <c r="T280" s="4"/>
      <c r="U280" s="4"/>
      <c r="V280" s="4"/>
      <c r="W280" s="4"/>
      <c r="X280" s="4"/>
      <c r="Y280" s="4"/>
      <c r="Z280" s="4"/>
    </row>
    <row r="281" spans="1:26" ht="12.75" customHeight="1">
      <c r="A281" s="33"/>
      <c r="B281" s="34" t="s">
        <v>520</v>
      </c>
      <c r="C281" s="11"/>
      <c r="D281" s="834" t="s">
        <v>364</v>
      </c>
      <c r="E281" s="832"/>
      <c r="F281" s="832"/>
      <c r="G281" s="4"/>
      <c r="H281" s="4"/>
      <c r="I281" s="4"/>
      <c r="J281" s="4"/>
      <c r="K281" s="4"/>
      <c r="L281" s="4"/>
      <c r="M281" s="4"/>
      <c r="N281" s="4"/>
      <c r="O281" s="4"/>
      <c r="P281" s="4"/>
      <c r="Q281" s="4"/>
      <c r="R281" s="4"/>
      <c r="S281" s="4"/>
      <c r="T281" s="4"/>
      <c r="U281" s="4"/>
      <c r="V281" s="4"/>
      <c r="W281" s="4"/>
      <c r="X281" s="4"/>
      <c r="Y281" s="4"/>
      <c r="Z281" s="4"/>
    </row>
    <row r="282" spans="1:26" ht="12.75" customHeight="1">
      <c r="A282" s="33"/>
      <c r="B282" s="33"/>
      <c r="C282" s="11"/>
      <c r="D282" s="832"/>
      <c r="E282" s="832"/>
      <c r="F282" s="832"/>
      <c r="G282" s="4"/>
      <c r="H282" s="4"/>
      <c r="I282" s="4"/>
      <c r="J282" s="4"/>
      <c r="K282" s="4"/>
      <c r="L282" s="4"/>
      <c r="M282" s="4"/>
      <c r="N282" s="4"/>
      <c r="O282" s="4"/>
      <c r="P282" s="4"/>
      <c r="Q282" s="4"/>
      <c r="R282" s="4"/>
      <c r="S282" s="4"/>
      <c r="T282" s="4"/>
      <c r="U282" s="4"/>
      <c r="V282" s="4"/>
      <c r="W282" s="4"/>
      <c r="X282" s="4"/>
      <c r="Y282" s="4"/>
      <c r="Z282" s="4"/>
    </row>
    <row r="283" spans="1:26" ht="12.75" customHeight="1">
      <c r="A283" s="11"/>
      <c r="B283" s="11"/>
      <c r="C283" s="11"/>
      <c r="D283" s="12"/>
      <c r="E283" s="12"/>
      <c r="F283" s="12"/>
      <c r="G283" s="4"/>
      <c r="H283" s="4"/>
      <c r="I283" s="4"/>
      <c r="J283" s="4"/>
      <c r="K283" s="4"/>
      <c r="L283" s="4"/>
      <c r="M283" s="4"/>
      <c r="N283" s="4"/>
      <c r="O283" s="4"/>
      <c r="P283" s="4"/>
      <c r="Q283" s="4"/>
      <c r="R283" s="4"/>
      <c r="S283" s="4"/>
      <c r="T283" s="4"/>
      <c r="U283" s="4"/>
      <c r="V283" s="4"/>
      <c r="W283" s="4"/>
      <c r="X283" s="4"/>
      <c r="Y283" s="4"/>
      <c r="Z283" s="4"/>
    </row>
    <row r="284" spans="1:26" ht="12.75" customHeight="1">
      <c r="A284" s="33"/>
      <c r="B284" s="34" t="s">
        <v>520</v>
      </c>
      <c r="C284" s="11"/>
      <c r="D284" s="834" t="s">
        <v>365</v>
      </c>
      <c r="E284" s="832"/>
      <c r="F284" s="832"/>
      <c r="G284" s="4"/>
      <c r="H284" s="4"/>
      <c r="I284" s="4"/>
      <c r="J284" s="4"/>
      <c r="K284" s="4"/>
      <c r="L284" s="4"/>
      <c r="M284" s="4"/>
      <c r="N284" s="4"/>
      <c r="O284" s="4"/>
      <c r="P284" s="4"/>
      <c r="Q284" s="4"/>
      <c r="R284" s="4"/>
      <c r="S284" s="4"/>
      <c r="T284" s="4"/>
      <c r="U284" s="4"/>
      <c r="V284" s="4"/>
      <c r="W284" s="4"/>
      <c r="X284" s="4"/>
      <c r="Y284" s="4"/>
      <c r="Z284" s="4"/>
    </row>
    <row r="285" spans="1:26" ht="12.75" customHeight="1">
      <c r="A285" s="33"/>
      <c r="B285" s="33"/>
      <c r="C285" s="11"/>
      <c r="D285" s="832"/>
      <c r="E285" s="832"/>
      <c r="F285" s="832"/>
      <c r="G285" s="4"/>
      <c r="H285" s="4"/>
      <c r="I285" s="4"/>
      <c r="J285" s="4"/>
      <c r="K285" s="4"/>
      <c r="L285" s="4"/>
      <c r="M285" s="4"/>
      <c r="N285" s="4"/>
      <c r="O285" s="4"/>
      <c r="P285" s="4"/>
      <c r="Q285" s="4"/>
      <c r="R285" s="4"/>
      <c r="S285" s="4"/>
      <c r="T285" s="4"/>
      <c r="U285" s="4"/>
      <c r="V285" s="4"/>
      <c r="W285" s="4"/>
      <c r="X285" s="4"/>
      <c r="Y285" s="4"/>
      <c r="Z285" s="4"/>
    </row>
    <row r="286" spans="1:26" ht="12.75" customHeight="1">
      <c r="A286" s="33"/>
      <c r="B286" s="33"/>
      <c r="C286" s="11"/>
      <c r="D286" s="832"/>
      <c r="E286" s="832"/>
      <c r="F286" s="832"/>
      <c r="G286" s="4"/>
      <c r="H286" s="4"/>
      <c r="I286" s="4"/>
      <c r="J286" s="4"/>
      <c r="K286" s="4"/>
      <c r="L286" s="4"/>
      <c r="M286" s="4"/>
      <c r="N286" s="4"/>
      <c r="O286" s="4"/>
      <c r="P286" s="4"/>
      <c r="Q286" s="4"/>
      <c r="R286" s="4"/>
      <c r="S286" s="4"/>
      <c r="T286" s="4"/>
      <c r="U286" s="4"/>
      <c r="V286" s="4"/>
      <c r="W286" s="4"/>
      <c r="X286" s="4"/>
      <c r="Y286" s="4"/>
      <c r="Z286" s="4"/>
    </row>
    <row r="287" spans="1:26" ht="12.75" customHeight="1">
      <c r="A287" s="11"/>
      <c r="B287" s="11"/>
      <c r="C287" s="11"/>
      <c r="D287" s="12"/>
      <c r="E287" s="12"/>
      <c r="F287" s="12"/>
      <c r="G287" s="4"/>
      <c r="H287" s="4"/>
      <c r="I287" s="4"/>
      <c r="J287" s="4"/>
      <c r="K287" s="4"/>
      <c r="L287" s="4"/>
      <c r="M287" s="4"/>
      <c r="N287" s="4"/>
      <c r="O287" s="4"/>
      <c r="P287" s="4"/>
      <c r="Q287" s="4"/>
      <c r="R287" s="4"/>
      <c r="S287" s="4"/>
      <c r="T287" s="4"/>
      <c r="U287" s="4"/>
      <c r="V287" s="4"/>
      <c r="W287" s="4"/>
      <c r="X287" s="4"/>
      <c r="Y287" s="4"/>
      <c r="Z287" s="4"/>
    </row>
    <row r="288" spans="1:26" ht="12.75" customHeight="1">
      <c r="A288" s="33"/>
      <c r="B288" s="34" t="s">
        <v>520</v>
      </c>
      <c r="C288" s="11"/>
      <c r="D288" s="834" t="s">
        <v>366</v>
      </c>
      <c r="E288" s="832"/>
      <c r="F288" s="832"/>
      <c r="G288" s="4"/>
      <c r="H288" s="4"/>
      <c r="I288" s="4"/>
      <c r="J288" s="4"/>
      <c r="K288" s="4"/>
      <c r="L288" s="4"/>
      <c r="M288" s="4"/>
      <c r="N288" s="4"/>
      <c r="O288" s="4"/>
      <c r="P288" s="4"/>
      <c r="Q288" s="4"/>
      <c r="R288" s="4"/>
      <c r="S288" s="4"/>
      <c r="T288" s="4"/>
      <c r="U288" s="4"/>
      <c r="V288" s="4"/>
      <c r="W288" s="4"/>
      <c r="X288" s="4"/>
      <c r="Y288" s="4"/>
      <c r="Z288" s="4"/>
    </row>
    <row r="289" spans="1:26" ht="12.75" customHeight="1">
      <c r="A289" s="33"/>
      <c r="B289" s="33"/>
      <c r="C289" s="11"/>
      <c r="D289" s="832"/>
      <c r="E289" s="832"/>
      <c r="F289" s="832"/>
      <c r="G289" s="4"/>
      <c r="H289" s="4"/>
      <c r="I289" s="4"/>
      <c r="J289" s="4"/>
      <c r="K289" s="4"/>
      <c r="L289" s="4"/>
      <c r="M289" s="4"/>
      <c r="N289" s="4"/>
      <c r="O289" s="4"/>
      <c r="P289" s="4"/>
      <c r="Q289" s="4"/>
      <c r="R289" s="4"/>
      <c r="S289" s="4"/>
      <c r="T289" s="4"/>
      <c r="U289" s="4"/>
      <c r="V289" s="4"/>
      <c r="W289" s="4"/>
      <c r="X289" s="4"/>
      <c r="Y289" s="4"/>
      <c r="Z289" s="4"/>
    </row>
    <row r="290" spans="1:26" ht="12.75" customHeight="1">
      <c r="A290" s="29"/>
      <c r="B290" s="29"/>
      <c r="C290" s="11"/>
      <c r="D290" s="4"/>
      <c r="E290" s="12"/>
      <c r="F290" s="12"/>
      <c r="G290" s="4"/>
      <c r="H290" s="4"/>
      <c r="I290" s="4"/>
      <c r="J290" s="4"/>
      <c r="K290" s="4"/>
      <c r="L290" s="4"/>
      <c r="M290" s="4"/>
      <c r="N290" s="4"/>
      <c r="O290" s="4"/>
      <c r="P290" s="4"/>
      <c r="Q290" s="4"/>
      <c r="R290" s="4"/>
      <c r="S290" s="4"/>
      <c r="T290" s="4"/>
      <c r="U290" s="4"/>
      <c r="V290" s="4"/>
      <c r="W290" s="4"/>
      <c r="X290" s="4"/>
      <c r="Y290" s="4"/>
      <c r="Z290" s="4"/>
    </row>
    <row r="291" spans="1:26" ht="12.75" customHeight="1">
      <c r="A291" s="848" t="s">
        <v>367</v>
      </c>
      <c r="B291" s="849"/>
      <c r="C291" s="849"/>
      <c r="D291" s="849"/>
      <c r="E291" s="849"/>
      <c r="F291" s="849"/>
      <c r="G291" s="849"/>
      <c r="H291" s="4"/>
      <c r="I291" s="4"/>
      <c r="J291" s="4"/>
      <c r="K291" s="4"/>
      <c r="L291" s="4"/>
      <c r="M291" s="4"/>
      <c r="N291" s="4"/>
      <c r="O291" s="4"/>
      <c r="P291" s="4"/>
      <c r="Q291" s="4"/>
      <c r="R291" s="4"/>
      <c r="S291" s="4"/>
      <c r="T291" s="4"/>
      <c r="U291" s="4"/>
      <c r="V291" s="4"/>
      <c r="W291" s="4"/>
      <c r="X291" s="4"/>
      <c r="Y291" s="4"/>
      <c r="Z291" s="4"/>
    </row>
    <row r="292" spans="1:26" ht="12.75" customHeight="1">
      <c r="A292" s="29"/>
      <c r="B292" s="29"/>
      <c r="C292" s="11"/>
      <c r="D292" s="12"/>
      <c r="E292" s="12"/>
      <c r="F292" s="12"/>
      <c r="G292" s="4"/>
      <c r="H292" s="4"/>
      <c r="I292" s="4"/>
      <c r="J292" s="4"/>
      <c r="K292" s="4"/>
      <c r="L292" s="4"/>
      <c r="M292" s="4"/>
      <c r="N292" s="4"/>
      <c r="O292" s="4"/>
      <c r="P292" s="4"/>
      <c r="Q292" s="4"/>
      <c r="R292" s="4"/>
      <c r="S292" s="4"/>
      <c r="T292" s="4"/>
      <c r="U292" s="4"/>
      <c r="V292" s="4"/>
      <c r="W292" s="4"/>
      <c r="X292" s="4"/>
      <c r="Y292" s="4"/>
      <c r="Z292" s="4"/>
    </row>
    <row r="293" spans="1:26" ht="12.75" customHeight="1">
      <c r="A293" s="11"/>
      <c r="B293" s="11"/>
      <c r="C293" s="29"/>
      <c r="D293" s="850" t="s">
        <v>368</v>
      </c>
      <c r="E293" s="832"/>
      <c r="F293" s="832"/>
      <c r="G293" s="4"/>
      <c r="H293" s="4"/>
      <c r="I293" s="4"/>
      <c r="J293" s="4"/>
      <c r="K293" s="4"/>
      <c r="L293" s="4"/>
      <c r="M293" s="4"/>
      <c r="N293" s="4"/>
      <c r="O293" s="4"/>
      <c r="P293" s="4"/>
      <c r="Q293" s="4"/>
      <c r="R293" s="4"/>
      <c r="S293" s="4"/>
      <c r="T293" s="4"/>
      <c r="U293" s="4"/>
      <c r="V293" s="4"/>
      <c r="W293" s="4"/>
      <c r="X293" s="4"/>
      <c r="Y293" s="4"/>
      <c r="Z293" s="4"/>
    </row>
    <row r="294" spans="1:26" ht="12.75" customHeight="1">
      <c r="A294" s="11"/>
      <c r="B294" s="11"/>
      <c r="C294" s="29"/>
      <c r="D294" s="851" t="s">
        <v>369</v>
      </c>
      <c r="E294" s="832"/>
      <c r="F294" s="832"/>
      <c r="G294" s="4"/>
      <c r="H294" s="4"/>
      <c r="I294" s="4"/>
      <c r="J294" s="4"/>
      <c r="K294" s="4"/>
      <c r="L294" s="4"/>
      <c r="M294" s="4"/>
      <c r="N294" s="4"/>
      <c r="O294" s="4"/>
      <c r="P294" s="4"/>
      <c r="Q294" s="4"/>
      <c r="R294" s="4"/>
      <c r="S294" s="4"/>
      <c r="T294" s="4"/>
      <c r="U294" s="4"/>
      <c r="V294" s="4"/>
      <c r="W294" s="4"/>
      <c r="X294" s="4"/>
      <c r="Y294" s="4"/>
      <c r="Z294" s="4"/>
    </row>
    <row r="295" spans="1:26" ht="12.75" customHeight="1">
      <c r="A295" s="11"/>
      <c r="B295" s="11"/>
      <c r="C295" s="29"/>
      <c r="D295" s="28"/>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c r="A296" s="11"/>
      <c r="B296" s="34" t="s">
        <v>520</v>
      </c>
      <c r="C296" s="11"/>
      <c r="D296" s="851" t="s">
        <v>370</v>
      </c>
      <c r="E296" s="832"/>
      <c r="F296" s="832"/>
      <c r="G296" s="4"/>
      <c r="H296" s="4"/>
      <c r="I296" s="4"/>
      <c r="J296" s="4"/>
      <c r="K296" s="4"/>
      <c r="L296" s="4"/>
      <c r="M296" s="4"/>
      <c r="N296" s="4"/>
      <c r="O296" s="4"/>
      <c r="P296" s="4"/>
      <c r="Q296" s="4"/>
      <c r="R296" s="4"/>
      <c r="S296" s="4"/>
      <c r="T296" s="4"/>
      <c r="U296" s="4"/>
      <c r="V296" s="4"/>
      <c r="W296" s="4"/>
      <c r="X296" s="4"/>
      <c r="Y296" s="4"/>
      <c r="Z296" s="4"/>
    </row>
    <row r="297" spans="1:26" ht="12.75" customHeight="1">
      <c r="A297" s="33"/>
      <c r="B297" s="33"/>
      <c r="C297" s="11"/>
      <c r="D297" s="12"/>
      <c r="E297" s="12"/>
      <c r="F297" s="12"/>
      <c r="G297" s="4"/>
      <c r="H297" s="4"/>
      <c r="I297" s="4"/>
      <c r="J297" s="4"/>
      <c r="K297" s="4"/>
      <c r="L297" s="4"/>
      <c r="M297" s="4"/>
      <c r="N297" s="4"/>
      <c r="O297" s="4"/>
      <c r="P297" s="4"/>
      <c r="Q297" s="4"/>
      <c r="R297" s="4"/>
      <c r="S297" s="4"/>
      <c r="T297" s="4"/>
      <c r="U297" s="4"/>
      <c r="V297" s="4"/>
      <c r="W297" s="4"/>
      <c r="X297" s="4"/>
      <c r="Y297" s="4"/>
      <c r="Z297" s="4"/>
    </row>
    <row r="298" spans="1:26" ht="13.5" customHeight="1">
      <c r="A298" s="11"/>
      <c r="B298" s="34" t="s">
        <v>520</v>
      </c>
      <c r="C298" s="11"/>
      <c r="D298" s="834" t="s">
        <v>557</v>
      </c>
      <c r="E298" s="832"/>
      <c r="F298" s="832"/>
      <c r="G298" s="4"/>
      <c r="H298" s="4"/>
      <c r="I298" s="4"/>
      <c r="J298" s="4"/>
      <c r="K298" s="4"/>
      <c r="L298" s="4"/>
      <c r="M298" s="4"/>
      <c r="N298" s="4"/>
      <c r="O298" s="4"/>
      <c r="P298" s="4"/>
      <c r="Q298" s="4"/>
      <c r="R298" s="4"/>
      <c r="S298" s="4"/>
      <c r="T298" s="4"/>
      <c r="U298" s="4"/>
      <c r="V298" s="4"/>
      <c r="W298" s="4"/>
      <c r="X298" s="4"/>
      <c r="Y298" s="4"/>
      <c r="Z298" s="4"/>
    </row>
    <row r="299" spans="1:26" ht="12.75" customHeight="1">
      <c r="A299" s="33"/>
      <c r="B299" s="33"/>
      <c r="C299" s="11"/>
      <c r="D299" s="832"/>
      <c r="E299" s="832"/>
      <c r="F299" s="832"/>
      <c r="G299" s="4"/>
      <c r="H299" s="4"/>
      <c r="I299" s="4"/>
      <c r="J299" s="4"/>
      <c r="K299" s="4"/>
      <c r="L299" s="4"/>
      <c r="M299" s="4"/>
      <c r="N299" s="4"/>
      <c r="O299" s="4"/>
      <c r="P299" s="4"/>
      <c r="Q299" s="4"/>
      <c r="R299" s="4"/>
      <c r="S299" s="4"/>
      <c r="T299" s="4"/>
      <c r="U299" s="4"/>
      <c r="V299" s="4"/>
      <c r="W299" s="4"/>
      <c r="X299" s="4"/>
      <c r="Y299" s="4"/>
      <c r="Z299" s="4"/>
    </row>
    <row r="300" spans="1:26" ht="12.75" customHeight="1">
      <c r="A300" s="33"/>
      <c r="B300" s="33"/>
      <c r="C300" s="11"/>
      <c r="D300" s="832"/>
      <c r="E300" s="832"/>
      <c r="F300" s="832"/>
      <c r="G300" s="4"/>
      <c r="H300" s="4"/>
      <c r="I300" s="4"/>
      <c r="J300" s="4"/>
      <c r="K300" s="4"/>
      <c r="L300" s="4"/>
      <c r="M300" s="4"/>
      <c r="N300" s="4"/>
      <c r="O300" s="4"/>
      <c r="P300" s="4"/>
      <c r="Q300" s="4"/>
      <c r="R300" s="4"/>
      <c r="S300" s="4"/>
      <c r="T300" s="4"/>
      <c r="U300" s="4"/>
      <c r="V300" s="4"/>
      <c r="W300" s="4"/>
      <c r="X300" s="4"/>
      <c r="Y300" s="4"/>
      <c r="Z300" s="4"/>
    </row>
    <row r="301" spans="1:26" ht="12.75" customHeight="1">
      <c r="A301" s="33"/>
      <c r="B301" s="33"/>
      <c r="C301" s="11"/>
      <c r="D301" s="832"/>
      <c r="E301" s="832"/>
      <c r="F301" s="832"/>
      <c r="G301" s="4"/>
      <c r="H301" s="4"/>
      <c r="I301" s="4"/>
      <c r="J301" s="4"/>
      <c r="K301" s="4"/>
      <c r="L301" s="4"/>
      <c r="M301" s="4"/>
      <c r="N301" s="4"/>
      <c r="O301" s="4"/>
      <c r="P301" s="4"/>
      <c r="Q301" s="4"/>
      <c r="R301" s="4"/>
      <c r="S301" s="4"/>
      <c r="T301" s="4"/>
      <c r="U301" s="4"/>
      <c r="V301" s="4"/>
      <c r="W301" s="4"/>
      <c r="X301" s="4"/>
      <c r="Y301" s="4"/>
      <c r="Z301" s="4"/>
    </row>
    <row r="302" spans="1:26" ht="12.75" customHeight="1">
      <c r="A302" s="33"/>
      <c r="B302" s="33"/>
      <c r="C302" s="11"/>
      <c r="D302" s="832"/>
      <c r="E302" s="832"/>
      <c r="F302" s="832"/>
      <c r="G302" s="4"/>
      <c r="H302" s="4"/>
      <c r="I302" s="4"/>
      <c r="J302" s="4"/>
      <c r="K302" s="4"/>
      <c r="L302" s="4"/>
      <c r="M302" s="4"/>
      <c r="N302" s="4"/>
      <c r="O302" s="4"/>
      <c r="P302" s="4"/>
      <c r="Q302" s="4"/>
      <c r="R302" s="4"/>
      <c r="S302" s="4"/>
      <c r="T302" s="4"/>
      <c r="U302" s="4"/>
      <c r="V302" s="4"/>
      <c r="W302" s="4"/>
      <c r="X302" s="4"/>
      <c r="Y302" s="4"/>
      <c r="Z302" s="4"/>
    </row>
    <row r="303" spans="1:26" ht="12.75" customHeight="1">
      <c r="A303" s="33"/>
      <c r="B303" s="33"/>
      <c r="C303" s="11"/>
      <c r="D303" s="12"/>
      <c r="E303" s="12"/>
      <c r="F303" s="12"/>
      <c r="G303" s="4"/>
      <c r="H303" s="4"/>
      <c r="I303" s="4"/>
      <c r="J303" s="4"/>
      <c r="K303" s="4"/>
      <c r="L303" s="4"/>
      <c r="M303" s="4"/>
      <c r="N303" s="4"/>
      <c r="O303" s="4"/>
      <c r="P303" s="4"/>
      <c r="Q303" s="4"/>
      <c r="R303" s="4"/>
      <c r="S303" s="4"/>
      <c r="T303" s="4"/>
      <c r="U303" s="4"/>
      <c r="V303" s="4"/>
      <c r="W303" s="4"/>
      <c r="X303" s="4"/>
      <c r="Y303" s="4"/>
      <c r="Z303" s="4"/>
    </row>
    <row r="304" spans="1:26" ht="13.5" customHeight="1">
      <c r="A304" s="11"/>
      <c r="B304" s="34" t="s">
        <v>520</v>
      </c>
      <c r="C304" s="11"/>
      <c r="D304" s="834" t="s">
        <v>372</v>
      </c>
      <c r="E304" s="832"/>
      <c r="F304" s="832"/>
      <c r="G304" s="4"/>
      <c r="H304" s="4"/>
      <c r="I304" s="4"/>
      <c r="J304" s="4"/>
      <c r="K304" s="4"/>
      <c r="L304" s="4"/>
      <c r="M304" s="4"/>
      <c r="N304" s="4"/>
      <c r="O304" s="4"/>
      <c r="P304" s="4"/>
      <c r="Q304" s="4"/>
      <c r="R304" s="4"/>
      <c r="S304" s="4"/>
      <c r="T304" s="4"/>
      <c r="U304" s="4"/>
      <c r="V304" s="4"/>
      <c r="W304" s="4"/>
      <c r="X304" s="4"/>
      <c r="Y304" s="4"/>
      <c r="Z304" s="4"/>
    </row>
    <row r="305" spans="1:26" ht="12.75" customHeight="1">
      <c r="A305" s="11"/>
      <c r="B305" s="11"/>
      <c r="C305" s="11"/>
      <c r="D305" s="832"/>
      <c r="E305" s="832"/>
      <c r="F305" s="832"/>
      <c r="G305" s="4"/>
      <c r="H305" s="4"/>
      <c r="I305" s="4"/>
      <c r="J305" s="4"/>
      <c r="K305" s="4"/>
      <c r="L305" s="4"/>
      <c r="M305" s="4"/>
      <c r="N305" s="4"/>
      <c r="O305" s="4"/>
      <c r="P305" s="4"/>
      <c r="Q305" s="4"/>
      <c r="R305" s="4"/>
      <c r="S305" s="4"/>
      <c r="T305" s="4"/>
      <c r="U305" s="4"/>
      <c r="V305" s="4"/>
      <c r="W305" s="4"/>
      <c r="X305" s="4"/>
      <c r="Y305" s="4"/>
      <c r="Z305" s="4"/>
    </row>
    <row r="306" spans="1:26" ht="12.75" customHeight="1">
      <c r="A306" s="33"/>
      <c r="B306" s="33"/>
      <c r="C306" s="11"/>
      <c r="D306" s="12"/>
      <c r="E306" s="12"/>
      <c r="F306" s="12"/>
      <c r="G306" s="4"/>
      <c r="H306" s="4"/>
      <c r="I306" s="4"/>
      <c r="J306" s="4"/>
      <c r="K306" s="4"/>
      <c r="L306" s="4"/>
      <c r="M306" s="4"/>
      <c r="N306" s="4"/>
      <c r="O306" s="4"/>
      <c r="P306" s="4"/>
      <c r="Q306" s="4"/>
      <c r="R306" s="4"/>
      <c r="S306" s="4"/>
      <c r="T306" s="4"/>
      <c r="U306" s="4"/>
      <c r="V306" s="4"/>
      <c r="W306" s="4"/>
      <c r="X306" s="4"/>
      <c r="Y306" s="4"/>
      <c r="Z306" s="4"/>
    </row>
    <row r="307" spans="1:26" ht="12.75" customHeight="1">
      <c r="A307" s="11"/>
      <c r="B307" s="34" t="s">
        <v>520</v>
      </c>
      <c r="C307" s="11"/>
      <c r="D307" s="851" t="s">
        <v>373</v>
      </c>
      <c r="E307" s="832"/>
      <c r="F307" s="832"/>
      <c r="G307" s="4"/>
      <c r="H307" s="4"/>
      <c r="I307" s="4"/>
      <c r="J307" s="4"/>
      <c r="K307" s="4"/>
      <c r="L307" s="4"/>
      <c r="M307" s="4"/>
      <c r="N307" s="4"/>
      <c r="O307" s="4"/>
      <c r="P307" s="4"/>
      <c r="Q307" s="4"/>
      <c r="R307" s="4"/>
      <c r="S307" s="4"/>
      <c r="T307" s="4"/>
      <c r="U307" s="4"/>
      <c r="V307" s="4"/>
      <c r="W307" s="4"/>
      <c r="X307" s="4"/>
      <c r="Y307" s="4"/>
      <c r="Z307" s="4"/>
    </row>
    <row r="308" spans="1:26" ht="12.75" customHeight="1">
      <c r="A308" s="11"/>
      <c r="B308" s="11"/>
      <c r="C308" s="11"/>
      <c r="D308" s="4"/>
      <c r="E308" s="12"/>
      <c r="F308" s="12"/>
      <c r="G308" s="4"/>
      <c r="H308" s="4"/>
      <c r="I308" s="4"/>
      <c r="J308" s="4"/>
      <c r="K308" s="4"/>
      <c r="L308" s="4"/>
      <c r="M308" s="4"/>
      <c r="N308" s="4"/>
      <c r="O308" s="4"/>
      <c r="P308" s="4"/>
      <c r="Q308" s="4"/>
      <c r="R308" s="4"/>
      <c r="S308" s="4"/>
      <c r="T308" s="4"/>
      <c r="U308" s="4"/>
      <c r="V308" s="4"/>
      <c r="W308" s="4"/>
      <c r="X308" s="4"/>
      <c r="Y308" s="4"/>
      <c r="Z308" s="4"/>
    </row>
    <row r="309" spans="1:26" ht="12.75" customHeight="1">
      <c r="A309" s="33"/>
      <c r="B309" s="34" t="s">
        <v>520</v>
      </c>
      <c r="C309" s="11"/>
      <c r="D309" s="834" t="s">
        <v>558</v>
      </c>
      <c r="E309" s="832"/>
      <c r="F309" s="832"/>
      <c r="G309" s="4"/>
      <c r="H309" s="4"/>
      <c r="I309" s="4"/>
      <c r="J309" s="4"/>
      <c r="K309" s="4"/>
      <c r="L309" s="4"/>
      <c r="M309" s="4"/>
      <c r="N309" s="4"/>
      <c r="O309" s="4"/>
      <c r="P309" s="4"/>
      <c r="Q309" s="4"/>
      <c r="R309" s="4"/>
      <c r="S309" s="4"/>
      <c r="T309" s="4"/>
      <c r="U309" s="4"/>
      <c r="V309" s="4"/>
      <c r="W309" s="4"/>
      <c r="X309" s="4"/>
      <c r="Y309" s="4"/>
      <c r="Z309" s="4"/>
    </row>
    <row r="310" spans="1:26" ht="12.75" customHeight="1">
      <c r="A310" s="33"/>
      <c r="B310" s="33"/>
      <c r="C310" s="11"/>
      <c r="D310" s="832"/>
      <c r="E310" s="832"/>
      <c r="F310" s="832"/>
      <c r="G310" s="4"/>
      <c r="H310" s="4"/>
      <c r="I310" s="4"/>
      <c r="J310" s="4"/>
      <c r="K310" s="4"/>
      <c r="L310" s="4"/>
      <c r="M310" s="4"/>
      <c r="N310" s="4"/>
      <c r="O310" s="4"/>
      <c r="P310" s="4"/>
      <c r="Q310" s="4"/>
      <c r="R310" s="4"/>
      <c r="S310" s="4"/>
      <c r="T310" s="4"/>
      <c r="U310" s="4"/>
      <c r="V310" s="4"/>
      <c r="W310" s="4"/>
      <c r="X310" s="4"/>
      <c r="Y310" s="4"/>
      <c r="Z310" s="4"/>
    </row>
    <row r="311" spans="1:26" ht="12.75" customHeight="1">
      <c r="A311" s="33"/>
      <c r="B311" s="33"/>
      <c r="C311" s="11"/>
      <c r="D311" s="832"/>
      <c r="E311" s="832"/>
      <c r="F311" s="832"/>
      <c r="G311" s="4"/>
      <c r="H311" s="4"/>
      <c r="I311" s="4"/>
      <c r="J311" s="4"/>
      <c r="K311" s="4"/>
      <c r="L311" s="4"/>
      <c r="M311" s="4"/>
      <c r="N311" s="4"/>
      <c r="O311" s="4"/>
      <c r="P311" s="4"/>
      <c r="Q311" s="4"/>
      <c r="R311" s="4"/>
      <c r="S311" s="4"/>
      <c r="T311" s="4"/>
      <c r="U311" s="4"/>
      <c r="V311" s="4"/>
      <c r="W311" s="4"/>
      <c r="X311" s="4"/>
      <c r="Y311" s="4"/>
      <c r="Z311" s="4"/>
    </row>
    <row r="312" spans="1:26" ht="12.75" customHeight="1">
      <c r="A312" s="33"/>
      <c r="B312" s="33"/>
      <c r="C312" s="11"/>
      <c r="D312" s="832"/>
      <c r="E312" s="832"/>
      <c r="F312" s="832"/>
      <c r="G312" s="4"/>
      <c r="H312" s="4"/>
      <c r="I312" s="4"/>
      <c r="J312" s="4"/>
      <c r="K312" s="4"/>
      <c r="L312" s="4"/>
      <c r="M312" s="4"/>
      <c r="N312" s="4"/>
      <c r="O312" s="4"/>
      <c r="P312" s="4"/>
      <c r="Q312" s="4"/>
      <c r="R312" s="4"/>
      <c r="S312" s="4"/>
      <c r="T312" s="4"/>
      <c r="U312" s="4"/>
      <c r="V312" s="4"/>
      <c r="W312" s="4"/>
      <c r="X312" s="4"/>
      <c r="Y312" s="4"/>
      <c r="Z312" s="4"/>
    </row>
    <row r="313" spans="1:26" ht="12.75" customHeight="1">
      <c r="A313" s="33"/>
      <c r="B313" s="33"/>
      <c r="C313" s="11"/>
      <c r="D313" s="832"/>
      <c r="E313" s="832"/>
      <c r="F313" s="832"/>
      <c r="G313" s="4"/>
      <c r="H313" s="4"/>
      <c r="I313" s="4"/>
      <c r="J313" s="4"/>
      <c r="K313" s="4"/>
      <c r="L313" s="4"/>
      <c r="M313" s="4"/>
      <c r="N313" s="4"/>
      <c r="O313" s="4"/>
      <c r="P313" s="4"/>
      <c r="Q313" s="4"/>
      <c r="R313" s="4"/>
      <c r="S313" s="4"/>
      <c r="T313" s="4"/>
      <c r="U313" s="4"/>
      <c r="V313" s="4"/>
      <c r="W313" s="4"/>
      <c r="X313" s="4"/>
      <c r="Y313" s="4"/>
      <c r="Z313" s="4"/>
    </row>
    <row r="314" spans="1:26" ht="12.75" customHeight="1">
      <c r="A314" s="33"/>
      <c r="B314" s="33"/>
      <c r="C314" s="11"/>
      <c r="D314" s="832"/>
      <c r="E314" s="832"/>
      <c r="F314" s="832"/>
      <c r="G314" s="4"/>
      <c r="H314" s="4"/>
      <c r="I314" s="4"/>
      <c r="J314" s="4"/>
      <c r="K314" s="4"/>
      <c r="L314" s="4"/>
      <c r="M314" s="4"/>
      <c r="N314" s="4"/>
      <c r="O314" s="4"/>
      <c r="P314" s="4"/>
      <c r="Q314" s="4"/>
      <c r="R314" s="4"/>
      <c r="S314" s="4"/>
      <c r="T314" s="4"/>
      <c r="U314" s="4"/>
      <c r="V314" s="4"/>
      <c r="W314" s="4"/>
      <c r="X314" s="4"/>
      <c r="Y314" s="4"/>
      <c r="Z314" s="4"/>
    </row>
    <row r="315" spans="1:26" ht="12.75" customHeight="1">
      <c r="A315" s="33"/>
      <c r="B315" s="33"/>
      <c r="C315" s="11"/>
      <c r="D315" s="832"/>
      <c r="E315" s="832"/>
      <c r="F315" s="832"/>
      <c r="G315" s="4"/>
      <c r="H315" s="4"/>
      <c r="I315" s="4"/>
      <c r="J315" s="4"/>
      <c r="K315" s="4"/>
      <c r="L315" s="4"/>
      <c r="M315" s="4"/>
      <c r="N315" s="4"/>
      <c r="O315" s="4"/>
      <c r="P315" s="4"/>
      <c r="Q315" s="4"/>
      <c r="R315" s="4"/>
      <c r="S315" s="4"/>
      <c r="T315" s="4"/>
      <c r="U315" s="4"/>
      <c r="V315" s="4"/>
      <c r="W315" s="4"/>
      <c r="X315" s="4"/>
      <c r="Y315" s="4"/>
      <c r="Z315" s="4"/>
    </row>
    <row r="316" spans="1:26" ht="12.75" customHeight="1">
      <c r="A316" s="33"/>
      <c r="B316" s="33"/>
      <c r="C316" s="11"/>
      <c r="D316" s="832"/>
      <c r="E316" s="832"/>
      <c r="F316" s="832"/>
      <c r="G316" s="4"/>
      <c r="H316" s="4"/>
      <c r="I316" s="4"/>
      <c r="J316" s="4"/>
      <c r="K316" s="4"/>
      <c r="L316" s="4"/>
      <c r="M316" s="4"/>
      <c r="N316" s="4"/>
      <c r="O316" s="4"/>
      <c r="P316" s="4"/>
      <c r="Q316" s="4"/>
      <c r="R316" s="4"/>
      <c r="S316" s="4"/>
      <c r="T316" s="4"/>
      <c r="U316" s="4"/>
      <c r="V316" s="4"/>
      <c r="W316" s="4"/>
      <c r="X316" s="4"/>
      <c r="Y316" s="4"/>
      <c r="Z316" s="4"/>
    </row>
    <row r="317" spans="1:26" ht="12.75" customHeight="1">
      <c r="A317" s="33"/>
      <c r="B317" s="33"/>
      <c r="C317" s="11"/>
      <c r="D317" s="832"/>
      <c r="E317" s="832"/>
      <c r="F317" s="832"/>
      <c r="G317" s="4"/>
      <c r="H317" s="4"/>
      <c r="I317" s="4"/>
      <c r="J317" s="4"/>
      <c r="K317" s="4"/>
      <c r="L317" s="4"/>
      <c r="M317" s="4"/>
      <c r="N317" s="4"/>
      <c r="O317" s="4"/>
      <c r="P317" s="4"/>
      <c r="Q317" s="4"/>
      <c r="R317" s="4"/>
      <c r="S317" s="4"/>
      <c r="T317" s="4"/>
      <c r="U317" s="4"/>
      <c r="V317" s="4"/>
      <c r="W317" s="4"/>
      <c r="X317" s="4"/>
      <c r="Y317" s="4"/>
      <c r="Z317" s="4"/>
    </row>
    <row r="318" spans="1:26" ht="12.75" customHeight="1">
      <c r="A318" s="33"/>
      <c r="B318" s="33"/>
      <c r="C318" s="11"/>
      <c r="D318" s="832"/>
      <c r="E318" s="832"/>
      <c r="F318" s="832"/>
      <c r="G318" s="4"/>
      <c r="H318" s="4"/>
      <c r="I318" s="4"/>
      <c r="J318" s="4"/>
      <c r="K318" s="4"/>
      <c r="L318" s="4"/>
      <c r="M318" s="4"/>
      <c r="N318" s="4"/>
      <c r="O318" s="4"/>
      <c r="P318" s="4"/>
      <c r="Q318" s="4"/>
      <c r="R318" s="4"/>
      <c r="S318" s="4"/>
      <c r="T318" s="4"/>
      <c r="U318" s="4"/>
      <c r="V318" s="4"/>
      <c r="W318" s="4"/>
      <c r="X318" s="4"/>
      <c r="Y318" s="4"/>
      <c r="Z318" s="4"/>
    </row>
    <row r="319" spans="1:26" ht="12.75" customHeight="1">
      <c r="A319" s="33"/>
      <c r="B319" s="33"/>
      <c r="C319" s="11"/>
      <c r="D319" s="832"/>
      <c r="E319" s="832"/>
      <c r="F319" s="832"/>
      <c r="G319" s="4"/>
      <c r="H319" s="4"/>
      <c r="I319" s="4"/>
      <c r="J319" s="4"/>
      <c r="K319" s="4"/>
      <c r="L319" s="4"/>
      <c r="M319" s="4"/>
      <c r="N319" s="4"/>
      <c r="O319" s="4"/>
      <c r="P319" s="4"/>
      <c r="Q319" s="4"/>
      <c r="R319" s="4"/>
      <c r="S319" s="4"/>
      <c r="T319" s="4"/>
      <c r="U319" s="4"/>
      <c r="V319" s="4"/>
      <c r="W319" s="4"/>
      <c r="X319" s="4"/>
      <c r="Y319" s="4"/>
      <c r="Z319" s="4"/>
    </row>
    <row r="320" spans="1:26" ht="12.75" customHeight="1">
      <c r="A320" s="33"/>
      <c r="B320" s="33"/>
      <c r="C320" s="11"/>
      <c r="D320" s="832"/>
      <c r="E320" s="832"/>
      <c r="F320" s="832"/>
      <c r="G320" s="4"/>
      <c r="H320" s="4"/>
      <c r="I320" s="4"/>
      <c r="J320" s="4"/>
      <c r="K320" s="4"/>
      <c r="L320" s="4"/>
      <c r="M320" s="4"/>
      <c r="N320" s="4"/>
      <c r="O320" s="4"/>
      <c r="P320" s="4"/>
      <c r="Q320" s="4"/>
      <c r="R320" s="4"/>
      <c r="S320" s="4"/>
      <c r="T320" s="4"/>
      <c r="U320" s="4"/>
      <c r="V320" s="4"/>
      <c r="W320" s="4"/>
      <c r="X320" s="4"/>
      <c r="Y320" s="4"/>
      <c r="Z320" s="4"/>
    </row>
    <row r="321" spans="1:26" ht="12.75" customHeight="1">
      <c r="A321" s="33"/>
      <c r="B321" s="33"/>
      <c r="C321" s="11"/>
      <c r="D321" s="832"/>
      <c r="E321" s="832"/>
      <c r="F321" s="832"/>
      <c r="G321" s="4"/>
      <c r="H321" s="4"/>
      <c r="I321" s="4"/>
      <c r="J321" s="4"/>
      <c r="K321" s="4"/>
      <c r="L321" s="4"/>
      <c r="M321" s="4"/>
      <c r="N321" s="4"/>
      <c r="O321" s="4"/>
      <c r="P321" s="4"/>
      <c r="Q321" s="4"/>
      <c r="R321" s="4"/>
      <c r="S321" s="4"/>
      <c r="T321" s="4"/>
      <c r="U321" s="4"/>
      <c r="V321" s="4"/>
      <c r="W321" s="4"/>
      <c r="X321" s="4"/>
      <c r="Y321" s="4"/>
      <c r="Z321" s="4"/>
    </row>
    <row r="322" spans="1:26" ht="12.75" customHeight="1">
      <c r="A322" s="33"/>
      <c r="B322" s="33"/>
      <c r="C322" s="11"/>
      <c r="D322" s="832"/>
      <c r="E322" s="832"/>
      <c r="F322" s="832"/>
      <c r="G322" s="4"/>
      <c r="H322" s="4"/>
      <c r="I322" s="4"/>
      <c r="J322" s="4"/>
      <c r="K322" s="4"/>
      <c r="L322" s="4"/>
      <c r="M322" s="4"/>
      <c r="N322" s="4"/>
      <c r="O322" s="4"/>
      <c r="P322" s="4"/>
      <c r="Q322" s="4"/>
      <c r="R322" s="4"/>
      <c r="S322" s="4"/>
      <c r="T322" s="4"/>
      <c r="U322" s="4"/>
      <c r="V322" s="4"/>
      <c r="W322" s="4"/>
      <c r="X322" s="4"/>
      <c r="Y322" s="4"/>
      <c r="Z322" s="4"/>
    </row>
    <row r="323" spans="1:26" ht="12.75" customHeight="1">
      <c r="A323" s="33"/>
      <c r="B323" s="33"/>
      <c r="C323" s="11"/>
      <c r="D323" s="832"/>
      <c r="E323" s="832"/>
      <c r="F323" s="832"/>
      <c r="G323" s="4"/>
      <c r="H323" s="4"/>
      <c r="I323" s="4"/>
      <c r="J323" s="4"/>
      <c r="K323" s="4"/>
      <c r="L323" s="4"/>
      <c r="M323" s="4"/>
      <c r="N323" s="4"/>
      <c r="O323" s="4"/>
      <c r="P323" s="4"/>
      <c r="Q323" s="4"/>
      <c r="R323" s="4"/>
      <c r="S323" s="4"/>
      <c r="T323" s="4"/>
      <c r="U323" s="4"/>
      <c r="V323" s="4"/>
      <c r="W323" s="4"/>
      <c r="X323" s="4"/>
      <c r="Y323" s="4"/>
      <c r="Z323" s="4"/>
    </row>
    <row r="324" spans="1:26" ht="12.75" customHeight="1">
      <c r="A324" s="11"/>
      <c r="B324" s="11"/>
      <c r="C324" s="11"/>
      <c r="D324" s="12"/>
      <c r="E324" s="12"/>
      <c r="F324" s="12"/>
      <c r="G324" s="4"/>
      <c r="H324" s="4"/>
      <c r="I324" s="4"/>
      <c r="J324" s="4"/>
      <c r="K324" s="4"/>
      <c r="L324" s="4"/>
      <c r="M324" s="4"/>
      <c r="N324" s="4"/>
      <c r="O324" s="4"/>
      <c r="P324" s="4"/>
      <c r="Q324" s="4"/>
      <c r="R324" s="4"/>
      <c r="S324" s="4"/>
      <c r="T324" s="4"/>
      <c r="U324" s="4"/>
      <c r="V324" s="4"/>
      <c r="W324" s="4"/>
      <c r="X324" s="4"/>
      <c r="Y324" s="4"/>
      <c r="Z324" s="4"/>
    </row>
    <row r="325" spans="1:26" ht="12.75" customHeight="1">
      <c r="A325" s="33"/>
      <c r="B325" s="34" t="s">
        <v>520</v>
      </c>
      <c r="C325" s="11"/>
      <c r="D325" s="834" t="s">
        <v>375</v>
      </c>
      <c r="E325" s="832"/>
      <c r="F325" s="832"/>
      <c r="G325" s="4"/>
      <c r="H325" s="4"/>
      <c r="I325" s="4"/>
      <c r="J325" s="4"/>
      <c r="K325" s="4"/>
      <c r="L325" s="4"/>
      <c r="M325" s="4"/>
      <c r="N325" s="4"/>
      <c r="O325" s="4"/>
      <c r="P325" s="4"/>
      <c r="Q325" s="4"/>
      <c r="R325" s="4"/>
      <c r="S325" s="4"/>
      <c r="T325" s="4"/>
      <c r="U325" s="4"/>
      <c r="V325" s="4"/>
      <c r="W325" s="4"/>
      <c r="X325" s="4"/>
      <c r="Y325" s="4"/>
      <c r="Z325" s="4"/>
    </row>
    <row r="326" spans="1:26" ht="12.75" customHeight="1">
      <c r="A326" s="11"/>
      <c r="B326" s="11"/>
      <c r="C326" s="11"/>
      <c r="D326" s="832"/>
      <c r="E326" s="832"/>
      <c r="F326" s="832"/>
      <c r="G326" s="4"/>
      <c r="H326" s="4"/>
      <c r="I326" s="4"/>
      <c r="J326" s="4"/>
      <c r="K326" s="4"/>
      <c r="L326" s="4"/>
      <c r="M326" s="4"/>
      <c r="N326" s="4"/>
      <c r="O326" s="4"/>
      <c r="P326" s="4"/>
      <c r="Q326" s="4"/>
      <c r="R326" s="4"/>
      <c r="S326" s="4"/>
      <c r="T326" s="4"/>
      <c r="U326" s="4"/>
      <c r="V326" s="4"/>
      <c r="W326" s="4"/>
      <c r="X326" s="4"/>
      <c r="Y326" s="4"/>
      <c r="Z326" s="4"/>
    </row>
    <row r="327" spans="1:26" ht="12.75" customHeight="1">
      <c r="A327" s="11"/>
      <c r="B327" s="11"/>
      <c r="C327" s="11"/>
      <c r="D327" s="832"/>
      <c r="E327" s="832"/>
      <c r="F327" s="832"/>
      <c r="G327" s="4"/>
      <c r="H327" s="4"/>
      <c r="I327" s="4"/>
      <c r="J327" s="4"/>
      <c r="K327" s="4"/>
      <c r="L327" s="4"/>
      <c r="M327" s="4"/>
      <c r="N327" s="4"/>
      <c r="O327" s="4"/>
      <c r="P327" s="4"/>
      <c r="Q327" s="4"/>
      <c r="R327" s="4"/>
      <c r="S327" s="4"/>
      <c r="T327" s="4"/>
      <c r="U327" s="4"/>
      <c r="V327" s="4"/>
      <c r="W327" s="4"/>
      <c r="X327" s="4"/>
      <c r="Y327" s="4"/>
      <c r="Z327" s="4"/>
    </row>
    <row r="328" spans="1:26" ht="12.75" customHeight="1">
      <c r="A328" s="11"/>
      <c r="B328" s="11"/>
      <c r="C328" s="11"/>
      <c r="D328" s="832"/>
      <c r="E328" s="832"/>
      <c r="F328" s="832"/>
      <c r="G328" s="4"/>
      <c r="H328" s="4"/>
      <c r="I328" s="4"/>
      <c r="J328" s="4"/>
      <c r="K328" s="4"/>
      <c r="L328" s="4"/>
      <c r="M328" s="4"/>
      <c r="N328" s="4"/>
      <c r="O328" s="4"/>
      <c r="P328" s="4"/>
      <c r="Q328" s="4"/>
      <c r="R328" s="4"/>
      <c r="S328" s="4"/>
      <c r="T328" s="4"/>
      <c r="U328" s="4"/>
      <c r="V328" s="4"/>
      <c r="W328" s="4"/>
      <c r="X328" s="4"/>
      <c r="Y328" s="4"/>
      <c r="Z328" s="4"/>
    </row>
    <row r="329" spans="1:26" ht="12.75" customHeight="1">
      <c r="A329" s="11"/>
      <c r="B329" s="11"/>
      <c r="C329" s="11"/>
      <c r="D329" s="832"/>
      <c r="E329" s="832"/>
      <c r="F329" s="832"/>
      <c r="G329" s="4"/>
      <c r="H329" s="4"/>
      <c r="I329" s="4"/>
      <c r="J329" s="4"/>
      <c r="K329" s="4"/>
      <c r="L329" s="4"/>
      <c r="M329" s="4"/>
      <c r="N329" s="4"/>
      <c r="O329" s="4"/>
      <c r="P329" s="4"/>
      <c r="Q329" s="4"/>
      <c r="R329" s="4"/>
      <c r="S329" s="4"/>
      <c r="T329" s="4"/>
      <c r="U329" s="4"/>
      <c r="V329" s="4"/>
      <c r="W329" s="4"/>
      <c r="X329" s="4"/>
      <c r="Y329" s="4"/>
      <c r="Z329" s="4"/>
    </row>
    <row r="330" spans="1:26" ht="12.75" customHeight="1">
      <c r="A330" s="11"/>
      <c r="B330" s="11"/>
      <c r="C330" s="11"/>
      <c r="D330" s="832"/>
      <c r="E330" s="832"/>
      <c r="F330" s="832"/>
      <c r="G330" s="4"/>
      <c r="H330" s="4"/>
      <c r="I330" s="4"/>
      <c r="J330" s="4"/>
      <c r="K330" s="4"/>
      <c r="L330" s="4"/>
      <c r="M330" s="4"/>
      <c r="N330" s="4"/>
      <c r="O330" s="4"/>
      <c r="P330" s="4"/>
      <c r="Q330" s="4"/>
      <c r="R330" s="4"/>
      <c r="S330" s="4"/>
      <c r="T330" s="4"/>
      <c r="U330" s="4"/>
      <c r="V330" s="4"/>
      <c r="W330" s="4"/>
      <c r="X330" s="4"/>
      <c r="Y330" s="4"/>
      <c r="Z330" s="4"/>
    </row>
    <row r="331" spans="1:26" ht="12.75" customHeight="1">
      <c r="A331" s="11"/>
      <c r="B331" s="11"/>
      <c r="C331" s="11"/>
      <c r="D331" s="832"/>
      <c r="E331" s="832"/>
      <c r="F331" s="832"/>
      <c r="G331" s="4"/>
      <c r="H331" s="4"/>
      <c r="I331" s="4"/>
      <c r="J331" s="4"/>
      <c r="K331" s="4"/>
      <c r="L331" s="4"/>
      <c r="M331" s="4"/>
      <c r="N331" s="4"/>
      <c r="O331" s="4"/>
      <c r="P331" s="4"/>
      <c r="Q331" s="4"/>
      <c r="R331" s="4"/>
      <c r="S331" s="4"/>
      <c r="T331" s="4"/>
      <c r="U331" s="4"/>
      <c r="V331" s="4"/>
      <c r="W331" s="4"/>
      <c r="X331" s="4"/>
      <c r="Y331" s="4"/>
      <c r="Z331" s="4"/>
    </row>
    <row r="332" spans="1:26" ht="12.75" customHeight="1">
      <c r="A332" s="11"/>
      <c r="B332" s="11"/>
      <c r="C332" s="11"/>
      <c r="D332" s="832"/>
      <c r="E332" s="832"/>
      <c r="F332" s="832"/>
      <c r="G332" s="4"/>
      <c r="H332" s="4"/>
      <c r="I332" s="4"/>
      <c r="J332" s="4"/>
      <c r="K332" s="4"/>
      <c r="L332" s="4"/>
      <c r="M332" s="4"/>
      <c r="N332" s="4"/>
      <c r="O332" s="4"/>
      <c r="P332" s="4"/>
      <c r="Q332" s="4"/>
      <c r="R332" s="4"/>
      <c r="S332" s="4"/>
      <c r="T332" s="4"/>
      <c r="U332" s="4"/>
      <c r="V332" s="4"/>
      <c r="W332" s="4"/>
      <c r="X332" s="4"/>
      <c r="Y332" s="4"/>
      <c r="Z332" s="4"/>
    </row>
    <row r="333" spans="1:26" ht="12.75" customHeight="1">
      <c r="A333" s="11"/>
      <c r="B333" s="11"/>
      <c r="C333" s="11"/>
      <c r="D333" s="832"/>
      <c r="E333" s="832"/>
      <c r="F333" s="832"/>
      <c r="G333" s="4"/>
      <c r="H333" s="4"/>
      <c r="I333" s="4"/>
      <c r="J333" s="4"/>
      <c r="K333" s="4"/>
      <c r="L333" s="4"/>
      <c r="M333" s="4"/>
      <c r="N333" s="4"/>
      <c r="O333" s="4"/>
      <c r="P333" s="4"/>
      <c r="Q333" s="4"/>
      <c r="R333" s="4"/>
      <c r="S333" s="4"/>
      <c r="T333" s="4"/>
      <c r="U333" s="4"/>
      <c r="V333" s="4"/>
      <c r="W333" s="4"/>
      <c r="X333" s="4"/>
      <c r="Y333" s="4"/>
      <c r="Z333" s="4"/>
    </row>
    <row r="334" spans="1:26" ht="12.75" customHeight="1">
      <c r="A334" s="11"/>
      <c r="B334" s="11"/>
      <c r="C334" s="11"/>
      <c r="D334" s="12"/>
      <c r="E334" s="12"/>
      <c r="F334" s="12"/>
      <c r="G334" s="4"/>
      <c r="H334" s="4"/>
      <c r="I334" s="4"/>
      <c r="J334" s="4"/>
      <c r="K334" s="4"/>
      <c r="L334" s="4"/>
      <c r="M334" s="4"/>
      <c r="N334" s="4"/>
      <c r="O334" s="4"/>
      <c r="P334" s="4"/>
      <c r="Q334" s="4"/>
      <c r="R334" s="4"/>
      <c r="S334" s="4"/>
      <c r="T334" s="4"/>
      <c r="U334" s="4"/>
      <c r="V334" s="4"/>
      <c r="W334" s="4"/>
      <c r="X334" s="4"/>
      <c r="Y334" s="4"/>
      <c r="Z334" s="4"/>
    </row>
    <row r="335" spans="1:26" ht="12.75" customHeight="1">
      <c r="A335" s="33"/>
      <c r="B335" s="34" t="s">
        <v>520</v>
      </c>
      <c r="C335" s="11"/>
      <c r="D335" s="834" t="s">
        <v>559</v>
      </c>
      <c r="E335" s="832"/>
      <c r="F335" s="832"/>
      <c r="G335" s="4"/>
      <c r="H335" s="4"/>
      <c r="I335" s="4"/>
      <c r="J335" s="4"/>
      <c r="K335" s="4"/>
      <c r="L335" s="4"/>
      <c r="M335" s="4"/>
      <c r="N335" s="4"/>
      <c r="O335" s="4"/>
      <c r="P335" s="4"/>
      <c r="Q335" s="4"/>
      <c r="R335" s="4"/>
      <c r="S335" s="4"/>
      <c r="T335" s="4"/>
      <c r="U335" s="4"/>
      <c r="V335" s="4"/>
      <c r="W335" s="4"/>
      <c r="X335" s="4"/>
      <c r="Y335" s="4"/>
      <c r="Z335" s="4"/>
    </row>
    <row r="336" spans="1:26" ht="12.75" customHeight="1">
      <c r="A336" s="11"/>
      <c r="B336" s="11"/>
      <c r="C336" s="11"/>
      <c r="D336" s="832"/>
      <c r="E336" s="832"/>
      <c r="F336" s="832"/>
      <c r="G336" s="4"/>
      <c r="H336" s="4"/>
      <c r="I336" s="4"/>
      <c r="J336" s="4"/>
      <c r="K336" s="4"/>
      <c r="L336" s="4"/>
      <c r="M336" s="4"/>
      <c r="N336" s="4"/>
      <c r="O336" s="4"/>
      <c r="P336" s="4"/>
      <c r="Q336" s="4"/>
      <c r="R336" s="4"/>
      <c r="S336" s="4"/>
      <c r="T336" s="4"/>
      <c r="U336" s="4"/>
      <c r="V336" s="4"/>
      <c r="W336" s="4"/>
      <c r="X336" s="4"/>
      <c r="Y336" s="4"/>
      <c r="Z336" s="4"/>
    </row>
    <row r="337" spans="1:26" ht="12.75" customHeight="1">
      <c r="A337" s="11"/>
      <c r="B337" s="11"/>
      <c r="C337" s="11"/>
      <c r="D337" s="832"/>
      <c r="E337" s="832"/>
      <c r="F337" s="832"/>
      <c r="G337" s="4"/>
      <c r="H337" s="4"/>
      <c r="I337" s="4"/>
      <c r="J337" s="4"/>
      <c r="K337" s="4"/>
      <c r="L337" s="4"/>
      <c r="M337" s="4"/>
      <c r="N337" s="4"/>
      <c r="O337" s="4"/>
      <c r="P337" s="4"/>
      <c r="Q337" s="4"/>
      <c r="R337" s="4"/>
      <c r="S337" s="4"/>
      <c r="T337" s="4"/>
      <c r="U337" s="4"/>
      <c r="V337" s="4"/>
      <c r="W337" s="4"/>
      <c r="X337" s="4"/>
      <c r="Y337" s="4"/>
      <c r="Z337" s="4"/>
    </row>
    <row r="338" spans="1:26" ht="12.75" customHeight="1">
      <c r="A338" s="11"/>
      <c r="B338" s="11"/>
      <c r="C338" s="11"/>
      <c r="D338" s="832"/>
      <c r="E338" s="832"/>
      <c r="F338" s="832"/>
      <c r="G338" s="4"/>
      <c r="H338" s="4"/>
      <c r="I338" s="4"/>
      <c r="J338" s="4"/>
      <c r="K338" s="4"/>
      <c r="L338" s="4"/>
      <c r="M338" s="4"/>
      <c r="N338" s="4"/>
      <c r="O338" s="4"/>
      <c r="P338" s="4"/>
      <c r="Q338" s="4"/>
      <c r="R338" s="4"/>
      <c r="S338" s="4"/>
      <c r="T338" s="4"/>
      <c r="U338" s="4"/>
      <c r="V338" s="4"/>
      <c r="W338" s="4"/>
      <c r="X338" s="4"/>
      <c r="Y338" s="4"/>
      <c r="Z338" s="4"/>
    </row>
    <row r="339" spans="1:26" ht="12.75" customHeight="1">
      <c r="A339" s="11"/>
      <c r="B339" s="11"/>
      <c r="C339" s="11"/>
      <c r="D339" s="832"/>
      <c r="E339" s="832"/>
      <c r="F339" s="832"/>
      <c r="G339" s="4"/>
      <c r="H339" s="4"/>
      <c r="I339" s="4"/>
      <c r="J339" s="4"/>
      <c r="K339" s="4"/>
      <c r="L339" s="4"/>
      <c r="M339" s="4"/>
      <c r="N339" s="4"/>
      <c r="O339" s="4"/>
      <c r="P339" s="4"/>
      <c r="Q339" s="4"/>
      <c r="R339" s="4"/>
      <c r="S339" s="4"/>
      <c r="T339" s="4"/>
      <c r="U339" s="4"/>
      <c r="V339" s="4"/>
      <c r="W339" s="4"/>
      <c r="X339" s="4"/>
      <c r="Y339" s="4"/>
      <c r="Z339" s="4"/>
    </row>
    <row r="340" spans="1:26" ht="12.75" customHeight="1">
      <c r="A340" s="11"/>
      <c r="B340" s="11"/>
      <c r="C340" s="11"/>
      <c r="D340" s="832"/>
      <c r="E340" s="832"/>
      <c r="F340" s="832"/>
      <c r="G340" s="4"/>
      <c r="H340" s="4"/>
      <c r="I340" s="4"/>
      <c r="J340" s="4"/>
      <c r="K340" s="4"/>
      <c r="L340" s="4"/>
      <c r="M340" s="4"/>
      <c r="N340" s="4"/>
      <c r="O340" s="4"/>
      <c r="P340" s="4"/>
      <c r="Q340" s="4"/>
      <c r="R340" s="4"/>
      <c r="S340" s="4"/>
      <c r="T340" s="4"/>
      <c r="U340" s="4"/>
      <c r="V340" s="4"/>
      <c r="W340" s="4"/>
      <c r="X340" s="4"/>
      <c r="Y340" s="4"/>
      <c r="Z340" s="4"/>
    </row>
    <row r="341" spans="1:26" ht="12.75" customHeight="1">
      <c r="A341" s="11"/>
      <c r="B341" s="11"/>
      <c r="C341" s="11"/>
      <c r="D341" s="5"/>
      <c r="E341" s="5"/>
      <c r="F341" s="5"/>
      <c r="G341" s="4"/>
      <c r="H341" s="4"/>
      <c r="I341" s="4"/>
      <c r="J341" s="4"/>
      <c r="K341" s="4"/>
      <c r="L341" s="4"/>
      <c r="M341" s="4"/>
      <c r="N341" s="4"/>
      <c r="O341" s="4"/>
      <c r="P341" s="4"/>
      <c r="Q341" s="4"/>
      <c r="R341" s="4"/>
      <c r="S341" s="4"/>
      <c r="T341" s="4"/>
      <c r="U341" s="4"/>
      <c r="V341" s="4"/>
      <c r="W341" s="4"/>
      <c r="X341" s="4"/>
      <c r="Y341" s="4"/>
      <c r="Z341" s="4"/>
    </row>
    <row r="342" spans="1:26" ht="12.75" customHeight="1">
      <c r="A342" s="11"/>
      <c r="B342" s="11"/>
      <c r="C342" s="11"/>
      <c r="D342" s="861" t="s">
        <v>377</v>
      </c>
      <c r="E342" s="862"/>
      <c r="F342" s="862"/>
      <c r="G342" s="4"/>
      <c r="H342" s="4"/>
      <c r="I342" s="4"/>
      <c r="J342" s="4"/>
      <c r="K342" s="4"/>
      <c r="L342" s="4"/>
      <c r="M342" s="4"/>
      <c r="N342" s="4"/>
      <c r="O342" s="4"/>
      <c r="P342" s="4"/>
      <c r="Q342" s="4"/>
      <c r="R342" s="4"/>
      <c r="S342" s="4"/>
      <c r="T342" s="4"/>
      <c r="U342" s="4"/>
      <c r="V342" s="4"/>
      <c r="W342" s="4"/>
      <c r="X342" s="4"/>
      <c r="Y342" s="4"/>
      <c r="Z342" s="4"/>
    </row>
    <row r="343" spans="1:26" ht="12.75" customHeight="1">
      <c r="A343" s="11"/>
      <c r="B343" s="11"/>
      <c r="C343" s="11"/>
      <c r="D343" s="863" t="s">
        <v>378</v>
      </c>
      <c r="E343" s="864"/>
      <c r="F343" s="864"/>
      <c r="G343" s="4"/>
      <c r="H343" s="4"/>
      <c r="I343" s="4"/>
      <c r="J343" s="4"/>
      <c r="K343" s="4"/>
      <c r="L343" s="4"/>
      <c r="M343" s="4"/>
      <c r="N343" s="4"/>
      <c r="O343" s="4"/>
      <c r="P343" s="4"/>
      <c r="Q343" s="4"/>
      <c r="R343" s="4"/>
      <c r="S343" s="4"/>
      <c r="T343" s="4"/>
      <c r="U343" s="4"/>
      <c r="V343" s="4"/>
      <c r="W343" s="4"/>
      <c r="X343" s="4"/>
      <c r="Y343" s="4"/>
      <c r="Z343" s="4"/>
    </row>
    <row r="344" spans="1:26" ht="12.75" customHeight="1">
      <c r="A344" s="4"/>
      <c r="B344" s="4"/>
      <c r="C344" s="4"/>
      <c r="D344" s="12"/>
      <c r="E344" s="12"/>
      <c r="F344" s="12"/>
      <c r="G344" s="4"/>
      <c r="H344" s="4"/>
      <c r="I344" s="4"/>
      <c r="J344" s="4"/>
      <c r="K344" s="4"/>
      <c r="L344" s="4"/>
      <c r="M344" s="4"/>
      <c r="N344" s="4"/>
      <c r="O344" s="4"/>
      <c r="P344" s="4"/>
      <c r="Q344" s="4"/>
      <c r="R344" s="4"/>
      <c r="S344" s="4"/>
      <c r="T344" s="4"/>
      <c r="U344" s="4"/>
      <c r="V344" s="4"/>
      <c r="W344" s="4"/>
      <c r="X344" s="4"/>
      <c r="Y344" s="4"/>
      <c r="Z344" s="4"/>
    </row>
    <row r="345" spans="1:26" ht="12.75" customHeight="1">
      <c r="A345" s="33"/>
      <c r="B345" s="34" t="s">
        <v>520</v>
      </c>
      <c r="C345" s="4"/>
      <c r="D345" s="851" t="s">
        <v>379</v>
      </c>
      <c r="E345" s="832"/>
      <c r="F345" s="832"/>
      <c r="G345" s="4"/>
      <c r="H345" s="4"/>
      <c r="I345" s="4"/>
      <c r="J345" s="4"/>
      <c r="K345" s="4"/>
      <c r="L345" s="4"/>
      <c r="M345" s="4"/>
      <c r="N345" s="4"/>
      <c r="O345" s="4"/>
      <c r="P345" s="4"/>
      <c r="Q345" s="4"/>
      <c r="R345" s="4"/>
      <c r="S345" s="4"/>
      <c r="T345" s="4"/>
      <c r="U345" s="4"/>
      <c r="V345" s="4"/>
      <c r="W345" s="4"/>
      <c r="X345" s="4"/>
      <c r="Y345" s="4"/>
      <c r="Z345" s="4"/>
    </row>
    <row r="346" spans="1:26" ht="12.75" customHeight="1">
      <c r="A346" s="4"/>
      <c r="B346" s="4"/>
      <c r="C346" s="4"/>
      <c r="D346" s="12"/>
      <c r="E346" s="12"/>
      <c r="F346" s="12"/>
      <c r="G346" s="4"/>
      <c r="H346" s="4"/>
      <c r="I346" s="4"/>
      <c r="J346" s="4"/>
      <c r="K346" s="4"/>
      <c r="L346" s="4"/>
      <c r="M346" s="4"/>
      <c r="N346" s="4"/>
      <c r="O346" s="4"/>
      <c r="P346" s="4"/>
      <c r="Q346" s="4"/>
      <c r="R346" s="4"/>
      <c r="S346" s="4"/>
      <c r="T346" s="4"/>
      <c r="U346" s="4"/>
      <c r="V346" s="4"/>
      <c r="W346" s="4"/>
      <c r="X346" s="4"/>
      <c r="Y346" s="4"/>
      <c r="Z346" s="4"/>
    </row>
    <row r="347" spans="1:26" ht="12.75" customHeight="1">
      <c r="A347" s="4"/>
      <c r="B347" s="34" t="s">
        <v>520</v>
      </c>
      <c r="C347" s="4"/>
      <c r="D347" s="834" t="s">
        <v>560</v>
      </c>
      <c r="E347" s="832"/>
      <c r="F347" s="832"/>
      <c r="G347" s="4"/>
      <c r="H347" s="4"/>
      <c r="I347" s="4"/>
      <c r="J347" s="4"/>
      <c r="K347" s="4"/>
      <c r="L347" s="4"/>
      <c r="M347" s="4"/>
      <c r="N347" s="4"/>
      <c r="O347" s="4"/>
      <c r="P347" s="4"/>
      <c r="Q347" s="4"/>
      <c r="R347" s="4"/>
      <c r="S347" s="4"/>
      <c r="T347" s="4"/>
      <c r="U347" s="4"/>
      <c r="V347" s="4"/>
      <c r="W347" s="4"/>
      <c r="X347" s="4"/>
      <c r="Y347" s="4"/>
      <c r="Z347" s="4"/>
    </row>
    <row r="348" spans="1:26" ht="12.75" customHeight="1">
      <c r="A348" s="4"/>
      <c r="B348" s="4"/>
      <c r="C348" s="4"/>
      <c r="D348" s="832"/>
      <c r="E348" s="832"/>
      <c r="F348" s="832"/>
      <c r="G348" s="4"/>
      <c r="H348" s="4"/>
      <c r="I348" s="4"/>
      <c r="J348" s="4"/>
      <c r="K348" s="4"/>
      <c r="L348" s="4"/>
      <c r="M348" s="4"/>
      <c r="N348" s="4"/>
      <c r="O348" s="4"/>
      <c r="P348" s="4"/>
      <c r="Q348" s="4"/>
      <c r="R348" s="4"/>
      <c r="S348" s="4"/>
      <c r="T348" s="4"/>
      <c r="U348" s="4"/>
      <c r="V348" s="4"/>
      <c r="W348" s="4"/>
      <c r="X348" s="4"/>
      <c r="Y348" s="4"/>
      <c r="Z348" s="4"/>
    </row>
    <row r="349" spans="1:26" ht="12.75" customHeight="1">
      <c r="A349" s="4"/>
      <c r="B349" s="4"/>
      <c r="C349" s="4"/>
      <c r="D349" s="832"/>
      <c r="E349" s="832"/>
      <c r="F349" s="832"/>
      <c r="G349" s="4"/>
      <c r="H349" s="4"/>
      <c r="I349" s="4"/>
      <c r="J349" s="4"/>
      <c r="K349" s="4"/>
      <c r="L349" s="4"/>
      <c r="M349" s="4"/>
      <c r="N349" s="4"/>
      <c r="O349" s="4"/>
      <c r="P349" s="4"/>
      <c r="Q349" s="4"/>
      <c r="R349" s="4"/>
      <c r="S349" s="4"/>
      <c r="T349" s="4"/>
      <c r="U349" s="4"/>
      <c r="V349" s="4"/>
      <c r="W349" s="4"/>
      <c r="X349" s="4"/>
      <c r="Y349" s="4"/>
      <c r="Z349" s="4"/>
    </row>
    <row r="350" spans="1:26" ht="12.75" customHeight="1">
      <c r="A350" s="4"/>
      <c r="B350" s="4"/>
      <c r="C350" s="4"/>
      <c r="D350" s="832"/>
      <c r="E350" s="832"/>
      <c r="F350" s="832"/>
      <c r="G350" s="4"/>
      <c r="H350" s="4"/>
      <c r="I350" s="4"/>
      <c r="J350" s="4"/>
      <c r="K350" s="4"/>
      <c r="L350" s="4"/>
      <c r="M350" s="4"/>
      <c r="N350" s="4"/>
      <c r="O350" s="4"/>
      <c r="P350" s="4"/>
      <c r="Q350" s="4"/>
      <c r="R350" s="4"/>
      <c r="S350" s="4"/>
      <c r="T350" s="4"/>
      <c r="U350" s="4"/>
      <c r="V350" s="4"/>
      <c r="W350" s="4"/>
      <c r="X350" s="4"/>
      <c r="Y350" s="4"/>
      <c r="Z350" s="4"/>
    </row>
    <row r="351" spans="1:26" ht="12.75" customHeight="1">
      <c r="A351" s="4"/>
      <c r="B351" s="4"/>
      <c r="C351" s="4"/>
      <c r="D351" s="832"/>
      <c r="E351" s="832"/>
      <c r="F351" s="832"/>
      <c r="G351" s="4"/>
      <c r="H351" s="4"/>
      <c r="I351" s="4"/>
      <c r="J351" s="4"/>
      <c r="K351" s="4"/>
      <c r="L351" s="4"/>
      <c r="M351" s="4"/>
      <c r="N351" s="4"/>
      <c r="O351" s="4"/>
      <c r="P351" s="4"/>
      <c r="Q351" s="4"/>
      <c r="R351" s="4"/>
      <c r="S351" s="4"/>
      <c r="T351" s="4"/>
      <c r="U351" s="4"/>
      <c r="V351" s="4"/>
      <c r="W351" s="4"/>
      <c r="X351" s="4"/>
      <c r="Y351" s="4"/>
      <c r="Z351" s="4"/>
    </row>
    <row r="352" spans="1:26" ht="12.75" customHeight="1">
      <c r="A352" s="4"/>
      <c r="B352" s="4"/>
      <c r="C352" s="4"/>
      <c r="D352" s="832"/>
      <c r="E352" s="832"/>
      <c r="F352" s="832"/>
      <c r="G352" s="4"/>
      <c r="H352" s="4"/>
      <c r="I352" s="4"/>
      <c r="J352" s="4"/>
      <c r="K352" s="4"/>
      <c r="L352" s="4"/>
      <c r="M352" s="4"/>
      <c r="N352" s="4"/>
      <c r="O352" s="4"/>
      <c r="P352" s="4"/>
      <c r="Q352" s="4"/>
      <c r="R352" s="4"/>
      <c r="S352" s="4"/>
      <c r="T352" s="4"/>
      <c r="U352" s="4"/>
      <c r="V352" s="4"/>
      <c r="W352" s="4"/>
      <c r="X352" s="4"/>
      <c r="Y352" s="4"/>
      <c r="Z352" s="4"/>
    </row>
    <row r="353" spans="1:26" ht="12.75" customHeight="1">
      <c r="A353" s="4"/>
      <c r="B353" s="4"/>
      <c r="C353" s="4"/>
      <c r="D353" s="832"/>
      <c r="E353" s="832"/>
      <c r="F353" s="832"/>
      <c r="G353" s="4"/>
      <c r="H353" s="4"/>
      <c r="I353" s="4"/>
      <c r="J353" s="4"/>
      <c r="K353" s="4"/>
      <c r="L353" s="4"/>
      <c r="M353" s="4"/>
      <c r="N353" s="4"/>
      <c r="O353" s="4"/>
      <c r="P353" s="4"/>
      <c r="Q353" s="4"/>
      <c r="R353" s="4"/>
      <c r="S353" s="4"/>
      <c r="T353" s="4"/>
      <c r="U353" s="4"/>
      <c r="V353" s="4"/>
      <c r="W353" s="4"/>
      <c r="X353" s="4"/>
      <c r="Y353" s="4"/>
      <c r="Z353" s="4"/>
    </row>
    <row r="354" spans="1:26" ht="12.75" customHeight="1">
      <c r="A354" s="4"/>
      <c r="B354" s="4"/>
      <c r="C354" s="4"/>
      <c r="D354" s="832"/>
      <c r="E354" s="832"/>
      <c r="F354" s="832"/>
      <c r="G354" s="4"/>
      <c r="H354" s="4"/>
      <c r="I354" s="4"/>
      <c r="J354" s="4"/>
      <c r="K354" s="4"/>
      <c r="L354" s="4"/>
      <c r="M354" s="4"/>
      <c r="N354" s="4"/>
      <c r="O354" s="4"/>
      <c r="P354" s="4"/>
      <c r="Q354" s="4"/>
      <c r="R354" s="4"/>
      <c r="S354" s="4"/>
      <c r="T354" s="4"/>
      <c r="U354" s="4"/>
      <c r="V354" s="4"/>
      <c r="W354" s="4"/>
      <c r="X354" s="4"/>
      <c r="Y354" s="4"/>
      <c r="Z354" s="4"/>
    </row>
    <row r="355" spans="1:26" ht="12.75" customHeight="1">
      <c r="A355" s="4"/>
      <c r="B355" s="4"/>
      <c r="C355" s="4"/>
      <c r="D355" s="832"/>
      <c r="E355" s="832"/>
      <c r="F355" s="832"/>
      <c r="G355" s="4"/>
      <c r="H355" s="4"/>
      <c r="I355" s="4"/>
      <c r="J355" s="4"/>
      <c r="K355" s="4"/>
      <c r="L355" s="4"/>
      <c r="M355" s="4"/>
      <c r="N355" s="4"/>
      <c r="O355" s="4"/>
      <c r="P355" s="4"/>
      <c r="Q355" s="4"/>
      <c r="R355" s="4"/>
      <c r="S355" s="4"/>
      <c r="T355" s="4"/>
      <c r="U355" s="4"/>
      <c r="V355" s="4"/>
      <c r="W355" s="4"/>
      <c r="X355" s="4"/>
      <c r="Y355" s="4"/>
      <c r="Z355" s="4"/>
    </row>
    <row r="356" spans="1:26" ht="12.75" customHeight="1">
      <c r="A356" s="4"/>
      <c r="B356" s="4"/>
      <c r="C356" s="4"/>
      <c r="D356" s="832"/>
      <c r="E356" s="832"/>
      <c r="F356" s="832"/>
      <c r="G356" s="4"/>
      <c r="H356" s="4"/>
      <c r="I356" s="4"/>
      <c r="J356" s="4"/>
      <c r="K356" s="4"/>
      <c r="L356" s="4"/>
      <c r="M356" s="4"/>
      <c r="N356" s="4"/>
      <c r="O356" s="4"/>
      <c r="P356" s="4"/>
      <c r="Q356" s="4"/>
      <c r="R356" s="4"/>
      <c r="S356" s="4"/>
      <c r="T356" s="4"/>
      <c r="U356" s="4"/>
      <c r="V356" s="4"/>
      <c r="W356" s="4"/>
      <c r="X356" s="4"/>
      <c r="Y356" s="4"/>
      <c r="Z356" s="4"/>
    </row>
    <row r="357" spans="1:26" ht="12.75" customHeight="1">
      <c r="A357" s="4"/>
      <c r="B357" s="4"/>
      <c r="C357" s="4"/>
      <c r="D357" s="832"/>
      <c r="E357" s="832"/>
      <c r="F357" s="832"/>
      <c r="G357" s="4"/>
      <c r="H357" s="4"/>
      <c r="I357" s="4"/>
      <c r="J357" s="4"/>
      <c r="K357" s="4"/>
      <c r="L357" s="4"/>
      <c r="M357" s="4"/>
      <c r="N357" s="4"/>
      <c r="O357" s="4"/>
      <c r="P357" s="4"/>
      <c r="Q357" s="4"/>
      <c r="R357" s="4"/>
      <c r="S357" s="4"/>
      <c r="T357" s="4"/>
      <c r="U357" s="4"/>
      <c r="V357" s="4"/>
      <c r="W357" s="4"/>
      <c r="X357" s="4"/>
      <c r="Y357" s="4"/>
      <c r="Z357" s="4"/>
    </row>
    <row r="358" spans="1:26" ht="12.75" customHeight="1">
      <c r="A358" s="4"/>
      <c r="B358" s="4"/>
      <c r="C358" s="4"/>
      <c r="D358" s="832"/>
      <c r="E358" s="832"/>
      <c r="F358" s="832"/>
      <c r="G358" s="4"/>
      <c r="H358" s="4"/>
      <c r="I358" s="4"/>
      <c r="J358" s="4"/>
      <c r="K358" s="4"/>
      <c r="L358" s="4"/>
      <c r="M358" s="4"/>
      <c r="N358" s="4"/>
      <c r="O358" s="4"/>
      <c r="P358" s="4"/>
      <c r="Q358" s="4"/>
      <c r="R358" s="4"/>
      <c r="S358" s="4"/>
      <c r="T358" s="4"/>
      <c r="U358" s="4"/>
      <c r="V358" s="4"/>
      <c r="W358" s="4"/>
      <c r="X358" s="4"/>
      <c r="Y358" s="4"/>
      <c r="Z358" s="4"/>
    </row>
    <row r="359" spans="1:26" ht="12.75" customHeight="1">
      <c r="A359" s="4"/>
      <c r="B359" s="4"/>
      <c r="C359" s="4"/>
      <c r="D359" s="5"/>
      <c r="E359" s="5"/>
      <c r="F359" s="5"/>
      <c r="G359" s="4"/>
      <c r="H359" s="4"/>
      <c r="I359" s="4"/>
      <c r="J359" s="4"/>
      <c r="K359" s="4"/>
      <c r="L359" s="4"/>
      <c r="M359" s="4"/>
      <c r="N359" s="4"/>
      <c r="O359" s="4"/>
      <c r="P359" s="4"/>
      <c r="Q359" s="4"/>
      <c r="R359" s="4"/>
      <c r="S359" s="4"/>
      <c r="T359" s="4"/>
      <c r="U359" s="4"/>
      <c r="V359" s="4"/>
      <c r="W359" s="4"/>
      <c r="X359" s="4"/>
      <c r="Y359" s="4"/>
      <c r="Z359" s="4"/>
    </row>
    <row r="360" spans="1:26" ht="12" customHeight="1">
      <c r="A360" s="4"/>
      <c r="B360" s="34" t="s">
        <v>520</v>
      </c>
      <c r="C360" s="4"/>
      <c r="D360" s="878" t="s">
        <v>561</v>
      </c>
      <c r="E360" s="832"/>
      <c r="F360" s="832"/>
      <c r="G360" s="4"/>
      <c r="H360" s="4"/>
      <c r="I360" s="4"/>
      <c r="J360" s="4"/>
      <c r="K360" s="4"/>
      <c r="L360" s="4"/>
      <c r="M360" s="4"/>
      <c r="N360" s="4"/>
      <c r="O360" s="4"/>
      <c r="P360" s="4"/>
      <c r="Q360" s="4"/>
      <c r="R360" s="4"/>
      <c r="S360" s="4"/>
      <c r="T360" s="4"/>
      <c r="U360" s="4"/>
      <c r="V360" s="4"/>
      <c r="W360" s="4"/>
      <c r="X360" s="4"/>
      <c r="Y360" s="4"/>
      <c r="Z360" s="4"/>
    </row>
    <row r="361" spans="1:26" ht="12.75" customHeight="1">
      <c r="A361" s="4"/>
      <c r="B361" s="4"/>
      <c r="C361" s="4"/>
      <c r="D361" s="832"/>
      <c r="E361" s="832"/>
      <c r="F361" s="832"/>
      <c r="G361" s="4"/>
      <c r="H361" s="4"/>
      <c r="I361" s="4"/>
      <c r="J361" s="4"/>
      <c r="K361" s="4"/>
      <c r="L361" s="4"/>
      <c r="M361" s="4"/>
      <c r="N361" s="4"/>
      <c r="O361" s="4"/>
      <c r="P361" s="4"/>
      <c r="Q361" s="4"/>
      <c r="R361" s="4"/>
      <c r="S361" s="4"/>
      <c r="T361" s="4"/>
      <c r="U361" s="4"/>
      <c r="V361" s="4"/>
      <c r="W361" s="4"/>
      <c r="X361" s="4"/>
      <c r="Y361" s="4"/>
      <c r="Z361" s="4"/>
    </row>
    <row r="362" spans="1:26" ht="12.75" customHeight="1">
      <c r="A362" s="4"/>
      <c r="B362" s="4"/>
      <c r="C362" s="4"/>
      <c r="D362" s="832"/>
      <c r="E362" s="832"/>
      <c r="F362" s="832"/>
      <c r="G362" s="4"/>
      <c r="H362" s="4"/>
      <c r="I362" s="4"/>
      <c r="J362" s="4"/>
      <c r="K362" s="4"/>
      <c r="L362" s="4"/>
      <c r="M362" s="4"/>
      <c r="N362" s="4"/>
      <c r="O362" s="4"/>
      <c r="P362" s="4"/>
      <c r="Q362" s="4"/>
      <c r="R362" s="4"/>
      <c r="S362" s="4"/>
      <c r="T362" s="4"/>
      <c r="U362" s="4"/>
      <c r="V362" s="4"/>
      <c r="W362" s="4"/>
      <c r="X362" s="4"/>
      <c r="Y362" s="4"/>
      <c r="Z362" s="4"/>
    </row>
    <row r="363" spans="1:26" ht="12.75" customHeight="1">
      <c r="A363" s="4"/>
      <c r="B363" s="4"/>
      <c r="C363" s="4"/>
      <c r="D363" s="832"/>
      <c r="E363" s="832"/>
      <c r="F363" s="832"/>
      <c r="G363" s="4"/>
      <c r="H363" s="4"/>
      <c r="I363" s="4"/>
      <c r="J363" s="4"/>
      <c r="K363" s="4"/>
      <c r="L363" s="4"/>
      <c r="M363" s="4"/>
      <c r="N363" s="4"/>
      <c r="O363" s="4"/>
      <c r="P363" s="4"/>
      <c r="Q363" s="4"/>
      <c r="R363" s="4"/>
      <c r="S363" s="4"/>
      <c r="T363" s="4"/>
      <c r="U363" s="4"/>
      <c r="V363" s="4"/>
      <c r="W363" s="4"/>
      <c r="X363" s="4"/>
      <c r="Y363" s="4"/>
      <c r="Z363" s="4"/>
    </row>
    <row r="364" spans="1:26" ht="12.75" customHeight="1">
      <c r="A364" s="4"/>
      <c r="B364" s="4"/>
      <c r="C364" s="4"/>
      <c r="D364" s="6"/>
      <c r="E364" s="6"/>
      <c r="F364" s="6"/>
      <c r="G364" s="4"/>
      <c r="H364" s="4"/>
      <c r="I364" s="4"/>
      <c r="J364" s="4"/>
      <c r="K364" s="4"/>
      <c r="L364" s="4"/>
      <c r="M364" s="4"/>
      <c r="N364" s="4"/>
      <c r="O364" s="4"/>
      <c r="P364" s="4"/>
      <c r="Q364" s="4"/>
      <c r="R364" s="4"/>
      <c r="S364" s="4"/>
      <c r="T364" s="4"/>
      <c r="U364" s="4"/>
      <c r="V364" s="4"/>
      <c r="W364" s="4"/>
      <c r="X364" s="4"/>
      <c r="Y364" s="4"/>
      <c r="Z364" s="4"/>
    </row>
    <row r="365" spans="1:26" ht="12.75" customHeight="1">
      <c r="A365" s="4"/>
      <c r="B365" s="34" t="s">
        <v>520</v>
      </c>
      <c r="C365" s="4"/>
      <c r="D365" s="4" t="s">
        <v>562</v>
      </c>
      <c r="E365" s="6"/>
      <c r="F365" s="6"/>
      <c r="G365" s="4"/>
      <c r="H365" s="4"/>
      <c r="I365" s="4"/>
      <c r="J365" s="4"/>
      <c r="K365" s="4"/>
      <c r="L365" s="4"/>
      <c r="M365" s="4"/>
      <c r="N365" s="4"/>
      <c r="O365" s="4"/>
      <c r="P365" s="4"/>
      <c r="Q365" s="4"/>
      <c r="R365" s="4"/>
      <c r="S365" s="4"/>
      <c r="T365" s="4"/>
      <c r="U365" s="4"/>
      <c r="V365" s="4"/>
      <c r="W365" s="4"/>
      <c r="X365" s="4"/>
      <c r="Y365" s="4"/>
      <c r="Z365" s="4"/>
    </row>
    <row r="366" spans="1:26" ht="12.75" customHeight="1">
      <c r="A366" s="4"/>
      <c r="B366" s="4"/>
      <c r="C366" s="4"/>
      <c r="D366" s="4" t="s">
        <v>563</v>
      </c>
      <c r="E366" s="6"/>
      <c r="F366" s="6"/>
      <c r="G366" s="4"/>
      <c r="H366" s="4"/>
      <c r="I366" s="4"/>
      <c r="J366" s="4"/>
      <c r="K366" s="4"/>
      <c r="L366" s="4"/>
      <c r="M366" s="4"/>
      <c r="N366" s="4"/>
      <c r="O366" s="4"/>
      <c r="P366" s="4"/>
      <c r="Q366" s="4"/>
      <c r="R366" s="4"/>
      <c r="S366" s="4"/>
      <c r="T366" s="4"/>
      <c r="U366" s="4"/>
      <c r="V366" s="4"/>
      <c r="W366" s="4"/>
      <c r="X366" s="4"/>
      <c r="Y366" s="4"/>
      <c r="Z366" s="4"/>
    </row>
    <row r="367" spans="1:26" ht="12.75" customHeight="1">
      <c r="A367" s="4"/>
      <c r="B367" s="4"/>
      <c r="C367" s="4"/>
      <c r="D367" s="4" t="s">
        <v>564</v>
      </c>
      <c r="E367" s="6"/>
      <c r="F367" s="6"/>
      <c r="G367" s="4"/>
      <c r="H367" s="4"/>
      <c r="I367" s="4"/>
      <c r="J367" s="4"/>
      <c r="K367" s="4"/>
      <c r="L367" s="4"/>
      <c r="M367" s="4"/>
      <c r="N367" s="4"/>
      <c r="O367" s="4"/>
      <c r="P367" s="4"/>
      <c r="Q367" s="4"/>
      <c r="R367" s="4"/>
      <c r="S367" s="4"/>
      <c r="T367" s="4"/>
      <c r="U367" s="4"/>
      <c r="V367" s="4"/>
      <c r="W367" s="4"/>
      <c r="X367" s="4"/>
      <c r="Y367" s="4"/>
      <c r="Z367" s="4"/>
    </row>
    <row r="368" spans="1:26" ht="12.75" customHeight="1">
      <c r="A368" s="4"/>
      <c r="B368" s="4"/>
      <c r="C368" s="4"/>
      <c r="D368" s="4" t="s">
        <v>565</v>
      </c>
      <c r="E368" s="6"/>
      <c r="F368" s="6"/>
      <c r="G368" s="4"/>
      <c r="H368" s="4"/>
      <c r="I368" s="4"/>
      <c r="J368" s="4"/>
      <c r="K368" s="4"/>
      <c r="L368" s="4"/>
      <c r="M368" s="4"/>
      <c r="N368" s="4"/>
      <c r="O368" s="4"/>
      <c r="P368" s="4"/>
      <c r="Q368" s="4"/>
      <c r="R368" s="4"/>
      <c r="S368" s="4"/>
      <c r="T368" s="4"/>
      <c r="U368" s="4"/>
      <c r="V368" s="4"/>
      <c r="W368" s="4"/>
      <c r="X368" s="4"/>
      <c r="Y368" s="4"/>
      <c r="Z368" s="4"/>
    </row>
    <row r="369" spans="1:26" ht="12.75" customHeight="1">
      <c r="A369" s="4"/>
      <c r="B369" s="4"/>
      <c r="C369" s="4"/>
      <c r="D369" s="4" t="s">
        <v>566</v>
      </c>
      <c r="E369" s="6"/>
      <c r="F369" s="6"/>
      <c r="G369" s="4"/>
      <c r="H369" s="4"/>
      <c r="I369" s="4"/>
      <c r="J369" s="4"/>
      <c r="K369" s="4"/>
      <c r="L369" s="4"/>
      <c r="M369" s="4"/>
      <c r="N369" s="4"/>
      <c r="O369" s="4"/>
      <c r="P369" s="4"/>
      <c r="Q369" s="4"/>
      <c r="R369" s="4"/>
      <c r="S369" s="4"/>
      <c r="T369" s="4"/>
      <c r="U369" s="4"/>
      <c r="V369" s="4"/>
      <c r="W369" s="4"/>
      <c r="X369" s="4"/>
      <c r="Y369" s="4"/>
      <c r="Z369" s="4"/>
    </row>
    <row r="370" spans="1:26" ht="12.75" customHeight="1">
      <c r="A370" s="4"/>
      <c r="B370" s="4"/>
      <c r="C370" s="4"/>
      <c r="D370" s="4" t="s">
        <v>567</v>
      </c>
      <c r="E370" s="6"/>
      <c r="F370" s="6"/>
      <c r="G370" s="4"/>
      <c r="H370" s="4"/>
      <c r="I370" s="4"/>
      <c r="J370" s="4"/>
      <c r="K370" s="4"/>
      <c r="L370" s="4"/>
      <c r="M370" s="4"/>
      <c r="N370" s="4"/>
      <c r="O370" s="4"/>
      <c r="P370" s="4"/>
      <c r="Q370" s="4"/>
      <c r="R370" s="4"/>
      <c r="S370" s="4"/>
      <c r="T370" s="4"/>
      <c r="U370" s="4"/>
      <c r="V370" s="4"/>
      <c r="W370" s="4"/>
      <c r="X370" s="4"/>
      <c r="Y370" s="4"/>
      <c r="Z370" s="4"/>
    </row>
    <row r="371" spans="1:26" ht="12.75" customHeight="1">
      <c r="A371" s="4"/>
      <c r="B371" s="4"/>
      <c r="C371" s="4"/>
      <c r="D371" s="4"/>
      <c r="E371" s="12"/>
      <c r="F371" s="12"/>
      <c r="G371" s="4"/>
      <c r="H371" s="4"/>
      <c r="I371" s="4"/>
      <c r="J371" s="4"/>
      <c r="K371" s="4"/>
      <c r="L371" s="4"/>
      <c r="M371" s="4"/>
      <c r="N371" s="4"/>
      <c r="O371" s="4"/>
      <c r="P371" s="4"/>
      <c r="Q371" s="4"/>
      <c r="R371" s="4"/>
      <c r="S371" s="4"/>
      <c r="T371" s="4"/>
      <c r="U371" s="4"/>
      <c r="V371" s="4"/>
      <c r="W371" s="4"/>
      <c r="X371" s="4"/>
      <c r="Y371" s="4"/>
      <c r="Z371" s="4"/>
    </row>
    <row r="372" spans="1:26" ht="12.75" customHeight="1">
      <c r="A372" s="33"/>
      <c r="B372" s="34" t="s">
        <v>520</v>
      </c>
      <c r="C372" s="4"/>
      <c r="D372" s="834" t="s">
        <v>381</v>
      </c>
      <c r="E372" s="832"/>
      <c r="F372" s="832"/>
      <c r="G372" s="4"/>
      <c r="H372" s="4"/>
      <c r="I372" s="4"/>
      <c r="J372" s="4"/>
      <c r="K372" s="4"/>
      <c r="L372" s="4"/>
      <c r="M372" s="4"/>
      <c r="N372" s="4"/>
      <c r="O372" s="4"/>
      <c r="P372" s="4"/>
      <c r="Q372" s="4"/>
      <c r="R372" s="4"/>
      <c r="S372" s="4"/>
      <c r="T372" s="4"/>
      <c r="U372" s="4"/>
      <c r="V372" s="4"/>
      <c r="W372" s="4"/>
      <c r="X372" s="4"/>
      <c r="Y372" s="4"/>
      <c r="Z372" s="4"/>
    </row>
    <row r="373" spans="1:26" ht="12.75" customHeight="1">
      <c r="A373" s="4"/>
      <c r="B373" s="4"/>
      <c r="C373" s="4"/>
      <c r="D373" s="832"/>
      <c r="E373" s="832"/>
      <c r="F373" s="832"/>
      <c r="G373" s="4"/>
      <c r="H373" s="4"/>
      <c r="I373" s="4"/>
      <c r="J373" s="4"/>
      <c r="K373" s="4"/>
      <c r="L373" s="4"/>
      <c r="M373" s="4"/>
      <c r="N373" s="4"/>
      <c r="O373" s="4"/>
      <c r="P373" s="4"/>
      <c r="Q373" s="4"/>
      <c r="R373" s="4"/>
      <c r="S373" s="4"/>
      <c r="T373" s="4"/>
      <c r="U373" s="4"/>
      <c r="V373" s="4"/>
      <c r="W373" s="4"/>
      <c r="X373" s="4"/>
      <c r="Y373" s="4"/>
      <c r="Z373" s="4"/>
    </row>
    <row r="374" spans="1:26" ht="12.75" customHeight="1">
      <c r="A374" s="4"/>
      <c r="B374" s="4"/>
      <c r="C374" s="4"/>
      <c r="D374" s="832"/>
      <c r="E374" s="832"/>
      <c r="F374" s="832"/>
      <c r="G374" s="4"/>
      <c r="H374" s="4"/>
      <c r="I374" s="4"/>
      <c r="J374" s="4"/>
      <c r="K374" s="4"/>
      <c r="L374" s="4"/>
      <c r="M374" s="4"/>
      <c r="N374" s="4"/>
      <c r="O374" s="4"/>
      <c r="P374" s="4"/>
      <c r="Q374" s="4"/>
      <c r="R374" s="4"/>
      <c r="S374" s="4"/>
      <c r="T374" s="4"/>
      <c r="U374" s="4"/>
      <c r="V374" s="4"/>
      <c r="W374" s="4"/>
      <c r="X374" s="4"/>
      <c r="Y374" s="4"/>
      <c r="Z374" s="4"/>
    </row>
    <row r="375" spans="1:26" ht="12.75" customHeight="1">
      <c r="A375" s="4"/>
      <c r="B375" s="4"/>
      <c r="C375" s="4"/>
      <c r="D375" s="832"/>
      <c r="E375" s="832"/>
      <c r="F375" s="832"/>
      <c r="G375" s="4"/>
      <c r="H375" s="4"/>
      <c r="I375" s="4"/>
      <c r="J375" s="4"/>
      <c r="K375" s="4"/>
      <c r="L375" s="4"/>
      <c r="M375" s="4"/>
      <c r="N375" s="4"/>
      <c r="O375" s="4"/>
      <c r="P375" s="4"/>
      <c r="Q375" s="4"/>
      <c r="R375" s="4"/>
      <c r="S375" s="4"/>
      <c r="T375" s="4"/>
      <c r="U375" s="4"/>
      <c r="V375" s="4"/>
      <c r="W375" s="4"/>
      <c r="X375" s="4"/>
      <c r="Y375" s="4"/>
      <c r="Z375" s="4"/>
    </row>
    <row r="376" spans="1:26" ht="12.75" customHeight="1">
      <c r="A376" s="4"/>
      <c r="B376" s="4"/>
      <c r="C376" s="4"/>
      <c r="D376" s="12"/>
      <c r="E376" s="12"/>
      <c r="F376" s="12"/>
      <c r="G376" s="4"/>
      <c r="H376" s="4"/>
      <c r="I376" s="4"/>
      <c r="J376" s="4"/>
      <c r="K376" s="4"/>
      <c r="L376" s="4"/>
      <c r="M376" s="4"/>
      <c r="N376" s="4"/>
      <c r="O376" s="4"/>
      <c r="P376" s="4"/>
      <c r="Q376" s="4"/>
      <c r="R376" s="4"/>
      <c r="S376" s="4"/>
      <c r="T376" s="4"/>
      <c r="U376" s="4"/>
      <c r="V376" s="4"/>
      <c r="W376" s="4"/>
      <c r="X376" s="4"/>
      <c r="Y376" s="4"/>
      <c r="Z376" s="4"/>
    </row>
    <row r="377" spans="1:26" ht="12.75" customHeight="1">
      <c r="A377" s="4"/>
      <c r="B377" s="4"/>
      <c r="C377" s="4"/>
      <c r="D377" s="834" t="s">
        <v>382</v>
      </c>
      <c r="E377" s="832"/>
      <c r="F377" s="832"/>
      <c r="G377" s="4"/>
      <c r="H377" s="4"/>
      <c r="I377" s="4"/>
      <c r="J377" s="4"/>
      <c r="K377" s="4"/>
      <c r="L377" s="4"/>
      <c r="M377" s="4"/>
      <c r="N377" s="4"/>
      <c r="O377" s="4"/>
      <c r="P377" s="4"/>
      <c r="Q377" s="4"/>
      <c r="R377" s="4"/>
      <c r="S377" s="4"/>
      <c r="T377" s="4"/>
      <c r="U377" s="4"/>
      <c r="V377" s="4"/>
      <c r="W377" s="4"/>
      <c r="X377" s="4"/>
      <c r="Y377" s="4"/>
      <c r="Z377" s="4"/>
    </row>
    <row r="378" spans="1:26" ht="12.75" customHeight="1">
      <c r="A378" s="4"/>
      <c r="B378" s="4"/>
      <c r="C378" s="4"/>
      <c r="D378" s="832"/>
      <c r="E378" s="832"/>
      <c r="F378" s="832"/>
      <c r="G378" s="4"/>
      <c r="H378" s="4"/>
      <c r="I378" s="4"/>
      <c r="J378" s="4"/>
      <c r="K378" s="4"/>
      <c r="L378" s="4"/>
      <c r="M378" s="4"/>
      <c r="N378" s="4"/>
      <c r="O378" s="4"/>
      <c r="P378" s="4"/>
      <c r="Q378" s="4"/>
      <c r="R378" s="4"/>
      <c r="S378" s="4"/>
      <c r="T378" s="4"/>
      <c r="U378" s="4"/>
      <c r="V378" s="4"/>
      <c r="W378" s="4"/>
      <c r="X378" s="4"/>
      <c r="Y378" s="4"/>
      <c r="Z378" s="4"/>
    </row>
    <row r="379" spans="1:26" ht="12.75" customHeight="1">
      <c r="A379" s="4"/>
      <c r="B379" s="4"/>
      <c r="C379" s="4"/>
      <c r="D379" s="832"/>
      <c r="E379" s="832"/>
      <c r="F379" s="832"/>
      <c r="G379" s="4"/>
      <c r="H379" s="4"/>
      <c r="I379" s="4"/>
      <c r="J379" s="4"/>
      <c r="K379" s="4"/>
      <c r="L379" s="4"/>
      <c r="M379" s="4"/>
      <c r="N379" s="4"/>
      <c r="O379" s="4"/>
      <c r="P379" s="4"/>
      <c r="Q379" s="4"/>
      <c r="R379" s="4"/>
      <c r="S379" s="4"/>
      <c r="T379" s="4"/>
      <c r="U379" s="4"/>
      <c r="V379" s="4"/>
      <c r="W379" s="4"/>
      <c r="X379" s="4"/>
      <c r="Y379" s="4"/>
      <c r="Z379" s="4"/>
    </row>
    <row r="380" spans="1:26" ht="12.75" customHeight="1">
      <c r="A380" s="4"/>
      <c r="B380" s="4"/>
      <c r="C380" s="4"/>
      <c r="D380" s="832"/>
      <c r="E380" s="832"/>
      <c r="F380" s="832"/>
      <c r="G380" s="4"/>
      <c r="H380" s="4"/>
      <c r="I380" s="4"/>
      <c r="J380" s="4"/>
      <c r="K380" s="4"/>
      <c r="L380" s="4"/>
      <c r="M380" s="4"/>
      <c r="N380" s="4"/>
      <c r="O380" s="4"/>
      <c r="P380" s="4"/>
      <c r="Q380" s="4"/>
      <c r="R380" s="4"/>
      <c r="S380" s="4"/>
      <c r="T380" s="4"/>
      <c r="U380" s="4"/>
      <c r="V380" s="4"/>
      <c r="W380" s="4"/>
      <c r="X380" s="4"/>
      <c r="Y380" s="4"/>
      <c r="Z380" s="4"/>
    </row>
    <row r="381" spans="1:26" ht="18" customHeight="1">
      <c r="A381" s="4"/>
      <c r="B381" s="4"/>
      <c r="C381" s="4"/>
      <c r="D381" s="832"/>
      <c r="E381" s="832"/>
      <c r="F381" s="832"/>
      <c r="G381" s="4"/>
      <c r="H381" s="4"/>
      <c r="I381" s="4"/>
      <c r="J381" s="4"/>
      <c r="K381" s="4"/>
      <c r="L381" s="4"/>
      <c r="M381" s="4"/>
      <c r="N381" s="4"/>
      <c r="O381" s="4"/>
      <c r="P381" s="4"/>
      <c r="Q381" s="4"/>
      <c r="R381" s="4"/>
      <c r="S381" s="4"/>
      <c r="T381" s="4"/>
      <c r="U381" s="4"/>
      <c r="V381" s="4"/>
      <c r="W381" s="4"/>
      <c r="X381" s="4"/>
      <c r="Y381" s="4"/>
      <c r="Z381" s="4"/>
    </row>
    <row r="382" spans="1:26" ht="12.75" customHeight="1">
      <c r="A382" s="4"/>
      <c r="B382" s="4"/>
      <c r="C382" s="4"/>
      <c r="D382" s="832"/>
      <c r="E382" s="832"/>
      <c r="F382" s="832"/>
      <c r="G382" s="4"/>
      <c r="H382" s="4"/>
      <c r="I382" s="4"/>
      <c r="J382" s="4"/>
      <c r="K382" s="4"/>
      <c r="L382" s="4"/>
      <c r="M382" s="4"/>
      <c r="N382" s="4"/>
      <c r="O382" s="4"/>
      <c r="P382" s="4"/>
      <c r="Q382" s="4"/>
      <c r="R382" s="4"/>
      <c r="S382" s="4"/>
      <c r="T382" s="4"/>
      <c r="U382" s="4"/>
      <c r="V382" s="4"/>
      <c r="W382" s="4"/>
      <c r="X382" s="4"/>
      <c r="Y382" s="4"/>
      <c r="Z382" s="4"/>
    </row>
    <row r="383" spans="1:26" ht="12.75" customHeight="1">
      <c r="A383" s="4"/>
      <c r="B383" s="4"/>
      <c r="C383" s="4"/>
      <c r="D383" s="832"/>
      <c r="E383" s="832"/>
      <c r="F383" s="832"/>
      <c r="G383" s="4"/>
      <c r="H383" s="4"/>
      <c r="I383" s="4"/>
      <c r="J383" s="4"/>
      <c r="K383" s="4"/>
      <c r="L383" s="4"/>
      <c r="M383" s="4"/>
      <c r="N383" s="4"/>
      <c r="O383" s="4"/>
      <c r="P383" s="4"/>
      <c r="Q383" s="4"/>
      <c r="R383" s="4"/>
      <c r="S383" s="4"/>
      <c r="T383" s="4"/>
      <c r="U383" s="4"/>
      <c r="V383" s="4"/>
      <c r="W383" s="4"/>
      <c r="X383" s="4"/>
      <c r="Y383" s="4"/>
      <c r="Z383" s="4"/>
    </row>
    <row r="384" spans="1:26" ht="12.75" customHeight="1">
      <c r="A384" s="4"/>
      <c r="B384" s="4"/>
      <c r="C384" s="4"/>
      <c r="D384" s="832"/>
      <c r="E384" s="832"/>
      <c r="F384" s="832"/>
      <c r="G384" s="4"/>
      <c r="H384" s="4"/>
      <c r="I384" s="4"/>
      <c r="J384" s="4"/>
      <c r="K384" s="4"/>
      <c r="L384" s="4"/>
      <c r="M384" s="4"/>
      <c r="N384" s="4"/>
      <c r="O384" s="4"/>
      <c r="P384" s="4"/>
      <c r="Q384" s="4"/>
      <c r="R384" s="4"/>
      <c r="S384" s="4"/>
      <c r="T384" s="4"/>
      <c r="U384" s="4"/>
      <c r="V384" s="4"/>
      <c r="W384" s="4"/>
      <c r="X384" s="4"/>
      <c r="Y384" s="4"/>
      <c r="Z384" s="4"/>
    </row>
    <row r="385" spans="1:26" ht="8.25" customHeight="1">
      <c r="A385" s="4"/>
      <c r="B385" s="4"/>
      <c r="C385" s="4"/>
      <c r="D385" s="832"/>
      <c r="E385" s="832"/>
      <c r="F385" s="832"/>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834" t="s">
        <v>568</v>
      </c>
      <c r="E386" s="832"/>
      <c r="F386" s="832"/>
      <c r="G386" s="4"/>
      <c r="H386" s="4"/>
      <c r="I386" s="4"/>
      <c r="J386" s="4"/>
      <c r="K386" s="4"/>
      <c r="L386" s="4"/>
      <c r="M386" s="4"/>
      <c r="N386" s="4"/>
      <c r="O386" s="4"/>
      <c r="P386" s="4"/>
      <c r="Q386" s="4"/>
      <c r="R386" s="4"/>
      <c r="S386" s="4"/>
      <c r="T386" s="4"/>
      <c r="U386" s="4"/>
      <c r="V386" s="4"/>
      <c r="W386" s="4"/>
      <c r="X386" s="4"/>
      <c r="Y386" s="4"/>
      <c r="Z386" s="4"/>
    </row>
    <row r="387" spans="1:26" ht="12.75" customHeight="1">
      <c r="A387" s="4"/>
      <c r="B387" s="4"/>
      <c r="C387" s="4"/>
      <c r="D387" s="832"/>
      <c r="E387" s="832"/>
      <c r="F387" s="832"/>
      <c r="G387" s="4"/>
      <c r="H387" s="4"/>
      <c r="I387" s="4"/>
      <c r="J387" s="4"/>
      <c r="K387" s="4"/>
      <c r="L387" s="4"/>
      <c r="M387" s="4"/>
      <c r="N387" s="4"/>
      <c r="O387" s="4"/>
      <c r="P387" s="4"/>
      <c r="Q387" s="4"/>
      <c r="R387" s="4"/>
      <c r="S387" s="4"/>
      <c r="T387" s="4"/>
      <c r="U387" s="4"/>
      <c r="V387" s="4"/>
      <c r="W387" s="4"/>
      <c r="X387" s="4"/>
      <c r="Y387" s="4"/>
      <c r="Z387" s="4"/>
    </row>
    <row r="388" spans="1:26" ht="12.75" customHeight="1">
      <c r="A388" s="4"/>
      <c r="B388" s="4"/>
      <c r="C388" s="4"/>
      <c r="D388" s="832"/>
      <c r="E388" s="832"/>
      <c r="F388" s="832"/>
      <c r="G388" s="4"/>
      <c r="H388" s="4"/>
      <c r="I388" s="4"/>
      <c r="J388" s="4"/>
      <c r="K388" s="4"/>
      <c r="L388" s="4"/>
      <c r="M388" s="4"/>
      <c r="N388" s="4"/>
      <c r="O388" s="4"/>
      <c r="P388" s="4"/>
      <c r="Q388" s="4"/>
      <c r="R388" s="4"/>
      <c r="S388" s="4"/>
      <c r="T388" s="4"/>
      <c r="U388" s="4"/>
      <c r="V388" s="4"/>
      <c r="W388" s="4"/>
      <c r="X388" s="4"/>
      <c r="Y388" s="4"/>
      <c r="Z388" s="4"/>
    </row>
    <row r="389" spans="1:26" ht="12.75" customHeight="1">
      <c r="A389" s="4"/>
      <c r="B389" s="4"/>
      <c r="C389" s="4"/>
      <c r="D389" s="832"/>
      <c r="E389" s="832"/>
      <c r="F389" s="832"/>
      <c r="G389" s="4"/>
      <c r="H389" s="4"/>
      <c r="I389" s="4"/>
      <c r="J389" s="4"/>
      <c r="K389" s="4"/>
      <c r="L389" s="4"/>
      <c r="M389" s="4"/>
      <c r="N389" s="4"/>
      <c r="O389" s="4"/>
      <c r="P389" s="4"/>
      <c r="Q389" s="4"/>
      <c r="R389" s="4"/>
      <c r="S389" s="4"/>
      <c r="T389" s="4"/>
      <c r="U389" s="4"/>
      <c r="V389" s="4"/>
      <c r="W389" s="4"/>
      <c r="X389" s="4"/>
      <c r="Y389" s="4"/>
      <c r="Z389" s="4"/>
    </row>
    <row r="390" spans="1:26" ht="12.75" customHeight="1">
      <c r="A390" s="4"/>
      <c r="B390" s="4"/>
      <c r="C390" s="4"/>
      <c r="D390" s="832"/>
      <c r="E390" s="832"/>
      <c r="F390" s="832"/>
      <c r="G390" s="4"/>
      <c r="H390" s="4"/>
      <c r="I390" s="4"/>
      <c r="J390" s="4"/>
      <c r="K390" s="4"/>
      <c r="L390" s="4"/>
      <c r="M390" s="4"/>
      <c r="N390" s="4"/>
      <c r="O390" s="4"/>
      <c r="P390" s="4"/>
      <c r="Q390" s="4"/>
      <c r="R390" s="4"/>
      <c r="S390" s="4"/>
      <c r="T390" s="4"/>
      <c r="U390" s="4"/>
      <c r="V390" s="4"/>
      <c r="W390" s="4"/>
      <c r="X390" s="4"/>
      <c r="Y390" s="4"/>
      <c r="Z390" s="4"/>
    </row>
    <row r="391" spans="1:26" ht="12.75" customHeight="1">
      <c r="A391" s="4"/>
      <c r="B391" s="4"/>
      <c r="C391" s="4"/>
      <c r="D391" s="832"/>
      <c r="E391" s="832"/>
      <c r="F391" s="832"/>
      <c r="G391" s="4"/>
      <c r="H391" s="4"/>
      <c r="I391" s="4"/>
      <c r="J391" s="4"/>
      <c r="K391" s="4"/>
      <c r="L391" s="4"/>
      <c r="M391" s="4"/>
      <c r="N391" s="4"/>
      <c r="O391" s="4"/>
      <c r="P391" s="4"/>
      <c r="Q391" s="4"/>
      <c r="R391" s="4"/>
      <c r="S391" s="4"/>
      <c r="T391" s="4"/>
      <c r="U391" s="4"/>
      <c r="V391" s="4"/>
      <c r="W391" s="4"/>
      <c r="X391" s="4"/>
      <c r="Y391" s="4"/>
      <c r="Z391" s="4"/>
    </row>
    <row r="392" spans="1:26" ht="12.75" customHeight="1">
      <c r="A392" s="4"/>
      <c r="B392" s="4"/>
      <c r="C392" s="4"/>
      <c r="D392" s="832"/>
      <c r="E392" s="832"/>
      <c r="F392" s="832"/>
      <c r="G392" s="4"/>
      <c r="H392" s="4"/>
      <c r="I392" s="4"/>
      <c r="J392" s="4"/>
      <c r="K392" s="4"/>
      <c r="L392" s="4"/>
      <c r="M392" s="4"/>
      <c r="N392" s="4"/>
      <c r="O392" s="4"/>
      <c r="P392" s="4"/>
      <c r="Q392" s="4"/>
      <c r="R392" s="4"/>
      <c r="S392" s="4"/>
      <c r="T392" s="4"/>
      <c r="U392" s="4"/>
      <c r="V392" s="4"/>
      <c r="W392" s="4"/>
      <c r="X392" s="4"/>
      <c r="Y392" s="4"/>
      <c r="Z392" s="4"/>
    </row>
    <row r="393" spans="1:26" ht="12.75" customHeight="1">
      <c r="A393" s="4"/>
      <c r="B393" s="4"/>
      <c r="C393" s="4"/>
      <c r="D393" s="832"/>
      <c r="E393" s="832"/>
      <c r="F393" s="832"/>
      <c r="G393" s="4"/>
      <c r="H393" s="4"/>
      <c r="I393" s="4"/>
      <c r="J393" s="4"/>
      <c r="K393" s="4"/>
      <c r="L393" s="4"/>
      <c r="M393" s="4"/>
      <c r="N393" s="4"/>
      <c r="O393" s="4"/>
      <c r="P393" s="4"/>
      <c r="Q393" s="4"/>
      <c r="R393" s="4"/>
      <c r="S393" s="4"/>
      <c r="T393" s="4"/>
      <c r="U393" s="4"/>
      <c r="V393" s="4"/>
      <c r="W393" s="4"/>
      <c r="X393" s="4"/>
      <c r="Y393" s="4"/>
      <c r="Z393" s="4"/>
    </row>
    <row r="394" spans="1:26" ht="12.75" customHeight="1">
      <c r="A394" s="4"/>
      <c r="B394" s="4"/>
      <c r="C394" s="4"/>
      <c r="D394" s="832"/>
      <c r="E394" s="832"/>
      <c r="F394" s="832"/>
      <c r="G394" s="4"/>
      <c r="H394" s="4"/>
      <c r="I394" s="4"/>
      <c r="J394" s="4"/>
      <c r="K394" s="4"/>
      <c r="L394" s="4"/>
      <c r="M394" s="4"/>
      <c r="N394" s="4"/>
      <c r="O394" s="4"/>
      <c r="P394" s="4"/>
      <c r="Q394" s="4"/>
      <c r="R394" s="4"/>
      <c r="S394" s="4"/>
      <c r="T394" s="4"/>
      <c r="U394" s="4"/>
      <c r="V394" s="4"/>
      <c r="W394" s="4"/>
      <c r="X394" s="4"/>
      <c r="Y394" s="4"/>
      <c r="Z394" s="4"/>
    </row>
    <row r="395" spans="1:26" ht="12.75" customHeight="1">
      <c r="A395" s="4"/>
      <c r="B395" s="4"/>
      <c r="C395" s="4"/>
      <c r="D395" s="832"/>
      <c r="E395" s="832"/>
      <c r="F395" s="832"/>
      <c r="G395" s="4"/>
      <c r="H395" s="4"/>
      <c r="I395" s="4"/>
      <c r="J395" s="4"/>
      <c r="K395" s="4"/>
      <c r="L395" s="4"/>
      <c r="M395" s="4"/>
      <c r="N395" s="4"/>
      <c r="O395" s="4"/>
      <c r="P395" s="4"/>
      <c r="Q395" s="4"/>
      <c r="R395" s="4"/>
      <c r="S395" s="4"/>
      <c r="T395" s="4"/>
      <c r="U395" s="4"/>
      <c r="V395" s="4"/>
      <c r="W395" s="4"/>
      <c r="X395" s="4"/>
      <c r="Y395" s="4"/>
      <c r="Z395" s="4"/>
    </row>
    <row r="396" spans="1:26" ht="12.75" customHeight="1">
      <c r="A396" s="4"/>
      <c r="B396" s="4"/>
      <c r="C396" s="4"/>
      <c r="D396" s="832"/>
      <c r="E396" s="832"/>
      <c r="F396" s="832"/>
      <c r="G396" s="4"/>
      <c r="H396" s="4"/>
      <c r="I396" s="4"/>
      <c r="J396" s="4"/>
      <c r="K396" s="4"/>
      <c r="L396" s="4"/>
      <c r="M396" s="4"/>
      <c r="N396" s="4"/>
      <c r="O396" s="4"/>
      <c r="P396" s="4"/>
      <c r="Q396" s="4"/>
      <c r="R396" s="4"/>
      <c r="S396" s="4"/>
      <c r="T396" s="4"/>
      <c r="U396" s="4"/>
      <c r="V396" s="4"/>
      <c r="W396" s="4"/>
      <c r="X396" s="4"/>
      <c r="Y396" s="4"/>
      <c r="Z396" s="4"/>
    </row>
    <row r="397" spans="1:26" ht="12.75" customHeight="1">
      <c r="A397" s="4"/>
      <c r="B397" s="4"/>
      <c r="C397" s="4"/>
      <c r="D397" s="832"/>
      <c r="E397" s="832"/>
      <c r="F397" s="832"/>
      <c r="G397" s="4"/>
      <c r="H397" s="4"/>
      <c r="I397" s="4"/>
      <c r="J397" s="4"/>
      <c r="K397" s="4"/>
      <c r="L397" s="4"/>
      <c r="M397" s="4"/>
      <c r="N397" s="4"/>
      <c r="O397" s="4"/>
      <c r="P397" s="4"/>
      <c r="Q397" s="4"/>
      <c r="R397" s="4"/>
      <c r="S397" s="4"/>
      <c r="T397" s="4"/>
      <c r="U397" s="4"/>
      <c r="V397" s="4"/>
      <c r="W397" s="4"/>
      <c r="X397" s="4"/>
      <c r="Y397" s="4"/>
      <c r="Z397" s="4"/>
    </row>
    <row r="398" spans="1:26" ht="12.75" customHeight="1">
      <c r="A398" s="4"/>
      <c r="B398" s="4"/>
      <c r="C398" s="37"/>
      <c r="D398" s="832"/>
      <c r="E398" s="832"/>
      <c r="F398" s="832"/>
      <c r="G398" s="4"/>
      <c r="H398" s="4"/>
      <c r="I398" s="4"/>
      <c r="J398" s="4"/>
      <c r="K398" s="4"/>
      <c r="L398" s="4"/>
      <c r="M398" s="4"/>
      <c r="N398" s="4"/>
      <c r="O398" s="4"/>
      <c r="P398" s="4"/>
      <c r="Q398" s="4"/>
      <c r="R398" s="4"/>
      <c r="S398" s="4"/>
      <c r="T398" s="4"/>
      <c r="U398" s="4"/>
      <c r="V398" s="4"/>
      <c r="W398" s="4"/>
      <c r="X398" s="4"/>
      <c r="Y398" s="4"/>
      <c r="Z398" s="4"/>
    </row>
    <row r="399" spans="1:26" ht="12.75" customHeight="1">
      <c r="A399" s="4"/>
      <c r="B399" s="4"/>
      <c r="C399" s="37"/>
      <c r="D399" s="832"/>
      <c r="E399" s="832"/>
      <c r="F399" s="832"/>
      <c r="G399" s="4"/>
      <c r="H399" s="4"/>
      <c r="I399" s="4"/>
      <c r="J399" s="4"/>
      <c r="K399" s="4"/>
      <c r="L399" s="4"/>
      <c r="M399" s="4"/>
      <c r="N399" s="4"/>
      <c r="O399" s="4"/>
      <c r="P399" s="4"/>
      <c r="Q399" s="4"/>
      <c r="R399" s="4"/>
      <c r="S399" s="4"/>
      <c r="T399" s="4"/>
      <c r="U399" s="4"/>
      <c r="V399" s="4"/>
      <c r="W399" s="4"/>
      <c r="X399" s="4"/>
      <c r="Y399" s="4"/>
      <c r="Z399" s="4"/>
    </row>
    <row r="400" spans="1:26" ht="12.75" customHeight="1">
      <c r="A400" s="4"/>
      <c r="B400" s="4"/>
      <c r="C400" s="4"/>
      <c r="D400" s="832"/>
      <c r="E400" s="832"/>
      <c r="F400" s="832"/>
      <c r="G400" s="4"/>
      <c r="H400" s="4"/>
      <c r="I400" s="4"/>
      <c r="J400" s="4"/>
      <c r="K400" s="4"/>
      <c r="L400" s="4"/>
      <c r="M400" s="4"/>
      <c r="N400" s="4"/>
      <c r="O400" s="4"/>
      <c r="P400" s="4"/>
      <c r="Q400" s="4"/>
      <c r="R400" s="4"/>
      <c r="S400" s="4"/>
      <c r="T400" s="4"/>
      <c r="U400" s="4"/>
      <c r="V400" s="4"/>
      <c r="W400" s="4"/>
      <c r="X400" s="4"/>
      <c r="Y400" s="4"/>
      <c r="Z400" s="4"/>
    </row>
    <row r="401" spans="1:26" ht="12.75" customHeight="1">
      <c r="A401" s="4"/>
      <c r="B401" s="4"/>
      <c r="C401" s="37"/>
      <c r="D401" s="832"/>
      <c r="E401" s="832"/>
      <c r="F401" s="832"/>
      <c r="G401" s="4"/>
      <c r="H401" s="4"/>
      <c r="I401" s="4"/>
      <c r="J401" s="4"/>
      <c r="K401" s="4"/>
      <c r="L401" s="4"/>
      <c r="M401" s="4"/>
      <c r="N401" s="4"/>
      <c r="O401" s="4"/>
      <c r="P401" s="4"/>
      <c r="Q401" s="4"/>
      <c r="R401" s="4"/>
      <c r="S401" s="4"/>
      <c r="T401" s="4"/>
      <c r="U401" s="4"/>
      <c r="V401" s="4"/>
      <c r="W401" s="4"/>
      <c r="X401" s="4"/>
      <c r="Y401" s="4"/>
      <c r="Z401" s="4"/>
    </row>
    <row r="402" spans="1:26" ht="12.75" customHeight="1">
      <c r="A402" s="4"/>
      <c r="B402" s="4"/>
      <c r="C402" s="37"/>
      <c r="D402" s="832"/>
      <c r="E402" s="832"/>
      <c r="F402" s="832"/>
      <c r="G402" s="4"/>
      <c r="H402" s="4"/>
      <c r="I402" s="4"/>
      <c r="J402" s="4"/>
      <c r="K402" s="4"/>
      <c r="L402" s="4"/>
      <c r="M402" s="4"/>
      <c r="N402" s="4"/>
      <c r="O402" s="4"/>
      <c r="P402" s="4"/>
      <c r="Q402" s="4"/>
      <c r="R402" s="4"/>
      <c r="S402" s="4"/>
      <c r="T402" s="4"/>
      <c r="U402" s="4"/>
      <c r="V402" s="4"/>
      <c r="W402" s="4"/>
      <c r="X402" s="4"/>
      <c r="Y402" s="4"/>
      <c r="Z402" s="4"/>
    </row>
    <row r="403" spans="1:26" ht="12.75" customHeight="1">
      <c r="A403" s="4"/>
      <c r="B403" s="4"/>
      <c r="C403" s="37"/>
      <c r="D403" s="832"/>
      <c r="E403" s="832"/>
      <c r="F403" s="832"/>
      <c r="G403" s="4"/>
      <c r="H403" s="4"/>
      <c r="I403" s="4"/>
      <c r="J403" s="4"/>
      <c r="K403" s="4"/>
      <c r="L403" s="4"/>
      <c r="M403" s="4"/>
      <c r="N403" s="4"/>
      <c r="O403" s="4"/>
      <c r="P403" s="4"/>
      <c r="Q403" s="4"/>
      <c r="R403" s="4"/>
      <c r="S403" s="4"/>
      <c r="T403" s="4"/>
      <c r="U403" s="4"/>
      <c r="V403" s="4"/>
      <c r="W403" s="4"/>
      <c r="X403" s="4"/>
      <c r="Y403" s="4"/>
      <c r="Z403" s="4"/>
    </row>
    <row r="404" spans="1:26" ht="12.75" customHeight="1">
      <c r="A404" s="4"/>
      <c r="B404" s="4"/>
      <c r="C404" s="4"/>
      <c r="D404" s="12"/>
      <c r="E404" s="12"/>
      <c r="F404" s="12"/>
      <c r="G404" s="4"/>
      <c r="H404" s="4"/>
      <c r="I404" s="4"/>
      <c r="J404" s="4"/>
      <c r="K404" s="4"/>
      <c r="L404" s="4"/>
      <c r="M404" s="4"/>
      <c r="N404" s="4"/>
      <c r="O404" s="4"/>
      <c r="P404" s="4"/>
      <c r="Q404" s="4"/>
      <c r="R404" s="4"/>
      <c r="S404" s="4"/>
      <c r="T404" s="4"/>
      <c r="U404" s="4"/>
      <c r="V404" s="4"/>
      <c r="W404" s="4"/>
      <c r="X404" s="4"/>
      <c r="Y404" s="4"/>
      <c r="Z404" s="4"/>
    </row>
    <row r="405" spans="1:26" ht="12.75" customHeight="1">
      <c r="A405" s="4"/>
      <c r="B405" s="34" t="s">
        <v>520</v>
      </c>
      <c r="C405" s="4"/>
      <c r="D405" s="834" t="s">
        <v>384</v>
      </c>
      <c r="E405" s="832"/>
      <c r="F405" s="832"/>
      <c r="G405" s="4"/>
      <c r="H405" s="4"/>
      <c r="I405" s="4"/>
      <c r="J405" s="4"/>
      <c r="K405" s="4"/>
      <c r="L405" s="4"/>
      <c r="M405" s="4"/>
      <c r="N405" s="4"/>
      <c r="O405" s="4"/>
      <c r="P405" s="4"/>
      <c r="Q405" s="4"/>
      <c r="R405" s="4"/>
      <c r="S405" s="4"/>
      <c r="T405" s="4"/>
      <c r="U405" s="4"/>
      <c r="V405" s="4"/>
      <c r="W405" s="4"/>
      <c r="X405" s="4"/>
      <c r="Y405" s="4"/>
      <c r="Z405" s="4"/>
    </row>
    <row r="406" spans="1:26" ht="12.75" customHeight="1">
      <c r="A406" s="4"/>
      <c r="B406" s="4"/>
      <c r="C406" s="4"/>
      <c r="D406" s="832"/>
      <c r="E406" s="832"/>
      <c r="F406" s="832"/>
      <c r="G406" s="4"/>
      <c r="H406" s="4"/>
      <c r="I406" s="4"/>
      <c r="J406" s="4"/>
      <c r="K406" s="4"/>
      <c r="L406" s="4"/>
      <c r="M406" s="4"/>
      <c r="N406" s="4"/>
      <c r="O406" s="4"/>
      <c r="P406" s="4"/>
      <c r="Q406" s="4"/>
      <c r="R406" s="4"/>
      <c r="S406" s="4"/>
      <c r="T406" s="4"/>
      <c r="U406" s="4"/>
      <c r="V406" s="4"/>
      <c r="W406" s="4"/>
      <c r="X406" s="4"/>
      <c r="Y406" s="4"/>
      <c r="Z406" s="4"/>
    </row>
    <row r="407" spans="1:26" ht="12.75" customHeight="1">
      <c r="A407" s="4"/>
      <c r="B407" s="4"/>
      <c r="C407" s="4"/>
      <c r="D407" s="5"/>
      <c r="E407" s="5"/>
      <c r="F407" s="5"/>
      <c r="G407" s="4"/>
      <c r="H407" s="4"/>
      <c r="I407" s="4"/>
      <c r="J407" s="4"/>
      <c r="K407" s="4"/>
      <c r="L407" s="4"/>
      <c r="M407" s="4"/>
      <c r="N407" s="4"/>
      <c r="O407" s="4"/>
      <c r="P407" s="4"/>
      <c r="Q407" s="4"/>
      <c r="R407" s="4"/>
      <c r="S407" s="4"/>
      <c r="T407" s="4"/>
      <c r="U407" s="4"/>
      <c r="V407" s="4"/>
      <c r="W407" s="4"/>
      <c r="X407" s="4"/>
      <c r="Y407" s="4"/>
      <c r="Z407" s="4"/>
    </row>
    <row r="408" spans="1:26" ht="14.25" customHeight="1">
      <c r="A408" s="33"/>
      <c r="B408" s="34" t="s">
        <v>520</v>
      </c>
      <c r="C408" s="11"/>
      <c r="D408" s="834" t="s">
        <v>569</v>
      </c>
      <c r="E408" s="832"/>
      <c r="F408" s="832"/>
      <c r="G408" s="4"/>
      <c r="H408" s="4"/>
      <c r="I408" s="4"/>
      <c r="J408" s="4"/>
      <c r="K408" s="4"/>
      <c r="L408" s="4"/>
      <c r="M408" s="4"/>
      <c r="N408" s="4"/>
      <c r="O408" s="4"/>
      <c r="P408" s="4"/>
      <c r="Q408" s="4"/>
      <c r="R408" s="4"/>
      <c r="S408" s="4"/>
      <c r="T408" s="4"/>
      <c r="U408" s="4"/>
      <c r="V408" s="4"/>
      <c r="W408" s="4"/>
      <c r="X408" s="4"/>
      <c r="Y408" s="4"/>
      <c r="Z408" s="4"/>
    </row>
    <row r="409" spans="1:26" ht="14.25" customHeight="1">
      <c r="A409" s="33"/>
      <c r="B409" s="11"/>
      <c r="C409" s="11"/>
      <c r="D409" s="832"/>
      <c r="E409" s="832"/>
      <c r="F409" s="832"/>
      <c r="G409" s="4"/>
      <c r="H409" s="4"/>
      <c r="I409" s="4"/>
      <c r="J409" s="4"/>
      <c r="K409" s="4"/>
      <c r="L409" s="4"/>
      <c r="M409" s="4"/>
      <c r="N409" s="4"/>
      <c r="O409" s="4"/>
      <c r="P409" s="4"/>
      <c r="Q409" s="4"/>
      <c r="R409" s="4"/>
      <c r="S409" s="4"/>
      <c r="T409" s="4"/>
      <c r="U409" s="4"/>
      <c r="V409" s="4"/>
      <c r="W409" s="4"/>
      <c r="X409" s="4"/>
      <c r="Y409" s="4"/>
      <c r="Z409" s="4"/>
    </row>
    <row r="410" spans="1:26" ht="14.25" customHeight="1">
      <c r="A410" s="33"/>
      <c r="B410" s="11"/>
      <c r="C410" s="11"/>
      <c r="D410" s="832"/>
      <c r="E410" s="832"/>
      <c r="F410" s="832"/>
      <c r="G410" s="4"/>
      <c r="H410" s="4"/>
      <c r="I410" s="4"/>
      <c r="J410" s="4"/>
      <c r="K410" s="4"/>
      <c r="L410" s="4"/>
      <c r="M410" s="4"/>
      <c r="N410" s="4"/>
      <c r="O410" s="4"/>
      <c r="P410" s="4"/>
      <c r="Q410" s="4"/>
      <c r="R410" s="4"/>
      <c r="S410" s="4"/>
      <c r="T410" s="4"/>
      <c r="U410" s="4"/>
      <c r="V410" s="4"/>
      <c r="W410" s="4"/>
      <c r="X410" s="4"/>
      <c r="Y410" s="4"/>
      <c r="Z410" s="4"/>
    </row>
    <row r="411" spans="1:26" ht="14.25" customHeight="1">
      <c r="A411" s="33"/>
      <c r="B411" s="11"/>
      <c r="C411" s="11"/>
      <c r="D411" s="832"/>
      <c r="E411" s="832"/>
      <c r="F411" s="832"/>
      <c r="G411" s="4"/>
      <c r="H411" s="4"/>
      <c r="I411" s="4"/>
      <c r="J411" s="4"/>
      <c r="K411" s="4"/>
      <c r="L411" s="4"/>
      <c r="M411" s="4"/>
      <c r="N411" s="4"/>
      <c r="O411" s="4"/>
      <c r="P411" s="4"/>
      <c r="Q411" s="4"/>
      <c r="R411" s="4"/>
      <c r="S411" s="4"/>
      <c r="T411" s="4"/>
      <c r="U411" s="4"/>
      <c r="V411" s="4"/>
      <c r="W411" s="4"/>
      <c r="X411" s="4"/>
      <c r="Y411" s="4"/>
      <c r="Z411" s="4"/>
    </row>
    <row r="412" spans="1:26" ht="14.25" customHeight="1">
      <c r="A412" s="33"/>
      <c r="B412" s="11"/>
      <c r="C412" s="11"/>
      <c r="D412" s="832"/>
      <c r="E412" s="832"/>
      <c r="F412" s="832"/>
      <c r="G412" s="4"/>
      <c r="H412" s="4"/>
      <c r="I412" s="4"/>
      <c r="J412" s="4"/>
      <c r="K412" s="4"/>
      <c r="L412" s="4"/>
      <c r="M412" s="4"/>
      <c r="N412" s="4"/>
      <c r="O412" s="4"/>
      <c r="P412" s="4"/>
      <c r="Q412" s="4"/>
      <c r="R412" s="4"/>
      <c r="S412" s="4"/>
      <c r="T412" s="4"/>
      <c r="U412" s="4"/>
      <c r="V412" s="4"/>
      <c r="W412" s="4"/>
      <c r="X412" s="4"/>
      <c r="Y412" s="4"/>
      <c r="Z412" s="4"/>
    </row>
    <row r="413" spans="1:26" ht="14.25" customHeight="1">
      <c r="A413" s="33"/>
      <c r="B413" s="11"/>
      <c r="C413" s="11"/>
      <c r="D413" s="6"/>
      <c r="E413" s="6"/>
      <c r="F413" s="6"/>
      <c r="G413" s="4"/>
      <c r="H413" s="4"/>
      <c r="I413" s="4"/>
      <c r="J413" s="4"/>
      <c r="K413" s="4"/>
      <c r="L413" s="4"/>
      <c r="M413" s="4"/>
      <c r="N413" s="4"/>
      <c r="O413" s="4"/>
      <c r="P413" s="4"/>
      <c r="Q413" s="4"/>
      <c r="R413" s="4"/>
      <c r="S413" s="4"/>
      <c r="T413" s="4"/>
      <c r="U413" s="4"/>
      <c r="V413" s="4"/>
      <c r="W413" s="4"/>
      <c r="X413" s="4"/>
      <c r="Y413" s="4"/>
      <c r="Z413" s="4"/>
    </row>
    <row r="414" spans="1:26" ht="13.5" customHeight="1">
      <c r="A414" s="33"/>
      <c r="B414" s="34" t="s">
        <v>520</v>
      </c>
      <c r="C414" s="4"/>
      <c r="D414" s="834" t="s">
        <v>570</v>
      </c>
      <c r="E414" s="832"/>
      <c r="F414" s="832"/>
      <c r="G414" s="4"/>
      <c r="H414" s="4"/>
      <c r="I414" s="4"/>
      <c r="J414" s="4"/>
      <c r="K414" s="4"/>
      <c r="L414" s="4"/>
      <c r="M414" s="4"/>
      <c r="N414" s="4"/>
      <c r="O414" s="4"/>
      <c r="P414" s="4"/>
      <c r="Q414" s="4"/>
      <c r="R414" s="4"/>
      <c r="S414" s="4"/>
      <c r="T414" s="4"/>
      <c r="U414" s="4"/>
      <c r="V414" s="4"/>
      <c r="W414" s="4"/>
      <c r="X414" s="4"/>
      <c r="Y414" s="4"/>
      <c r="Z414" s="4"/>
    </row>
    <row r="415" spans="1:26" ht="12.75" customHeight="1">
      <c r="A415" s="33"/>
      <c r="B415" s="33"/>
      <c r="C415" s="4"/>
      <c r="D415" s="832"/>
      <c r="E415" s="832"/>
      <c r="F415" s="832"/>
      <c r="G415" s="4"/>
      <c r="H415" s="4"/>
      <c r="I415" s="4"/>
      <c r="J415" s="4"/>
      <c r="K415" s="4"/>
      <c r="L415" s="4"/>
      <c r="M415" s="4"/>
      <c r="N415" s="4"/>
      <c r="O415" s="4"/>
      <c r="P415" s="4"/>
      <c r="Q415" s="4"/>
      <c r="R415" s="4"/>
      <c r="S415" s="4"/>
      <c r="T415" s="4"/>
      <c r="U415" s="4"/>
      <c r="V415" s="4"/>
      <c r="W415" s="4"/>
      <c r="X415" s="4"/>
      <c r="Y415" s="4"/>
      <c r="Z415" s="4"/>
    </row>
    <row r="416" spans="1:26" ht="12.75" customHeight="1">
      <c r="A416" s="33"/>
      <c r="B416" s="33"/>
      <c r="C416" s="4"/>
      <c r="D416" s="832"/>
      <c r="E416" s="832"/>
      <c r="F416" s="832"/>
      <c r="G416" s="4"/>
      <c r="H416" s="4"/>
      <c r="I416" s="4"/>
      <c r="J416" s="4"/>
      <c r="K416" s="4"/>
      <c r="L416" s="4"/>
      <c r="M416" s="4"/>
      <c r="N416" s="4"/>
      <c r="O416" s="4"/>
      <c r="P416" s="4"/>
      <c r="Q416" s="4"/>
      <c r="R416" s="4"/>
      <c r="S416" s="4"/>
      <c r="T416" s="4"/>
      <c r="U416" s="4"/>
      <c r="V416" s="4"/>
      <c r="W416" s="4"/>
      <c r="X416" s="4"/>
      <c r="Y416" s="4"/>
      <c r="Z416" s="4"/>
    </row>
    <row r="417" spans="1:26" ht="12.75" customHeight="1">
      <c r="A417" s="33"/>
      <c r="B417" s="33"/>
      <c r="C417" s="4"/>
      <c r="D417" s="832"/>
      <c r="E417" s="832"/>
      <c r="F417" s="832"/>
      <c r="G417" s="4"/>
      <c r="H417" s="4"/>
      <c r="I417" s="4"/>
      <c r="J417" s="4"/>
      <c r="K417" s="4"/>
      <c r="L417" s="4"/>
      <c r="M417" s="4"/>
      <c r="N417" s="4"/>
      <c r="O417" s="4"/>
      <c r="P417" s="4"/>
      <c r="Q417" s="4"/>
      <c r="R417" s="4"/>
      <c r="S417" s="4"/>
      <c r="T417" s="4"/>
      <c r="U417" s="4"/>
      <c r="V417" s="4"/>
      <c r="W417" s="4"/>
      <c r="X417" s="4"/>
      <c r="Y417" s="4"/>
      <c r="Z417" s="4"/>
    </row>
    <row r="418" spans="1:26" ht="15.75" customHeight="1">
      <c r="A418" s="33"/>
      <c r="B418" s="33"/>
      <c r="C418" s="4"/>
      <c r="D418" s="838" t="s">
        <v>571</v>
      </c>
      <c r="E418" s="832"/>
      <c r="F418" s="832"/>
      <c r="G418" s="4"/>
      <c r="H418" s="4"/>
      <c r="I418" s="4"/>
      <c r="J418" s="4"/>
      <c r="K418" s="4"/>
      <c r="L418" s="4"/>
      <c r="M418" s="4"/>
      <c r="N418" s="4"/>
      <c r="O418" s="4"/>
      <c r="P418" s="4"/>
      <c r="Q418" s="4"/>
      <c r="R418" s="4"/>
      <c r="S418" s="4"/>
      <c r="T418" s="4"/>
      <c r="U418" s="4"/>
      <c r="V418" s="4"/>
      <c r="W418" s="4"/>
      <c r="X418" s="4"/>
      <c r="Y418" s="4"/>
      <c r="Z418" s="4"/>
    </row>
    <row r="419" spans="1:26" ht="12.75" customHeight="1">
      <c r="A419" s="11"/>
      <c r="B419" s="11"/>
      <c r="C419" s="11"/>
      <c r="D419" s="12"/>
      <c r="E419" s="12"/>
      <c r="F419" s="12"/>
      <c r="G419" s="4"/>
      <c r="H419" s="4"/>
      <c r="I419" s="4"/>
      <c r="J419" s="4"/>
      <c r="K419" s="4"/>
      <c r="L419" s="4"/>
      <c r="M419" s="4"/>
      <c r="N419" s="4"/>
      <c r="O419" s="4"/>
      <c r="P419" s="4"/>
      <c r="Q419" s="4"/>
      <c r="R419" s="4"/>
      <c r="S419" s="4"/>
      <c r="T419" s="4"/>
      <c r="U419" s="4"/>
      <c r="V419" s="4"/>
      <c r="W419" s="4"/>
      <c r="X419" s="4"/>
      <c r="Y419" s="4"/>
      <c r="Z419" s="4"/>
    </row>
    <row r="420" spans="1:26" ht="12.75" customHeight="1">
      <c r="A420" s="33"/>
      <c r="B420" s="34" t="s">
        <v>520</v>
      </c>
      <c r="C420" s="37"/>
      <c r="D420" s="834" t="s">
        <v>572</v>
      </c>
      <c r="E420" s="832"/>
      <c r="F420" s="832"/>
      <c r="G420" s="4"/>
      <c r="H420" s="4"/>
      <c r="I420" s="4"/>
      <c r="J420" s="4"/>
      <c r="K420" s="4"/>
      <c r="L420" s="4"/>
      <c r="M420" s="4"/>
      <c r="N420" s="4"/>
      <c r="O420" s="4"/>
      <c r="P420" s="4"/>
      <c r="Q420" s="4"/>
      <c r="R420" s="4"/>
      <c r="S420" s="4"/>
      <c r="T420" s="4"/>
      <c r="U420" s="4"/>
      <c r="V420" s="4"/>
      <c r="W420" s="4"/>
      <c r="X420" s="4"/>
      <c r="Y420" s="4"/>
      <c r="Z420" s="4"/>
    </row>
    <row r="421" spans="1:26" ht="12.75" customHeight="1">
      <c r="A421" s="33"/>
      <c r="B421" s="33"/>
      <c r="C421" s="11"/>
      <c r="D421" s="832"/>
      <c r="E421" s="832"/>
      <c r="F421" s="832"/>
      <c r="G421" s="4"/>
      <c r="H421" s="4"/>
      <c r="I421" s="4"/>
      <c r="J421" s="4"/>
      <c r="K421" s="4"/>
      <c r="L421" s="4"/>
      <c r="M421" s="4"/>
      <c r="N421" s="4"/>
      <c r="O421" s="4"/>
      <c r="P421" s="4"/>
      <c r="Q421" s="4"/>
      <c r="R421" s="4"/>
      <c r="S421" s="4"/>
      <c r="T421" s="4"/>
      <c r="U421" s="4"/>
      <c r="V421" s="4"/>
      <c r="W421" s="4"/>
      <c r="X421" s="4"/>
      <c r="Y421" s="4"/>
      <c r="Z421" s="4"/>
    </row>
    <row r="422" spans="1:26" ht="12.75" customHeight="1">
      <c r="A422" s="11"/>
      <c r="B422" s="11"/>
      <c r="C422" s="11"/>
      <c r="D422" s="832"/>
      <c r="E422" s="832"/>
      <c r="F422" s="832"/>
      <c r="G422" s="4"/>
      <c r="H422" s="4"/>
      <c r="I422" s="4"/>
      <c r="J422" s="4"/>
      <c r="K422" s="4"/>
      <c r="L422" s="4"/>
      <c r="M422" s="4"/>
      <c r="N422" s="4"/>
      <c r="O422" s="4"/>
      <c r="P422" s="4"/>
      <c r="Q422" s="4"/>
      <c r="R422" s="4"/>
      <c r="S422" s="4"/>
      <c r="T422" s="4"/>
      <c r="U422" s="4"/>
      <c r="V422" s="4"/>
      <c r="W422" s="4"/>
      <c r="X422" s="4"/>
      <c r="Y422" s="4"/>
      <c r="Z422" s="4"/>
    </row>
    <row r="423" spans="1:26" ht="12.75" customHeight="1">
      <c r="A423" s="11"/>
      <c r="B423" s="11"/>
      <c r="C423" s="11"/>
      <c r="D423" s="832"/>
      <c r="E423" s="832"/>
      <c r="F423" s="832"/>
      <c r="G423" s="4"/>
      <c r="H423" s="4"/>
      <c r="I423" s="4"/>
      <c r="J423" s="4"/>
      <c r="K423" s="4"/>
      <c r="L423" s="4"/>
      <c r="M423" s="4"/>
      <c r="N423" s="4"/>
      <c r="O423" s="4"/>
      <c r="P423" s="4"/>
      <c r="Q423" s="4"/>
      <c r="R423" s="4"/>
      <c r="S423" s="4"/>
      <c r="T423" s="4"/>
      <c r="U423" s="4"/>
      <c r="V423" s="4"/>
      <c r="W423" s="4"/>
      <c r="X423" s="4"/>
      <c r="Y423" s="4"/>
      <c r="Z423" s="4"/>
    </row>
    <row r="424" spans="1:26" ht="12.75" customHeight="1">
      <c r="A424" s="11"/>
      <c r="B424" s="11"/>
      <c r="C424" s="11"/>
      <c r="D424" s="832"/>
      <c r="E424" s="832"/>
      <c r="F424" s="832"/>
      <c r="G424" s="4"/>
      <c r="H424" s="4"/>
      <c r="I424" s="4"/>
      <c r="J424" s="4"/>
      <c r="K424" s="4"/>
      <c r="L424" s="4"/>
      <c r="M424" s="4"/>
      <c r="N424" s="4"/>
      <c r="O424" s="4"/>
      <c r="P424" s="4"/>
      <c r="Q424" s="4"/>
      <c r="R424" s="4"/>
      <c r="S424" s="4"/>
      <c r="T424" s="4"/>
      <c r="U424" s="4"/>
      <c r="V424" s="4"/>
      <c r="W424" s="4"/>
      <c r="X424" s="4"/>
      <c r="Y424" s="4"/>
      <c r="Z424" s="4"/>
    </row>
    <row r="425" spans="1:26" ht="12.75" customHeight="1">
      <c r="A425" s="11"/>
      <c r="B425" s="11"/>
      <c r="C425" s="11"/>
      <c r="D425" s="832"/>
      <c r="E425" s="832"/>
      <c r="F425" s="832"/>
      <c r="G425" s="4"/>
      <c r="H425" s="4"/>
      <c r="I425" s="4"/>
      <c r="J425" s="4"/>
      <c r="K425" s="4"/>
      <c r="L425" s="4"/>
      <c r="M425" s="4"/>
      <c r="N425" s="4"/>
      <c r="O425" s="4"/>
      <c r="P425" s="4"/>
      <c r="Q425" s="4"/>
      <c r="R425" s="4"/>
      <c r="S425" s="4"/>
      <c r="T425" s="4"/>
      <c r="U425" s="4"/>
      <c r="V425" s="4"/>
      <c r="W425" s="4"/>
      <c r="X425" s="4"/>
      <c r="Y425" s="4"/>
      <c r="Z425" s="4"/>
    </row>
    <row r="426" spans="1:26" ht="12.75" customHeight="1">
      <c r="A426" s="11"/>
      <c r="B426" s="11"/>
      <c r="C426" s="11"/>
      <c r="D426" s="832"/>
      <c r="E426" s="832"/>
      <c r="F426" s="832"/>
      <c r="G426" s="4"/>
      <c r="H426" s="4"/>
      <c r="I426" s="4"/>
      <c r="J426" s="4"/>
      <c r="K426" s="4"/>
      <c r="L426" s="4"/>
      <c r="M426" s="4"/>
      <c r="N426" s="4"/>
      <c r="O426" s="4"/>
      <c r="P426" s="4"/>
      <c r="Q426" s="4"/>
      <c r="R426" s="4"/>
      <c r="S426" s="4"/>
      <c r="T426" s="4"/>
      <c r="U426" s="4"/>
      <c r="V426" s="4"/>
      <c r="W426" s="4"/>
      <c r="X426" s="4"/>
      <c r="Y426" s="4"/>
      <c r="Z426" s="4"/>
    </row>
    <row r="427" spans="1:26" ht="12.75" customHeight="1">
      <c r="A427" s="11"/>
      <c r="B427" s="11"/>
      <c r="C427" s="11"/>
      <c r="D427" s="832"/>
      <c r="E427" s="832"/>
      <c r="F427" s="832"/>
      <c r="G427" s="4"/>
      <c r="H427" s="4"/>
      <c r="I427" s="4"/>
      <c r="J427" s="4"/>
      <c r="K427" s="4"/>
      <c r="L427" s="4"/>
      <c r="M427" s="4"/>
      <c r="N427" s="4"/>
      <c r="O427" s="4"/>
      <c r="P427" s="4"/>
      <c r="Q427" s="4"/>
      <c r="R427" s="4"/>
      <c r="S427" s="4"/>
      <c r="T427" s="4"/>
      <c r="U427" s="4"/>
      <c r="V427" s="4"/>
      <c r="W427" s="4"/>
      <c r="X427" s="4"/>
      <c r="Y427" s="4"/>
      <c r="Z427" s="4"/>
    </row>
    <row r="428" spans="1:26" ht="12.75" customHeight="1">
      <c r="A428" s="11"/>
      <c r="B428" s="11"/>
      <c r="C428" s="11"/>
      <c r="D428" s="832"/>
      <c r="E428" s="832"/>
      <c r="F428" s="832"/>
      <c r="G428" s="4"/>
      <c r="H428" s="4"/>
      <c r="I428" s="4"/>
      <c r="J428" s="4"/>
      <c r="K428" s="4"/>
      <c r="L428" s="4"/>
      <c r="M428" s="4"/>
      <c r="N428" s="4"/>
      <c r="O428" s="4"/>
      <c r="P428" s="4"/>
      <c r="Q428" s="4"/>
      <c r="R428" s="4"/>
      <c r="S428" s="4"/>
      <c r="T428" s="4"/>
      <c r="U428" s="4"/>
      <c r="V428" s="4"/>
      <c r="W428" s="4"/>
      <c r="X428" s="4"/>
      <c r="Y428" s="4"/>
      <c r="Z428" s="4"/>
    </row>
    <row r="429" spans="1:26" ht="12.75" customHeight="1">
      <c r="A429" s="11"/>
      <c r="B429" s="11"/>
      <c r="C429" s="11"/>
      <c r="D429" s="832"/>
      <c r="E429" s="832"/>
      <c r="F429" s="832"/>
      <c r="G429" s="4"/>
      <c r="H429" s="4"/>
      <c r="I429" s="4"/>
      <c r="J429" s="4"/>
      <c r="K429" s="4"/>
      <c r="L429" s="4"/>
      <c r="M429" s="4"/>
      <c r="N429" s="4"/>
      <c r="O429" s="4"/>
      <c r="P429" s="4"/>
      <c r="Q429" s="4"/>
      <c r="R429" s="4"/>
      <c r="S429" s="4"/>
      <c r="T429" s="4"/>
      <c r="U429" s="4"/>
      <c r="V429" s="4"/>
      <c r="W429" s="4"/>
      <c r="X429" s="4"/>
      <c r="Y429" s="4"/>
      <c r="Z429" s="4"/>
    </row>
    <row r="430" spans="1:26" ht="12.75" customHeight="1">
      <c r="A430" s="11"/>
      <c r="B430" s="11"/>
      <c r="C430" s="11"/>
      <c r="D430" s="832"/>
      <c r="E430" s="832"/>
      <c r="F430" s="832"/>
      <c r="G430" s="4"/>
      <c r="H430" s="4"/>
      <c r="I430" s="4"/>
      <c r="J430" s="4"/>
      <c r="K430" s="4"/>
      <c r="L430" s="4"/>
      <c r="M430" s="4"/>
      <c r="N430" s="4"/>
      <c r="O430" s="4"/>
      <c r="P430" s="4"/>
      <c r="Q430" s="4"/>
      <c r="R430" s="4"/>
      <c r="S430" s="4"/>
      <c r="T430" s="4"/>
      <c r="U430" s="4"/>
      <c r="V430" s="4"/>
      <c r="W430" s="4"/>
      <c r="X430" s="4"/>
      <c r="Y430" s="4"/>
      <c r="Z430" s="4"/>
    </row>
    <row r="431" spans="1:26" ht="12.75" customHeight="1">
      <c r="A431" s="11"/>
      <c r="B431" s="11"/>
      <c r="C431" s="11"/>
      <c r="D431" s="832"/>
      <c r="E431" s="832"/>
      <c r="F431" s="832"/>
      <c r="G431" s="4"/>
      <c r="H431" s="4"/>
      <c r="I431" s="4"/>
      <c r="J431" s="4"/>
      <c r="K431" s="4"/>
      <c r="L431" s="4"/>
      <c r="M431" s="4"/>
      <c r="N431" s="4"/>
      <c r="O431" s="4"/>
      <c r="P431" s="4"/>
      <c r="Q431" s="4"/>
      <c r="R431" s="4"/>
      <c r="S431" s="4"/>
      <c r="T431" s="4"/>
      <c r="U431" s="4"/>
      <c r="V431" s="4"/>
      <c r="W431" s="4"/>
      <c r="X431" s="4"/>
      <c r="Y431" s="4"/>
      <c r="Z431" s="4"/>
    </row>
    <row r="432" spans="1:26" ht="12.75" customHeight="1">
      <c r="A432" s="11"/>
      <c r="B432" s="11"/>
      <c r="C432" s="11"/>
      <c r="D432" s="832"/>
      <c r="E432" s="832"/>
      <c r="F432" s="832"/>
      <c r="G432" s="4"/>
      <c r="H432" s="4"/>
      <c r="I432" s="4"/>
      <c r="J432" s="4"/>
      <c r="K432" s="4"/>
      <c r="L432" s="4"/>
      <c r="M432" s="4"/>
      <c r="N432" s="4"/>
      <c r="O432" s="4"/>
      <c r="P432" s="4"/>
      <c r="Q432" s="4"/>
      <c r="R432" s="4"/>
      <c r="S432" s="4"/>
      <c r="T432" s="4"/>
      <c r="U432" s="4"/>
      <c r="V432" s="4"/>
      <c r="W432" s="4"/>
      <c r="X432" s="4"/>
      <c r="Y432" s="4"/>
      <c r="Z432" s="4"/>
    </row>
    <row r="433" spans="1:26" ht="12.75" customHeight="1">
      <c r="A433" s="4"/>
      <c r="B433" s="4"/>
      <c r="C433" s="4"/>
      <c r="D433" s="832"/>
      <c r="E433" s="832"/>
      <c r="F433" s="832"/>
      <c r="G433" s="4"/>
      <c r="H433" s="4"/>
      <c r="I433" s="4"/>
      <c r="J433" s="4"/>
      <c r="K433" s="4"/>
      <c r="L433" s="4"/>
      <c r="M433" s="4"/>
      <c r="N433" s="4"/>
      <c r="O433" s="4"/>
      <c r="P433" s="4"/>
      <c r="Q433" s="4"/>
      <c r="R433" s="4"/>
      <c r="S433" s="4"/>
      <c r="T433" s="4"/>
      <c r="U433" s="4"/>
      <c r="V433" s="4"/>
      <c r="W433" s="4"/>
      <c r="X433" s="4"/>
      <c r="Y433" s="4"/>
      <c r="Z433" s="4"/>
    </row>
    <row r="434" spans="1:26" ht="12.75" customHeight="1">
      <c r="A434" s="4"/>
      <c r="B434" s="4"/>
      <c r="C434" s="4"/>
      <c r="D434" s="832"/>
      <c r="E434" s="832"/>
      <c r="F434" s="832"/>
      <c r="G434" s="4"/>
      <c r="H434" s="4"/>
      <c r="I434" s="4"/>
      <c r="J434" s="4"/>
      <c r="K434" s="4"/>
      <c r="L434" s="4"/>
      <c r="M434" s="4"/>
      <c r="N434" s="4"/>
      <c r="O434" s="4"/>
      <c r="P434" s="4"/>
      <c r="Q434" s="4"/>
      <c r="R434" s="4"/>
      <c r="S434" s="4"/>
      <c r="T434" s="4"/>
      <c r="U434" s="4"/>
      <c r="V434" s="4"/>
      <c r="W434" s="4"/>
      <c r="X434" s="4"/>
      <c r="Y434" s="4"/>
      <c r="Z434" s="4"/>
    </row>
    <row r="435" spans="1:26" ht="12.75" customHeight="1">
      <c r="A435" s="4"/>
      <c r="B435" s="4"/>
      <c r="C435" s="4"/>
      <c r="D435" s="832"/>
      <c r="E435" s="832"/>
      <c r="F435" s="832"/>
      <c r="G435" s="4"/>
      <c r="H435" s="4"/>
      <c r="I435" s="4"/>
      <c r="J435" s="4"/>
      <c r="K435" s="4"/>
      <c r="L435" s="4"/>
      <c r="M435" s="4"/>
      <c r="N435" s="4"/>
      <c r="O435" s="4"/>
      <c r="P435" s="4"/>
      <c r="Q435" s="4"/>
      <c r="R435" s="4"/>
      <c r="S435" s="4"/>
      <c r="T435" s="4"/>
      <c r="U435" s="4"/>
      <c r="V435" s="4"/>
      <c r="W435" s="4"/>
      <c r="X435" s="4"/>
      <c r="Y435" s="4"/>
      <c r="Z435" s="4"/>
    </row>
    <row r="436" spans="1:26" ht="12.75" customHeight="1">
      <c r="A436" s="4"/>
      <c r="B436" s="4"/>
      <c r="C436" s="4"/>
      <c r="D436" s="832"/>
      <c r="E436" s="832"/>
      <c r="F436" s="832"/>
      <c r="G436" s="4"/>
      <c r="H436" s="4"/>
      <c r="I436" s="4"/>
      <c r="J436" s="4"/>
      <c r="K436" s="4"/>
      <c r="L436" s="4"/>
      <c r="M436" s="4"/>
      <c r="N436" s="4"/>
      <c r="O436" s="4"/>
      <c r="P436" s="4"/>
      <c r="Q436" s="4"/>
      <c r="R436" s="4"/>
      <c r="S436" s="4"/>
      <c r="T436" s="4"/>
      <c r="U436" s="4"/>
      <c r="V436" s="4"/>
      <c r="W436" s="4"/>
      <c r="X436" s="4"/>
      <c r="Y436" s="4"/>
      <c r="Z436" s="4"/>
    </row>
    <row r="437" spans="1:26" ht="12.75" customHeight="1">
      <c r="A437" s="4"/>
      <c r="B437" s="4"/>
      <c r="C437" s="4"/>
      <c r="D437" s="832"/>
      <c r="E437" s="832"/>
      <c r="F437" s="832"/>
      <c r="G437" s="4"/>
      <c r="H437" s="4"/>
      <c r="I437" s="4"/>
      <c r="J437" s="4"/>
      <c r="K437" s="4"/>
      <c r="L437" s="4"/>
      <c r="M437" s="4"/>
      <c r="N437" s="4"/>
      <c r="O437" s="4"/>
      <c r="P437" s="4"/>
      <c r="Q437" s="4"/>
      <c r="R437" s="4"/>
      <c r="S437" s="4"/>
      <c r="T437" s="4"/>
      <c r="U437" s="4"/>
      <c r="V437" s="4"/>
      <c r="W437" s="4"/>
      <c r="X437" s="4"/>
      <c r="Y437" s="4"/>
      <c r="Z437" s="4"/>
    </row>
    <row r="438" spans="1:26" ht="12.75" customHeight="1">
      <c r="A438" s="4"/>
      <c r="B438" s="4"/>
      <c r="C438" s="4"/>
      <c r="D438" s="832"/>
      <c r="E438" s="832"/>
      <c r="F438" s="832"/>
      <c r="G438" s="4"/>
      <c r="H438" s="4"/>
      <c r="I438" s="4"/>
      <c r="J438" s="4"/>
      <c r="K438" s="4"/>
      <c r="L438" s="4"/>
      <c r="M438" s="4"/>
      <c r="N438" s="4"/>
      <c r="O438" s="4"/>
      <c r="P438" s="4"/>
      <c r="Q438" s="4"/>
      <c r="R438" s="4"/>
      <c r="S438" s="4"/>
      <c r="T438" s="4"/>
      <c r="U438" s="4"/>
      <c r="V438" s="4"/>
      <c r="W438" s="4"/>
      <c r="X438" s="4"/>
      <c r="Y438" s="4"/>
      <c r="Z438" s="4"/>
    </row>
    <row r="439" spans="1:26" ht="12.75" customHeight="1">
      <c r="A439" s="4"/>
      <c r="B439" s="4"/>
      <c r="C439" s="4"/>
      <c r="D439" s="832"/>
      <c r="E439" s="832"/>
      <c r="F439" s="832"/>
      <c r="G439" s="4"/>
      <c r="H439" s="4"/>
      <c r="I439" s="4"/>
      <c r="J439" s="4"/>
      <c r="K439" s="4"/>
      <c r="L439" s="4"/>
      <c r="M439" s="4"/>
      <c r="N439" s="4"/>
      <c r="O439" s="4"/>
      <c r="P439" s="4"/>
      <c r="Q439" s="4"/>
      <c r="R439" s="4"/>
      <c r="S439" s="4"/>
      <c r="T439" s="4"/>
      <c r="U439" s="4"/>
      <c r="V439" s="4"/>
      <c r="W439" s="4"/>
      <c r="X439" s="4"/>
      <c r="Y439" s="4"/>
      <c r="Z439" s="4"/>
    </row>
    <row r="440" spans="1:26" ht="12.75" customHeight="1">
      <c r="A440" s="4"/>
      <c r="B440" s="4"/>
      <c r="C440" s="4"/>
      <c r="D440" s="832"/>
      <c r="E440" s="832"/>
      <c r="F440" s="832"/>
      <c r="G440" s="4"/>
      <c r="H440" s="4"/>
      <c r="I440" s="4"/>
      <c r="J440" s="4"/>
      <c r="K440" s="4"/>
      <c r="L440" s="4"/>
      <c r="M440" s="4"/>
      <c r="N440" s="4"/>
      <c r="O440" s="4"/>
      <c r="P440" s="4"/>
      <c r="Q440" s="4"/>
      <c r="R440" s="4"/>
      <c r="S440" s="4"/>
      <c r="T440" s="4"/>
      <c r="U440" s="4"/>
      <c r="V440" s="4"/>
      <c r="W440" s="4"/>
      <c r="X440" s="4"/>
      <c r="Y440" s="4"/>
      <c r="Z440" s="4"/>
    </row>
    <row r="441" spans="1:26" ht="12.75" customHeight="1">
      <c r="A441" s="4"/>
      <c r="B441" s="4"/>
      <c r="C441" s="4"/>
      <c r="D441" s="832"/>
      <c r="E441" s="832"/>
      <c r="F441" s="832"/>
      <c r="G441" s="4"/>
      <c r="H441" s="4"/>
      <c r="I441" s="4"/>
      <c r="J441" s="4"/>
      <c r="K441" s="4"/>
      <c r="L441" s="4"/>
      <c r="M441" s="4"/>
      <c r="N441" s="4"/>
      <c r="O441" s="4"/>
      <c r="P441" s="4"/>
      <c r="Q441" s="4"/>
      <c r="R441" s="4"/>
      <c r="S441" s="4"/>
      <c r="T441" s="4"/>
      <c r="U441" s="4"/>
      <c r="V441" s="4"/>
      <c r="W441" s="4"/>
      <c r="X441" s="4"/>
      <c r="Y441" s="4"/>
      <c r="Z441" s="4"/>
    </row>
    <row r="442" spans="1:26" ht="12.75" customHeight="1">
      <c r="A442" s="4"/>
      <c r="B442" s="4"/>
      <c r="C442" s="4"/>
      <c r="D442" s="832"/>
      <c r="E442" s="832"/>
      <c r="F442" s="832"/>
      <c r="G442" s="4"/>
      <c r="H442" s="4"/>
      <c r="I442" s="4"/>
      <c r="J442" s="4"/>
      <c r="K442" s="4"/>
      <c r="L442" s="4"/>
      <c r="M442" s="4"/>
      <c r="N442" s="4"/>
      <c r="O442" s="4"/>
      <c r="P442" s="4"/>
      <c r="Q442" s="4"/>
      <c r="R442" s="4"/>
      <c r="S442" s="4"/>
      <c r="T442" s="4"/>
      <c r="U442" s="4"/>
      <c r="V442" s="4"/>
      <c r="W442" s="4"/>
      <c r="X442" s="4"/>
      <c r="Y442" s="4"/>
      <c r="Z442" s="4"/>
    </row>
    <row r="443" spans="1:26" ht="12.75" customHeight="1">
      <c r="A443" s="4"/>
      <c r="B443" s="4"/>
      <c r="C443" s="4"/>
      <c r="D443" s="832"/>
      <c r="E443" s="832"/>
      <c r="F443" s="832"/>
      <c r="G443" s="4"/>
      <c r="H443" s="4"/>
      <c r="I443" s="4"/>
      <c r="J443" s="4"/>
      <c r="K443" s="4"/>
      <c r="L443" s="4"/>
      <c r="M443" s="4"/>
      <c r="N443" s="4"/>
      <c r="O443" s="4"/>
      <c r="P443" s="4"/>
      <c r="Q443" s="4"/>
      <c r="R443" s="4"/>
      <c r="S443" s="4"/>
      <c r="T443" s="4"/>
      <c r="U443" s="4"/>
      <c r="V443" s="4"/>
      <c r="W443" s="4"/>
      <c r="X443" s="4"/>
      <c r="Y443" s="4"/>
      <c r="Z443" s="4"/>
    </row>
    <row r="444" spans="1:26" ht="12.75" customHeight="1">
      <c r="A444" s="4"/>
      <c r="B444" s="4"/>
      <c r="C444" s="4"/>
      <c r="D444" s="832"/>
      <c r="E444" s="832"/>
      <c r="F444" s="832"/>
      <c r="G444" s="4"/>
      <c r="H444" s="4"/>
      <c r="I444" s="4"/>
      <c r="J444" s="4"/>
      <c r="K444" s="4"/>
      <c r="L444" s="4"/>
      <c r="M444" s="4"/>
      <c r="N444" s="4"/>
      <c r="O444" s="4"/>
      <c r="P444" s="4"/>
      <c r="Q444" s="4"/>
      <c r="R444" s="4"/>
      <c r="S444" s="4"/>
      <c r="T444" s="4"/>
      <c r="U444" s="4"/>
      <c r="V444" s="4"/>
      <c r="W444" s="4"/>
      <c r="X444" s="4"/>
      <c r="Y444" s="4"/>
      <c r="Z444" s="4"/>
    </row>
    <row r="445" spans="1:26" ht="12.75" customHeight="1">
      <c r="A445" s="4"/>
      <c r="B445" s="4"/>
      <c r="C445" s="4"/>
      <c r="D445" s="832"/>
      <c r="E445" s="832"/>
      <c r="F445" s="832"/>
      <c r="G445" s="4"/>
      <c r="H445" s="4"/>
      <c r="I445" s="4"/>
      <c r="J445" s="4"/>
      <c r="K445" s="4"/>
      <c r="L445" s="4"/>
      <c r="M445" s="4"/>
      <c r="N445" s="4"/>
      <c r="O445" s="4"/>
      <c r="P445" s="4"/>
      <c r="Q445" s="4"/>
      <c r="R445" s="4"/>
      <c r="S445" s="4"/>
      <c r="T445" s="4"/>
      <c r="U445" s="4"/>
      <c r="V445" s="4"/>
      <c r="W445" s="4"/>
      <c r="X445" s="4"/>
      <c r="Y445" s="4"/>
      <c r="Z445" s="4"/>
    </row>
    <row r="446" spans="1:26" ht="12.75" customHeight="1">
      <c r="A446" s="4"/>
      <c r="B446" s="4"/>
      <c r="C446" s="4"/>
      <c r="D446" s="832"/>
      <c r="E446" s="832"/>
      <c r="F446" s="832"/>
      <c r="G446" s="4"/>
      <c r="H446" s="4"/>
      <c r="I446" s="4"/>
      <c r="J446" s="4"/>
      <c r="K446" s="4"/>
      <c r="L446" s="4"/>
      <c r="M446" s="4"/>
      <c r="N446" s="4"/>
      <c r="O446" s="4"/>
      <c r="P446" s="4"/>
      <c r="Q446" s="4"/>
      <c r="R446" s="4"/>
      <c r="S446" s="4"/>
      <c r="T446" s="4"/>
      <c r="U446" s="4"/>
      <c r="V446" s="4"/>
      <c r="W446" s="4"/>
      <c r="X446" s="4"/>
      <c r="Y446" s="4"/>
      <c r="Z446" s="4"/>
    </row>
    <row r="447" spans="1:26" ht="12.75" customHeight="1">
      <c r="A447" s="4"/>
      <c r="B447" s="4"/>
      <c r="C447" s="4"/>
      <c r="D447" s="832"/>
      <c r="E447" s="832"/>
      <c r="F447" s="832"/>
      <c r="G447" s="4"/>
      <c r="H447" s="4"/>
      <c r="I447" s="4"/>
      <c r="J447" s="4"/>
      <c r="K447" s="4"/>
      <c r="L447" s="4"/>
      <c r="M447" s="4"/>
      <c r="N447" s="4"/>
      <c r="O447" s="4"/>
      <c r="P447" s="4"/>
      <c r="Q447" s="4"/>
      <c r="R447" s="4"/>
      <c r="S447" s="4"/>
      <c r="T447" s="4"/>
      <c r="U447" s="4"/>
      <c r="V447" s="4"/>
      <c r="W447" s="4"/>
      <c r="X447" s="4"/>
      <c r="Y447" s="4"/>
      <c r="Z447" s="4"/>
    </row>
    <row r="448" spans="1:26" ht="12.75" customHeight="1">
      <c r="A448" s="4"/>
      <c r="B448" s="4"/>
      <c r="C448" s="4"/>
      <c r="D448" s="832"/>
      <c r="E448" s="832"/>
      <c r="F448" s="832"/>
      <c r="G448" s="4"/>
      <c r="H448" s="4"/>
      <c r="I448" s="4"/>
      <c r="J448" s="4"/>
      <c r="K448" s="4"/>
      <c r="L448" s="4"/>
      <c r="M448" s="4"/>
      <c r="N448" s="4"/>
      <c r="O448" s="4"/>
      <c r="P448" s="4"/>
      <c r="Q448" s="4"/>
      <c r="R448" s="4"/>
      <c r="S448" s="4"/>
      <c r="T448" s="4"/>
      <c r="U448" s="4"/>
      <c r="V448" s="4"/>
      <c r="W448" s="4"/>
      <c r="X448" s="4"/>
      <c r="Y448" s="4"/>
      <c r="Z448" s="4"/>
    </row>
    <row r="449" spans="1:26" ht="12.75" customHeight="1">
      <c r="A449" s="11"/>
      <c r="B449" s="11"/>
      <c r="C449" s="11"/>
      <c r="D449" s="832"/>
      <c r="E449" s="832"/>
      <c r="F449" s="832"/>
      <c r="G449" s="4"/>
      <c r="H449" s="4"/>
      <c r="I449" s="4"/>
      <c r="J449" s="4"/>
      <c r="K449" s="4"/>
      <c r="L449" s="4"/>
      <c r="M449" s="4"/>
      <c r="N449" s="4"/>
      <c r="O449" s="4"/>
      <c r="P449" s="4"/>
      <c r="Q449" s="4"/>
      <c r="R449" s="4"/>
      <c r="S449" s="4"/>
      <c r="T449" s="4"/>
      <c r="U449" s="4"/>
      <c r="V449" s="4"/>
      <c r="W449" s="4"/>
      <c r="X449" s="4"/>
      <c r="Y449" s="4"/>
      <c r="Z449" s="4"/>
    </row>
    <row r="450" spans="1:26" ht="40.5" customHeight="1">
      <c r="A450" s="11"/>
      <c r="B450" s="11"/>
      <c r="C450" s="11"/>
      <c r="D450" s="832"/>
      <c r="E450" s="832"/>
      <c r="F450" s="832"/>
      <c r="G450" s="4"/>
      <c r="H450" s="4"/>
      <c r="I450" s="4"/>
      <c r="J450" s="4"/>
      <c r="K450" s="4"/>
      <c r="L450" s="4"/>
      <c r="M450" s="4"/>
      <c r="N450" s="4"/>
      <c r="O450" s="4"/>
      <c r="P450" s="4"/>
      <c r="Q450" s="4"/>
      <c r="R450" s="4"/>
      <c r="S450" s="4"/>
      <c r="T450" s="4"/>
      <c r="U450" s="4"/>
      <c r="V450" s="4"/>
      <c r="W450" s="4"/>
      <c r="X450" s="4"/>
      <c r="Y450" s="4"/>
      <c r="Z450" s="4"/>
    </row>
    <row r="451" spans="1:26" ht="12.75" customHeight="1">
      <c r="A451" s="11"/>
      <c r="B451" s="11"/>
      <c r="C451" s="11"/>
      <c r="D451" s="12"/>
      <c r="E451" s="12"/>
      <c r="F451" s="12"/>
      <c r="G451" s="4"/>
      <c r="H451" s="4"/>
      <c r="I451" s="4"/>
      <c r="J451" s="4"/>
      <c r="K451" s="4"/>
      <c r="L451" s="4"/>
      <c r="M451" s="4"/>
      <c r="N451" s="4"/>
      <c r="O451" s="4"/>
      <c r="P451" s="4"/>
      <c r="Q451" s="4"/>
      <c r="R451" s="4"/>
      <c r="S451" s="4"/>
      <c r="T451" s="4"/>
      <c r="U451" s="4"/>
      <c r="V451" s="4"/>
      <c r="W451" s="4"/>
      <c r="X451" s="4"/>
      <c r="Y451" s="4"/>
      <c r="Z451" s="4"/>
    </row>
    <row r="452" spans="1:26" ht="12.75" customHeight="1">
      <c r="A452" s="33"/>
      <c r="B452" s="34" t="s">
        <v>520</v>
      </c>
      <c r="C452" s="37"/>
      <c r="D452" s="851" t="s">
        <v>387</v>
      </c>
      <c r="E452" s="832"/>
      <c r="F452" s="832"/>
      <c r="G452" s="4"/>
      <c r="H452" s="4"/>
      <c r="I452" s="4"/>
      <c r="J452" s="4"/>
      <c r="K452" s="4"/>
      <c r="L452" s="4"/>
      <c r="M452" s="4"/>
      <c r="N452" s="4"/>
      <c r="O452" s="4"/>
      <c r="P452" s="4"/>
      <c r="Q452" s="4"/>
      <c r="R452" s="4"/>
      <c r="S452" s="4"/>
      <c r="T452" s="4"/>
      <c r="U452" s="4"/>
      <c r="V452" s="4"/>
      <c r="W452" s="4"/>
      <c r="X452" s="4"/>
      <c r="Y452" s="4"/>
      <c r="Z452" s="4"/>
    </row>
    <row r="453" spans="1:26" ht="12.75" customHeight="1">
      <c r="A453" s="11"/>
      <c r="B453" s="11"/>
      <c r="C453" s="11"/>
      <c r="D453" s="837" t="s">
        <v>573</v>
      </c>
      <c r="E453" s="832"/>
      <c r="F453" s="832"/>
      <c r="G453" s="4"/>
      <c r="H453" s="4"/>
      <c r="I453" s="4"/>
      <c r="J453" s="4"/>
      <c r="K453" s="4"/>
      <c r="L453" s="4"/>
      <c r="M453" s="4"/>
      <c r="N453" s="4"/>
      <c r="O453" s="4"/>
      <c r="P453" s="4"/>
      <c r="Q453" s="4"/>
      <c r="R453" s="4"/>
      <c r="S453" s="4"/>
      <c r="T453" s="4"/>
      <c r="U453" s="4"/>
      <c r="V453" s="4"/>
      <c r="W453" s="4"/>
      <c r="X453" s="4"/>
      <c r="Y453" s="4"/>
      <c r="Z453" s="4"/>
    </row>
    <row r="454" spans="1:26" ht="12.75" customHeight="1">
      <c r="A454" s="11"/>
      <c r="B454" s="11"/>
      <c r="C454" s="11"/>
      <c r="D454" s="834" t="s">
        <v>574</v>
      </c>
      <c r="E454" s="832"/>
      <c r="F454" s="832"/>
      <c r="G454" s="4"/>
      <c r="H454" s="4"/>
      <c r="I454" s="4"/>
      <c r="J454" s="4"/>
      <c r="K454" s="4"/>
      <c r="L454" s="4"/>
      <c r="M454" s="4"/>
      <c r="N454" s="4"/>
      <c r="O454" s="4"/>
      <c r="P454" s="4"/>
      <c r="Q454" s="4"/>
      <c r="R454" s="4"/>
      <c r="S454" s="4"/>
      <c r="T454" s="4"/>
      <c r="U454" s="4"/>
      <c r="V454" s="4"/>
      <c r="W454" s="4"/>
      <c r="X454" s="4"/>
      <c r="Y454" s="4"/>
      <c r="Z454" s="4"/>
    </row>
    <row r="455" spans="1:26" ht="12.75" customHeight="1">
      <c r="A455" s="11"/>
      <c r="B455" s="11"/>
      <c r="C455" s="11"/>
      <c r="D455" s="832"/>
      <c r="E455" s="832"/>
      <c r="F455" s="832"/>
      <c r="G455" s="4"/>
      <c r="H455" s="4"/>
      <c r="I455" s="4"/>
      <c r="J455" s="4"/>
      <c r="K455" s="4"/>
      <c r="L455" s="4"/>
      <c r="M455" s="4"/>
      <c r="N455" s="4"/>
      <c r="O455" s="4"/>
      <c r="P455" s="4"/>
      <c r="Q455" s="4"/>
      <c r="R455" s="4"/>
      <c r="S455" s="4"/>
      <c r="T455" s="4"/>
      <c r="U455" s="4"/>
      <c r="V455" s="4"/>
      <c r="W455" s="4"/>
      <c r="X455" s="4"/>
      <c r="Y455" s="4"/>
      <c r="Z455" s="4"/>
    </row>
    <row r="456" spans="1:26" ht="12.75" customHeight="1">
      <c r="A456" s="11"/>
      <c r="B456" s="11"/>
      <c r="C456" s="11"/>
      <c r="D456" s="832"/>
      <c r="E456" s="832"/>
      <c r="F456" s="832"/>
      <c r="G456" s="4"/>
      <c r="H456" s="4"/>
      <c r="I456" s="4"/>
      <c r="J456" s="4"/>
      <c r="K456" s="4"/>
      <c r="L456" s="4"/>
      <c r="M456" s="4"/>
      <c r="N456" s="4"/>
      <c r="O456" s="4"/>
      <c r="P456" s="4"/>
      <c r="Q456" s="4"/>
      <c r="R456" s="4"/>
      <c r="S456" s="4"/>
      <c r="T456" s="4"/>
      <c r="U456" s="4"/>
      <c r="V456" s="4"/>
      <c r="W456" s="4"/>
      <c r="X456" s="4"/>
      <c r="Y456" s="4"/>
      <c r="Z456" s="4"/>
    </row>
    <row r="457" spans="1:26" ht="12.75" customHeight="1">
      <c r="A457" s="11"/>
      <c r="B457" s="11"/>
      <c r="C457" s="11"/>
      <c r="D457" s="12"/>
      <c r="E457" s="12"/>
      <c r="F457" s="12"/>
      <c r="G457" s="4"/>
      <c r="H457" s="4"/>
      <c r="I457" s="4"/>
      <c r="J457" s="4"/>
      <c r="K457" s="4"/>
      <c r="L457" s="4"/>
      <c r="M457" s="4"/>
      <c r="N457" s="4"/>
      <c r="O457" s="4"/>
      <c r="P457" s="4"/>
      <c r="Q457" s="4"/>
      <c r="R457" s="4"/>
      <c r="S457" s="4"/>
      <c r="T457" s="4"/>
      <c r="U457" s="4"/>
      <c r="V457" s="4"/>
      <c r="W457" s="4"/>
      <c r="X457" s="4"/>
      <c r="Y457" s="4"/>
      <c r="Z457" s="4"/>
    </row>
    <row r="458" spans="1:26" ht="12.75" customHeight="1">
      <c r="A458" s="33"/>
      <c r="B458" s="34" t="s">
        <v>520</v>
      </c>
      <c r="C458" s="37"/>
      <c r="D458" s="834" t="s">
        <v>575</v>
      </c>
      <c r="E458" s="832"/>
      <c r="F458" s="832"/>
      <c r="G458" s="4"/>
      <c r="H458" s="4"/>
      <c r="I458" s="4"/>
      <c r="J458" s="4"/>
      <c r="K458" s="4"/>
      <c r="L458" s="4"/>
      <c r="M458" s="4"/>
      <c r="N458" s="4"/>
      <c r="O458" s="4"/>
      <c r="P458" s="4"/>
      <c r="Q458" s="4"/>
      <c r="R458" s="4"/>
      <c r="S458" s="4"/>
      <c r="T458" s="4"/>
      <c r="U458" s="4"/>
      <c r="V458" s="4"/>
      <c r="W458" s="4"/>
      <c r="X458" s="4"/>
      <c r="Y458" s="4"/>
      <c r="Z458" s="4"/>
    </row>
    <row r="459" spans="1:26" ht="12.75" customHeight="1">
      <c r="A459" s="11"/>
      <c r="B459" s="11"/>
      <c r="C459" s="11"/>
      <c r="D459" s="832"/>
      <c r="E459" s="832"/>
      <c r="F459" s="832"/>
      <c r="G459" s="4"/>
      <c r="H459" s="4"/>
      <c r="I459" s="4"/>
      <c r="J459" s="4"/>
      <c r="K459" s="4"/>
      <c r="L459" s="4"/>
      <c r="M459" s="4"/>
      <c r="N459" s="4"/>
      <c r="O459" s="4"/>
      <c r="P459" s="4"/>
      <c r="Q459" s="4"/>
      <c r="R459" s="4"/>
      <c r="S459" s="4"/>
      <c r="T459" s="4"/>
      <c r="U459" s="4"/>
      <c r="V459" s="4"/>
      <c r="W459" s="4"/>
      <c r="X459" s="4"/>
      <c r="Y459" s="4"/>
      <c r="Z459" s="4"/>
    </row>
    <row r="460" spans="1:26" ht="12.75" customHeight="1">
      <c r="A460" s="11"/>
      <c r="B460" s="11"/>
      <c r="C460" s="11"/>
      <c r="D460" s="832"/>
      <c r="E460" s="832"/>
      <c r="F460" s="832"/>
      <c r="G460" s="4"/>
      <c r="H460" s="4"/>
      <c r="I460" s="4"/>
      <c r="J460" s="4"/>
      <c r="K460" s="4"/>
      <c r="L460" s="4"/>
      <c r="M460" s="4"/>
      <c r="N460" s="4"/>
      <c r="O460" s="4"/>
      <c r="P460" s="4"/>
      <c r="Q460" s="4"/>
      <c r="R460" s="4"/>
      <c r="S460" s="4"/>
      <c r="T460" s="4"/>
      <c r="U460" s="4"/>
      <c r="V460" s="4"/>
      <c r="W460" s="4"/>
      <c r="X460" s="4"/>
      <c r="Y460" s="4"/>
      <c r="Z460" s="4"/>
    </row>
    <row r="461" spans="1:26" ht="12.75" customHeight="1">
      <c r="A461" s="11"/>
      <c r="B461" s="11"/>
      <c r="C461" s="11"/>
      <c r="D461" s="5"/>
      <c r="E461" s="5"/>
      <c r="F461" s="5"/>
      <c r="G461" s="4"/>
      <c r="H461" s="4"/>
      <c r="I461" s="4"/>
      <c r="J461" s="4"/>
      <c r="K461" s="4"/>
      <c r="L461" s="4"/>
      <c r="M461" s="4"/>
      <c r="N461" s="4"/>
      <c r="O461" s="4"/>
      <c r="P461" s="4"/>
      <c r="Q461" s="4"/>
      <c r="R461" s="4"/>
      <c r="S461" s="4"/>
      <c r="T461" s="4"/>
      <c r="U461" s="4"/>
      <c r="V461" s="4"/>
      <c r="W461" s="4"/>
      <c r="X461" s="4"/>
      <c r="Y461" s="4"/>
      <c r="Z461" s="4"/>
    </row>
    <row r="462" spans="1:26" ht="12.75" customHeight="1">
      <c r="A462" s="11"/>
      <c r="B462" s="34" t="s">
        <v>520</v>
      </c>
      <c r="C462" s="33"/>
      <c r="D462" s="834" t="s">
        <v>576</v>
      </c>
      <c r="E462" s="832"/>
      <c r="F462" s="832"/>
      <c r="G462" s="4"/>
      <c r="H462" s="4"/>
      <c r="I462" s="4"/>
      <c r="J462" s="4"/>
      <c r="K462" s="4"/>
      <c r="L462" s="4"/>
      <c r="M462" s="4"/>
      <c r="N462" s="4"/>
      <c r="O462" s="4"/>
      <c r="P462" s="4"/>
      <c r="Q462" s="4"/>
      <c r="R462" s="4"/>
      <c r="S462" s="4"/>
      <c r="T462" s="4"/>
      <c r="U462" s="4"/>
      <c r="V462" s="4"/>
      <c r="W462" s="4"/>
      <c r="X462" s="4"/>
      <c r="Y462" s="4"/>
      <c r="Z462" s="4"/>
    </row>
    <row r="463" spans="1:26" ht="12.75" customHeight="1">
      <c r="A463" s="11"/>
      <c r="B463" s="11"/>
      <c r="C463" s="11"/>
      <c r="D463" s="832"/>
      <c r="E463" s="832"/>
      <c r="F463" s="832"/>
      <c r="G463" s="4"/>
      <c r="H463" s="4"/>
      <c r="I463" s="4"/>
      <c r="J463" s="4"/>
      <c r="K463" s="4"/>
      <c r="L463" s="4"/>
      <c r="M463" s="4"/>
      <c r="N463" s="4"/>
      <c r="O463" s="4"/>
      <c r="P463" s="4"/>
      <c r="Q463" s="4"/>
      <c r="R463" s="4"/>
      <c r="S463" s="4"/>
      <c r="T463" s="4"/>
      <c r="U463" s="4"/>
      <c r="V463" s="4"/>
      <c r="W463" s="4"/>
      <c r="X463" s="4"/>
      <c r="Y463" s="4"/>
      <c r="Z463" s="4"/>
    </row>
    <row r="464" spans="1:26" ht="12.75" customHeight="1">
      <c r="A464" s="11"/>
      <c r="B464" s="11"/>
      <c r="C464" s="11"/>
      <c r="D464" s="12"/>
      <c r="E464" s="12"/>
      <c r="F464" s="12"/>
      <c r="G464" s="4"/>
      <c r="H464" s="4"/>
      <c r="I464" s="4"/>
      <c r="J464" s="4"/>
      <c r="K464" s="4"/>
      <c r="L464" s="4"/>
      <c r="M464" s="4"/>
      <c r="N464" s="4"/>
      <c r="O464" s="4"/>
      <c r="P464" s="4"/>
      <c r="Q464" s="4"/>
      <c r="R464" s="4"/>
      <c r="S464" s="4"/>
      <c r="T464" s="4"/>
      <c r="U464" s="4"/>
      <c r="V464" s="4"/>
      <c r="W464" s="4"/>
      <c r="X464" s="4"/>
      <c r="Y464" s="4"/>
      <c r="Z464" s="4"/>
    </row>
    <row r="465" spans="1:26" ht="12.75" customHeight="1">
      <c r="A465" s="11"/>
      <c r="B465" s="34" t="s">
        <v>520</v>
      </c>
      <c r="C465" s="33"/>
      <c r="D465" s="834" t="s">
        <v>392</v>
      </c>
      <c r="E465" s="832"/>
      <c r="F465" s="832"/>
      <c r="G465" s="4"/>
      <c r="H465" s="4"/>
      <c r="I465" s="4"/>
      <c r="J465" s="4"/>
      <c r="K465" s="4"/>
      <c r="L465" s="4"/>
      <c r="M465" s="4"/>
      <c r="N465" s="4"/>
      <c r="O465" s="4"/>
      <c r="P465" s="4"/>
      <c r="Q465" s="4"/>
      <c r="R465" s="4"/>
      <c r="S465" s="4"/>
      <c r="T465" s="4"/>
      <c r="U465" s="4"/>
      <c r="V465" s="4"/>
      <c r="W465" s="4"/>
      <c r="X465" s="4"/>
      <c r="Y465" s="4"/>
      <c r="Z465" s="4"/>
    </row>
    <row r="466" spans="1:26" ht="12.75" customHeight="1">
      <c r="A466" s="11"/>
      <c r="B466" s="11"/>
      <c r="C466" s="11"/>
      <c r="D466" s="832"/>
      <c r="E466" s="832"/>
      <c r="F466" s="832"/>
      <c r="G466" s="4"/>
      <c r="H466" s="4"/>
      <c r="I466" s="4"/>
      <c r="J466" s="4"/>
      <c r="K466" s="4"/>
      <c r="L466" s="4"/>
      <c r="M466" s="4"/>
      <c r="N466" s="4"/>
      <c r="O466" s="4"/>
      <c r="P466" s="4"/>
      <c r="Q466" s="4"/>
      <c r="R466" s="4"/>
      <c r="S466" s="4"/>
      <c r="T466" s="4"/>
      <c r="U466" s="4"/>
      <c r="V466" s="4"/>
      <c r="W466" s="4"/>
      <c r="X466" s="4"/>
      <c r="Y466" s="4"/>
      <c r="Z466" s="4"/>
    </row>
    <row r="467" spans="1:26" ht="12.75" customHeight="1">
      <c r="A467" s="11"/>
      <c r="B467" s="11"/>
      <c r="C467" s="11"/>
      <c r="D467" s="832"/>
      <c r="E467" s="832"/>
      <c r="F467" s="832"/>
      <c r="G467" s="4"/>
      <c r="H467" s="4"/>
      <c r="I467" s="4"/>
      <c r="J467" s="4"/>
      <c r="K467" s="4"/>
      <c r="L467" s="4"/>
      <c r="M467" s="4"/>
      <c r="N467" s="4"/>
      <c r="O467" s="4"/>
      <c r="P467" s="4"/>
      <c r="Q467" s="4"/>
      <c r="R467" s="4"/>
      <c r="S467" s="4"/>
      <c r="T467" s="4"/>
      <c r="U467" s="4"/>
      <c r="V467" s="4"/>
      <c r="W467" s="4"/>
      <c r="X467" s="4"/>
      <c r="Y467" s="4"/>
      <c r="Z467" s="4"/>
    </row>
    <row r="468" spans="1:26" ht="12.75" customHeight="1">
      <c r="A468" s="11"/>
      <c r="B468" s="11"/>
      <c r="C468" s="11"/>
      <c r="D468" s="832"/>
      <c r="E468" s="832"/>
      <c r="F468" s="832"/>
      <c r="G468" s="4"/>
      <c r="H468" s="4"/>
      <c r="I468" s="4"/>
      <c r="J468" s="4"/>
      <c r="K468" s="4"/>
      <c r="L468" s="4"/>
      <c r="M468" s="4"/>
      <c r="N468" s="4"/>
      <c r="O468" s="4"/>
      <c r="P468" s="4"/>
      <c r="Q468" s="4"/>
      <c r="R468" s="4"/>
      <c r="S468" s="4"/>
      <c r="T468" s="4"/>
      <c r="U468" s="4"/>
      <c r="V468" s="4"/>
      <c r="W468" s="4"/>
      <c r="X468" s="4"/>
      <c r="Y468" s="4"/>
      <c r="Z468" s="4"/>
    </row>
    <row r="469" spans="1:26" ht="12.75" customHeight="1">
      <c r="A469" s="11"/>
      <c r="B469" s="34" t="s">
        <v>520</v>
      </c>
      <c r="C469" s="11"/>
      <c r="D469" s="832"/>
      <c r="E469" s="832"/>
      <c r="F469" s="832"/>
      <c r="G469" s="4"/>
      <c r="H469" s="4"/>
      <c r="I469" s="4"/>
      <c r="J469" s="4"/>
      <c r="K469" s="4"/>
      <c r="L469" s="4"/>
      <c r="M469" s="4"/>
      <c r="N469" s="4"/>
      <c r="O469" s="4"/>
      <c r="P469" s="4"/>
      <c r="Q469" s="4"/>
      <c r="R469" s="4"/>
      <c r="S469" s="4"/>
      <c r="T469" s="4"/>
      <c r="U469" s="4"/>
      <c r="V469" s="4"/>
      <c r="W469" s="4"/>
      <c r="X469" s="4"/>
      <c r="Y469" s="4"/>
      <c r="Z469" s="4"/>
    </row>
    <row r="470" spans="1:26" ht="12.75" customHeight="1">
      <c r="A470" s="4"/>
      <c r="B470" s="4"/>
      <c r="C470" s="4"/>
      <c r="D470" s="832"/>
      <c r="E470" s="832"/>
      <c r="F470" s="832"/>
      <c r="G470" s="4"/>
      <c r="H470" s="4"/>
      <c r="I470" s="4"/>
      <c r="J470" s="4"/>
      <c r="K470" s="4"/>
      <c r="L470" s="4"/>
      <c r="M470" s="4"/>
      <c r="N470" s="4"/>
      <c r="O470" s="4"/>
      <c r="P470" s="4"/>
      <c r="Q470" s="4"/>
      <c r="R470" s="4"/>
      <c r="S470" s="4"/>
      <c r="T470" s="4"/>
      <c r="U470" s="4"/>
      <c r="V470" s="4"/>
      <c r="W470" s="4"/>
      <c r="X470" s="4"/>
      <c r="Y470" s="4"/>
      <c r="Z470" s="4"/>
    </row>
    <row r="471" spans="1:26" ht="12.75" customHeight="1">
      <c r="A471" s="4"/>
      <c r="B471" s="11"/>
      <c r="C471" s="4"/>
      <c r="D471" s="832"/>
      <c r="E471" s="832"/>
      <c r="F471" s="832"/>
      <c r="G471" s="4"/>
      <c r="H471" s="4"/>
      <c r="I471" s="4"/>
      <c r="J471" s="4"/>
      <c r="K471" s="4"/>
      <c r="L471" s="4"/>
      <c r="M471" s="4"/>
      <c r="N471" s="4"/>
      <c r="O471" s="4"/>
      <c r="P471" s="4"/>
      <c r="Q471" s="4"/>
      <c r="R471" s="4"/>
      <c r="S471" s="4"/>
      <c r="T471" s="4"/>
      <c r="U471" s="4"/>
      <c r="V471" s="4"/>
      <c r="W471" s="4"/>
      <c r="X471" s="4"/>
      <c r="Y471" s="4"/>
      <c r="Z471" s="4"/>
    </row>
    <row r="472" spans="1:26" ht="12.75" customHeight="1">
      <c r="A472" s="4"/>
      <c r="B472" s="34" t="s">
        <v>520</v>
      </c>
      <c r="C472" s="4"/>
      <c r="D472" s="832"/>
      <c r="E472" s="832"/>
      <c r="F472" s="832"/>
      <c r="G472" s="4"/>
      <c r="H472" s="4"/>
      <c r="I472" s="4"/>
      <c r="J472" s="4"/>
      <c r="K472" s="4"/>
      <c r="L472" s="4"/>
      <c r="M472" s="4"/>
      <c r="N472" s="4"/>
      <c r="O472" s="4"/>
      <c r="P472" s="4"/>
      <c r="Q472" s="4"/>
      <c r="R472" s="4"/>
      <c r="S472" s="4"/>
      <c r="T472" s="4"/>
      <c r="U472" s="4"/>
      <c r="V472" s="4"/>
      <c r="W472" s="4"/>
      <c r="X472" s="4"/>
      <c r="Y472" s="4"/>
      <c r="Z472" s="4"/>
    </row>
    <row r="473" spans="1:26" ht="12.75" customHeight="1">
      <c r="A473" s="4"/>
      <c r="B473" s="4"/>
      <c r="C473" s="4"/>
      <c r="D473" s="832"/>
      <c r="E473" s="832"/>
      <c r="F473" s="832"/>
      <c r="G473" s="4"/>
      <c r="H473" s="4"/>
      <c r="I473" s="4"/>
      <c r="J473" s="4"/>
      <c r="K473" s="4"/>
      <c r="L473" s="4"/>
      <c r="M473" s="4"/>
      <c r="N473" s="4"/>
      <c r="O473" s="4"/>
      <c r="P473" s="4"/>
      <c r="Q473" s="4"/>
      <c r="R473" s="4"/>
      <c r="S473" s="4"/>
      <c r="T473" s="4"/>
      <c r="U473" s="4"/>
      <c r="V473" s="4"/>
      <c r="W473" s="4"/>
      <c r="X473" s="4"/>
      <c r="Y473" s="4"/>
      <c r="Z473" s="4"/>
    </row>
    <row r="474" spans="1:26" ht="12.75" customHeight="1">
      <c r="A474" s="4"/>
      <c r="B474" s="11"/>
      <c r="C474" s="4"/>
      <c r="D474" s="832"/>
      <c r="E474" s="832"/>
      <c r="F474" s="832"/>
      <c r="G474" s="4"/>
      <c r="H474" s="4"/>
      <c r="I474" s="4"/>
      <c r="J474" s="4"/>
      <c r="K474" s="4"/>
      <c r="L474" s="4"/>
      <c r="M474" s="4"/>
      <c r="N474" s="4"/>
      <c r="O474" s="4"/>
      <c r="P474" s="4"/>
      <c r="Q474" s="4"/>
      <c r="R474" s="4"/>
      <c r="S474" s="4"/>
      <c r="T474" s="4"/>
      <c r="U474" s="4"/>
      <c r="V474" s="4"/>
      <c r="W474" s="4"/>
      <c r="X474" s="4"/>
      <c r="Y474" s="4"/>
      <c r="Z474" s="4"/>
    </row>
    <row r="475" spans="1:26" ht="12.75" customHeight="1">
      <c r="A475" s="4"/>
      <c r="B475" s="11"/>
      <c r="C475" s="4"/>
      <c r="D475" s="832"/>
      <c r="E475" s="832"/>
      <c r="F475" s="832"/>
      <c r="G475" s="4"/>
      <c r="H475" s="4"/>
      <c r="I475" s="4"/>
      <c r="J475" s="4"/>
      <c r="K475" s="4"/>
      <c r="L475" s="4"/>
      <c r="M475" s="4"/>
      <c r="N475" s="4"/>
      <c r="O475" s="4"/>
      <c r="P475" s="4"/>
      <c r="Q475" s="4"/>
      <c r="R475" s="4"/>
      <c r="S475" s="4"/>
      <c r="T475" s="4"/>
      <c r="U475" s="4"/>
      <c r="V475" s="4"/>
      <c r="W475" s="4"/>
      <c r="X475" s="4"/>
      <c r="Y475" s="4"/>
      <c r="Z475" s="4"/>
    </row>
    <row r="476" spans="1:26" ht="12.75" customHeight="1">
      <c r="A476" s="4"/>
      <c r="B476" s="34" t="s">
        <v>520</v>
      </c>
      <c r="C476" s="4"/>
      <c r="D476" s="832"/>
      <c r="E476" s="832"/>
      <c r="F476" s="832"/>
      <c r="G476" s="4"/>
      <c r="H476" s="4"/>
      <c r="I476" s="4"/>
      <c r="J476" s="4"/>
      <c r="K476" s="4"/>
      <c r="L476" s="4"/>
      <c r="M476" s="4"/>
      <c r="N476" s="4"/>
      <c r="O476" s="4"/>
      <c r="P476" s="4"/>
      <c r="Q476" s="4"/>
      <c r="R476" s="4"/>
      <c r="S476" s="4"/>
      <c r="T476" s="4"/>
      <c r="U476" s="4"/>
      <c r="V476" s="4"/>
      <c r="W476" s="4"/>
      <c r="X476" s="4"/>
      <c r="Y476" s="4"/>
      <c r="Z476" s="4"/>
    </row>
    <row r="477" spans="1:26" ht="12.75" customHeight="1">
      <c r="A477" s="4"/>
      <c r="B477" s="4"/>
      <c r="C477" s="4"/>
      <c r="D477" s="832"/>
      <c r="E477" s="832"/>
      <c r="F477" s="832"/>
      <c r="G477" s="4"/>
      <c r="H477" s="4"/>
      <c r="I477" s="4"/>
      <c r="J477" s="4"/>
      <c r="K477" s="4"/>
      <c r="L477" s="4"/>
      <c r="M477" s="4"/>
      <c r="N477" s="4"/>
      <c r="O477" s="4"/>
      <c r="P477" s="4"/>
      <c r="Q477" s="4"/>
      <c r="R477" s="4"/>
      <c r="S477" s="4"/>
      <c r="T477" s="4"/>
      <c r="U477" s="4"/>
      <c r="V477" s="4"/>
      <c r="W477" s="4"/>
      <c r="X477" s="4"/>
      <c r="Y477" s="4"/>
      <c r="Z477" s="4"/>
    </row>
    <row r="478" spans="1:26" ht="12.75" customHeight="1">
      <c r="A478" s="4"/>
      <c r="B478" s="34" t="s">
        <v>520</v>
      </c>
      <c r="C478" s="4"/>
      <c r="D478" s="832"/>
      <c r="E478" s="832"/>
      <c r="F478" s="832"/>
      <c r="G478" s="4"/>
      <c r="H478" s="4"/>
      <c r="I478" s="4"/>
      <c r="J478" s="4"/>
      <c r="K478" s="4"/>
      <c r="L478" s="4"/>
      <c r="M478" s="4"/>
      <c r="N478" s="4"/>
      <c r="O478" s="4"/>
      <c r="P478" s="4"/>
      <c r="Q478" s="4"/>
      <c r="R478" s="4"/>
      <c r="S478" s="4"/>
      <c r="T478" s="4"/>
      <c r="U478" s="4"/>
      <c r="V478" s="4"/>
      <c r="W478" s="4"/>
      <c r="X478" s="4"/>
      <c r="Y478" s="4"/>
      <c r="Z478" s="4"/>
    </row>
    <row r="479" spans="1:26" ht="12.75" customHeight="1">
      <c r="A479" s="4"/>
      <c r="B479" s="4"/>
      <c r="C479" s="4"/>
      <c r="D479" s="5"/>
      <c r="E479" s="5"/>
      <c r="F479" s="5"/>
      <c r="G479" s="4"/>
      <c r="H479" s="4"/>
      <c r="I479" s="4"/>
      <c r="J479" s="4"/>
      <c r="K479" s="4"/>
      <c r="L479" s="4"/>
      <c r="M479" s="4"/>
      <c r="N479" s="4"/>
      <c r="O479" s="4"/>
      <c r="P479" s="4"/>
      <c r="Q479" s="4"/>
      <c r="R479" s="4"/>
      <c r="S479" s="4"/>
      <c r="T479" s="4"/>
      <c r="U479" s="4"/>
      <c r="V479" s="4"/>
      <c r="W479" s="4"/>
      <c r="X479" s="4"/>
      <c r="Y479" s="4"/>
      <c r="Z479" s="4"/>
    </row>
    <row r="480" spans="1:26" ht="12.75" customHeight="1">
      <c r="A480" s="4"/>
      <c r="B480" s="34" t="s">
        <v>520</v>
      </c>
      <c r="C480" s="4"/>
      <c r="D480" s="834" t="s">
        <v>393</v>
      </c>
      <c r="E480" s="832"/>
      <c r="F480" s="832"/>
      <c r="G480" s="4"/>
      <c r="H480" s="4"/>
      <c r="I480" s="4"/>
      <c r="J480" s="4"/>
      <c r="K480" s="4"/>
      <c r="L480" s="4"/>
      <c r="M480" s="4"/>
      <c r="N480" s="4"/>
      <c r="O480" s="4"/>
      <c r="P480" s="4"/>
      <c r="Q480" s="4"/>
      <c r="R480" s="4"/>
      <c r="S480" s="4"/>
      <c r="T480" s="4"/>
      <c r="U480" s="4"/>
      <c r="V480" s="4"/>
      <c r="W480" s="4"/>
      <c r="X480" s="4"/>
      <c r="Y480" s="4"/>
      <c r="Z480" s="4"/>
    </row>
    <row r="481" spans="1:26" ht="12.75" customHeight="1">
      <c r="A481" s="4"/>
      <c r="B481" s="4"/>
      <c r="C481" s="4"/>
      <c r="D481" s="832"/>
      <c r="E481" s="832"/>
      <c r="F481" s="832"/>
      <c r="G481" s="4"/>
      <c r="H481" s="4"/>
      <c r="I481" s="4"/>
      <c r="J481" s="4"/>
      <c r="K481" s="4"/>
      <c r="L481" s="4"/>
      <c r="M481" s="4"/>
      <c r="N481" s="4"/>
      <c r="O481" s="4"/>
      <c r="P481" s="4"/>
      <c r="Q481" s="4"/>
      <c r="R481" s="4"/>
      <c r="S481" s="4"/>
      <c r="T481" s="4"/>
      <c r="U481" s="4"/>
      <c r="V481" s="4"/>
      <c r="W481" s="4"/>
      <c r="X481" s="4"/>
      <c r="Y481" s="4"/>
      <c r="Z481" s="4"/>
    </row>
    <row r="482" spans="1:26" ht="12.75" customHeight="1">
      <c r="A482" s="4"/>
      <c r="B482" s="4"/>
      <c r="C482" s="4"/>
      <c r="D482" s="832"/>
      <c r="E482" s="832"/>
      <c r="F482" s="832"/>
      <c r="G482" s="4"/>
      <c r="H482" s="4"/>
      <c r="I482" s="4"/>
      <c r="J482" s="4"/>
      <c r="K482" s="4"/>
      <c r="L482" s="4"/>
      <c r="M482" s="4"/>
      <c r="N482" s="4"/>
      <c r="O482" s="4"/>
      <c r="P482" s="4"/>
      <c r="Q482" s="4"/>
      <c r="R482" s="4"/>
      <c r="S482" s="4"/>
      <c r="T482" s="4"/>
      <c r="U482" s="4"/>
      <c r="V482" s="4"/>
      <c r="W482" s="4"/>
      <c r="X482" s="4"/>
      <c r="Y482" s="4"/>
      <c r="Z482" s="4"/>
    </row>
    <row r="483" spans="1:26" ht="12.75" customHeight="1">
      <c r="A483" s="4"/>
      <c r="B483" s="4"/>
      <c r="C483" s="4"/>
      <c r="D483" s="832"/>
      <c r="E483" s="832"/>
      <c r="F483" s="832"/>
      <c r="G483" s="4"/>
      <c r="H483" s="4"/>
      <c r="I483" s="4"/>
      <c r="J483" s="4"/>
      <c r="K483" s="4"/>
      <c r="L483" s="4"/>
      <c r="M483" s="4"/>
      <c r="N483" s="4"/>
      <c r="O483" s="4"/>
      <c r="P483" s="4"/>
      <c r="Q483" s="4"/>
      <c r="R483" s="4"/>
      <c r="S483" s="4"/>
      <c r="T483" s="4"/>
      <c r="U483" s="4"/>
      <c r="V483" s="4"/>
      <c r="W483" s="4"/>
      <c r="X483" s="4"/>
      <c r="Y483" s="4"/>
      <c r="Z483" s="4"/>
    </row>
    <row r="484" spans="1:26" ht="12.75" customHeight="1">
      <c r="A484" s="11"/>
      <c r="B484" s="11"/>
      <c r="C484" s="11"/>
      <c r="D484" s="832"/>
      <c r="E484" s="832"/>
      <c r="F484" s="832"/>
      <c r="G484" s="4"/>
      <c r="H484" s="4"/>
      <c r="I484" s="4"/>
      <c r="J484" s="4"/>
      <c r="K484" s="4"/>
      <c r="L484" s="4"/>
      <c r="M484" s="4"/>
      <c r="N484" s="4"/>
      <c r="O484" s="4"/>
      <c r="P484" s="4"/>
      <c r="Q484" s="4"/>
      <c r="R484" s="4"/>
      <c r="S484" s="4"/>
      <c r="T484" s="4"/>
      <c r="U484" s="4"/>
      <c r="V484" s="4"/>
      <c r="W484" s="4"/>
      <c r="X484" s="4"/>
      <c r="Y484" s="4"/>
      <c r="Z484" s="4"/>
    </row>
    <row r="485" spans="1:26" ht="12.75" customHeight="1">
      <c r="A485" s="11"/>
      <c r="B485" s="11"/>
      <c r="C485" s="11"/>
      <c r="D485" s="12"/>
      <c r="E485" s="12"/>
      <c r="F485" s="12"/>
      <c r="G485" s="4"/>
      <c r="H485" s="4"/>
      <c r="I485" s="4"/>
      <c r="J485" s="4"/>
      <c r="K485" s="4"/>
      <c r="L485" s="4"/>
      <c r="M485" s="4"/>
      <c r="N485" s="4"/>
      <c r="O485" s="4"/>
      <c r="P485" s="4"/>
      <c r="Q485" s="4"/>
      <c r="R485" s="4"/>
      <c r="S485" s="4"/>
      <c r="T485" s="4"/>
      <c r="U485" s="4"/>
      <c r="V485" s="4"/>
      <c r="W485" s="4"/>
      <c r="X485" s="4"/>
      <c r="Y485" s="4"/>
      <c r="Z485" s="4"/>
    </row>
    <row r="486" spans="1:26" ht="12.75" customHeight="1">
      <c r="A486" s="11"/>
      <c r="B486" s="34" t="s">
        <v>520</v>
      </c>
      <c r="C486" s="11"/>
      <c r="D486" s="851" t="s">
        <v>394</v>
      </c>
      <c r="E486" s="832"/>
      <c r="F486" s="832"/>
      <c r="G486" s="4"/>
      <c r="H486" s="4"/>
      <c r="I486" s="4"/>
      <c r="J486" s="4"/>
      <c r="K486" s="4"/>
      <c r="L486" s="4"/>
      <c r="M486" s="4"/>
      <c r="N486" s="4"/>
      <c r="O486" s="4"/>
      <c r="P486" s="4"/>
      <c r="Q486" s="4"/>
      <c r="R486" s="4"/>
      <c r="S486" s="4"/>
      <c r="T486" s="4"/>
      <c r="U486" s="4"/>
      <c r="V486" s="4"/>
      <c r="W486" s="4"/>
      <c r="X486" s="4"/>
      <c r="Y486" s="4"/>
      <c r="Z486" s="4"/>
    </row>
    <row r="487" spans="1:26" ht="12.75" customHeight="1">
      <c r="A487" s="12"/>
      <c r="B487" s="12"/>
      <c r="C487" s="11"/>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c r="A488" s="848" t="s">
        <v>395</v>
      </c>
      <c r="B488" s="849"/>
      <c r="C488" s="849"/>
      <c r="D488" s="849"/>
      <c r="E488" s="849"/>
      <c r="F488" s="849"/>
      <c r="G488" s="849"/>
      <c r="H488" s="4"/>
      <c r="I488" s="4"/>
      <c r="J488" s="4"/>
      <c r="K488" s="4"/>
      <c r="L488" s="4"/>
      <c r="M488" s="4"/>
      <c r="N488" s="4"/>
      <c r="O488" s="4"/>
      <c r="P488" s="4"/>
      <c r="Q488" s="4"/>
      <c r="R488" s="4"/>
      <c r="S488" s="4"/>
      <c r="T488" s="4"/>
      <c r="U488" s="4"/>
      <c r="V488" s="4"/>
      <c r="W488" s="4"/>
      <c r="X488" s="4"/>
      <c r="Y488" s="4"/>
      <c r="Z488" s="4"/>
    </row>
    <row r="489" spans="1:26" ht="12.75" customHeight="1">
      <c r="A489" s="12"/>
      <c r="B489" s="12"/>
      <c r="C489" s="11"/>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c r="A490" s="11"/>
      <c r="B490" s="11"/>
      <c r="C490" s="11"/>
      <c r="D490" s="850" t="s">
        <v>396</v>
      </c>
      <c r="E490" s="832"/>
      <c r="F490" s="832"/>
      <c r="G490" s="4"/>
      <c r="H490" s="4"/>
      <c r="I490" s="4"/>
      <c r="J490" s="4"/>
      <c r="K490" s="4"/>
      <c r="L490" s="4"/>
      <c r="M490" s="4"/>
      <c r="N490" s="4"/>
      <c r="O490" s="4"/>
      <c r="P490" s="4"/>
      <c r="Q490" s="4"/>
      <c r="R490" s="4"/>
      <c r="S490" s="4"/>
      <c r="T490" s="4"/>
      <c r="U490" s="4"/>
      <c r="V490" s="4"/>
      <c r="W490" s="4"/>
      <c r="X490" s="4"/>
      <c r="Y490" s="4"/>
      <c r="Z490" s="4"/>
    </row>
    <row r="491" spans="1:26" ht="12.75" customHeight="1">
      <c r="A491" s="33"/>
      <c r="B491" s="33"/>
      <c r="C491" s="11"/>
      <c r="D491" s="851" t="s">
        <v>397</v>
      </c>
      <c r="E491" s="832"/>
      <c r="F491" s="832"/>
      <c r="G491" s="4"/>
      <c r="H491" s="4"/>
      <c r="I491" s="4"/>
      <c r="J491" s="4"/>
      <c r="K491" s="4"/>
      <c r="L491" s="4"/>
      <c r="M491" s="4"/>
      <c r="N491" s="4"/>
      <c r="O491" s="4"/>
      <c r="P491" s="4"/>
      <c r="Q491" s="4"/>
      <c r="R491" s="4"/>
      <c r="S491" s="4"/>
      <c r="T491" s="4"/>
      <c r="U491" s="4"/>
      <c r="V491" s="4"/>
      <c r="W491" s="4"/>
      <c r="X491" s="4"/>
      <c r="Y491" s="4"/>
      <c r="Z491" s="4"/>
    </row>
    <row r="492" spans="1:26" ht="12.75" customHeight="1">
      <c r="A492" s="33"/>
      <c r="B492" s="33"/>
      <c r="C492" s="11"/>
      <c r="D492" s="12"/>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c r="A493" s="33"/>
      <c r="B493" s="34" t="s">
        <v>520</v>
      </c>
      <c r="C493" s="11"/>
      <c r="D493" s="834" t="s">
        <v>398</v>
      </c>
      <c r="E493" s="832"/>
      <c r="F493" s="832"/>
      <c r="G493" s="4"/>
      <c r="H493" s="4"/>
      <c r="I493" s="4"/>
      <c r="J493" s="4"/>
      <c r="K493" s="4"/>
      <c r="L493" s="4"/>
      <c r="M493" s="4"/>
      <c r="N493" s="4"/>
      <c r="O493" s="4"/>
      <c r="P493" s="4"/>
      <c r="Q493" s="4"/>
      <c r="R493" s="4"/>
      <c r="S493" s="4"/>
      <c r="T493" s="4"/>
      <c r="U493" s="4"/>
      <c r="V493" s="4"/>
      <c r="W493" s="4"/>
      <c r="X493" s="4"/>
      <c r="Y493" s="4"/>
      <c r="Z493" s="4"/>
    </row>
    <row r="494" spans="1:26" ht="12.75" customHeight="1">
      <c r="A494" s="33"/>
      <c r="B494" s="33"/>
      <c r="C494" s="11"/>
      <c r="D494" s="832"/>
      <c r="E494" s="832"/>
      <c r="F494" s="832"/>
      <c r="G494" s="4"/>
      <c r="H494" s="4"/>
      <c r="I494" s="4"/>
      <c r="J494" s="4"/>
      <c r="K494" s="4"/>
      <c r="L494" s="4"/>
      <c r="M494" s="4"/>
      <c r="N494" s="4"/>
      <c r="O494" s="4"/>
      <c r="P494" s="4"/>
      <c r="Q494" s="4"/>
      <c r="R494" s="4"/>
      <c r="S494" s="4"/>
      <c r="T494" s="4"/>
      <c r="U494" s="4"/>
      <c r="V494" s="4"/>
      <c r="W494" s="4"/>
      <c r="X494" s="4"/>
      <c r="Y494" s="4"/>
      <c r="Z494" s="4"/>
    </row>
    <row r="495" spans="1:26" ht="12.75" customHeight="1">
      <c r="A495" s="33"/>
      <c r="B495" s="33"/>
      <c r="C495" s="11"/>
      <c r="D495" s="12"/>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c r="A496" s="11"/>
      <c r="B496" s="34" t="s">
        <v>520</v>
      </c>
      <c r="C496" s="11"/>
      <c r="D496" s="846" t="s">
        <v>577</v>
      </c>
      <c r="E496" s="832"/>
      <c r="F496" s="832"/>
      <c r="G496" s="4"/>
      <c r="H496" s="4"/>
      <c r="I496" s="4"/>
      <c r="J496" s="4"/>
      <c r="K496" s="4"/>
      <c r="L496" s="4"/>
      <c r="M496" s="4"/>
      <c r="N496" s="4"/>
      <c r="O496" s="4"/>
      <c r="P496" s="4"/>
      <c r="Q496" s="4"/>
      <c r="R496" s="4"/>
      <c r="S496" s="4"/>
      <c r="T496" s="4"/>
      <c r="U496" s="4"/>
      <c r="V496" s="4"/>
      <c r="W496" s="4"/>
      <c r="X496" s="4"/>
      <c r="Y496" s="4"/>
      <c r="Z496" s="4"/>
    </row>
    <row r="497" spans="1:26" ht="12.75" customHeight="1">
      <c r="A497" s="33"/>
      <c r="B497" s="11"/>
      <c r="C497" s="11"/>
      <c r="D497" s="832"/>
      <c r="E497" s="832"/>
      <c r="F497" s="832"/>
      <c r="G497" s="4"/>
      <c r="H497" s="4"/>
      <c r="I497" s="4"/>
      <c r="J497" s="4"/>
      <c r="K497" s="4"/>
      <c r="L497" s="4"/>
      <c r="M497" s="4"/>
      <c r="N497" s="4"/>
      <c r="O497" s="4"/>
      <c r="P497" s="4"/>
      <c r="Q497" s="4"/>
      <c r="R497" s="4"/>
      <c r="S497" s="4"/>
      <c r="T497" s="4"/>
      <c r="U497" s="4"/>
      <c r="V497" s="4"/>
      <c r="W497" s="4"/>
      <c r="X497" s="4"/>
      <c r="Y497" s="4"/>
      <c r="Z497" s="4"/>
    </row>
    <row r="498" spans="1:26" ht="12.75" customHeight="1">
      <c r="A498" s="33"/>
      <c r="B498" s="33"/>
      <c r="C498" s="11"/>
      <c r="D498" s="832"/>
      <c r="E498" s="832"/>
      <c r="F498" s="832"/>
      <c r="G498" s="4"/>
      <c r="H498" s="4"/>
      <c r="I498" s="4"/>
      <c r="J498" s="4"/>
      <c r="K498" s="4"/>
      <c r="L498" s="4"/>
      <c r="M498" s="4"/>
      <c r="N498" s="4"/>
      <c r="O498" s="4"/>
      <c r="P498" s="4"/>
      <c r="Q498" s="4"/>
      <c r="R498" s="4"/>
      <c r="S498" s="4"/>
      <c r="T498" s="4"/>
      <c r="U498" s="4"/>
      <c r="V498" s="4"/>
      <c r="W498" s="4"/>
      <c r="X498" s="4"/>
      <c r="Y498" s="4"/>
      <c r="Z498" s="4"/>
    </row>
    <row r="499" spans="1:26" ht="12.75" customHeight="1">
      <c r="A499" s="33"/>
      <c r="B499" s="33"/>
      <c r="C499" s="11"/>
      <c r="D499" s="832"/>
      <c r="E499" s="832"/>
      <c r="F499" s="832"/>
      <c r="G499" s="4"/>
      <c r="H499" s="4"/>
      <c r="I499" s="4"/>
      <c r="J499" s="4"/>
      <c r="K499" s="4"/>
      <c r="L499" s="4"/>
      <c r="M499" s="4"/>
      <c r="N499" s="4"/>
      <c r="O499" s="4"/>
      <c r="P499" s="4"/>
      <c r="Q499" s="4"/>
      <c r="R499" s="4"/>
      <c r="S499" s="4"/>
      <c r="T499" s="4"/>
      <c r="U499" s="4"/>
      <c r="V499" s="4"/>
      <c r="W499" s="4"/>
      <c r="X499" s="4"/>
      <c r="Y499" s="4"/>
      <c r="Z499" s="4"/>
    </row>
    <row r="500" spans="1:26" ht="12.75" customHeight="1">
      <c r="A500" s="33"/>
      <c r="B500" s="11"/>
      <c r="C500" s="11"/>
      <c r="D500" s="60"/>
      <c r="E500" s="60"/>
      <c r="F500" s="60"/>
      <c r="G500" s="4"/>
      <c r="H500" s="4"/>
      <c r="I500" s="4"/>
      <c r="J500" s="4"/>
      <c r="K500" s="4"/>
      <c r="L500" s="4"/>
      <c r="M500" s="4"/>
      <c r="N500" s="4"/>
      <c r="O500" s="4"/>
      <c r="P500" s="4"/>
      <c r="Q500" s="4"/>
      <c r="R500" s="4"/>
      <c r="S500" s="4"/>
      <c r="T500" s="4"/>
      <c r="U500" s="4"/>
      <c r="V500" s="4"/>
      <c r="W500" s="4"/>
      <c r="X500" s="4"/>
      <c r="Y500" s="4"/>
      <c r="Z500" s="4"/>
    </row>
    <row r="501" spans="1:26" ht="12.75" customHeight="1">
      <c r="A501" s="33"/>
      <c r="B501" s="34" t="s">
        <v>520</v>
      </c>
      <c r="C501" s="11"/>
      <c r="D501" s="851" t="s">
        <v>401</v>
      </c>
      <c r="E501" s="832"/>
      <c r="F501" s="832"/>
      <c r="G501" s="4"/>
      <c r="H501" s="4"/>
      <c r="I501" s="4"/>
      <c r="J501" s="4"/>
      <c r="K501" s="4"/>
      <c r="L501" s="4"/>
      <c r="M501" s="4"/>
      <c r="N501" s="4"/>
      <c r="O501" s="4"/>
      <c r="P501" s="4"/>
      <c r="Q501" s="4"/>
      <c r="R501" s="4"/>
      <c r="S501" s="4"/>
      <c r="T501" s="4"/>
      <c r="U501" s="4"/>
      <c r="V501" s="4"/>
      <c r="W501" s="4"/>
      <c r="X501" s="4"/>
      <c r="Y501" s="4"/>
      <c r="Z501" s="4"/>
    </row>
    <row r="502" spans="1:26" ht="12.75" customHeight="1">
      <c r="A502" s="33"/>
      <c r="B502" s="33"/>
      <c r="C502" s="11"/>
      <c r="D502" s="12"/>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c r="A503" s="33"/>
      <c r="B503" s="34" t="s">
        <v>520</v>
      </c>
      <c r="C503" s="11"/>
      <c r="D503" s="834" t="s">
        <v>402</v>
      </c>
      <c r="E503" s="832"/>
      <c r="F503" s="832"/>
      <c r="G503" s="4"/>
      <c r="H503" s="4"/>
      <c r="I503" s="4"/>
      <c r="J503" s="4"/>
      <c r="K503" s="4"/>
      <c r="L503" s="4"/>
      <c r="M503" s="4"/>
      <c r="N503" s="4"/>
      <c r="O503" s="4"/>
      <c r="P503" s="4"/>
      <c r="Q503" s="4"/>
      <c r="R503" s="4"/>
      <c r="S503" s="4"/>
      <c r="T503" s="4"/>
      <c r="U503" s="4"/>
      <c r="V503" s="4"/>
      <c r="W503" s="4"/>
      <c r="X503" s="4"/>
      <c r="Y503" s="4"/>
      <c r="Z503" s="4"/>
    </row>
    <row r="504" spans="1:26" ht="12.75" customHeight="1">
      <c r="A504" s="33"/>
      <c r="B504" s="11"/>
      <c r="C504" s="11"/>
      <c r="D504" s="832"/>
      <c r="E504" s="832"/>
      <c r="F504" s="832"/>
      <c r="G504" s="4"/>
      <c r="H504" s="4"/>
      <c r="I504" s="4"/>
      <c r="J504" s="4"/>
      <c r="K504" s="4"/>
      <c r="L504" s="4"/>
      <c r="M504" s="4"/>
      <c r="N504" s="4"/>
      <c r="O504" s="4"/>
      <c r="P504" s="4"/>
      <c r="Q504" s="4"/>
      <c r="R504" s="4"/>
      <c r="S504" s="4"/>
      <c r="T504" s="4"/>
      <c r="U504" s="4"/>
      <c r="V504" s="4"/>
      <c r="W504" s="4"/>
      <c r="X504" s="4"/>
      <c r="Y504" s="4"/>
      <c r="Z504" s="4"/>
    </row>
    <row r="505" spans="1:26" ht="12.75" customHeight="1">
      <c r="A505" s="29"/>
      <c r="B505" s="29"/>
      <c r="C505" s="11"/>
      <c r="D505" s="12"/>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c r="A506" s="29"/>
      <c r="B506" s="34" t="s">
        <v>520</v>
      </c>
      <c r="C506" s="11"/>
      <c r="D506" s="851" t="s">
        <v>403</v>
      </c>
      <c r="E506" s="832"/>
      <c r="F506" s="832"/>
      <c r="G506" s="4"/>
      <c r="H506" s="4"/>
      <c r="I506" s="4"/>
      <c r="J506" s="4"/>
      <c r="K506" s="4"/>
      <c r="L506" s="4"/>
      <c r="M506" s="4"/>
      <c r="N506" s="4"/>
      <c r="O506" s="4"/>
      <c r="P506" s="4"/>
      <c r="Q506" s="4"/>
      <c r="R506" s="4"/>
      <c r="S506" s="4"/>
      <c r="T506" s="4"/>
      <c r="U506" s="4"/>
      <c r="V506" s="4"/>
      <c r="W506" s="4"/>
      <c r="X506" s="4"/>
      <c r="Y506" s="4"/>
      <c r="Z506" s="4"/>
    </row>
    <row r="507" spans="1:26" ht="12.75" customHeight="1">
      <c r="A507" s="33"/>
      <c r="B507" s="33"/>
      <c r="C507" s="11"/>
      <c r="D507" s="12"/>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c r="A508" s="848" t="s">
        <v>404</v>
      </c>
      <c r="B508" s="849"/>
      <c r="C508" s="849"/>
      <c r="D508" s="849"/>
      <c r="E508" s="849"/>
      <c r="F508" s="849"/>
      <c r="G508" s="849"/>
      <c r="H508" s="4"/>
      <c r="I508" s="4"/>
      <c r="J508" s="4"/>
      <c r="K508" s="4"/>
      <c r="L508" s="4"/>
      <c r="M508" s="4"/>
      <c r="N508" s="4"/>
      <c r="O508" s="4"/>
      <c r="P508" s="4"/>
      <c r="Q508" s="4"/>
      <c r="R508" s="4"/>
      <c r="S508" s="4"/>
      <c r="T508" s="4"/>
      <c r="U508" s="4"/>
      <c r="V508" s="4"/>
      <c r="W508" s="4"/>
      <c r="X508" s="4"/>
      <c r="Y508" s="4"/>
      <c r="Z508" s="4"/>
    </row>
    <row r="509" spans="1:26" ht="12" customHeight="1">
      <c r="A509" s="33"/>
      <c r="B509" s="33"/>
      <c r="C509" s="11"/>
      <c r="D509" s="12"/>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c r="A510" s="11"/>
      <c r="B510" s="11"/>
      <c r="C510" s="27"/>
      <c r="D510" s="850" t="s">
        <v>405</v>
      </c>
      <c r="E510" s="832"/>
      <c r="F510" s="832"/>
      <c r="G510" s="4"/>
      <c r="H510" s="4"/>
      <c r="I510" s="4"/>
      <c r="J510" s="4"/>
      <c r="K510" s="4"/>
      <c r="L510" s="4"/>
      <c r="M510" s="4"/>
      <c r="N510" s="4"/>
      <c r="O510" s="4"/>
      <c r="P510" s="4"/>
      <c r="Q510" s="4"/>
      <c r="R510" s="4"/>
      <c r="S510" s="4"/>
      <c r="T510" s="4"/>
      <c r="U510" s="4"/>
      <c r="V510" s="4"/>
      <c r="W510" s="4"/>
      <c r="X510" s="4"/>
      <c r="Y510" s="4"/>
      <c r="Z510" s="4"/>
    </row>
    <row r="511" spans="1:26" ht="12.75" customHeight="1">
      <c r="A511" s="11"/>
      <c r="B511" s="11"/>
      <c r="C511" s="27"/>
      <c r="D511" s="61" t="s">
        <v>578</v>
      </c>
      <c r="E511" s="61"/>
      <c r="F511" s="61"/>
      <c r="G511" s="4"/>
      <c r="H511" s="4"/>
      <c r="I511" s="4"/>
      <c r="J511" s="4"/>
      <c r="K511" s="4"/>
      <c r="L511" s="4"/>
      <c r="M511" s="4"/>
      <c r="N511" s="4"/>
      <c r="O511" s="4"/>
      <c r="P511" s="4"/>
      <c r="Q511" s="4"/>
      <c r="R511" s="4"/>
      <c r="S511" s="4"/>
      <c r="T511" s="4"/>
      <c r="U511" s="4"/>
      <c r="V511" s="4"/>
      <c r="W511" s="4"/>
      <c r="X511" s="4"/>
      <c r="Y511" s="4"/>
      <c r="Z511" s="4"/>
    </row>
    <row r="512" spans="1:26" ht="12.75" customHeight="1">
      <c r="A512" s="11"/>
      <c r="B512" s="11"/>
      <c r="C512" s="27"/>
      <c r="D512" s="61" t="s">
        <v>579</v>
      </c>
      <c r="E512" s="61"/>
      <c r="F512" s="61"/>
      <c r="G512" s="4"/>
      <c r="H512" s="4"/>
      <c r="I512" s="4"/>
      <c r="J512" s="4"/>
      <c r="K512" s="4"/>
      <c r="L512" s="4"/>
      <c r="M512" s="4"/>
      <c r="N512" s="4"/>
      <c r="O512" s="4"/>
      <c r="P512" s="4"/>
      <c r="Q512" s="4"/>
      <c r="R512" s="4"/>
      <c r="S512" s="4"/>
      <c r="T512" s="4"/>
      <c r="U512" s="4"/>
      <c r="V512" s="4"/>
      <c r="W512" s="4"/>
      <c r="X512" s="4"/>
      <c r="Y512" s="4"/>
      <c r="Z512" s="4"/>
    </row>
    <row r="513" spans="1:26" ht="12.75" customHeight="1">
      <c r="A513" s="11"/>
      <c r="B513" s="11"/>
      <c r="C513" s="27"/>
      <c r="D513" s="30"/>
      <c r="E513" s="30"/>
      <c r="F513" s="30"/>
      <c r="G513" s="4"/>
      <c r="H513" s="4"/>
      <c r="I513" s="4"/>
      <c r="J513" s="4"/>
      <c r="K513" s="4"/>
      <c r="L513" s="4"/>
      <c r="M513" s="4"/>
      <c r="N513" s="4"/>
      <c r="O513" s="4"/>
      <c r="P513" s="4"/>
      <c r="Q513" s="4"/>
      <c r="R513" s="4"/>
      <c r="S513" s="4"/>
      <c r="T513" s="4"/>
      <c r="U513" s="4"/>
      <c r="V513" s="4"/>
      <c r="W513" s="4"/>
      <c r="X513" s="4"/>
      <c r="Y513" s="4"/>
      <c r="Z513" s="4"/>
    </row>
    <row r="514" spans="1:26" ht="13.5" customHeight="1">
      <c r="A514" s="32"/>
      <c r="B514" s="34" t="s">
        <v>2562</v>
      </c>
      <c r="C514" s="32"/>
      <c r="D514" s="834" t="s">
        <v>580</v>
      </c>
      <c r="E514" s="832"/>
      <c r="F514" s="832"/>
      <c r="G514" s="4"/>
      <c r="H514" s="4"/>
      <c r="I514" s="4"/>
      <c r="J514" s="4"/>
      <c r="K514" s="4"/>
      <c r="L514" s="4"/>
      <c r="M514" s="4"/>
      <c r="N514" s="4"/>
      <c r="O514" s="4"/>
      <c r="P514" s="4"/>
      <c r="Q514" s="4"/>
      <c r="R514" s="4"/>
      <c r="S514" s="4"/>
      <c r="T514" s="4"/>
      <c r="U514" s="4"/>
      <c r="V514" s="4"/>
      <c r="W514" s="4"/>
      <c r="X514" s="4"/>
      <c r="Y514" s="4"/>
      <c r="Z514" s="4"/>
    </row>
    <row r="515" spans="1:26" ht="12.75" customHeight="1">
      <c r="A515" s="32"/>
      <c r="B515" s="32"/>
      <c r="C515" s="32"/>
      <c r="D515" s="832"/>
      <c r="E515" s="832"/>
      <c r="F515" s="832"/>
      <c r="G515" s="4"/>
      <c r="H515" s="4"/>
      <c r="I515" s="4"/>
      <c r="J515" s="4"/>
      <c r="K515" s="4"/>
      <c r="L515" s="4"/>
      <c r="M515" s="4"/>
      <c r="N515" s="4"/>
      <c r="O515" s="4"/>
      <c r="P515" s="4"/>
      <c r="Q515" s="4"/>
      <c r="R515" s="4"/>
      <c r="S515" s="4"/>
      <c r="T515" s="4"/>
      <c r="U515" s="4"/>
      <c r="V515" s="4"/>
      <c r="W515" s="4"/>
      <c r="X515" s="4"/>
      <c r="Y515" s="4"/>
      <c r="Z515" s="4"/>
    </row>
    <row r="516" spans="1:26" ht="12.75" customHeight="1">
      <c r="A516" s="32"/>
      <c r="B516" s="32"/>
      <c r="C516" s="32"/>
      <c r="D516" s="5"/>
      <c r="E516" s="5"/>
      <c r="F516" s="5"/>
      <c r="G516" s="4"/>
      <c r="H516" s="4"/>
      <c r="I516" s="4"/>
      <c r="J516" s="4"/>
      <c r="K516" s="4"/>
      <c r="L516" s="4"/>
      <c r="M516" s="4"/>
      <c r="N516" s="4"/>
      <c r="O516" s="4"/>
      <c r="P516" s="4"/>
      <c r="Q516" s="4"/>
      <c r="R516" s="4"/>
      <c r="S516" s="4"/>
      <c r="T516" s="4"/>
      <c r="U516" s="4"/>
      <c r="V516" s="4"/>
      <c r="W516" s="4"/>
      <c r="X516" s="4"/>
      <c r="Y516" s="4"/>
      <c r="Z516" s="4"/>
    </row>
    <row r="517" spans="1:26" ht="12.75" customHeight="1">
      <c r="A517" s="32"/>
      <c r="B517" s="34" t="s">
        <v>520</v>
      </c>
      <c r="C517" s="11"/>
      <c r="D517" s="834" t="s">
        <v>412</v>
      </c>
      <c r="E517" s="832"/>
      <c r="F517" s="832"/>
      <c r="G517" s="4"/>
      <c r="H517" s="4"/>
      <c r="I517" s="4"/>
      <c r="J517" s="4"/>
      <c r="K517" s="4"/>
      <c r="L517" s="4"/>
      <c r="M517" s="4"/>
      <c r="N517" s="4"/>
      <c r="O517" s="4"/>
      <c r="P517" s="4"/>
      <c r="Q517" s="4"/>
      <c r="R517" s="4"/>
      <c r="S517" s="4"/>
      <c r="T517" s="4"/>
      <c r="U517" s="4"/>
      <c r="V517" s="4"/>
      <c r="W517" s="4"/>
      <c r="X517" s="4"/>
      <c r="Y517" s="4"/>
      <c r="Z517" s="4"/>
    </row>
    <row r="518" spans="1:26" ht="12.75" customHeight="1">
      <c r="A518" s="32"/>
      <c r="B518" s="32"/>
      <c r="C518" s="11"/>
      <c r="D518" s="832"/>
      <c r="E518" s="832"/>
      <c r="F518" s="832"/>
      <c r="G518" s="4"/>
      <c r="H518" s="4"/>
      <c r="I518" s="4"/>
      <c r="J518" s="4"/>
      <c r="K518" s="4"/>
      <c r="L518" s="4"/>
      <c r="M518" s="4"/>
      <c r="N518" s="4"/>
      <c r="O518" s="4"/>
      <c r="P518" s="4"/>
      <c r="Q518" s="4"/>
      <c r="R518" s="4"/>
      <c r="S518" s="4"/>
      <c r="T518" s="4"/>
      <c r="U518" s="4"/>
      <c r="V518" s="4"/>
      <c r="W518" s="4"/>
      <c r="X518" s="4"/>
      <c r="Y518" s="4"/>
      <c r="Z518" s="4"/>
    </row>
    <row r="519" spans="1:26" ht="12.75" customHeight="1">
      <c r="A519" s="32"/>
      <c r="B519" s="32"/>
      <c r="C519" s="32"/>
      <c r="D519" s="832"/>
      <c r="E519" s="832"/>
      <c r="F519" s="832"/>
      <c r="G519" s="4"/>
      <c r="H519" s="4"/>
      <c r="I519" s="4"/>
      <c r="J519" s="4"/>
      <c r="K519" s="4"/>
      <c r="L519" s="4"/>
      <c r="M519" s="4"/>
      <c r="N519" s="4"/>
      <c r="O519" s="4"/>
      <c r="P519" s="4"/>
      <c r="Q519" s="4"/>
      <c r="R519" s="4"/>
      <c r="S519" s="4"/>
      <c r="T519" s="4"/>
      <c r="U519" s="4"/>
      <c r="V519" s="4"/>
      <c r="W519" s="4"/>
      <c r="X519" s="4"/>
      <c r="Y519" s="4"/>
      <c r="Z519" s="4"/>
    </row>
    <row r="520" spans="1:26" ht="12.75" customHeight="1">
      <c r="A520" s="32"/>
      <c r="B520" s="32"/>
      <c r="C520" s="32"/>
      <c r="D520" s="43"/>
      <c r="E520" s="4"/>
      <c r="F520" s="12"/>
      <c r="G520" s="4"/>
      <c r="H520" s="4"/>
      <c r="I520" s="4"/>
      <c r="J520" s="4"/>
      <c r="K520" s="4"/>
      <c r="L520" s="4"/>
      <c r="M520" s="4"/>
      <c r="N520" s="4"/>
      <c r="O520" s="4"/>
      <c r="P520" s="4"/>
      <c r="Q520" s="4"/>
      <c r="R520" s="4"/>
      <c r="S520" s="4"/>
      <c r="T520" s="4"/>
      <c r="U520" s="4"/>
      <c r="V520" s="4"/>
      <c r="W520" s="4"/>
      <c r="X520" s="4"/>
      <c r="Y520" s="4"/>
      <c r="Z520" s="4"/>
    </row>
    <row r="521" spans="1:26" ht="12.75" customHeight="1">
      <c r="A521" s="32"/>
      <c r="B521" s="34" t="s">
        <v>520</v>
      </c>
      <c r="C521" s="32"/>
      <c r="D521" s="834" t="s">
        <v>423</v>
      </c>
      <c r="E521" s="832"/>
      <c r="F521" s="832"/>
      <c r="G521" s="4"/>
      <c r="H521" s="4"/>
      <c r="I521" s="4"/>
      <c r="J521" s="4"/>
      <c r="K521" s="4"/>
      <c r="L521" s="4"/>
      <c r="M521" s="4"/>
      <c r="N521" s="4"/>
      <c r="O521" s="4"/>
      <c r="P521" s="4"/>
      <c r="Q521" s="4"/>
      <c r="R521" s="4"/>
      <c r="S521" s="4"/>
      <c r="T521" s="4"/>
      <c r="U521" s="4"/>
      <c r="V521" s="4"/>
      <c r="W521" s="4"/>
      <c r="X521" s="4"/>
      <c r="Y521" s="4"/>
      <c r="Z521" s="4"/>
    </row>
    <row r="522" spans="1:26" ht="12.75" customHeight="1">
      <c r="A522" s="32"/>
      <c r="B522" s="32"/>
      <c r="C522" s="32"/>
      <c r="D522" s="832"/>
      <c r="E522" s="832"/>
      <c r="F522" s="832"/>
      <c r="G522" s="4"/>
      <c r="H522" s="4"/>
      <c r="I522" s="4"/>
      <c r="J522" s="4"/>
      <c r="K522" s="4"/>
      <c r="L522" s="4"/>
      <c r="M522" s="4"/>
      <c r="N522" s="4"/>
      <c r="O522" s="4"/>
      <c r="P522" s="4"/>
      <c r="Q522" s="4"/>
      <c r="R522" s="4"/>
      <c r="S522" s="4"/>
      <c r="T522" s="4"/>
      <c r="U522" s="4"/>
      <c r="V522" s="4"/>
      <c r="W522" s="4"/>
      <c r="X522" s="4"/>
      <c r="Y522" s="4"/>
      <c r="Z522" s="4"/>
    </row>
    <row r="523" spans="1:26" ht="12" customHeight="1">
      <c r="A523" s="12"/>
      <c r="B523" s="12"/>
      <c r="C523" s="37"/>
      <c r="D523" s="12"/>
      <c r="E523" s="4"/>
      <c r="F523" s="43"/>
      <c r="G523" s="4"/>
      <c r="H523" s="4"/>
      <c r="I523" s="4"/>
      <c r="J523" s="4"/>
      <c r="K523" s="4"/>
      <c r="L523" s="4"/>
      <c r="M523" s="4"/>
      <c r="N523" s="4"/>
      <c r="O523" s="4"/>
      <c r="P523" s="4"/>
      <c r="Q523" s="4"/>
      <c r="R523" s="4"/>
      <c r="S523" s="4"/>
      <c r="T523" s="4"/>
      <c r="U523" s="4"/>
      <c r="V523" s="4"/>
      <c r="W523" s="4"/>
      <c r="X523" s="4"/>
      <c r="Y523" s="4"/>
      <c r="Z523" s="4"/>
    </row>
    <row r="524" spans="1:26" ht="12.75" customHeight="1">
      <c r="A524" s="848" t="s">
        <v>413</v>
      </c>
      <c r="B524" s="849"/>
      <c r="C524" s="849"/>
      <c r="D524" s="849"/>
      <c r="E524" s="849"/>
      <c r="F524" s="849"/>
      <c r="G524" s="849"/>
      <c r="H524" s="4"/>
      <c r="I524" s="4"/>
      <c r="J524" s="4"/>
      <c r="K524" s="4"/>
      <c r="L524" s="4"/>
      <c r="M524" s="4"/>
      <c r="N524" s="4"/>
      <c r="O524" s="4"/>
      <c r="P524" s="4"/>
      <c r="Q524" s="4"/>
      <c r="R524" s="4"/>
      <c r="S524" s="4"/>
      <c r="T524" s="4"/>
      <c r="U524" s="4"/>
      <c r="V524" s="4"/>
      <c r="W524" s="4"/>
      <c r="X524" s="4"/>
      <c r="Y524" s="4"/>
      <c r="Z524" s="4"/>
    </row>
    <row r="525" spans="1:26" ht="12.75" customHeight="1">
      <c r="A525" s="12"/>
      <c r="B525" s="12"/>
      <c r="C525" s="37"/>
      <c r="D525" s="4"/>
      <c r="E525" s="4"/>
      <c r="F525" s="43"/>
      <c r="G525" s="4"/>
      <c r="H525" s="4"/>
      <c r="I525" s="4"/>
      <c r="J525" s="4"/>
      <c r="K525" s="4"/>
      <c r="L525" s="4"/>
      <c r="M525" s="4"/>
      <c r="N525" s="4"/>
      <c r="O525" s="4"/>
      <c r="P525" s="4"/>
      <c r="Q525" s="4"/>
      <c r="R525" s="4"/>
      <c r="S525" s="4"/>
      <c r="T525" s="4"/>
      <c r="U525" s="4"/>
      <c r="V525" s="4"/>
      <c r="W525" s="4"/>
      <c r="X525" s="4"/>
      <c r="Y525" s="4"/>
      <c r="Z525" s="4"/>
    </row>
    <row r="526" spans="1:26" ht="12.75" customHeight="1">
      <c r="A526" s="11"/>
      <c r="B526" s="855" t="s">
        <v>334</v>
      </c>
      <c r="C526" s="832"/>
      <c r="D526" s="832"/>
      <c r="E526" s="832"/>
      <c r="F526" s="832"/>
      <c r="G526" s="4"/>
      <c r="H526" s="4"/>
      <c r="I526" s="4"/>
      <c r="J526" s="4"/>
      <c r="K526" s="4"/>
      <c r="L526" s="4"/>
      <c r="M526" s="4"/>
      <c r="N526" s="4"/>
      <c r="O526" s="4"/>
      <c r="P526" s="4"/>
      <c r="Q526" s="4"/>
      <c r="R526" s="4"/>
      <c r="S526" s="4"/>
      <c r="T526" s="4"/>
      <c r="U526" s="4"/>
      <c r="V526" s="4"/>
      <c r="W526" s="4"/>
      <c r="X526" s="4"/>
      <c r="Y526" s="4"/>
      <c r="Z526" s="4"/>
    </row>
    <row r="527" spans="1:26" ht="12.75" customHeight="1">
      <c r="A527" s="12"/>
      <c r="B527" s="12"/>
      <c r="C527" s="37"/>
      <c r="D527" s="12"/>
      <c r="E527" s="4"/>
      <c r="F527" s="12"/>
      <c r="G527" s="4"/>
      <c r="H527" s="4"/>
      <c r="I527" s="4"/>
      <c r="J527" s="4"/>
      <c r="K527" s="4"/>
      <c r="L527" s="4"/>
      <c r="M527" s="4"/>
      <c r="N527" s="4"/>
      <c r="O527" s="4"/>
      <c r="P527" s="4"/>
      <c r="Q527" s="4"/>
      <c r="R527" s="4"/>
      <c r="S527" s="4"/>
      <c r="T527" s="4"/>
      <c r="U527" s="4"/>
      <c r="V527" s="4"/>
      <c r="W527" s="4"/>
      <c r="X527" s="4"/>
      <c r="Y527" s="4"/>
      <c r="Z527" s="4"/>
    </row>
    <row r="528" spans="1:26" ht="12.75" customHeight="1">
      <c r="A528" s="858" t="s">
        <v>414</v>
      </c>
      <c r="B528" s="849"/>
      <c r="C528" s="849"/>
      <c r="D528" s="849"/>
      <c r="E528" s="849"/>
      <c r="F528" s="849"/>
      <c r="G528" s="849"/>
      <c r="H528" s="4"/>
      <c r="I528" s="4"/>
      <c r="J528" s="4"/>
      <c r="K528" s="4"/>
      <c r="L528" s="4"/>
      <c r="M528" s="4"/>
      <c r="N528" s="4"/>
      <c r="O528" s="4"/>
      <c r="P528" s="4"/>
      <c r="Q528" s="4"/>
      <c r="R528" s="4"/>
      <c r="S528" s="4"/>
      <c r="T528" s="4"/>
      <c r="U528" s="4"/>
      <c r="V528" s="4"/>
      <c r="W528" s="4"/>
      <c r="X528" s="4"/>
      <c r="Y528" s="4"/>
      <c r="Z528" s="4"/>
    </row>
    <row r="529" spans="1:26" ht="12.75" customHeight="1">
      <c r="A529" s="12"/>
      <c r="B529" s="12"/>
      <c r="C529" s="37"/>
      <c r="D529" s="12"/>
      <c r="E529" s="4"/>
      <c r="F529" s="12"/>
      <c r="G529" s="4"/>
      <c r="H529" s="4"/>
      <c r="I529" s="4"/>
      <c r="J529" s="4"/>
      <c r="K529" s="4"/>
      <c r="L529" s="4"/>
      <c r="M529" s="4"/>
      <c r="N529" s="4"/>
      <c r="O529" s="4"/>
      <c r="P529" s="4"/>
      <c r="Q529" s="4"/>
      <c r="R529" s="4"/>
      <c r="S529" s="4"/>
      <c r="T529" s="4"/>
      <c r="U529" s="4"/>
      <c r="V529" s="4"/>
      <c r="W529" s="4"/>
      <c r="X529" s="4"/>
      <c r="Y529" s="4"/>
      <c r="Z529" s="4"/>
    </row>
    <row r="530" spans="1:26" ht="12.75" customHeight="1">
      <c r="A530" s="11"/>
      <c r="B530" s="11"/>
      <c r="C530" s="37"/>
      <c r="D530" s="850" t="s">
        <v>415</v>
      </c>
      <c r="E530" s="832"/>
      <c r="F530" s="832"/>
      <c r="G530" s="4"/>
      <c r="H530" s="4"/>
      <c r="I530" s="4"/>
      <c r="J530" s="4"/>
      <c r="K530" s="4"/>
      <c r="L530" s="4"/>
      <c r="M530" s="4"/>
      <c r="N530" s="4"/>
      <c r="O530" s="4"/>
      <c r="P530" s="4"/>
      <c r="Q530" s="4"/>
      <c r="R530" s="4"/>
      <c r="S530" s="4"/>
      <c r="T530" s="4"/>
      <c r="U530" s="4"/>
      <c r="V530" s="4"/>
      <c r="W530" s="4"/>
      <c r="X530" s="4"/>
      <c r="Y530" s="4"/>
      <c r="Z530" s="4"/>
    </row>
    <row r="531" spans="1:26" ht="12.75" customHeight="1">
      <c r="A531" s="11"/>
      <c r="B531" s="11"/>
      <c r="C531" s="37"/>
      <c r="D531" s="851" t="s">
        <v>416</v>
      </c>
      <c r="E531" s="832"/>
      <c r="F531" s="832"/>
      <c r="G531" s="4"/>
      <c r="H531" s="4"/>
      <c r="I531" s="4"/>
      <c r="J531" s="4"/>
      <c r="K531" s="4"/>
      <c r="L531" s="4"/>
      <c r="M531" s="4"/>
      <c r="N531" s="4"/>
      <c r="O531" s="4"/>
      <c r="P531" s="4"/>
      <c r="Q531" s="4"/>
      <c r="R531" s="4"/>
      <c r="S531" s="4"/>
      <c r="T531" s="4"/>
      <c r="U531" s="4"/>
      <c r="V531" s="4"/>
      <c r="W531" s="4"/>
      <c r="X531" s="4"/>
      <c r="Y531" s="4"/>
      <c r="Z531" s="4"/>
    </row>
    <row r="532" spans="1:26" ht="12.75" customHeight="1">
      <c r="A532" s="11"/>
      <c r="B532" s="11"/>
      <c r="C532" s="37"/>
      <c r="D532" s="12"/>
      <c r="E532" s="12"/>
      <c r="F532" s="12"/>
      <c r="G532" s="4"/>
      <c r="H532" s="4"/>
      <c r="I532" s="4"/>
      <c r="J532" s="4"/>
      <c r="K532" s="4"/>
      <c r="L532" s="4"/>
      <c r="M532" s="4"/>
      <c r="N532" s="4"/>
      <c r="O532" s="4"/>
      <c r="P532" s="4"/>
      <c r="Q532" s="4"/>
      <c r="R532" s="4"/>
      <c r="S532" s="4"/>
      <c r="T532" s="4"/>
      <c r="U532" s="4"/>
      <c r="V532" s="4"/>
      <c r="W532" s="4"/>
      <c r="X532" s="4"/>
      <c r="Y532" s="4"/>
      <c r="Z532" s="4"/>
    </row>
    <row r="533" spans="1:26" ht="13.5" customHeight="1">
      <c r="A533" s="33"/>
      <c r="B533" s="34" t="s">
        <v>2562</v>
      </c>
      <c r="C533" s="37"/>
      <c r="D533" s="851" t="s">
        <v>417</v>
      </c>
      <c r="E533" s="832"/>
      <c r="F533" s="832"/>
      <c r="G533" s="4"/>
      <c r="H533" s="4"/>
      <c r="I533" s="4"/>
      <c r="J533" s="4"/>
      <c r="K533" s="4"/>
      <c r="L533" s="4"/>
      <c r="M533" s="4"/>
      <c r="N533" s="4"/>
      <c r="O533" s="4"/>
      <c r="P533" s="4"/>
      <c r="Q533" s="4"/>
      <c r="R533" s="4"/>
      <c r="S533" s="4"/>
      <c r="T533" s="4"/>
      <c r="U533" s="4"/>
      <c r="V533" s="4"/>
      <c r="W533" s="4"/>
      <c r="X533" s="4"/>
      <c r="Y533" s="4"/>
      <c r="Z533" s="4"/>
    </row>
    <row r="534" spans="1:26" ht="13.5" customHeight="1">
      <c r="A534" s="37"/>
      <c r="B534" s="37"/>
      <c r="C534" s="37"/>
      <c r="D534" s="12"/>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c r="A535" s="33"/>
      <c r="B535" s="34" t="s">
        <v>2562</v>
      </c>
      <c r="C535" s="37"/>
      <c r="D535" s="834" t="s">
        <v>418</v>
      </c>
      <c r="E535" s="832"/>
      <c r="F535" s="832"/>
      <c r="G535" s="4"/>
      <c r="H535" s="4"/>
      <c r="I535" s="4"/>
      <c r="J535" s="4"/>
      <c r="K535" s="4"/>
      <c r="L535" s="4"/>
      <c r="M535" s="4"/>
      <c r="N535" s="4"/>
      <c r="O535" s="4"/>
      <c r="P535" s="4"/>
      <c r="Q535" s="4"/>
      <c r="R535" s="4"/>
      <c r="S535" s="4"/>
      <c r="T535" s="4"/>
      <c r="U535" s="4"/>
      <c r="V535" s="4"/>
      <c r="W535" s="4"/>
      <c r="X535" s="4"/>
      <c r="Y535" s="4"/>
      <c r="Z535" s="4"/>
    </row>
    <row r="536" spans="1:26" ht="12.75" customHeight="1">
      <c r="A536" s="37"/>
      <c r="B536" s="37"/>
      <c r="C536" s="37"/>
      <c r="D536" s="832"/>
      <c r="E536" s="832"/>
      <c r="F536" s="832"/>
      <c r="G536" s="4"/>
      <c r="H536" s="4"/>
      <c r="I536" s="4"/>
      <c r="J536" s="4"/>
      <c r="K536" s="4"/>
      <c r="L536" s="4"/>
      <c r="M536" s="4"/>
      <c r="N536" s="4"/>
      <c r="O536" s="4"/>
      <c r="P536" s="4"/>
      <c r="Q536" s="4"/>
      <c r="R536" s="4"/>
      <c r="S536" s="4"/>
      <c r="T536" s="4"/>
      <c r="U536" s="4"/>
      <c r="V536" s="4"/>
      <c r="W536" s="4"/>
      <c r="X536" s="4"/>
      <c r="Y536" s="4"/>
      <c r="Z536" s="4"/>
    </row>
    <row r="537" spans="1:26" ht="12.75" customHeight="1">
      <c r="A537" s="37"/>
      <c r="B537" s="37"/>
      <c r="C537" s="37"/>
      <c r="D537" s="12"/>
      <c r="E537" s="12"/>
      <c r="F537" s="12"/>
      <c r="G537" s="4"/>
      <c r="H537" s="4"/>
      <c r="I537" s="4"/>
      <c r="J537" s="4"/>
      <c r="K537" s="4"/>
      <c r="L537" s="4"/>
      <c r="M537" s="4"/>
      <c r="N537" s="4"/>
      <c r="O537" s="4"/>
      <c r="P537" s="4"/>
      <c r="Q537" s="4"/>
      <c r="R537" s="4"/>
      <c r="S537" s="4"/>
      <c r="T537" s="4"/>
      <c r="U537" s="4"/>
      <c r="V537" s="4"/>
      <c r="W537" s="4"/>
      <c r="X537" s="4"/>
      <c r="Y537" s="4"/>
      <c r="Z537" s="4"/>
    </row>
    <row r="538" spans="1:26" ht="12.75" customHeight="1">
      <c r="A538" s="33"/>
      <c r="B538" s="34" t="s">
        <v>2562</v>
      </c>
      <c r="C538" s="37"/>
      <c r="D538" s="834" t="s">
        <v>419</v>
      </c>
      <c r="E538" s="832"/>
      <c r="F538" s="832"/>
      <c r="G538" s="4"/>
      <c r="H538" s="4"/>
      <c r="I538" s="4"/>
      <c r="J538" s="4"/>
      <c r="K538" s="4"/>
      <c r="L538" s="4"/>
      <c r="M538" s="4"/>
      <c r="N538" s="4"/>
      <c r="O538" s="4"/>
      <c r="P538" s="4"/>
      <c r="Q538" s="4"/>
      <c r="R538" s="4"/>
      <c r="S538" s="4"/>
      <c r="T538" s="4"/>
      <c r="U538" s="4"/>
      <c r="V538" s="4"/>
      <c r="W538" s="4"/>
      <c r="X538" s="4"/>
      <c r="Y538" s="4"/>
      <c r="Z538" s="4"/>
    </row>
    <row r="539" spans="1:26" ht="12.75" customHeight="1">
      <c r="A539" s="37"/>
      <c r="B539" s="37"/>
      <c r="C539" s="37"/>
      <c r="D539" s="832"/>
      <c r="E539" s="832"/>
      <c r="F539" s="832"/>
      <c r="G539" s="4"/>
      <c r="H539" s="4"/>
      <c r="I539" s="4"/>
      <c r="J539" s="4"/>
      <c r="K539" s="4"/>
      <c r="L539" s="4"/>
      <c r="M539" s="4"/>
      <c r="N539" s="4"/>
      <c r="O539" s="4"/>
      <c r="P539" s="4"/>
      <c r="Q539" s="4"/>
      <c r="R539" s="4"/>
      <c r="S539" s="4"/>
      <c r="T539" s="4"/>
      <c r="U539" s="4"/>
      <c r="V539" s="4"/>
      <c r="W539" s="4"/>
      <c r="X539" s="4"/>
      <c r="Y539" s="4"/>
      <c r="Z539" s="4"/>
    </row>
    <row r="540" spans="1:26" ht="12.75" customHeight="1">
      <c r="A540" s="37"/>
      <c r="B540" s="37"/>
      <c r="C540" s="37"/>
      <c r="D540" s="12"/>
      <c r="E540" s="12"/>
      <c r="F540" s="12"/>
      <c r="G540" s="4"/>
      <c r="H540" s="4"/>
      <c r="I540" s="4"/>
      <c r="J540" s="4"/>
      <c r="K540" s="4"/>
      <c r="L540" s="4"/>
      <c r="M540" s="4"/>
      <c r="N540" s="4"/>
      <c r="O540" s="4"/>
      <c r="P540" s="4"/>
      <c r="Q540" s="4"/>
      <c r="R540" s="4"/>
      <c r="S540" s="4"/>
      <c r="T540" s="4"/>
      <c r="U540" s="4"/>
      <c r="V540" s="4"/>
      <c r="W540" s="4"/>
      <c r="X540" s="4"/>
      <c r="Y540" s="4"/>
      <c r="Z540" s="4"/>
    </row>
    <row r="541" spans="1:26" ht="12.75" customHeight="1">
      <c r="A541" s="33"/>
      <c r="B541" s="34" t="s">
        <v>2562</v>
      </c>
      <c r="C541" s="37"/>
      <c r="D541" s="834" t="s">
        <v>420</v>
      </c>
      <c r="E541" s="832"/>
      <c r="F541" s="832"/>
      <c r="G541" s="4"/>
      <c r="H541" s="4"/>
      <c r="I541" s="4"/>
      <c r="J541" s="4"/>
      <c r="K541" s="4"/>
      <c r="L541" s="4"/>
      <c r="M541" s="4"/>
      <c r="N541" s="4"/>
      <c r="O541" s="4"/>
      <c r="P541" s="4"/>
      <c r="Q541" s="4"/>
      <c r="R541" s="4"/>
      <c r="S541" s="4"/>
      <c r="T541" s="4"/>
      <c r="U541" s="4"/>
      <c r="V541" s="4"/>
      <c r="W541" s="4"/>
      <c r="X541" s="4"/>
      <c r="Y541" s="4"/>
      <c r="Z541" s="4"/>
    </row>
    <row r="542" spans="1:26" ht="12.75" customHeight="1">
      <c r="A542" s="37"/>
      <c r="B542" s="37"/>
      <c r="C542" s="37"/>
      <c r="D542" s="832"/>
      <c r="E542" s="832"/>
      <c r="F542" s="832"/>
      <c r="G542" s="4"/>
      <c r="H542" s="4"/>
      <c r="I542" s="4"/>
      <c r="J542" s="4"/>
      <c r="K542" s="4"/>
      <c r="L542" s="4"/>
      <c r="M542" s="4"/>
      <c r="N542" s="4"/>
      <c r="O542" s="4"/>
      <c r="P542" s="4"/>
      <c r="Q542" s="4"/>
      <c r="R542" s="4"/>
      <c r="S542" s="4"/>
      <c r="T542" s="4"/>
      <c r="U542" s="4"/>
      <c r="V542" s="4"/>
      <c r="W542" s="4"/>
      <c r="X542" s="4"/>
      <c r="Y542" s="4"/>
      <c r="Z542" s="4"/>
    </row>
    <row r="543" spans="1:26" ht="12.75" customHeight="1">
      <c r="A543" s="37"/>
      <c r="B543" s="37"/>
      <c r="C543" s="37"/>
      <c r="D543" s="12"/>
      <c r="E543" s="12"/>
      <c r="F543" s="12"/>
      <c r="G543" s="4"/>
      <c r="H543" s="4"/>
      <c r="I543" s="4"/>
      <c r="J543" s="4"/>
      <c r="K543" s="4"/>
      <c r="L543" s="4"/>
      <c r="M543" s="4"/>
      <c r="N543" s="4"/>
      <c r="O543" s="4"/>
      <c r="P543" s="4"/>
      <c r="Q543" s="4"/>
      <c r="R543" s="4"/>
      <c r="S543" s="4"/>
      <c r="T543" s="4"/>
      <c r="U543" s="4"/>
      <c r="V543" s="4"/>
      <c r="W543" s="4"/>
      <c r="X543" s="4"/>
      <c r="Y543" s="4"/>
      <c r="Z543" s="4"/>
    </row>
    <row r="544" spans="1:26" ht="12.75" customHeight="1">
      <c r="A544" s="33"/>
      <c r="B544" s="34" t="s">
        <v>2562</v>
      </c>
      <c r="C544" s="37"/>
      <c r="D544" s="834" t="s">
        <v>421</v>
      </c>
      <c r="E544" s="832"/>
      <c r="F544" s="832"/>
      <c r="G544" s="4"/>
      <c r="H544" s="4"/>
      <c r="I544" s="4"/>
      <c r="J544" s="4"/>
      <c r="K544" s="4"/>
      <c r="L544" s="4"/>
      <c r="M544" s="4"/>
      <c r="N544" s="4"/>
      <c r="O544" s="4"/>
      <c r="P544" s="4"/>
      <c r="Q544" s="4"/>
      <c r="R544" s="4"/>
      <c r="S544" s="4"/>
      <c r="T544" s="4"/>
      <c r="U544" s="4"/>
      <c r="V544" s="4"/>
      <c r="W544" s="4"/>
      <c r="X544" s="4"/>
      <c r="Y544" s="4"/>
      <c r="Z544" s="4"/>
    </row>
    <row r="545" spans="1:26" ht="12.75" customHeight="1">
      <c r="A545" s="37"/>
      <c r="B545" s="37"/>
      <c r="C545" s="37"/>
      <c r="D545" s="832"/>
      <c r="E545" s="832"/>
      <c r="F545" s="832"/>
      <c r="G545" s="4"/>
      <c r="H545" s="4"/>
      <c r="I545" s="4"/>
      <c r="J545" s="4"/>
      <c r="K545" s="4"/>
      <c r="L545" s="4"/>
      <c r="M545" s="4"/>
      <c r="N545" s="4"/>
      <c r="O545" s="4"/>
      <c r="P545" s="4"/>
      <c r="Q545" s="4"/>
      <c r="R545" s="4"/>
      <c r="S545" s="4"/>
      <c r="T545" s="4"/>
      <c r="U545" s="4"/>
      <c r="V545" s="4"/>
      <c r="W545" s="4"/>
      <c r="X545" s="4"/>
      <c r="Y545" s="4"/>
      <c r="Z545" s="4"/>
    </row>
    <row r="546" spans="1:26" ht="12.75" customHeight="1">
      <c r="A546" s="37"/>
      <c r="B546" s="37"/>
      <c r="C546" s="37"/>
      <c r="D546" s="832"/>
      <c r="E546" s="832"/>
      <c r="F546" s="832"/>
      <c r="G546" s="4"/>
      <c r="H546" s="4"/>
      <c r="I546" s="4"/>
      <c r="J546" s="4"/>
      <c r="K546" s="4"/>
      <c r="L546" s="4"/>
      <c r="M546" s="4"/>
      <c r="N546" s="4"/>
      <c r="O546" s="4"/>
      <c r="P546" s="4"/>
      <c r="Q546" s="4"/>
      <c r="R546" s="4"/>
      <c r="S546" s="4"/>
      <c r="T546" s="4"/>
      <c r="U546" s="4"/>
      <c r="V546" s="4"/>
      <c r="W546" s="4"/>
      <c r="X546" s="4"/>
      <c r="Y546" s="4"/>
      <c r="Z546" s="4"/>
    </row>
    <row r="547" spans="1:26" ht="12.75" customHeight="1">
      <c r="A547" s="37"/>
      <c r="B547" s="37"/>
      <c r="C547" s="37"/>
      <c r="D547" s="12"/>
      <c r="E547" s="12"/>
      <c r="F547" s="12"/>
      <c r="G547" s="4"/>
      <c r="H547" s="4"/>
      <c r="I547" s="4"/>
      <c r="J547" s="4"/>
      <c r="K547" s="4"/>
      <c r="L547" s="4"/>
      <c r="M547" s="4"/>
      <c r="N547" s="4"/>
      <c r="O547" s="4"/>
      <c r="P547" s="4"/>
      <c r="Q547" s="4"/>
      <c r="R547" s="4"/>
      <c r="S547" s="4"/>
      <c r="T547" s="4"/>
      <c r="U547" s="4"/>
      <c r="V547" s="4"/>
      <c r="W547" s="4"/>
      <c r="X547" s="4"/>
      <c r="Y547" s="4"/>
      <c r="Z547" s="4"/>
    </row>
    <row r="548" spans="1:26" ht="12.75" customHeight="1">
      <c r="A548" s="33"/>
      <c r="B548" s="34" t="s">
        <v>520</v>
      </c>
      <c r="C548" s="37"/>
      <c r="D548" s="834" t="s">
        <v>422</v>
      </c>
      <c r="E548" s="832"/>
      <c r="F548" s="832"/>
      <c r="G548" s="4"/>
      <c r="H548" s="4"/>
      <c r="I548" s="4"/>
      <c r="J548" s="4"/>
      <c r="K548" s="4"/>
      <c r="L548" s="4"/>
      <c r="M548" s="4"/>
      <c r="N548" s="4"/>
      <c r="O548" s="4"/>
      <c r="P548" s="4"/>
      <c r="Q548" s="4"/>
      <c r="R548" s="4"/>
      <c r="S548" s="4"/>
      <c r="T548" s="4"/>
      <c r="U548" s="4"/>
      <c r="V548" s="4"/>
      <c r="W548" s="4"/>
      <c r="X548" s="4"/>
      <c r="Y548" s="4"/>
      <c r="Z548" s="4"/>
    </row>
    <row r="549" spans="1:26" ht="12.75" customHeight="1">
      <c r="A549" s="37"/>
      <c r="B549" s="37"/>
      <c r="C549" s="37"/>
      <c r="D549" s="832"/>
      <c r="E549" s="832"/>
      <c r="F549" s="832"/>
      <c r="G549" s="4"/>
      <c r="H549" s="4"/>
      <c r="I549" s="4"/>
      <c r="J549" s="4"/>
      <c r="K549" s="4"/>
      <c r="L549" s="4"/>
      <c r="M549" s="4"/>
      <c r="N549" s="4"/>
      <c r="O549" s="4"/>
      <c r="P549" s="4"/>
      <c r="Q549" s="4"/>
      <c r="R549" s="4"/>
      <c r="S549" s="4"/>
      <c r="T549" s="4"/>
      <c r="U549" s="4"/>
      <c r="V549" s="4"/>
      <c r="W549" s="4"/>
      <c r="X549" s="4"/>
      <c r="Y549" s="4"/>
      <c r="Z549" s="4"/>
    </row>
    <row r="550" spans="1:26" ht="12.75" customHeight="1">
      <c r="A550" s="37"/>
      <c r="B550" s="37"/>
      <c r="C550" s="37"/>
      <c r="D550" s="12"/>
      <c r="E550" s="12"/>
      <c r="F550" s="12"/>
      <c r="G550" s="4"/>
      <c r="H550" s="4"/>
      <c r="I550" s="4"/>
      <c r="J550" s="4"/>
      <c r="K550" s="4"/>
      <c r="L550" s="4"/>
      <c r="M550" s="4"/>
      <c r="N550" s="4"/>
      <c r="O550" s="4"/>
      <c r="P550" s="4"/>
      <c r="Q550" s="4"/>
      <c r="R550" s="4"/>
      <c r="S550" s="4"/>
      <c r="T550" s="4"/>
      <c r="U550" s="4"/>
      <c r="V550" s="4"/>
      <c r="W550" s="4"/>
      <c r="X550" s="4"/>
      <c r="Y550" s="4"/>
      <c r="Z550" s="4"/>
    </row>
    <row r="551" spans="1:26" ht="12.75" customHeight="1">
      <c r="A551" s="33"/>
      <c r="B551" s="34" t="s">
        <v>2562</v>
      </c>
      <c r="C551" s="37"/>
      <c r="D551" s="834" t="s">
        <v>424</v>
      </c>
      <c r="E551" s="832"/>
      <c r="F551" s="832"/>
      <c r="G551" s="4"/>
      <c r="H551" s="4"/>
      <c r="I551" s="4"/>
      <c r="J551" s="4"/>
      <c r="K551" s="4"/>
      <c r="L551" s="4"/>
      <c r="M551" s="4"/>
      <c r="N551" s="4"/>
      <c r="O551" s="4"/>
      <c r="P551" s="4"/>
      <c r="Q551" s="4"/>
      <c r="R551" s="4"/>
      <c r="S551" s="4"/>
      <c r="T551" s="4"/>
      <c r="U551" s="4"/>
      <c r="V551" s="4"/>
      <c r="W551" s="4"/>
      <c r="X551" s="4"/>
      <c r="Y551" s="4"/>
      <c r="Z551" s="4"/>
    </row>
    <row r="552" spans="1:26" ht="12.75" customHeight="1">
      <c r="A552" s="37"/>
      <c r="B552" s="37"/>
      <c r="C552" s="37"/>
      <c r="D552" s="832"/>
      <c r="E552" s="832"/>
      <c r="F552" s="832"/>
      <c r="G552" s="4"/>
      <c r="H552" s="4"/>
      <c r="I552" s="4"/>
      <c r="J552" s="4"/>
      <c r="K552" s="4"/>
      <c r="L552" s="4"/>
      <c r="M552" s="4"/>
      <c r="N552" s="4"/>
      <c r="O552" s="4"/>
      <c r="P552" s="4"/>
      <c r="Q552" s="4"/>
      <c r="R552" s="4"/>
      <c r="S552" s="4"/>
      <c r="T552" s="4"/>
      <c r="U552" s="4"/>
      <c r="V552" s="4"/>
      <c r="W552" s="4"/>
      <c r="X552" s="4"/>
      <c r="Y552" s="4"/>
      <c r="Z552" s="4"/>
    </row>
    <row r="553" spans="1:26" ht="12.75" customHeight="1">
      <c r="A553" s="37"/>
      <c r="B553" s="37"/>
      <c r="C553" s="37"/>
      <c r="D553" s="12"/>
      <c r="E553" s="12"/>
      <c r="F553" s="12"/>
      <c r="G553" s="4"/>
      <c r="H553" s="4"/>
      <c r="I553" s="4"/>
      <c r="J553" s="4"/>
      <c r="K553" s="4"/>
      <c r="L553" s="4"/>
      <c r="M553" s="4"/>
      <c r="N553" s="4"/>
      <c r="O553" s="4"/>
      <c r="P553" s="4"/>
      <c r="Q553" s="4"/>
      <c r="R553" s="4"/>
      <c r="S553" s="4"/>
      <c r="T553" s="4"/>
      <c r="U553" s="4"/>
      <c r="V553" s="4"/>
      <c r="W553" s="4"/>
      <c r="X553" s="4"/>
      <c r="Y553" s="4"/>
      <c r="Z553" s="4"/>
    </row>
    <row r="554" spans="1:26" ht="12.75" customHeight="1">
      <c r="A554" s="33"/>
      <c r="B554" s="34" t="s">
        <v>2562</v>
      </c>
      <c r="C554" s="37"/>
      <c r="D554" s="851" t="s">
        <v>425</v>
      </c>
      <c r="E554" s="832"/>
      <c r="F554" s="832"/>
      <c r="G554" s="4"/>
      <c r="H554" s="4"/>
      <c r="I554" s="4"/>
      <c r="J554" s="4"/>
      <c r="K554" s="4"/>
      <c r="L554" s="4"/>
      <c r="M554" s="4"/>
      <c r="N554" s="4"/>
      <c r="O554" s="4"/>
      <c r="P554" s="4"/>
      <c r="Q554" s="4"/>
      <c r="R554" s="4"/>
      <c r="S554" s="4"/>
      <c r="T554" s="4"/>
      <c r="U554" s="4"/>
      <c r="V554" s="4"/>
      <c r="W554" s="4"/>
      <c r="X554" s="4"/>
      <c r="Y554" s="4"/>
      <c r="Z554" s="4"/>
    </row>
    <row r="555" spans="1:26" ht="12.75" customHeight="1">
      <c r="A555" s="29"/>
      <c r="B555" s="29"/>
      <c r="C555" s="37"/>
      <c r="D555" s="851" t="s">
        <v>426</v>
      </c>
      <c r="E555" s="832"/>
      <c r="F555" s="832"/>
      <c r="G555" s="4"/>
      <c r="H555" s="4"/>
      <c r="I555" s="4"/>
      <c r="J555" s="4"/>
      <c r="K555" s="4"/>
      <c r="L555" s="4"/>
      <c r="M555" s="4"/>
      <c r="N555" s="4"/>
      <c r="O555" s="4"/>
      <c r="P555" s="4"/>
      <c r="Q555" s="4"/>
      <c r="R555" s="4"/>
      <c r="S555" s="4"/>
      <c r="T555" s="4"/>
      <c r="U555" s="4"/>
      <c r="V555" s="4"/>
      <c r="W555" s="4"/>
      <c r="X555" s="4"/>
      <c r="Y555" s="4"/>
      <c r="Z555" s="4"/>
    </row>
    <row r="556" spans="1:26" ht="12.75" customHeight="1">
      <c r="A556" s="29"/>
      <c r="B556" s="29"/>
      <c r="C556" s="37"/>
      <c r="D556" s="4"/>
      <c r="E556" s="853" t="s">
        <v>427</v>
      </c>
      <c r="F556" s="832"/>
      <c r="G556" s="4"/>
      <c r="H556" s="4"/>
      <c r="I556" s="4"/>
      <c r="J556" s="4"/>
      <c r="K556" s="4"/>
      <c r="L556" s="4"/>
      <c r="M556" s="4"/>
      <c r="N556" s="4"/>
      <c r="O556" s="4"/>
      <c r="P556" s="4"/>
      <c r="Q556" s="4"/>
      <c r="R556" s="4"/>
      <c r="S556" s="4"/>
      <c r="T556" s="4"/>
      <c r="U556" s="4"/>
      <c r="V556" s="4"/>
      <c r="W556" s="4"/>
      <c r="X556" s="4"/>
      <c r="Y556" s="4"/>
      <c r="Z556" s="4"/>
    </row>
    <row r="557" spans="1:26" ht="12.75" customHeight="1">
      <c r="A557" s="33"/>
      <c r="B557" s="33"/>
      <c r="C557" s="37"/>
      <c r="D557" s="4"/>
      <c r="E557" s="12"/>
      <c r="F557" s="12"/>
      <c r="G557" s="4"/>
      <c r="H557" s="4"/>
      <c r="I557" s="4"/>
      <c r="J557" s="4"/>
      <c r="K557" s="4"/>
      <c r="L557" s="4"/>
      <c r="M557" s="4"/>
      <c r="N557" s="4"/>
      <c r="O557" s="4"/>
      <c r="P557" s="4"/>
      <c r="Q557" s="4"/>
      <c r="R557" s="4"/>
      <c r="S557" s="4"/>
      <c r="T557" s="4"/>
      <c r="U557" s="4"/>
      <c r="V557" s="4"/>
      <c r="W557" s="4"/>
      <c r="X557" s="4"/>
      <c r="Y557" s="4"/>
      <c r="Z557" s="4"/>
    </row>
    <row r="558" spans="1:26" ht="12.75" customHeight="1">
      <c r="A558" s="33"/>
      <c r="B558" s="34" t="s">
        <v>2562</v>
      </c>
      <c r="C558" s="37"/>
      <c r="D558" s="851" t="s">
        <v>428</v>
      </c>
      <c r="E558" s="832"/>
      <c r="F558" s="832"/>
      <c r="G558" s="4"/>
      <c r="H558" s="4"/>
      <c r="I558" s="4"/>
      <c r="J558" s="4"/>
      <c r="K558" s="4"/>
      <c r="L558" s="4"/>
      <c r="M558" s="4"/>
      <c r="N558" s="4"/>
      <c r="O558" s="4"/>
      <c r="P558" s="4"/>
      <c r="Q558" s="4"/>
      <c r="R558" s="4"/>
      <c r="S558" s="4"/>
      <c r="T558" s="4"/>
      <c r="U558" s="4"/>
      <c r="V558" s="4"/>
      <c r="W558" s="4"/>
      <c r="X558" s="4"/>
      <c r="Y558" s="4"/>
      <c r="Z558" s="4"/>
    </row>
    <row r="559" spans="1:26" ht="12.75" customHeight="1">
      <c r="A559" s="11"/>
      <c r="B559" s="11"/>
      <c r="C559" s="37"/>
      <c r="D559" s="834" t="s">
        <v>429</v>
      </c>
      <c r="E559" s="832"/>
      <c r="F559" s="832"/>
      <c r="G559" s="4"/>
      <c r="H559" s="4"/>
      <c r="I559" s="4"/>
      <c r="J559" s="4"/>
      <c r="K559" s="4"/>
      <c r="L559" s="4"/>
      <c r="M559" s="4"/>
      <c r="N559" s="4"/>
      <c r="O559" s="4"/>
      <c r="P559" s="4"/>
      <c r="Q559" s="4"/>
      <c r="R559" s="4"/>
      <c r="S559" s="4"/>
      <c r="T559" s="4"/>
      <c r="U559" s="4"/>
      <c r="V559" s="4"/>
      <c r="W559" s="4"/>
      <c r="X559" s="4"/>
      <c r="Y559" s="4"/>
      <c r="Z559" s="4"/>
    </row>
    <row r="560" spans="1:26" ht="12.75" customHeight="1">
      <c r="A560" s="37"/>
      <c r="B560" s="37"/>
      <c r="C560" s="37"/>
      <c r="D560" s="832"/>
      <c r="E560" s="832"/>
      <c r="F560" s="832"/>
      <c r="G560" s="4"/>
      <c r="H560" s="4"/>
      <c r="I560" s="4"/>
      <c r="J560" s="4"/>
      <c r="K560" s="4"/>
      <c r="L560" s="4"/>
      <c r="M560" s="4"/>
      <c r="N560" s="4"/>
      <c r="O560" s="4"/>
      <c r="P560" s="4"/>
      <c r="Q560" s="4"/>
      <c r="R560" s="4"/>
      <c r="S560" s="4"/>
      <c r="T560" s="4"/>
      <c r="U560" s="4"/>
      <c r="V560" s="4"/>
      <c r="W560" s="4"/>
      <c r="X560" s="4"/>
      <c r="Y560" s="4"/>
      <c r="Z560" s="4"/>
    </row>
    <row r="561" spans="1:26" ht="12.75" customHeight="1">
      <c r="A561" s="37"/>
      <c r="B561" s="37"/>
      <c r="C561" s="37"/>
      <c r="D561" s="832"/>
      <c r="E561" s="832"/>
      <c r="F561" s="832"/>
      <c r="G561" s="4"/>
      <c r="H561" s="4"/>
      <c r="I561" s="4"/>
      <c r="J561" s="4"/>
      <c r="K561" s="4"/>
      <c r="L561" s="4"/>
      <c r="M561" s="4"/>
      <c r="N561" s="4"/>
      <c r="O561" s="4"/>
      <c r="P561" s="4"/>
      <c r="Q561" s="4"/>
      <c r="R561" s="4"/>
      <c r="S561" s="4"/>
      <c r="T561" s="4"/>
      <c r="U561" s="4"/>
      <c r="V561" s="4"/>
      <c r="W561" s="4"/>
      <c r="X561" s="4"/>
      <c r="Y561" s="4"/>
      <c r="Z561" s="4"/>
    </row>
    <row r="562" spans="1:26" ht="12.75" customHeight="1">
      <c r="A562" s="37"/>
      <c r="B562" s="37"/>
      <c r="C562" s="37"/>
      <c r="D562" s="12"/>
      <c r="E562" s="12"/>
      <c r="F562" s="12"/>
      <c r="G562" s="4"/>
      <c r="H562" s="4"/>
      <c r="I562" s="4"/>
      <c r="J562" s="4"/>
      <c r="K562" s="4"/>
      <c r="L562" s="4"/>
      <c r="M562" s="4"/>
      <c r="N562" s="4"/>
      <c r="O562" s="4"/>
      <c r="P562" s="4"/>
      <c r="Q562" s="4"/>
      <c r="R562" s="4"/>
      <c r="S562" s="4"/>
      <c r="T562" s="4"/>
      <c r="U562" s="4"/>
      <c r="V562" s="4"/>
      <c r="W562" s="4"/>
      <c r="X562" s="4"/>
      <c r="Y562" s="4"/>
      <c r="Z562" s="4"/>
    </row>
    <row r="563" spans="1:26" ht="12.75" customHeight="1">
      <c r="A563" s="33"/>
      <c r="B563" s="34" t="s">
        <v>2562</v>
      </c>
      <c r="C563" s="37"/>
      <c r="D563" s="834" t="s">
        <v>430</v>
      </c>
      <c r="E563" s="832"/>
      <c r="F563" s="832"/>
      <c r="G563" s="4"/>
      <c r="H563" s="4"/>
      <c r="I563" s="4"/>
      <c r="J563" s="4"/>
      <c r="K563" s="4"/>
      <c r="L563" s="4"/>
      <c r="M563" s="4"/>
      <c r="N563" s="4"/>
      <c r="O563" s="4"/>
      <c r="P563" s="4"/>
      <c r="Q563" s="4"/>
      <c r="R563" s="4"/>
      <c r="S563" s="4"/>
      <c r="T563" s="4"/>
      <c r="U563" s="4"/>
      <c r="V563" s="4"/>
      <c r="W563" s="4"/>
      <c r="X563" s="4"/>
      <c r="Y563" s="4"/>
      <c r="Z563" s="4"/>
    </row>
    <row r="564" spans="1:26" ht="12.75" customHeight="1">
      <c r="A564" s="33"/>
      <c r="B564" s="33"/>
      <c r="C564" s="37"/>
      <c r="D564" s="832"/>
      <c r="E564" s="832"/>
      <c r="F564" s="832"/>
      <c r="G564" s="4"/>
      <c r="H564" s="4"/>
      <c r="I564" s="4"/>
      <c r="J564" s="4"/>
      <c r="K564" s="4"/>
      <c r="L564" s="4"/>
      <c r="M564" s="4"/>
      <c r="N564" s="4"/>
      <c r="O564" s="4"/>
      <c r="P564" s="4"/>
      <c r="Q564" s="4"/>
      <c r="R564" s="4"/>
      <c r="S564" s="4"/>
      <c r="T564" s="4"/>
      <c r="U564" s="4"/>
      <c r="V564" s="4"/>
      <c r="W564" s="4"/>
      <c r="X564" s="4"/>
      <c r="Y564" s="4"/>
      <c r="Z564" s="4"/>
    </row>
    <row r="565" spans="1:26" ht="12.75" customHeight="1">
      <c r="A565" s="33"/>
      <c r="B565" s="33"/>
      <c r="C565" s="37"/>
      <c r="D565" s="832"/>
      <c r="E565" s="832"/>
      <c r="F565" s="832"/>
      <c r="G565" s="4"/>
      <c r="H565" s="4"/>
      <c r="I565" s="4"/>
      <c r="J565" s="4"/>
      <c r="K565" s="4"/>
      <c r="L565" s="4"/>
      <c r="M565" s="4"/>
      <c r="N565" s="4"/>
      <c r="O565" s="4"/>
      <c r="P565" s="4"/>
      <c r="Q565" s="4"/>
      <c r="R565" s="4"/>
      <c r="S565" s="4"/>
      <c r="T565" s="4"/>
      <c r="U565" s="4"/>
      <c r="V565" s="4"/>
      <c r="W565" s="4"/>
      <c r="X565" s="4"/>
      <c r="Y565" s="4"/>
      <c r="Z565" s="4"/>
    </row>
    <row r="566" spans="1:26" ht="12.75" customHeight="1">
      <c r="A566" s="33"/>
      <c r="B566" s="33"/>
      <c r="C566" s="37"/>
      <c r="D566" s="832"/>
      <c r="E566" s="832"/>
      <c r="F566" s="832"/>
      <c r="G566" s="4"/>
      <c r="H566" s="4"/>
      <c r="I566" s="4"/>
      <c r="J566" s="4"/>
      <c r="K566" s="4"/>
      <c r="L566" s="4"/>
      <c r="M566" s="4"/>
      <c r="N566" s="4"/>
      <c r="O566" s="4"/>
      <c r="P566" s="4"/>
      <c r="Q566" s="4"/>
      <c r="R566" s="4"/>
      <c r="S566" s="4"/>
      <c r="T566" s="4"/>
      <c r="U566" s="4"/>
      <c r="V566" s="4"/>
      <c r="W566" s="4"/>
      <c r="X566" s="4"/>
      <c r="Y566" s="4"/>
      <c r="Z566" s="4"/>
    </row>
    <row r="567" spans="1:26" ht="12.75" customHeight="1">
      <c r="A567" s="33"/>
      <c r="B567" s="33"/>
      <c r="C567" s="37"/>
      <c r="D567" s="12"/>
      <c r="E567" s="12"/>
      <c r="F567" s="12"/>
      <c r="G567" s="4"/>
      <c r="H567" s="4"/>
      <c r="I567" s="4"/>
      <c r="J567" s="4"/>
      <c r="K567" s="4"/>
      <c r="L567" s="4"/>
      <c r="M567" s="4"/>
      <c r="N567" s="4"/>
      <c r="O567" s="4"/>
      <c r="P567" s="4"/>
      <c r="Q567" s="4"/>
      <c r="R567" s="4"/>
      <c r="S567" s="4"/>
      <c r="T567" s="4"/>
      <c r="U567" s="4"/>
      <c r="V567" s="4"/>
      <c r="W567" s="4"/>
      <c r="X567" s="4"/>
      <c r="Y567" s="4"/>
      <c r="Z567" s="4"/>
    </row>
    <row r="568" spans="1:26" ht="12.75" customHeight="1">
      <c r="A568" s="848" t="s">
        <v>431</v>
      </c>
      <c r="B568" s="849"/>
      <c r="C568" s="849"/>
      <c r="D568" s="849"/>
      <c r="E568" s="849"/>
      <c r="F568" s="849"/>
      <c r="G568" s="849"/>
      <c r="H568" s="4"/>
      <c r="I568" s="4"/>
      <c r="J568" s="4"/>
      <c r="K568" s="4"/>
      <c r="L568" s="4"/>
      <c r="M568" s="4"/>
      <c r="N568" s="4"/>
      <c r="O568" s="4"/>
      <c r="P568" s="4"/>
      <c r="Q568" s="4"/>
      <c r="R568" s="4"/>
      <c r="S568" s="4"/>
      <c r="T568" s="4"/>
      <c r="U568" s="4"/>
      <c r="V568" s="4"/>
      <c r="W568" s="4"/>
      <c r="X568" s="4"/>
      <c r="Y568" s="4"/>
      <c r="Z568" s="4"/>
    </row>
    <row r="569" spans="1:26" ht="12.75" customHeight="1">
      <c r="A569" s="37"/>
      <c r="B569" s="37"/>
      <c r="C569" s="37"/>
      <c r="D569" s="4"/>
      <c r="E569" s="12"/>
      <c r="F569" s="12"/>
      <c r="G569" s="4"/>
      <c r="H569" s="4"/>
      <c r="I569" s="4"/>
      <c r="J569" s="4"/>
      <c r="K569" s="4"/>
      <c r="L569" s="4"/>
      <c r="M569" s="4"/>
      <c r="N569" s="4"/>
      <c r="O569" s="4"/>
      <c r="P569" s="4"/>
      <c r="Q569" s="4"/>
      <c r="R569" s="4"/>
      <c r="S569" s="4"/>
      <c r="T569" s="4"/>
      <c r="U569" s="4"/>
      <c r="V569" s="4"/>
      <c r="W569" s="4"/>
      <c r="X569" s="4"/>
      <c r="Y569" s="4"/>
      <c r="Z569" s="4"/>
    </row>
    <row r="570" spans="1:26" ht="12.75" customHeight="1">
      <c r="A570" s="11"/>
      <c r="B570" s="11"/>
      <c r="C570" s="27"/>
      <c r="D570" s="845" t="s">
        <v>432</v>
      </c>
      <c r="E570" s="832"/>
      <c r="F570" s="832"/>
      <c r="G570" s="4"/>
      <c r="H570" s="4"/>
      <c r="I570" s="4"/>
      <c r="J570" s="4"/>
      <c r="K570" s="4"/>
      <c r="L570" s="4"/>
      <c r="M570" s="4"/>
      <c r="N570" s="4"/>
      <c r="O570" s="4"/>
      <c r="P570" s="4"/>
      <c r="Q570" s="4"/>
      <c r="R570" s="4"/>
      <c r="S570" s="4"/>
      <c r="T570" s="4"/>
      <c r="U570" s="4"/>
      <c r="V570" s="4"/>
      <c r="W570" s="4"/>
      <c r="X570" s="4"/>
      <c r="Y570" s="4"/>
      <c r="Z570" s="4"/>
    </row>
    <row r="571" spans="1:26" ht="12.75" customHeight="1">
      <c r="A571" s="32"/>
      <c r="B571" s="32"/>
      <c r="C571" s="32"/>
      <c r="D571" s="846" t="s">
        <v>433</v>
      </c>
      <c r="E571" s="832"/>
      <c r="F571" s="832"/>
      <c r="G571" s="4"/>
      <c r="H571" s="4"/>
      <c r="I571" s="4"/>
      <c r="J571" s="4"/>
      <c r="K571" s="4"/>
      <c r="L571" s="4"/>
      <c r="M571" s="4"/>
      <c r="N571" s="4"/>
      <c r="O571" s="4"/>
      <c r="P571" s="4"/>
      <c r="Q571" s="4"/>
      <c r="R571" s="4"/>
      <c r="S571" s="4"/>
      <c r="T571" s="4"/>
      <c r="U571" s="4"/>
      <c r="V571" s="4"/>
      <c r="W571" s="4"/>
      <c r="X571" s="4"/>
      <c r="Y571" s="4"/>
      <c r="Z571" s="4"/>
    </row>
    <row r="572" spans="1:26" ht="12.75" customHeight="1">
      <c r="A572" s="4"/>
      <c r="B572" s="4"/>
      <c r="C572" s="32"/>
      <c r="D572" s="4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c r="A573" s="32"/>
      <c r="B573" s="34" t="s">
        <v>2562</v>
      </c>
      <c r="C573" s="11"/>
      <c r="D573" s="846" t="s">
        <v>434</v>
      </c>
      <c r="E573" s="832"/>
      <c r="F573" s="832"/>
      <c r="G573" s="4"/>
      <c r="H573" s="4"/>
      <c r="I573" s="4"/>
      <c r="J573" s="4"/>
      <c r="K573" s="4"/>
      <c r="L573" s="4"/>
      <c r="M573" s="4"/>
      <c r="N573" s="4"/>
      <c r="O573" s="4"/>
      <c r="P573" s="4"/>
      <c r="Q573" s="4"/>
      <c r="R573" s="4"/>
      <c r="S573" s="4"/>
      <c r="T573" s="4"/>
      <c r="U573" s="4"/>
      <c r="V573" s="4"/>
      <c r="W573" s="4"/>
      <c r="X573" s="4"/>
      <c r="Y573" s="4"/>
      <c r="Z573" s="4"/>
    </row>
    <row r="574" spans="1:26" ht="12.75" customHeight="1">
      <c r="A574" s="29"/>
      <c r="B574" s="29"/>
      <c r="C574" s="11"/>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c r="A575" s="29"/>
      <c r="B575" s="34" t="s">
        <v>2562</v>
      </c>
      <c r="C575" s="11"/>
      <c r="D575" s="846" t="s">
        <v>435</v>
      </c>
      <c r="E575" s="832"/>
      <c r="F575" s="832"/>
      <c r="G575" s="4"/>
      <c r="H575" s="4"/>
      <c r="I575" s="4"/>
      <c r="J575" s="4"/>
      <c r="K575" s="4"/>
      <c r="L575" s="4"/>
      <c r="M575" s="4"/>
      <c r="N575" s="4"/>
      <c r="O575" s="4"/>
      <c r="P575" s="4"/>
      <c r="Q575" s="4"/>
      <c r="R575" s="4"/>
      <c r="S575" s="4"/>
      <c r="T575" s="4"/>
      <c r="U575" s="4"/>
      <c r="V575" s="4"/>
      <c r="W575" s="4"/>
      <c r="X575" s="4"/>
      <c r="Y575" s="4"/>
      <c r="Z575" s="4"/>
    </row>
    <row r="576" spans="1:26" ht="12.75" customHeight="1">
      <c r="A576" s="29"/>
      <c r="B576" s="29"/>
      <c r="C576" s="11"/>
      <c r="D576" s="832"/>
      <c r="E576" s="832"/>
      <c r="F576" s="832"/>
      <c r="G576" s="4"/>
      <c r="H576" s="4"/>
      <c r="I576" s="4"/>
      <c r="J576" s="4"/>
      <c r="K576" s="4"/>
      <c r="L576" s="4"/>
      <c r="M576" s="4"/>
      <c r="N576" s="4"/>
      <c r="O576" s="4"/>
      <c r="P576" s="4"/>
      <c r="Q576" s="4"/>
      <c r="R576" s="4"/>
      <c r="S576" s="4"/>
      <c r="T576" s="4"/>
      <c r="U576" s="4"/>
      <c r="V576" s="4"/>
      <c r="W576" s="4"/>
      <c r="X576" s="4"/>
      <c r="Y576" s="4"/>
      <c r="Z576" s="4"/>
    </row>
    <row r="577" spans="1:26" ht="12.75" customHeight="1">
      <c r="A577" s="29"/>
      <c r="B577" s="29"/>
      <c r="C577" s="11"/>
      <c r="D577" s="832"/>
      <c r="E577" s="832"/>
      <c r="F577" s="832"/>
      <c r="G577" s="4"/>
      <c r="H577" s="4"/>
      <c r="I577" s="4"/>
      <c r="J577" s="4"/>
      <c r="K577" s="4"/>
      <c r="L577" s="4"/>
      <c r="M577" s="4"/>
      <c r="N577" s="4"/>
      <c r="O577" s="4"/>
      <c r="P577" s="4"/>
      <c r="Q577" s="4"/>
      <c r="R577" s="4"/>
      <c r="S577" s="4"/>
      <c r="T577" s="4"/>
      <c r="U577" s="4"/>
      <c r="V577" s="4"/>
      <c r="W577" s="4"/>
      <c r="X577" s="4"/>
      <c r="Y577" s="4"/>
      <c r="Z577" s="4"/>
    </row>
    <row r="578" spans="1:26" ht="12.75" customHeight="1">
      <c r="A578" s="29"/>
      <c r="B578" s="29"/>
      <c r="C578" s="11"/>
      <c r="D578" s="832"/>
      <c r="E578" s="832"/>
      <c r="F578" s="832"/>
      <c r="G578" s="4"/>
      <c r="H578" s="4"/>
      <c r="I578" s="4"/>
      <c r="J578" s="4"/>
      <c r="K578" s="4"/>
      <c r="L578" s="4"/>
      <c r="M578" s="4"/>
      <c r="N578" s="4"/>
      <c r="O578" s="4"/>
      <c r="P578" s="4"/>
      <c r="Q578" s="4"/>
      <c r="R578" s="4"/>
      <c r="S578" s="4"/>
      <c r="T578" s="4"/>
      <c r="U578" s="4"/>
      <c r="V578" s="4"/>
      <c r="W578" s="4"/>
      <c r="X578" s="4"/>
      <c r="Y578" s="4"/>
      <c r="Z578" s="4"/>
    </row>
    <row r="579" spans="1:26" ht="12.75" customHeight="1">
      <c r="A579" s="29"/>
      <c r="B579" s="34" t="s">
        <v>520</v>
      </c>
      <c r="C579" s="11"/>
      <c r="D579" s="846" t="s">
        <v>436</v>
      </c>
      <c r="E579" s="832"/>
      <c r="F579" s="832"/>
      <c r="G579" s="4"/>
      <c r="H579" s="4"/>
      <c r="I579" s="4"/>
      <c r="J579" s="4"/>
      <c r="K579" s="4"/>
      <c r="L579" s="4"/>
      <c r="M579" s="4"/>
      <c r="N579" s="4"/>
      <c r="O579" s="4"/>
      <c r="P579" s="4"/>
      <c r="Q579" s="4"/>
      <c r="R579" s="4"/>
      <c r="S579" s="4"/>
      <c r="T579" s="4"/>
      <c r="U579" s="4"/>
      <c r="V579" s="4"/>
      <c r="W579" s="4"/>
      <c r="X579" s="4"/>
      <c r="Y579" s="4"/>
      <c r="Z579" s="4"/>
    </row>
    <row r="580" spans="1:26" ht="12.75" customHeight="1">
      <c r="A580" s="29"/>
      <c r="B580" s="29"/>
      <c r="C580" s="11"/>
      <c r="D580" s="832"/>
      <c r="E580" s="832"/>
      <c r="F580" s="832"/>
      <c r="G580" s="4"/>
      <c r="H580" s="4"/>
      <c r="I580" s="4"/>
      <c r="J580" s="4"/>
      <c r="K580" s="4"/>
      <c r="L580" s="4"/>
      <c r="M580" s="4"/>
      <c r="N580" s="4"/>
      <c r="O580" s="4"/>
      <c r="P580" s="4"/>
      <c r="Q580" s="4"/>
      <c r="R580" s="4"/>
      <c r="S580" s="4"/>
      <c r="T580" s="4"/>
      <c r="U580" s="4"/>
      <c r="V580" s="4"/>
      <c r="W580" s="4"/>
      <c r="X580" s="4"/>
      <c r="Y580" s="4"/>
      <c r="Z580" s="4"/>
    </row>
    <row r="581" spans="1:26" ht="12.75" customHeight="1">
      <c r="A581" s="29"/>
      <c r="B581" s="29"/>
      <c r="C581" s="11"/>
      <c r="D581" s="832"/>
      <c r="E581" s="832"/>
      <c r="F581" s="832"/>
      <c r="G581" s="4"/>
      <c r="H581" s="4"/>
      <c r="I581" s="4"/>
      <c r="J581" s="4"/>
      <c r="K581" s="4"/>
      <c r="L581" s="4"/>
      <c r="M581" s="4"/>
      <c r="N581" s="4"/>
      <c r="O581" s="4"/>
      <c r="P581" s="4"/>
      <c r="Q581" s="4"/>
      <c r="R581" s="4"/>
      <c r="S581" s="4"/>
      <c r="T581" s="4"/>
      <c r="U581" s="4"/>
      <c r="V581" s="4"/>
      <c r="W581" s="4"/>
      <c r="X581" s="4"/>
      <c r="Y581" s="4"/>
      <c r="Z581" s="4"/>
    </row>
    <row r="582" spans="1:26" ht="12.75" customHeight="1">
      <c r="A582" s="29"/>
      <c r="B582" s="29"/>
      <c r="C582" s="11"/>
      <c r="D582" s="832"/>
      <c r="E582" s="832"/>
      <c r="F582" s="832"/>
      <c r="G582" s="4"/>
      <c r="H582" s="4"/>
      <c r="I582" s="4"/>
      <c r="J582" s="4"/>
      <c r="K582" s="4"/>
      <c r="L582" s="4"/>
      <c r="M582" s="4"/>
      <c r="N582" s="4"/>
      <c r="O582" s="4"/>
      <c r="P582" s="4"/>
      <c r="Q582" s="4"/>
      <c r="R582" s="4"/>
      <c r="S582" s="4"/>
      <c r="T582" s="4"/>
      <c r="U582" s="4"/>
      <c r="V582" s="4"/>
      <c r="W582" s="4"/>
      <c r="X582" s="4"/>
      <c r="Y582" s="4"/>
      <c r="Z582" s="4"/>
    </row>
    <row r="583" spans="1:26" ht="12.75" customHeight="1">
      <c r="A583" s="29"/>
      <c r="B583" s="29"/>
      <c r="C583" s="11"/>
      <c r="D583" s="42"/>
      <c r="E583" s="42"/>
      <c r="F583" s="42"/>
      <c r="G583" s="4"/>
      <c r="H583" s="4"/>
      <c r="I583" s="4"/>
      <c r="J583" s="4"/>
      <c r="K583" s="4"/>
      <c r="L583" s="4"/>
      <c r="M583" s="4"/>
      <c r="N583" s="4"/>
      <c r="O583" s="4"/>
      <c r="P583" s="4"/>
      <c r="Q583" s="4"/>
      <c r="R583" s="4"/>
      <c r="S583" s="4"/>
      <c r="T583" s="4"/>
      <c r="U583" s="4"/>
      <c r="V583" s="4"/>
      <c r="W583" s="4"/>
      <c r="X583" s="4"/>
      <c r="Y583" s="4"/>
      <c r="Z583" s="4"/>
    </row>
    <row r="584" spans="1:26" ht="12.75" customHeight="1">
      <c r="A584" s="29"/>
      <c r="B584" s="34" t="s">
        <v>2562</v>
      </c>
      <c r="C584" s="11"/>
      <c r="D584" s="846" t="s">
        <v>437</v>
      </c>
      <c r="E584" s="832"/>
      <c r="F584" s="832"/>
      <c r="G584" s="4"/>
      <c r="H584" s="4"/>
      <c r="I584" s="4"/>
      <c r="J584" s="4"/>
      <c r="K584" s="4"/>
      <c r="L584" s="4"/>
      <c r="M584" s="4"/>
      <c r="N584" s="4"/>
      <c r="O584" s="4"/>
      <c r="P584" s="4"/>
      <c r="Q584" s="4"/>
      <c r="R584" s="4"/>
      <c r="S584" s="4"/>
      <c r="T584" s="4"/>
      <c r="U584" s="4"/>
      <c r="V584" s="4"/>
      <c r="W584" s="4"/>
      <c r="X584" s="4"/>
      <c r="Y584" s="4"/>
      <c r="Z584" s="4"/>
    </row>
    <row r="585" spans="1:26" ht="12.75" customHeight="1">
      <c r="A585" s="29"/>
      <c r="B585" s="29"/>
      <c r="C585" s="11"/>
      <c r="D585" s="832"/>
      <c r="E585" s="832"/>
      <c r="F585" s="832"/>
      <c r="G585" s="4"/>
      <c r="H585" s="4"/>
      <c r="I585" s="4"/>
      <c r="J585" s="4"/>
      <c r="K585" s="4"/>
      <c r="L585" s="4"/>
      <c r="M585" s="4"/>
      <c r="N585" s="4"/>
      <c r="O585" s="4"/>
      <c r="P585" s="4"/>
      <c r="Q585" s="4"/>
      <c r="R585" s="4"/>
      <c r="S585" s="4"/>
      <c r="T585" s="4"/>
      <c r="U585" s="4"/>
      <c r="V585" s="4"/>
      <c r="W585" s="4"/>
      <c r="X585" s="4"/>
      <c r="Y585" s="4"/>
      <c r="Z585" s="4"/>
    </row>
    <row r="586" spans="1:26" ht="12.75" customHeight="1">
      <c r="A586" s="29"/>
      <c r="B586" s="29"/>
      <c r="C586" s="11"/>
      <c r="D586" s="4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c r="A587" s="29"/>
      <c r="B587" s="34" t="s">
        <v>520</v>
      </c>
      <c r="C587" s="11"/>
      <c r="D587" s="846" t="s">
        <v>438</v>
      </c>
      <c r="E587" s="832"/>
      <c r="F587" s="832"/>
      <c r="G587" s="4"/>
      <c r="H587" s="4"/>
      <c r="I587" s="4"/>
      <c r="J587" s="4"/>
      <c r="K587" s="4"/>
      <c r="L587" s="4"/>
      <c r="M587" s="4"/>
      <c r="N587" s="4"/>
      <c r="O587" s="4"/>
      <c r="P587" s="4"/>
      <c r="Q587" s="4"/>
      <c r="R587" s="4"/>
      <c r="S587" s="4"/>
      <c r="T587" s="4"/>
      <c r="U587" s="4"/>
      <c r="V587" s="4"/>
      <c r="W587" s="4"/>
      <c r="X587" s="4"/>
      <c r="Y587" s="4"/>
      <c r="Z587" s="4"/>
    </row>
    <row r="588" spans="1:26" ht="12.75" customHeight="1">
      <c r="A588" s="29"/>
      <c r="B588" s="29"/>
      <c r="C588" s="11"/>
      <c r="D588" s="832"/>
      <c r="E588" s="832"/>
      <c r="F588" s="832"/>
      <c r="G588" s="4"/>
      <c r="H588" s="4"/>
      <c r="I588" s="4"/>
      <c r="J588" s="4"/>
      <c r="K588" s="4"/>
      <c r="L588" s="4"/>
      <c r="M588" s="4"/>
      <c r="N588" s="4"/>
      <c r="O588" s="4"/>
      <c r="P588" s="4"/>
      <c r="Q588" s="4"/>
      <c r="R588" s="4"/>
      <c r="S588" s="4"/>
      <c r="T588" s="4"/>
      <c r="U588" s="4"/>
      <c r="V588" s="4"/>
      <c r="W588" s="4"/>
      <c r="X588" s="4"/>
      <c r="Y588" s="4"/>
      <c r="Z588" s="4"/>
    </row>
    <row r="589" spans="1:26" ht="12.75" customHeight="1">
      <c r="A589" s="29"/>
      <c r="B589" s="29"/>
      <c r="C589" s="11"/>
      <c r="D589" s="4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c r="A590" s="33"/>
      <c r="B590" s="34" t="s">
        <v>2562</v>
      </c>
      <c r="C590" s="11"/>
      <c r="D590" s="846" t="s">
        <v>439</v>
      </c>
      <c r="E590" s="832"/>
      <c r="F590" s="832"/>
      <c r="G590" s="4"/>
      <c r="H590" s="4"/>
      <c r="I590" s="4"/>
      <c r="J590" s="4"/>
      <c r="K590" s="4"/>
      <c r="L590" s="4"/>
      <c r="M590" s="4"/>
      <c r="N590" s="4"/>
      <c r="O590" s="4"/>
      <c r="P590" s="4"/>
      <c r="Q590" s="4"/>
      <c r="R590" s="4"/>
      <c r="S590" s="4"/>
      <c r="T590" s="4"/>
      <c r="U590" s="4"/>
      <c r="V590" s="4"/>
      <c r="W590" s="4"/>
      <c r="X590" s="4"/>
      <c r="Y590" s="4"/>
      <c r="Z590" s="4"/>
    </row>
    <row r="591" spans="1:26" ht="12.75" customHeight="1">
      <c r="A591" s="33"/>
      <c r="B591" s="33"/>
      <c r="C591" s="11"/>
      <c r="D591" s="4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c r="A592" s="848" t="s">
        <v>441</v>
      </c>
      <c r="B592" s="849"/>
      <c r="C592" s="849"/>
      <c r="D592" s="849"/>
      <c r="E592" s="849"/>
      <c r="F592" s="849"/>
      <c r="G592" s="849"/>
      <c r="H592" s="4"/>
      <c r="I592" s="4"/>
      <c r="J592" s="4"/>
      <c r="K592" s="4"/>
      <c r="L592" s="4"/>
      <c r="M592" s="4"/>
      <c r="N592" s="4"/>
      <c r="O592" s="4"/>
      <c r="P592" s="4"/>
      <c r="Q592" s="4"/>
      <c r="R592" s="4"/>
      <c r="S592" s="4"/>
      <c r="T592" s="4"/>
      <c r="U592" s="4"/>
      <c r="V592" s="4"/>
      <c r="W592" s="4"/>
      <c r="X592" s="4"/>
      <c r="Y592" s="4"/>
      <c r="Z592" s="4"/>
    </row>
    <row r="593" spans="1:26" ht="12.75" customHeight="1">
      <c r="A593" s="11"/>
      <c r="B593" s="11"/>
      <c r="C593" s="11"/>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c r="A594" s="11"/>
      <c r="B594" s="11"/>
      <c r="C594" s="11"/>
      <c r="D594" s="850" t="s">
        <v>442</v>
      </c>
      <c r="E594" s="832"/>
      <c r="F594" s="832"/>
      <c r="G594" s="4"/>
      <c r="H594" s="4"/>
      <c r="I594" s="4"/>
      <c r="J594" s="4"/>
      <c r="K594" s="4"/>
      <c r="L594" s="4"/>
      <c r="M594" s="4"/>
      <c r="N594" s="4"/>
      <c r="O594" s="4"/>
      <c r="P594" s="4"/>
      <c r="Q594" s="4"/>
      <c r="R594" s="4"/>
      <c r="S594" s="4"/>
      <c r="T594" s="4"/>
      <c r="U594" s="4"/>
      <c r="V594" s="4"/>
      <c r="W594" s="4"/>
      <c r="X594" s="4"/>
      <c r="Y594" s="4"/>
      <c r="Z594" s="4"/>
    </row>
    <row r="595" spans="1:26" ht="12.75" customHeight="1">
      <c r="A595" s="11"/>
      <c r="B595" s="11"/>
      <c r="C595" s="11"/>
      <c r="D595" s="860" t="s">
        <v>443</v>
      </c>
      <c r="E595" s="832"/>
      <c r="F595" s="832"/>
      <c r="G595" s="4"/>
      <c r="H595" s="4"/>
      <c r="I595" s="4"/>
      <c r="J595" s="4"/>
      <c r="K595" s="4"/>
      <c r="L595" s="4"/>
      <c r="M595" s="4"/>
      <c r="N595" s="4"/>
      <c r="O595" s="4"/>
      <c r="P595" s="4"/>
      <c r="Q595" s="4"/>
      <c r="R595" s="4"/>
      <c r="S595" s="4"/>
      <c r="T595" s="4"/>
      <c r="U595" s="4"/>
      <c r="V595" s="4"/>
      <c r="W595" s="4"/>
      <c r="X595" s="4"/>
      <c r="Y595" s="4"/>
      <c r="Z595" s="4"/>
    </row>
    <row r="596" spans="1:26" ht="12.75" customHeight="1">
      <c r="A596" s="11"/>
      <c r="B596" s="11"/>
      <c r="C596" s="11"/>
      <c r="D596" s="4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c r="A597" s="33"/>
      <c r="B597" s="34" t="s">
        <v>2562</v>
      </c>
      <c r="C597" s="11"/>
      <c r="D597" s="834" t="s">
        <v>581</v>
      </c>
      <c r="E597" s="832"/>
      <c r="F597" s="832"/>
      <c r="G597" s="4"/>
      <c r="H597" s="4"/>
      <c r="I597" s="4"/>
      <c r="J597" s="4"/>
      <c r="K597" s="4"/>
      <c r="L597" s="4"/>
      <c r="M597" s="4"/>
      <c r="N597" s="4"/>
      <c r="O597" s="4"/>
      <c r="P597" s="4"/>
      <c r="Q597" s="4"/>
      <c r="R597" s="4"/>
      <c r="S597" s="4"/>
      <c r="T597" s="4"/>
      <c r="U597" s="4"/>
      <c r="V597" s="4"/>
      <c r="W597" s="4"/>
      <c r="X597" s="4"/>
      <c r="Y597" s="4"/>
      <c r="Z597" s="4"/>
    </row>
    <row r="598" spans="1:26" ht="12.75" customHeight="1">
      <c r="A598" s="11"/>
      <c r="B598" s="11"/>
      <c r="C598" s="11"/>
      <c r="D598" s="832"/>
      <c r="E598" s="832"/>
      <c r="F598" s="832"/>
      <c r="G598" s="4"/>
      <c r="H598" s="4"/>
      <c r="I598" s="4"/>
      <c r="J598" s="4"/>
      <c r="K598" s="4"/>
      <c r="L598" s="4"/>
      <c r="M598" s="4"/>
      <c r="N598" s="4"/>
      <c r="O598" s="4"/>
      <c r="P598" s="4"/>
      <c r="Q598" s="4"/>
      <c r="R598" s="4"/>
      <c r="S598" s="4"/>
      <c r="T598" s="4"/>
      <c r="U598" s="4"/>
      <c r="V598" s="4"/>
      <c r="W598" s="4"/>
      <c r="X598" s="4"/>
      <c r="Y598" s="4"/>
      <c r="Z598" s="4"/>
    </row>
    <row r="599" spans="1:26" ht="12.75" customHeight="1">
      <c r="A599" s="11"/>
      <c r="B599" s="11"/>
      <c r="C599" s="11"/>
      <c r="D599" s="832"/>
      <c r="E599" s="832"/>
      <c r="F599" s="832"/>
      <c r="G599" s="4"/>
      <c r="H599" s="4"/>
      <c r="I599" s="4"/>
      <c r="J599" s="4"/>
      <c r="K599" s="4"/>
      <c r="L599" s="4"/>
      <c r="M599" s="4"/>
      <c r="N599" s="4"/>
      <c r="O599" s="4"/>
      <c r="P599" s="4"/>
      <c r="Q599" s="4"/>
      <c r="R599" s="4"/>
      <c r="S599" s="4"/>
      <c r="T599" s="4"/>
      <c r="U599" s="4"/>
      <c r="V599" s="4"/>
      <c r="W599" s="4"/>
      <c r="X599" s="4"/>
      <c r="Y599" s="4"/>
      <c r="Z599" s="4"/>
    </row>
    <row r="600" spans="1:26" ht="12.75" customHeight="1">
      <c r="A600" s="11"/>
      <c r="B600" s="11"/>
      <c r="C600" s="11"/>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c r="A601" s="848" t="s">
        <v>445</v>
      </c>
      <c r="B601" s="849"/>
      <c r="C601" s="849"/>
      <c r="D601" s="849"/>
      <c r="E601" s="849"/>
      <c r="F601" s="849"/>
      <c r="G601" s="849"/>
      <c r="H601" s="4"/>
      <c r="I601" s="4"/>
      <c r="J601" s="4"/>
      <c r="K601" s="4"/>
      <c r="L601" s="4"/>
      <c r="M601" s="4"/>
      <c r="N601" s="4"/>
      <c r="O601" s="4"/>
      <c r="P601" s="4"/>
      <c r="Q601" s="4"/>
      <c r="R601" s="4"/>
      <c r="S601" s="4"/>
      <c r="T601" s="4"/>
      <c r="U601" s="4"/>
      <c r="V601" s="4"/>
      <c r="W601" s="4"/>
      <c r="X601" s="4"/>
      <c r="Y601" s="4"/>
      <c r="Z601" s="4"/>
    </row>
    <row r="602" spans="1:26" ht="12.75" customHeight="1">
      <c r="A602" s="12"/>
      <c r="B602" s="12"/>
      <c r="C602" s="11"/>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c r="A603" s="27"/>
      <c r="B603" s="27"/>
      <c r="C603" s="27"/>
      <c r="D603" s="859" t="s">
        <v>446</v>
      </c>
      <c r="E603" s="832"/>
      <c r="F603" s="832"/>
      <c r="G603" s="4"/>
      <c r="H603" s="4"/>
      <c r="I603" s="4"/>
      <c r="J603" s="4"/>
      <c r="K603" s="4"/>
      <c r="L603" s="4"/>
      <c r="M603" s="4"/>
      <c r="N603" s="4"/>
      <c r="O603" s="4"/>
      <c r="P603" s="4"/>
      <c r="Q603" s="4"/>
      <c r="R603" s="4"/>
      <c r="S603" s="4"/>
      <c r="T603" s="4"/>
      <c r="U603" s="4"/>
      <c r="V603" s="4"/>
      <c r="W603" s="4"/>
      <c r="X603" s="4"/>
      <c r="Y603" s="4"/>
      <c r="Z603" s="4"/>
    </row>
    <row r="604" spans="1:26" ht="12.75" customHeight="1">
      <c r="A604" s="27"/>
      <c r="B604" s="27"/>
      <c r="C604" s="27"/>
      <c r="D604" s="832"/>
      <c r="E604" s="832"/>
      <c r="F604" s="832"/>
      <c r="G604" s="4"/>
      <c r="H604" s="4"/>
      <c r="I604" s="4"/>
      <c r="J604" s="4"/>
      <c r="K604" s="4"/>
      <c r="L604" s="4"/>
      <c r="M604" s="4"/>
      <c r="N604" s="4"/>
      <c r="O604" s="4"/>
      <c r="P604" s="4"/>
      <c r="Q604" s="4"/>
      <c r="R604" s="4"/>
      <c r="S604" s="4"/>
      <c r="T604" s="4"/>
      <c r="U604" s="4"/>
      <c r="V604" s="4"/>
      <c r="W604" s="4"/>
      <c r="X604" s="4"/>
      <c r="Y604" s="4"/>
      <c r="Z604" s="4"/>
    </row>
    <row r="605" spans="1:26" ht="12.75" customHeight="1">
      <c r="A605" s="11"/>
      <c r="B605" s="11"/>
      <c r="C605" s="32"/>
      <c r="D605" s="860" t="s">
        <v>447</v>
      </c>
      <c r="E605" s="832"/>
      <c r="F605" s="832"/>
      <c r="G605" s="4"/>
      <c r="H605" s="4"/>
      <c r="I605" s="4"/>
      <c r="J605" s="4"/>
      <c r="K605" s="4"/>
      <c r="L605" s="4"/>
      <c r="M605" s="4"/>
      <c r="N605" s="4"/>
      <c r="O605" s="4"/>
      <c r="P605" s="4"/>
      <c r="Q605" s="4"/>
      <c r="R605" s="4"/>
      <c r="S605" s="4"/>
      <c r="T605" s="4"/>
      <c r="U605" s="4"/>
      <c r="V605" s="4"/>
      <c r="W605" s="4"/>
      <c r="X605" s="4"/>
      <c r="Y605" s="4"/>
      <c r="Z605" s="4"/>
    </row>
    <row r="606" spans="1:26" ht="12.75" customHeight="1">
      <c r="A606" s="11"/>
      <c r="B606" s="11"/>
      <c r="C606" s="32"/>
      <c r="D606" s="44"/>
      <c r="E606" s="44"/>
      <c r="F606" s="44"/>
      <c r="G606" s="4"/>
      <c r="H606" s="4"/>
      <c r="I606" s="4"/>
      <c r="J606" s="4"/>
      <c r="K606" s="4"/>
      <c r="L606" s="4"/>
      <c r="M606" s="4"/>
      <c r="N606" s="4"/>
      <c r="O606" s="4"/>
      <c r="P606" s="4"/>
      <c r="Q606" s="4"/>
      <c r="R606" s="4"/>
      <c r="S606" s="4"/>
      <c r="T606" s="4"/>
      <c r="U606" s="4"/>
      <c r="V606" s="4"/>
      <c r="W606" s="4"/>
      <c r="X606" s="4"/>
      <c r="Y606" s="4"/>
      <c r="Z606" s="4"/>
    </row>
    <row r="607" spans="1:26" ht="12.75" customHeight="1">
      <c r="A607" s="29"/>
      <c r="B607" s="34" t="s">
        <v>2562</v>
      </c>
      <c r="C607" s="11"/>
      <c r="D607" s="860" t="s">
        <v>448</v>
      </c>
      <c r="E607" s="832"/>
      <c r="F607" s="832"/>
      <c r="G607" s="4"/>
      <c r="H607" s="4"/>
      <c r="I607" s="4"/>
      <c r="J607" s="4"/>
      <c r="K607" s="4"/>
      <c r="L607" s="4"/>
      <c r="M607" s="4"/>
      <c r="N607" s="4"/>
      <c r="O607" s="4"/>
      <c r="P607" s="4"/>
      <c r="Q607" s="4"/>
      <c r="R607" s="4"/>
      <c r="S607" s="4"/>
      <c r="T607" s="4"/>
      <c r="U607" s="4"/>
      <c r="V607" s="4"/>
      <c r="W607" s="4"/>
      <c r="X607" s="4"/>
      <c r="Y607" s="4"/>
      <c r="Z607" s="4"/>
    </row>
    <row r="608" spans="1:26" ht="12.75" customHeight="1">
      <c r="A608" s="11"/>
      <c r="B608" s="11"/>
      <c r="C608" s="29"/>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c r="A609" s="29"/>
      <c r="B609" s="34" t="s">
        <v>2562</v>
      </c>
      <c r="C609" s="11"/>
      <c r="D609" s="846" t="s">
        <v>449</v>
      </c>
      <c r="E609" s="832"/>
      <c r="F609" s="832"/>
      <c r="G609" s="4"/>
      <c r="H609" s="4"/>
      <c r="I609" s="4"/>
      <c r="J609" s="4"/>
      <c r="K609" s="4"/>
      <c r="L609" s="4"/>
      <c r="M609" s="4"/>
      <c r="N609" s="4"/>
      <c r="O609" s="4"/>
      <c r="P609" s="4"/>
      <c r="Q609" s="4"/>
      <c r="R609" s="4"/>
      <c r="S609" s="4"/>
      <c r="T609" s="4"/>
      <c r="U609" s="4"/>
      <c r="V609" s="4"/>
      <c r="W609" s="4"/>
      <c r="X609" s="4"/>
      <c r="Y609" s="4"/>
      <c r="Z609" s="4"/>
    </row>
    <row r="610" spans="1:26" ht="12.75" customHeight="1">
      <c r="A610" s="11"/>
      <c r="B610" s="11"/>
      <c r="C610" s="11"/>
      <c r="D610" s="832"/>
      <c r="E610" s="832"/>
      <c r="F610" s="832"/>
      <c r="G610" s="4"/>
      <c r="H610" s="4"/>
      <c r="I610" s="4"/>
      <c r="J610" s="4"/>
      <c r="K610" s="4"/>
      <c r="L610" s="4"/>
      <c r="M610" s="4"/>
      <c r="N610" s="4"/>
      <c r="O610" s="4"/>
      <c r="P610" s="4"/>
      <c r="Q610" s="4"/>
      <c r="R610" s="4"/>
      <c r="S610" s="4"/>
      <c r="T610" s="4"/>
      <c r="U610" s="4"/>
      <c r="V610" s="4"/>
      <c r="W610" s="4"/>
      <c r="X610" s="4"/>
      <c r="Y610" s="4"/>
      <c r="Z610" s="4"/>
    </row>
    <row r="611" spans="1:26" ht="12.75" customHeight="1">
      <c r="A611" s="11"/>
      <c r="B611" s="11"/>
      <c r="C611" s="11"/>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c r="A612" s="11"/>
      <c r="B612" s="34" t="s">
        <v>2562</v>
      </c>
      <c r="C612" s="11"/>
      <c r="D612" s="846" t="s">
        <v>450</v>
      </c>
      <c r="E612" s="832"/>
      <c r="F612" s="832"/>
      <c r="G612" s="4"/>
      <c r="H612" s="4"/>
      <c r="I612" s="4"/>
      <c r="J612" s="4"/>
      <c r="K612" s="4"/>
      <c r="L612" s="4"/>
      <c r="M612" s="4"/>
      <c r="N612" s="4"/>
      <c r="O612" s="4"/>
      <c r="P612" s="4"/>
      <c r="Q612" s="4"/>
      <c r="R612" s="4"/>
      <c r="S612" s="4"/>
      <c r="T612" s="4"/>
      <c r="U612" s="4"/>
      <c r="V612" s="4"/>
      <c r="W612" s="4"/>
      <c r="X612" s="4"/>
      <c r="Y612" s="4"/>
      <c r="Z612" s="4"/>
    </row>
    <row r="613" spans="1:26" ht="12.75" customHeight="1">
      <c r="A613" s="11"/>
      <c r="B613" s="11"/>
      <c r="C613" s="29"/>
      <c r="D613" s="832"/>
      <c r="E613" s="832"/>
      <c r="F613" s="832"/>
      <c r="G613" s="4"/>
      <c r="H613" s="4"/>
      <c r="I613" s="4"/>
      <c r="J613" s="4"/>
      <c r="K613" s="4"/>
      <c r="L613" s="4"/>
      <c r="M613" s="4"/>
      <c r="N613" s="4"/>
      <c r="O613" s="4"/>
      <c r="P613" s="4"/>
      <c r="Q613" s="4"/>
      <c r="R613" s="4"/>
      <c r="S613" s="4"/>
      <c r="T613" s="4"/>
      <c r="U613" s="4"/>
      <c r="V613" s="4"/>
      <c r="W613" s="4"/>
      <c r="X613" s="4"/>
      <c r="Y613" s="4"/>
      <c r="Z613" s="4"/>
    </row>
    <row r="614" spans="1:26" ht="12.75" customHeight="1">
      <c r="A614" s="11"/>
      <c r="B614" s="11"/>
      <c r="C614" s="29"/>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c r="A615" s="11"/>
      <c r="B615" s="34" t="s">
        <v>520</v>
      </c>
      <c r="C615" s="29"/>
      <c r="D615" s="846" t="s">
        <v>451</v>
      </c>
      <c r="E615" s="832"/>
      <c r="F615" s="832"/>
      <c r="G615" s="4"/>
      <c r="H615" s="4"/>
      <c r="I615" s="4"/>
      <c r="J615" s="4"/>
      <c r="K615" s="4"/>
      <c r="L615" s="4"/>
      <c r="M615" s="4"/>
      <c r="N615" s="4"/>
      <c r="O615" s="4"/>
      <c r="P615" s="4"/>
      <c r="Q615" s="4"/>
      <c r="R615" s="4"/>
      <c r="S615" s="4"/>
      <c r="T615" s="4"/>
      <c r="U615" s="4"/>
      <c r="V615" s="4"/>
      <c r="W615" s="4"/>
      <c r="X615" s="4"/>
      <c r="Y615" s="4"/>
      <c r="Z615" s="4"/>
    </row>
    <row r="616" spans="1:26" ht="12.75" customHeight="1">
      <c r="A616" s="11"/>
      <c r="B616" s="11"/>
      <c r="C616" s="29"/>
      <c r="D616" s="832"/>
      <c r="E616" s="832"/>
      <c r="F616" s="832"/>
      <c r="G616" s="4"/>
      <c r="H616" s="4"/>
      <c r="I616" s="4"/>
      <c r="J616" s="4"/>
      <c r="K616" s="4"/>
      <c r="L616" s="4"/>
      <c r="M616" s="4"/>
      <c r="N616" s="4"/>
      <c r="O616" s="4"/>
      <c r="P616" s="4"/>
      <c r="Q616" s="4"/>
      <c r="R616" s="4"/>
      <c r="S616" s="4"/>
      <c r="T616" s="4"/>
      <c r="U616" s="4"/>
      <c r="V616" s="4"/>
      <c r="W616" s="4"/>
      <c r="X616" s="4"/>
      <c r="Y616" s="4"/>
      <c r="Z616" s="4"/>
    </row>
    <row r="617" spans="1:26" ht="12.75" customHeight="1">
      <c r="A617" s="11"/>
      <c r="B617" s="11"/>
      <c r="C617" s="29"/>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c r="A618" s="848" t="s">
        <v>452</v>
      </c>
      <c r="B618" s="849"/>
      <c r="C618" s="849"/>
      <c r="D618" s="849"/>
      <c r="E618" s="849"/>
      <c r="F618" s="849"/>
      <c r="G618" s="849"/>
      <c r="H618" s="4"/>
      <c r="I618" s="4"/>
      <c r="J618" s="4"/>
      <c r="K618" s="4"/>
      <c r="L618" s="4"/>
      <c r="M618" s="4"/>
      <c r="N618" s="4"/>
      <c r="O618" s="4"/>
      <c r="P618" s="4"/>
      <c r="Q618" s="4"/>
      <c r="R618" s="4"/>
      <c r="S618" s="4"/>
      <c r="T618" s="4"/>
      <c r="U618" s="4"/>
      <c r="V618" s="4"/>
      <c r="W618" s="4"/>
      <c r="X618" s="4"/>
      <c r="Y618" s="4"/>
      <c r="Z618" s="4"/>
    </row>
    <row r="619" spans="1:26" ht="12.75" customHeight="1">
      <c r="A619" s="27"/>
      <c r="B619" s="27"/>
      <c r="C619" s="27"/>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c r="A620" s="11"/>
      <c r="B620" s="11"/>
      <c r="C620" s="29"/>
      <c r="D620" s="850" t="s">
        <v>453</v>
      </c>
      <c r="E620" s="832"/>
      <c r="F620" s="832"/>
      <c r="G620" s="4"/>
      <c r="H620" s="4"/>
      <c r="I620" s="4"/>
      <c r="J620" s="4"/>
      <c r="K620" s="4"/>
      <c r="L620" s="4"/>
      <c r="M620" s="4"/>
      <c r="N620" s="4"/>
      <c r="O620" s="4"/>
      <c r="P620" s="4"/>
      <c r="Q620" s="4"/>
      <c r="R620" s="4"/>
      <c r="S620" s="4"/>
      <c r="T620" s="4"/>
      <c r="U620" s="4"/>
      <c r="V620" s="4"/>
      <c r="W620" s="4"/>
      <c r="X620" s="4"/>
      <c r="Y620" s="4"/>
      <c r="Z620" s="4"/>
    </row>
    <row r="621" spans="1:26" ht="12.75" customHeight="1">
      <c r="A621" s="29"/>
      <c r="B621" s="29"/>
      <c r="C621" s="11"/>
      <c r="D621" s="3"/>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c r="A622" s="33"/>
      <c r="B622" s="34" t="s">
        <v>520</v>
      </c>
      <c r="C622" s="11"/>
      <c r="D622" s="834" t="s">
        <v>582</v>
      </c>
      <c r="E622" s="832"/>
      <c r="F622" s="832"/>
      <c r="G622" s="4"/>
      <c r="H622" s="4"/>
      <c r="I622" s="4"/>
      <c r="J622" s="4"/>
      <c r="K622" s="4"/>
      <c r="L622" s="4"/>
      <c r="M622" s="4"/>
      <c r="N622" s="4"/>
      <c r="O622" s="4"/>
      <c r="P622" s="4"/>
      <c r="Q622" s="4"/>
      <c r="R622" s="4"/>
      <c r="S622" s="4"/>
      <c r="T622" s="4"/>
      <c r="U622" s="4"/>
      <c r="V622" s="4"/>
      <c r="W622" s="4"/>
      <c r="X622" s="4"/>
      <c r="Y622" s="4"/>
      <c r="Z622" s="4"/>
    </row>
    <row r="623" spans="1:26" ht="12.75" customHeight="1">
      <c r="A623" s="11"/>
      <c r="B623" s="11"/>
      <c r="C623" s="11"/>
      <c r="D623" s="832"/>
      <c r="E623" s="832"/>
      <c r="F623" s="832"/>
      <c r="G623" s="4"/>
      <c r="H623" s="4"/>
      <c r="I623" s="4"/>
      <c r="J623" s="4"/>
      <c r="K623" s="4"/>
      <c r="L623" s="4"/>
      <c r="M623" s="4"/>
      <c r="N623" s="4"/>
      <c r="O623" s="4"/>
      <c r="P623" s="4"/>
      <c r="Q623" s="4"/>
      <c r="R623" s="4"/>
      <c r="S623" s="4"/>
      <c r="T623" s="4"/>
      <c r="U623" s="4"/>
      <c r="V623" s="4"/>
      <c r="W623" s="4"/>
      <c r="X623" s="4"/>
      <c r="Y623" s="4"/>
      <c r="Z623" s="4"/>
    </row>
    <row r="624" spans="1:26" ht="12.75" customHeight="1">
      <c r="A624" s="11"/>
      <c r="B624" s="11"/>
      <c r="C624" s="11"/>
      <c r="D624" s="832"/>
      <c r="E624" s="832"/>
      <c r="F624" s="832"/>
      <c r="G624" s="4"/>
      <c r="H624" s="4"/>
      <c r="I624" s="4"/>
      <c r="J624" s="4"/>
      <c r="K624" s="4"/>
      <c r="L624" s="4"/>
      <c r="M624" s="4"/>
      <c r="N624" s="4"/>
      <c r="O624" s="4"/>
      <c r="P624" s="4"/>
      <c r="Q624" s="4"/>
      <c r="R624" s="4"/>
      <c r="S624" s="4"/>
      <c r="T624" s="4"/>
      <c r="U624" s="4"/>
      <c r="V624" s="4"/>
      <c r="W624" s="4"/>
      <c r="X624" s="4"/>
      <c r="Y624" s="4"/>
      <c r="Z624" s="4"/>
    </row>
    <row r="625" spans="1:26" ht="12.75" customHeight="1">
      <c r="A625" s="11"/>
      <c r="B625" s="11"/>
      <c r="C625" s="11"/>
      <c r="D625" s="832"/>
      <c r="E625" s="832"/>
      <c r="F625" s="832"/>
      <c r="G625" s="4"/>
      <c r="H625" s="4"/>
      <c r="I625" s="4"/>
      <c r="J625" s="4"/>
      <c r="K625" s="4"/>
      <c r="L625" s="4"/>
      <c r="M625" s="4"/>
      <c r="N625" s="4"/>
      <c r="O625" s="4"/>
      <c r="P625" s="4"/>
      <c r="Q625" s="4"/>
      <c r="R625" s="4"/>
      <c r="S625" s="4"/>
      <c r="T625" s="4"/>
      <c r="U625" s="4"/>
      <c r="V625" s="4"/>
      <c r="W625" s="4"/>
      <c r="X625" s="4"/>
      <c r="Y625" s="4"/>
      <c r="Z625" s="4"/>
    </row>
    <row r="626" spans="1:26" ht="12.75" customHeight="1">
      <c r="A626" s="11"/>
      <c r="B626" s="11"/>
      <c r="C626" s="11"/>
      <c r="D626" s="832"/>
      <c r="E626" s="832"/>
      <c r="F626" s="832"/>
      <c r="G626" s="4"/>
      <c r="H626" s="4"/>
      <c r="I626" s="4"/>
      <c r="J626" s="4"/>
      <c r="K626" s="4"/>
      <c r="L626" s="4"/>
      <c r="M626" s="4"/>
      <c r="N626" s="4"/>
      <c r="O626" s="4"/>
      <c r="P626" s="4"/>
      <c r="Q626" s="4"/>
      <c r="R626" s="4"/>
      <c r="S626" s="4"/>
      <c r="T626" s="4"/>
      <c r="U626" s="4"/>
      <c r="V626" s="4"/>
      <c r="W626" s="4"/>
      <c r="X626" s="4"/>
      <c r="Y626" s="4"/>
      <c r="Z626" s="4"/>
    </row>
    <row r="627" spans="1:26" ht="12.75" customHeight="1">
      <c r="A627" s="11"/>
      <c r="B627" s="11"/>
      <c r="C627" s="11"/>
      <c r="D627" s="832"/>
      <c r="E627" s="832"/>
      <c r="F627" s="832"/>
      <c r="G627" s="4"/>
      <c r="H627" s="4"/>
      <c r="I627" s="4"/>
      <c r="J627" s="4"/>
      <c r="K627" s="4"/>
      <c r="L627" s="4"/>
      <c r="M627" s="4"/>
      <c r="N627" s="4"/>
      <c r="O627" s="4"/>
      <c r="P627" s="4"/>
      <c r="Q627" s="4"/>
      <c r="R627" s="4"/>
      <c r="S627" s="4"/>
      <c r="T627" s="4"/>
      <c r="U627" s="4"/>
      <c r="V627" s="4"/>
      <c r="W627" s="4"/>
      <c r="X627" s="4"/>
      <c r="Y627" s="4"/>
      <c r="Z627" s="4"/>
    </row>
    <row r="628" spans="1:26" ht="12.75" customHeight="1">
      <c r="A628" s="11"/>
      <c r="B628" s="11"/>
      <c r="C628" s="11"/>
      <c r="D628" s="5"/>
      <c r="E628" s="5"/>
      <c r="F628" s="5"/>
      <c r="G628" s="4"/>
      <c r="H628" s="4"/>
      <c r="I628" s="4"/>
      <c r="J628" s="4"/>
      <c r="K628" s="4"/>
      <c r="L628" s="4"/>
      <c r="M628" s="4"/>
      <c r="N628" s="4"/>
      <c r="O628" s="4"/>
      <c r="P628" s="4"/>
      <c r="Q628" s="4"/>
      <c r="R628" s="4"/>
      <c r="S628" s="4"/>
      <c r="T628" s="4"/>
      <c r="U628" s="4"/>
      <c r="V628" s="4"/>
      <c r="W628" s="4"/>
      <c r="X628" s="4"/>
      <c r="Y628" s="4"/>
      <c r="Z628" s="4"/>
    </row>
    <row r="629" spans="1:26" ht="12.75" customHeight="1">
      <c r="A629" s="33"/>
      <c r="B629" s="34" t="s">
        <v>520</v>
      </c>
      <c r="C629" s="11"/>
      <c r="D629" s="834" t="s">
        <v>455</v>
      </c>
      <c r="E629" s="832"/>
      <c r="F629" s="832"/>
      <c r="G629" s="4"/>
      <c r="H629" s="4"/>
      <c r="I629" s="4"/>
      <c r="J629" s="4"/>
      <c r="K629" s="4"/>
      <c r="L629" s="4"/>
      <c r="M629" s="4"/>
      <c r="N629" s="4"/>
      <c r="O629" s="4"/>
      <c r="P629" s="4"/>
      <c r="Q629" s="4"/>
      <c r="R629" s="4"/>
      <c r="S629" s="4"/>
      <c r="T629" s="4"/>
      <c r="U629" s="4"/>
      <c r="V629" s="4"/>
      <c r="W629" s="4"/>
      <c r="X629" s="4"/>
      <c r="Y629" s="4"/>
      <c r="Z629" s="4"/>
    </row>
    <row r="630" spans="1:26" ht="12.75" customHeight="1">
      <c r="A630" s="37"/>
      <c r="B630" s="37"/>
      <c r="C630" s="37"/>
      <c r="D630" s="832"/>
      <c r="E630" s="832"/>
      <c r="F630" s="832"/>
      <c r="G630" s="4"/>
      <c r="H630" s="4"/>
      <c r="I630" s="4"/>
      <c r="J630" s="4"/>
      <c r="K630" s="4"/>
      <c r="L630" s="4"/>
      <c r="M630" s="4"/>
      <c r="N630" s="4"/>
      <c r="O630" s="4"/>
      <c r="P630" s="4"/>
      <c r="Q630" s="4"/>
      <c r="R630" s="4"/>
      <c r="S630" s="4"/>
      <c r="T630" s="4"/>
      <c r="U630" s="4"/>
      <c r="V630" s="4"/>
      <c r="W630" s="4"/>
      <c r="X630" s="4"/>
      <c r="Y630" s="4"/>
      <c r="Z630" s="4"/>
    </row>
    <row r="631" spans="1:26" ht="12.75" customHeight="1">
      <c r="A631" s="37"/>
      <c r="B631" s="37"/>
      <c r="C631" s="37"/>
      <c r="D631" s="12"/>
      <c r="E631" s="12"/>
      <c r="F631" s="12"/>
      <c r="G631" s="4"/>
      <c r="H631" s="4"/>
      <c r="I631" s="4"/>
      <c r="J631" s="4"/>
      <c r="K631" s="4"/>
      <c r="L631" s="4"/>
      <c r="M631" s="4"/>
      <c r="N631" s="4"/>
      <c r="O631" s="4"/>
      <c r="P631" s="4"/>
      <c r="Q631" s="4"/>
      <c r="R631" s="4"/>
      <c r="S631" s="4"/>
      <c r="T631" s="4"/>
      <c r="U631" s="4"/>
      <c r="V631" s="4"/>
      <c r="W631" s="4"/>
      <c r="X631" s="4"/>
      <c r="Y631" s="4"/>
      <c r="Z631" s="4"/>
    </row>
    <row r="632" spans="1:26" ht="12.75" customHeight="1">
      <c r="A632" s="33"/>
      <c r="B632" s="34" t="s">
        <v>520</v>
      </c>
      <c r="C632" s="37"/>
      <c r="D632" s="834" t="s">
        <v>583</v>
      </c>
      <c r="E632" s="832"/>
      <c r="F632" s="832"/>
      <c r="G632" s="4"/>
      <c r="H632" s="4"/>
      <c r="I632" s="4"/>
      <c r="J632" s="4"/>
      <c r="K632" s="4"/>
      <c r="L632" s="4"/>
      <c r="M632" s="4"/>
      <c r="N632" s="4"/>
      <c r="O632" s="4"/>
      <c r="P632" s="4"/>
      <c r="Q632" s="4"/>
      <c r="R632" s="4"/>
      <c r="S632" s="4"/>
      <c r="T632" s="4"/>
      <c r="U632" s="4"/>
      <c r="V632" s="4"/>
      <c r="W632" s="4"/>
      <c r="X632" s="4"/>
      <c r="Y632" s="4"/>
      <c r="Z632" s="4"/>
    </row>
    <row r="633" spans="1:26" ht="12.75" customHeight="1">
      <c r="A633" s="33"/>
      <c r="B633" s="33"/>
      <c r="C633" s="37"/>
      <c r="D633" s="832"/>
      <c r="E633" s="832"/>
      <c r="F633" s="832"/>
      <c r="G633" s="4"/>
      <c r="H633" s="4"/>
      <c r="I633" s="4"/>
      <c r="J633" s="4"/>
      <c r="K633" s="4"/>
      <c r="L633" s="4"/>
      <c r="M633" s="4"/>
      <c r="N633" s="4"/>
      <c r="O633" s="4"/>
      <c r="P633" s="4"/>
      <c r="Q633" s="4"/>
      <c r="R633" s="4"/>
      <c r="S633" s="4"/>
      <c r="T633" s="4"/>
      <c r="U633" s="4"/>
      <c r="V633" s="4"/>
      <c r="W633" s="4"/>
      <c r="X633" s="4"/>
      <c r="Y633" s="4"/>
      <c r="Z633" s="4"/>
    </row>
    <row r="634" spans="1:26" ht="12.75" customHeight="1">
      <c r="A634" s="33"/>
      <c r="B634" s="33"/>
      <c r="C634" s="37"/>
      <c r="D634" s="832"/>
      <c r="E634" s="832"/>
      <c r="F634" s="832"/>
      <c r="G634" s="4"/>
      <c r="H634" s="4"/>
      <c r="I634" s="4"/>
      <c r="J634" s="4"/>
      <c r="K634" s="4"/>
      <c r="L634" s="4"/>
      <c r="M634" s="4"/>
      <c r="N634" s="4"/>
      <c r="O634" s="4"/>
      <c r="P634" s="4"/>
      <c r="Q634" s="4"/>
      <c r="R634" s="4"/>
      <c r="S634" s="4"/>
      <c r="T634" s="4"/>
      <c r="U634" s="4"/>
      <c r="V634" s="4"/>
      <c r="W634" s="4"/>
      <c r="X634" s="4"/>
      <c r="Y634" s="4"/>
      <c r="Z634" s="4"/>
    </row>
    <row r="635" spans="1:26" ht="12.75" customHeight="1">
      <c r="A635" s="37"/>
      <c r="B635" s="34" t="s">
        <v>520</v>
      </c>
      <c r="C635" s="37"/>
      <c r="D635" s="851" t="s">
        <v>457</v>
      </c>
      <c r="E635" s="832"/>
      <c r="F635" s="832"/>
      <c r="G635" s="4"/>
      <c r="H635" s="4"/>
      <c r="I635" s="4"/>
      <c r="J635" s="4"/>
      <c r="K635" s="4"/>
      <c r="L635" s="4"/>
      <c r="M635" s="4"/>
      <c r="N635" s="4"/>
      <c r="O635" s="4"/>
      <c r="P635" s="4"/>
      <c r="Q635" s="4"/>
      <c r="R635" s="4"/>
      <c r="S635" s="4"/>
      <c r="T635" s="4"/>
      <c r="U635" s="4"/>
      <c r="V635" s="4"/>
      <c r="W635" s="4"/>
      <c r="X635" s="4"/>
      <c r="Y635" s="4"/>
      <c r="Z635" s="4"/>
    </row>
    <row r="636" spans="1:26" ht="12.75" customHeight="1">
      <c r="A636" s="37"/>
      <c r="B636" s="37"/>
      <c r="C636" s="37"/>
      <c r="D636" s="12"/>
      <c r="E636" s="12"/>
      <c r="F636" s="12"/>
      <c r="G636" s="4"/>
      <c r="H636" s="4"/>
      <c r="I636" s="4"/>
      <c r="J636" s="4"/>
      <c r="K636" s="4"/>
      <c r="L636" s="4"/>
      <c r="M636" s="4"/>
      <c r="N636" s="4"/>
      <c r="O636" s="4"/>
      <c r="P636" s="4"/>
      <c r="Q636" s="4"/>
      <c r="R636" s="4"/>
      <c r="S636" s="4"/>
      <c r="T636" s="4"/>
      <c r="U636" s="4"/>
      <c r="V636" s="4"/>
      <c r="W636" s="4"/>
      <c r="X636" s="4"/>
      <c r="Y636" s="4"/>
      <c r="Z636" s="4"/>
    </row>
    <row r="637" spans="1:26" ht="12.75" customHeight="1">
      <c r="A637" s="848" t="s">
        <v>458</v>
      </c>
      <c r="B637" s="849"/>
      <c r="C637" s="849"/>
      <c r="D637" s="849"/>
      <c r="E637" s="849"/>
      <c r="F637" s="849"/>
      <c r="G637" s="849"/>
      <c r="H637" s="4"/>
      <c r="I637" s="4"/>
      <c r="J637" s="4"/>
      <c r="K637" s="4"/>
      <c r="L637" s="4"/>
      <c r="M637" s="4"/>
      <c r="N637" s="4"/>
      <c r="O637" s="4"/>
      <c r="P637" s="4"/>
      <c r="Q637" s="4"/>
      <c r="R637" s="4"/>
      <c r="S637" s="4"/>
      <c r="T637" s="4"/>
      <c r="U637" s="4"/>
      <c r="V637" s="4"/>
      <c r="W637" s="4"/>
      <c r="X637" s="4"/>
      <c r="Y637" s="4"/>
      <c r="Z637" s="4"/>
    </row>
    <row r="638" spans="1:26" ht="12.75" customHeight="1">
      <c r="A638" s="12"/>
      <c r="B638" s="12"/>
      <c r="C638" s="37"/>
      <c r="D638" s="12"/>
      <c r="E638" s="12"/>
      <c r="F638" s="12"/>
      <c r="G638" s="4"/>
      <c r="H638" s="4"/>
      <c r="I638" s="4"/>
      <c r="J638" s="4"/>
      <c r="K638" s="4"/>
      <c r="L638" s="4"/>
      <c r="M638" s="4"/>
      <c r="N638" s="4"/>
      <c r="O638" s="4"/>
      <c r="P638" s="4"/>
      <c r="Q638" s="4"/>
      <c r="R638" s="4"/>
      <c r="S638" s="4"/>
      <c r="T638" s="4"/>
      <c r="U638" s="4"/>
      <c r="V638" s="4"/>
      <c r="W638" s="4"/>
      <c r="X638" s="4"/>
      <c r="Y638" s="4"/>
      <c r="Z638" s="4"/>
    </row>
    <row r="639" spans="1:26" ht="12.75" customHeight="1">
      <c r="A639" s="11"/>
      <c r="B639" s="11"/>
      <c r="C639" s="27"/>
      <c r="D639" s="850" t="s">
        <v>459</v>
      </c>
      <c r="E639" s="832"/>
      <c r="F639" s="832"/>
      <c r="G639" s="4"/>
      <c r="H639" s="4"/>
      <c r="I639" s="4"/>
      <c r="J639" s="4"/>
      <c r="K639" s="4"/>
      <c r="L639" s="4"/>
      <c r="M639" s="4"/>
      <c r="N639" s="4"/>
      <c r="O639" s="4"/>
      <c r="P639" s="4"/>
      <c r="Q639" s="4"/>
      <c r="R639" s="4"/>
      <c r="S639" s="4"/>
      <c r="T639" s="4"/>
      <c r="U639" s="4"/>
      <c r="V639" s="4"/>
      <c r="W639" s="4"/>
      <c r="X639" s="4"/>
      <c r="Y639" s="4"/>
      <c r="Z639" s="4"/>
    </row>
    <row r="640" spans="1:26" ht="12.75" customHeight="1">
      <c r="A640" s="32"/>
      <c r="B640" s="32"/>
      <c r="C640" s="32"/>
      <c r="D640" s="851" t="s">
        <v>460</v>
      </c>
      <c r="E640" s="832"/>
      <c r="F640" s="832"/>
      <c r="G640" s="4"/>
      <c r="H640" s="4"/>
      <c r="I640" s="4"/>
      <c r="J640" s="4"/>
      <c r="K640" s="4"/>
      <c r="L640" s="4"/>
      <c r="M640" s="4"/>
      <c r="N640" s="4"/>
      <c r="O640" s="4"/>
      <c r="P640" s="4"/>
      <c r="Q640" s="4"/>
      <c r="R640" s="4"/>
      <c r="S640" s="4"/>
      <c r="T640" s="4"/>
      <c r="U640" s="4"/>
      <c r="V640" s="4"/>
      <c r="W640" s="4"/>
      <c r="X640" s="4"/>
      <c r="Y640" s="4"/>
      <c r="Z640" s="4"/>
    </row>
    <row r="641" spans="1:26" ht="12.75" customHeight="1">
      <c r="A641" s="32"/>
      <c r="B641" s="32"/>
      <c r="C641" s="32"/>
      <c r="D641" s="12"/>
      <c r="E641" s="12"/>
      <c r="F641" s="12"/>
      <c r="G641" s="4"/>
      <c r="H641" s="4"/>
      <c r="I641" s="4"/>
      <c r="J641" s="4"/>
      <c r="K641" s="4"/>
      <c r="L641" s="4"/>
      <c r="M641" s="4"/>
      <c r="N641" s="4"/>
      <c r="O641" s="4"/>
      <c r="P641" s="4"/>
      <c r="Q641" s="4"/>
      <c r="R641" s="4"/>
      <c r="S641" s="4"/>
      <c r="T641" s="4"/>
      <c r="U641" s="4"/>
      <c r="V641" s="4"/>
      <c r="W641" s="4"/>
      <c r="X641" s="4"/>
      <c r="Y641" s="4"/>
      <c r="Z641" s="4"/>
    </row>
    <row r="642" spans="1:26" ht="12.75" customHeight="1">
      <c r="A642" s="11"/>
      <c r="B642" s="34" t="s">
        <v>2562</v>
      </c>
      <c r="C642" s="37"/>
      <c r="D642" s="834" t="s">
        <v>584</v>
      </c>
      <c r="E642" s="832"/>
      <c r="F642" s="832"/>
      <c r="G642" s="4"/>
      <c r="H642" s="4"/>
      <c r="I642" s="20"/>
      <c r="J642" s="4"/>
      <c r="K642" s="4"/>
      <c r="L642" s="4"/>
      <c r="M642" s="4"/>
      <c r="N642" s="4"/>
      <c r="O642" s="4"/>
      <c r="P642" s="4"/>
      <c r="Q642" s="4"/>
      <c r="R642" s="4"/>
      <c r="S642" s="4"/>
      <c r="T642" s="4"/>
      <c r="U642" s="4"/>
      <c r="V642" s="4"/>
      <c r="W642" s="4"/>
      <c r="X642" s="4"/>
      <c r="Y642" s="4"/>
      <c r="Z642" s="4"/>
    </row>
    <row r="643" spans="1:26" ht="12.75" customHeight="1">
      <c r="A643" s="11"/>
      <c r="B643" s="11"/>
      <c r="C643" s="11"/>
      <c r="D643" s="832"/>
      <c r="E643" s="832"/>
      <c r="F643" s="832"/>
      <c r="G643" s="4"/>
      <c r="H643" s="4"/>
      <c r="I643" s="20"/>
      <c r="J643" s="4"/>
      <c r="K643" s="4"/>
      <c r="L643" s="4"/>
      <c r="M643" s="4"/>
      <c r="N643" s="4"/>
      <c r="O643" s="4"/>
      <c r="P643" s="4"/>
      <c r="Q643" s="4"/>
      <c r="R643" s="4"/>
      <c r="S643" s="4"/>
      <c r="T643" s="4"/>
      <c r="U643" s="4"/>
      <c r="V643" s="4"/>
      <c r="W643" s="4"/>
      <c r="X643" s="4"/>
      <c r="Y643" s="4"/>
      <c r="Z643" s="4"/>
    </row>
    <row r="644" spans="1:26" ht="12.75" customHeight="1">
      <c r="A644" s="11"/>
      <c r="B644" s="11"/>
      <c r="C644" s="11"/>
      <c r="D644" s="832"/>
      <c r="E644" s="832"/>
      <c r="F644" s="832"/>
      <c r="G644" s="4"/>
      <c r="H644" s="4"/>
      <c r="I644" s="4"/>
      <c r="J644" s="4"/>
      <c r="K644" s="4"/>
      <c r="L644" s="4"/>
      <c r="M644" s="4"/>
      <c r="N644" s="4"/>
      <c r="O644" s="4"/>
      <c r="P644" s="4"/>
      <c r="Q644" s="4"/>
      <c r="R644" s="4"/>
      <c r="S644" s="4"/>
      <c r="T644" s="4"/>
      <c r="U644" s="4"/>
      <c r="V644" s="4"/>
      <c r="W644" s="4"/>
      <c r="X644" s="4"/>
      <c r="Y644" s="4"/>
      <c r="Z644" s="4"/>
    </row>
    <row r="645" spans="1:26" ht="12.75" customHeight="1">
      <c r="A645" s="11"/>
      <c r="B645" s="11"/>
      <c r="C645" s="11"/>
      <c r="D645" s="832"/>
      <c r="E645" s="832"/>
      <c r="F645" s="832"/>
      <c r="G645" s="4"/>
      <c r="H645" s="4"/>
      <c r="I645" s="4"/>
      <c r="J645" s="4"/>
      <c r="K645" s="4"/>
      <c r="L645" s="4"/>
      <c r="M645" s="4"/>
      <c r="N645" s="4"/>
      <c r="O645" s="4"/>
      <c r="P645" s="4"/>
      <c r="Q645" s="4"/>
      <c r="R645" s="4"/>
      <c r="S645" s="4"/>
      <c r="T645" s="4"/>
      <c r="U645" s="4"/>
      <c r="V645" s="4"/>
      <c r="W645" s="4"/>
      <c r="X645" s="4"/>
      <c r="Y645" s="4"/>
      <c r="Z645" s="4"/>
    </row>
    <row r="646" spans="1:26" ht="14.25" customHeight="1">
      <c r="A646" s="33"/>
      <c r="B646" s="33"/>
      <c r="C646" s="37"/>
      <c r="D646" s="6"/>
      <c r="E646" s="6"/>
      <c r="F646" s="6"/>
      <c r="G646" s="4"/>
      <c r="H646" s="4"/>
      <c r="I646" s="4"/>
      <c r="J646" s="4"/>
      <c r="K646" s="4"/>
      <c r="L646" s="4"/>
      <c r="M646" s="4"/>
      <c r="N646" s="4"/>
      <c r="O646" s="4"/>
      <c r="P646" s="4"/>
      <c r="Q646" s="4"/>
      <c r="R646" s="4"/>
      <c r="S646" s="4"/>
      <c r="T646" s="4"/>
      <c r="U646" s="4"/>
      <c r="V646" s="4"/>
      <c r="W646" s="4"/>
      <c r="X646" s="4"/>
      <c r="Y646" s="4"/>
      <c r="Z646" s="4"/>
    </row>
    <row r="647" spans="1:26" ht="12.75" customHeight="1">
      <c r="A647" s="32"/>
      <c r="B647" s="34" t="s">
        <v>2562</v>
      </c>
      <c r="C647" s="37"/>
      <c r="D647" s="834" t="s">
        <v>585</v>
      </c>
      <c r="E647" s="832"/>
      <c r="F647" s="832"/>
      <c r="G647" s="4"/>
      <c r="H647" s="4"/>
      <c r="I647" s="4"/>
      <c r="J647" s="4"/>
      <c r="K647" s="4"/>
      <c r="L647" s="4"/>
      <c r="M647" s="4"/>
      <c r="N647" s="4"/>
      <c r="O647" s="4"/>
      <c r="P647" s="4"/>
      <c r="Q647" s="4"/>
      <c r="R647" s="4"/>
      <c r="S647" s="4"/>
      <c r="T647" s="4"/>
      <c r="U647" s="4"/>
      <c r="V647" s="4"/>
      <c r="W647" s="4"/>
      <c r="X647" s="4"/>
      <c r="Y647" s="4"/>
      <c r="Z647" s="4"/>
    </row>
    <row r="648" spans="1:26" ht="12.75" customHeight="1">
      <c r="A648" s="32"/>
      <c r="B648" s="33"/>
      <c r="C648" s="37"/>
      <c r="D648" s="832"/>
      <c r="E648" s="832"/>
      <c r="F648" s="832"/>
      <c r="G648" s="4"/>
      <c r="H648" s="4"/>
      <c r="I648" s="4"/>
      <c r="J648" s="4"/>
      <c r="K648" s="4"/>
      <c r="L648" s="4"/>
      <c r="M648" s="4"/>
      <c r="N648" s="4"/>
      <c r="O648" s="4"/>
      <c r="P648" s="4"/>
      <c r="Q648" s="4"/>
      <c r="R648" s="4"/>
      <c r="S648" s="4"/>
      <c r="T648" s="4"/>
      <c r="U648" s="4"/>
      <c r="V648" s="4"/>
      <c r="W648" s="4"/>
      <c r="X648" s="4"/>
      <c r="Y648" s="4"/>
      <c r="Z648" s="4"/>
    </row>
    <row r="649" spans="1:26" ht="12.75" customHeight="1">
      <c r="A649" s="32"/>
      <c r="B649" s="33"/>
      <c r="C649" s="37"/>
      <c r="D649" s="832"/>
      <c r="E649" s="832"/>
      <c r="F649" s="832"/>
      <c r="G649" s="4"/>
      <c r="H649" s="4"/>
      <c r="I649" s="4"/>
      <c r="J649" s="4"/>
      <c r="K649" s="4"/>
      <c r="L649" s="4"/>
      <c r="M649" s="4"/>
      <c r="N649" s="4"/>
      <c r="O649" s="4"/>
      <c r="P649" s="4"/>
      <c r="Q649" s="4"/>
      <c r="R649" s="4"/>
      <c r="S649" s="4"/>
      <c r="T649" s="4"/>
      <c r="U649" s="4"/>
      <c r="V649" s="4"/>
      <c r="W649" s="4"/>
      <c r="X649" s="4"/>
      <c r="Y649" s="4"/>
      <c r="Z649" s="4"/>
    </row>
    <row r="650" spans="1:26" ht="12.75" customHeight="1">
      <c r="A650" s="32"/>
      <c r="B650" s="33"/>
      <c r="C650" s="37"/>
      <c r="D650" s="832"/>
      <c r="E650" s="832"/>
      <c r="F650" s="832"/>
      <c r="G650" s="4"/>
      <c r="H650" s="4"/>
      <c r="I650" s="4"/>
      <c r="J650" s="4"/>
      <c r="K650" s="4"/>
      <c r="L650" s="4"/>
      <c r="M650" s="4"/>
      <c r="N650" s="4"/>
      <c r="O650" s="4"/>
      <c r="P650" s="4"/>
      <c r="Q650" s="4"/>
      <c r="R650" s="4"/>
      <c r="S650" s="4"/>
      <c r="T650" s="4"/>
      <c r="U650" s="4"/>
      <c r="V650" s="4"/>
      <c r="W650" s="4"/>
      <c r="X650" s="4"/>
      <c r="Y650" s="4"/>
      <c r="Z650" s="4"/>
    </row>
    <row r="651" spans="1:26" ht="12.75" customHeight="1">
      <c r="A651" s="32"/>
      <c r="B651" s="33"/>
      <c r="C651" s="37"/>
      <c r="D651" s="832"/>
      <c r="E651" s="832"/>
      <c r="F651" s="832"/>
      <c r="G651" s="4"/>
      <c r="H651" s="4"/>
      <c r="I651" s="4"/>
      <c r="J651" s="4"/>
      <c r="K651" s="4"/>
      <c r="L651" s="4"/>
      <c r="M651" s="4"/>
      <c r="N651" s="4"/>
      <c r="O651" s="4"/>
      <c r="P651" s="4"/>
      <c r="Q651" s="4"/>
      <c r="R651" s="4"/>
      <c r="S651" s="4"/>
      <c r="T651" s="4"/>
      <c r="U651" s="4"/>
      <c r="V651" s="4"/>
      <c r="W651" s="4"/>
      <c r="X651" s="4"/>
      <c r="Y651" s="4"/>
      <c r="Z651" s="4"/>
    </row>
    <row r="652" spans="1:26" ht="14.25" customHeight="1">
      <c r="A652" s="32"/>
      <c r="B652" s="33"/>
      <c r="C652" s="37"/>
      <c r="D652" s="4"/>
      <c r="E652" s="4"/>
      <c r="F652" s="25"/>
      <c r="G652" s="4"/>
      <c r="H652" s="4"/>
      <c r="I652" s="4"/>
      <c r="J652" s="4"/>
      <c r="K652" s="4"/>
      <c r="L652" s="4"/>
      <c r="M652" s="4"/>
      <c r="N652" s="4"/>
      <c r="O652" s="4"/>
      <c r="P652" s="4"/>
      <c r="Q652" s="4"/>
      <c r="R652" s="4"/>
      <c r="S652" s="4"/>
      <c r="T652" s="4"/>
      <c r="U652" s="4"/>
      <c r="V652" s="4"/>
      <c r="W652" s="4"/>
      <c r="X652" s="4"/>
      <c r="Y652" s="4"/>
      <c r="Z652" s="4"/>
    </row>
    <row r="653" spans="1:26" ht="12.75" customHeight="1">
      <c r="A653" s="32"/>
      <c r="B653" s="34" t="s">
        <v>2562</v>
      </c>
      <c r="C653" s="37"/>
      <c r="D653" s="834" t="s">
        <v>586</v>
      </c>
      <c r="E653" s="832"/>
      <c r="F653" s="832"/>
      <c r="G653" s="4"/>
      <c r="H653" s="4"/>
      <c r="I653" s="4"/>
      <c r="J653" s="4"/>
      <c r="K653" s="4"/>
      <c r="L653" s="4"/>
      <c r="M653" s="4"/>
      <c r="N653" s="4"/>
      <c r="O653" s="4"/>
      <c r="P653" s="4"/>
      <c r="Q653" s="4"/>
      <c r="R653" s="4"/>
      <c r="S653" s="4"/>
      <c r="T653" s="4"/>
      <c r="U653" s="4"/>
      <c r="V653" s="4"/>
      <c r="W653" s="4"/>
      <c r="X653" s="4"/>
      <c r="Y653" s="4"/>
      <c r="Z653" s="4"/>
    </row>
    <row r="654" spans="1:26" ht="12.75" customHeight="1">
      <c r="A654" s="32"/>
      <c r="B654" s="33"/>
      <c r="C654" s="37"/>
      <c r="D654" s="832"/>
      <c r="E654" s="832"/>
      <c r="F654" s="832"/>
      <c r="G654" s="4"/>
      <c r="H654" s="4"/>
      <c r="I654" s="4"/>
      <c r="J654" s="4"/>
      <c r="K654" s="4"/>
      <c r="L654" s="4"/>
      <c r="M654" s="4"/>
      <c r="N654" s="4"/>
      <c r="O654" s="4"/>
      <c r="P654" s="4"/>
      <c r="Q654" s="4"/>
      <c r="R654" s="4"/>
      <c r="S654" s="4"/>
      <c r="T654" s="4"/>
      <c r="U654" s="4"/>
      <c r="V654" s="4"/>
      <c r="W654" s="4"/>
      <c r="X654" s="4"/>
      <c r="Y654" s="4"/>
      <c r="Z654" s="4"/>
    </row>
    <row r="655" spans="1:26" ht="12.75" customHeight="1">
      <c r="A655" s="33"/>
      <c r="B655" s="33"/>
      <c r="C655" s="37"/>
      <c r="D655" s="832"/>
      <c r="E655" s="832"/>
      <c r="F655" s="832"/>
      <c r="G655" s="4"/>
      <c r="H655" s="4"/>
      <c r="I655" s="4"/>
      <c r="J655" s="4"/>
      <c r="K655" s="4"/>
      <c r="L655" s="4"/>
      <c r="M655" s="4"/>
      <c r="N655" s="4"/>
      <c r="O655" s="4"/>
      <c r="P655" s="4"/>
      <c r="Q655" s="4"/>
      <c r="R655" s="4"/>
      <c r="S655" s="4"/>
      <c r="T655" s="4"/>
      <c r="U655" s="4"/>
      <c r="V655" s="4"/>
      <c r="W655" s="4"/>
      <c r="X655" s="4"/>
      <c r="Y655" s="4"/>
      <c r="Z655" s="4"/>
    </row>
    <row r="656" spans="1:26" ht="12.75" customHeight="1">
      <c r="A656" s="33"/>
      <c r="B656" s="33"/>
      <c r="C656" s="37"/>
      <c r="D656" s="832"/>
      <c r="E656" s="832"/>
      <c r="F656" s="832"/>
      <c r="G656" s="4"/>
      <c r="H656" s="4"/>
      <c r="I656" s="4"/>
      <c r="J656" s="4"/>
      <c r="K656" s="4"/>
      <c r="L656" s="4"/>
      <c r="M656" s="4"/>
      <c r="N656" s="4"/>
      <c r="O656" s="4"/>
      <c r="P656" s="4"/>
      <c r="Q656" s="4"/>
      <c r="R656" s="4"/>
      <c r="S656" s="4"/>
      <c r="T656" s="4"/>
      <c r="U656" s="4"/>
      <c r="V656" s="4"/>
      <c r="W656" s="4"/>
      <c r="X656" s="4"/>
      <c r="Y656" s="4"/>
      <c r="Z656" s="4"/>
    </row>
    <row r="657" spans="1:26" ht="12.75" customHeight="1">
      <c r="A657" s="33"/>
      <c r="B657" s="33"/>
      <c r="C657" s="37"/>
      <c r="D657" s="5"/>
      <c r="E657" s="5"/>
      <c r="F657" s="5"/>
      <c r="G657" s="4"/>
      <c r="H657" s="4"/>
      <c r="I657" s="4"/>
      <c r="J657" s="4"/>
      <c r="K657" s="4"/>
      <c r="L657" s="4"/>
      <c r="M657" s="4"/>
      <c r="N657" s="4"/>
      <c r="O657" s="4"/>
      <c r="P657" s="4"/>
      <c r="Q657" s="4"/>
      <c r="R657" s="4"/>
      <c r="S657" s="4"/>
      <c r="T657" s="4"/>
      <c r="U657" s="4"/>
      <c r="V657" s="4"/>
      <c r="W657" s="4"/>
      <c r="X657" s="4"/>
      <c r="Y657" s="4"/>
      <c r="Z657" s="4"/>
    </row>
    <row r="658" spans="1:26" ht="12.75" customHeight="1">
      <c r="A658" s="32"/>
      <c r="B658" s="34" t="s">
        <v>520</v>
      </c>
      <c r="C658" s="37"/>
      <c r="D658" s="834" t="s">
        <v>587</v>
      </c>
      <c r="E658" s="832"/>
      <c r="F658" s="832"/>
      <c r="G658" s="4"/>
      <c r="H658" s="4"/>
      <c r="I658" s="4"/>
      <c r="J658" s="4"/>
      <c r="K658" s="4"/>
      <c r="L658" s="4"/>
      <c r="M658" s="4"/>
      <c r="N658" s="4"/>
      <c r="O658" s="4"/>
      <c r="P658" s="4"/>
      <c r="Q658" s="4"/>
      <c r="R658" s="4"/>
      <c r="S658" s="4"/>
      <c r="T658" s="4"/>
      <c r="U658" s="4"/>
      <c r="V658" s="4"/>
      <c r="W658" s="4"/>
      <c r="X658" s="4"/>
      <c r="Y658" s="4"/>
      <c r="Z658" s="4"/>
    </row>
    <row r="659" spans="1:26" ht="12.75" customHeight="1">
      <c r="A659" s="32"/>
      <c r="B659" s="33"/>
      <c r="C659" s="37"/>
      <c r="D659" s="832"/>
      <c r="E659" s="832"/>
      <c r="F659" s="832"/>
      <c r="G659" s="4"/>
      <c r="H659" s="4"/>
      <c r="I659" s="4"/>
      <c r="J659" s="4"/>
      <c r="K659" s="4"/>
      <c r="L659" s="4"/>
      <c r="M659" s="4"/>
      <c r="N659" s="4"/>
      <c r="O659" s="4"/>
      <c r="P659" s="4"/>
      <c r="Q659" s="4"/>
      <c r="R659" s="4"/>
      <c r="S659" s="4"/>
      <c r="T659" s="4"/>
      <c r="U659" s="4"/>
      <c r="V659" s="4"/>
      <c r="W659" s="4"/>
      <c r="X659" s="4"/>
      <c r="Y659" s="4"/>
      <c r="Z659" s="4"/>
    </row>
    <row r="660" spans="1:26" ht="12.75" customHeight="1">
      <c r="A660" s="32"/>
      <c r="B660" s="33"/>
      <c r="C660" s="37"/>
      <c r="D660" s="832"/>
      <c r="E660" s="832"/>
      <c r="F660" s="832"/>
      <c r="G660" s="4"/>
      <c r="H660" s="4"/>
      <c r="I660" s="4"/>
      <c r="J660" s="4"/>
      <c r="K660" s="4"/>
      <c r="L660" s="4"/>
      <c r="M660" s="4"/>
      <c r="N660" s="4"/>
      <c r="O660" s="4"/>
      <c r="P660" s="4"/>
      <c r="Q660" s="4"/>
      <c r="R660" s="4"/>
      <c r="S660" s="4"/>
      <c r="T660" s="4"/>
      <c r="U660" s="4"/>
      <c r="V660" s="4"/>
      <c r="W660" s="4"/>
      <c r="X660" s="4"/>
      <c r="Y660" s="4"/>
      <c r="Z660" s="4"/>
    </row>
    <row r="661" spans="1:26" ht="12.75" customHeight="1">
      <c r="A661" s="32"/>
      <c r="B661" s="33"/>
      <c r="C661" s="37"/>
      <c r="D661" s="832"/>
      <c r="E661" s="832"/>
      <c r="F661" s="832"/>
      <c r="G661" s="4"/>
      <c r="H661" s="4"/>
      <c r="I661" s="4"/>
      <c r="J661" s="4"/>
      <c r="K661" s="4"/>
      <c r="L661" s="4"/>
      <c r="M661" s="4"/>
      <c r="N661" s="4"/>
      <c r="O661" s="4"/>
      <c r="P661" s="4"/>
      <c r="Q661" s="4"/>
      <c r="R661" s="4"/>
      <c r="S661" s="4"/>
      <c r="T661" s="4"/>
      <c r="U661" s="4"/>
      <c r="V661" s="4"/>
      <c r="W661" s="4"/>
      <c r="X661" s="4"/>
      <c r="Y661" s="4"/>
      <c r="Z661" s="4"/>
    </row>
    <row r="662" spans="1:26" ht="12.75" customHeight="1">
      <c r="A662" s="32"/>
      <c r="B662" s="33"/>
      <c r="C662" s="37"/>
      <c r="D662" s="832"/>
      <c r="E662" s="832"/>
      <c r="F662" s="832"/>
      <c r="G662" s="4"/>
      <c r="H662" s="4"/>
      <c r="I662" s="4"/>
      <c r="J662" s="4"/>
      <c r="K662" s="4"/>
      <c r="L662" s="4"/>
      <c r="M662" s="4"/>
      <c r="N662" s="4"/>
      <c r="O662" s="4"/>
      <c r="P662" s="4"/>
      <c r="Q662" s="4"/>
      <c r="R662" s="4"/>
      <c r="S662" s="4"/>
      <c r="T662" s="4"/>
      <c r="U662" s="4"/>
      <c r="V662" s="4"/>
      <c r="W662" s="4"/>
      <c r="X662" s="4"/>
      <c r="Y662" s="4"/>
      <c r="Z662" s="4"/>
    </row>
    <row r="663" spans="1:26" ht="12.75" customHeight="1">
      <c r="A663" s="32"/>
      <c r="B663" s="33"/>
      <c r="C663" s="37"/>
      <c r="D663" s="832"/>
      <c r="E663" s="832"/>
      <c r="F663" s="832"/>
      <c r="G663" s="4"/>
      <c r="H663" s="4"/>
      <c r="I663" s="4"/>
      <c r="J663" s="4"/>
      <c r="K663" s="4"/>
      <c r="L663" s="4"/>
      <c r="M663" s="4"/>
      <c r="N663" s="4"/>
      <c r="O663" s="4"/>
      <c r="P663" s="4"/>
      <c r="Q663" s="4"/>
      <c r="R663" s="4"/>
      <c r="S663" s="4"/>
      <c r="T663" s="4"/>
      <c r="U663" s="4"/>
      <c r="V663" s="4"/>
      <c r="W663" s="4"/>
      <c r="X663" s="4"/>
      <c r="Y663" s="4"/>
      <c r="Z663" s="4"/>
    </row>
    <row r="664" spans="1:26" ht="12.75" customHeight="1">
      <c r="A664" s="32"/>
      <c r="B664" s="33"/>
      <c r="C664" s="37"/>
      <c r="D664" s="832"/>
      <c r="E664" s="832"/>
      <c r="F664" s="832"/>
      <c r="G664" s="4"/>
      <c r="H664" s="4"/>
      <c r="I664" s="4"/>
      <c r="J664" s="4"/>
      <c r="K664" s="4"/>
      <c r="L664" s="4"/>
      <c r="M664" s="4"/>
      <c r="N664" s="4"/>
      <c r="O664" s="4"/>
      <c r="P664" s="4"/>
      <c r="Q664" s="4"/>
      <c r="R664" s="4"/>
      <c r="S664" s="4"/>
      <c r="T664" s="4"/>
      <c r="U664" s="4"/>
      <c r="V664" s="4"/>
      <c r="W664" s="4"/>
      <c r="X664" s="4"/>
      <c r="Y664" s="4"/>
      <c r="Z664" s="4"/>
    </row>
    <row r="665" spans="1:26" ht="12.75" customHeight="1">
      <c r="A665" s="32"/>
      <c r="B665" s="33"/>
      <c r="C665" s="37"/>
      <c r="D665" s="832"/>
      <c r="E665" s="832"/>
      <c r="F665" s="832"/>
      <c r="G665" s="4"/>
      <c r="H665" s="4"/>
      <c r="I665" s="4"/>
      <c r="J665" s="4"/>
      <c r="K665" s="4"/>
      <c r="L665" s="4"/>
      <c r="M665" s="4"/>
      <c r="N665" s="4"/>
      <c r="O665" s="4"/>
      <c r="P665" s="4"/>
      <c r="Q665" s="4"/>
      <c r="R665" s="4"/>
      <c r="S665" s="4"/>
      <c r="T665" s="4"/>
      <c r="U665" s="4"/>
      <c r="V665" s="4"/>
      <c r="W665" s="4"/>
      <c r="X665" s="4"/>
      <c r="Y665" s="4"/>
      <c r="Z665" s="4"/>
    </row>
    <row r="666" spans="1:26" ht="12.75" customHeight="1">
      <c r="A666" s="32"/>
      <c r="B666" s="33"/>
      <c r="C666" s="37"/>
      <c r="D666" s="832"/>
      <c r="E666" s="832"/>
      <c r="F666" s="832"/>
      <c r="G666" s="4"/>
      <c r="H666" s="4"/>
      <c r="I666" s="4"/>
      <c r="J666" s="4"/>
      <c r="K666" s="4"/>
      <c r="L666" s="4"/>
      <c r="M666" s="4"/>
      <c r="N666" s="4"/>
      <c r="O666" s="4"/>
      <c r="P666" s="4"/>
      <c r="Q666" s="4"/>
      <c r="R666" s="4"/>
      <c r="S666" s="4"/>
      <c r="T666" s="4"/>
      <c r="U666" s="4"/>
      <c r="V666" s="4"/>
      <c r="W666" s="4"/>
      <c r="X666" s="4"/>
      <c r="Y666" s="4"/>
      <c r="Z666" s="4"/>
    </row>
    <row r="667" spans="1:26" ht="12.75" customHeight="1">
      <c r="A667" s="37"/>
      <c r="B667" s="37"/>
      <c r="C667" s="37"/>
      <c r="D667" s="12"/>
      <c r="E667" s="12"/>
      <c r="F667" s="12"/>
      <c r="G667" s="4"/>
      <c r="H667" s="4"/>
      <c r="I667" s="4"/>
      <c r="J667" s="4"/>
      <c r="K667" s="4"/>
      <c r="L667" s="4"/>
      <c r="M667" s="4"/>
      <c r="N667" s="4"/>
      <c r="O667" s="4"/>
      <c r="P667" s="4"/>
      <c r="Q667" s="4"/>
      <c r="R667" s="4"/>
      <c r="S667" s="4"/>
      <c r="T667" s="4"/>
      <c r="U667" s="4"/>
      <c r="V667" s="4"/>
      <c r="W667" s="4"/>
      <c r="X667" s="4"/>
      <c r="Y667" s="4"/>
      <c r="Z667" s="4"/>
    </row>
    <row r="668" spans="1:26" ht="12.75" customHeight="1">
      <c r="A668" s="848" t="s">
        <v>465</v>
      </c>
      <c r="B668" s="849"/>
      <c r="C668" s="849"/>
      <c r="D668" s="849"/>
      <c r="E668" s="849"/>
      <c r="F668" s="849"/>
      <c r="G668" s="849"/>
      <c r="H668" s="39"/>
      <c r="I668" s="39"/>
      <c r="J668" s="39"/>
      <c r="K668" s="39"/>
      <c r="L668" s="4"/>
      <c r="M668" s="4"/>
      <c r="N668" s="4"/>
      <c r="O668" s="4"/>
      <c r="P668" s="4"/>
      <c r="Q668" s="4"/>
      <c r="R668" s="4"/>
      <c r="S668" s="4"/>
      <c r="T668" s="4"/>
      <c r="U668" s="4"/>
      <c r="V668" s="4"/>
      <c r="W668" s="4"/>
      <c r="X668" s="4"/>
      <c r="Y668" s="4"/>
      <c r="Z668" s="4"/>
    </row>
    <row r="669" spans="1:26" ht="12.75" customHeight="1">
      <c r="A669" s="43"/>
      <c r="B669" s="43"/>
      <c r="C669" s="43"/>
      <c r="D669" s="43"/>
      <c r="E669" s="43"/>
      <c r="F669" s="43"/>
      <c r="G669" s="43"/>
      <c r="H669" s="39"/>
      <c r="I669" s="39"/>
      <c r="J669" s="39"/>
      <c r="K669" s="39"/>
      <c r="L669" s="4"/>
      <c r="M669" s="4"/>
      <c r="N669" s="4"/>
      <c r="O669" s="4"/>
      <c r="P669" s="4"/>
      <c r="Q669" s="4"/>
      <c r="R669" s="4"/>
      <c r="S669" s="4"/>
      <c r="T669" s="4"/>
      <c r="U669" s="4"/>
      <c r="V669" s="4"/>
      <c r="W669" s="4"/>
      <c r="X669" s="4"/>
      <c r="Y669" s="4"/>
      <c r="Z669" s="4"/>
    </row>
    <row r="670" spans="1:26" ht="12.75" customHeight="1">
      <c r="A670" s="11"/>
      <c r="B670" s="11"/>
      <c r="C670" s="27"/>
      <c r="D670" s="850" t="s">
        <v>466</v>
      </c>
      <c r="E670" s="832"/>
      <c r="F670" s="832"/>
      <c r="G670" s="4"/>
      <c r="H670" s="39"/>
      <c r="I670" s="39"/>
      <c r="J670" s="39"/>
      <c r="K670" s="39"/>
      <c r="L670" s="4"/>
      <c r="M670" s="4"/>
      <c r="N670" s="4"/>
      <c r="O670" s="4"/>
      <c r="P670" s="4"/>
      <c r="Q670" s="4"/>
      <c r="R670" s="4"/>
      <c r="S670" s="4"/>
      <c r="T670" s="4"/>
      <c r="U670" s="4"/>
      <c r="V670" s="4"/>
      <c r="W670" s="4"/>
      <c r="X670" s="4"/>
      <c r="Y670" s="4"/>
      <c r="Z670" s="4"/>
    </row>
    <row r="671" spans="1:26" ht="12.75" customHeight="1">
      <c r="A671" s="27"/>
      <c r="B671" s="27"/>
      <c r="C671" s="27"/>
      <c r="D671" s="850" t="s">
        <v>467</v>
      </c>
      <c r="E671" s="832"/>
      <c r="F671" s="832"/>
      <c r="G671" s="4"/>
      <c r="H671" s="39"/>
      <c r="I671" s="39"/>
      <c r="J671" s="39"/>
      <c r="K671" s="39"/>
      <c r="L671" s="4"/>
      <c r="M671" s="4"/>
      <c r="N671" s="4"/>
      <c r="O671" s="4"/>
      <c r="P671" s="4"/>
      <c r="Q671" s="4"/>
      <c r="R671" s="4"/>
      <c r="S671" s="4"/>
      <c r="T671" s="4"/>
      <c r="U671" s="4"/>
      <c r="V671" s="4"/>
      <c r="W671" s="4"/>
      <c r="X671" s="4"/>
      <c r="Y671" s="4"/>
      <c r="Z671" s="4"/>
    </row>
    <row r="672" spans="1:26" ht="12.75" customHeight="1">
      <c r="A672" s="32"/>
      <c r="B672" s="32"/>
      <c r="C672" s="32"/>
      <c r="D672" s="851" t="s">
        <v>468</v>
      </c>
      <c r="E672" s="832"/>
      <c r="F672" s="832"/>
      <c r="G672" s="4"/>
      <c r="H672" s="39"/>
      <c r="I672" s="39"/>
      <c r="J672" s="39"/>
      <c r="K672" s="39"/>
      <c r="L672" s="4"/>
      <c r="M672" s="4"/>
      <c r="N672" s="4"/>
      <c r="O672" s="4"/>
      <c r="P672" s="4"/>
      <c r="Q672" s="4"/>
      <c r="R672" s="4"/>
      <c r="S672" s="4"/>
      <c r="T672" s="4"/>
      <c r="U672" s="4"/>
      <c r="V672" s="4"/>
      <c r="W672" s="4"/>
      <c r="X672" s="4"/>
      <c r="Y672" s="4"/>
      <c r="Z672" s="4"/>
    </row>
    <row r="673" spans="1:26" ht="12.75" customHeight="1">
      <c r="A673" s="32"/>
      <c r="B673" s="32"/>
      <c r="C673" s="32"/>
      <c r="D673" s="4"/>
      <c r="E673" s="4"/>
      <c r="F673" s="4"/>
      <c r="G673" s="4"/>
      <c r="H673" s="39"/>
      <c r="I673" s="39"/>
      <c r="J673" s="39"/>
      <c r="K673" s="39"/>
      <c r="L673" s="4"/>
      <c r="M673" s="4"/>
      <c r="N673" s="4"/>
      <c r="O673" s="4"/>
      <c r="P673" s="4"/>
      <c r="Q673" s="4"/>
      <c r="R673" s="4"/>
      <c r="S673" s="4"/>
      <c r="T673" s="4"/>
      <c r="U673" s="4"/>
      <c r="V673" s="4"/>
      <c r="W673" s="4"/>
      <c r="X673" s="4"/>
      <c r="Y673" s="4"/>
      <c r="Z673" s="4"/>
    </row>
    <row r="674" spans="1:26" ht="12.75" customHeight="1">
      <c r="A674" s="33"/>
      <c r="B674" s="34" t="s">
        <v>2562</v>
      </c>
      <c r="C674" s="32"/>
      <c r="D674" s="851" t="s">
        <v>469</v>
      </c>
      <c r="E674" s="832"/>
      <c r="F674" s="832"/>
      <c r="G674" s="4"/>
      <c r="H674" s="39"/>
      <c r="I674" s="39"/>
      <c r="J674" s="39"/>
      <c r="K674" s="39"/>
      <c r="L674" s="4"/>
      <c r="M674" s="4"/>
      <c r="N674" s="4"/>
      <c r="O674" s="4"/>
      <c r="P674" s="4"/>
      <c r="Q674" s="4"/>
      <c r="R674" s="4"/>
      <c r="S674" s="4"/>
      <c r="T674" s="4"/>
      <c r="U674" s="4"/>
      <c r="V674" s="4"/>
      <c r="W674" s="4"/>
      <c r="X674" s="4"/>
      <c r="Y674" s="4"/>
      <c r="Z674" s="4"/>
    </row>
    <row r="675" spans="1:26" ht="12.75" customHeight="1">
      <c r="A675" s="32"/>
      <c r="B675" s="32"/>
      <c r="C675" s="32"/>
      <c r="D675" s="851" t="s">
        <v>588</v>
      </c>
      <c r="E675" s="832"/>
      <c r="F675" s="832"/>
      <c r="G675" s="4"/>
      <c r="H675" s="39"/>
      <c r="I675" s="39"/>
      <c r="J675" s="39"/>
      <c r="K675" s="39"/>
      <c r="L675" s="4"/>
      <c r="M675" s="4"/>
      <c r="N675" s="4"/>
      <c r="O675" s="4"/>
      <c r="P675" s="4"/>
      <c r="Q675" s="4"/>
      <c r="R675" s="4"/>
      <c r="S675" s="4"/>
      <c r="T675" s="4"/>
      <c r="U675" s="4"/>
      <c r="V675" s="4"/>
      <c r="W675" s="4"/>
      <c r="X675" s="4"/>
      <c r="Y675" s="4"/>
      <c r="Z675" s="4"/>
    </row>
    <row r="676" spans="1:26" ht="12.75" customHeight="1">
      <c r="A676" s="32"/>
      <c r="B676" s="32"/>
      <c r="C676" s="32"/>
      <c r="D676" s="4"/>
      <c r="E676" s="835" t="s">
        <v>589</v>
      </c>
      <c r="F676" s="832"/>
      <c r="G676" s="4"/>
      <c r="H676" s="39"/>
      <c r="I676" s="39"/>
      <c r="J676" s="39"/>
      <c r="K676" s="39"/>
      <c r="L676" s="4"/>
      <c r="M676" s="4"/>
      <c r="N676" s="4"/>
      <c r="O676" s="4"/>
      <c r="P676" s="4"/>
      <c r="Q676" s="4"/>
      <c r="R676" s="4"/>
      <c r="S676" s="4"/>
      <c r="T676" s="4"/>
      <c r="U676" s="4"/>
      <c r="V676" s="4"/>
      <c r="W676" s="4"/>
      <c r="X676" s="4"/>
      <c r="Y676" s="4"/>
      <c r="Z676" s="4"/>
    </row>
    <row r="677" spans="1:26" ht="12.75" customHeight="1">
      <c r="A677" s="32"/>
      <c r="B677" s="32"/>
      <c r="C677" s="32"/>
      <c r="D677" s="4"/>
      <c r="E677" s="832"/>
      <c r="F677" s="832"/>
      <c r="G677" s="4"/>
      <c r="H677" s="39"/>
      <c r="I677" s="39"/>
      <c r="J677" s="39"/>
      <c r="K677" s="39"/>
      <c r="L677" s="4"/>
      <c r="M677" s="4"/>
      <c r="N677" s="4"/>
      <c r="O677" s="4"/>
      <c r="P677" s="4"/>
      <c r="Q677" s="4"/>
      <c r="R677" s="4"/>
      <c r="S677" s="4"/>
      <c r="T677" s="4"/>
      <c r="U677" s="4"/>
      <c r="V677" s="4"/>
      <c r="W677" s="4"/>
      <c r="X677" s="4"/>
      <c r="Y677" s="4"/>
      <c r="Z677" s="4"/>
    </row>
    <row r="678" spans="1:26" ht="12.75" customHeight="1">
      <c r="A678" s="32"/>
      <c r="B678" s="32"/>
      <c r="C678" s="32"/>
      <c r="D678" s="46"/>
      <c r="E678" s="12"/>
      <c r="F678" s="4"/>
      <c r="G678" s="4"/>
      <c r="H678" s="39"/>
      <c r="I678" s="39"/>
      <c r="J678" s="39"/>
      <c r="K678" s="39"/>
      <c r="L678" s="4"/>
      <c r="M678" s="4"/>
      <c r="N678" s="4"/>
      <c r="O678" s="4"/>
      <c r="P678" s="4"/>
      <c r="Q678" s="4"/>
      <c r="R678" s="4"/>
      <c r="S678" s="4"/>
      <c r="T678" s="4"/>
      <c r="U678" s="4"/>
      <c r="V678" s="4"/>
      <c r="W678" s="4"/>
      <c r="X678" s="4"/>
      <c r="Y678" s="4"/>
      <c r="Z678" s="4"/>
    </row>
    <row r="679" spans="1:26" ht="12.75" customHeight="1">
      <c r="A679" s="33"/>
      <c r="B679" s="34" t="s">
        <v>520</v>
      </c>
      <c r="C679" s="32"/>
      <c r="D679" s="834" t="s">
        <v>590</v>
      </c>
      <c r="E679" s="832"/>
      <c r="F679" s="832"/>
      <c r="G679" s="4"/>
      <c r="H679" s="39"/>
      <c r="I679" s="39"/>
      <c r="J679" s="39"/>
      <c r="K679" s="39"/>
      <c r="L679" s="4"/>
      <c r="M679" s="4"/>
      <c r="N679" s="4"/>
      <c r="O679" s="4"/>
      <c r="P679" s="4"/>
      <c r="Q679" s="4"/>
      <c r="R679" s="4"/>
      <c r="S679" s="4"/>
      <c r="T679" s="4"/>
      <c r="U679" s="4"/>
      <c r="V679" s="4"/>
      <c r="W679" s="4"/>
      <c r="X679" s="4"/>
      <c r="Y679" s="4"/>
      <c r="Z679" s="4"/>
    </row>
    <row r="680" spans="1:26" ht="12.75" customHeight="1">
      <c r="A680" s="29"/>
      <c r="B680" s="29"/>
      <c r="C680" s="32"/>
      <c r="D680" s="832"/>
      <c r="E680" s="832"/>
      <c r="F680" s="832"/>
      <c r="G680" s="4"/>
      <c r="H680" s="39"/>
      <c r="I680" s="39"/>
      <c r="J680" s="39"/>
      <c r="K680" s="39"/>
      <c r="L680" s="4"/>
      <c r="M680" s="4"/>
      <c r="N680" s="4"/>
      <c r="O680" s="4"/>
      <c r="P680" s="4"/>
      <c r="Q680" s="4"/>
      <c r="R680" s="4"/>
      <c r="S680" s="4"/>
      <c r="T680" s="4"/>
      <c r="U680" s="4"/>
      <c r="V680" s="4"/>
      <c r="W680" s="4"/>
      <c r="X680" s="4"/>
      <c r="Y680" s="4"/>
      <c r="Z680" s="4"/>
    </row>
    <row r="681" spans="1:26" ht="12.75" customHeight="1">
      <c r="A681" s="32"/>
      <c r="B681" s="32"/>
      <c r="C681" s="32"/>
      <c r="D681" s="832"/>
      <c r="E681" s="832"/>
      <c r="F681" s="832"/>
      <c r="G681" s="4"/>
      <c r="H681" s="39"/>
      <c r="I681" s="39"/>
      <c r="J681" s="39"/>
      <c r="K681" s="39"/>
      <c r="L681" s="4"/>
      <c r="M681" s="4"/>
      <c r="N681" s="4"/>
      <c r="O681" s="4"/>
      <c r="P681" s="4"/>
      <c r="Q681" s="4"/>
      <c r="R681" s="4"/>
      <c r="S681" s="4"/>
      <c r="T681" s="4"/>
      <c r="U681" s="4"/>
      <c r="V681" s="4"/>
      <c r="W681" s="4"/>
      <c r="X681" s="4"/>
      <c r="Y681" s="4"/>
      <c r="Z681" s="4"/>
    </row>
    <row r="682" spans="1:26" ht="12.75" customHeight="1">
      <c r="A682" s="32"/>
      <c r="B682" s="32"/>
      <c r="C682" s="32"/>
      <c r="D682" s="4"/>
      <c r="E682" s="4"/>
      <c r="F682" s="4"/>
      <c r="G682" s="4"/>
      <c r="H682" s="39"/>
      <c r="I682" s="39"/>
      <c r="J682" s="39"/>
      <c r="K682" s="39"/>
      <c r="L682" s="4"/>
      <c r="M682" s="4"/>
      <c r="N682" s="4"/>
      <c r="O682" s="4"/>
      <c r="P682" s="4"/>
      <c r="Q682" s="4"/>
      <c r="R682" s="4"/>
      <c r="S682" s="4"/>
      <c r="T682" s="4"/>
      <c r="U682" s="4"/>
      <c r="V682" s="4"/>
      <c r="W682" s="4"/>
      <c r="X682" s="4"/>
      <c r="Y682" s="4"/>
      <c r="Z682" s="4"/>
    </row>
    <row r="683" spans="1:26" ht="12.75" customHeight="1">
      <c r="A683" s="33"/>
      <c r="B683" s="34" t="s">
        <v>2562</v>
      </c>
      <c r="C683" s="32"/>
      <c r="D683" s="851" t="s">
        <v>473</v>
      </c>
      <c r="E683" s="832"/>
      <c r="F683" s="832"/>
      <c r="G683" s="4"/>
      <c r="H683" s="39"/>
      <c r="I683" s="39"/>
      <c r="J683" s="39"/>
      <c r="K683" s="39"/>
      <c r="L683" s="4"/>
      <c r="M683" s="4"/>
      <c r="N683" s="4"/>
      <c r="O683" s="4"/>
      <c r="P683" s="4"/>
      <c r="Q683" s="4"/>
      <c r="R683" s="4"/>
      <c r="S683" s="4"/>
      <c r="T683" s="4"/>
      <c r="U683" s="4"/>
      <c r="V683" s="4"/>
      <c r="W683" s="4"/>
      <c r="X683" s="4"/>
      <c r="Y683" s="4"/>
      <c r="Z683" s="4"/>
    </row>
    <row r="684" spans="1:26" ht="12.75" customHeight="1">
      <c r="A684" s="33"/>
      <c r="B684" s="33"/>
      <c r="C684" s="32"/>
      <c r="D684" s="851" t="s">
        <v>591</v>
      </c>
      <c r="E684" s="832"/>
      <c r="F684" s="832"/>
      <c r="G684" s="4"/>
      <c r="H684" s="39"/>
      <c r="I684" s="39"/>
      <c r="J684" s="39"/>
      <c r="K684" s="39"/>
      <c r="L684" s="4"/>
      <c r="M684" s="4"/>
      <c r="N684" s="4"/>
      <c r="O684" s="4"/>
      <c r="P684" s="4"/>
      <c r="Q684" s="4"/>
      <c r="R684" s="4"/>
      <c r="S684" s="4"/>
      <c r="T684" s="4"/>
      <c r="U684" s="4"/>
      <c r="V684" s="4"/>
      <c r="W684" s="4"/>
      <c r="X684" s="4"/>
      <c r="Y684" s="4"/>
      <c r="Z684" s="4"/>
    </row>
    <row r="685" spans="1:26" ht="12.75" customHeight="1">
      <c r="A685" s="32"/>
      <c r="B685" s="32"/>
      <c r="C685" s="32"/>
      <c r="D685" s="4"/>
      <c r="E685" s="853" t="s">
        <v>475</v>
      </c>
      <c r="F685" s="832"/>
      <c r="G685" s="4"/>
      <c r="H685" s="39"/>
      <c r="I685" s="39"/>
      <c r="J685" s="39"/>
      <c r="K685" s="39"/>
      <c r="L685" s="4"/>
      <c r="M685" s="4"/>
      <c r="N685" s="4"/>
      <c r="O685" s="4"/>
      <c r="P685" s="4"/>
      <c r="Q685" s="4"/>
      <c r="R685" s="4"/>
      <c r="S685" s="4"/>
      <c r="T685" s="4"/>
      <c r="U685" s="4"/>
      <c r="V685" s="4"/>
      <c r="W685" s="4"/>
      <c r="X685" s="4"/>
      <c r="Y685" s="4"/>
      <c r="Z685" s="4"/>
    </row>
    <row r="686" spans="1:26" ht="12.75" customHeight="1">
      <c r="A686" s="32"/>
      <c r="B686" s="32"/>
      <c r="C686" s="32"/>
      <c r="D686" s="3"/>
      <c r="E686" s="4"/>
      <c r="F686" s="4"/>
      <c r="G686" s="4"/>
      <c r="H686" s="39"/>
      <c r="I686" s="39"/>
      <c r="J686" s="39"/>
      <c r="K686" s="39"/>
      <c r="L686" s="4"/>
      <c r="M686" s="4"/>
      <c r="N686" s="4"/>
      <c r="O686" s="4"/>
      <c r="P686" s="4"/>
      <c r="Q686" s="4"/>
      <c r="R686" s="4"/>
      <c r="S686" s="4"/>
      <c r="T686" s="4"/>
      <c r="U686" s="4"/>
      <c r="V686" s="4"/>
      <c r="W686" s="4"/>
      <c r="X686" s="4"/>
      <c r="Y686" s="4"/>
      <c r="Z686" s="4"/>
    </row>
    <row r="687" spans="1:26" ht="12.75" customHeight="1">
      <c r="A687" s="33"/>
      <c r="B687" s="34" t="s">
        <v>2562</v>
      </c>
      <c r="C687" s="32"/>
      <c r="D687" s="834" t="s">
        <v>476</v>
      </c>
      <c r="E687" s="832"/>
      <c r="F687" s="832"/>
      <c r="G687" s="4"/>
      <c r="H687" s="39"/>
      <c r="I687" s="39"/>
      <c r="J687" s="39"/>
      <c r="K687" s="39"/>
      <c r="L687" s="4"/>
      <c r="M687" s="4"/>
      <c r="N687" s="4"/>
      <c r="O687" s="4"/>
      <c r="P687" s="4"/>
      <c r="Q687" s="4"/>
      <c r="R687" s="4"/>
      <c r="S687" s="4"/>
      <c r="T687" s="4"/>
      <c r="U687" s="4"/>
      <c r="V687" s="4"/>
      <c r="W687" s="4"/>
      <c r="X687" s="4"/>
      <c r="Y687" s="4"/>
      <c r="Z687" s="4"/>
    </row>
    <row r="688" spans="1:26" ht="12.75" customHeight="1">
      <c r="A688" s="32"/>
      <c r="B688" s="32"/>
      <c r="C688" s="32"/>
      <c r="D688" s="832"/>
      <c r="E688" s="832"/>
      <c r="F688" s="832"/>
      <c r="G688" s="4"/>
      <c r="H688" s="39"/>
      <c r="I688" s="39"/>
      <c r="J688" s="39"/>
      <c r="K688" s="39"/>
      <c r="L688" s="4"/>
      <c r="M688" s="4"/>
      <c r="N688" s="4"/>
      <c r="O688" s="4"/>
      <c r="P688" s="4"/>
      <c r="Q688" s="4"/>
      <c r="R688" s="4"/>
      <c r="S688" s="4"/>
      <c r="T688" s="4"/>
      <c r="U688" s="4"/>
      <c r="V688" s="4"/>
      <c r="W688" s="4"/>
      <c r="X688" s="4"/>
      <c r="Y688" s="4"/>
      <c r="Z688" s="4"/>
    </row>
    <row r="689" spans="1:26" ht="12.75" customHeight="1">
      <c r="A689" s="32"/>
      <c r="B689" s="32"/>
      <c r="C689" s="32"/>
      <c r="D689" s="832"/>
      <c r="E689" s="832"/>
      <c r="F689" s="832"/>
      <c r="G689" s="4"/>
      <c r="H689" s="39"/>
      <c r="I689" s="39"/>
      <c r="J689" s="39"/>
      <c r="K689" s="39"/>
      <c r="L689" s="4"/>
      <c r="M689" s="4"/>
      <c r="N689" s="4"/>
      <c r="O689" s="4"/>
      <c r="P689" s="4"/>
      <c r="Q689" s="4"/>
      <c r="R689" s="4"/>
      <c r="S689" s="4"/>
      <c r="T689" s="4"/>
      <c r="U689" s="4"/>
      <c r="V689" s="4"/>
      <c r="W689" s="4"/>
      <c r="X689" s="4"/>
      <c r="Y689" s="4"/>
      <c r="Z689" s="4"/>
    </row>
    <row r="690" spans="1:26" ht="12.75" customHeight="1">
      <c r="A690" s="32"/>
      <c r="B690" s="32"/>
      <c r="C690" s="32"/>
      <c r="D690" s="832"/>
      <c r="E690" s="832"/>
      <c r="F690" s="832"/>
      <c r="G690" s="4"/>
      <c r="H690" s="39"/>
      <c r="I690" s="39"/>
      <c r="J690" s="39"/>
      <c r="K690" s="39"/>
      <c r="L690" s="4"/>
      <c r="M690" s="4"/>
      <c r="N690" s="4"/>
      <c r="O690" s="4"/>
      <c r="P690" s="4"/>
      <c r="Q690" s="4"/>
      <c r="R690" s="4"/>
      <c r="S690" s="4"/>
      <c r="T690" s="4"/>
      <c r="U690" s="4"/>
      <c r="V690" s="4"/>
      <c r="W690" s="4"/>
      <c r="X690" s="4"/>
      <c r="Y690" s="4"/>
      <c r="Z690" s="4"/>
    </row>
    <row r="691" spans="1:26" ht="12.75" customHeight="1">
      <c r="A691" s="32"/>
      <c r="B691" s="32"/>
      <c r="C691" s="32"/>
      <c r="D691" s="832"/>
      <c r="E691" s="832"/>
      <c r="F691" s="832"/>
      <c r="G691" s="4"/>
      <c r="H691" s="39"/>
      <c r="I691" s="39"/>
      <c r="J691" s="39"/>
      <c r="K691" s="39"/>
      <c r="L691" s="4"/>
      <c r="M691" s="4"/>
      <c r="N691" s="4"/>
      <c r="O691" s="4"/>
      <c r="P691" s="4"/>
      <c r="Q691" s="4"/>
      <c r="R691" s="4"/>
      <c r="S691" s="4"/>
      <c r="T691" s="4"/>
      <c r="U691" s="4"/>
      <c r="V691" s="4"/>
      <c r="W691" s="4"/>
      <c r="X691" s="4"/>
      <c r="Y691" s="4"/>
      <c r="Z691" s="4"/>
    </row>
    <row r="692" spans="1:26" ht="12.75" customHeight="1">
      <c r="A692" s="32"/>
      <c r="B692" s="32"/>
      <c r="C692" s="32"/>
      <c r="D692" s="832"/>
      <c r="E692" s="832"/>
      <c r="F692" s="832"/>
      <c r="G692" s="4"/>
      <c r="H692" s="39"/>
      <c r="I692" s="39"/>
      <c r="J692" s="39"/>
      <c r="K692" s="39"/>
      <c r="L692" s="4"/>
      <c r="M692" s="4"/>
      <c r="N692" s="4"/>
      <c r="O692" s="4"/>
      <c r="P692" s="4"/>
      <c r="Q692" s="4"/>
      <c r="R692" s="4"/>
      <c r="S692" s="4"/>
      <c r="T692" s="4"/>
      <c r="U692" s="4"/>
      <c r="V692" s="4"/>
      <c r="W692" s="4"/>
      <c r="X692" s="4"/>
      <c r="Y692" s="4"/>
      <c r="Z692" s="4"/>
    </row>
    <row r="693" spans="1:26" ht="12.75" customHeight="1">
      <c r="A693" s="32"/>
      <c r="B693" s="32"/>
      <c r="C693" s="32"/>
      <c r="D693" s="5"/>
      <c r="E693" s="5"/>
      <c r="F693" s="5"/>
      <c r="G693" s="4"/>
      <c r="H693" s="39"/>
      <c r="I693" s="39"/>
      <c r="J693" s="39"/>
      <c r="K693" s="39"/>
      <c r="L693" s="4"/>
      <c r="M693" s="4"/>
      <c r="N693" s="4"/>
      <c r="O693" s="4"/>
      <c r="P693" s="4"/>
      <c r="Q693" s="4"/>
      <c r="R693" s="4"/>
      <c r="S693" s="4"/>
      <c r="T693" s="4"/>
      <c r="U693" s="4"/>
      <c r="V693" s="4"/>
      <c r="W693" s="4"/>
      <c r="X693" s="4"/>
      <c r="Y693" s="4"/>
      <c r="Z693" s="4"/>
    </row>
    <row r="694" spans="1:26" ht="12.75" customHeight="1">
      <c r="A694" s="32"/>
      <c r="B694" s="34" t="s">
        <v>2562</v>
      </c>
      <c r="C694" s="32"/>
      <c r="D694" s="834" t="s">
        <v>592</v>
      </c>
      <c r="E694" s="832"/>
      <c r="F694" s="832"/>
      <c r="G694" s="4"/>
      <c r="H694" s="39"/>
      <c r="I694" s="39"/>
      <c r="J694" s="39"/>
      <c r="K694" s="39"/>
      <c r="L694" s="4"/>
      <c r="M694" s="4"/>
      <c r="N694" s="4"/>
      <c r="O694" s="4"/>
      <c r="P694" s="4"/>
      <c r="Q694" s="4"/>
      <c r="R694" s="4"/>
      <c r="S694" s="4"/>
      <c r="T694" s="4"/>
      <c r="U694" s="4"/>
      <c r="V694" s="4"/>
      <c r="W694" s="4"/>
      <c r="X694" s="4"/>
      <c r="Y694" s="4"/>
      <c r="Z694" s="4"/>
    </row>
    <row r="695" spans="1:26" ht="12.75" customHeight="1">
      <c r="A695" s="32"/>
      <c r="B695" s="32"/>
      <c r="C695" s="32"/>
      <c r="D695" s="832"/>
      <c r="E695" s="832"/>
      <c r="F695" s="832"/>
      <c r="G695" s="4"/>
      <c r="H695" s="39"/>
      <c r="I695" s="39"/>
      <c r="J695" s="39"/>
      <c r="K695" s="39"/>
      <c r="L695" s="4"/>
      <c r="M695" s="4"/>
      <c r="N695" s="4"/>
      <c r="O695" s="4"/>
      <c r="P695" s="4"/>
      <c r="Q695" s="4"/>
      <c r="R695" s="4"/>
      <c r="S695" s="4"/>
      <c r="T695" s="4"/>
      <c r="U695" s="4"/>
      <c r="V695" s="4"/>
      <c r="W695" s="4"/>
      <c r="X695" s="4"/>
      <c r="Y695" s="4"/>
      <c r="Z695" s="4"/>
    </row>
    <row r="696" spans="1:26" ht="12.75" customHeight="1">
      <c r="A696" s="32"/>
      <c r="B696" s="32"/>
      <c r="C696" s="32"/>
      <c r="D696" s="5"/>
      <c r="E696" s="5"/>
      <c r="F696" s="5"/>
      <c r="G696" s="4"/>
      <c r="H696" s="39"/>
      <c r="I696" s="39"/>
      <c r="J696" s="39"/>
      <c r="K696" s="39"/>
      <c r="L696" s="4"/>
      <c r="M696" s="4"/>
      <c r="N696" s="4"/>
      <c r="O696" s="4"/>
      <c r="P696" s="4"/>
      <c r="Q696" s="4"/>
      <c r="R696" s="4"/>
      <c r="S696" s="4"/>
      <c r="T696" s="4"/>
      <c r="U696" s="4"/>
      <c r="V696" s="4"/>
      <c r="W696" s="4"/>
      <c r="X696" s="4"/>
      <c r="Y696" s="4"/>
      <c r="Z696" s="4"/>
    </row>
    <row r="697" spans="1:26" ht="12.75" customHeight="1">
      <c r="A697" s="33"/>
      <c r="B697" s="34" t="s">
        <v>520</v>
      </c>
      <c r="C697" s="32"/>
      <c r="D697" s="834" t="s">
        <v>593</v>
      </c>
      <c r="E697" s="832"/>
      <c r="F697" s="832"/>
      <c r="G697" s="4"/>
      <c r="H697" s="39"/>
      <c r="I697" s="39"/>
      <c r="J697" s="39"/>
      <c r="K697" s="39"/>
      <c r="L697" s="4"/>
      <c r="M697" s="4"/>
      <c r="N697" s="4"/>
      <c r="O697" s="4"/>
      <c r="P697" s="4"/>
      <c r="Q697" s="4"/>
      <c r="R697" s="4"/>
      <c r="S697" s="4"/>
      <c r="T697" s="4"/>
      <c r="U697" s="4"/>
      <c r="V697" s="4"/>
      <c r="W697" s="4"/>
      <c r="X697" s="4"/>
      <c r="Y697" s="4"/>
      <c r="Z697" s="4"/>
    </row>
    <row r="698" spans="1:26" ht="12.75" customHeight="1">
      <c r="A698" s="32"/>
      <c r="B698" s="32"/>
      <c r="C698" s="32"/>
      <c r="D698" s="832"/>
      <c r="E698" s="832"/>
      <c r="F698" s="832"/>
      <c r="G698" s="4"/>
      <c r="H698" s="39"/>
      <c r="I698" s="39"/>
      <c r="J698" s="39"/>
      <c r="K698" s="39"/>
      <c r="L698" s="4"/>
      <c r="M698" s="4"/>
      <c r="N698" s="4"/>
      <c r="O698" s="4"/>
      <c r="P698" s="4"/>
      <c r="Q698" s="4"/>
      <c r="R698" s="4"/>
      <c r="S698" s="4"/>
      <c r="T698" s="4"/>
      <c r="U698" s="4"/>
      <c r="V698" s="4"/>
      <c r="W698" s="4"/>
      <c r="X698" s="4"/>
      <c r="Y698" s="4"/>
      <c r="Z698" s="4"/>
    </row>
    <row r="699" spans="1:26" ht="12.75" customHeight="1">
      <c r="A699" s="32"/>
      <c r="B699" s="32"/>
      <c r="C699" s="32"/>
      <c r="D699" s="832"/>
      <c r="E699" s="832"/>
      <c r="F699" s="832"/>
      <c r="G699" s="4"/>
      <c r="H699" s="39"/>
      <c r="I699" s="39"/>
      <c r="J699" s="39"/>
      <c r="K699" s="39"/>
      <c r="L699" s="4"/>
      <c r="M699" s="4"/>
      <c r="N699" s="4"/>
      <c r="O699" s="4"/>
      <c r="P699" s="4"/>
      <c r="Q699" s="4"/>
      <c r="R699" s="4"/>
      <c r="S699" s="4"/>
      <c r="T699" s="4"/>
      <c r="U699" s="4"/>
      <c r="V699" s="4"/>
      <c r="W699" s="4"/>
      <c r="X699" s="4"/>
      <c r="Y699" s="4"/>
      <c r="Z699" s="4"/>
    </row>
    <row r="700" spans="1:26" ht="15" customHeight="1">
      <c r="A700" s="32"/>
      <c r="B700" s="32"/>
      <c r="C700" s="32"/>
      <c r="D700" s="832"/>
      <c r="E700" s="832"/>
      <c r="F700" s="832"/>
      <c r="G700" s="4"/>
      <c r="H700" s="39"/>
      <c r="I700" s="39"/>
      <c r="J700" s="39"/>
      <c r="K700" s="39"/>
      <c r="L700" s="4"/>
      <c r="M700" s="4"/>
      <c r="N700" s="4"/>
      <c r="O700" s="4"/>
      <c r="P700" s="4"/>
      <c r="Q700" s="4"/>
      <c r="R700" s="4"/>
      <c r="S700" s="4"/>
      <c r="T700" s="4"/>
      <c r="U700" s="4"/>
      <c r="V700" s="4"/>
      <c r="W700" s="4"/>
      <c r="X700" s="4"/>
      <c r="Y700" s="4"/>
      <c r="Z700" s="4"/>
    </row>
    <row r="701" spans="1:26" ht="15" customHeight="1">
      <c r="A701" s="32"/>
      <c r="B701" s="32"/>
      <c r="C701" s="32"/>
      <c r="D701" s="832"/>
      <c r="E701" s="832"/>
      <c r="F701" s="832"/>
      <c r="G701" s="4"/>
      <c r="H701" s="39"/>
      <c r="I701" s="39"/>
      <c r="J701" s="39"/>
      <c r="K701" s="39"/>
      <c r="L701" s="4"/>
      <c r="M701" s="4"/>
      <c r="N701" s="4"/>
      <c r="O701" s="4"/>
      <c r="P701" s="4"/>
      <c r="Q701" s="4"/>
      <c r="R701" s="4"/>
      <c r="S701" s="4"/>
      <c r="T701" s="4"/>
      <c r="U701" s="4"/>
      <c r="V701" s="4"/>
      <c r="W701" s="4"/>
      <c r="X701" s="4"/>
      <c r="Y701" s="4"/>
      <c r="Z701" s="4"/>
    </row>
    <row r="702" spans="1:26" ht="12.75" customHeight="1">
      <c r="A702" s="32"/>
      <c r="B702" s="32"/>
      <c r="C702" s="32"/>
      <c r="D702" s="832"/>
      <c r="E702" s="832"/>
      <c r="F702" s="832"/>
      <c r="G702" s="4"/>
      <c r="H702" s="39"/>
      <c r="I702" s="39"/>
      <c r="J702" s="39"/>
      <c r="K702" s="39"/>
      <c r="L702" s="4"/>
      <c r="M702" s="4"/>
      <c r="N702" s="4"/>
      <c r="O702" s="4"/>
      <c r="P702" s="4"/>
      <c r="Q702" s="4"/>
      <c r="R702" s="4"/>
      <c r="S702" s="4"/>
      <c r="T702" s="4"/>
      <c r="U702" s="4"/>
      <c r="V702" s="4"/>
      <c r="W702" s="4"/>
      <c r="X702" s="4"/>
      <c r="Y702" s="4"/>
      <c r="Z702" s="4"/>
    </row>
    <row r="703" spans="1:26" ht="12.75" customHeight="1">
      <c r="A703" s="32"/>
      <c r="B703" s="32"/>
      <c r="C703" s="32"/>
      <c r="D703" s="832"/>
      <c r="E703" s="832"/>
      <c r="F703" s="832"/>
      <c r="G703" s="4"/>
      <c r="H703" s="39"/>
      <c r="I703" s="39"/>
      <c r="J703" s="39"/>
      <c r="K703" s="39"/>
      <c r="L703" s="4"/>
      <c r="M703" s="4"/>
      <c r="N703" s="4"/>
      <c r="O703" s="4"/>
      <c r="P703" s="4"/>
      <c r="Q703" s="4"/>
      <c r="R703" s="4"/>
      <c r="S703" s="4"/>
      <c r="T703" s="4"/>
      <c r="U703" s="4"/>
      <c r="V703" s="4"/>
      <c r="W703" s="4"/>
      <c r="X703" s="4"/>
      <c r="Y703" s="4"/>
      <c r="Z703" s="4"/>
    </row>
    <row r="704" spans="1:26" ht="12.75" customHeight="1">
      <c r="A704" s="32"/>
      <c r="B704" s="32"/>
      <c r="C704" s="32"/>
      <c r="D704" s="832"/>
      <c r="E704" s="832"/>
      <c r="F704" s="832"/>
      <c r="G704" s="4"/>
      <c r="H704" s="39"/>
      <c r="I704" s="39"/>
      <c r="J704" s="39"/>
      <c r="K704" s="39"/>
      <c r="L704" s="4"/>
      <c r="M704" s="4"/>
      <c r="N704" s="4"/>
      <c r="O704" s="4"/>
      <c r="P704" s="4"/>
      <c r="Q704" s="4"/>
      <c r="R704" s="4"/>
      <c r="S704" s="4"/>
      <c r="T704" s="4"/>
      <c r="U704" s="4"/>
      <c r="V704" s="4"/>
      <c r="W704" s="4"/>
      <c r="X704" s="4"/>
      <c r="Y704" s="4"/>
      <c r="Z704" s="4"/>
    </row>
    <row r="705" spans="1:26" ht="15" customHeight="1">
      <c r="A705" s="32"/>
      <c r="B705" s="32"/>
      <c r="C705" s="32"/>
      <c r="D705" s="832"/>
      <c r="E705" s="832"/>
      <c r="F705" s="832"/>
      <c r="G705" s="4"/>
      <c r="H705" s="39"/>
      <c r="I705" s="39"/>
      <c r="J705" s="39"/>
      <c r="K705" s="39"/>
      <c r="L705" s="4"/>
      <c r="M705" s="4"/>
      <c r="N705" s="4"/>
      <c r="O705" s="4"/>
      <c r="P705" s="4"/>
      <c r="Q705" s="4"/>
      <c r="R705" s="4"/>
      <c r="S705" s="4"/>
      <c r="T705" s="4"/>
      <c r="U705" s="4"/>
      <c r="V705" s="4"/>
      <c r="W705" s="4"/>
      <c r="X705" s="4"/>
      <c r="Y705" s="4"/>
      <c r="Z705" s="4"/>
    </row>
    <row r="706" spans="1:26" ht="12.75" customHeight="1">
      <c r="A706" s="32"/>
      <c r="B706" s="32"/>
      <c r="C706" s="32"/>
      <c r="D706" s="832"/>
      <c r="E706" s="832"/>
      <c r="F706" s="832"/>
      <c r="G706" s="4"/>
      <c r="H706" s="39"/>
      <c r="I706" s="39"/>
      <c r="J706" s="39"/>
      <c r="K706" s="39"/>
      <c r="L706" s="4"/>
      <c r="M706" s="4"/>
      <c r="N706" s="4"/>
      <c r="O706" s="4"/>
      <c r="P706" s="4"/>
      <c r="Q706" s="4"/>
      <c r="R706" s="4"/>
      <c r="S706" s="4"/>
      <c r="T706" s="4"/>
      <c r="U706" s="4"/>
      <c r="V706" s="4"/>
      <c r="W706" s="4"/>
      <c r="X706" s="4"/>
      <c r="Y706" s="4"/>
      <c r="Z706" s="4"/>
    </row>
    <row r="707" spans="1:26" ht="12.75" customHeight="1">
      <c r="A707" s="32"/>
      <c r="B707" s="32"/>
      <c r="C707" s="32"/>
      <c r="D707" s="832"/>
      <c r="E707" s="832"/>
      <c r="F707" s="832"/>
      <c r="G707" s="4"/>
      <c r="H707" s="39"/>
      <c r="I707" s="39"/>
      <c r="J707" s="39"/>
      <c r="K707" s="39"/>
      <c r="L707" s="4"/>
      <c r="M707" s="4"/>
      <c r="N707" s="4"/>
      <c r="O707" s="4"/>
      <c r="P707" s="4"/>
      <c r="Q707" s="4"/>
      <c r="R707" s="4"/>
      <c r="S707" s="4"/>
      <c r="T707" s="4"/>
      <c r="U707" s="4"/>
      <c r="V707" s="4"/>
      <c r="W707" s="4"/>
      <c r="X707" s="4"/>
      <c r="Y707" s="4"/>
      <c r="Z707" s="4"/>
    </row>
    <row r="708" spans="1:26" ht="12.75" customHeight="1">
      <c r="A708" s="32"/>
      <c r="B708" s="32"/>
      <c r="C708" s="32"/>
      <c r="D708" s="832"/>
      <c r="E708" s="832"/>
      <c r="F708" s="832"/>
      <c r="G708" s="4"/>
      <c r="H708" s="39"/>
      <c r="I708" s="39"/>
      <c r="J708" s="39"/>
      <c r="K708" s="39"/>
      <c r="L708" s="4"/>
      <c r="M708" s="4"/>
      <c r="N708" s="4"/>
      <c r="O708" s="4"/>
      <c r="P708" s="4"/>
      <c r="Q708" s="4"/>
      <c r="R708" s="4"/>
      <c r="S708" s="4"/>
      <c r="T708" s="4"/>
      <c r="U708" s="4"/>
      <c r="V708" s="4"/>
      <c r="W708" s="4"/>
      <c r="X708" s="4"/>
      <c r="Y708" s="4"/>
      <c r="Z708" s="4"/>
    </row>
    <row r="709" spans="1:26" ht="12.75" customHeight="1">
      <c r="A709" s="32"/>
      <c r="B709" s="32"/>
      <c r="C709" s="32"/>
      <c r="D709" s="832"/>
      <c r="E709" s="832"/>
      <c r="F709" s="832"/>
      <c r="G709" s="4"/>
      <c r="H709" s="39"/>
      <c r="I709" s="39"/>
      <c r="J709" s="39"/>
      <c r="K709" s="39"/>
      <c r="L709" s="4"/>
      <c r="M709" s="4"/>
      <c r="N709" s="4"/>
      <c r="O709" s="4"/>
      <c r="P709" s="4"/>
      <c r="Q709" s="4"/>
      <c r="R709" s="4"/>
      <c r="S709" s="4"/>
      <c r="T709" s="4"/>
      <c r="U709" s="4"/>
      <c r="V709" s="4"/>
      <c r="W709" s="4"/>
      <c r="X709" s="4"/>
      <c r="Y709" s="4"/>
      <c r="Z709" s="4"/>
    </row>
    <row r="710" spans="1:26" ht="12.75" customHeight="1">
      <c r="A710" s="32"/>
      <c r="B710" s="34" t="s">
        <v>295</v>
      </c>
      <c r="C710" s="32"/>
      <c r="D710" s="834" t="s">
        <v>479</v>
      </c>
      <c r="E710" s="832"/>
      <c r="F710" s="832"/>
      <c r="G710" s="4"/>
      <c r="H710" s="39"/>
      <c r="I710" s="39" t="s">
        <v>594</v>
      </c>
      <c r="J710" s="39"/>
      <c r="K710" s="39"/>
      <c r="L710" s="4"/>
      <c r="M710" s="4"/>
      <c r="N710" s="4"/>
      <c r="O710" s="4"/>
      <c r="P710" s="4"/>
      <c r="Q710" s="4"/>
      <c r="R710" s="4"/>
      <c r="S710" s="4"/>
      <c r="T710" s="4"/>
      <c r="U710" s="4"/>
      <c r="V710" s="4"/>
      <c r="W710" s="4"/>
      <c r="X710" s="4"/>
      <c r="Y710" s="4"/>
      <c r="Z710" s="4"/>
    </row>
    <row r="711" spans="1:26" ht="12.75" customHeight="1">
      <c r="A711" s="32"/>
      <c r="B711" s="32"/>
      <c r="C711" s="32"/>
      <c r="D711" s="832"/>
      <c r="E711" s="832"/>
      <c r="F711" s="832"/>
      <c r="G711" s="4"/>
      <c r="H711" s="39"/>
      <c r="I711" s="39"/>
      <c r="J711" s="39"/>
      <c r="K711" s="39"/>
      <c r="L711" s="4"/>
      <c r="M711" s="4"/>
      <c r="N711" s="4"/>
      <c r="O711" s="4"/>
      <c r="P711" s="4"/>
      <c r="Q711" s="4"/>
      <c r="R711" s="4"/>
      <c r="S711" s="4"/>
      <c r="T711" s="4"/>
      <c r="U711" s="4"/>
      <c r="V711" s="4"/>
      <c r="W711" s="4"/>
      <c r="X711" s="4"/>
      <c r="Y711" s="4"/>
      <c r="Z711" s="4"/>
    </row>
    <row r="712" spans="1:26" ht="12.75" customHeight="1">
      <c r="A712" s="32"/>
      <c r="B712" s="32"/>
      <c r="C712" s="32"/>
      <c r="D712" s="5"/>
      <c r="E712" s="5"/>
      <c r="F712" s="5"/>
      <c r="G712" s="4"/>
      <c r="H712" s="39"/>
      <c r="I712" s="39"/>
      <c r="J712" s="39"/>
      <c r="K712" s="39"/>
      <c r="L712" s="4"/>
      <c r="M712" s="4"/>
      <c r="N712" s="4"/>
      <c r="O712" s="4"/>
      <c r="P712" s="4"/>
      <c r="Q712" s="4"/>
      <c r="R712" s="4"/>
      <c r="S712" s="4"/>
      <c r="T712" s="4"/>
      <c r="U712" s="4"/>
      <c r="V712" s="4"/>
      <c r="W712" s="4"/>
      <c r="X712" s="4"/>
      <c r="Y712" s="4"/>
      <c r="Z712" s="4"/>
    </row>
    <row r="713" spans="1:26" ht="12.75" customHeight="1">
      <c r="A713" s="32"/>
      <c r="B713" s="34" t="s">
        <v>520</v>
      </c>
      <c r="C713" s="32"/>
      <c r="D713" s="834" t="s">
        <v>480</v>
      </c>
      <c r="E713" s="832"/>
      <c r="F713" s="832"/>
      <c r="G713" s="4"/>
      <c r="H713" s="39"/>
      <c r="I713" s="39"/>
      <c r="J713" s="39"/>
      <c r="K713" s="39"/>
      <c r="L713" s="4"/>
      <c r="M713" s="4"/>
      <c r="N713" s="4"/>
      <c r="O713" s="4"/>
      <c r="P713" s="4"/>
      <c r="Q713" s="4"/>
      <c r="R713" s="4"/>
      <c r="S713" s="4"/>
      <c r="T713" s="4"/>
      <c r="U713" s="4"/>
      <c r="V713" s="4"/>
      <c r="W713" s="4"/>
      <c r="X713" s="4"/>
      <c r="Y713" s="4"/>
      <c r="Z713" s="4"/>
    </row>
    <row r="714" spans="1:26" ht="12.75" customHeight="1">
      <c r="A714" s="32"/>
      <c r="B714" s="32"/>
      <c r="C714" s="32"/>
      <c r="D714" s="832"/>
      <c r="E714" s="832"/>
      <c r="F714" s="832"/>
      <c r="G714" s="4"/>
      <c r="H714" s="39"/>
      <c r="I714" s="39"/>
      <c r="J714" s="39"/>
      <c r="K714" s="39"/>
      <c r="L714" s="4"/>
      <c r="M714" s="4"/>
      <c r="N714" s="4"/>
      <c r="O714" s="4"/>
      <c r="P714" s="4"/>
      <c r="Q714" s="4"/>
      <c r="R714" s="4"/>
      <c r="S714" s="4"/>
      <c r="T714" s="4"/>
      <c r="U714" s="4"/>
      <c r="V714" s="4"/>
      <c r="W714" s="4"/>
      <c r="X714" s="4"/>
      <c r="Y714" s="4"/>
      <c r="Z714" s="4"/>
    </row>
    <row r="715" spans="1:26" ht="12.75" customHeight="1">
      <c r="A715" s="32"/>
      <c r="B715" s="32"/>
      <c r="C715" s="32"/>
      <c r="D715" s="832"/>
      <c r="E715" s="832"/>
      <c r="F715" s="832"/>
      <c r="G715" s="4"/>
      <c r="H715" s="39"/>
      <c r="I715" s="39"/>
      <c r="J715" s="39"/>
      <c r="K715" s="39"/>
      <c r="L715" s="4"/>
      <c r="M715" s="4"/>
      <c r="N715" s="4"/>
      <c r="O715" s="4"/>
      <c r="P715" s="4"/>
      <c r="Q715" s="4"/>
      <c r="R715" s="4"/>
      <c r="S715" s="4"/>
      <c r="T715" s="4"/>
      <c r="U715" s="4"/>
      <c r="V715" s="4"/>
      <c r="W715" s="4"/>
      <c r="X715" s="4"/>
      <c r="Y715" s="4"/>
      <c r="Z715" s="4"/>
    </row>
    <row r="716" spans="1:26" ht="12.75" customHeight="1">
      <c r="A716" s="32"/>
      <c r="B716" s="32"/>
      <c r="C716" s="32"/>
      <c r="D716" s="5"/>
      <c r="E716" s="5"/>
      <c r="F716" s="5"/>
      <c r="G716" s="4"/>
      <c r="H716" s="39"/>
      <c r="I716" s="39"/>
      <c r="J716" s="39"/>
      <c r="K716" s="39"/>
      <c r="L716" s="4"/>
      <c r="M716" s="4"/>
      <c r="N716" s="4"/>
      <c r="O716" s="4"/>
      <c r="P716" s="4"/>
      <c r="Q716" s="4"/>
      <c r="R716" s="4"/>
      <c r="S716" s="4"/>
      <c r="T716" s="4"/>
      <c r="U716" s="4"/>
      <c r="V716" s="4"/>
      <c r="W716" s="4"/>
      <c r="X716" s="4"/>
      <c r="Y716" s="4"/>
      <c r="Z716" s="4"/>
    </row>
    <row r="717" spans="1:26" ht="12.75" customHeight="1">
      <c r="A717" s="32"/>
      <c r="B717" s="34" t="s">
        <v>520</v>
      </c>
      <c r="C717" s="32"/>
      <c r="D717" s="834" t="s">
        <v>481</v>
      </c>
      <c r="E717" s="832"/>
      <c r="F717" s="832"/>
      <c r="G717" s="4"/>
      <c r="H717" s="39"/>
      <c r="I717" s="39"/>
      <c r="J717" s="39"/>
      <c r="K717" s="39"/>
      <c r="L717" s="4"/>
      <c r="M717" s="4"/>
      <c r="N717" s="4"/>
      <c r="O717" s="4"/>
      <c r="P717" s="4"/>
      <c r="Q717" s="4"/>
      <c r="R717" s="4"/>
      <c r="S717" s="4"/>
      <c r="T717" s="4"/>
      <c r="U717" s="4"/>
      <c r="V717" s="4"/>
      <c r="W717" s="4"/>
      <c r="X717" s="4"/>
      <c r="Y717" s="4"/>
      <c r="Z717" s="4"/>
    </row>
    <row r="718" spans="1:26" ht="12.75" customHeight="1">
      <c r="A718" s="32"/>
      <c r="B718" s="32"/>
      <c r="C718" s="32"/>
      <c r="D718" s="832"/>
      <c r="E718" s="832"/>
      <c r="F718" s="832"/>
      <c r="G718" s="4"/>
      <c r="H718" s="39"/>
      <c r="I718" s="39"/>
      <c r="J718" s="39"/>
      <c r="K718" s="39"/>
      <c r="L718" s="4"/>
      <c r="M718" s="4"/>
      <c r="N718" s="4"/>
      <c r="O718" s="4"/>
      <c r="P718" s="4"/>
      <c r="Q718" s="4"/>
      <c r="R718" s="4"/>
      <c r="S718" s="4"/>
      <c r="T718" s="4"/>
      <c r="U718" s="4"/>
      <c r="V718" s="4"/>
      <c r="W718" s="4"/>
      <c r="X718" s="4"/>
      <c r="Y718" s="4"/>
      <c r="Z718" s="4"/>
    </row>
    <row r="719" spans="1:26" ht="12.75" customHeight="1">
      <c r="A719" s="32"/>
      <c r="B719" s="32"/>
      <c r="C719" s="32"/>
      <c r="D719" s="832"/>
      <c r="E719" s="832"/>
      <c r="F719" s="832"/>
      <c r="G719" s="4"/>
      <c r="H719" s="39"/>
      <c r="I719" s="39"/>
      <c r="J719" s="39"/>
      <c r="K719" s="39"/>
      <c r="L719" s="4"/>
      <c r="M719" s="4"/>
      <c r="N719" s="4"/>
      <c r="O719" s="4"/>
      <c r="P719" s="4"/>
      <c r="Q719" s="4"/>
      <c r="R719" s="4"/>
      <c r="S719" s="4"/>
      <c r="T719" s="4"/>
      <c r="U719" s="4"/>
      <c r="V719" s="4"/>
      <c r="W719" s="4"/>
      <c r="X719" s="4"/>
      <c r="Y719" s="4"/>
      <c r="Z719" s="4"/>
    </row>
    <row r="720" spans="1:26" ht="12.75" customHeight="1">
      <c r="A720" s="32"/>
      <c r="B720" s="32"/>
      <c r="C720" s="32"/>
      <c r="D720" s="4"/>
      <c r="E720" s="4"/>
      <c r="F720" s="4"/>
      <c r="G720" s="4"/>
      <c r="H720" s="39"/>
      <c r="I720" s="39"/>
      <c r="J720" s="39"/>
      <c r="K720" s="39"/>
      <c r="L720" s="4"/>
      <c r="M720" s="4"/>
      <c r="N720" s="4"/>
      <c r="O720" s="4"/>
      <c r="P720" s="4"/>
      <c r="Q720" s="4"/>
      <c r="R720" s="4"/>
      <c r="S720" s="4"/>
      <c r="T720" s="4"/>
      <c r="U720" s="4"/>
      <c r="V720" s="4"/>
      <c r="W720" s="4"/>
      <c r="X720" s="4"/>
      <c r="Y720" s="4"/>
      <c r="Z720" s="4"/>
    </row>
    <row r="721" spans="1:26" ht="12.75" customHeight="1">
      <c r="A721" s="32"/>
      <c r="B721" s="34" t="s">
        <v>520</v>
      </c>
      <c r="C721" s="32"/>
      <c r="D721" s="834" t="s">
        <v>482</v>
      </c>
      <c r="E721" s="832"/>
      <c r="F721" s="832"/>
      <c r="G721" s="4"/>
      <c r="H721" s="39"/>
      <c r="I721" s="39"/>
      <c r="J721" s="39"/>
      <c r="K721" s="39"/>
      <c r="L721" s="4"/>
      <c r="M721" s="4"/>
      <c r="N721" s="4"/>
      <c r="O721" s="4"/>
      <c r="P721" s="4"/>
      <c r="Q721" s="4"/>
      <c r="R721" s="4"/>
      <c r="S721" s="4"/>
      <c r="T721" s="4"/>
      <c r="U721" s="4"/>
      <c r="V721" s="4"/>
      <c r="W721" s="4"/>
      <c r="X721" s="4"/>
      <c r="Y721" s="4"/>
      <c r="Z721" s="4"/>
    </row>
    <row r="722" spans="1:26" ht="12.75" customHeight="1">
      <c r="A722" s="32"/>
      <c r="B722" s="32"/>
      <c r="C722" s="32"/>
      <c r="D722" s="832"/>
      <c r="E722" s="832"/>
      <c r="F722" s="832"/>
      <c r="G722" s="4"/>
      <c r="H722" s="39"/>
      <c r="I722" s="39"/>
      <c r="J722" s="39"/>
      <c r="K722" s="39"/>
      <c r="L722" s="4"/>
      <c r="M722" s="4"/>
      <c r="N722" s="4"/>
      <c r="O722" s="4"/>
      <c r="P722" s="4"/>
      <c r="Q722" s="4"/>
      <c r="R722" s="4"/>
      <c r="S722" s="4"/>
      <c r="T722" s="4"/>
      <c r="U722" s="4"/>
      <c r="V722" s="4"/>
      <c r="W722" s="4"/>
      <c r="X722" s="4"/>
      <c r="Y722" s="4"/>
      <c r="Z722" s="4"/>
    </row>
    <row r="723" spans="1:26" ht="12.75" customHeight="1">
      <c r="A723" s="32"/>
      <c r="B723" s="32"/>
      <c r="C723" s="32"/>
      <c r="D723" s="832"/>
      <c r="E723" s="832"/>
      <c r="F723" s="832"/>
      <c r="G723" s="4"/>
      <c r="H723" s="39"/>
      <c r="I723" s="39"/>
      <c r="J723" s="39"/>
      <c r="K723" s="39"/>
      <c r="L723" s="4"/>
      <c r="M723" s="4"/>
      <c r="N723" s="4"/>
      <c r="O723" s="4"/>
      <c r="P723" s="4"/>
      <c r="Q723" s="4"/>
      <c r="R723" s="4"/>
      <c r="S723" s="4"/>
      <c r="T723" s="4"/>
      <c r="U723" s="4"/>
      <c r="V723" s="4"/>
      <c r="W723" s="4"/>
      <c r="X723" s="4"/>
      <c r="Y723" s="4"/>
      <c r="Z723" s="4"/>
    </row>
    <row r="724" spans="1:26" ht="12.75" customHeight="1">
      <c r="A724" s="32"/>
      <c r="B724" s="32"/>
      <c r="C724" s="32"/>
      <c r="D724" s="4"/>
      <c r="E724" s="4"/>
      <c r="F724" s="4"/>
      <c r="G724" s="4"/>
      <c r="H724" s="39"/>
      <c r="I724" s="39"/>
      <c r="J724" s="39"/>
      <c r="K724" s="39"/>
      <c r="L724" s="4"/>
      <c r="M724" s="4"/>
      <c r="N724" s="4"/>
      <c r="O724" s="4"/>
      <c r="P724" s="4"/>
      <c r="Q724" s="4"/>
      <c r="R724" s="4"/>
      <c r="S724" s="4"/>
      <c r="T724" s="4"/>
      <c r="U724" s="4"/>
      <c r="V724" s="4"/>
      <c r="W724" s="4"/>
      <c r="X724" s="4"/>
      <c r="Y724" s="4"/>
      <c r="Z724" s="4"/>
    </row>
    <row r="725" spans="1:26" ht="12.75" customHeight="1">
      <c r="A725" s="33"/>
      <c r="B725" s="34" t="s">
        <v>520</v>
      </c>
      <c r="C725" s="32"/>
      <c r="D725" s="834" t="s">
        <v>483</v>
      </c>
      <c r="E725" s="832"/>
      <c r="F725" s="832"/>
      <c r="G725" s="4"/>
      <c r="H725" s="39"/>
      <c r="I725" s="39"/>
      <c r="J725" s="39"/>
      <c r="K725" s="39"/>
      <c r="L725" s="4"/>
      <c r="M725" s="4"/>
      <c r="N725" s="4"/>
      <c r="O725" s="4"/>
      <c r="P725" s="4"/>
      <c r="Q725" s="4"/>
      <c r="R725" s="4"/>
      <c r="S725" s="4"/>
      <c r="T725" s="4"/>
      <c r="U725" s="4"/>
      <c r="V725" s="4"/>
      <c r="W725" s="4"/>
      <c r="X725" s="4"/>
      <c r="Y725" s="4"/>
      <c r="Z725" s="4"/>
    </row>
    <row r="726" spans="1:26" ht="12.75" customHeight="1">
      <c r="A726" s="32"/>
      <c r="B726" s="32"/>
      <c r="C726" s="32"/>
      <c r="D726" s="832"/>
      <c r="E726" s="832"/>
      <c r="F726" s="832"/>
      <c r="G726" s="4"/>
      <c r="H726" s="39"/>
      <c r="I726" s="39"/>
      <c r="J726" s="39"/>
      <c r="K726" s="39"/>
      <c r="L726" s="4"/>
      <c r="M726" s="4"/>
      <c r="N726" s="4"/>
      <c r="O726" s="4"/>
      <c r="P726" s="4"/>
      <c r="Q726" s="4"/>
      <c r="R726" s="4"/>
      <c r="S726" s="4"/>
      <c r="T726" s="4"/>
      <c r="U726" s="4"/>
      <c r="V726" s="4"/>
      <c r="W726" s="4"/>
      <c r="X726" s="4"/>
      <c r="Y726" s="4"/>
      <c r="Z726" s="4"/>
    </row>
    <row r="727" spans="1:26" ht="12.75" customHeight="1">
      <c r="A727" s="32"/>
      <c r="B727" s="32"/>
      <c r="C727" s="32"/>
      <c r="D727" s="832"/>
      <c r="E727" s="832"/>
      <c r="F727" s="832"/>
      <c r="G727" s="4"/>
      <c r="H727" s="39"/>
      <c r="I727" s="39"/>
      <c r="J727" s="39"/>
      <c r="K727" s="39"/>
      <c r="L727" s="4"/>
      <c r="M727" s="4"/>
      <c r="N727" s="4"/>
      <c r="O727" s="4"/>
      <c r="P727" s="4"/>
      <c r="Q727" s="4"/>
      <c r="R727" s="4"/>
      <c r="S727" s="4"/>
      <c r="T727" s="4"/>
      <c r="U727" s="4"/>
      <c r="V727" s="4"/>
      <c r="W727" s="4"/>
      <c r="X727" s="4"/>
      <c r="Y727" s="4"/>
      <c r="Z727" s="4"/>
    </row>
    <row r="728" spans="1:26" ht="12.75" customHeight="1">
      <c r="A728" s="32"/>
      <c r="B728" s="32"/>
      <c r="C728" s="32"/>
      <c r="D728" s="832"/>
      <c r="E728" s="832"/>
      <c r="F728" s="832"/>
      <c r="G728" s="4"/>
      <c r="H728" s="39"/>
      <c r="I728" s="39"/>
      <c r="J728" s="39"/>
      <c r="K728" s="39"/>
      <c r="L728" s="4"/>
      <c r="M728" s="4"/>
      <c r="N728" s="4"/>
      <c r="O728" s="4"/>
      <c r="P728" s="4"/>
      <c r="Q728" s="4"/>
      <c r="R728" s="4"/>
      <c r="S728" s="4"/>
      <c r="T728" s="4"/>
      <c r="U728" s="4"/>
      <c r="V728" s="4"/>
      <c r="W728" s="4"/>
      <c r="X728" s="4"/>
      <c r="Y728" s="4"/>
      <c r="Z728" s="4"/>
    </row>
    <row r="729" spans="1:26" ht="12.75" customHeight="1">
      <c r="A729" s="32"/>
      <c r="B729" s="32"/>
      <c r="C729" s="32"/>
      <c r="D729" s="12"/>
      <c r="E729" s="4"/>
      <c r="F729" s="4"/>
      <c r="G729" s="4"/>
      <c r="H729" s="39"/>
      <c r="I729" s="39"/>
      <c r="J729" s="39"/>
      <c r="K729" s="39"/>
      <c r="L729" s="4"/>
      <c r="M729" s="4"/>
      <c r="N729" s="4"/>
      <c r="O729" s="4"/>
      <c r="P729" s="4"/>
      <c r="Q729" s="4"/>
      <c r="R729" s="4"/>
      <c r="S729" s="4"/>
      <c r="T729" s="4"/>
      <c r="U729" s="4"/>
      <c r="V729" s="4"/>
      <c r="W729" s="4"/>
      <c r="X729" s="4"/>
      <c r="Y729" s="4"/>
      <c r="Z729" s="4"/>
    </row>
    <row r="730" spans="1:26" ht="12.75" customHeight="1">
      <c r="A730" s="33"/>
      <c r="B730" s="34" t="s">
        <v>520</v>
      </c>
      <c r="C730" s="32"/>
      <c r="D730" s="834" t="s">
        <v>595</v>
      </c>
      <c r="E730" s="832"/>
      <c r="F730" s="832"/>
      <c r="G730" s="4"/>
      <c r="H730" s="39"/>
      <c r="I730" s="39"/>
      <c r="J730" s="39"/>
      <c r="K730" s="39"/>
      <c r="L730" s="4"/>
      <c r="M730" s="4"/>
      <c r="N730" s="4"/>
      <c r="O730" s="4"/>
      <c r="P730" s="4"/>
      <c r="Q730" s="4"/>
      <c r="R730" s="4"/>
      <c r="S730" s="4"/>
      <c r="T730" s="4"/>
      <c r="U730" s="4"/>
      <c r="V730" s="4"/>
      <c r="W730" s="4"/>
      <c r="X730" s="4"/>
      <c r="Y730" s="4"/>
      <c r="Z730" s="4"/>
    </row>
    <row r="731" spans="1:26" ht="12.75" customHeight="1">
      <c r="A731" s="32"/>
      <c r="B731" s="32"/>
      <c r="C731" s="32"/>
      <c r="D731" s="832"/>
      <c r="E731" s="832"/>
      <c r="F731" s="832"/>
      <c r="G731" s="4"/>
      <c r="H731" s="39"/>
      <c r="I731" s="39"/>
      <c r="J731" s="39"/>
      <c r="K731" s="39"/>
      <c r="L731" s="4"/>
      <c r="M731" s="4"/>
      <c r="N731" s="4"/>
      <c r="O731" s="4"/>
      <c r="P731" s="4"/>
      <c r="Q731" s="4"/>
      <c r="R731" s="4"/>
      <c r="S731" s="4"/>
      <c r="T731" s="4"/>
      <c r="U731" s="4"/>
      <c r="V731" s="4"/>
      <c r="W731" s="4"/>
      <c r="X731" s="4"/>
      <c r="Y731" s="4"/>
      <c r="Z731" s="4"/>
    </row>
    <row r="732" spans="1:26" ht="12.75" customHeight="1">
      <c r="A732" s="32"/>
      <c r="B732" s="32"/>
      <c r="C732" s="32"/>
      <c r="D732" s="832"/>
      <c r="E732" s="832"/>
      <c r="F732" s="832"/>
      <c r="G732" s="4"/>
      <c r="H732" s="39"/>
      <c r="I732" s="39"/>
      <c r="J732" s="39"/>
      <c r="K732" s="39"/>
      <c r="L732" s="4"/>
      <c r="M732" s="4"/>
      <c r="N732" s="4"/>
      <c r="O732" s="4"/>
      <c r="P732" s="4"/>
      <c r="Q732" s="4"/>
      <c r="R732" s="4"/>
      <c r="S732" s="4"/>
      <c r="T732" s="4"/>
      <c r="U732" s="4"/>
      <c r="V732" s="4"/>
      <c r="W732" s="4"/>
      <c r="X732" s="4"/>
      <c r="Y732" s="4"/>
      <c r="Z732" s="4"/>
    </row>
    <row r="733" spans="1:26" ht="12.75" customHeight="1">
      <c r="A733" s="32"/>
      <c r="B733" s="32"/>
      <c r="C733" s="32"/>
      <c r="D733" s="832"/>
      <c r="E733" s="832"/>
      <c r="F733" s="832"/>
      <c r="G733" s="4"/>
      <c r="H733" s="39"/>
      <c r="I733" s="39"/>
      <c r="J733" s="39"/>
      <c r="K733" s="39"/>
      <c r="L733" s="4"/>
      <c r="M733" s="4"/>
      <c r="N733" s="4"/>
      <c r="O733" s="4"/>
      <c r="P733" s="4"/>
      <c r="Q733" s="4"/>
      <c r="R733" s="4"/>
      <c r="S733" s="4"/>
      <c r="T733" s="4"/>
      <c r="U733" s="4"/>
      <c r="V733" s="4"/>
      <c r="W733" s="4"/>
      <c r="X733" s="4"/>
      <c r="Y733" s="4"/>
      <c r="Z733" s="4"/>
    </row>
    <row r="734" spans="1:26" ht="12.75" customHeight="1">
      <c r="A734" s="32"/>
      <c r="B734" s="32"/>
      <c r="C734" s="32"/>
      <c r="D734" s="832"/>
      <c r="E734" s="832"/>
      <c r="F734" s="832"/>
      <c r="G734" s="4"/>
      <c r="H734" s="39"/>
      <c r="I734" s="39"/>
      <c r="J734" s="39"/>
      <c r="K734" s="39"/>
      <c r="L734" s="4"/>
      <c r="M734" s="4"/>
      <c r="N734" s="4"/>
      <c r="O734" s="4"/>
      <c r="P734" s="4"/>
      <c r="Q734" s="4"/>
      <c r="R734" s="4"/>
      <c r="S734" s="4"/>
      <c r="T734" s="4"/>
      <c r="U734" s="4"/>
      <c r="V734" s="4"/>
      <c r="W734" s="4"/>
      <c r="X734" s="4"/>
      <c r="Y734" s="4"/>
      <c r="Z734" s="4"/>
    </row>
    <row r="735" spans="1:26" ht="12.75" customHeight="1">
      <c r="A735" s="32"/>
      <c r="B735" s="32"/>
      <c r="C735" s="32"/>
      <c r="D735" s="832"/>
      <c r="E735" s="832"/>
      <c r="F735" s="832"/>
      <c r="G735" s="4"/>
      <c r="H735" s="39"/>
      <c r="I735" s="39"/>
      <c r="J735" s="39"/>
      <c r="K735" s="39"/>
      <c r="L735" s="4"/>
      <c r="M735" s="4"/>
      <c r="N735" s="4"/>
      <c r="O735" s="4"/>
      <c r="P735" s="4"/>
      <c r="Q735" s="4"/>
      <c r="R735" s="4"/>
      <c r="S735" s="4"/>
      <c r="T735" s="4"/>
      <c r="U735" s="4"/>
      <c r="V735" s="4"/>
      <c r="W735" s="4"/>
      <c r="X735" s="4"/>
      <c r="Y735" s="4"/>
      <c r="Z735" s="4"/>
    </row>
    <row r="736" spans="1:26" ht="12.75" customHeight="1">
      <c r="A736" s="32"/>
      <c r="B736" s="32"/>
      <c r="C736" s="32"/>
      <c r="D736" s="832"/>
      <c r="E736" s="832"/>
      <c r="F736" s="832"/>
      <c r="G736" s="4"/>
      <c r="H736" s="39"/>
      <c r="I736" s="39"/>
      <c r="J736" s="39"/>
      <c r="K736" s="39"/>
      <c r="L736" s="4"/>
      <c r="M736" s="4"/>
      <c r="N736" s="4"/>
      <c r="O736" s="4"/>
      <c r="P736" s="4"/>
      <c r="Q736" s="4"/>
      <c r="R736" s="4"/>
      <c r="S736" s="4"/>
      <c r="T736" s="4"/>
      <c r="U736" s="4"/>
      <c r="V736" s="4"/>
      <c r="W736" s="4"/>
      <c r="X736" s="4"/>
      <c r="Y736" s="4"/>
      <c r="Z736" s="4"/>
    </row>
    <row r="737" spans="1:26" ht="12.75" customHeight="1">
      <c r="A737" s="32"/>
      <c r="B737" s="32"/>
      <c r="C737" s="32"/>
      <c r="D737" s="857" t="s">
        <v>485</v>
      </c>
      <c r="E737" s="832"/>
      <c r="F737" s="832"/>
      <c r="G737" s="4"/>
      <c r="H737" s="39"/>
      <c r="I737" s="39"/>
      <c r="J737" s="39"/>
      <c r="K737" s="39"/>
      <c r="L737" s="4"/>
      <c r="M737" s="4"/>
      <c r="N737" s="4"/>
      <c r="O737" s="4"/>
      <c r="P737" s="4"/>
      <c r="Q737" s="4"/>
      <c r="R737" s="4"/>
      <c r="S737" s="4"/>
      <c r="T737" s="4"/>
      <c r="U737" s="4"/>
      <c r="V737" s="4"/>
      <c r="W737" s="4"/>
      <c r="X737" s="4"/>
      <c r="Y737" s="4"/>
      <c r="Z737" s="4"/>
    </row>
    <row r="738" spans="1:26" ht="12.75" customHeight="1">
      <c r="A738" s="32"/>
      <c r="B738" s="32"/>
      <c r="C738" s="32"/>
      <c r="D738" s="10"/>
      <c r="E738" s="4"/>
      <c r="F738" s="4"/>
      <c r="G738" s="4"/>
      <c r="H738" s="39"/>
      <c r="I738" s="39"/>
      <c r="J738" s="39"/>
      <c r="K738" s="39"/>
      <c r="L738" s="4"/>
      <c r="M738" s="4"/>
      <c r="N738" s="4"/>
      <c r="O738" s="4"/>
      <c r="P738" s="4"/>
      <c r="Q738" s="4"/>
      <c r="R738" s="4"/>
      <c r="S738" s="4"/>
      <c r="T738" s="4"/>
      <c r="U738" s="4"/>
      <c r="V738" s="4"/>
      <c r="W738" s="4"/>
      <c r="X738" s="4"/>
      <c r="Y738" s="4"/>
      <c r="Z738" s="4"/>
    </row>
    <row r="739" spans="1:26" ht="12.75" customHeight="1">
      <c r="A739" s="858" t="s">
        <v>486</v>
      </c>
      <c r="B739" s="849"/>
      <c r="C739" s="849"/>
      <c r="D739" s="849"/>
      <c r="E739" s="849"/>
      <c r="F739" s="849"/>
      <c r="G739" s="849"/>
      <c r="H739" s="39"/>
      <c r="I739" s="39"/>
      <c r="J739" s="39"/>
      <c r="K739" s="39"/>
      <c r="L739" s="4"/>
      <c r="M739" s="4"/>
      <c r="N739" s="4"/>
      <c r="O739" s="4"/>
      <c r="P739" s="4"/>
      <c r="Q739" s="4"/>
      <c r="R739" s="4"/>
      <c r="S739" s="4"/>
      <c r="T739" s="4"/>
      <c r="U739" s="4"/>
      <c r="V739" s="4"/>
      <c r="W739" s="4"/>
      <c r="X739" s="4"/>
      <c r="Y739" s="4"/>
      <c r="Z739" s="4"/>
    </row>
    <row r="740" spans="1:26" ht="12.75" customHeight="1">
      <c r="A740" s="32"/>
      <c r="B740" s="32"/>
      <c r="C740" s="32"/>
      <c r="D740" s="12"/>
      <c r="E740" s="4"/>
      <c r="F740" s="4"/>
      <c r="G740" s="39"/>
      <c r="H740" s="39"/>
      <c r="I740" s="39"/>
      <c r="J740" s="39"/>
      <c r="K740" s="39"/>
      <c r="L740" s="4"/>
      <c r="M740" s="4"/>
      <c r="N740" s="4"/>
      <c r="O740" s="4"/>
      <c r="P740" s="4"/>
      <c r="Q740" s="4"/>
      <c r="R740" s="4"/>
      <c r="S740" s="4"/>
      <c r="T740" s="4"/>
      <c r="U740" s="4"/>
      <c r="V740" s="4"/>
      <c r="W740" s="4"/>
      <c r="X740" s="4"/>
      <c r="Y740" s="4"/>
      <c r="Z740" s="4"/>
    </row>
    <row r="741" spans="1:26" ht="13.5" customHeight="1">
      <c r="A741" s="11"/>
      <c r="B741" s="11"/>
      <c r="C741" s="32"/>
      <c r="D741" s="845" t="s">
        <v>487</v>
      </c>
      <c r="E741" s="832"/>
      <c r="F741" s="832"/>
      <c r="G741" s="39"/>
      <c r="H741" s="39"/>
      <c r="I741" s="39"/>
      <c r="J741" s="39"/>
      <c r="K741" s="39"/>
      <c r="L741" s="4"/>
      <c r="M741" s="4"/>
      <c r="N741" s="4"/>
      <c r="O741" s="4"/>
      <c r="P741" s="4"/>
      <c r="Q741" s="4"/>
      <c r="R741" s="4"/>
      <c r="S741" s="4"/>
      <c r="T741" s="4"/>
      <c r="U741" s="4"/>
      <c r="V741" s="4"/>
      <c r="W741" s="4"/>
      <c r="X741" s="4"/>
      <c r="Y741" s="4"/>
      <c r="Z741" s="4"/>
    </row>
    <row r="742" spans="1:26" ht="12.75" customHeight="1">
      <c r="A742" s="32"/>
      <c r="B742" s="32"/>
      <c r="C742" s="32"/>
      <c r="D742" s="855" t="s">
        <v>488</v>
      </c>
      <c r="E742" s="832"/>
      <c r="F742" s="832"/>
      <c r="G742" s="39"/>
      <c r="H742" s="39"/>
      <c r="I742" s="39"/>
      <c r="J742" s="39"/>
      <c r="K742" s="39"/>
      <c r="L742" s="4"/>
      <c r="M742" s="4"/>
      <c r="N742" s="4"/>
      <c r="O742" s="4"/>
      <c r="P742" s="4"/>
      <c r="Q742" s="4"/>
      <c r="R742" s="4"/>
      <c r="S742" s="4"/>
      <c r="T742" s="4"/>
      <c r="U742" s="4"/>
      <c r="V742" s="4"/>
      <c r="W742" s="4"/>
      <c r="X742" s="4"/>
      <c r="Y742" s="4"/>
      <c r="Z742" s="4"/>
    </row>
    <row r="743" spans="1:26" ht="12.75" customHeight="1">
      <c r="A743" s="32"/>
      <c r="B743" s="32"/>
      <c r="C743" s="32"/>
      <c r="D743" s="4"/>
      <c r="E743" s="4"/>
      <c r="F743" s="4"/>
      <c r="G743" s="39"/>
      <c r="H743" s="39"/>
      <c r="I743" s="39"/>
      <c r="J743" s="39"/>
      <c r="K743" s="39"/>
      <c r="L743" s="4"/>
      <c r="M743" s="4"/>
      <c r="N743" s="4"/>
      <c r="O743" s="4"/>
      <c r="P743" s="4"/>
      <c r="Q743" s="4"/>
      <c r="R743" s="4"/>
      <c r="S743" s="4"/>
      <c r="T743" s="4"/>
      <c r="U743" s="4"/>
      <c r="V743" s="4"/>
      <c r="W743" s="4"/>
      <c r="X743" s="4"/>
      <c r="Y743" s="4"/>
      <c r="Z743" s="4"/>
    </row>
    <row r="744" spans="1:26" ht="12.75" customHeight="1">
      <c r="A744" s="33"/>
      <c r="B744" s="34" t="s">
        <v>2562</v>
      </c>
      <c r="C744" s="11"/>
      <c r="D744" s="834" t="s">
        <v>489</v>
      </c>
      <c r="E744" s="832"/>
      <c r="F744" s="832"/>
      <c r="G744" s="39"/>
      <c r="H744" s="39"/>
      <c r="I744" s="39"/>
      <c r="J744" s="39"/>
      <c r="K744" s="39"/>
      <c r="L744" s="4"/>
      <c r="M744" s="4"/>
      <c r="N744" s="4"/>
      <c r="O744" s="4"/>
      <c r="P744" s="4"/>
      <c r="Q744" s="4"/>
      <c r="R744" s="4"/>
      <c r="S744" s="4"/>
      <c r="T744" s="4"/>
      <c r="U744" s="4"/>
      <c r="V744" s="4"/>
      <c r="W744" s="4"/>
      <c r="X744" s="4"/>
      <c r="Y744" s="4"/>
      <c r="Z744" s="4"/>
    </row>
    <row r="745" spans="1:26" ht="10.5" customHeight="1">
      <c r="A745" s="11"/>
      <c r="B745" s="11"/>
      <c r="C745" s="11"/>
      <c r="D745" s="832"/>
      <c r="E745" s="832"/>
      <c r="F745" s="832"/>
      <c r="G745" s="39"/>
      <c r="H745" s="39"/>
      <c r="I745" s="39"/>
      <c r="J745" s="39"/>
      <c r="K745" s="39"/>
      <c r="L745" s="4"/>
      <c r="M745" s="4"/>
      <c r="N745" s="4"/>
      <c r="O745" s="4"/>
      <c r="P745" s="4"/>
      <c r="Q745" s="4"/>
      <c r="R745" s="4"/>
      <c r="S745" s="4"/>
      <c r="T745" s="4"/>
      <c r="U745" s="4"/>
      <c r="V745" s="4"/>
      <c r="W745" s="4"/>
      <c r="X745" s="4"/>
      <c r="Y745" s="4"/>
      <c r="Z745" s="4"/>
    </row>
    <row r="746" spans="1:26" ht="12.75" customHeight="1">
      <c r="A746" s="11"/>
      <c r="B746" s="11"/>
      <c r="C746" s="11"/>
      <c r="D746" s="832"/>
      <c r="E746" s="832"/>
      <c r="F746" s="832"/>
      <c r="G746" s="39"/>
      <c r="H746" s="39"/>
      <c r="I746" s="39"/>
      <c r="J746" s="39"/>
      <c r="K746" s="39"/>
      <c r="L746" s="4"/>
      <c r="M746" s="4"/>
      <c r="N746" s="4"/>
      <c r="O746" s="4"/>
      <c r="P746" s="4"/>
      <c r="Q746" s="4"/>
      <c r="R746" s="4"/>
      <c r="S746" s="4"/>
      <c r="T746" s="4"/>
      <c r="U746" s="4"/>
      <c r="V746" s="4"/>
      <c r="W746" s="4"/>
      <c r="X746" s="4"/>
      <c r="Y746" s="4"/>
      <c r="Z746" s="4"/>
    </row>
    <row r="747" spans="1:26" ht="12.75" customHeight="1">
      <c r="A747" s="11"/>
      <c r="B747" s="11"/>
      <c r="C747" s="11"/>
      <c r="D747" s="832"/>
      <c r="E747" s="832"/>
      <c r="F747" s="832"/>
      <c r="G747" s="39"/>
      <c r="H747" s="39"/>
      <c r="I747" s="39"/>
      <c r="J747" s="39"/>
      <c r="K747" s="39"/>
      <c r="L747" s="4"/>
      <c r="M747" s="4"/>
      <c r="N747" s="4"/>
      <c r="O747" s="4"/>
      <c r="P747" s="4"/>
      <c r="Q747" s="4"/>
      <c r="R747" s="4"/>
      <c r="S747" s="4"/>
      <c r="T747" s="4"/>
      <c r="U747" s="4"/>
      <c r="V747" s="4"/>
      <c r="W747" s="4"/>
      <c r="X747" s="4"/>
      <c r="Y747" s="4"/>
      <c r="Z747" s="4"/>
    </row>
    <row r="748" spans="1:26" ht="12.75" customHeight="1">
      <c r="A748" s="11"/>
      <c r="B748" s="11"/>
      <c r="C748" s="11"/>
      <c r="D748" s="832"/>
      <c r="E748" s="832"/>
      <c r="F748" s="832"/>
      <c r="G748" s="39"/>
      <c r="H748" s="39"/>
      <c r="I748" s="39"/>
      <c r="J748" s="39"/>
      <c r="K748" s="39"/>
      <c r="L748" s="4"/>
      <c r="M748" s="4"/>
      <c r="N748" s="4"/>
      <c r="O748" s="4"/>
      <c r="P748" s="4"/>
      <c r="Q748" s="4"/>
      <c r="R748" s="4"/>
      <c r="S748" s="4"/>
      <c r="T748" s="4"/>
      <c r="U748" s="4"/>
      <c r="V748" s="4"/>
      <c r="W748" s="4"/>
      <c r="X748" s="4"/>
      <c r="Y748" s="4"/>
      <c r="Z748" s="4"/>
    </row>
    <row r="749" spans="1:26" ht="15" customHeight="1">
      <c r="A749" s="11"/>
      <c r="B749" s="11"/>
      <c r="C749" s="11"/>
      <c r="D749" s="832"/>
      <c r="E749" s="832"/>
      <c r="F749" s="832"/>
      <c r="G749" s="39"/>
      <c r="H749" s="39"/>
      <c r="I749" s="39"/>
      <c r="J749" s="39"/>
      <c r="K749" s="39"/>
      <c r="L749" s="4"/>
      <c r="M749" s="4"/>
      <c r="N749" s="4"/>
      <c r="O749" s="4"/>
      <c r="P749" s="4"/>
      <c r="Q749" s="4"/>
      <c r="R749" s="4"/>
      <c r="S749" s="4"/>
      <c r="T749" s="4"/>
      <c r="U749" s="4"/>
      <c r="V749" s="4"/>
      <c r="W749" s="4"/>
      <c r="X749" s="4"/>
      <c r="Y749" s="4"/>
      <c r="Z749" s="4"/>
    </row>
    <row r="750" spans="1:26" ht="12.75" customHeight="1">
      <c r="A750" s="11"/>
      <c r="B750" s="11"/>
      <c r="C750" s="11"/>
      <c r="D750" s="44"/>
      <c r="E750" s="12"/>
      <c r="F750" s="12"/>
      <c r="G750" s="39"/>
      <c r="H750" s="39"/>
      <c r="I750" s="39"/>
      <c r="J750" s="39"/>
      <c r="K750" s="39"/>
      <c r="L750" s="4"/>
      <c r="M750" s="4"/>
      <c r="N750" s="4"/>
      <c r="O750" s="4"/>
      <c r="P750" s="4"/>
      <c r="Q750" s="4"/>
      <c r="R750" s="4"/>
      <c r="S750" s="4"/>
      <c r="T750" s="4"/>
      <c r="U750" s="4"/>
      <c r="V750" s="4"/>
      <c r="W750" s="4"/>
      <c r="X750" s="4"/>
      <c r="Y750" s="4"/>
      <c r="Z750" s="4"/>
    </row>
    <row r="751" spans="1:26" ht="12.75" customHeight="1">
      <c r="A751" s="47"/>
      <c r="B751" s="34" t="s">
        <v>2562</v>
      </c>
      <c r="C751" s="48"/>
      <c r="D751" s="834" t="s">
        <v>596</v>
      </c>
      <c r="E751" s="832"/>
      <c r="F751" s="832"/>
      <c r="G751" s="49"/>
      <c r="H751" s="49"/>
      <c r="I751" s="49"/>
      <c r="J751" s="49"/>
      <c r="K751" s="49"/>
      <c r="L751" s="49"/>
      <c r="M751" s="49"/>
      <c r="N751" s="49"/>
      <c r="O751" s="49"/>
      <c r="P751" s="49"/>
      <c r="Q751" s="49"/>
      <c r="R751" s="49"/>
      <c r="S751" s="49"/>
      <c r="T751" s="49"/>
      <c r="U751" s="49"/>
      <c r="V751" s="49"/>
      <c r="W751" s="49"/>
      <c r="X751" s="49"/>
      <c r="Y751" s="49"/>
      <c r="Z751" s="49"/>
    </row>
    <row r="752" spans="1:26" ht="12.75" customHeight="1">
      <c r="A752" s="48"/>
      <c r="B752" s="48"/>
      <c r="C752" s="48"/>
      <c r="D752" s="832"/>
      <c r="E752" s="832"/>
      <c r="F752" s="832"/>
      <c r="G752" s="49"/>
      <c r="H752" s="49"/>
      <c r="I752" s="49"/>
      <c r="J752" s="49"/>
      <c r="K752" s="49"/>
      <c r="L752" s="49"/>
      <c r="M752" s="49"/>
      <c r="N752" s="49"/>
      <c r="O752" s="49"/>
      <c r="P752" s="49"/>
      <c r="Q752" s="49"/>
      <c r="R752" s="49"/>
      <c r="S752" s="49"/>
      <c r="T752" s="49"/>
      <c r="U752" s="49"/>
      <c r="V752" s="49"/>
      <c r="W752" s="49"/>
      <c r="X752" s="49"/>
      <c r="Y752" s="49"/>
      <c r="Z752" s="49"/>
    </row>
    <row r="753" spans="1:26" ht="12.75" customHeight="1">
      <c r="A753" s="48"/>
      <c r="B753" s="48"/>
      <c r="C753" s="48"/>
      <c r="D753" s="832"/>
      <c r="E753" s="832"/>
      <c r="F753" s="832"/>
      <c r="G753" s="49"/>
      <c r="H753" s="49"/>
      <c r="I753" s="49"/>
      <c r="J753" s="49"/>
      <c r="K753" s="49"/>
      <c r="L753" s="49"/>
      <c r="M753" s="49"/>
      <c r="N753" s="49"/>
      <c r="O753" s="49"/>
      <c r="P753" s="49"/>
      <c r="Q753" s="49"/>
      <c r="R753" s="49"/>
      <c r="S753" s="49"/>
      <c r="T753" s="49"/>
      <c r="U753" s="49"/>
      <c r="V753" s="49"/>
      <c r="W753" s="49"/>
      <c r="X753" s="49"/>
      <c r="Y753" s="49"/>
      <c r="Z753" s="49"/>
    </row>
    <row r="754" spans="1:26" ht="12.75" customHeight="1">
      <c r="A754" s="48"/>
      <c r="B754" s="48"/>
      <c r="C754" s="48"/>
      <c r="D754" s="832"/>
      <c r="E754" s="832"/>
      <c r="F754" s="832"/>
      <c r="G754" s="49"/>
      <c r="H754" s="49"/>
      <c r="I754" s="49"/>
      <c r="J754" s="49"/>
      <c r="K754" s="49"/>
      <c r="L754" s="49"/>
      <c r="M754" s="49"/>
      <c r="N754" s="49"/>
      <c r="O754" s="49"/>
      <c r="P754" s="49"/>
      <c r="Q754" s="49"/>
      <c r="R754" s="49"/>
      <c r="S754" s="49"/>
      <c r="T754" s="49"/>
      <c r="U754" s="49"/>
      <c r="V754" s="49"/>
      <c r="W754" s="49"/>
      <c r="X754" s="49"/>
      <c r="Y754" s="49"/>
      <c r="Z754" s="49"/>
    </row>
    <row r="755" spans="1:26" ht="12.75" customHeight="1">
      <c r="A755" s="48"/>
      <c r="B755" s="48"/>
      <c r="C755" s="48"/>
      <c r="D755" s="44"/>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2.75" customHeight="1">
      <c r="A756" s="33"/>
      <c r="B756" s="34" t="s">
        <v>520</v>
      </c>
      <c r="C756" s="48"/>
      <c r="D756" s="846" t="s">
        <v>597</v>
      </c>
      <c r="E756" s="832"/>
      <c r="F756" s="832"/>
      <c r="G756" s="49"/>
      <c r="H756" s="49"/>
      <c r="I756" s="49"/>
      <c r="J756" s="49"/>
      <c r="K756" s="49"/>
      <c r="L756" s="49"/>
      <c r="M756" s="49"/>
      <c r="N756" s="49"/>
      <c r="O756" s="49"/>
      <c r="P756" s="49"/>
      <c r="Q756" s="49"/>
      <c r="R756" s="49"/>
      <c r="S756" s="49"/>
      <c r="T756" s="49"/>
      <c r="U756" s="49"/>
      <c r="V756" s="49"/>
      <c r="W756" s="49"/>
      <c r="X756" s="49"/>
      <c r="Y756" s="49"/>
      <c r="Z756" s="49"/>
    </row>
    <row r="757" spans="1:26" ht="12.75" customHeight="1">
      <c r="A757" s="48"/>
      <c r="B757" s="48"/>
      <c r="C757" s="48"/>
      <c r="D757" s="832"/>
      <c r="E757" s="832"/>
      <c r="F757" s="832"/>
      <c r="G757" s="49"/>
      <c r="H757" s="49"/>
      <c r="I757" s="49"/>
      <c r="J757" s="49"/>
      <c r="K757" s="49"/>
      <c r="L757" s="49"/>
      <c r="M757" s="49"/>
      <c r="N757" s="49"/>
      <c r="O757" s="49"/>
      <c r="P757" s="49"/>
      <c r="Q757" s="49"/>
      <c r="R757" s="49"/>
      <c r="S757" s="49"/>
      <c r="T757" s="49"/>
      <c r="U757" s="49"/>
      <c r="V757" s="49"/>
      <c r="W757" s="49"/>
      <c r="X757" s="49"/>
      <c r="Y757" s="49"/>
      <c r="Z757" s="49"/>
    </row>
    <row r="758" spans="1:26" ht="12.75" customHeight="1">
      <c r="A758" s="48"/>
      <c r="B758" s="48"/>
      <c r="C758" s="48"/>
      <c r="D758" s="832"/>
      <c r="E758" s="832"/>
      <c r="F758" s="832"/>
      <c r="G758" s="49"/>
      <c r="H758" s="49"/>
      <c r="I758" s="49"/>
      <c r="J758" s="49"/>
      <c r="K758" s="49"/>
      <c r="L758" s="49"/>
      <c r="M758" s="49"/>
      <c r="N758" s="49"/>
      <c r="O758" s="49"/>
      <c r="P758" s="49"/>
      <c r="Q758" s="49"/>
      <c r="R758" s="49"/>
      <c r="S758" s="49"/>
      <c r="T758" s="49"/>
      <c r="U758" s="49"/>
      <c r="V758" s="49"/>
      <c r="W758" s="49"/>
      <c r="X758" s="49"/>
      <c r="Y758" s="49"/>
      <c r="Z758" s="49"/>
    </row>
    <row r="759" spans="1:26" ht="12.75" customHeight="1">
      <c r="A759" s="11"/>
      <c r="B759" s="11"/>
      <c r="C759" s="11"/>
      <c r="D759" s="44"/>
      <c r="E759" s="12"/>
      <c r="F759" s="12"/>
      <c r="G759" s="39"/>
      <c r="H759" s="39"/>
      <c r="I759" s="39"/>
      <c r="J759" s="39"/>
      <c r="K759" s="39"/>
      <c r="L759" s="4"/>
      <c r="M759" s="4"/>
      <c r="N759" s="4"/>
      <c r="O759" s="4"/>
      <c r="P759" s="4"/>
      <c r="Q759" s="4"/>
      <c r="R759" s="4"/>
      <c r="S759" s="4"/>
      <c r="T759" s="4"/>
      <c r="U759" s="4"/>
      <c r="V759" s="4"/>
      <c r="W759" s="4"/>
      <c r="X759" s="4"/>
      <c r="Y759" s="4"/>
      <c r="Z759" s="4"/>
    </row>
    <row r="760" spans="1:26" ht="12.75" customHeight="1">
      <c r="A760" s="33"/>
      <c r="B760" s="34" t="s">
        <v>520</v>
      </c>
      <c r="C760" s="11"/>
      <c r="D760" s="834" t="s">
        <v>598</v>
      </c>
      <c r="E760" s="832"/>
      <c r="F760" s="832"/>
      <c r="G760" s="39"/>
      <c r="H760" s="39"/>
      <c r="I760" s="39"/>
      <c r="J760" s="39"/>
      <c r="K760" s="39"/>
      <c r="L760" s="4"/>
      <c r="M760" s="4"/>
      <c r="N760" s="4"/>
      <c r="O760" s="4"/>
      <c r="P760" s="4"/>
      <c r="Q760" s="4"/>
      <c r="R760" s="4"/>
      <c r="S760" s="4"/>
      <c r="T760" s="4"/>
      <c r="U760" s="4"/>
      <c r="V760" s="4"/>
      <c r="W760" s="4"/>
      <c r="X760" s="4"/>
      <c r="Y760" s="4"/>
      <c r="Z760" s="4"/>
    </row>
    <row r="761" spans="1:26" ht="12.75" customHeight="1">
      <c r="A761" s="11"/>
      <c r="B761" s="11"/>
      <c r="C761" s="11"/>
      <c r="D761" s="832"/>
      <c r="E761" s="832"/>
      <c r="F761" s="832"/>
      <c r="G761" s="39"/>
      <c r="H761" s="39"/>
      <c r="I761" s="39"/>
      <c r="J761" s="39"/>
      <c r="K761" s="39"/>
      <c r="L761" s="4"/>
      <c r="M761" s="4"/>
      <c r="N761" s="4"/>
      <c r="O761" s="4"/>
      <c r="P761" s="4"/>
      <c r="Q761" s="4"/>
      <c r="R761" s="4"/>
      <c r="S761" s="4"/>
      <c r="T761" s="4"/>
      <c r="U761" s="4"/>
      <c r="V761" s="4"/>
      <c r="W761" s="4"/>
      <c r="X761" s="4"/>
      <c r="Y761" s="4"/>
      <c r="Z761" s="4"/>
    </row>
    <row r="762" spans="1:26" ht="12.75" customHeight="1">
      <c r="A762" s="11"/>
      <c r="B762" s="11"/>
      <c r="C762" s="11"/>
      <c r="D762" s="5"/>
      <c r="E762" s="5"/>
      <c r="F762" s="5"/>
      <c r="G762" s="39"/>
      <c r="H762" s="39"/>
      <c r="I762" s="39"/>
      <c r="J762" s="39"/>
      <c r="K762" s="39"/>
      <c r="L762" s="4"/>
      <c r="M762" s="4"/>
      <c r="N762" s="4"/>
      <c r="O762" s="4"/>
      <c r="P762" s="4"/>
      <c r="Q762" s="4"/>
      <c r="R762" s="4"/>
      <c r="S762" s="4"/>
      <c r="T762" s="4"/>
      <c r="U762" s="4"/>
      <c r="V762" s="4"/>
      <c r="W762" s="4"/>
      <c r="X762" s="4"/>
      <c r="Y762" s="4"/>
      <c r="Z762" s="4"/>
    </row>
    <row r="763" spans="1:26" ht="12.75" customHeight="1">
      <c r="A763" s="11"/>
      <c r="B763" s="34" t="s">
        <v>520</v>
      </c>
      <c r="C763" s="11"/>
      <c r="D763" s="834" t="s">
        <v>599</v>
      </c>
      <c r="E763" s="832"/>
      <c r="F763" s="832"/>
      <c r="G763" s="39"/>
      <c r="H763" s="39"/>
      <c r="I763" s="39"/>
      <c r="J763" s="39"/>
      <c r="K763" s="39"/>
      <c r="L763" s="4"/>
      <c r="M763" s="4"/>
      <c r="N763" s="4"/>
      <c r="O763" s="4"/>
      <c r="P763" s="4"/>
      <c r="Q763" s="4"/>
      <c r="R763" s="4"/>
      <c r="S763" s="4"/>
      <c r="T763" s="4"/>
      <c r="U763" s="4"/>
      <c r="V763" s="4"/>
      <c r="W763" s="4"/>
      <c r="X763" s="4"/>
      <c r="Y763" s="4"/>
      <c r="Z763" s="4"/>
    </row>
    <row r="764" spans="1:26" ht="12.75" customHeight="1">
      <c r="A764" s="11"/>
      <c r="B764" s="11"/>
      <c r="C764" s="11"/>
      <c r="D764" s="832"/>
      <c r="E764" s="832"/>
      <c r="F764" s="832"/>
      <c r="G764" s="39"/>
      <c r="H764" s="39"/>
      <c r="I764" s="39"/>
      <c r="J764" s="39"/>
      <c r="K764" s="39"/>
      <c r="L764" s="4"/>
      <c r="M764" s="4"/>
      <c r="N764" s="4"/>
      <c r="O764" s="4"/>
      <c r="P764" s="4"/>
      <c r="Q764" s="4"/>
      <c r="R764" s="4"/>
      <c r="S764" s="4"/>
      <c r="T764" s="4"/>
      <c r="U764" s="4"/>
      <c r="V764" s="4"/>
      <c r="W764" s="4"/>
      <c r="X764" s="4"/>
      <c r="Y764" s="4"/>
      <c r="Z764" s="4"/>
    </row>
    <row r="765" spans="1:26" ht="12.75" customHeight="1">
      <c r="A765" s="11"/>
      <c r="B765" s="11"/>
      <c r="C765" s="11"/>
      <c r="D765" s="832"/>
      <c r="E765" s="832"/>
      <c r="F765" s="832"/>
      <c r="G765" s="39"/>
      <c r="H765" s="39"/>
      <c r="I765" s="39"/>
      <c r="J765" s="39"/>
      <c r="K765" s="39"/>
      <c r="L765" s="4"/>
      <c r="M765" s="4"/>
      <c r="N765" s="4"/>
      <c r="O765" s="4"/>
      <c r="P765" s="4"/>
      <c r="Q765" s="4"/>
      <c r="R765" s="4"/>
      <c r="S765" s="4"/>
      <c r="T765" s="4"/>
      <c r="U765" s="4"/>
      <c r="V765" s="4"/>
      <c r="W765" s="4"/>
      <c r="X765" s="4"/>
      <c r="Y765" s="4"/>
      <c r="Z765" s="4"/>
    </row>
    <row r="766" spans="1:26" ht="12.75" customHeight="1">
      <c r="A766" s="11"/>
      <c r="B766" s="11"/>
      <c r="C766" s="11"/>
      <c r="D766" s="5"/>
      <c r="E766" s="5"/>
      <c r="F766" s="5"/>
      <c r="G766" s="39"/>
      <c r="H766" s="39"/>
      <c r="I766" s="39"/>
      <c r="J766" s="39"/>
      <c r="K766" s="39"/>
      <c r="L766" s="4"/>
      <c r="M766" s="4"/>
      <c r="N766" s="4"/>
      <c r="O766" s="4"/>
      <c r="P766" s="4"/>
      <c r="Q766" s="4"/>
      <c r="R766" s="4"/>
      <c r="S766" s="4"/>
      <c r="T766" s="4"/>
      <c r="U766" s="4"/>
      <c r="V766" s="4"/>
      <c r="W766" s="4"/>
      <c r="X766" s="4"/>
      <c r="Y766" s="4"/>
      <c r="Z766" s="4"/>
    </row>
    <row r="767" spans="1:26" ht="12.75" customHeight="1">
      <c r="A767" s="858" t="s">
        <v>600</v>
      </c>
      <c r="B767" s="849"/>
      <c r="C767" s="849"/>
      <c r="D767" s="849"/>
      <c r="E767" s="849"/>
      <c r="F767" s="849"/>
      <c r="G767" s="849"/>
      <c r="H767" s="4"/>
      <c r="I767" s="4"/>
      <c r="J767" s="4"/>
      <c r="K767" s="4"/>
      <c r="L767" s="4"/>
      <c r="M767" s="4"/>
      <c r="N767" s="4"/>
      <c r="O767" s="4"/>
      <c r="P767" s="4"/>
      <c r="Q767" s="4"/>
      <c r="R767" s="4"/>
      <c r="S767" s="4"/>
      <c r="T767" s="4"/>
      <c r="U767" s="4"/>
      <c r="V767" s="4"/>
      <c r="W767" s="4"/>
      <c r="X767" s="4"/>
      <c r="Y767" s="4"/>
      <c r="Z767" s="4"/>
    </row>
    <row r="768" spans="1:26" ht="12.75" customHeight="1">
      <c r="A768" s="43"/>
      <c r="B768" s="43"/>
      <c r="C768" s="11"/>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c r="A769" s="43"/>
      <c r="B769" s="43"/>
      <c r="C769" s="11"/>
      <c r="D769" s="859" t="s">
        <v>601</v>
      </c>
      <c r="E769" s="832"/>
      <c r="F769" s="832"/>
      <c r="G769" s="4"/>
      <c r="H769" s="4"/>
      <c r="I769" s="4"/>
      <c r="J769" s="4"/>
      <c r="K769" s="4"/>
      <c r="L769" s="4"/>
      <c r="M769" s="4"/>
      <c r="N769" s="4"/>
      <c r="O769" s="4"/>
      <c r="P769" s="4"/>
      <c r="Q769" s="4"/>
      <c r="R769" s="4"/>
      <c r="S769" s="4"/>
      <c r="T769" s="4"/>
      <c r="U769" s="4"/>
      <c r="V769" s="4"/>
      <c r="W769" s="4"/>
      <c r="X769" s="4"/>
      <c r="Y769" s="4"/>
      <c r="Z769" s="4"/>
    </row>
    <row r="770" spans="1:26" ht="12.75" customHeight="1">
      <c r="A770" s="43"/>
      <c r="B770" s="43"/>
      <c r="C770" s="11"/>
      <c r="D770" s="851" t="s">
        <v>602</v>
      </c>
      <c r="E770" s="832"/>
      <c r="F770" s="832"/>
      <c r="G770" s="4"/>
      <c r="H770" s="4"/>
      <c r="I770" s="4"/>
      <c r="J770" s="4"/>
      <c r="K770" s="4"/>
      <c r="L770" s="4"/>
      <c r="M770" s="4"/>
      <c r="N770" s="4"/>
      <c r="O770" s="4"/>
      <c r="P770" s="4"/>
      <c r="Q770" s="4"/>
      <c r="R770" s="4"/>
      <c r="S770" s="4"/>
      <c r="T770" s="4"/>
      <c r="U770" s="4"/>
      <c r="V770" s="4"/>
      <c r="W770" s="4"/>
      <c r="X770" s="4"/>
      <c r="Y770" s="4"/>
      <c r="Z770" s="4"/>
    </row>
    <row r="771" spans="1:26" ht="12.75" customHeight="1">
      <c r="A771" s="43"/>
      <c r="B771" s="43"/>
      <c r="C771" s="11"/>
      <c r="D771" s="12"/>
      <c r="E771" s="12"/>
      <c r="F771" s="12"/>
      <c r="G771" s="4"/>
      <c r="H771" s="4"/>
      <c r="I771" s="4"/>
      <c r="J771" s="4"/>
      <c r="K771" s="4"/>
      <c r="L771" s="4"/>
      <c r="M771" s="4"/>
      <c r="N771" s="4"/>
      <c r="O771" s="4"/>
      <c r="P771" s="4"/>
      <c r="Q771" s="4"/>
      <c r="R771" s="4"/>
      <c r="S771" s="4"/>
      <c r="T771" s="4"/>
      <c r="U771" s="4"/>
      <c r="V771" s="4"/>
      <c r="W771" s="4"/>
      <c r="X771" s="4"/>
      <c r="Y771" s="4"/>
      <c r="Z771" s="4"/>
    </row>
    <row r="772" spans="1:26" ht="12.75" customHeight="1">
      <c r="A772" s="43"/>
      <c r="B772" s="34" t="s">
        <v>2562</v>
      </c>
      <c r="C772" s="11"/>
      <c r="D772" s="846" t="s">
        <v>603</v>
      </c>
      <c r="E772" s="832"/>
      <c r="F772" s="832"/>
      <c r="G772" s="4"/>
      <c r="H772" s="4"/>
      <c r="I772" s="4"/>
      <c r="J772" s="4"/>
      <c r="K772" s="4"/>
      <c r="L772" s="4"/>
      <c r="M772" s="4"/>
      <c r="N772" s="4"/>
      <c r="O772" s="4"/>
      <c r="P772" s="4"/>
      <c r="Q772" s="4"/>
      <c r="R772" s="4"/>
      <c r="S772" s="4"/>
      <c r="T772" s="4"/>
      <c r="U772" s="4"/>
      <c r="V772" s="4"/>
      <c r="W772" s="4"/>
      <c r="X772" s="4"/>
      <c r="Y772" s="4"/>
      <c r="Z772" s="4"/>
    </row>
    <row r="773" spans="1:26" ht="12.75" customHeight="1">
      <c r="A773" s="43"/>
      <c r="B773" s="43"/>
      <c r="C773" s="11"/>
      <c r="D773" s="832"/>
      <c r="E773" s="832"/>
      <c r="F773" s="832"/>
      <c r="G773" s="4"/>
      <c r="H773" s="4"/>
      <c r="I773" s="4"/>
      <c r="J773" s="4"/>
      <c r="K773" s="4"/>
      <c r="L773" s="4"/>
      <c r="M773" s="4"/>
      <c r="N773" s="4"/>
      <c r="O773" s="4"/>
      <c r="P773" s="4"/>
      <c r="Q773" s="4"/>
      <c r="R773" s="4"/>
      <c r="S773" s="4"/>
      <c r="T773" s="4"/>
      <c r="U773" s="4"/>
      <c r="V773" s="4"/>
      <c r="W773" s="4"/>
      <c r="X773" s="4"/>
      <c r="Y773" s="4"/>
      <c r="Z773" s="4"/>
    </row>
    <row r="774" spans="1:26" ht="12.75" customHeight="1">
      <c r="A774" s="32"/>
      <c r="B774" s="32"/>
      <c r="C774" s="32"/>
      <c r="D774" s="832"/>
      <c r="E774" s="832"/>
      <c r="F774" s="832"/>
      <c r="G774" s="12"/>
      <c r="H774" s="4"/>
      <c r="I774" s="4"/>
      <c r="J774" s="4"/>
      <c r="K774" s="4"/>
      <c r="L774" s="4"/>
      <c r="M774" s="4"/>
      <c r="N774" s="4"/>
      <c r="O774" s="4"/>
      <c r="P774" s="4"/>
      <c r="Q774" s="4"/>
      <c r="R774" s="4"/>
      <c r="S774" s="4"/>
      <c r="T774" s="4"/>
      <c r="U774" s="4"/>
      <c r="V774" s="4"/>
      <c r="W774" s="4"/>
      <c r="X774" s="4"/>
      <c r="Y774" s="4"/>
      <c r="Z774" s="4"/>
    </row>
    <row r="775" spans="1:26" ht="12.75" customHeight="1">
      <c r="A775" s="11"/>
      <c r="B775" s="11"/>
      <c r="C775" s="11"/>
      <c r="D775" s="30"/>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c r="A776" s="27"/>
      <c r="B776" s="34" t="s">
        <v>520</v>
      </c>
      <c r="C776" s="27"/>
      <c r="D776" s="846" t="s">
        <v>604</v>
      </c>
      <c r="E776" s="832"/>
      <c r="F776" s="832"/>
      <c r="G776" s="4"/>
      <c r="H776" s="4"/>
      <c r="I776" s="4"/>
      <c r="J776" s="4"/>
      <c r="K776" s="4"/>
      <c r="L776" s="4"/>
      <c r="M776" s="4"/>
      <c r="N776" s="4"/>
      <c r="O776" s="4"/>
      <c r="P776" s="4"/>
      <c r="Q776" s="4"/>
      <c r="R776" s="4"/>
      <c r="S776" s="4"/>
      <c r="T776" s="4"/>
      <c r="U776" s="4"/>
      <c r="V776" s="4"/>
      <c r="W776" s="4"/>
      <c r="X776" s="4"/>
      <c r="Y776" s="4"/>
      <c r="Z776" s="4"/>
    </row>
    <row r="777" spans="1:26" ht="12.75" customHeight="1">
      <c r="A777" s="27"/>
      <c r="B777" s="27"/>
      <c r="C777" s="27"/>
      <c r="D777" s="832"/>
      <c r="E777" s="832"/>
      <c r="F777" s="832"/>
      <c r="G777" s="4"/>
      <c r="H777" s="4"/>
      <c r="I777" s="4"/>
      <c r="J777" s="4"/>
      <c r="K777" s="4"/>
      <c r="L777" s="4"/>
      <c r="M777" s="4"/>
      <c r="N777" s="4"/>
      <c r="O777" s="4"/>
      <c r="P777" s="4"/>
      <c r="Q777" s="4"/>
      <c r="R777" s="4"/>
      <c r="S777" s="4"/>
      <c r="T777" s="4"/>
      <c r="U777" s="4"/>
      <c r="V777" s="4"/>
      <c r="W777" s="4"/>
      <c r="X777" s="4"/>
      <c r="Y777" s="4"/>
      <c r="Z777" s="4"/>
    </row>
    <row r="778" spans="1:26" ht="12.75" customHeight="1">
      <c r="A778" s="27"/>
      <c r="B778" s="27"/>
      <c r="C778" s="27"/>
      <c r="D778" s="832"/>
      <c r="E778" s="832"/>
      <c r="F778" s="832"/>
      <c r="G778" s="4"/>
      <c r="H778" s="4"/>
      <c r="I778" s="4"/>
      <c r="J778" s="4"/>
      <c r="K778" s="4"/>
      <c r="L778" s="4"/>
      <c r="M778" s="4"/>
      <c r="N778" s="4"/>
      <c r="O778" s="4"/>
      <c r="P778" s="4"/>
      <c r="Q778" s="4"/>
      <c r="R778" s="4"/>
      <c r="S778" s="4"/>
      <c r="T778" s="4"/>
      <c r="U778" s="4"/>
      <c r="V778" s="4"/>
      <c r="W778" s="4"/>
      <c r="X778" s="4"/>
      <c r="Y778" s="4"/>
      <c r="Z778" s="4"/>
    </row>
    <row r="779" spans="1:26" ht="12.75" customHeight="1">
      <c r="A779" s="32"/>
      <c r="B779" s="32"/>
      <c r="C779" s="32"/>
      <c r="D779" s="4"/>
      <c r="E779" s="39"/>
      <c r="F779" s="39"/>
      <c r="G779" s="39"/>
      <c r="H779" s="4"/>
      <c r="I779" s="4"/>
      <c r="J779" s="4"/>
      <c r="K779" s="4"/>
      <c r="L779" s="4"/>
      <c r="M779" s="4"/>
      <c r="N779" s="4"/>
      <c r="O779" s="4"/>
      <c r="P779" s="4"/>
      <c r="Q779" s="4"/>
      <c r="R779" s="4"/>
      <c r="S779" s="4"/>
      <c r="T779" s="4"/>
      <c r="U779" s="4"/>
      <c r="V779" s="4"/>
      <c r="W779" s="4"/>
      <c r="X779" s="4"/>
      <c r="Y779" s="4"/>
      <c r="Z779" s="4"/>
    </row>
    <row r="780" spans="1:26" ht="12.75" customHeight="1">
      <c r="A780" s="33"/>
      <c r="B780" s="34" t="s">
        <v>520</v>
      </c>
      <c r="C780" s="37"/>
      <c r="D780" s="846" t="s">
        <v>605</v>
      </c>
      <c r="E780" s="832"/>
      <c r="F780" s="832"/>
      <c r="G780" s="39"/>
      <c r="H780" s="4"/>
      <c r="I780" s="4"/>
      <c r="J780" s="4"/>
      <c r="K780" s="4"/>
      <c r="L780" s="4"/>
      <c r="M780" s="4"/>
      <c r="N780" s="4"/>
      <c r="O780" s="4"/>
      <c r="P780" s="4"/>
      <c r="Q780" s="4"/>
      <c r="R780" s="4"/>
      <c r="S780" s="4"/>
      <c r="T780" s="4"/>
      <c r="U780" s="4"/>
      <c r="V780" s="4"/>
      <c r="W780" s="4"/>
      <c r="X780" s="4"/>
      <c r="Y780" s="4"/>
      <c r="Z780" s="4"/>
    </row>
    <row r="781" spans="1:26" ht="12.75" customHeight="1">
      <c r="A781" s="33"/>
      <c r="B781" s="33"/>
      <c r="C781" s="37"/>
      <c r="D781" s="832"/>
      <c r="E781" s="832"/>
      <c r="F781" s="832"/>
      <c r="G781" s="39"/>
      <c r="H781" s="4"/>
      <c r="I781" s="4"/>
      <c r="J781" s="4"/>
      <c r="K781" s="4"/>
      <c r="L781" s="4"/>
      <c r="M781" s="4"/>
      <c r="N781" s="4"/>
      <c r="O781" s="4"/>
      <c r="P781" s="4"/>
      <c r="Q781" s="4"/>
      <c r="R781" s="4"/>
      <c r="S781" s="4"/>
      <c r="T781" s="4"/>
      <c r="U781" s="4"/>
      <c r="V781" s="4"/>
      <c r="W781" s="4"/>
      <c r="X781" s="4"/>
      <c r="Y781" s="4"/>
      <c r="Z781" s="4"/>
    </row>
    <row r="782" spans="1:26" ht="12.75" customHeight="1">
      <c r="A782" s="33"/>
      <c r="B782" s="33"/>
      <c r="C782" s="37"/>
      <c r="D782" s="832"/>
      <c r="E782" s="832"/>
      <c r="F782" s="832"/>
      <c r="G782" s="39"/>
      <c r="H782" s="4"/>
      <c r="I782" s="4"/>
      <c r="J782" s="4"/>
      <c r="K782" s="4"/>
      <c r="L782" s="4"/>
      <c r="M782" s="4"/>
      <c r="N782" s="4"/>
      <c r="O782" s="4"/>
      <c r="P782" s="4"/>
      <c r="Q782" s="4"/>
      <c r="R782" s="4"/>
      <c r="S782" s="4"/>
      <c r="T782" s="4"/>
      <c r="U782" s="4"/>
      <c r="V782" s="4"/>
      <c r="W782" s="4"/>
      <c r="X782" s="4"/>
      <c r="Y782" s="4"/>
      <c r="Z782" s="4"/>
    </row>
    <row r="783" spans="1:26" ht="12.75" customHeight="1">
      <c r="A783" s="33"/>
      <c r="B783" s="33"/>
      <c r="C783" s="37"/>
      <c r="D783" s="12"/>
      <c r="E783" s="4"/>
      <c r="F783" s="4"/>
      <c r="G783" s="39"/>
      <c r="H783" s="4"/>
      <c r="I783" s="4"/>
      <c r="J783" s="4"/>
      <c r="K783" s="4"/>
      <c r="L783" s="4"/>
      <c r="M783" s="4"/>
      <c r="N783" s="4"/>
      <c r="O783" s="4"/>
      <c r="P783" s="4"/>
      <c r="Q783" s="4"/>
      <c r="R783" s="4"/>
      <c r="S783" s="4"/>
      <c r="T783" s="4"/>
      <c r="U783" s="4"/>
      <c r="V783" s="4"/>
      <c r="W783" s="4"/>
      <c r="X783" s="4"/>
      <c r="Y783" s="4"/>
      <c r="Z783" s="4"/>
    </row>
    <row r="784" spans="1:26" ht="12.75" customHeight="1">
      <c r="A784" s="33"/>
      <c r="B784" s="34" t="s">
        <v>520</v>
      </c>
      <c r="C784" s="37"/>
      <c r="D784" s="846" t="s">
        <v>606</v>
      </c>
      <c r="E784" s="832"/>
      <c r="F784" s="832"/>
      <c r="G784" s="39"/>
      <c r="H784" s="4"/>
      <c r="I784" s="4"/>
      <c r="J784" s="4"/>
      <c r="K784" s="4"/>
      <c r="L784" s="4"/>
      <c r="M784" s="4"/>
      <c r="N784" s="4"/>
      <c r="O784" s="4"/>
      <c r="P784" s="4"/>
      <c r="Q784" s="4"/>
      <c r="R784" s="4"/>
      <c r="S784" s="4"/>
      <c r="T784" s="4"/>
      <c r="U784" s="4"/>
      <c r="V784" s="4"/>
      <c r="W784" s="4"/>
      <c r="X784" s="4"/>
      <c r="Y784" s="4"/>
      <c r="Z784" s="4"/>
    </row>
    <row r="785" spans="1:26" ht="12.75" customHeight="1">
      <c r="A785" s="33"/>
      <c r="B785" s="33"/>
      <c r="C785" s="37"/>
      <c r="D785" s="832"/>
      <c r="E785" s="832"/>
      <c r="F785" s="832"/>
      <c r="G785" s="39"/>
      <c r="H785" s="4"/>
      <c r="I785" s="4"/>
      <c r="J785" s="4"/>
      <c r="K785" s="4"/>
      <c r="L785" s="4"/>
      <c r="M785" s="4"/>
      <c r="N785" s="4"/>
      <c r="O785" s="4"/>
      <c r="P785" s="4"/>
      <c r="Q785" s="4"/>
      <c r="R785" s="4"/>
      <c r="S785" s="4"/>
      <c r="T785" s="4"/>
      <c r="U785" s="4"/>
      <c r="V785" s="4"/>
      <c r="W785" s="4"/>
      <c r="X785" s="4"/>
      <c r="Y785" s="4"/>
      <c r="Z785" s="4"/>
    </row>
    <row r="786" spans="1:26" ht="12.75" customHeight="1">
      <c r="A786" s="33"/>
      <c r="B786" s="33"/>
      <c r="C786" s="37"/>
      <c r="D786" s="832"/>
      <c r="E786" s="832"/>
      <c r="F786" s="832"/>
      <c r="G786" s="39"/>
      <c r="H786" s="4"/>
      <c r="I786" s="4"/>
      <c r="J786" s="4"/>
      <c r="K786" s="4"/>
      <c r="L786" s="4"/>
      <c r="M786" s="4"/>
      <c r="N786" s="4"/>
      <c r="O786" s="4"/>
      <c r="P786" s="4"/>
      <c r="Q786" s="4"/>
      <c r="R786" s="4"/>
      <c r="S786" s="4"/>
      <c r="T786" s="4"/>
      <c r="U786" s="4"/>
      <c r="V786" s="4"/>
      <c r="W786" s="4"/>
      <c r="X786" s="4"/>
      <c r="Y786" s="4"/>
      <c r="Z786" s="4"/>
    </row>
    <row r="787" spans="1:26" ht="12.75" customHeight="1">
      <c r="A787" s="33"/>
      <c r="B787" s="33"/>
      <c r="C787" s="37"/>
      <c r="D787" s="832"/>
      <c r="E787" s="832"/>
      <c r="F787" s="832"/>
      <c r="G787" s="39"/>
      <c r="H787" s="4"/>
      <c r="I787" s="4"/>
      <c r="J787" s="4"/>
      <c r="K787" s="4"/>
      <c r="L787" s="4"/>
      <c r="M787" s="4"/>
      <c r="N787" s="4"/>
      <c r="O787" s="4"/>
      <c r="P787" s="4"/>
      <c r="Q787" s="4"/>
      <c r="R787" s="4"/>
      <c r="S787" s="4"/>
      <c r="T787" s="4"/>
      <c r="U787" s="4"/>
      <c r="V787" s="4"/>
      <c r="W787" s="4"/>
      <c r="X787" s="4"/>
      <c r="Y787" s="4"/>
      <c r="Z787" s="4"/>
    </row>
    <row r="788" spans="1:26" ht="12.75" customHeight="1">
      <c r="A788" s="33"/>
      <c r="B788" s="33"/>
      <c r="C788" s="37"/>
      <c r="D788" s="832"/>
      <c r="E788" s="832"/>
      <c r="F788" s="832"/>
      <c r="G788" s="39"/>
      <c r="H788" s="4"/>
      <c r="I788" s="4"/>
      <c r="J788" s="4"/>
      <c r="K788" s="4"/>
      <c r="L788" s="4"/>
      <c r="M788" s="4"/>
      <c r="N788" s="4"/>
      <c r="O788" s="4"/>
      <c r="P788" s="4"/>
      <c r="Q788" s="4"/>
      <c r="R788" s="4"/>
      <c r="S788" s="4"/>
      <c r="T788" s="4"/>
      <c r="U788" s="4"/>
      <c r="V788" s="4"/>
      <c r="W788" s="4"/>
      <c r="X788" s="4"/>
      <c r="Y788" s="4"/>
      <c r="Z788" s="4"/>
    </row>
    <row r="789" spans="1:26" ht="12.75" customHeight="1">
      <c r="A789" s="33"/>
      <c r="B789" s="33"/>
      <c r="C789" s="37"/>
      <c r="D789" s="832"/>
      <c r="E789" s="832"/>
      <c r="F789" s="832"/>
      <c r="G789" s="39"/>
      <c r="H789" s="4"/>
      <c r="I789" s="4"/>
      <c r="J789" s="4"/>
      <c r="K789" s="4"/>
      <c r="L789" s="4"/>
      <c r="M789" s="4"/>
      <c r="N789" s="4"/>
      <c r="O789" s="4"/>
      <c r="P789" s="4"/>
      <c r="Q789" s="4"/>
      <c r="R789" s="4"/>
      <c r="S789" s="4"/>
      <c r="T789" s="4"/>
      <c r="U789" s="4"/>
      <c r="V789" s="4"/>
      <c r="W789" s="4"/>
      <c r="X789" s="4"/>
      <c r="Y789" s="4"/>
      <c r="Z789" s="4"/>
    </row>
    <row r="790" spans="1:26" ht="12.75" customHeight="1">
      <c r="A790" s="33"/>
      <c r="B790" s="33"/>
      <c r="C790" s="37"/>
      <c r="D790" s="846" t="s">
        <v>607</v>
      </c>
      <c r="E790" s="832"/>
      <c r="F790" s="832"/>
      <c r="G790" s="39"/>
      <c r="H790" s="4"/>
      <c r="I790" s="4"/>
      <c r="J790" s="4"/>
      <c r="K790" s="4"/>
      <c r="L790" s="4"/>
      <c r="M790" s="4"/>
      <c r="N790" s="4"/>
      <c r="O790" s="4"/>
      <c r="P790" s="4"/>
      <c r="Q790" s="4"/>
      <c r="R790" s="4"/>
      <c r="S790" s="4"/>
      <c r="T790" s="4"/>
      <c r="U790" s="4"/>
      <c r="V790" s="4"/>
      <c r="W790" s="4"/>
      <c r="X790" s="4"/>
      <c r="Y790" s="4"/>
      <c r="Z790" s="4"/>
    </row>
    <row r="791" spans="1:26" ht="12.75" customHeight="1">
      <c r="A791" s="33"/>
      <c r="B791" s="33"/>
      <c r="C791" s="37"/>
      <c r="D791" s="832"/>
      <c r="E791" s="832"/>
      <c r="F791" s="832"/>
      <c r="G791" s="39"/>
      <c r="H791" s="4"/>
      <c r="I791" s="4"/>
      <c r="J791" s="4"/>
      <c r="K791" s="4"/>
      <c r="L791" s="4"/>
      <c r="M791" s="4"/>
      <c r="N791" s="4"/>
      <c r="O791" s="4"/>
      <c r="P791" s="4"/>
      <c r="Q791" s="4"/>
      <c r="R791" s="4"/>
      <c r="S791" s="4"/>
      <c r="T791" s="4"/>
      <c r="U791" s="4"/>
      <c r="V791" s="4"/>
      <c r="W791" s="4"/>
      <c r="X791" s="4"/>
      <c r="Y791" s="4"/>
      <c r="Z791" s="4"/>
    </row>
    <row r="792" spans="1:26" ht="12.75" customHeight="1">
      <c r="A792" s="33"/>
      <c r="B792" s="33"/>
      <c r="C792" s="37"/>
      <c r="D792" s="832"/>
      <c r="E792" s="832"/>
      <c r="F792" s="832"/>
      <c r="G792" s="39"/>
      <c r="H792" s="4"/>
      <c r="I792" s="4"/>
      <c r="J792" s="4"/>
      <c r="K792" s="4"/>
      <c r="L792" s="4"/>
      <c r="M792" s="4"/>
      <c r="N792" s="4"/>
      <c r="O792" s="4"/>
      <c r="P792" s="4"/>
      <c r="Q792" s="4"/>
      <c r="R792" s="4"/>
      <c r="S792" s="4"/>
      <c r="T792" s="4"/>
      <c r="U792" s="4"/>
      <c r="V792" s="4"/>
      <c r="W792" s="4"/>
      <c r="X792" s="4"/>
      <c r="Y792" s="4"/>
      <c r="Z792" s="4"/>
    </row>
    <row r="793" spans="1:26" ht="12.75" customHeight="1">
      <c r="A793" s="33"/>
      <c r="B793" s="11"/>
      <c r="C793" s="37"/>
      <c r="D793" s="60"/>
      <c r="E793" s="60"/>
      <c r="F793" s="60"/>
      <c r="G793" s="39"/>
      <c r="H793" s="4"/>
      <c r="I793" s="4"/>
      <c r="J793" s="4"/>
      <c r="K793" s="4"/>
      <c r="L793" s="4"/>
      <c r="M793" s="4"/>
      <c r="N793" s="4"/>
      <c r="O793" s="4"/>
      <c r="P793" s="4"/>
      <c r="Q793" s="4"/>
      <c r="R793" s="4"/>
      <c r="S793" s="4"/>
      <c r="T793" s="4"/>
      <c r="U793" s="4"/>
      <c r="V793" s="4"/>
      <c r="W793" s="4"/>
      <c r="X793" s="4"/>
      <c r="Y793" s="4"/>
      <c r="Z793" s="4"/>
    </row>
    <row r="794" spans="1:26" ht="12.75" customHeight="1">
      <c r="A794" s="33"/>
      <c r="B794" s="34" t="s">
        <v>520</v>
      </c>
      <c r="C794" s="37"/>
      <c r="D794" s="846" t="s">
        <v>608</v>
      </c>
      <c r="E794" s="832"/>
      <c r="F794" s="832"/>
      <c r="G794" s="39"/>
      <c r="H794" s="4"/>
      <c r="I794" s="4"/>
      <c r="J794" s="4"/>
      <c r="K794" s="4"/>
      <c r="L794" s="4"/>
      <c r="M794" s="4"/>
      <c r="N794" s="4"/>
      <c r="O794" s="4"/>
      <c r="P794" s="4"/>
      <c r="Q794" s="4"/>
      <c r="R794" s="4"/>
      <c r="S794" s="4"/>
      <c r="T794" s="4"/>
      <c r="U794" s="4"/>
      <c r="V794" s="4"/>
      <c r="W794" s="4"/>
      <c r="X794" s="4"/>
      <c r="Y794" s="4"/>
      <c r="Z794" s="4"/>
    </row>
    <row r="795" spans="1:26" ht="12.75" customHeight="1">
      <c r="A795" s="33"/>
      <c r="B795" s="33"/>
      <c r="C795" s="37"/>
      <c r="D795" s="832"/>
      <c r="E795" s="832"/>
      <c r="F795" s="832"/>
      <c r="G795" s="39"/>
      <c r="H795" s="4"/>
      <c r="I795" s="4"/>
      <c r="J795" s="4"/>
      <c r="K795" s="4"/>
      <c r="L795" s="4"/>
      <c r="M795" s="4"/>
      <c r="N795" s="4"/>
      <c r="O795" s="4"/>
      <c r="P795" s="4"/>
      <c r="Q795" s="4"/>
      <c r="R795" s="4"/>
      <c r="S795" s="4"/>
      <c r="T795" s="4"/>
      <c r="U795" s="4"/>
      <c r="V795" s="4"/>
      <c r="W795" s="4"/>
      <c r="X795" s="4"/>
      <c r="Y795" s="4"/>
      <c r="Z795" s="4"/>
    </row>
    <row r="796" spans="1:26" ht="12.75" customHeight="1">
      <c r="A796" s="33"/>
      <c r="B796" s="33"/>
      <c r="C796" s="37"/>
      <c r="D796" s="832"/>
      <c r="E796" s="832"/>
      <c r="F796" s="832"/>
      <c r="G796" s="39"/>
      <c r="H796" s="4"/>
      <c r="I796" s="4"/>
      <c r="J796" s="4"/>
      <c r="K796" s="4"/>
      <c r="L796" s="4"/>
      <c r="M796" s="4"/>
      <c r="N796" s="4"/>
      <c r="O796" s="4"/>
      <c r="P796" s="4"/>
      <c r="Q796" s="4"/>
      <c r="R796" s="4"/>
      <c r="S796" s="4"/>
      <c r="T796" s="4"/>
      <c r="U796" s="4"/>
      <c r="V796" s="4"/>
      <c r="W796" s="4"/>
      <c r="X796" s="4"/>
      <c r="Y796" s="4"/>
      <c r="Z796" s="4"/>
    </row>
    <row r="797" spans="1:26" ht="12.75" customHeight="1">
      <c r="A797" s="33"/>
      <c r="B797" s="33"/>
      <c r="C797" s="37"/>
      <c r="D797" s="832"/>
      <c r="E797" s="832"/>
      <c r="F797" s="832"/>
      <c r="G797" s="39"/>
      <c r="H797" s="4"/>
      <c r="I797" s="4"/>
      <c r="J797" s="4"/>
      <c r="K797" s="4"/>
      <c r="L797" s="4"/>
      <c r="M797" s="4"/>
      <c r="N797" s="4"/>
      <c r="O797" s="4"/>
      <c r="P797" s="4"/>
      <c r="Q797" s="4"/>
      <c r="R797" s="4"/>
      <c r="S797" s="4"/>
      <c r="T797" s="4"/>
      <c r="U797" s="4"/>
      <c r="V797" s="4"/>
      <c r="W797" s="4"/>
      <c r="X797" s="4"/>
      <c r="Y797" s="4"/>
      <c r="Z797" s="4"/>
    </row>
    <row r="798" spans="1:26" ht="12.75" customHeight="1">
      <c r="A798" s="33"/>
      <c r="B798" s="33"/>
      <c r="C798" s="37"/>
      <c r="D798" s="832"/>
      <c r="E798" s="832"/>
      <c r="F798" s="832"/>
      <c r="G798" s="39"/>
      <c r="H798" s="4"/>
      <c r="I798" s="4"/>
      <c r="J798" s="4"/>
      <c r="K798" s="4"/>
      <c r="L798" s="4"/>
      <c r="M798" s="4"/>
      <c r="N798" s="4"/>
      <c r="O798" s="4"/>
      <c r="P798" s="4"/>
      <c r="Q798" s="4"/>
      <c r="R798" s="4"/>
      <c r="S798" s="4"/>
      <c r="T798" s="4"/>
      <c r="U798" s="4"/>
      <c r="V798" s="4"/>
      <c r="W798" s="4"/>
      <c r="X798" s="4"/>
      <c r="Y798" s="4"/>
      <c r="Z798" s="4"/>
    </row>
    <row r="799" spans="1:26" ht="12.75" customHeight="1">
      <c r="A799" s="33"/>
      <c r="B799" s="33"/>
      <c r="C799" s="37"/>
      <c r="D799" s="832"/>
      <c r="E799" s="832"/>
      <c r="F799" s="832"/>
      <c r="G799" s="39"/>
      <c r="H799" s="4"/>
      <c r="I799" s="4"/>
      <c r="J799" s="4"/>
      <c r="K799" s="4"/>
      <c r="L799" s="4"/>
      <c r="M799" s="4"/>
      <c r="N799" s="4"/>
      <c r="O799" s="4"/>
      <c r="P799" s="4"/>
      <c r="Q799" s="4"/>
      <c r="R799" s="4"/>
      <c r="S799" s="4"/>
      <c r="T799" s="4"/>
      <c r="U799" s="4"/>
      <c r="V799" s="4"/>
      <c r="W799" s="4"/>
      <c r="X799" s="4"/>
      <c r="Y799" s="4"/>
      <c r="Z799" s="4"/>
    </row>
    <row r="800" spans="1:26" ht="12.75" customHeight="1">
      <c r="A800" s="33"/>
      <c r="B800" s="33"/>
      <c r="C800" s="37"/>
      <c r="D800" s="42"/>
      <c r="E800" s="42"/>
      <c r="F800" s="42"/>
      <c r="G800" s="39"/>
      <c r="H800" s="4"/>
      <c r="I800" s="4"/>
      <c r="J800" s="4"/>
      <c r="K800" s="4"/>
      <c r="L800" s="4"/>
      <c r="M800" s="4"/>
      <c r="N800" s="4"/>
      <c r="O800" s="4"/>
      <c r="P800" s="4"/>
      <c r="Q800" s="4"/>
      <c r="R800" s="4"/>
      <c r="S800" s="4"/>
      <c r="T800" s="4"/>
      <c r="U800" s="4"/>
      <c r="V800" s="4"/>
      <c r="W800" s="4"/>
      <c r="X800" s="4"/>
      <c r="Y800" s="4"/>
      <c r="Z800" s="4"/>
    </row>
    <row r="801" spans="1:26" ht="12.75" customHeight="1">
      <c r="A801" s="33"/>
      <c r="B801" s="34" t="s">
        <v>520</v>
      </c>
      <c r="C801" s="37"/>
      <c r="D801" s="846" t="s">
        <v>609</v>
      </c>
      <c r="E801" s="832"/>
      <c r="F801" s="832"/>
      <c r="G801" s="39"/>
      <c r="H801" s="4"/>
      <c r="I801" s="4"/>
      <c r="J801" s="4"/>
      <c r="K801" s="4"/>
      <c r="L801" s="4"/>
      <c r="M801" s="4"/>
      <c r="N801" s="4"/>
      <c r="O801" s="4"/>
      <c r="P801" s="4"/>
      <c r="Q801" s="4"/>
      <c r="R801" s="4"/>
      <c r="S801" s="4"/>
      <c r="T801" s="4"/>
      <c r="U801" s="4"/>
      <c r="V801" s="4"/>
      <c r="W801" s="4"/>
      <c r="X801" s="4"/>
      <c r="Y801" s="4"/>
      <c r="Z801" s="4"/>
    </row>
    <row r="802" spans="1:26" ht="12.75" customHeight="1">
      <c r="A802" s="33"/>
      <c r="B802" s="33"/>
      <c r="C802" s="37"/>
      <c r="D802" s="832"/>
      <c r="E802" s="832"/>
      <c r="F802" s="832"/>
      <c r="G802" s="39"/>
      <c r="H802" s="4"/>
      <c r="I802" s="4"/>
      <c r="J802" s="4"/>
      <c r="K802" s="4"/>
      <c r="L802" s="4"/>
      <c r="M802" s="4"/>
      <c r="N802" s="4"/>
      <c r="O802" s="4"/>
      <c r="P802" s="4"/>
      <c r="Q802" s="4"/>
      <c r="R802" s="4"/>
      <c r="S802" s="4"/>
      <c r="T802" s="4"/>
      <c r="U802" s="4"/>
      <c r="V802" s="4"/>
      <c r="W802" s="4"/>
      <c r="X802" s="4"/>
      <c r="Y802" s="4"/>
      <c r="Z802" s="4"/>
    </row>
    <row r="803" spans="1:26" ht="12.75" customHeight="1">
      <c r="A803" s="33"/>
      <c r="B803" s="33"/>
      <c r="C803" s="37"/>
      <c r="D803" s="832"/>
      <c r="E803" s="832"/>
      <c r="F803" s="832"/>
      <c r="G803" s="39"/>
      <c r="H803" s="4"/>
      <c r="I803" s="4"/>
      <c r="J803" s="4"/>
      <c r="K803" s="4"/>
      <c r="L803" s="4"/>
      <c r="M803" s="4"/>
      <c r="N803" s="4"/>
      <c r="O803" s="4"/>
      <c r="P803" s="4"/>
      <c r="Q803" s="4"/>
      <c r="R803" s="4"/>
      <c r="S803" s="4"/>
      <c r="T803" s="4"/>
      <c r="U803" s="4"/>
      <c r="V803" s="4"/>
      <c r="W803" s="4"/>
      <c r="X803" s="4"/>
      <c r="Y803" s="4"/>
      <c r="Z803" s="4"/>
    </row>
    <row r="804" spans="1:26" ht="12.75" customHeight="1">
      <c r="A804" s="33"/>
      <c r="B804" s="33"/>
      <c r="C804" s="37"/>
      <c r="D804" s="832"/>
      <c r="E804" s="832"/>
      <c r="F804" s="832"/>
      <c r="G804" s="39"/>
      <c r="H804" s="4"/>
      <c r="I804" s="4"/>
      <c r="J804" s="4"/>
      <c r="K804" s="4"/>
      <c r="L804" s="4"/>
      <c r="M804" s="4"/>
      <c r="N804" s="4"/>
      <c r="O804" s="4"/>
      <c r="P804" s="4"/>
      <c r="Q804" s="4"/>
      <c r="R804" s="4"/>
      <c r="S804" s="4"/>
      <c r="T804" s="4"/>
      <c r="U804" s="4"/>
      <c r="V804" s="4"/>
      <c r="W804" s="4"/>
      <c r="X804" s="4"/>
      <c r="Y804" s="4"/>
      <c r="Z804" s="4"/>
    </row>
    <row r="805" spans="1:26" ht="12.75" customHeight="1">
      <c r="A805" s="33"/>
      <c r="B805" s="33"/>
      <c r="C805" s="37"/>
      <c r="D805" s="832"/>
      <c r="E805" s="832"/>
      <c r="F805" s="832"/>
      <c r="G805" s="39"/>
      <c r="H805" s="4"/>
      <c r="I805" s="4"/>
      <c r="J805" s="4"/>
      <c r="K805" s="4"/>
      <c r="L805" s="4"/>
      <c r="M805" s="4"/>
      <c r="N805" s="4"/>
      <c r="O805" s="4"/>
      <c r="P805" s="4"/>
      <c r="Q805" s="4"/>
      <c r="R805" s="4"/>
      <c r="S805" s="4"/>
      <c r="T805" s="4"/>
      <c r="U805" s="4"/>
      <c r="V805" s="4"/>
      <c r="W805" s="4"/>
      <c r="X805" s="4"/>
      <c r="Y805" s="4"/>
      <c r="Z805" s="4"/>
    </row>
    <row r="806" spans="1:26" ht="12.75" customHeight="1">
      <c r="A806" s="33"/>
      <c r="B806" s="33"/>
      <c r="C806" s="37"/>
      <c r="D806" s="832"/>
      <c r="E806" s="832"/>
      <c r="F806" s="832"/>
      <c r="G806" s="39"/>
      <c r="H806" s="4"/>
      <c r="I806" s="4"/>
      <c r="J806" s="4"/>
      <c r="K806" s="4"/>
      <c r="L806" s="4"/>
      <c r="M806" s="4"/>
      <c r="N806" s="4"/>
      <c r="O806" s="4"/>
      <c r="P806" s="4"/>
      <c r="Q806" s="4"/>
      <c r="R806" s="4"/>
      <c r="S806" s="4"/>
      <c r="T806" s="4"/>
      <c r="U806" s="4"/>
      <c r="V806" s="4"/>
      <c r="W806" s="4"/>
      <c r="X806" s="4"/>
      <c r="Y806" s="4"/>
      <c r="Z806" s="4"/>
    </row>
    <row r="807" spans="1:26" ht="12.75" customHeight="1">
      <c r="A807" s="33"/>
      <c r="B807" s="33"/>
      <c r="C807" s="37"/>
      <c r="D807" s="42"/>
      <c r="E807" s="42"/>
      <c r="F807" s="42"/>
      <c r="G807" s="39"/>
      <c r="H807" s="4"/>
      <c r="I807" s="4"/>
      <c r="J807" s="4"/>
      <c r="K807" s="4"/>
      <c r="L807" s="4"/>
      <c r="M807" s="4"/>
      <c r="N807" s="4"/>
      <c r="O807" s="4"/>
      <c r="P807" s="4"/>
      <c r="Q807" s="4"/>
      <c r="R807" s="4"/>
      <c r="S807" s="4"/>
      <c r="T807" s="4"/>
      <c r="U807" s="4"/>
      <c r="V807" s="4"/>
      <c r="W807" s="4"/>
      <c r="X807" s="4"/>
      <c r="Y807" s="4"/>
      <c r="Z807" s="4"/>
    </row>
    <row r="808" spans="1:26" ht="12.75" customHeight="1">
      <c r="A808" s="33"/>
      <c r="B808" s="34" t="s">
        <v>520</v>
      </c>
      <c r="C808" s="37"/>
      <c r="D808" s="865" t="s">
        <v>610</v>
      </c>
      <c r="E808" s="832"/>
      <c r="F808" s="832"/>
      <c r="G808" s="39"/>
      <c r="H808" s="4"/>
      <c r="I808" s="4"/>
      <c r="J808" s="4"/>
      <c r="K808" s="4"/>
      <c r="L808" s="4"/>
      <c r="M808" s="4"/>
      <c r="N808" s="4"/>
      <c r="O808" s="4"/>
      <c r="P808" s="4"/>
      <c r="Q808" s="4"/>
      <c r="R808" s="4"/>
      <c r="S808" s="4"/>
      <c r="T808" s="4"/>
      <c r="U808" s="4"/>
      <c r="V808" s="4"/>
      <c r="W808" s="4"/>
      <c r="X808" s="4"/>
      <c r="Y808" s="4"/>
      <c r="Z808" s="4"/>
    </row>
    <row r="809" spans="1:26" ht="12.75" customHeight="1">
      <c r="A809" s="33"/>
      <c r="B809" s="33"/>
      <c r="C809" s="37"/>
      <c r="D809" s="832"/>
      <c r="E809" s="832"/>
      <c r="F809" s="832"/>
      <c r="G809" s="39"/>
      <c r="H809" s="4"/>
      <c r="I809" s="4"/>
      <c r="J809" s="4"/>
      <c r="K809" s="4"/>
      <c r="L809" s="4"/>
      <c r="M809" s="4"/>
      <c r="N809" s="4"/>
      <c r="O809" s="4"/>
      <c r="P809" s="4"/>
      <c r="Q809" s="4"/>
      <c r="R809" s="4"/>
      <c r="S809" s="4"/>
      <c r="T809" s="4"/>
      <c r="U809" s="4"/>
      <c r="V809" s="4"/>
      <c r="W809" s="4"/>
      <c r="X809" s="4"/>
      <c r="Y809" s="4"/>
      <c r="Z809" s="4"/>
    </row>
    <row r="810" spans="1:26" ht="12.75" customHeight="1">
      <c r="A810" s="29"/>
      <c r="B810" s="29"/>
      <c r="C810" s="37"/>
      <c r="D810" s="832"/>
      <c r="E810" s="832"/>
      <c r="F810" s="832"/>
      <c r="G810" s="39"/>
      <c r="H810" s="4"/>
      <c r="I810" s="4"/>
      <c r="J810" s="4"/>
      <c r="K810" s="4"/>
      <c r="L810" s="4"/>
      <c r="M810" s="4"/>
      <c r="N810" s="4"/>
      <c r="O810" s="4"/>
      <c r="P810" s="4"/>
      <c r="Q810" s="4"/>
      <c r="R810" s="4"/>
      <c r="S810" s="4"/>
      <c r="T810" s="4"/>
      <c r="U810" s="4"/>
      <c r="V810" s="4"/>
      <c r="W810" s="4"/>
      <c r="X810" s="4"/>
      <c r="Y810" s="4"/>
      <c r="Z810" s="4"/>
    </row>
    <row r="811" spans="1:26" ht="12.75" customHeight="1">
      <c r="A811" s="33"/>
      <c r="B811" s="29"/>
      <c r="C811" s="37"/>
      <c r="D811" s="832"/>
      <c r="E811" s="832"/>
      <c r="F811" s="832"/>
      <c r="G811" s="39"/>
      <c r="H811" s="4"/>
      <c r="I811" s="4"/>
      <c r="J811" s="4"/>
      <c r="K811" s="4"/>
      <c r="L811" s="4"/>
      <c r="M811" s="4"/>
      <c r="N811" s="4"/>
      <c r="O811" s="4"/>
      <c r="P811" s="4"/>
      <c r="Q811" s="4"/>
      <c r="R811" s="4"/>
      <c r="S811" s="4"/>
      <c r="T811" s="4"/>
      <c r="U811" s="4"/>
      <c r="V811" s="4"/>
      <c r="W811" s="4"/>
      <c r="X811" s="4"/>
      <c r="Y811" s="4"/>
      <c r="Z811" s="4"/>
    </row>
    <row r="812" spans="1:26" ht="12.75" customHeight="1">
      <c r="A812" s="33"/>
      <c r="B812" s="29"/>
      <c r="C812" s="37"/>
      <c r="D812" s="832"/>
      <c r="E812" s="832"/>
      <c r="F812" s="832"/>
      <c r="G812" s="39"/>
      <c r="H812" s="4"/>
      <c r="I812" s="4"/>
      <c r="J812" s="4"/>
      <c r="K812" s="4"/>
      <c r="L812" s="4"/>
      <c r="M812" s="4"/>
      <c r="N812" s="4"/>
      <c r="O812" s="4"/>
      <c r="P812" s="4"/>
      <c r="Q812" s="4"/>
      <c r="R812" s="4"/>
      <c r="S812" s="4"/>
      <c r="T812" s="4"/>
      <c r="U812" s="4"/>
      <c r="V812" s="4"/>
      <c r="W812" s="4"/>
      <c r="X812" s="4"/>
      <c r="Y812" s="4"/>
      <c r="Z812" s="4"/>
    </row>
    <row r="813" spans="1:26" ht="12.75" customHeight="1">
      <c r="A813" s="33"/>
      <c r="B813" s="29"/>
      <c r="C813" s="37"/>
      <c r="D813" s="832"/>
      <c r="E813" s="832"/>
      <c r="F813" s="832"/>
      <c r="G813" s="39"/>
      <c r="H813" s="4"/>
      <c r="I813" s="4"/>
      <c r="J813" s="4"/>
      <c r="K813" s="4"/>
      <c r="L813" s="4"/>
      <c r="M813" s="4"/>
      <c r="N813" s="4"/>
      <c r="O813" s="4"/>
      <c r="P813" s="4"/>
      <c r="Q813" s="4"/>
      <c r="R813" s="4"/>
      <c r="S813" s="4"/>
      <c r="T813" s="4"/>
      <c r="U813" s="4"/>
      <c r="V813" s="4"/>
      <c r="W813" s="4"/>
      <c r="X813" s="4"/>
      <c r="Y813" s="4"/>
      <c r="Z813" s="4"/>
    </row>
    <row r="814" spans="1:26" ht="12.75" customHeight="1">
      <c r="A814" s="29"/>
      <c r="B814" s="29"/>
      <c r="C814" s="37"/>
      <c r="D814" s="39"/>
      <c r="E814" s="4"/>
      <c r="F814" s="4"/>
      <c r="G814" s="39"/>
      <c r="H814" s="4"/>
      <c r="I814" s="4"/>
      <c r="J814" s="4"/>
      <c r="K814" s="4"/>
      <c r="L814" s="4"/>
      <c r="M814" s="4"/>
      <c r="N814" s="4"/>
      <c r="O814" s="4"/>
      <c r="P814" s="4"/>
      <c r="Q814" s="4"/>
      <c r="R814" s="4"/>
      <c r="S814" s="4"/>
      <c r="T814" s="4"/>
      <c r="U814" s="4"/>
      <c r="V814" s="4"/>
      <c r="W814" s="4"/>
      <c r="X814" s="4"/>
      <c r="Y814" s="4"/>
      <c r="Z814" s="4"/>
    </row>
    <row r="815" spans="1:26" ht="12.75" customHeight="1">
      <c r="A815" s="848" t="s">
        <v>611</v>
      </c>
      <c r="B815" s="849"/>
      <c r="C815" s="849"/>
      <c r="D815" s="849"/>
      <c r="E815" s="849"/>
      <c r="F815" s="849"/>
      <c r="G815" s="849"/>
      <c r="H815" s="4"/>
      <c r="I815" s="4"/>
      <c r="J815" s="4"/>
      <c r="K815" s="4"/>
      <c r="L815" s="4"/>
      <c r="M815" s="4"/>
      <c r="N815" s="4"/>
      <c r="O815" s="4"/>
      <c r="P815" s="4"/>
      <c r="Q815" s="4"/>
      <c r="R815" s="4"/>
      <c r="S815" s="4"/>
      <c r="T815" s="4"/>
      <c r="U815" s="4"/>
      <c r="V815" s="4"/>
      <c r="W815" s="4"/>
      <c r="X815" s="4"/>
      <c r="Y815" s="4"/>
      <c r="Z815" s="4"/>
    </row>
    <row r="816" spans="1:26" ht="12.75" customHeight="1">
      <c r="A816" s="27"/>
      <c r="B816" s="27"/>
      <c r="C816" s="37"/>
      <c r="D816" s="39"/>
      <c r="E816" s="39"/>
      <c r="F816" s="39"/>
      <c r="G816" s="39"/>
      <c r="H816" s="4"/>
      <c r="I816" s="4"/>
      <c r="J816" s="4"/>
      <c r="K816" s="4"/>
      <c r="L816" s="4"/>
      <c r="M816" s="4"/>
      <c r="N816" s="4"/>
      <c r="O816" s="4"/>
      <c r="P816" s="4"/>
      <c r="Q816" s="4"/>
      <c r="R816" s="4"/>
      <c r="S816" s="4"/>
      <c r="T816" s="4"/>
      <c r="U816" s="4"/>
      <c r="V816" s="4"/>
      <c r="W816" s="4"/>
      <c r="X816" s="4"/>
      <c r="Y816" s="4"/>
      <c r="Z816" s="4"/>
    </row>
    <row r="817" spans="1:26" ht="12.75" customHeight="1">
      <c r="A817" s="33"/>
      <c r="B817" s="33"/>
      <c r="C817" s="11"/>
      <c r="D817" s="845" t="s">
        <v>612</v>
      </c>
      <c r="E817" s="832"/>
      <c r="F817" s="832"/>
      <c r="G817" s="4"/>
      <c r="H817" s="4"/>
      <c r="I817" s="4"/>
      <c r="J817" s="4"/>
      <c r="K817" s="4"/>
      <c r="L817" s="4"/>
      <c r="M817" s="4"/>
      <c r="N817" s="4"/>
      <c r="O817" s="4"/>
      <c r="P817" s="4"/>
      <c r="Q817" s="4"/>
      <c r="R817" s="4"/>
      <c r="S817" s="4"/>
      <c r="T817" s="4"/>
      <c r="U817" s="4"/>
      <c r="V817" s="4"/>
      <c r="W817" s="4"/>
      <c r="X817" s="4"/>
      <c r="Y817" s="4"/>
      <c r="Z817" s="4"/>
    </row>
    <row r="818" spans="1:26" ht="14.25" customHeight="1">
      <c r="A818" s="33"/>
      <c r="B818" s="33"/>
      <c r="C818" s="11"/>
      <c r="D818" s="834" t="s">
        <v>613</v>
      </c>
      <c r="E818" s="832"/>
      <c r="F818" s="832"/>
      <c r="G818" s="4"/>
      <c r="H818" s="4"/>
      <c r="I818" s="4"/>
      <c r="J818" s="4"/>
      <c r="K818" s="4"/>
      <c r="L818" s="4"/>
      <c r="M818" s="4"/>
      <c r="N818" s="4"/>
      <c r="O818" s="4"/>
      <c r="P818" s="4"/>
      <c r="Q818" s="4"/>
      <c r="R818" s="4"/>
      <c r="S818" s="4"/>
      <c r="T818" s="4"/>
      <c r="U818" s="4"/>
      <c r="V818" s="4"/>
      <c r="W818" s="4"/>
      <c r="X818" s="4"/>
      <c r="Y818" s="4"/>
      <c r="Z818" s="4"/>
    </row>
    <row r="819" spans="1:26" ht="12.75" customHeight="1">
      <c r="A819" s="33"/>
      <c r="B819" s="33"/>
      <c r="C819" s="11"/>
      <c r="D819" s="5"/>
      <c r="E819" s="5"/>
      <c r="F819" s="5"/>
      <c r="G819" s="4"/>
      <c r="H819" s="4"/>
      <c r="I819" s="4"/>
      <c r="J819" s="4"/>
      <c r="K819" s="4"/>
      <c r="L819" s="4"/>
      <c r="M819" s="4"/>
      <c r="N819" s="4"/>
      <c r="O819" s="4"/>
      <c r="P819" s="4"/>
      <c r="Q819" s="4"/>
      <c r="R819" s="4"/>
      <c r="S819" s="4"/>
      <c r="T819" s="4"/>
      <c r="U819" s="4"/>
      <c r="V819" s="4"/>
      <c r="W819" s="4"/>
      <c r="X819" s="4"/>
      <c r="Y819" s="4"/>
      <c r="Z819" s="4"/>
    </row>
    <row r="820" spans="1:26" ht="12.75" customHeight="1">
      <c r="A820" s="11"/>
      <c r="B820" s="34" t="s">
        <v>2562</v>
      </c>
      <c r="C820" s="37"/>
      <c r="D820" s="834" t="s">
        <v>614</v>
      </c>
      <c r="E820" s="832"/>
      <c r="F820" s="832"/>
      <c r="G820" s="4"/>
      <c r="H820" s="4"/>
      <c r="I820" s="4"/>
      <c r="J820" s="4"/>
      <c r="K820" s="4"/>
      <c r="L820" s="4"/>
      <c r="M820" s="4"/>
      <c r="N820" s="4"/>
      <c r="O820" s="4"/>
      <c r="P820" s="4"/>
      <c r="Q820" s="4"/>
      <c r="R820" s="4"/>
      <c r="S820" s="4"/>
      <c r="T820" s="4"/>
      <c r="U820" s="4"/>
      <c r="V820" s="4"/>
      <c r="W820" s="4"/>
      <c r="X820" s="4"/>
      <c r="Y820" s="4"/>
      <c r="Z820" s="4"/>
    </row>
    <row r="821" spans="1:26" ht="14.25" customHeight="1">
      <c r="A821" s="29"/>
      <c r="B821" s="29"/>
      <c r="C821" s="37"/>
      <c r="D821" s="3" t="s">
        <v>540</v>
      </c>
      <c r="E821" s="835" t="s">
        <v>615</v>
      </c>
      <c r="F821" s="832"/>
      <c r="G821" s="4"/>
      <c r="H821" s="4"/>
      <c r="I821" s="4"/>
      <c r="J821" s="4"/>
      <c r="K821" s="4"/>
      <c r="L821" s="4"/>
      <c r="M821" s="4"/>
      <c r="N821" s="4"/>
      <c r="O821" s="4"/>
      <c r="P821" s="4"/>
      <c r="Q821" s="4"/>
      <c r="R821" s="4"/>
      <c r="S821" s="4"/>
      <c r="T821" s="4"/>
      <c r="U821" s="4"/>
      <c r="V821" s="4"/>
      <c r="W821" s="4"/>
      <c r="X821" s="4"/>
      <c r="Y821" s="4"/>
      <c r="Z821" s="4"/>
    </row>
    <row r="822" spans="1:26" ht="12.75" customHeight="1">
      <c r="A822" s="29"/>
      <c r="B822" s="29"/>
      <c r="C822" s="37"/>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hidden="1" customHeight="1">
      <c r="A823" s="29"/>
      <c r="B823" s="34" t="s">
        <v>294</v>
      </c>
      <c r="C823" s="37"/>
      <c r="D823" s="834" t="s">
        <v>616</v>
      </c>
      <c r="E823" s="832"/>
      <c r="F823" s="832"/>
      <c r="G823" s="4"/>
      <c r="H823" s="4"/>
      <c r="I823" s="4"/>
      <c r="J823" s="4"/>
      <c r="K823" s="4"/>
      <c r="L823" s="4"/>
      <c r="M823" s="4"/>
      <c r="N823" s="4"/>
      <c r="O823" s="4"/>
      <c r="P823" s="4"/>
      <c r="Q823" s="4"/>
      <c r="R823" s="4"/>
      <c r="S823" s="4"/>
      <c r="T823" s="4"/>
      <c r="U823" s="4"/>
      <c r="V823" s="4"/>
      <c r="W823" s="4"/>
      <c r="X823" s="4"/>
      <c r="Y823" s="4"/>
      <c r="Z823" s="4"/>
    </row>
    <row r="824" spans="1:26" ht="12.75" hidden="1" customHeight="1">
      <c r="A824" s="29"/>
      <c r="B824" s="29"/>
      <c r="C824" s="37"/>
      <c r="D824" s="832"/>
      <c r="E824" s="832"/>
      <c r="F824" s="832"/>
      <c r="G824" s="4"/>
      <c r="H824" s="4"/>
      <c r="I824" s="4"/>
      <c r="J824" s="4"/>
      <c r="K824" s="4"/>
      <c r="L824" s="4"/>
      <c r="M824" s="4"/>
      <c r="N824" s="4"/>
      <c r="O824" s="4"/>
      <c r="P824" s="4"/>
      <c r="Q824" s="4"/>
      <c r="R824" s="4"/>
      <c r="S824" s="4"/>
      <c r="T824" s="4"/>
      <c r="U824" s="4"/>
      <c r="V824" s="4"/>
      <c r="W824" s="4"/>
      <c r="X824" s="4"/>
      <c r="Y824" s="4"/>
      <c r="Z824" s="4"/>
    </row>
    <row r="825" spans="1:26" ht="12.75" hidden="1" customHeight="1">
      <c r="A825" s="29"/>
      <c r="B825" s="29"/>
      <c r="C825" s="37"/>
      <c r="D825" s="832"/>
      <c r="E825" s="832"/>
      <c r="F825" s="832"/>
      <c r="G825" s="4"/>
      <c r="H825" s="4"/>
      <c r="I825" s="4"/>
      <c r="J825" s="4"/>
      <c r="K825" s="4"/>
      <c r="L825" s="4"/>
      <c r="M825" s="4"/>
      <c r="N825" s="4"/>
      <c r="O825" s="4"/>
      <c r="P825" s="4"/>
      <c r="Q825" s="4"/>
      <c r="R825" s="4"/>
      <c r="S825" s="4"/>
      <c r="T825" s="4"/>
      <c r="U825" s="4"/>
      <c r="V825" s="4"/>
      <c r="W825" s="4"/>
      <c r="X825" s="4"/>
      <c r="Y825" s="4"/>
      <c r="Z825" s="4"/>
    </row>
    <row r="826" spans="1:26" ht="12.75" hidden="1" customHeight="1">
      <c r="A826" s="29"/>
      <c r="B826" s="29"/>
      <c r="C826" s="37"/>
      <c r="D826" s="832"/>
      <c r="E826" s="832"/>
      <c r="F826" s="832"/>
      <c r="G826" s="4"/>
      <c r="H826" s="4"/>
      <c r="I826" s="4"/>
      <c r="J826" s="4"/>
      <c r="K826" s="4"/>
      <c r="L826" s="4"/>
      <c r="M826" s="4"/>
      <c r="N826" s="4"/>
      <c r="O826" s="4"/>
      <c r="P826" s="4"/>
      <c r="Q826" s="4"/>
      <c r="R826" s="4"/>
      <c r="S826" s="4"/>
      <c r="T826" s="4"/>
      <c r="U826" s="4"/>
      <c r="V826" s="4"/>
      <c r="W826" s="4"/>
      <c r="X826" s="4"/>
      <c r="Y826" s="4"/>
      <c r="Z826" s="4"/>
    </row>
    <row r="827" spans="1:26" ht="12.75" hidden="1" customHeight="1">
      <c r="A827" s="29"/>
      <c r="B827" s="29"/>
      <c r="C827" s="37"/>
      <c r="D827" s="832"/>
      <c r="E827" s="832"/>
      <c r="F827" s="832"/>
      <c r="G827" s="4"/>
      <c r="H827" s="4"/>
      <c r="I827" s="4"/>
      <c r="J827" s="4"/>
      <c r="K827" s="4"/>
      <c r="L827" s="4"/>
      <c r="M827" s="4"/>
      <c r="N827" s="4"/>
      <c r="O827" s="4"/>
      <c r="P827" s="4"/>
      <c r="Q827" s="4"/>
      <c r="R827" s="4"/>
      <c r="S827" s="4"/>
      <c r="T827" s="4"/>
      <c r="U827" s="4"/>
      <c r="V827" s="4"/>
      <c r="W827" s="4"/>
      <c r="X827" s="4"/>
      <c r="Y827" s="4"/>
      <c r="Z827" s="4"/>
    </row>
    <row r="828" spans="1:26" ht="12.75" hidden="1" customHeight="1">
      <c r="A828" s="29"/>
      <c r="B828" s="29"/>
      <c r="C828" s="37"/>
      <c r="D828" s="832"/>
      <c r="E828" s="832"/>
      <c r="F828" s="832"/>
      <c r="G828" s="4"/>
      <c r="H828" s="4"/>
      <c r="I828" s="4"/>
      <c r="J828" s="4"/>
      <c r="K828" s="4"/>
      <c r="L828" s="4"/>
      <c r="M828" s="4"/>
      <c r="N828" s="4"/>
      <c r="O828" s="4"/>
      <c r="P828" s="4"/>
      <c r="Q828" s="4"/>
      <c r="R828" s="4"/>
      <c r="S828" s="4"/>
      <c r="T828" s="4"/>
      <c r="U828" s="4"/>
      <c r="V828" s="4"/>
      <c r="W828" s="4"/>
      <c r="X828" s="4"/>
      <c r="Y828" s="4"/>
      <c r="Z828" s="4"/>
    </row>
    <row r="829" spans="1:26" ht="12.75" hidden="1" customHeight="1">
      <c r="A829" s="29"/>
      <c r="B829" s="29"/>
      <c r="C829" s="37"/>
      <c r="D829" s="832"/>
      <c r="E829" s="832"/>
      <c r="F829" s="832"/>
      <c r="G829" s="4"/>
      <c r="H829" s="4"/>
      <c r="I829" s="4"/>
      <c r="J829" s="4"/>
      <c r="K829" s="4"/>
      <c r="L829" s="4"/>
      <c r="M829" s="4"/>
      <c r="N829" s="4"/>
      <c r="O829" s="4"/>
      <c r="P829" s="4"/>
      <c r="Q829" s="4"/>
      <c r="R829" s="4"/>
      <c r="S829" s="4"/>
      <c r="T829" s="4"/>
      <c r="U829" s="4"/>
      <c r="V829" s="4"/>
      <c r="W829" s="4"/>
      <c r="X829" s="4"/>
      <c r="Y829" s="4"/>
      <c r="Z829" s="4"/>
    </row>
    <row r="830" spans="1:26" ht="12.75" hidden="1" customHeight="1">
      <c r="A830" s="29"/>
      <c r="B830" s="29"/>
      <c r="C830" s="37"/>
      <c r="D830" s="832"/>
      <c r="E830" s="832"/>
      <c r="F830" s="832"/>
      <c r="G830" s="4"/>
      <c r="H830" s="4"/>
      <c r="I830" s="4"/>
      <c r="J830" s="4"/>
      <c r="K830" s="4"/>
      <c r="L830" s="4"/>
      <c r="M830" s="4"/>
      <c r="N830" s="4"/>
      <c r="O830" s="4"/>
      <c r="P830" s="4"/>
      <c r="Q830" s="4"/>
      <c r="R830" s="4"/>
      <c r="S830" s="4"/>
      <c r="T830" s="4"/>
      <c r="U830" s="4"/>
      <c r="V830" s="4"/>
      <c r="W830" s="4"/>
      <c r="X830" s="4"/>
      <c r="Y830" s="4"/>
      <c r="Z830" s="4"/>
    </row>
    <row r="831" spans="1:26" ht="12.75" hidden="1" customHeight="1">
      <c r="A831" s="29"/>
      <c r="B831" s="29"/>
      <c r="C831" s="37"/>
      <c r="D831" s="832"/>
      <c r="E831" s="832"/>
      <c r="F831" s="832"/>
      <c r="G831" s="4"/>
      <c r="H831" s="4"/>
      <c r="I831" s="4"/>
      <c r="J831" s="4"/>
      <c r="K831" s="4"/>
      <c r="L831" s="4"/>
      <c r="M831" s="4"/>
      <c r="N831" s="4"/>
      <c r="O831" s="4"/>
      <c r="P831" s="4"/>
      <c r="Q831" s="4"/>
      <c r="R831" s="4"/>
      <c r="S831" s="4"/>
      <c r="T831" s="4"/>
      <c r="U831" s="4"/>
      <c r="V831" s="4"/>
      <c r="W831" s="4"/>
      <c r="X831" s="4"/>
      <c r="Y831" s="4"/>
      <c r="Z831" s="4"/>
    </row>
    <row r="832" spans="1:26" ht="12.75" hidden="1" customHeight="1">
      <c r="A832" s="29"/>
      <c r="B832" s="29"/>
      <c r="C832" s="37"/>
      <c r="D832" s="832"/>
      <c r="E832" s="832"/>
      <c r="F832" s="832"/>
      <c r="G832" s="4"/>
      <c r="H832" s="4"/>
      <c r="I832" s="4"/>
      <c r="J832" s="4"/>
      <c r="K832" s="4"/>
      <c r="L832" s="4"/>
      <c r="M832" s="4"/>
      <c r="N832" s="4"/>
      <c r="O832" s="4"/>
      <c r="P832" s="4"/>
      <c r="Q832" s="4"/>
      <c r="R832" s="4"/>
      <c r="S832" s="4"/>
      <c r="T832" s="4"/>
      <c r="U832" s="4"/>
      <c r="V832" s="4"/>
      <c r="W832" s="4"/>
      <c r="X832" s="4"/>
      <c r="Y832" s="4"/>
      <c r="Z832" s="4"/>
    </row>
    <row r="833" spans="1:26" ht="12.75" hidden="1" customHeight="1">
      <c r="A833" s="29"/>
      <c r="B833" s="29"/>
      <c r="C833" s="37"/>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c r="A834" s="33"/>
      <c r="B834" s="34" t="s">
        <v>2562</v>
      </c>
      <c r="C834" s="37"/>
      <c r="D834" s="834" t="s">
        <v>617</v>
      </c>
      <c r="E834" s="832"/>
      <c r="F834" s="832"/>
      <c r="G834" s="4"/>
      <c r="H834" s="4"/>
      <c r="I834" s="4"/>
      <c r="J834" s="4"/>
      <c r="K834" s="4"/>
      <c r="L834" s="4"/>
      <c r="M834" s="4"/>
      <c r="N834" s="4"/>
      <c r="O834" s="4"/>
      <c r="P834" s="4"/>
      <c r="Q834" s="4"/>
      <c r="R834" s="4"/>
      <c r="S834" s="4"/>
      <c r="T834" s="4"/>
      <c r="U834" s="4"/>
      <c r="V834" s="4"/>
      <c r="W834" s="4"/>
      <c r="X834" s="4"/>
      <c r="Y834" s="4"/>
      <c r="Z834" s="4"/>
    </row>
    <row r="835" spans="1:26" ht="12.75" customHeight="1">
      <c r="A835" s="33"/>
      <c r="B835" s="33"/>
      <c r="C835" s="37"/>
      <c r="D835" s="832"/>
      <c r="E835" s="832"/>
      <c r="F835" s="832"/>
      <c r="G835" s="4"/>
      <c r="H835" s="4"/>
      <c r="I835" s="4"/>
      <c r="J835" s="4"/>
      <c r="K835" s="4"/>
      <c r="L835" s="4"/>
      <c r="M835" s="4"/>
      <c r="N835" s="4"/>
      <c r="O835" s="4"/>
      <c r="P835" s="4"/>
      <c r="Q835" s="4"/>
      <c r="R835" s="4"/>
      <c r="S835" s="4"/>
      <c r="T835" s="4"/>
      <c r="U835" s="4"/>
      <c r="V835" s="4"/>
      <c r="W835" s="4"/>
      <c r="X835" s="4"/>
      <c r="Y835" s="4"/>
      <c r="Z835" s="4"/>
    </row>
    <row r="836" spans="1:26" ht="12.75" customHeight="1">
      <c r="A836" s="33"/>
      <c r="B836" s="33"/>
      <c r="C836" s="37"/>
      <c r="D836" s="832"/>
      <c r="E836" s="832"/>
      <c r="F836" s="832"/>
      <c r="G836" s="4"/>
      <c r="H836" s="4"/>
      <c r="I836" s="4"/>
      <c r="J836" s="4"/>
      <c r="K836" s="4"/>
      <c r="L836" s="4"/>
      <c r="M836" s="4"/>
      <c r="N836" s="4"/>
      <c r="O836" s="4"/>
      <c r="P836" s="4"/>
      <c r="Q836" s="4"/>
      <c r="R836" s="4"/>
      <c r="S836" s="4"/>
      <c r="T836" s="4"/>
      <c r="U836" s="4"/>
      <c r="V836" s="4"/>
      <c r="W836" s="4"/>
      <c r="X836" s="4"/>
      <c r="Y836" s="4"/>
      <c r="Z836" s="4"/>
    </row>
    <row r="837" spans="1:26" ht="12.75" customHeight="1">
      <c r="A837" s="33"/>
      <c r="B837" s="33"/>
      <c r="C837" s="37"/>
      <c r="D837" s="12"/>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c r="A838" s="61"/>
      <c r="B838" s="34" t="s">
        <v>520</v>
      </c>
      <c r="C838" s="37"/>
      <c r="D838" s="845" t="s">
        <v>618</v>
      </c>
      <c r="E838" s="832"/>
      <c r="F838" s="832"/>
      <c r="G838" s="4"/>
      <c r="H838" s="4"/>
      <c r="I838" s="4"/>
      <c r="J838" s="4"/>
      <c r="K838" s="4"/>
      <c r="L838" s="4"/>
      <c r="M838" s="4"/>
      <c r="N838" s="4"/>
      <c r="O838" s="4"/>
      <c r="P838" s="4"/>
      <c r="Q838" s="4"/>
      <c r="R838" s="4"/>
      <c r="S838" s="4"/>
      <c r="T838" s="4"/>
      <c r="U838" s="4"/>
      <c r="V838" s="4"/>
      <c r="W838" s="4"/>
      <c r="X838" s="4"/>
      <c r="Y838" s="4"/>
      <c r="Z838" s="4"/>
    </row>
    <row r="839" spans="1:26" ht="12.75" customHeight="1">
      <c r="A839" s="11"/>
      <c r="B839" s="61"/>
      <c r="C839" s="37"/>
      <c r="D839" s="832"/>
      <c r="E839" s="832"/>
      <c r="F839" s="832"/>
      <c r="G839" s="4"/>
      <c r="H839" s="4"/>
      <c r="I839" s="4"/>
      <c r="J839" s="4"/>
      <c r="K839" s="4"/>
      <c r="L839" s="4"/>
      <c r="M839" s="4"/>
      <c r="N839" s="4"/>
      <c r="O839" s="4"/>
      <c r="P839" s="4"/>
      <c r="Q839" s="4"/>
      <c r="R839" s="4"/>
      <c r="S839" s="4"/>
      <c r="T839" s="4"/>
      <c r="U839" s="4"/>
      <c r="V839" s="4"/>
      <c r="W839" s="4"/>
      <c r="X839" s="4"/>
      <c r="Y839" s="4"/>
      <c r="Z839" s="4"/>
    </row>
    <row r="840" spans="1:26" ht="12.75" customHeight="1">
      <c r="A840" s="33"/>
      <c r="B840" s="11"/>
      <c r="C840" s="37"/>
      <c r="D840" s="834" t="s">
        <v>619</v>
      </c>
      <c r="E840" s="832"/>
      <c r="F840" s="832"/>
      <c r="G840" s="4"/>
      <c r="H840" s="4"/>
      <c r="I840" s="4"/>
      <c r="J840" s="4"/>
      <c r="K840" s="4"/>
      <c r="L840" s="4"/>
      <c r="M840" s="4"/>
      <c r="N840" s="4"/>
      <c r="O840" s="4"/>
      <c r="P840" s="4"/>
      <c r="Q840" s="4"/>
      <c r="R840" s="4"/>
      <c r="S840" s="4"/>
      <c r="T840" s="4"/>
      <c r="U840" s="4"/>
      <c r="V840" s="4"/>
      <c r="W840" s="4"/>
      <c r="X840" s="4"/>
      <c r="Y840" s="4"/>
      <c r="Z840" s="4"/>
    </row>
    <row r="841" spans="1:26" ht="12.75" customHeight="1">
      <c r="A841" s="33"/>
      <c r="B841" s="33"/>
      <c r="C841" s="37"/>
      <c r="D841" s="832"/>
      <c r="E841" s="832"/>
      <c r="F841" s="832"/>
      <c r="G841" s="4"/>
      <c r="H841" s="4"/>
      <c r="I841" s="4"/>
      <c r="J841" s="4"/>
      <c r="K841" s="4"/>
      <c r="L841" s="4"/>
      <c r="M841" s="4"/>
      <c r="N841" s="4"/>
      <c r="O841" s="4"/>
      <c r="P841" s="4"/>
      <c r="Q841" s="4"/>
      <c r="R841" s="4"/>
      <c r="S841" s="4"/>
      <c r="T841" s="4"/>
      <c r="U841" s="4"/>
      <c r="V841" s="4"/>
      <c r="W841" s="4"/>
      <c r="X841" s="4"/>
      <c r="Y841" s="4"/>
      <c r="Z841" s="4"/>
    </row>
    <row r="842" spans="1:26" ht="12.75" customHeight="1">
      <c r="A842" s="33"/>
      <c r="B842" s="33"/>
      <c r="C842" s="37"/>
      <c r="D842" s="832"/>
      <c r="E842" s="832"/>
      <c r="F842" s="832"/>
      <c r="G842" s="4"/>
      <c r="H842" s="4"/>
      <c r="I842" s="4"/>
      <c r="J842" s="4"/>
      <c r="K842" s="4"/>
      <c r="L842" s="4"/>
      <c r="M842" s="4"/>
      <c r="N842" s="4"/>
      <c r="O842" s="4"/>
      <c r="P842" s="4"/>
      <c r="Q842" s="4"/>
      <c r="R842" s="4"/>
      <c r="S842" s="4"/>
      <c r="T842" s="4"/>
      <c r="U842" s="4"/>
      <c r="V842" s="4"/>
      <c r="W842" s="4"/>
      <c r="X842" s="4"/>
      <c r="Y842" s="4"/>
      <c r="Z842" s="4"/>
    </row>
    <row r="843" spans="1:26" ht="12.75" customHeight="1">
      <c r="A843" s="33"/>
      <c r="B843" s="33"/>
      <c r="C843" s="37"/>
      <c r="D843" s="832"/>
      <c r="E843" s="832"/>
      <c r="F843" s="832"/>
      <c r="G843" s="4"/>
      <c r="H843" s="4"/>
      <c r="I843" s="4"/>
      <c r="J843" s="4"/>
      <c r="K843" s="4"/>
      <c r="L843" s="4"/>
      <c r="M843" s="4"/>
      <c r="N843" s="4"/>
      <c r="O843" s="4"/>
      <c r="P843" s="4"/>
      <c r="Q843" s="4"/>
      <c r="R843" s="4"/>
      <c r="S843" s="4"/>
      <c r="T843" s="4"/>
      <c r="U843" s="4"/>
      <c r="V843" s="4"/>
      <c r="W843" s="4"/>
      <c r="X843" s="4"/>
      <c r="Y843" s="4"/>
      <c r="Z843" s="4"/>
    </row>
    <row r="844" spans="1:26" ht="12.75" customHeight="1">
      <c r="A844" s="33"/>
      <c r="B844" s="33"/>
      <c r="C844" s="37"/>
      <c r="D844" s="832"/>
      <c r="E844" s="832"/>
      <c r="F844" s="832"/>
      <c r="G844" s="4"/>
      <c r="H844" s="4"/>
      <c r="I844" s="4"/>
      <c r="J844" s="4"/>
      <c r="K844" s="4"/>
      <c r="L844" s="4"/>
      <c r="M844" s="4"/>
      <c r="N844" s="4"/>
      <c r="O844" s="4"/>
      <c r="P844" s="4"/>
      <c r="Q844" s="4"/>
      <c r="R844" s="4"/>
      <c r="S844" s="4"/>
      <c r="T844" s="4"/>
      <c r="U844" s="4"/>
      <c r="V844" s="4"/>
      <c r="W844" s="4"/>
      <c r="X844" s="4"/>
      <c r="Y844" s="4"/>
      <c r="Z844" s="4"/>
    </row>
    <row r="845" spans="1:26" ht="12.75" customHeight="1">
      <c r="A845" s="33"/>
      <c r="B845" s="33"/>
      <c r="C845" s="37"/>
      <c r="D845" s="832"/>
      <c r="E845" s="832"/>
      <c r="F845" s="832"/>
      <c r="G845" s="4"/>
      <c r="H845" s="4"/>
      <c r="I845" s="4"/>
      <c r="J845" s="4"/>
      <c r="K845" s="4"/>
      <c r="L845" s="4"/>
      <c r="M845" s="4"/>
      <c r="N845" s="4"/>
      <c r="O845" s="4"/>
      <c r="P845" s="4"/>
      <c r="Q845" s="4"/>
      <c r="R845" s="4"/>
      <c r="S845" s="4"/>
      <c r="T845" s="4"/>
      <c r="U845" s="4"/>
      <c r="V845" s="4"/>
      <c r="W845" s="4"/>
      <c r="X845" s="4"/>
      <c r="Y845" s="4"/>
      <c r="Z845" s="4"/>
    </row>
    <row r="846" spans="1:26" ht="12.75" customHeight="1">
      <c r="A846" s="33"/>
      <c r="B846" s="33"/>
      <c r="C846" s="37"/>
      <c r="D846" s="12"/>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c r="A847" s="33"/>
      <c r="B847" s="34" t="s">
        <v>520</v>
      </c>
      <c r="C847" s="37"/>
      <c r="D847" s="834" t="s">
        <v>620</v>
      </c>
      <c r="E847" s="832"/>
      <c r="F847" s="832"/>
      <c r="G847" s="4"/>
      <c r="H847" s="4"/>
      <c r="I847" s="4"/>
      <c r="J847" s="4"/>
      <c r="K847" s="4"/>
      <c r="L847" s="4"/>
      <c r="M847" s="4"/>
      <c r="N847" s="4"/>
      <c r="O847" s="4"/>
      <c r="P847" s="4"/>
      <c r="Q847" s="4"/>
      <c r="R847" s="4"/>
      <c r="S847" s="4"/>
      <c r="T847" s="4"/>
      <c r="U847" s="4"/>
      <c r="V847" s="4"/>
      <c r="W847" s="4"/>
      <c r="X847" s="4"/>
      <c r="Y847" s="4"/>
      <c r="Z847" s="4"/>
    </row>
    <row r="848" spans="1:26" ht="12.75" customHeight="1">
      <c r="A848" s="33"/>
      <c r="B848" s="33"/>
      <c r="C848" s="37"/>
      <c r="D848" s="834" t="s">
        <v>621</v>
      </c>
      <c r="E848" s="832"/>
      <c r="F848" s="832"/>
      <c r="G848" s="4"/>
      <c r="H848" s="4"/>
      <c r="I848" s="4"/>
      <c r="J848" s="4"/>
      <c r="K848" s="4"/>
      <c r="L848" s="4"/>
      <c r="M848" s="4"/>
      <c r="N848" s="4"/>
      <c r="O848" s="4"/>
      <c r="P848" s="4"/>
      <c r="Q848" s="4"/>
      <c r="R848" s="4"/>
      <c r="S848" s="4"/>
      <c r="T848" s="4"/>
      <c r="U848" s="4"/>
      <c r="V848" s="4"/>
      <c r="W848" s="4"/>
      <c r="X848" s="4"/>
      <c r="Y848" s="4"/>
      <c r="Z848" s="4"/>
    </row>
    <row r="849" spans="1:26" ht="12.75" customHeight="1">
      <c r="A849" s="33"/>
      <c r="B849" s="33"/>
      <c r="C849" s="37"/>
      <c r="D849" s="3" t="s">
        <v>537</v>
      </c>
      <c r="E849" s="835" t="s">
        <v>622</v>
      </c>
      <c r="F849" s="832"/>
      <c r="G849" s="4"/>
      <c r="H849" s="4"/>
      <c r="I849" s="4"/>
      <c r="J849" s="4"/>
      <c r="K849" s="4"/>
      <c r="L849" s="4"/>
      <c r="M849" s="4"/>
      <c r="N849" s="4"/>
      <c r="O849" s="4"/>
      <c r="P849" s="4"/>
      <c r="Q849" s="4"/>
      <c r="R849" s="4"/>
      <c r="S849" s="4"/>
      <c r="T849" s="4"/>
      <c r="U849" s="4"/>
      <c r="V849" s="4"/>
      <c r="W849" s="4"/>
      <c r="X849" s="4"/>
      <c r="Y849" s="4"/>
      <c r="Z849" s="4"/>
    </row>
    <row r="850" spans="1:26" ht="12.75" customHeight="1">
      <c r="A850" s="33"/>
      <c r="B850" s="33"/>
      <c r="C850" s="37"/>
      <c r="D850" s="12"/>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c r="A851" s="33"/>
      <c r="B851" s="34" t="s">
        <v>520</v>
      </c>
      <c r="C851" s="37"/>
      <c r="D851" s="834" t="s">
        <v>623</v>
      </c>
      <c r="E851" s="832"/>
      <c r="F851" s="832"/>
      <c r="G851" s="4"/>
      <c r="H851" s="4"/>
      <c r="I851" s="4"/>
      <c r="J851" s="4"/>
      <c r="K851" s="4"/>
      <c r="L851" s="4"/>
      <c r="M851" s="4"/>
      <c r="N851" s="4"/>
      <c r="O851" s="4"/>
      <c r="P851" s="4"/>
      <c r="Q851" s="4"/>
      <c r="R851" s="4"/>
      <c r="S851" s="4"/>
      <c r="T851" s="4"/>
      <c r="U851" s="4"/>
      <c r="V851" s="4"/>
      <c r="W851" s="4"/>
      <c r="X851" s="4"/>
      <c r="Y851" s="4"/>
      <c r="Z851" s="4"/>
    </row>
    <row r="852" spans="1:26" ht="12.75" customHeight="1">
      <c r="A852" s="33"/>
      <c r="B852" s="33"/>
      <c r="C852" s="37"/>
      <c r="D852" s="832"/>
      <c r="E852" s="832"/>
      <c r="F852" s="832"/>
      <c r="G852" s="4"/>
      <c r="H852" s="4"/>
      <c r="I852" s="4"/>
      <c r="J852" s="4"/>
      <c r="K852" s="4"/>
      <c r="L852" s="4"/>
      <c r="M852" s="4"/>
      <c r="N852" s="4"/>
      <c r="O852" s="4"/>
      <c r="P852" s="4"/>
      <c r="Q852" s="4"/>
      <c r="R852" s="4"/>
      <c r="S852" s="4"/>
      <c r="T852" s="4"/>
      <c r="U852" s="4"/>
      <c r="V852" s="4"/>
      <c r="W852" s="4"/>
      <c r="X852" s="4"/>
      <c r="Y852" s="4"/>
      <c r="Z852" s="4"/>
    </row>
    <row r="853" spans="1:26" ht="12.75" customHeight="1">
      <c r="A853" s="33"/>
      <c r="B853" s="33"/>
      <c r="C853" s="37"/>
      <c r="D853" s="832"/>
      <c r="E853" s="832"/>
      <c r="F853" s="832"/>
      <c r="G853" s="4"/>
      <c r="H853" s="4"/>
      <c r="I853" s="4"/>
      <c r="J853" s="4"/>
      <c r="K853" s="4"/>
      <c r="L853" s="4"/>
      <c r="M853" s="4"/>
      <c r="N853" s="4"/>
      <c r="O853" s="4"/>
      <c r="P853" s="4"/>
      <c r="Q853" s="4"/>
      <c r="R853" s="4"/>
      <c r="S853" s="4"/>
      <c r="T853" s="4"/>
      <c r="U853" s="4"/>
      <c r="V853" s="4"/>
      <c r="W853" s="4"/>
      <c r="X853" s="4"/>
      <c r="Y853" s="4"/>
      <c r="Z853" s="4"/>
    </row>
    <row r="854" spans="1:26" ht="12.75" customHeight="1">
      <c r="A854" s="33"/>
      <c r="B854" s="33"/>
      <c r="C854" s="37"/>
      <c r="D854" s="832"/>
      <c r="E854" s="832"/>
      <c r="F854" s="832"/>
      <c r="G854" s="4"/>
      <c r="H854" s="4"/>
      <c r="I854" s="4"/>
      <c r="J854" s="4"/>
      <c r="K854" s="4"/>
      <c r="L854" s="4"/>
      <c r="M854" s="4"/>
      <c r="N854" s="4"/>
      <c r="O854" s="4"/>
      <c r="P854" s="4"/>
      <c r="Q854" s="4"/>
      <c r="R854" s="4"/>
      <c r="S854" s="4"/>
      <c r="T854" s="4"/>
      <c r="U854" s="4"/>
      <c r="V854" s="4"/>
      <c r="W854" s="4"/>
      <c r="X854" s="4"/>
      <c r="Y854" s="4"/>
      <c r="Z854" s="4"/>
    </row>
    <row r="855" spans="1:26" ht="12.75" customHeight="1">
      <c r="A855" s="27"/>
      <c r="B855" s="27"/>
      <c r="C855" s="27"/>
      <c r="D855" s="12"/>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c r="A856" s="31" t="s">
        <v>624</v>
      </c>
      <c r="B856" s="31"/>
      <c r="C856" s="62"/>
      <c r="D856" s="62"/>
      <c r="E856" s="62"/>
      <c r="F856" s="62"/>
      <c r="G856" s="62"/>
      <c r="H856" s="4"/>
      <c r="I856" s="4"/>
      <c r="J856" s="4"/>
      <c r="K856" s="4"/>
      <c r="L856" s="4"/>
      <c r="M856" s="4"/>
      <c r="N856" s="4"/>
      <c r="O856" s="4"/>
      <c r="P856" s="4"/>
      <c r="Q856" s="4"/>
      <c r="R856" s="4"/>
      <c r="S856" s="4"/>
      <c r="T856" s="4"/>
      <c r="U856" s="4"/>
      <c r="V856" s="4"/>
      <c r="W856" s="4"/>
      <c r="X856" s="4"/>
      <c r="Y856" s="4"/>
      <c r="Z856" s="4"/>
    </row>
    <row r="857" spans="1:26" ht="12.75" customHeight="1">
      <c r="A857" s="27"/>
      <c r="B857" s="27"/>
      <c r="C857" s="27"/>
      <c r="D857" s="12"/>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c r="A858" s="11"/>
      <c r="B858" s="11"/>
      <c r="C858" s="32"/>
      <c r="D858" s="850" t="s">
        <v>625</v>
      </c>
      <c r="E858" s="832"/>
      <c r="F858" s="832"/>
      <c r="G858" s="39"/>
      <c r="H858" s="4"/>
      <c r="I858" s="4"/>
      <c r="J858" s="4"/>
      <c r="K858" s="4"/>
      <c r="L858" s="4"/>
      <c r="M858" s="4"/>
      <c r="N858" s="4"/>
      <c r="O858" s="4"/>
      <c r="P858" s="4"/>
      <c r="Q858" s="4"/>
      <c r="R858" s="4"/>
      <c r="S858" s="4"/>
      <c r="T858" s="4"/>
      <c r="U858" s="4"/>
      <c r="V858" s="4"/>
      <c r="W858" s="4"/>
      <c r="X858" s="4"/>
      <c r="Y858" s="4"/>
      <c r="Z858" s="4"/>
    </row>
    <row r="859" spans="1:26" ht="12.75" customHeight="1">
      <c r="A859" s="11"/>
      <c r="B859" s="11"/>
      <c r="C859" s="32"/>
      <c r="D859" s="875" t="s">
        <v>626</v>
      </c>
      <c r="E859" s="832"/>
      <c r="F859" s="832"/>
      <c r="G859" s="39"/>
      <c r="H859" s="4"/>
      <c r="I859" s="4"/>
      <c r="J859" s="4"/>
      <c r="K859" s="4"/>
      <c r="L859" s="4"/>
      <c r="M859" s="4"/>
      <c r="N859" s="4"/>
      <c r="O859" s="4"/>
      <c r="P859" s="4"/>
      <c r="Q859" s="4"/>
      <c r="R859" s="4"/>
      <c r="S859" s="4"/>
      <c r="T859" s="4"/>
      <c r="U859" s="4"/>
      <c r="V859" s="4"/>
      <c r="W859" s="4"/>
      <c r="X859" s="4"/>
      <c r="Y859" s="4"/>
      <c r="Z859" s="4"/>
    </row>
    <row r="860" spans="1:26" ht="12.75" customHeight="1">
      <c r="A860" s="11"/>
      <c r="B860" s="11"/>
      <c r="C860" s="32"/>
      <c r="D860" s="35"/>
      <c r="E860" s="35"/>
      <c r="F860" s="35"/>
      <c r="G860" s="39"/>
      <c r="H860" s="4"/>
      <c r="I860" s="4"/>
      <c r="J860" s="4"/>
      <c r="K860" s="4"/>
      <c r="L860" s="4"/>
      <c r="M860" s="4"/>
      <c r="N860" s="4"/>
      <c r="O860" s="4"/>
      <c r="P860" s="4"/>
      <c r="Q860" s="4"/>
      <c r="R860" s="4"/>
      <c r="S860" s="4"/>
      <c r="T860" s="4"/>
      <c r="U860" s="4"/>
      <c r="V860" s="4"/>
      <c r="W860" s="4"/>
      <c r="X860" s="4"/>
      <c r="Y860" s="4"/>
      <c r="Z860" s="4"/>
    </row>
    <row r="861" spans="1:26" ht="12.75" customHeight="1">
      <c r="A861" s="33"/>
      <c r="B861" s="34" t="s">
        <v>2562</v>
      </c>
      <c r="C861" s="11"/>
      <c r="D861" s="851" t="s">
        <v>627</v>
      </c>
      <c r="E861" s="832"/>
      <c r="F861" s="832"/>
      <c r="G861" s="39"/>
      <c r="H861" s="4"/>
      <c r="I861" s="4"/>
      <c r="J861" s="4"/>
      <c r="K861" s="4"/>
      <c r="L861" s="4"/>
      <c r="M861" s="4"/>
      <c r="N861" s="4"/>
      <c r="O861" s="4"/>
      <c r="P861" s="4"/>
      <c r="Q861" s="4"/>
      <c r="R861" s="4"/>
      <c r="S861" s="4"/>
      <c r="T861" s="4"/>
      <c r="U861" s="4"/>
      <c r="V861" s="4"/>
      <c r="W861" s="4"/>
      <c r="X861" s="4"/>
      <c r="Y861" s="4"/>
      <c r="Z861" s="4"/>
    </row>
    <row r="862" spans="1:26" ht="12.75" customHeight="1">
      <c r="A862" s="11"/>
      <c r="B862" s="11"/>
      <c r="C862" s="11"/>
      <c r="D862" s="3" t="s">
        <v>537</v>
      </c>
      <c r="E862" s="876" t="s">
        <v>622</v>
      </c>
      <c r="F862" s="832"/>
      <c r="G862" s="39"/>
      <c r="H862" s="4"/>
      <c r="I862" s="4"/>
      <c r="J862" s="4"/>
      <c r="K862" s="4"/>
      <c r="L862" s="4"/>
      <c r="M862" s="4"/>
      <c r="N862" s="4"/>
      <c r="O862" s="4"/>
      <c r="P862" s="4"/>
      <c r="Q862" s="4"/>
      <c r="R862" s="4"/>
      <c r="S862" s="4"/>
      <c r="T862" s="4"/>
      <c r="U862" s="4"/>
      <c r="V862" s="4"/>
      <c r="W862" s="4"/>
      <c r="X862" s="4"/>
      <c r="Y862" s="4"/>
      <c r="Z862" s="4"/>
    </row>
    <row r="863" spans="1:26" ht="12.75" customHeight="1">
      <c r="A863" s="11"/>
      <c r="B863" s="11"/>
      <c r="C863" s="11"/>
      <c r="D863" s="12"/>
      <c r="E863" s="39"/>
      <c r="F863" s="39"/>
      <c r="G863" s="39"/>
      <c r="H863" s="4"/>
      <c r="I863" s="4"/>
      <c r="J863" s="4"/>
      <c r="K863" s="4"/>
      <c r="L863" s="4"/>
      <c r="M863" s="4"/>
      <c r="N863" s="4"/>
      <c r="O863" s="4"/>
      <c r="P863" s="4"/>
      <c r="Q863" s="4"/>
      <c r="R863" s="4"/>
      <c r="S863" s="4"/>
      <c r="T863" s="4"/>
      <c r="U863" s="4"/>
      <c r="V863" s="4"/>
      <c r="W863" s="4"/>
      <c r="X863" s="4"/>
      <c r="Y863" s="4"/>
      <c r="Z863" s="4"/>
    </row>
    <row r="864" spans="1:26" ht="12.75" customHeight="1">
      <c r="A864" s="33"/>
      <c r="B864" s="34" t="s">
        <v>2562</v>
      </c>
      <c r="C864" s="11"/>
      <c r="D864" s="834" t="s">
        <v>629</v>
      </c>
      <c r="E864" s="832"/>
      <c r="F864" s="832"/>
      <c r="G864" s="4"/>
      <c r="H864" s="4"/>
      <c r="I864" s="4"/>
      <c r="J864" s="4"/>
      <c r="K864" s="4"/>
      <c r="L864" s="4"/>
      <c r="M864" s="4"/>
      <c r="N864" s="4"/>
      <c r="O864" s="4"/>
      <c r="P864" s="4"/>
      <c r="Q864" s="4"/>
      <c r="R864" s="4"/>
      <c r="S864" s="4"/>
      <c r="T864" s="4"/>
      <c r="U864" s="4"/>
      <c r="V864" s="4"/>
      <c r="W864" s="4"/>
      <c r="X864" s="4"/>
      <c r="Y864" s="4"/>
      <c r="Z864" s="4"/>
    </row>
    <row r="865" spans="1:26" ht="12.75" customHeight="1">
      <c r="A865" s="11"/>
      <c r="B865" s="11"/>
      <c r="C865" s="11"/>
      <c r="D865" s="832"/>
      <c r="E865" s="832"/>
      <c r="F865" s="832"/>
      <c r="G865" s="4"/>
      <c r="H865" s="4"/>
      <c r="I865" s="4"/>
      <c r="J865" s="4"/>
      <c r="K865" s="4"/>
      <c r="L865" s="4"/>
      <c r="M865" s="4"/>
      <c r="N865" s="4"/>
      <c r="O865" s="4"/>
      <c r="P865" s="4"/>
      <c r="Q865" s="4"/>
      <c r="R865" s="4"/>
      <c r="S865" s="4"/>
      <c r="T865" s="4"/>
      <c r="U865" s="4"/>
      <c r="V865" s="4"/>
      <c r="W865" s="4"/>
      <c r="X865" s="4"/>
      <c r="Y865" s="4"/>
      <c r="Z865" s="4"/>
    </row>
    <row r="866" spans="1:26" ht="12.75" customHeight="1">
      <c r="A866" s="11"/>
      <c r="B866" s="11"/>
      <c r="C866" s="11"/>
      <c r="D866" s="12"/>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c r="A867" s="11"/>
      <c r="B867" s="34" t="s">
        <v>295</v>
      </c>
      <c r="C867" s="11"/>
      <c r="D867" s="845" t="s">
        <v>630</v>
      </c>
      <c r="E867" s="832"/>
      <c r="F867" s="832"/>
      <c r="G867" s="39"/>
      <c r="H867" s="4"/>
      <c r="I867" s="4"/>
      <c r="J867" s="4"/>
      <c r="K867" s="4"/>
      <c r="L867" s="4"/>
      <c r="M867" s="4"/>
      <c r="N867" s="4"/>
      <c r="O867" s="4"/>
      <c r="P867" s="4"/>
      <c r="Q867" s="4"/>
      <c r="R867" s="4"/>
      <c r="S867" s="4"/>
      <c r="T867" s="4"/>
      <c r="U867" s="4"/>
      <c r="V867" s="4"/>
      <c r="W867" s="4"/>
      <c r="X867" s="4"/>
      <c r="Y867" s="4"/>
      <c r="Z867" s="4"/>
    </row>
    <row r="868" spans="1:26" ht="12.75" customHeight="1">
      <c r="A868" s="11"/>
      <c r="B868" s="61"/>
      <c r="C868" s="11"/>
      <c r="D868" s="832"/>
      <c r="E868" s="832"/>
      <c r="F868" s="832"/>
      <c r="G868" s="39"/>
      <c r="H868" s="4"/>
      <c r="I868" s="4"/>
      <c r="J868" s="4"/>
      <c r="K868" s="4"/>
      <c r="L868" s="4"/>
      <c r="M868" s="4"/>
      <c r="N868" s="4"/>
      <c r="O868" s="4"/>
      <c r="P868" s="4"/>
      <c r="Q868" s="4"/>
      <c r="R868" s="4"/>
      <c r="S868" s="4"/>
      <c r="T868" s="4"/>
      <c r="U868" s="4"/>
      <c r="V868" s="4"/>
      <c r="W868" s="4"/>
      <c r="X868" s="4"/>
      <c r="Y868" s="4"/>
      <c r="Z868" s="4"/>
    </row>
    <row r="869" spans="1:26" ht="12.75" customHeight="1">
      <c r="A869" s="33"/>
      <c r="B869" s="4"/>
      <c r="C869" s="11"/>
      <c r="D869" s="834" t="s">
        <v>619</v>
      </c>
      <c r="E869" s="832"/>
      <c r="F869" s="832"/>
      <c r="G869" s="39"/>
      <c r="H869" s="4"/>
      <c r="I869" s="4"/>
      <c r="J869" s="4"/>
      <c r="K869" s="4"/>
      <c r="L869" s="4"/>
      <c r="M869" s="4"/>
      <c r="N869" s="4"/>
      <c r="O869" s="4"/>
      <c r="P869" s="4"/>
      <c r="Q869" s="4"/>
      <c r="R869" s="4"/>
      <c r="S869" s="4"/>
      <c r="T869" s="4"/>
      <c r="U869" s="4"/>
      <c r="V869" s="4"/>
      <c r="W869" s="4"/>
      <c r="X869" s="4"/>
      <c r="Y869" s="4"/>
      <c r="Z869" s="4"/>
    </row>
    <row r="870" spans="1:26" ht="12.75" customHeight="1">
      <c r="A870" s="33"/>
      <c r="B870" s="33"/>
      <c r="C870" s="11"/>
      <c r="D870" s="832"/>
      <c r="E870" s="832"/>
      <c r="F870" s="832"/>
      <c r="G870" s="39"/>
      <c r="H870" s="4"/>
      <c r="I870" s="4"/>
      <c r="J870" s="4"/>
      <c r="K870" s="4"/>
      <c r="L870" s="4"/>
      <c r="M870" s="4"/>
      <c r="N870" s="4"/>
      <c r="O870" s="4"/>
      <c r="P870" s="4"/>
      <c r="Q870" s="4"/>
      <c r="R870" s="4"/>
      <c r="S870" s="4"/>
      <c r="T870" s="4"/>
      <c r="U870" s="4"/>
      <c r="V870" s="4"/>
      <c r="W870" s="4"/>
      <c r="X870" s="4"/>
      <c r="Y870" s="4"/>
      <c r="Z870" s="4"/>
    </row>
    <row r="871" spans="1:26" ht="12.75" customHeight="1">
      <c r="A871" s="33"/>
      <c r="B871" s="33"/>
      <c r="C871" s="11"/>
      <c r="D871" s="832"/>
      <c r="E871" s="832"/>
      <c r="F871" s="832"/>
      <c r="G871" s="39"/>
      <c r="H871" s="4"/>
      <c r="I871" s="4"/>
      <c r="J871" s="4"/>
      <c r="K871" s="4"/>
      <c r="L871" s="4"/>
      <c r="M871" s="4"/>
      <c r="N871" s="4"/>
      <c r="O871" s="4"/>
      <c r="P871" s="4"/>
      <c r="Q871" s="4"/>
      <c r="R871" s="4"/>
      <c r="S871" s="4"/>
      <c r="T871" s="4"/>
      <c r="U871" s="4"/>
      <c r="V871" s="4"/>
      <c r="W871" s="4"/>
      <c r="X871" s="4"/>
      <c r="Y871" s="4"/>
      <c r="Z871" s="4"/>
    </row>
    <row r="872" spans="1:26" ht="12.75" customHeight="1">
      <c r="A872" s="33"/>
      <c r="B872" s="33"/>
      <c r="C872" s="11"/>
      <c r="D872" s="832"/>
      <c r="E872" s="832"/>
      <c r="F872" s="832"/>
      <c r="G872" s="39"/>
      <c r="H872" s="4"/>
      <c r="I872" s="4"/>
      <c r="J872" s="4"/>
      <c r="K872" s="4"/>
      <c r="L872" s="4"/>
      <c r="M872" s="4"/>
      <c r="N872" s="4"/>
      <c r="O872" s="4"/>
      <c r="P872" s="4"/>
      <c r="Q872" s="4"/>
      <c r="R872" s="4"/>
      <c r="S872" s="4"/>
      <c r="T872" s="4"/>
      <c r="U872" s="4"/>
      <c r="V872" s="4"/>
      <c r="W872" s="4"/>
      <c r="X872" s="4"/>
      <c r="Y872" s="4"/>
      <c r="Z872" s="4"/>
    </row>
    <row r="873" spans="1:26" ht="12.75" customHeight="1">
      <c r="A873" s="33"/>
      <c r="B873" s="33"/>
      <c r="C873" s="11"/>
      <c r="D873" s="832"/>
      <c r="E873" s="832"/>
      <c r="F873" s="832"/>
      <c r="G873" s="39"/>
      <c r="H873" s="4"/>
      <c r="I873" s="4"/>
      <c r="J873" s="4"/>
      <c r="K873" s="4"/>
      <c r="L873" s="4"/>
      <c r="M873" s="4"/>
      <c r="N873" s="4"/>
      <c r="O873" s="4"/>
      <c r="P873" s="4"/>
      <c r="Q873" s="4"/>
      <c r="R873" s="4"/>
      <c r="S873" s="4"/>
      <c r="T873" s="4"/>
      <c r="U873" s="4"/>
      <c r="V873" s="4"/>
      <c r="W873" s="4"/>
      <c r="X873" s="4"/>
      <c r="Y873" s="4"/>
      <c r="Z873" s="4"/>
    </row>
    <row r="874" spans="1:26" ht="12.75" customHeight="1">
      <c r="A874" s="33"/>
      <c r="B874" s="33"/>
      <c r="C874" s="11"/>
      <c r="D874" s="832"/>
      <c r="E874" s="832"/>
      <c r="F874" s="832"/>
      <c r="G874" s="39"/>
      <c r="H874" s="4"/>
      <c r="I874" s="4"/>
      <c r="J874" s="4"/>
      <c r="K874" s="4"/>
      <c r="L874" s="4"/>
      <c r="M874" s="4"/>
      <c r="N874" s="4"/>
      <c r="O874" s="4"/>
      <c r="P874" s="4"/>
      <c r="Q874" s="4"/>
      <c r="R874" s="4"/>
      <c r="S874" s="4"/>
      <c r="T874" s="4"/>
      <c r="U874" s="4"/>
      <c r="V874" s="4"/>
      <c r="W874" s="4"/>
      <c r="X874" s="4"/>
      <c r="Y874" s="4"/>
      <c r="Z874" s="4"/>
    </row>
    <row r="875" spans="1:26" ht="12.75" customHeight="1">
      <c r="A875" s="33"/>
      <c r="B875" s="33"/>
      <c r="C875" s="11"/>
      <c r="D875" s="12"/>
      <c r="E875" s="39"/>
      <c r="F875" s="39"/>
      <c r="G875" s="39"/>
      <c r="H875" s="4"/>
      <c r="I875" s="4"/>
      <c r="J875" s="4"/>
      <c r="K875" s="4"/>
      <c r="L875" s="4"/>
      <c r="M875" s="4"/>
      <c r="N875" s="4"/>
      <c r="O875" s="4"/>
      <c r="P875" s="4"/>
      <c r="Q875" s="4"/>
      <c r="R875" s="4"/>
      <c r="S875" s="4"/>
      <c r="T875" s="4"/>
      <c r="U875" s="4"/>
      <c r="V875" s="4"/>
      <c r="W875" s="4"/>
      <c r="X875" s="4"/>
      <c r="Y875" s="4"/>
      <c r="Z875" s="4"/>
    </row>
    <row r="876" spans="1:26" ht="12.75" customHeight="1">
      <c r="A876" s="33"/>
      <c r="B876" s="34" t="s">
        <v>520</v>
      </c>
      <c r="C876" s="11"/>
      <c r="D876" s="855" t="s">
        <v>620</v>
      </c>
      <c r="E876" s="832"/>
      <c r="F876" s="832"/>
      <c r="G876" s="39"/>
      <c r="H876" s="4"/>
      <c r="I876" s="4"/>
      <c r="J876" s="4"/>
      <c r="K876" s="4"/>
      <c r="L876" s="4"/>
      <c r="M876" s="4"/>
      <c r="N876" s="4"/>
      <c r="O876" s="4"/>
      <c r="P876" s="4"/>
      <c r="Q876" s="4"/>
      <c r="R876" s="4"/>
      <c r="S876" s="4"/>
      <c r="T876" s="4"/>
      <c r="U876" s="4"/>
      <c r="V876" s="4"/>
      <c r="W876" s="4"/>
      <c r="X876" s="4"/>
      <c r="Y876" s="4"/>
      <c r="Z876" s="4"/>
    </row>
    <row r="877" spans="1:26" ht="12.75" customHeight="1">
      <c r="A877" s="33"/>
      <c r="B877" s="33"/>
      <c r="C877" s="11"/>
      <c r="D877" s="855" t="s">
        <v>631</v>
      </c>
      <c r="E877" s="832"/>
      <c r="F877" s="832"/>
      <c r="G877" s="39"/>
      <c r="H877" s="4"/>
      <c r="I877" s="4"/>
      <c r="J877" s="4"/>
      <c r="K877" s="4"/>
      <c r="L877" s="4"/>
      <c r="M877" s="4"/>
      <c r="N877" s="4"/>
      <c r="O877" s="4"/>
      <c r="P877" s="4"/>
      <c r="Q877" s="4"/>
      <c r="R877" s="4"/>
      <c r="S877" s="4"/>
      <c r="T877" s="4"/>
      <c r="U877" s="4"/>
      <c r="V877" s="4"/>
      <c r="W877" s="4"/>
      <c r="X877" s="4"/>
      <c r="Y877" s="4"/>
      <c r="Z877" s="4"/>
    </row>
    <row r="878" spans="1:26" ht="12.75" customHeight="1">
      <c r="A878" s="33"/>
      <c r="B878" s="33"/>
      <c r="C878" s="11"/>
      <c r="D878" s="3" t="s">
        <v>632</v>
      </c>
      <c r="E878" s="877" t="s">
        <v>622</v>
      </c>
      <c r="F878" s="832"/>
      <c r="G878" s="39"/>
      <c r="H878" s="4"/>
      <c r="I878" s="4"/>
      <c r="J878" s="4"/>
      <c r="K878" s="4"/>
      <c r="L878" s="4"/>
      <c r="M878" s="4"/>
      <c r="N878" s="4"/>
      <c r="O878" s="4"/>
      <c r="P878" s="4"/>
      <c r="Q878" s="4"/>
      <c r="R878" s="4"/>
      <c r="S878" s="4"/>
      <c r="T878" s="4"/>
      <c r="U878" s="4"/>
      <c r="V878" s="4"/>
      <c r="W878" s="4"/>
      <c r="X878" s="4"/>
      <c r="Y878" s="4"/>
      <c r="Z878" s="4"/>
    </row>
    <row r="879" spans="1:26" ht="12.75" customHeight="1">
      <c r="A879" s="33"/>
      <c r="B879" s="33"/>
      <c r="C879" s="11"/>
      <c r="D879" s="12"/>
      <c r="E879" s="39"/>
      <c r="F879" s="39"/>
      <c r="G879" s="39"/>
      <c r="H879" s="4"/>
      <c r="I879" s="4"/>
      <c r="J879" s="4"/>
      <c r="K879" s="4"/>
      <c r="L879" s="4"/>
      <c r="M879" s="4"/>
      <c r="N879" s="4"/>
      <c r="O879" s="4"/>
      <c r="P879" s="4"/>
      <c r="Q879" s="4"/>
      <c r="R879" s="4"/>
      <c r="S879" s="4"/>
      <c r="T879" s="4"/>
      <c r="U879" s="4"/>
      <c r="V879" s="4"/>
      <c r="W879" s="4"/>
      <c r="X879" s="4"/>
      <c r="Y879" s="4"/>
      <c r="Z879" s="4"/>
    </row>
    <row r="880" spans="1:26" ht="12.75" customHeight="1">
      <c r="A880" s="33"/>
      <c r="B880" s="34" t="s">
        <v>520</v>
      </c>
      <c r="C880" s="11"/>
      <c r="D880" s="834" t="s">
        <v>623</v>
      </c>
      <c r="E880" s="832"/>
      <c r="F880" s="832"/>
      <c r="G880" s="39"/>
      <c r="H880" s="4"/>
      <c r="I880" s="4"/>
      <c r="J880" s="4"/>
      <c r="K880" s="4"/>
      <c r="L880" s="4"/>
      <c r="M880" s="4"/>
      <c r="N880" s="4"/>
      <c r="O880" s="4"/>
      <c r="P880" s="4"/>
      <c r="Q880" s="4"/>
      <c r="R880" s="4"/>
      <c r="S880" s="4"/>
      <c r="T880" s="4"/>
      <c r="U880" s="4"/>
      <c r="V880" s="4"/>
      <c r="W880" s="4"/>
      <c r="X880" s="4"/>
      <c r="Y880" s="4"/>
      <c r="Z880" s="4"/>
    </row>
    <row r="881" spans="1:26" ht="12.75" customHeight="1">
      <c r="A881" s="33"/>
      <c r="B881" s="33"/>
      <c r="C881" s="11"/>
      <c r="D881" s="832"/>
      <c r="E881" s="832"/>
      <c r="F881" s="832"/>
      <c r="G881" s="39"/>
      <c r="H881" s="4"/>
      <c r="I881" s="4"/>
      <c r="J881" s="4"/>
      <c r="K881" s="4"/>
      <c r="L881" s="4"/>
      <c r="M881" s="4"/>
      <c r="N881" s="4"/>
      <c r="O881" s="4"/>
      <c r="P881" s="4"/>
      <c r="Q881" s="4"/>
      <c r="R881" s="4"/>
      <c r="S881" s="4"/>
      <c r="T881" s="4"/>
      <c r="U881" s="4"/>
      <c r="V881" s="4"/>
      <c r="W881" s="4"/>
      <c r="X881" s="4"/>
      <c r="Y881" s="4"/>
      <c r="Z881" s="4"/>
    </row>
    <row r="882" spans="1:26" ht="12.75" customHeight="1">
      <c r="A882" s="33"/>
      <c r="B882" s="33"/>
      <c r="C882" s="11"/>
      <c r="D882" s="832"/>
      <c r="E882" s="832"/>
      <c r="F882" s="832"/>
      <c r="G882" s="39"/>
      <c r="H882" s="4"/>
      <c r="I882" s="4"/>
      <c r="J882" s="4"/>
      <c r="K882" s="4"/>
      <c r="L882" s="4"/>
      <c r="M882" s="4"/>
      <c r="N882" s="4"/>
      <c r="O882" s="4"/>
      <c r="P882" s="4"/>
      <c r="Q882" s="4"/>
      <c r="R882" s="4"/>
      <c r="S882" s="4"/>
      <c r="T882" s="4"/>
      <c r="U882" s="4"/>
      <c r="V882" s="4"/>
      <c r="W882" s="4"/>
      <c r="X882" s="4"/>
      <c r="Y882" s="4"/>
      <c r="Z882" s="4"/>
    </row>
    <row r="883" spans="1:26" ht="12.75" customHeight="1">
      <c r="A883" s="33"/>
      <c r="B883" s="33"/>
      <c r="C883" s="11"/>
      <c r="D883" s="832"/>
      <c r="E883" s="832"/>
      <c r="F883" s="832"/>
      <c r="G883" s="39"/>
      <c r="H883" s="4"/>
      <c r="I883" s="4"/>
      <c r="J883" s="4"/>
      <c r="K883" s="4"/>
      <c r="L883" s="4"/>
      <c r="M883" s="4"/>
      <c r="N883" s="4"/>
      <c r="O883" s="4"/>
      <c r="P883" s="4"/>
      <c r="Q883" s="4"/>
      <c r="R883" s="4"/>
      <c r="S883" s="4"/>
      <c r="T883" s="4"/>
      <c r="U883" s="4"/>
      <c r="V883" s="4"/>
      <c r="W883" s="4"/>
      <c r="X883" s="4"/>
      <c r="Y883" s="4"/>
      <c r="Z883" s="4"/>
    </row>
    <row r="884" spans="1:26" ht="12.75" customHeight="1">
      <c r="A884" s="12"/>
      <c r="B884" s="12"/>
      <c r="C884" s="37"/>
      <c r="D884" s="39"/>
      <c r="E884" s="39"/>
      <c r="F884" s="39"/>
      <c r="G884" s="39"/>
      <c r="H884" s="4"/>
      <c r="I884" s="4"/>
      <c r="J884" s="4"/>
      <c r="K884" s="4"/>
      <c r="L884" s="4"/>
      <c r="M884" s="4"/>
      <c r="N884" s="4"/>
      <c r="O884" s="4"/>
      <c r="P884" s="4"/>
      <c r="Q884" s="4"/>
      <c r="R884" s="4"/>
      <c r="S884" s="4"/>
      <c r="T884" s="4"/>
      <c r="U884" s="4"/>
      <c r="V884" s="4"/>
      <c r="W884" s="4"/>
      <c r="X884" s="4"/>
      <c r="Y884" s="4"/>
      <c r="Z884" s="4"/>
    </row>
    <row r="885" spans="1:26" ht="12.75" customHeight="1">
      <c r="A885" s="848" t="s">
        <v>633</v>
      </c>
      <c r="B885" s="849"/>
      <c r="C885" s="849"/>
      <c r="D885" s="849"/>
      <c r="E885" s="849"/>
      <c r="F885" s="849"/>
      <c r="G885" s="849"/>
      <c r="H885" s="4"/>
      <c r="I885" s="4"/>
      <c r="J885" s="4"/>
      <c r="K885" s="4"/>
      <c r="L885" s="4"/>
      <c r="M885" s="4"/>
      <c r="N885" s="4"/>
      <c r="O885" s="4"/>
      <c r="P885" s="4"/>
      <c r="Q885" s="4"/>
      <c r="R885" s="4"/>
      <c r="S885" s="4"/>
      <c r="T885" s="4"/>
      <c r="U885" s="4"/>
      <c r="V885" s="4"/>
      <c r="W885" s="4"/>
      <c r="X885" s="4"/>
      <c r="Y885" s="4"/>
      <c r="Z885" s="4"/>
    </row>
    <row r="886" spans="1:26" ht="12.75" customHeight="1">
      <c r="A886" s="43"/>
      <c r="B886" s="43"/>
      <c r="C886" s="43"/>
      <c r="D886" s="43"/>
      <c r="E886" s="43"/>
      <c r="F886" s="43"/>
      <c r="G886" s="43"/>
      <c r="H886" s="4"/>
      <c r="I886" s="4"/>
      <c r="J886" s="4"/>
      <c r="K886" s="4"/>
      <c r="L886" s="4"/>
      <c r="M886" s="4"/>
      <c r="N886" s="4"/>
      <c r="O886" s="4"/>
      <c r="P886" s="4"/>
      <c r="Q886" s="4"/>
      <c r="R886" s="4"/>
      <c r="S886" s="4"/>
      <c r="T886" s="4"/>
      <c r="U886" s="4"/>
      <c r="V886" s="4"/>
      <c r="W886" s="4"/>
      <c r="X886" s="4"/>
      <c r="Y886" s="4"/>
      <c r="Z886" s="4"/>
    </row>
    <row r="887" spans="1:26" ht="12.75" customHeight="1">
      <c r="A887" s="43"/>
      <c r="B887" s="43"/>
      <c r="C887" s="43"/>
      <c r="D887" s="852" t="s">
        <v>634</v>
      </c>
      <c r="E887" s="832"/>
      <c r="F887" s="832"/>
      <c r="G887" s="43"/>
      <c r="H887" s="4"/>
      <c r="I887" s="4"/>
      <c r="J887" s="4"/>
      <c r="K887" s="4"/>
      <c r="L887" s="4"/>
      <c r="M887" s="4"/>
      <c r="N887" s="4"/>
      <c r="O887" s="4"/>
      <c r="P887" s="4"/>
      <c r="Q887" s="4"/>
      <c r="R887" s="4"/>
      <c r="S887" s="4"/>
      <c r="T887" s="4"/>
      <c r="U887" s="4"/>
      <c r="V887" s="4"/>
      <c r="W887" s="4"/>
      <c r="X887" s="4"/>
      <c r="Y887" s="4"/>
      <c r="Z887" s="4"/>
    </row>
    <row r="888" spans="1:26" ht="12.75" customHeight="1">
      <c r="A888" s="43"/>
      <c r="B888" s="43"/>
      <c r="C888" s="43"/>
      <c r="D888" s="45"/>
      <c r="E888" s="45"/>
      <c r="F888" s="45"/>
      <c r="G888" s="43"/>
      <c r="H888" s="4"/>
      <c r="I888" s="4"/>
      <c r="J888" s="4"/>
      <c r="K888" s="4"/>
      <c r="L888" s="4"/>
      <c r="M888" s="4"/>
      <c r="N888" s="4"/>
      <c r="O888" s="4"/>
      <c r="P888" s="4"/>
      <c r="Q888" s="4"/>
      <c r="R888" s="4"/>
      <c r="S888" s="4"/>
      <c r="T888" s="4"/>
      <c r="U888" s="4"/>
      <c r="V888" s="4"/>
      <c r="W888" s="4"/>
      <c r="X888" s="4"/>
      <c r="Y888" s="4"/>
      <c r="Z888" s="4"/>
    </row>
    <row r="889" spans="1:26" ht="12.75" customHeight="1">
      <c r="A889" s="43"/>
      <c r="B889" s="34" t="s">
        <v>2562</v>
      </c>
      <c r="C889" s="43"/>
      <c r="D889" s="44" t="s">
        <v>635</v>
      </c>
      <c r="E889" s="45"/>
      <c r="F889" s="45"/>
      <c r="G889" s="43"/>
      <c r="H889" s="4"/>
      <c r="I889" s="4"/>
      <c r="J889" s="4"/>
      <c r="K889" s="4"/>
      <c r="L889" s="4"/>
      <c r="M889" s="4"/>
      <c r="N889" s="4"/>
      <c r="O889" s="4"/>
      <c r="P889" s="4"/>
      <c r="Q889" s="4"/>
      <c r="R889" s="4"/>
      <c r="S889" s="4"/>
      <c r="T889" s="4"/>
      <c r="U889" s="4"/>
      <c r="V889" s="4"/>
      <c r="W889" s="4"/>
      <c r="X889" s="4"/>
      <c r="Y889" s="4"/>
      <c r="Z889" s="4"/>
    </row>
    <row r="890" spans="1:26" ht="12.75" customHeight="1">
      <c r="A890" s="43"/>
      <c r="B890" s="43"/>
      <c r="C890" s="43"/>
      <c r="D890" s="45"/>
      <c r="E890" s="45"/>
      <c r="F890" s="45"/>
      <c r="G890" s="43"/>
      <c r="H890" s="4"/>
      <c r="I890" s="4"/>
      <c r="J890" s="4"/>
      <c r="K890" s="4"/>
      <c r="L890" s="4"/>
      <c r="M890" s="4"/>
      <c r="N890" s="4"/>
      <c r="O890" s="4"/>
      <c r="P890" s="4"/>
      <c r="Q890" s="4"/>
      <c r="R890" s="4"/>
      <c r="S890" s="4"/>
      <c r="T890" s="4"/>
      <c r="U890" s="4"/>
      <c r="V890" s="4"/>
      <c r="W890" s="4"/>
      <c r="X890" s="4"/>
      <c r="Y890" s="4"/>
      <c r="Z890" s="4"/>
    </row>
    <row r="891" spans="1:26" ht="12.75" customHeight="1">
      <c r="A891" s="11"/>
      <c r="B891" s="11"/>
      <c r="C891" s="37"/>
      <c r="D891" s="852" t="s">
        <v>636</v>
      </c>
      <c r="E891" s="832"/>
      <c r="F891" s="832"/>
      <c r="G891" s="39"/>
      <c r="H891" s="4"/>
      <c r="I891" s="4"/>
      <c r="J891" s="4"/>
      <c r="K891" s="4"/>
      <c r="L891" s="4"/>
      <c r="M891" s="4"/>
      <c r="N891" s="4"/>
      <c r="O891" s="4"/>
      <c r="P891" s="4"/>
      <c r="Q891" s="4"/>
      <c r="R891" s="4"/>
      <c r="S891" s="4"/>
      <c r="T891" s="4"/>
      <c r="U891" s="4"/>
      <c r="V891" s="4"/>
      <c r="W891" s="4"/>
      <c r="X891" s="4"/>
      <c r="Y891" s="4"/>
      <c r="Z891" s="4"/>
    </row>
    <row r="892" spans="1:26" ht="12.75" customHeight="1">
      <c r="A892" s="27"/>
      <c r="B892" s="27"/>
      <c r="C892" s="27"/>
      <c r="D892" s="851" t="s">
        <v>637</v>
      </c>
      <c r="E892" s="832"/>
      <c r="F892" s="832"/>
      <c r="G892" s="39"/>
      <c r="H892" s="4"/>
      <c r="I892" s="4"/>
      <c r="J892" s="4"/>
      <c r="K892" s="4"/>
      <c r="L892" s="4"/>
      <c r="M892" s="4"/>
      <c r="N892" s="4"/>
      <c r="O892" s="4"/>
      <c r="P892" s="4"/>
      <c r="Q892" s="4"/>
      <c r="R892" s="4"/>
      <c r="S892" s="4"/>
      <c r="T892" s="4"/>
      <c r="U892" s="4"/>
      <c r="V892" s="4"/>
      <c r="W892" s="4"/>
      <c r="X892" s="4"/>
      <c r="Y892" s="4"/>
      <c r="Z892" s="4"/>
    </row>
    <row r="893" spans="1:26" ht="12.75" customHeight="1">
      <c r="A893" s="27"/>
      <c r="B893" s="27"/>
      <c r="C893" s="27"/>
      <c r="D893" s="4"/>
      <c r="E893" s="4"/>
      <c r="F893" s="39"/>
      <c r="G893" s="39"/>
      <c r="H893" s="4"/>
      <c r="I893" s="4"/>
      <c r="J893" s="4"/>
      <c r="K893" s="4"/>
      <c r="L893" s="4"/>
      <c r="M893" s="4"/>
      <c r="N893" s="4"/>
      <c r="O893" s="4"/>
      <c r="P893" s="4"/>
      <c r="Q893" s="4"/>
      <c r="R893" s="4"/>
      <c r="S893" s="4"/>
      <c r="T893" s="4"/>
      <c r="U893" s="4"/>
      <c r="V893" s="4"/>
      <c r="W893" s="4"/>
      <c r="X893" s="4"/>
      <c r="Y893" s="4"/>
      <c r="Z893" s="4"/>
    </row>
    <row r="894" spans="1:26" ht="12.75" customHeight="1">
      <c r="A894" s="33"/>
      <c r="B894" s="34" t="s">
        <v>2562</v>
      </c>
      <c r="C894" s="32"/>
      <c r="D894" s="835" t="s">
        <v>638</v>
      </c>
      <c r="E894" s="832"/>
      <c r="F894" s="832"/>
      <c r="G894" s="39"/>
      <c r="H894" s="4"/>
      <c r="I894" s="4"/>
      <c r="J894" s="4"/>
      <c r="K894" s="4"/>
      <c r="L894" s="4"/>
      <c r="M894" s="4"/>
      <c r="N894" s="4"/>
      <c r="O894" s="4"/>
      <c r="P894" s="4"/>
      <c r="Q894" s="4"/>
      <c r="R894" s="4"/>
      <c r="S894" s="4"/>
      <c r="T894" s="4"/>
      <c r="U894" s="4"/>
      <c r="V894" s="4"/>
      <c r="W894" s="4"/>
      <c r="X894" s="4"/>
      <c r="Y894" s="4"/>
      <c r="Z894" s="4"/>
    </row>
    <row r="895" spans="1:26" ht="12.75" customHeight="1">
      <c r="A895" s="33"/>
      <c r="B895" s="33"/>
      <c r="C895" s="32"/>
      <c r="D895" s="832"/>
      <c r="E895" s="832"/>
      <c r="F895" s="832"/>
      <c r="G895" s="39"/>
      <c r="H895" s="4"/>
      <c r="I895" s="4"/>
      <c r="J895" s="4"/>
      <c r="K895" s="4"/>
      <c r="L895" s="4"/>
      <c r="M895" s="4"/>
      <c r="N895" s="4"/>
      <c r="O895" s="4"/>
      <c r="P895" s="4"/>
      <c r="Q895" s="4"/>
      <c r="R895" s="4"/>
      <c r="S895" s="4"/>
      <c r="T895" s="4"/>
      <c r="U895" s="4"/>
      <c r="V895" s="4"/>
      <c r="W895" s="4"/>
      <c r="X895" s="4"/>
      <c r="Y895" s="4"/>
      <c r="Z895" s="4"/>
    </row>
    <row r="896" spans="1:26" ht="12.75" customHeight="1">
      <c r="A896" s="33"/>
      <c r="B896" s="33"/>
      <c r="C896" s="32"/>
      <c r="D896" s="832"/>
      <c r="E896" s="832"/>
      <c r="F896" s="832"/>
      <c r="G896" s="39"/>
      <c r="H896" s="4"/>
      <c r="I896" s="4"/>
      <c r="J896" s="4"/>
      <c r="K896" s="4"/>
      <c r="L896" s="4"/>
      <c r="M896" s="4"/>
      <c r="N896" s="4"/>
      <c r="O896" s="4"/>
      <c r="P896" s="4"/>
      <c r="Q896" s="4"/>
      <c r="R896" s="4"/>
      <c r="S896" s="4"/>
      <c r="T896" s="4"/>
      <c r="U896" s="4"/>
      <c r="V896" s="4"/>
      <c r="W896" s="4"/>
      <c r="X896" s="4"/>
      <c r="Y896" s="4"/>
      <c r="Z896" s="4"/>
    </row>
    <row r="897" spans="1:26" ht="12.75" customHeight="1">
      <c r="A897" s="33"/>
      <c r="B897" s="33"/>
      <c r="C897" s="32"/>
      <c r="D897" s="832"/>
      <c r="E897" s="832"/>
      <c r="F897" s="832"/>
      <c r="G897" s="39"/>
      <c r="H897" s="4"/>
      <c r="I897" s="4"/>
      <c r="J897" s="4"/>
      <c r="K897" s="4"/>
      <c r="L897" s="4"/>
      <c r="M897" s="4"/>
      <c r="N897" s="4"/>
      <c r="O897" s="4"/>
      <c r="P897" s="4"/>
      <c r="Q897" s="4"/>
      <c r="R897" s="4"/>
      <c r="S897" s="4"/>
      <c r="T897" s="4"/>
      <c r="U897" s="4"/>
      <c r="V897" s="4"/>
      <c r="W897" s="4"/>
      <c r="X897" s="4"/>
      <c r="Y897" s="4"/>
      <c r="Z897" s="4"/>
    </row>
    <row r="898" spans="1:26" ht="12.75" customHeight="1">
      <c r="A898" s="32"/>
      <c r="B898" s="32"/>
      <c r="C898" s="32"/>
      <c r="D898" s="832"/>
      <c r="E898" s="832"/>
      <c r="F898" s="832"/>
      <c r="G898" s="39"/>
      <c r="H898" s="4"/>
      <c r="I898" s="4"/>
      <c r="J898" s="4"/>
      <c r="K898" s="4"/>
      <c r="L898" s="4"/>
      <c r="M898" s="4"/>
      <c r="N898" s="4"/>
      <c r="O898" s="4"/>
      <c r="P898" s="4"/>
      <c r="Q898" s="4"/>
      <c r="R898" s="4"/>
      <c r="S898" s="4"/>
      <c r="T898" s="4"/>
      <c r="U898" s="4"/>
      <c r="V898" s="4"/>
      <c r="W898" s="4"/>
      <c r="X898" s="4"/>
      <c r="Y898" s="4"/>
      <c r="Z898" s="4"/>
    </row>
    <row r="899" spans="1:26" ht="12.75" customHeight="1">
      <c r="A899" s="32"/>
      <c r="B899" s="32"/>
      <c r="C899" s="32"/>
      <c r="D899" s="832"/>
      <c r="E899" s="832"/>
      <c r="F899" s="832"/>
      <c r="G899" s="39"/>
      <c r="H899" s="4"/>
      <c r="I899" s="4"/>
      <c r="J899" s="4"/>
      <c r="K899" s="4"/>
      <c r="L899" s="4"/>
      <c r="M899" s="4"/>
      <c r="N899" s="4"/>
      <c r="O899" s="4"/>
      <c r="P899" s="4"/>
      <c r="Q899" s="4"/>
      <c r="R899" s="4"/>
      <c r="S899" s="4"/>
      <c r="T899" s="4"/>
      <c r="U899" s="4"/>
      <c r="V899" s="4"/>
      <c r="W899" s="4"/>
      <c r="X899" s="4"/>
      <c r="Y899" s="4"/>
      <c r="Z899" s="4"/>
    </row>
    <row r="900" spans="1:26" ht="12.75" customHeight="1">
      <c r="A900" s="32"/>
      <c r="B900" s="32"/>
      <c r="C900" s="32"/>
      <c r="D900" s="832"/>
      <c r="E900" s="832"/>
      <c r="F900" s="832"/>
      <c r="G900" s="39"/>
      <c r="H900" s="4"/>
      <c r="I900" s="4"/>
      <c r="J900" s="4"/>
      <c r="K900" s="4"/>
      <c r="L900" s="4"/>
      <c r="M900" s="4"/>
      <c r="N900" s="4"/>
      <c r="O900" s="4"/>
      <c r="P900" s="4"/>
      <c r="Q900" s="4"/>
      <c r="R900" s="4"/>
      <c r="S900" s="4"/>
      <c r="T900" s="4"/>
      <c r="U900" s="4"/>
      <c r="V900" s="4"/>
      <c r="W900" s="4"/>
      <c r="X900" s="4"/>
      <c r="Y900" s="4"/>
      <c r="Z900" s="4"/>
    </row>
    <row r="901" spans="1:26" ht="12.75" customHeight="1">
      <c r="A901" s="32"/>
      <c r="B901" s="32"/>
      <c r="C901" s="32"/>
      <c r="D901" s="3"/>
      <c r="E901" s="4"/>
      <c r="F901" s="39"/>
      <c r="G901" s="39"/>
      <c r="H901" s="4"/>
      <c r="I901" s="4"/>
      <c r="J901" s="4"/>
      <c r="K901" s="4"/>
      <c r="L901" s="4"/>
      <c r="M901" s="4"/>
      <c r="N901" s="4"/>
      <c r="O901" s="4"/>
      <c r="P901" s="4"/>
      <c r="Q901" s="4"/>
      <c r="R901" s="4"/>
      <c r="S901" s="4"/>
      <c r="T901" s="4"/>
      <c r="U901" s="4"/>
      <c r="V901" s="4"/>
      <c r="W901" s="4"/>
      <c r="X901" s="4"/>
      <c r="Y901" s="4"/>
      <c r="Z901" s="4"/>
    </row>
    <row r="902" spans="1:26" ht="12.75" customHeight="1">
      <c r="A902" s="63"/>
      <c r="B902" s="34" t="s">
        <v>2562</v>
      </c>
      <c r="C902" s="64"/>
      <c r="D902" s="835" t="s">
        <v>639</v>
      </c>
      <c r="E902" s="832"/>
      <c r="F902" s="832"/>
      <c r="G902" s="65"/>
      <c r="H902" s="4"/>
      <c r="I902" s="4"/>
      <c r="J902" s="4"/>
      <c r="K902" s="4"/>
      <c r="L902" s="4"/>
      <c r="M902" s="4"/>
      <c r="N902" s="4"/>
      <c r="O902" s="4"/>
      <c r="P902" s="4"/>
      <c r="Q902" s="4"/>
      <c r="R902" s="4"/>
      <c r="S902" s="4"/>
      <c r="T902" s="4"/>
      <c r="U902" s="4"/>
      <c r="V902" s="4"/>
      <c r="W902" s="4"/>
      <c r="X902" s="4"/>
      <c r="Y902" s="4"/>
      <c r="Z902" s="4"/>
    </row>
    <row r="903" spans="1:26" ht="12.75" customHeight="1">
      <c r="A903" s="63"/>
      <c r="B903" s="63"/>
      <c r="C903" s="64"/>
      <c r="D903" s="832"/>
      <c r="E903" s="832"/>
      <c r="F903" s="832"/>
      <c r="G903" s="65"/>
      <c r="H903" s="4"/>
      <c r="I903" s="4"/>
      <c r="J903" s="4"/>
      <c r="K903" s="4"/>
      <c r="L903" s="4"/>
      <c r="M903" s="4"/>
      <c r="N903" s="4"/>
      <c r="O903" s="4"/>
      <c r="P903" s="4"/>
      <c r="Q903" s="4"/>
      <c r="R903" s="4"/>
      <c r="S903" s="4"/>
      <c r="T903" s="4"/>
      <c r="U903" s="4"/>
      <c r="V903" s="4"/>
      <c r="W903" s="4"/>
      <c r="X903" s="4"/>
      <c r="Y903" s="4"/>
      <c r="Z903" s="4"/>
    </row>
    <row r="904" spans="1:26" ht="12.75" customHeight="1">
      <c r="A904" s="63"/>
      <c r="B904" s="63"/>
      <c r="C904" s="64"/>
      <c r="D904" s="832"/>
      <c r="E904" s="832"/>
      <c r="F904" s="832"/>
      <c r="G904" s="65"/>
      <c r="H904" s="4"/>
      <c r="I904" s="4"/>
      <c r="J904" s="4"/>
      <c r="K904" s="4"/>
      <c r="L904" s="4"/>
      <c r="M904" s="4"/>
      <c r="N904" s="4"/>
      <c r="O904" s="4"/>
      <c r="P904" s="4"/>
      <c r="Q904" s="4"/>
      <c r="R904" s="4"/>
      <c r="S904" s="4"/>
      <c r="T904" s="4"/>
      <c r="U904" s="4"/>
      <c r="V904" s="4"/>
      <c r="W904" s="4"/>
      <c r="X904" s="4"/>
      <c r="Y904" s="4"/>
      <c r="Z904" s="4"/>
    </row>
    <row r="905" spans="1:26" ht="12.75" customHeight="1">
      <c r="A905" s="63"/>
      <c r="B905" s="63"/>
      <c r="C905" s="64"/>
      <c r="D905" s="832"/>
      <c r="E905" s="832"/>
      <c r="F905" s="832"/>
      <c r="G905" s="65"/>
      <c r="H905" s="4"/>
      <c r="I905" s="4"/>
      <c r="J905" s="4"/>
      <c r="K905" s="4"/>
      <c r="L905" s="4"/>
      <c r="M905" s="4"/>
      <c r="N905" s="4"/>
      <c r="O905" s="4"/>
      <c r="P905" s="4"/>
      <c r="Q905" s="4"/>
      <c r="R905" s="4"/>
      <c r="S905" s="4"/>
      <c r="T905" s="4"/>
      <c r="U905" s="4"/>
      <c r="V905" s="4"/>
      <c r="W905" s="4"/>
      <c r="X905" s="4"/>
      <c r="Y905" s="4"/>
      <c r="Z905" s="4"/>
    </row>
    <row r="906" spans="1:26" ht="12.75" customHeight="1">
      <c r="A906" s="63"/>
      <c r="B906" s="63"/>
      <c r="C906" s="64"/>
      <c r="D906" s="832"/>
      <c r="E906" s="832"/>
      <c r="F906" s="832"/>
      <c r="G906" s="65"/>
      <c r="H906" s="4"/>
      <c r="I906" s="4"/>
      <c r="J906" s="4"/>
      <c r="K906" s="4"/>
      <c r="L906" s="4"/>
      <c r="M906" s="4"/>
      <c r="N906" s="4"/>
      <c r="O906" s="4"/>
      <c r="P906" s="4"/>
      <c r="Q906" s="4"/>
      <c r="R906" s="4"/>
      <c r="S906" s="4"/>
      <c r="T906" s="4"/>
      <c r="U906" s="4"/>
      <c r="V906" s="4"/>
      <c r="W906" s="4"/>
      <c r="X906" s="4"/>
      <c r="Y906" s="4"/>
      <c r="Z906" s="4"/>
    </row>
    <row r="907" spans="1:26" ht="12.75" customHeight="1">
      <c r="A907" s="63"/>
      <c r="B907" s="63"/>
      <c r="C907" s="64"/>
      <c r="D907" s="832"/>
      <c r="E907" s="832"/>
      <c r="F907" s="832"/>
      <c r="G907" s="65"/>
      <c r="H907" s="4"/>
      <c r="I907" s="4"/>
      <c r="J907" s="4"/>
      <c r="K907" s="4"/>
      <c r="L907" s="4"/>
      <c r="M907" s="4"/>
      <c r="N907" s="4"/>
      <c r="O907" s="4"/>
      <c r="P907" s="4"/>
      <c r="Q907" s="4"/>
      <c r="R907" s="4"/>
      <c r="S907" s="4"/>
      <c r="T907" s="4"/>
      <c r="U907" s="4"/>
      <c r="V907" s="4"/>
      <c r="W907" s="4"/>
      <c r="X907" s="4"/>
      <c r="Y907" s="4"/>
      <c r="Z907" s="4"/>
    </row>
    <row r="908" spans="1:26" ht="12.75" customHeight="1">
      <c r="A908" s="63"/>
      <c r="B908" s="63"/>
      <c r="C908" s="64"/>
      <c r="D908" s="832"/>
      <c r="E908" s="832"/>
      <c r="F908" s="832"/>
      <c r="G908" s="65"/>
      <c r="H908" s="4"/>
      <c r="I908" s="4"/>
      <c r="J908" s="4"/>
      <c r="K908" s="4"/>
      <c r="L908" s="4"/>
      <c r="M908" s="4"/>
      <c r="N908" s="4"/>
      <c r="O908" s="4"/>
      <c r="P908" s="4"/>
      <c r="Q908" s="4"/>
      <c r="R908" s="4"/>
      <c r="S908" s="4"/>
      <c r="T908" s="4"/>
      <c r="U908" s="4"/>
      <c r="V908" s="4"/>
      <c r="W908" s="4"/>
      <c r="X908" s="4"/>
      <c r="Y908" s="4"/>
      <c r="Z908" s="4"/>
    </row>
    <row r="909" spans="1:26" ht="12.75" customHeight="1">
      <c r="A909" s="63"/>
      <c r="B909" s="63"/>
      <c r="C909" s="64"/>
      <c r="D909" s="832"/>
      <c r="E909" s="832"/>
      <c r="F909" s="832"/>
      <c r="G909" s="65"/>
      <c r="H909" s="4"/>
      <c r="I909" s="4"/>
      <c r="J909" s="4"/>
      <c r="K909" s="4"/>
      <c r="L909" s="4"/>
      <c r="M909" s="4"/>
      <c r="N909" s="4"/>
      <c r="O909" s="4"/>
      <c r="P909" s="4"/>
      <c r="Q909" s="4"/>
      <c r="R909" s="4"/>
      <c r="S909" s="4"/>
      <c r="T909" s="4"/>
      <c r="U909" s="4"/>
      <c r="V909" s="4"/>
      <c r="W909" s="4"/>
      <c r="X909" s="4"/>
      <c r="Y909" s="4"/>
      <c r="Z909" s="4"/>
    </row>
    <row r="910" spans="1:26" ht="12.75" customHeight="1">
      <c r="A910" s="63"/>
      <c r="B910" s="63"/>
      <c r="C910" s="64"/>
      <c r="D910" s="832"/>
      <c r="E910" s="832"/>
      <c r="F910" s="832"/>
      <c r="G910" s="65"/>
      <c r="H910" s="4"/>
      <c r="I910" s="4"/>
      <c r="J910" s="4"/>
      <c r="K910" s="4"/>
      <c r="L910" s="4"/>
      <c r="M910" s="4"/>
      <c r="N910" s="4"/>
      <c r="O910" s="4"/>
      <c r="P910" s="4"/>
      <c r="Q910" s="4"/>
      <c r="R910" s="4"/>
      <c r="S910" s="4"/>
      <c r="T910" s="4"/>
      <c r="U910" s="4"/>
      <c r="V910" s="4"/>
      <c r="W910" s="4"/>
      <c r="X910" s="4"/>
      <c r="Y910" s="4"/>
      <c r="Z910" s="4"/>
    </row>
    <row r="911" spans="1:26" ht="12.75" customHeight="1">
      <c r="A911" s="32"/>
      <c r="B911" s="32"/>
      <c r="C911" s="32"/>
      <c r="D911" s="3"/>
      <c r="E911" s="4"/>
      <c r="F911" s="39"/>
      <c r="G911" s="39"/>
      <c r="H911" s="4"/>
      <c r="I911" s="4"/>
      <c r="J911" s="4"/>
      <c r="K911" s="4"/>
      <c r="L911" s="4"/>
      <c r="M911" s="4"/>
      <c r="N911" s="4"/>
      <c r="O911" s="4"/>
      <c r="P911" s="4"/>
      <c r="Q911" s="4"/>
      <c r="R911" s="4"/>
      <c r="S911" s="4"/>
      <c r="T911" s="4"/>
      <c r="U911" s="4"/>
      <c r="V911" s="4"/>
      <c r="W911" s="4"/>
      <c r="X911" s="4"/>
      <c r="Y911" s="4"/>
      <c r="Z911" s="4"/>
    </row>
    <row r="912" spans="1:26" ht="12.75" customHeight="1">
      <c r="A912" s="33"/>
      <c r="B912" s="34" t="s">
        <v>2562</v>
      </c>
      <c r="C912" s="32"/>
      <c r="D912" s="835" t="s">
        <v>640</v>
      </c>
      <c r="E912" s="832"/>
      <c r="F912" s="832"/>
      <c r="G912" s="39"/>
      <c r="H912" s="4"/>
      <c r="I912" s="4"/>
      <c r="J912" s="4"/>
      <c r="K912" s="4"/>
      <c r="L912" s="4"/>
      <c r="M912" s="4"/>
      <c r="N912" s="4"/>
      <c r="O912" s="4"/>
      <c r="P912" s="4"/>
      <c r="Q912" s="4"/>
      <c r="R912" s="4"/>
      <c r="S912" s="4"/>
      <c r="T912" s="4"/>
      <c r="U912" s="4"/>
      <c r="V912" s="4"/>
      <c r="W912" s="4"/>
      <c r="X912" s="4"/>
      <c r="Y912" s="4"/>
      <c r="Z912" s="4"/>
    </row>
    <row r="913" spans="1:26" ht="12.75" customHeight="1">
      <c r="A913" s="33"/>
      <c r="B913" s="33"/>
      <c r="C913" s="32"/>
      <c r="D913" s="832"/>
      <c r="E913" s="832"/>
      <c r="F913" s="832"/>
      <c r="G913" s="39"/>
      <c r="H913" s="4"/>
      <c r="I913" s="4"/>
      <c r="J913" s="4"/>
      <c r="K913" s="4"/>
      <c r="L913" s="4"/>
      <c r="M913" s="4"/>
      <c r="N913" s="4"/>
      <c r="O913" s="4"/>
      <c r="P913" s="4"/>
      <c r="Q913" s="4"/>
      <c r="R913" s="4"/>
      <c r="S913" s="4"/>
      <c r="T913" s="4"/>
      <c r="U913" s="4"/>
      <c r="V913" s="4"/>
      <c r="W913" s="4"/>
      <c r="X913" s="4"/>
      <c r="Y913" s="4"/>
      <c r="Z913" s="4"/>
    </row>
    <row r="914" spans="1:26" ht="12.75" customHeight="1">
      <c r="A914" s="33"/>
      <c r="B914" s="33"/>
      <c r="C914" s="32"/>
      <c r="D914" s="832"/>
      <c r="E914" s="832"/>
      <c r="F914" s="832"/>
      <c r="G914" s="39"/>
      <c r="H914" s="4"/>
      <c r="I914" s="4"/>
      <c r="J914" s="4"/>
      <c r="K914" s="4"/>
      <c r="L914" s="4"/>
      <c r="M914" s="4"/>
      <c r="N914" s="4"/>
      <c r="O914" s="4"/>
      <c r="P914" s="4"/>
      <c r="Q914" s="4"/>
      <c r="R914" s="4"/>
      <c r="S914" s="4"/>
      <c r="T914" s="4"/>
      <c r="U914" s="4"/>
      <c r="V914" s="4"/>
      <c r="W914" s="4"/>
      <c r="X914" s="4"/>
      <c r="Y914" s="4"/>
      <c r="Z914" s="4"/>
    </row>
    <row r="915" spans="1:26" ht="12.75" customHeight="1">
      <c r="A915" s="33"/>
      <c r="B915" s="33"/>
      <c r="C915" s="32"/>
      <c r="D915" s="832"/>
      <c r="E915" s="832"/>
      <c r="F915" s="832"/>
      <c r="G915" s="39"/>
      <c r="H915" s="4"/>
      <c r="I915" s="4"/>
      <c r="J915" s="4"/>
      <c r="K915" s="4"/>
      <c r="L915" s="4"/>
      <c r="M915" s="4"/>
      <c r="N915" s="4"/>
      <c r="O915" s="4"/>
      <c r="P915" s="4"/>
      <c r="Q915" s="4"/>
      <c r="R915" s="4"/>
      <c r="S915" s="4"/>
      <c r="T915" s="4"/>
      <c r="U915" s="4"/>
      <c r="V915" s="4"/>
      <c r="W915" s="4"/>
      <c r="X915" s="4"/>
      <c r="Y915" s="4"/>
      <c r="Z915" s="4"/>
    </row>
    <row r="916" spans="1:26" ht="12.75" customHeight="1">
      <c r="A916" s="33"/>
      <c r="B916" s="33"/>
      <c r="C916" s="32"/>
      <c r="D916" s="832"/>
      <c r="E916" s="832"/>
      <c r="F916" s="832"/>
      <c r="G916" s="39"/>
      <c r="H916" s="4"/>
      <c r="I916" s="4"/>
      <c r="J916" s="4"/>
      <c r="K916" s="4"/>
      <c r="L916" s="4"/>
      <c r="M916" s="4"/>
      <c r="N916" s="4"/>
      <c r="O916" s="4"/>
      <c r="P916" s="4"/>
      <c r="Q916" s="4"/>
      <c r="R916" s="4"/>
      <c r="S916" s="4"/>
      <c r="T916" s="4"/>
      <c r="U916" s="4"/>
      <c r="V916" s="4"/>
      <c r="W916" s="4"/>
      <c r="X916" s="4"/>
      <c r="Y916" s="4"/>
      <c r="Z916" s="4"/>
    </row>
    <row r="917" spans="1:26" ht="12.75" customHeight="1">
      <c r="A917" s="33"/>
      <c r="B917" s="33"/>
      <c r="C917" s="32"/>
      <c r="D917" s="832"/>
      <c r="E917" s="832"/>
      <c r="F917" s="832"/>
      <c r="G917" s="39"/>
      <c r="H917" s="4"/>
      <c r="I917" s="4"/>
      <c r="J917" s="4"/>
      <c r="K917" s="4"/>
      <c r="L917" s="4"/>
      <c r="M917" s="4"/>
      <c r="N917" s="4"/>
      <c r="O917" s="4"/>
      <c r="P917" s="4"/>
      <c r="Q917" s="4"/>
      <c r="R917" s="4"/>
      <c r="S917" s="4"/>
      <c r="T917" s="4"/>
      <c r="U917" s="4"/>
      <c r="V917" s="4"/>
      <c r="W917" s="4"/>
      <c r="X917" s="4"/>
      <c r="Y917" s="4"/>
      <c r="Z917" s="4"/>
    </row>
    <row r="918" spans="1:26" ht="12.75" customHeight="1">
      <c r="A918" s="33"/>
      <c r="B918" s="33"/>
      <c r="C918" s="32"/>
      <c r="D918" s="832"/>
      <c r="E918" s="832"/>
      <c r="F918" s="832"/>
      <c r="G918" s="39"/>
      <c r="H918" s="4"/>
      <c r="I918" s="4"/>
      <c r="J918" s="4"/>
      <c r="K918" s="4"/>
      <c r="L918" s="4"/>
      <c r="M918" s="4"/>
      <c r="N918" s="4"/>
      <c r="O918" s="4"/>
      <c r="P918" s="4"/>
      <c r="Q918" s="4"/>
      <c r="R918" s="4"/>
      <c r="S918" s="4"/>
      <c r="T918" s="4"/>
      <c r="U918" s="4"/>
      <c r="V918" s="4"/>
      <c r="W918" s="4"/>
      <c r="X918" s="4"/>
      <c r="Y918" s="4"/>
      <c r="Z918" s="4"/>
    </row>
    <row r="919" spans="1:26" ht="12.75" customHeight="1">
      <c r="A919" s="33"/>
      <c r="B919" s="33"/>
      <c r="C919" s="32"/>
      <c r="D919" s="3"/>
      <c r="E919" s="4"/>
      <c r="F919" s="39"/>
      <c r="G919" s="39"/>
      <c r="H919" s="4"/>
      <c r="I919" s="4"/>
      <c r="J919" s="4"/>
      <c r="K919" s="4"/>
      <c r="L919" s="4"/>
      <c r="M919" s="4"/>
      <c r="N919" s="4"/>
      <c r="O919" s="4"/>
      <c r="P919" s="4"/>
      <c r="Q919" s="4"/>
      <c r="R919" s="4"/>
      <c r="S919" s="4"/>
      <c r="T919" s="4"/>
      <c r="U919" s="4"/>
      <c r="V919" s="4"/>
      <c r="W919" s="4"/>
      <c r="X919" s="4"/>
      <c r="Y919" s="4"/>
      <c r="Z919" s="4"/>
    </row>
    <row r="920" spans="1:26" ht="12.75" customHeight="1">
      <c r="A920" s="33"/>
      <c r="B920" s="34" t="s">
        <v>520</v>
      </c>
      <c r="C920" s="32"/>
      <c r="D920" s="835" t="s">
        <v>641</v>
      </c>
      <c r="E920" s="832"/>
      <c r="F920" s="832"/>
      <c r="G920" s="39"/>
      <c r="H920" s="4"/>
      <c r="I920" s="4"/>
      <c r="J920" s="4"/>
      <c r="K920" s="4"/>
      <c r="L920" s="4"/>
      <c r="M920" s="4"/>
      <c r="N920" s="4"/>
      <c r="O920" s="4"/>
      <c r="P920" s="4"/>
      <c r="Q920" s="4"/>
      <c r="R920" s="4"/>
      <c r="S920" s="4"/>
      <c r="T920" s="4"/>
      <c r="U920" s="4"/>
      <c r="V920" s="4"/>
      <c r="W920" s="4"/>
      <c r="X920" s="4"/>
      <c r="Y920" s="4"/>
      <c r="Z920" s="4"/>
    </row>
    <row r="921" spans="1:26" ht="12.75" customHeight="1">
      <c r="A921" s="33"/>
      <c r="B921" s="33"/>
      <c r="C921" s="32"/>
      <c r="D921" s="832"/>
      <c r="E921" s="832"/>
      <c r="F921" s="832"/>
      <c r="G921" s="39"/>
      <c r="H921" s="4"/>
      <c r="I921" s="4"/>
      <c r="J921" s="4"/>
      <c r="K921" s="4"/>
      <c r="L921" s="4"/>
      <c r="M921" s="4"/>
      <c r="N921" s="4"/>
      <c r="O921" s="4"/>
      <c r="P921" s="4"/>
      <c r="Q921" s="4"/>
      <c r="R921" s="4"/>
      <c r="S921" s="4"/>
      <c r="T921" s="4"/>
      <c r="U921" s="4"/>
      <c r="V921" s="4"/>
      <c r="W921" s="4"/>
      <c r="X921" s="4"/>
      <c r="Y921" s="4"/>
      <c r="Z921" s="4"/>
    </row>
    <row r="922" spans="1:26" ht="12.75" customHeight="1">
      <c r="A922" s="33"/>
      <c r="B922" s="33"/>
      <c r="C922" s="32"/>
      <c r="D922" s="832"/>
      <c r="E922" s="832"/>
      <c r="F922" s="832"/>
      <c r="G922" s="39"/>
      <c r="H922" s="4"/>
      <c r="I922" s="4"/>
      <c r="J922" s="4"/>
      <c r="K922" s="4"/>
      <c r="L922" s="4"/>
      <c r="M922" s="4"/>
      <c r="N922" s="4"/>
      <c r="O922" s="4"/>
      <c r="P922" s="4"/>
      <c r="Q922" s="4"/>
      <c r="R922" s="4"/>
      <c r="S922" s="4"/>
      <c r="T922" s="4"/>
      <c r="U922" s="4"/>
      <c r="V922" s="4"/>
      <c r="W922" s="4"/>
      <c r="X922" s="4"/>
      <c r="Y922" s="4"/>
      <c r="Z922" s="4"/>
    </row>
    <row r="923" spans="1:26" ht="12.75" customHeight="1">
      <c r="A923" s="33"/>
      <c r="B923" s="33"/>
      <c r="C923" s="32"/>
      <c r="D923" s="832"/>
      <c r="E923" s="832"/>
      <c r="F923" s="832"/>
      <c r="G923" s="39"/>
      <c r="H923" s="4"/>
      <c r="I923" s="4"/>
      <c r="J923" s="4"/>
      <c r="K923" s="4"/>
      <c r="L923" s="4"/>
      <c r="M923" s="4"/>
      <c r="N923" s="4"/>
      <c r="O923" s="4"/>
      <c r="P923" s="4"/>
      <c r="Q923" s="4"/>
      <c r="R923" s="4"/>
      <c r="S923" s="4"/>
      <c r="T923" s="4"/>
      <c r="U923" s="4"/>
      <c r="V923" s="4"/>
      <c r="W923" s="4"/>
      <c r="X923" s="4"/>
      <c r="Y923" s="4"/>
      <c r="Z923" s="4"/>
    </row>
    <row r="924" spans="1:26" ht="12.75" customHeight="1">
      <c r="A924" s="33"/>
      <c r="B924" s="33"/>
      <c r="C924" s="32"/>
      <c r="D924" s="3"/>
      <c r="E924" s="4"/>
      <c r="F924" s="39"/>
      <c r="G924" s="39"/>
      <c r="H924" s="4"/>
      <c r="I924" s="4"/>
      <c r="J924" s="4"/>
      <c r="K924" s="4"/>
      <c r="L924" s="4"/>
      <c r="M924" s="4"/>
      <c r="N924" s="4"/>
      <c r="O924" s="4"/>
      <c r="P924" s="4"/>
      <c r="Q924" s="4"/>
      <c r="R924" s="4"/>
      <c r="S924" s="4"/>
      <c r="T924" s="4"/>
      <c r="U924" s="4"/>
      <c r="V924" s="4"/>
      <c r="W924" s="4"/>
      <c r="X924" s="4"/>
      <c r="Y924" s="4"/>
      <c r="Z924" s="4"/>
    </row>
    <row r="925" spans="1:26" ht="12.75" customHeight="1">
      <c r="A925" s="29"/>
      <c r="B925" s="29"/>
      <c r="C925" s="37"/>
      <c r="D925" s="834" t="s">
        <v>642</v>
      </c>
      <c r="E925" s="832"/>
      <c r="F925" s="832"/>
      <c r="G925" s="39"/>
      <c r="H925" s="4"/>
      <c r="I925" s="4"/>
      <c r="J925" s="4"/>
      <c r="K925" s="4"/>
      <c r="L925" s="4"/>
      <c r="M925" s="4"/>
      <c r="N925" s="4"/>
      <c r="O925" s="4"/>
      <c r="P925" s="4"/>
      <c r="Q925" s="4"/>
      <c r="R925" s="4"/>
      <c r="S925" s="4"/>
      <c r="T925" s="4"/>
      <c r="U925" s="4"/>
      <c r="V925" s="4"/>
      <c r="W925" s="4"/>
      <c r="X925" s="4"/>
      <c r="Y925" s="4"/>
      <c r="Z925" s="4"/>
    </row>
    <row r="926" spans="1:26" ht="12.75" customHeight="1">
      <c r="A926" s="37"/>
      <c r="B926" s="37"/>
      <c r="C926" s="37"/>
      <c r="D926" s="832"/>
      <c r="E926" s="832"/>
      <c r="F926" s="832"/>
      <c r="G926" s="39"/>
      <c r="H926" s="4"/>
      <c r="I926" s="4"/>
      <c r="J926" s="4"/>
      <c r="K926" s="4"/>
      <c r="L926" s="4"/>
      <c r="M926" s="4"/>
      <c r="N926" s="4"/>
      <c r="O926" s="4"/>
      <c r="P926" s="4"/>
      <c r="Q926" s="4"/>
      <c r="R926" s="4"/>
      <c r="S926" s="4"/>
      <c r="T926" s="4"/>
      <c r="U926" s="4"/>
      <c r="V926" s="4"/>
      <c r="W926" s="4"/>
      <c r="X926" s="4"/>
      <c r="Y926" s="4"/>
      <c r="Z926" s="4"/>
    </row>
    <row r="927" spans="1:26" ht="12.75" customHeight="1">
      <c r="A927" s="37"/>
      <c r="B927" s="37"/>
      <c r="C927" s="37"/>
      <c r="D927" s="3"/>
      <c r="E927" s="39"/>
      <c r="F927" s="39"/>
      <c r="G927" s="39"/>
      <c r="H927" s="4"/>
      <c r="I927" s="4"/>
      <c r="J927" s="4"/>
      <c r="K927" s="4"/>
      <c r="L927" s="4"/>
      <c r="M927" s="4"/>
      <c r="N927" s="4"/>
      <c r="O927" s="4"/>
      <c r="P927" s="4"/>
      <c r="Q927" s="4"/>
      <c r="R927" s="4"/>
      <c r="S927" s="4"/>
      <c r="T927" s="4"/>
      <c r="U927" s="4"/>
      <c r="V927" s="4"/>
      <c r="W927" s="4"/>
      <c r="X927" s="4"/>
      <c r="Y927" s="4"/>
      <c r="Z927" s="4"/>
    </row>
    <row r="928" spans="1:26" ht="12.75" customHeight="1">
      <c r="A928" s="33"/>
      <c r="B928" s="34" t="s">
        <v>2562</v>
      </c>
      <c r="C928" s="11"/>
      <c r="D928" s="834" t="s">
        <v>643</v>
      </c>
      <c r="E928" s="832"/>
      <c r="F928" s="832"/>
      <c r="G928" s="4"/>
      <c r="H928" s="4"/>
      <c r="I928" s="4"/>
      <c r="J928" s="4"/>
      <c r="K928" s="4"/>
      <c r="L928" s="4"/>
      <c r="M928" s="4"/>
      <c r="N928" s="4"/>
      <c r="O928" s="4"/>
      <c r="P928" s="4"/>
      <c r="Q928" s="4"/>
      <c r="R928" s="4"/>
      <c r="S928" s="4"/>
      <c r="T928" s="4"/>
      <c r="U928" s="4"/>
      <c r="V928" s="4"/>
      <c r="W928" s="4"/>
      <c r="X928" s="4"/>
      <c r="Y928" s="4"/>
      <c r="Z928" s="4"/>
    </row>
    <row r="929" spans="1:26" ht="12.75" customHeight="1">
      <c r="A929" s="11"/>
      <c r="B929" s="11"/>
      <c r="C929" s="11"/>
      <c r="D929" s="832"/>
      <c r="E929" s="832"/>
      <c r="F929" s="832"/>
      <c r="G929" s="4"/>
      <c r="H929" s="4"/>
      <c r="I929" s="4"/>
      <c r="J929" s="4"/>
      <c r="K929" s="4"/>
      <c r="L929" s="4"/>
      <c r="M929" s="4"/>
      <c r="N929" s="4"/>
      <c r="O929" s="4"/>
      <c r="P929" s="4"/>
      <c r="Q929" s="4"/>
      <c r="R929" s="4"/>
      <c r="S929" s="4"/>
      <c r="T929" s="4"/>
      <c r="U929" s="4"/>
      <c r="V929" s="4"/>
      <c r="W929" s="4"/>
      <c r="X929" s="4"/>
      <c r="Y929" s="4"/>
      <c r="Z929" s="4"/>
    </row>
    <row r="930" spans="1:26" ht="12.75" customHeight="1">
      <c r="A930" s="37"/>
      <c r="B930" s="37"/>
      <c r="C930" s="37"/>
      <c r="D930" s="3"/>
      <c r="E930" s="39"/>
      <c r="F930" s="39"/>
      <c r="G930" s="39"/>
      <c r="H930" s="4"/>
      <c r="I930" s="4"/>
      <c r="J930" s="4"/>
      <c r="K930" s="4"/>
      <c r="L930" s="4"/>
      <c r="M930" s="4"/>
      <c r="N930" s="4"/>
      <c r="O930" s="4"/>
      <c r="P930" s="4"/>
      <c r="Q930" s="4"/>
      <c r="R930" s="4"/>
      <c r="S930" s="4"/>
      <c r="T930" s="4"/>
      <c r="U930" s="4"/>
      <c r="V930" s="4"/>
      <c r="W930" s="4"/>
      <c r="X930" s="4"/>
      <c r="Y930" s="4"/>
      <c r="Z930" s="4"/>
    </row>
    <row r="931" spans="1:26" ht="12.75" customHeight="1">
      <c r="A931" s="32"/>
      <c r="B931" s="32"/>
      <c r="C931" s="32"/>
      <c r="D931" s="852" t="s">
        <v>644</v>
      </c>
      <c r="E931" s="832"/>
      <c r="F931" s="832"/>
      <c r="G931" s="39"/>
      <c r="H931" s="4"/>
      <c r="I931" s="4"/>
      <c r="J931" s="4"/>
      <c r="K931" s="4"/>
      <c r="L931" s="4"/>
      <c r="M931" s="4"/>
      <c r="N931" s="4"/>
      <c r="O931" s="4"/>
      <c r="P931" s="4"/>
      <c r="Q931" s="4"/>
      <c r="R931" s="4"/>
      <c r="S931" s="4"/>
      <c r="T931" s="4"/>
      <c r="U931" s="4"/>
      <c r="V931" s="4"/>
      <c r="W931" s="4"/>
      <c r="X931" s="4"/>
      <c r="Y931" s="4"/>
      <c r="Z931" s="4"/>
    </row>
    <row r="932" spans="1:26" ht="12.75" customHeight="1">
      <c r="A932" s="32"/>
      <c r="B932" s="32"/>
      <c r="C932" s="32"/>
      <c r="D932" s="30"/>
      <c r="E932" s="4"/>
      <c r="F932" s="39"/>
      <c r="G932" s="39"/>
      <c r="H932" s="4"/>
      <c r="I932" s="4"/>
      <c r="J932" s="4"/>
      <c r="K932" s="4"/>
      <c r="L932" s="4"/>
      <c r="M932" s="4"/>
      <c r="N932" s="4"/>
      <c r="O932" s="4"/>
      <c r="P932" s="4"/>
      <c r="Q932" s="4"/>
      <c r="R932" s="4"/>
      <c r="S932" s="4"/>
      <c r="T932" s="4"/>
      <c r="U932" s="4"/>
      <c r="V932" s="4"/>
      <c r="W932" s="4"/>
      <c r="X932" s="4"/>
      <c r="Y932" s="4"/>
      <c r="Z932" s="4"/>
    </row>
    <row r="933" spans="1:26" ht="12.75" customHeight="1">
      <c r="A933" s="33"/>
      <c r="B933" s="34" t="s">
        <v>520</v>
      </c>
      <c r="C933" s="37"/>
      <c r="D933" s="846" t="s">
        <v>645</v>
      </c>
      <c r="E933" s="832"/>
      <c r="F933" s="832"/>
      <c r="G933" s="39"/>
      <c r="H933" s="4"/>
      <c r="I933" s="4"/>
      <c r="J933" s="4"/>
      <c r="K933" s="4"/>
      <c r="L933" s="4"/>
      <c r="M933" s="4"/>
      <c r="N933" s="4"/>
      <c r="O933" s="4"/>
      <c r="P933" s="4"/>
      <c r="Q933" s="4"/>
      <c r="R933" s="4"/>
      <c r="S933" s="4"/>
      <c r="T933" s="4"/>
      <c r="U933" s="4"/>
      <c r="V933" s="4"/>
      <c r="W933" s="4"/>
      <c r="X933" s="4"/>
      <c r="Y933" s="4"/>
      <c r="Z933" s="4"/>
    </row>
    <row r="934" spans="1:26" ht="12.75" customHeight="1">
      <c r="A934" s="37"/>
      <c r="B934" s="37"/>
      <c r="C934" s="37"/>
      <c r="D934" s="832"/>
      <c r="E934" s="832"/>
      <c r="F934" s="832"/>
      <c r="G934" s="39"/>
      <c r="H934" s="4"/>
      <c r="I934" s="4"/>
      <c r="J934" s="4"/>
      <c r="K934" s="4"/>
      <c r="L934" s="4"/>
      <c r="M934" s="4"/>
      <c r="N934" s="4"/>
      <c r="O934" s="4"/>
      <c r="P934" s="4"/>
      <c r="Q934" s="4"/>
      <c r="R934" s="4"/>
      <c r="S934" s="4"/>
      <c r="T934" s="4"/>
      <c r="U934" s="4"/>
      <c r="V934" s="4"/>
      <c r="W934" s="4"/>
      <c r="X934" s="4"/>
      <c r="Y934" s="4"/>
      <c r="Z934" s="4"/>
    </row>
    <row r="935" spans="1:26" ht="12.75" customHeight="1">
      <c r="A935" s="37"/>
      <c r="B935" s="37"/>
      <c r="C935" s="37"/>
      <c r="D935" s="832"/>
      <c r="E935" s="832"/>
      <c r="F935" s="832"/>
      <c r="G935" s="39"/>
      <c r="H935" s="4"/>
      <c r="I935" s="4"/>
      <c r="J935" s="4"/>
      <c r="K935" s="4"/>
      <c r="L935" s="4"/>
      <c r="M935" s="4"/>
      <c r="N935" s="4"/>
      <c r="O935" s="4"/>
      <c r="P935" s="4"/>
      <c r="Q935" s="4"/>
      <c r="R935" s="4"/>
      <c r="S935" s="4"/>
      <c r="T935" s="4"/>
      <c r="U935" s="4"/>
      <c r="V935" s="4"/>
      <c r="W935" s="4"/>
      <c r="X935" s="4"/>
      <c r="Y935" s="4"/>
      <c r="Z935" s="4"/>
    </row>
    <row r="936" spans="1:26" ht="12.75" customHeight="1">
      <c r="A936" s="37"/>
      <c r="B936" s="37"/>
      <c r="C936" s="37"/>
      <c r="D936" s="832"/>
      <c r="E936" s="832"/>
      <c r="F936" s="832"/>
      <c r="G936" s="39"/>
      <c r="H936" s="4"/>
      <c r="I936" s="4"/>
      <c r="J936" s="4"/>
      <c r="K936" s="4"/>
      <c r="L936" s="4"/>
      <c r="M936" s="4"/>
      <c r="N936" s="4"/>
      <c r="O936" s="4"/>
      <c r="P936" s="4"/>
      <c r="Q936" s="4"/>
      <c r="R936" s="4"/>
      <c r="S936" s="4"/>
      <c r="T936" s="4"/>
      <c r="U936" s="4"/>
      <c r="V936" s="4"/>
      <c r="W936" s="4"/>
      <c r="X936" s="4"/>
      <c r="Y936" s="4"/>
      <c r="Z936" s="4"/>
    </row>
    <row r="937" spans="1:26" ht="12.75" customHeight="1">
      <c r="A937" s="37"/>
      <c r="B937" s="37"/>
      <c r="C937" s="37"/>
      <c r="D937" s="832"/>
      <c r="E937" s="832"/>
      <c r="F937" s="832"/>
      <c r="G937" s="39"/>
      <c r="H937" s="4"/>
      <c r="I937" s="4"/>
      <c r="J937" s="4"/>
      <c r="K937" s="4"/>
      <c r="L937" s="4"/>
      <c r="M937" s="4"/>
      <c r="N937" s="4"/>
      <c r="O937" s="4"/>
      <c r="P937" s="4"/>
      <c r="Q937" s="4"/>
      <c r="R937" s="4"/>
      <c r="S937" s="4"/>
      <c r="T937" s="4"/>
      <c r="U937" s="4"/>
      <c r="V937" s="4"/>
      <c r="W937" s="4"/>
      <c r="X937" s="4"/>
      <c r="Y937" s="4"/>
      <c r="Z937" s="4"/>
    </row>
    <row r="938" spans="1:26" ht="12.75" customHeight="1">
      <c r="A938" s="37"/>
      <c r="B938" s="37"/>
      <c r="C938" s="37"/>
      <c r="D938" s="832"/>
      <c r="E938" s="832"/>
      <c r="F938" s="832"/>
      <c r="G938" s="39"/>
      <c r="H938" s="4"/>
      <c r="I938" s="4"/>
      <c r="J938" s="4"/>
      <c r="K938" s="4"/>
      <c r="L938" s="4"/>
      <c r="M938" s="4"/>
      <c r="N938" s="4"/>
      <c r="O938" s="4"/>
      <c r="P938" s="4"/>
      <c r="Q938" s="4"/>
      <c r="R938" s="4"/>
      <c r="S938" s="4"/>
      <c r="T938" s="4"/>
      <c r="U938" s="4"/>
      <c r="V938" s="4"/>
      <c r="W938" s="4"/>
      <c r="X938" s="4"/>
      <c r="Y938" s="4"/>
      <c r="Z938" s="4"/>
    </row>
    <row r="939" spans="1:26" ht="12.75" customHeight="1">
      <c r="A939" s="37"/>
      <c r="B939" s="37"/>
      <c r="C939" s="37"/>
      <c r="D939" s="42"/>
      <c r="E939" s="42"/>
      <c r="F939" s="42"/>
      <c r="G939" s="39"/>
      <c r="H939" s="4"/>
      <c r="I939" s="4"/>
      <c r="J939" s="4"/>
      <c r="K939" s="4"/>
      <c r="L939" s="4"/>
      <c r="M939" s="4"/>
      <c r="N939" s="4"/>
      <c r="O939" s="4"/>
      <c r="P939" s="4"/>
      <c r="Q939" s="4"/>
      <c r="R939" s="4"/>
      <c r="S939" s="4"/>
      <c r="T939" s="4"/>
      <c r="U939" s="4"/>
      <c r="V939" s="4"/>
      <c r="W939" s="4"/>
      <c r="X939" s="4"/>
      <c r="Y939" s="4"/>
      <c r="Z939" s="4"/>
    </row>
    <row r="940" spans="1:26" ht="12.75" customHeight="1">
      <c r="A940" s="33"/>
      <c r="B940" s="34" t="s">
        <v>520</v>
      </c>
      <c r="C940" s="37"/>
      <c r="D940" s="846" t="s">
        <v>646</v>
      </c>
      <c r="E940" s="832"/>
      <c r="F940" s="832"/>
      <c r="G940" s="39"/>
      <c r="H940" s="4"/>
      <c r="I940" s="4"/>
      <c r="J940" s="4"/>
      <c r="K940" s="4"/>
      <c r="L940" s="4"/>
      <c r="M940" s="4"/>
      <c r="N940" s="4"/>
      <c r="O940" s="4"/>
      <c r="P940" s="4"/>
      <c r="Q940" s="4"/>
      <c r="R940" s="4"/>
      <c r="S940" s="4"/>
      <c r="T940" s="4"/>
      <c r="U940" s="4"/>
      <c r="V940" s="4"/>
      <c r="W940" s="4"/>
      <c r="X940" s="4"/>
      <c r="Y940" s="4"/>
      <c r="Z940" s="4"/>
    </row>
    <row r="941" spans="1:26" ht="12.75" customHeight="1">
      <c r="A941" s="37"/>
      <c r="B941" s="37"/>
      <c r="C941" s="37"/>
      <c r="D941" s="832"/>
      <c r="E941" s="832"/>
      <c r="F941" s="832"/>
      <c r="G941" s="39"/>
      <c r="H941" s="4"/>
      <c r="I941" s="4"/>
      <c r="J941" s="4"/>
      <c r="K941" s="4"/>
      <c r="L941" s="4"/>
      <c r="M941" s="4"/>
      <c r="N941" s="4"/>
      <c r="O941" s="4"/>
      <c r="P941" s="4"/>
      <c r="Q941" s="4"/>
      <c r="R941" s="4"/>
      <c r="S941" s="4"/>
      <c r="T941" s="4"/>
      <c r="U941" s="4"/>
      <c r="V941" s="4"/>
      <c r="W941" s="4"/>
      <c r="X941" s="4"/>
      <c r="Y941" s="4"/>
      <c r="Z941" s="4"/>
    </row>
    <row r="942" spans="1:26" ht="12.75" customHeight="1">
      <c r="A942" s="37"/>
      <c r="B942" s="37"/>
      <c r="C942" s="37"/>
      <c r="D942" s="832"/>
      <c r="E942" s="832"/>
      <c r="F942" s="832"/>
      <c r="G942" s="39"/>
      <c r="H942" s="4"/>
      <c r="I942" s="4"/>
      <c r="J942" s="4"/>
      <c r="K942" s="4"/>
      <c r="L942" s="4"/>
      <c r="M942" s="4"/>
      <c r="N942" s="4"/>
      <c r="O942" s="4"/>
      <c r="P942" s="4"/>
      <c r="Q942" s="4"/>
      <c r="R942" s="4"/>
      <c r="S942" s="4"/>
      <c r="T942" s="4"/>
      <c r="U942" s="4"/>
      <c r="V942" s="4"/>
      <c r="W942" s="4"/>
      <c r="X942" s="4"/>
      <c r="Y942" s="4"/>
      <c r="Z942" s="4"/>
    </row>
    <row r="943" spans="1:26" ht="12.75" customHeight="1">
      <c r="A943" s="37"/>
      <c r="B943" s="37"/>
      <c r="C943" s="37"/>
      <c r="D943" s="832"/>
      <c r="E943" s="832"/>
      <c r="F943" s="832"/>
      <c r="G943" s="39"/>
      <c r="H943" s="4"/>
      <c r="I943" s="4"/>
      <c r="J943" s="4"/>
      <c r="K943" s="4"/>
      <c r="L943" s="4"/>
      <c r="M943" s="4"/>
      <c r="N943" s="4"/>
      <c r="O943" s="4"/>
      <c r="P943" s="4"/>
      <c r="Q943" s="4"/>
      <c r="R943" s="4"/>
      <c r="S943" s="4"/>
      <c r="T943" s="4"/>
      <c r="U943" s="4"/>
      <c r="V943" s="4"/>
      <c r="W943" s="4"/>
      <c r="X943" s="4"/>
      <c r="Y943" s="4"/>
      <c r="Z943" s="4"/>
    </row>
    <row r="944" spans="1:26" ht="12.75" customHeight="1">
      <c r="A944" s="37"/>
      <c r="B944" s="37"/>
      <c r="C944" s="37"/>
      <c r="D944" s="832"/>
      <c r="E944" s="832"/>
      <c r="F944" s="832"/>
      <c r="G944" s="39"/>
      <c r="H944" s="4"/>
      <c r="I944" s="4"/>
      <c r="J944" s="4"/>
      <c r="K944" s="4"/>
      <c r="L944" s="4"/>
      <c r="M944" s="4"/>
      <c r="N944" s="4"/>
      <c r="O944" s="4"/>
      <c r="P944" s="4"/>
      <c r="Q944" s="4"/>
      <c r="R944" s="4"/>
      <c r="S944" s="4"/>
      <c r="T944" s="4"/>
      <c r="U944" s="4"/>
      <c r="V944" s="4"/>
      <c r="W944" s="4"/>
      <c r="X944" s="4"/>
      <c r="Y944" s="4"/>
      <c r="Z944" s="4"/>
    </row>
    <row r="945" spans="1:26" ht="12.75" customHeight="1">
      <c r="A945" s="37"/>
      <c r="B945" s="37"/>
      <c r="C945" s="37"/>
      <c r="D945" s="44"/>
      <c r="E945" s="39"/>
      <c r="F945" s="39"/>
      <c r="G945" s="39"/>
      <c r="H945" s="4"/>
      <c r="I945" s="4"/>
      <c r="J945" s="4"/>
      <c r="K945" s="4"/>
      <c r="L945" s="4"/>
      <c r="M945" s="4"/>
      <c r="N945" s="4"/>
      <c r="O945" s="4"/>
      <c r="P945" s="4"/>
      <c r="Q945" s="4"/>
      <c r="R945" s="4"/>
      <c r="S945" s="4"/>
      <c r="T945" s="4"/>
      <c r="U945" s="4"/>
      <c r="V945" s="4"/>
      <c r="W945" s="4"/>
      <c r="X945" s="4"/>
      <c r="Y945" s="4"/>
      <c r="Z945" s="4"/>
    </row>
    <row r="946" spans="1:26" ht="12.75" customHeight="1">
      <c r="A946" s="33"/>
      <c r="B946" s="34" t="s">
        <v>520</v>
      </c>
      <c r="C946" s="37"/>
      <c r="D946" s="846" t="s">
        <v>647</v>
      </c>
      <c r="E946" s="832"/>
      <c r="F946" s="832"/>
      <c r="G946" s="39"/>
      <c r="H946" s="4"/>
      <c r="I946" s="4"/>
      <c r="J946" s="4"/>
      <c r="K946" s="4"/>
      <c r="L946" s="4"/>
      <c r="M946" s="4"/>
      <c r="N946" s="4"/>
      <c r="O946" s="4"/>
      <c r="P946" s="4"/>
      <c r="Q946" s="4"/>
      <c r="R946" s="4"/>
      <c r="S946" s="4"/>
      <c r="T946" s="4"/>
      <c r="U946" s="4"/>
      <c r="V946" s="4"/>
      <c r="W946" s="4"/>
      <c r="X946" s="4"/>
      <c r="Y946" s="4"/>
      <c r="Z946" s="4"/>
    </row>
    <row r="947" spans="1:26" ht="12.75" customHeight="1">
      <c r="A947" s="37"/>
      <c r="B947" s="37"/>
      <c r="C947" s="37"/>
      <c r="D947" s="832"/>
      <c r="E947" s="832"/>
      <c r="F947" s="832"/>
      <c r="G947" s="39"/>
      <c r="H947" s="4"/>
      <c r="I947" s="4"/>
      <c r="J947" s="4"/>
      <c r="K947" s="4"/>
      <c r="L947" s="4"/>
      <c r="M947" s="4"/>
      <c r="N947" s="4"/>
      <c r="O947" s="4"/>
      <c r="P947" s="4"/>
      <c r="Q947" s="4"/>
      <c r="R947" s="4"/>
      <c r="S947" s="4"/>
      <c r="T947" s="4"/>
      <c r="U947" s="4"/>
      <c r="V947" s="4"/>
      <c r="W947" s="4"/>
      <c r="X947" s="4"/>
      <c r="Y947" s="4"/>
      <c r="Z947" s="4"/>
    </row>
    <row r="948" spans="1:26" ht="12.75" customHeight="1">
      <c r="A948" s="37"/>
      <c r="B948" s="37"/>
      <c r="C948" s="37"/>
      <c r="D948" s="832"/>
      <c r="E948" s="832"/>
      <c r="F948" s="832"/>
      <c r="G948" s="39"/>
      <c r="H948" s="4"/>
      <c r="I948" s="4"/>
      <c r="J948" s="4"/>
      <c r="K948" s="4"/>
      <c r="L948" s="4"/>
      <c r="M948" s="4"/>
      <c r="N948" s="4"/>
      <c r="O948" s="4"/>
      <c r="P948" s="4"/>
      <c r="Q948" s="4"/>
      <c r="R948" s="4"/>
      <c r="S948" s="4"/>
      <c r="T948" s="4"/>
      <c r="U948" s="4"/>
      <c r="V948" s="4"/>
      <c r="W948" s="4"/>
      <c r="X948" s="4"/>
      <c r="Y948" s="4"/>
      <c r="Z948" s="4"/>
    </row>
    <row r="949" spans="1:26" ht="12.75" customHeight="1">
      <c r="A949" s="37"/>
      <c r="B949" s="37"/>
      <c r="C949" s="37"/>
      <c r="D949" s="832"/>
      <c r="E949" s="832"/>
      <c r="F949" s="832"/>
      <c r="G949" s="39"/>
      <c r="H949" s="4"/>
      <c r="I949" s="4"/>
      <c r="J949" s="4"/>
      <c r="K949" s="4"/>
      <c r="L949" s="4"/>
      <c r="M949" s="4"/>
      <c r="N949" s="4"/>
      <c r="O949" s="4"/>
      <c r="P949" s="4"/>
      <c r="Q949" s="4"/>
      <c r="R949" s="4"/>
      <c r="S949" s="4"/>
      <c r="T949" s="4"/>
      <c r="U949" s="4"/>
      <c r="V949" s="4"/>
      <c r="W949" s="4"/>
      <c r="X949" s="4"/>
      <c r="Y949" s="4"/>
      <c r="Z949" s="4"/>
    </row>
    <row r="950" spans="1:26" ht="12.75" customHeight="1">
      <c r="A950" s="37"/>
      <c r="B950" s="37"/>
      <c r="C950" s="37"/>
      <c r="D950" s="832"/>
      <c r="E950" s="832"/>
      <c r="F950" s="832"/>
      <c r="G950" s="39"/>
      <c r="H950" s="4"/>
      <c r="I950" s="4"/>
      <c r="J950" s="4"/>
      <c r="K950" s="4"/>
      <c r="L950" s="4"/>
      <c r="M950" s="4"/>
      <c r="N950" s="4"/>
      <c r="O950" s="4"/>
      <c r="P950" s="4"/>
      <c r="Q950" s="4"/>
      <c r="R950" s="4"/>
      <c r="S950" s="4"/>
      <c r="T950" s="4"/>
      <c r="U950" s="4"/>
      <c r="V950" s="4"/>
      <c r="W950" s="4"/>
      <c r="X950" s="4"/>
      <c r="Y950" s="4"/>
      <c r="Z950" s="4"/>
    </row>
    <row r="951" spans="1:26" ht="12.75" customHeight="1">
      <c r="A951" s="37"/>
      <c r="B951" s="37"/>
      <c r="C951" s="37"/>
      <c r="D951" s="44"/>
      <c r="E951" s="39"/>
      <c r="F951" s="39"/>
      <c r="G951" s="39"/>
      <c r="H951" s="4"/>
      <c r="I951" s="4"/>
      <c r="J951" s="4"/>
      <c r="K951" s="4"/>
      <c r="L951" s="4"/>
      <c r="M951" s="4"/>
      <c r="N951" s="4"/>
      <c r="O951" s="4"/>
      <c r="P951" s="4"/>
      <c r="Q951" s="4"/>
      <c r="R951" s="4"/>
      <c r="S951" s="4"/>
      <c r="T951" s="4"/>
      <c r="U951" s="4"/>
      <c r="V951" s="4"/>
      <c r="W951" s="4"/>
      <c r="X951" s="4"/>
      <c r="Y951" s="4"/>
      <c r="Z951" s="4"/>
    </row>
    <row r="952" spans="1:26" ht="12.75" customHeight="1">
      <c r="A952" s="33"/>
      <c r="B952" s="34" t="s">
        <v>2562</v>
      </c>
      <c r="C952" s="37"/>
      <c r="D952" s="846" t="s">
        <v>648</v>
      </c>
      <c r="E952" s="832"/>
      <c r="F952" s="832"/>
      <c r="G952" s="39"/>
      <c r="H952" s="4"/>
      <c r="I952" s="4"/>
      <c r="J952" s="4"/>
      <c r="K952" s="4"/>
      <c r="L952" s="4"/>
      <c r="M952" s="4"/>
      <c r="N952" s="4"/>
      <c r="O952" s="4"/>
      <c r="P952" s="4"/>
      <c r="Q952" s="4"/>
      <c r="R952" s="4"/>
      <c r="S952" s="4"/>
      <c r="T952" s="4"/>
      <c r="U952" s="4"/>
      <c r="V952" s="4"/>
      <c r="W952" s="4"/>
      <c r="X952" s="4"/>
      <c r="Y952" s="4"/>
      <c r="Z952" s="4"/>
    </row>
    <row r="953" spans="1:26" ht="12.75" customHeight="1">
      <c r="A953" s="37"/>
      <c r="B953" s="37"/>
      <c r="C953" s="37"/>
      <c r="D953" s="832"/>
      <c r="E953" s="832"/>
      <c r="F953" s="832"/>
      <c r="G953" s="39"/>
      <c r="H953" s="4"/>
      <c r="I953" s="4"/>
      <c r="J953" s="4"/>
      <c r="K953" s="4"/>
      <c r="L953" s="4"/>
      <c r="M953" s="4"/>
      <c r="N953" s="4"/>
      <c r="O953" s="4"/>
      <c r="P953" s="4"/>
      <c r="Q953" s="4"/>
      <c r="R953" s="4"/>
      <c r="S953" s="4"/>
      <c r="T953" s="4"/>
      <c r="U953" s="4"/>
      <c r="V953" s="4"/>
      <c r="W953" s="4"/>
      <c r="X953" s="4"/>
      <c r="Y953" s="4"/>
      <c r="Z953" s="4"/>
    </row>
    <row r="954" spans="1:26" ht="12.75" customHeight="1">
      <c r="A954" s="37"/>
      <c r="B954" s="37"/>
      <c r="C954" s="37"/>
      <c r="D954" s="832"/>
      <c r="E954" s="832"/>
      <c r="F954" s="832"/>
      <c r="G954" s="39"/>
      <c r="H954" s="4"/>
      <c r="I954" s="4"/>
      <c r="J954" s="4"/>
      <c r="K954" s="4"/>
      <c r="L954" s="4"/>
      <c r="M954" s="4"/>
      <c r="N954" s="4"/>
      <c r="O954" s="4"/>
      <c r="P954" s="4"/>
      <c r="Q954" s="4"/>
      <c r="R954" s="4"/>
      <c r="S954" s="4"/>
      <c r="T954" s="4"/>
      <c r="U954" s="4"/>
      <c r="V954" s="4"/>
      <c r="W954" s="4"/>
      <c r="X954" s="4"/>
      <c r="Y954" s="4"/>
      <c r="Z954" s="4"/>
    </row>
    <row r="955" spans="1:26" ht="12.75" customHeight="1">
      <c r="A955" s="37"/>
      <c r="B955" s="37"/>
      <c r="C955" s="37"/>
      <c r="D955" s="42"/>
      <c r="E955" s="42"/>
      <c r="F955" s="42"/>
      <c r="G955" s="39"/>
      <c r="H955" s="4"/>
      <c r="I955" s="4"/>
      <c r="J955" s="4"/>
      <c r="K955" s="4"/>
      <c r="L955" s="4"/>
      <c r="M955" s="4"/>
      <c r="N955" s="4"/>
      <c r="O955" s="4"/>
      <c r="P955" s="4"/>
      <c r="Q955" s="4"/>
      <c r="R955" s="4"/>
      <c r="S955" s="4"/>
      <c r="T955" s="4"/>
      <c r="U955" s="4"/>
      <c r="V955" s="4"/>
      <c r="W955" s="4"/>
      <c r="X955" s="4"/>
      <c r="Y955" s="4"/>
      <c r="Z955" s="4"/>
    </row>
    <row r="956" spans="1:26" ht="12.75" customHeight="1">
      <c r="A956" s="33"/>
      <c r="B956" s="34" t="s">
        <v>520</v>
      </c>
      <c r="C956" s="37"/>
      <c r="D956" s="846" t="s">
        <v>649</v>
      </c>
      <c r="E956" s="832"/>
      <c r="F956" s="832"/>
      <c r="G956" s="39"/>
      <c r="H956" s="4"/>
      <c r="I956" s="4"/>
      <c r="J956" s="4"/>
      <c r="K956" s="4"/>
      <c r="L956" s="4"/>
      <c r="M956" s="4"/>
      <c r="N956" s="4"/>
      <c r="O956" s="4"/>
      <c r="P956" s="4"/>
      <c r="Q956" s="4"/>
      <c r="R956" s="4"/>
      <c r="S956" s="4"/>
      <c r="T956" s="4"/>
      <c r="U956" s="4"/>
      <c r="V956" s="4"/>
      <c r="W956" s="4"/>
      <c r="X956" s="4"/>
      <c r="Y956" s="4"/>
      <c r="Z956" s="4"/>
    </row>
    <row r="957" spans="1:26" ht="12.75" customHeight="1">
      <c r="A957" s="37"/>
      <c r="B957" s="37"/>
      <c r="C957" s="37"/>
      <c r="D957" s="832"/>
      <c r="E957" s="832"/>
      <c r="F957" s="832"/>
      <c r="G957" s="39"/>
      <c r="H957" s="4"/>
      <c r="I957" s="4"/>
      <c r="J957" s="4"/>
      <c r="K957" s="4"/>
      <c r="L957" s="4"/>
      <c r="M957" s="4"/>
      <c r="N957" s="4"/>
      <c r="O957" s="4"/>
      <c r="P957" s="4"/>
      <c r="Q957" s="4"/>
      <c r="R957" s="4"/>
      <c r="S957" s="4"/>
      <c r="T957" s="4"/>
      <c r="U957" s="4"/>
      <c r="V957" s="4"/>
      <c r="W957" s="4"/>
      <c r="X957" s="4"/>
      <c r="Y957" s="4"/>
      <c r="Z957" s="4"/>
    </row>
    <row r="958" spans="1:26" ht="12.75" customHeight="1">
      <c r="A958" s="37"/>
      <c r="B958" s="37"/>
      <c r="C958" s="37"/>
      <c r="D958" s="44"/>
      <c r="E958" s="39"/>
      <c r="F958" s="39"/>
      <c r="G958" s="39"/>
      <c r="H958" s="4"/>
      <c r="I958" s="4"/>
      <c r="J958" s="4"/>
      <c r="K958" s="4"/>
      <c r="L958" s="4"/>
      <c r="M958" s="4"/>
      <c r="N958" s="4"/>
      <c r="O958" s="4"/>
      <c r="P958" s="4"/>
      <c r="Q958" s="4"/>
      <c r="R958" s="4"/>
      <c r="S958" s="4"/>
      <c r="T958" s="4"/>
      <c r="U958" s="4"/>
      <c r="V958" s="4"/>
      <c r="W958" s="4"/>
      <c r="X958" s="4"/>
      <c r="Y958" s="4"/>
      <c r="Z958" s="4"/>
    </row>
    <row r="959" spans="1:26" ht="12.75" customHeight="1">
      <c r="A959" s="37"/>
      <c r="B959" s="34" t="s">
        <v>520</v>
      </c>
      <c r="C959" s="37"/>
      <c r="D959" s="834" t="s">
        <v>650</v>
      </c>
      <c r="E959" s="832"/>
      <c r="F959" s="832"/>
      <c r="G959" s="39"/>
      <c r="H959" s="4"/>
      <c r="I959" s="4"/>
      <c r="J959" s="4"/>
      <c r="K959" s="4"/>
      <c r="L959" s="4"/>
      <c r="M959" s="4"/>
      <c r="N959" s="4"/>
      <c r="O959" s="4"/>
      <c r="P959" s="4"/>
      <c r="Q959" s="4"/>
      <c r="R959" s="4"/>
      <c r="S959" s="4"/>
      <c r="T959" s="4"/>
      <c r="U959" s="4"/>
      <c r="V959" s="4"/>
      <c r="W959" s="4"/>
      <c r="X959" s="4"/>
      <c r="Y959" s="4"/>
      <c r="Z959" s="4"/>
    </row>
    <row r="960" spans="1:26" ht="12.75" customHeight="1">
      <c r="A960" s="37"/>
      <c r="B960" s="37"/>
      <c r="C960" s="37"/>
      <c r="D960" s="832"/>
      <c r="E960" s="832"/>
      <c r="F960" s="832"/>
      <c r="G960" s="39"/>
      <c r="H960" s="4"/>
      <c r="I960" s="4"/>
      <c r="J960" s="4"/>
      <c r="K960" s="4"/>
      <c r="L960" s="4"/>
      <c r="M960" s="4"/>
      <c r="N960" s="4"/>
      <c r="O960" s="4"/>
      <c r="P960" s="4"/>
      <c r="Q960" s="4"/>
      <c r="R960" s="4"/>
      <c r="S960" s="4"/>
      <c r="T960" s="4"/>
      <c r="U960" s="4"/>
      <c r="V960" s="4"/>
      <c r="W960" s="4"/>
      <c r="X960" s="4"/>
      <c r="Y960" s="4"/>
      <c r="Z960" s="4"/>
    </row>
    <row r="961" spans="1:26" ht="12.75" customHeight="1">
      <c r="A961" s="37"/>
      <c r="B961" s="37"/>
      <c r="C961" s="37"/>
      <c r="D961" s="39"/>
      <c r="E961" s="39"/>
      <c r="F961" s="39"/>
      <c r="G961" s="39"/>
      <c r="H961" s="4"/>
      <c r="I961" s="4"/>
      <c r="J961" s="4"/>
      <c r="K961" s="4"/>
      <c r="L961" s="4"/>
      <c r="M961" s="4"/>
      <c r="N961" s="4"/>
      <c r="O961" s="4"/>
      <c r="P961" s="4"/>
      <c r="Q961" s="4"/>
      <c r="R961" s="4"/>
      <c r="S961" s="4"/>
      <c r="T961" s="4"/>
      <c r="U961" s="4"/>
      <c r="V961" s="4"/>
      <c r="W961" s="4"/>
      <c r="X961" s="4"/>
      <c r="Y961" s="4"/>
      <c r="Z961" s="4"/>
    </row>
    <row r="962" spans="1:26" ht="12.75" customHeight="1">
      <c r="A962" s="37"/>
      <c r="B962" s="34" t="s">
        <v>520</v>
      </c>
      <c r="C962" s="37"/>
      <c r="D962" s="865" t="s">
        <v>651</v>
      </c>
      <c r="E962" s="832"/>
      <c r="F962" s="832"/>
      <c r="G962" s="39"/>
      <c r="H962" s="4"/>
      <c r="I962" s="4"/>
      <c r="J962" s="4"/>
      <c r="K962" s="4"/>
      <c r="L962" s="4"/>
      <c r="M962" s="4"/>
      <c r="N962" s="4"/>
      <c r="O962" s="4"/>
      <c r="P962" s="4"/>
      <c r="Q962" s="4"/>
      <c r="R962" s="4"/>
      <c r="S962" s="4"/>
      <c r="T962" s="4"/>
      <c r="U962" s="4"/>
      <c r="V962" s="4"/>
      <c r="W962" s="4"/>
      <c r="X962" s="4"/>
      <c r="Y962" s="4"/>
      <c r="Z962" s="4"/>
    </row>
    <row r="963" spans="1:26" ht="12.75" customHeight="1">
      <c r="A963" s="37"/>
      <c r="B963" s="37"/>
      <c r="C963" s="37"/>
      <c r="D963" s="832"/>
      <c r="E963" s="832"/>
      <c r="F963" s="832"/>
      <c r="G963" s="39"/>
      <c r="H963" s="4"/>
      <c r="I963" s="4"/>
      <c r="J963" s="4"/>
      <c r="K963" s="4"/>
      <c r="L963" s="4"/>
      <c r="M963" s="4"/>
      <c r="N963" s="4"/>
      <c r="O963" s="4"/>
      <c r="P963" s="4"/>
      <c r="Q963" s="4"/>
      <c r="R963" s="4"/>
      <c r="S963" s="4"/>
      <c r="T963" s="4"/>
      <c r="U963" s="4"/>
      <c r="V963" s="4"/>
      <c r="W963" s="4"/>
      <c r="X963" s="4"/>
      <c r="Y963" s="4"/>
      <c r="Z963" s="4"/>
    </row>
    <row r="964" spans="1:26" ht="12.75" customHeight="1">
      <c r="A964" s="37"/>
      <c r="B964" s="37"/>
      <c r="C964" s="37"/>
      <c r="D964" s="832"/>
      <c r="E964" s="832"/>
      <c r="F964" s="832"/>
      <c r="G964" s="39"/>
      <c r="H964" s="4"/>
      <c r="I964" s="4"/>
      <c r="J964" s="4"/>
      <c r="K964" s="4"/>
      <c r="L964" s="4"/>
      <c r="M964" s="4"/>
      <c r="N964" s="4"/>
      <c r="O964" s="4"/>
      <c r="P964" s="4"/>
      <c r="Q964" s="4"/>
      <c r="R964" s="4"/>
      <c r="S964" s="4"/>
      <c r="T964" s="4"/>
      <c r="U964" s="4"/>
      <c r="V964" s="4"/>
      <c r="W964" s="4"/>
      <c r="X964" s="4"/>
      <c r="Y964" s="4"/>
      <c r="Z964" s="4"/>
    </row>
    <row r="965" spans="1:26" ht="12.75" customHeight="1">
      <c r="A965" s="37"/>
      <c r="B965" s="37"/>
      <c r="C965" s="37"/>
      <c r="D965" s="832"/>
      <c r="E965" s="832"/>
      <c r="F965" s="832"/>
      <c r="G965" s="39"/>
      <c r="H965" s="4"/>
      <c r="I965" s="4"/>
      <c r="J965" s="4"/>
      <c r="K965" s="4"/>
      <c r="L965" s="4"/>
      <c r="M965" s="4"/>
      <c r="N965" s="4"/>
      <c r="O965" s="4"/>
      <c r="P965" s="4"/>
      <c r="Q965" s="4"/>
      <c r="R965" s="4"/>
      <c r="S965" s="4"/>
      <c r="T965" s="4"/>
      <c r="U965" s="4"/>
      <c r="V965" s="4"/>
      <c r="W965" s="4"/>
      <c r="X965" s="4"/>
      <c r="Y965" s="4"/>
      <c r="Z965" s="4"/>
    </row>
    <row r="966" spans="1:26" ht="12.75" customHeight="1">
      <c r="A966" s="37"/>
      <c r="B966" s="37"/>
      <c r="C966" s="37"/>
      <c r="D966" s="12"/>
      <c r="E966" s="39"/>
      <c r="F966" s="39"/>
      <c r="G966" s="39"/>
      <c r="H966" s="4"/>
      <c r="I966" s="4"/>
      <c r="J966" s="4"/>
      <c r="K966" s="4"/>
      <c r="L966" s="4"/>
      <c r="M966" s="4"/>
      <c r="N966" s="4"/>
      <c r="O966" s="4"/>
      <c r="P966" s="4"/>
      <c r="Q966" s="4"/>
      <c r="R966" s="4"/>
      <c r="S966" s="4"/>
      <c r="T966" s="4"/>
      <c r="U966" s="4"/>
      <c r="V966" s="4"/>
      <c r="W966" s="4"/>
      <c r="X966" s="4"/>
      <c r="Y966" s="4"/>
      <c r="Z966" s="4"/>
    </row>
    <row r="967" spans="1:26" ht="12.75" customHeight="1">
      <c r="A967" s="37"/>
      <c r="B967" s="34" t="s">
        <v>520</v>
      </c>
      <c r="C967" s="37"/>
      <c r="D967" s="851" t="s">
        <v>652</v>
      </c>
      <c r="E967" s="832"/>
      <c r="F967" s="832"/>
      <c r="G967" s="39"/>
      <c r="H967" s="4"/>
      <c r="I967" s="4"/>
      <c r="J967" s="4"/>
      <c r="K967" s="4"/>
      <c r="L967" s="4"/>
      <c r="M967" s="4"/>
      <c r="N967" s="4"/>
      <c r="O967" s="4"/>
      <c r="P967" s="4"/>
      <c r="Q967" s="4"/>
      <c r="R967" s="4"/>
      <c r="S967" s="4"/>
      <c r="T967" s="4"/>
      <c r="U967" s="4"/>
      <c r="V967" s="4"/>
      <c r="W967" s="4"/>
      <c r="X967" s="4"/>
      <c r="Y967" s="4"/>
      <c r="Z967" s="4"/>
    </row>
    <row r="968" spans="1:26" ht="12.75" customHeight="1">
      <c r="A968" s="37"/>
      <c r="B968" s="37"/>
      <c r="C968" s="37"/>
      <c r="D968" s="12"/>
      <c r="E968" s="39"/>
      <c r="F968" s="39"/>
      <c r="G968" s="39"/>
      <c r="H968" s="4"/>
      <c r="I968" s="4"/>
      <c r="J968" s="4"/>
      <c r="K968" s="4"/>
      <c r="L968" s="4"/>
      <c r="M968" s="4"/>
      <c r="N968" s="4"/>
      <c r="O968" s="4"/>
      <c r="P968" s="4"/>
      <c r="Q968" s="4"/>
      <c r="R968" s="4"/>
      <c r="S968" s="4"/>
      <c r="T968" s="4"/>
      <c r="U968" s="4"/>
      <c r="V968" s="4"/>
      <c r="W968" s="4"/>
      <c r="X968" s="4"/>
      <c r="Y968" s="4"/>
      <c r="Z968" s="4"/>
    </row>
    <row r="969" spans="1:26" ht="12.75" customHeight="1">
      <c r="A969" s="37"/>
      <c r="B969" s="34" t="s">
        <v>520</v>
      </c>
      <c r="C969" s="37"/>
      <c r="D969" s="851" t="s">
        <v>653</v>
      </c>
      <c r="E969" s="832"/>
      <c r="F969" s="832"/>
      <c r="G969" s="39"/>
      <c r="H969" s="4"/>
      <c r="I969" s="4"/>
      <c r="J969" s="4"/>
      <c r="K969" s="4"/>
      <c r="L969" s="4"/>
      <c r="M969" s="4"/>
      <c r="N969" s="4"/>
      <c r="O969" s="4"/>
      <c r="P969" s="4"/>
      <c r="Q969" s="4"/>
      <c r="R969" s="4"/>
      <c r="S969" s="4"/>
      <c r="T969" s="4"/>
      <c r="U969" s="4"/>
      <c r="V969" s="4"/>
      <c r="W969" s="4"/>
      <c r="X969" s="4"/>
      <c r="Y969" s="4"/>
      <c r="Z969" s="4"/>
    </row>
    <row r="970" spans="1:26" ht="12.75" customHeight="1">
      <c r="A970" s="37"/>
      <c r="B970" s="37"/>
      <c r="C970" s="37"/>
      <c r="D970" s="39"/>
      <c r="E970" s="39"/>
      <c r="F970" s="39"/>
      <c r="G970" s="39"/>
      <c r="H970" s="4"/>
      <c r="I970" s="4"/>
      <c r="J970" s="4"/>
      <c r="K970" s="4"/>
      <c r="L970" s="4"/>
      <c r="M970" s="4"/>
      <c r="N970" s="4"/>
      <c r="O970" s="4"/>
      <c r="P970" s="4"/>
      <c r="Q970" s="4"/>
      <c r="R970" s="4"/>
      <c r="S970" s="4"/>
      <c r="T970" s="4"/>
      <c r="U970" s="4"/>
      <c r="V970" s="4"/>
      <c r="W970" s="4"/>
      <c r="X970" s="4"/>
      <c r="Y970" s="4"/>
      <c r="Z970" s="4"/>
    </row>
    <row r="971" spans="1:26" ht="12.75" customHeight="1">
      <c r="A971" s="37"/>
      <c r="B971" s="11"/>
      <c r="C971" s="37"/>
      <c r="D971" s="850" t="s">
        <v>654</v>
      </c>
      <c r="E971" s="832"/>
      <c r="F971" s="832"/>
      <c r="G971" s="39"/>
      <c r="H971" s="4"/>
      <c r="I971" s="4"/>
      <c r="J971" s="4"/>
      <c r="K971" s="4"/>
      <c r="L971" s="4"/>
      <c r="M971" s="4"/>
      <c r="N971" s="4"/>
      <c r="O971" s="4"/>
      <c r="P971" s="4"/>
      <c r="Q971" s="4"/>
      <c r="R971" s="4"/>
      <c r="S971" s="4"/>
      <c r="T971" s="4"/>
      <c r="U971" s="4"/>
      <c r="V971" s="4"/>
      <c r="W971" s="4"/>
      <c r="X971" s="4"/>
      <c r="Y971" s="4"/>
      <c r="Z971" s="4"/>
    </row>
    <row r="972" spans="1:26" ht="12.75" customHeight="1">
      <c r="A972" s="37"/>
      <c r="B972" s="11"/>
      <c r="C972" s="37"/>
      <c r="D972" s="30"/>
      <c r="E972" s="39"/>
      <c r="F972" s="39"/>
      <c r="G972" s="39"/>
      <c r="H972" s="4"/>
      <c r="I972" s="4"/>
      <c r="J972" s="4"/>
      <c r="K972" s="4"/>
      <c r="L972" s="4"/>
      <c r="M972" s="4"/>
      <c r="N972" s="4"/>
      <c r="O972" s="4"/>
      <c r="P972" s="4"/>
      <c r="Q972" s="4"/>
      <c r="R972" s="4"/>
      <c r="S972" s="4"/>
      <c r="T972" s="4"/>
      <c r="U972" s="4"/>
      <c r="V972" s="4"/>
      <c r="W972" s="4"/>
      <c r="X972" s="4"/>
      <c r="Y972" s="4"/>
      <c r="Z972" s="4"/>
    </row>
    <row r="973" spans="1:26" ht="12.75" customHeight="1">
      <c r="A973" s="33"/>
      <c r="B973" s="34" t="s">
        <v>520</v>
      </c>
      <c r="C973" s="37"/>
      <c r="D973" s="834" t="s">
        <v>655</v>
      </c>
      <c r="E973" s="832"/>
      <c r="F973" s="832"/>
      <c r="G973" s="39"/>
      <c r="H973" s="4"/>
      <c r="I973" s="4"/>
      <c r="J973" s="4"/>
      <c r="K973" s="4"/>
      <c r="L973" s="4"/>
      <c r="M973" s="4"/>
      <c r="N973" s="4"/>
      <c r="O973" s="4"/>
      <c r="P973" s="4"/>
      <c r="Q973" s="4"/>
      <c r="R973" s="4"/>
      <c r="S973" s="4"/>
      <c r="T973" s="4"/>
      <c r="U973" s="4"/>
      <c r="V973" s="4"/>
      <c r="W973" s="4"/>
      <c r="X973" s="4"/>
      <c r="Y973" s="4"/>
      <c r="Z973" s="4"/>
    </row>
    <row r="974" spans="1:26" ht="12.75" customHeight="1">
      <c r="A974" s="37"/>
      <c r="B974" s="37"/>
      <c r="C974" s="37"/>
      <c r="D974" s="832"/>
      <c r="E974" s="832"/>
      <c r="F974" s="832"/>
      <c r="G974" s="39"/>
      <c r="H974" s="4"/>
      <c r="I974" s="4"/>
      <c r="J974" s="4"/>
      <c r="K974" s="4"/>
      <c r="L974" s="4"/>
      <c r="M974" s="4"/>
      <c r="N974" s="4"/>
      <c r="O974" s="4"/>
      <c r="P974" s="4"/>
      <c r="Q974" s="4"/>
      <c r="R974" s="4"/>
      <c r="S974" s="4"/>
      <c r="T974" s="4"/>
      <c r="U974" s="4"/>
      <c r="V974" s="4"/>
      <c r="W974" s="4"/>
      <c r="X974" s="4"/>
      <c r="Y974" s="4"/>
      <c r="Z974" s="4"/>
    </row>
    <row r="975" spans="1:26" ht="12.75" customHeight="1">
      <c r="A975" s="37"/>
      <c r="B975" s="37"/>
      <c r="C975" s="37"/>
      <c r="D975" s="832"/>
      <c r="E975" s="832"/>
      <c r="F975" s="832"/>
      <c r="G975" s="39"/>
      <c r="H975" s="4"/>
      <c r="I975" s="4"/>
      <c r="J975" s="4"/>
      <c r="K975" s="4"/>
      <c r="L975" s="4"/>
      <c r="M975" s="4"/>
      <c r="N975" s="4"/>
      <c r="O975" s="4"/>
      <c r="P975" s="4"/>
      <c r="Q975" s="4"/>
      <c r="R975" s="4"/>
      <c r="S975" s="4"/>
      <c r="T975" s="4"/>
      <c r="U975" s="4"/>
      <c r="V975" s="4"/>
      <c r="W975" s="4"/>
      <c r="X975" s="4"/>
      <c r="Y975" s="4"/>
      <c r="Z975" s="4"/>
    </row>
    <row r="976" spans="1:26" ht="12.75" customHeight="1">
      <c r="A976" s="37"/>
      <c r="B976" s="37"/>
      <c r="C976" s="37"/>
      <c r="D976" s="832"/>
      <c r="E976" s="832"/>
      <c r="F976" s="832"/>
      <c r="G976" s="39"/>
      <c r="H976" s="4"/>
      <c r="I976" s="4"/>
      <c r="J976" s="4"/>
      <c r="K976" s="4"/>
      <c r="L976" s="4"/>
      <c r="M976" s="4"/>
      <c r="N976" s="4"/>
      <c r="O976" s="4"/>
      <c r="P976" s="4"/>
      <c r="Q976" s="4"/>
      <c r="R976" s="4"/>
      <c r="S976" s="4"/>
      <c r="T976" s="4"/>
      <c r="U976" s="4"/>
      <c r="V976" s="4"/>
      <c r="W976" s="4"/>
      <c r="X976" s="4"/>
      <c r="Y976" s="4"/>
      <c r="Z976" s="4"/>
    </row>
    <row r="977" spans="1:26" ht="12.75" customHeight="1">
      <c r="A977" s="37"/>
      <c r="B977" s="37"/>
      <c r="C977" s="37"/>
      <c r="D977" s="832"/>
      <c r="E977" s="832"/>
      <c r="F977" s="832"/>
      <c r="G977" s="39"/>
      <c r="H977" s="4"/>
      <c r="I977" s="4"/>
      <c r="J977" s="4"/>
      <c r="K977" s="4"/>
      <c r="L977" s="4"/>
      <c r="M977" s="4"/>
      <c r="N977" s="4"/>
      <c r="O977" s="4"/>
      <c r="P977" s="4"/>
      <c r="Q977" s="4"/>
      <c r="R977" s="4"/>
      <c r="S977" s="4"/>
      <c r="T977" s="4"/>
      <c r="U977" s="4"/>
      <c r="V977" s="4"/>
      <c r="W977" s="4"/>
      <c r="X977" s="4"/>
      <c r="Y977" s="4"/>
      <c r="Z977" s="4"/>
    </row>
    <row r="978" spans="1:26" ht="12.75" customHeight="1">
      <c r="A978" s="37"/>
      <c r="B978" s="37"/>
      <c r="C978" s="37"/>
      <c r="D978" s="4"/>
      <c r="E978" s="4"/>
      <c r="F978" s="4"/>
      <c r="G978" s="39"/>
      <c r="H978" s="4"/>
      <c r="I978" s="4"/>
      <c r="J978" s="4"/>
      <c r="K978" s="4"/>
      <c r="L978" s="4"/>
      <c r="M978" s="4"/>
      <c r="N978" s="4"/>
      <c r="O978" s="4"/>
      <c r="P978" s="4"/>
      <c r="Q978" s="4"/>
      <c r="R978" s="4"/>
      <c r="S978" s="4"/>
      <c r="T978" s="4"/>
      <c r="U978" s="4"/>
      <c r="V978" s="4"/>
      <c r="W978" s="4"/>
      <c r="X978" s="4"/>
      <c r="Y978" s="4"/>
      <c r="Z978" s="4"/>
    </row>
    <row r="979" spans="1:26" ht="12.75" customHeight="1">
      <c r="A979" s="33"/>
      <c r="B979" s="34" t="s">
        <v>2562</v>
      </c>
      <c r="C979" s="37"/>
      <c r="D979" s="834" t="s">
        <v>656</v>
      </c>
      <c r="E979" s="832"/>
      <c r="F979" s="832"/>
      <c r="G979" s="39"/>
      <c r="H979" s="4"/>
      <c r="I979" s="4"/>
      <c r="J979" s="4"/>
      <c r="K979" s="4"/>
      <c r="L979" s="4"/>
      <c r="M979" s="4"/>
      <c r="N979" s="4"/>
      <c r="O979" s="4"/>
      <c r="P979" s="4"/>
      <c r="Q979" s="4"/>
      <c r="R979" s="4"/>
      <c r="S979" s="4"/>
      <c r="T979" s="4"/>
      <c r="U979" s="4"/>
      <c r="V979" s="4"/>
      <c r="W979" s="4"/>
      <c r="X979" s="4"/>
      <c r="Y979" s="4"/>
      <c r="Z979" s="4"/>
    </row>
    <row r="980" spans="1:26" ht="12.75" customHeight="1">
      <c r="A980" s="37"/>
      <c r="B980" s="37"/>
      <c r="C980" s="37"/>
      <c r="D980" s="832"/>
      <c r="E980" s="832"/>
      <c r="F980" s="832"/>
      <c r="G980" s="39"/>
      <c r="H980" s="4"/>
      <c r="I980" s="4"/>
      <c r="J980" s="4"/>
      <c r="K980" s="4"/>
      <c r="L980" s="4"/>
      <c r="M980" s="4"/>
      <c r="N980" s="4"/>
      <c r="O980" s="4"/>
      <c r="P980" s="4"/>
      <c r="Q980" s="4"/>
      <c r="R980" s="4"/>
      <c r="S980" s="4"/>
      <c r="T980" s="4"/>
      <c r="U980" s="4"/>
      <c r="V980" s="4"/>
      <c r="W980" s="4"/>
      <c r="X980" s="4"/>
      <c r="Y980" s="4"/>
      <c r="Z980" s="4"/>
    </row>
    <row r="981" spans="1:26" ht="12.75" customHeight="1">
      <c r="A981" s="37"/>
      <c r="B981" s="37"/>
      <c r="C981" s="37"/>
      <c r="D981" s="832"/>
      <c r="E981" s="832"/>
      <c r="F981" s="832"/>
      <c r="G981" s="39"/>
      <c r="H981" s="4"/>
      <c r="I981" s="4"/>
      <c r="J981" s="4"/>
      <c r="K981" s="4"/>
      <c r="L981" s="4"/>
      <c r="M981" s="4"/>
      <c r="N981" s="4"/>
      <c r="O981" s="4"/>
      <c r="P981" s="4"/>
      <c r="Q981" s="4"/>
      <c r="R981" s="4"/>
      <c r="S981" s="4"/>
      <c r="T981" s="4"/>
      <c r="U981" s="4"/>
      <c r="V981" s="4"/>
      <c r="W981" s="4"/>
      <c r="X981" s="4"/>
      <c r="Y981" s="4"/>
      <c r="Z981" s="4"/>
    </row>
    <row r="982" spans="1:26" ht="12.75" customHeight="1">
      <c r="A982" s="37"/>
      <c r="B982" s="37"/>
      <c r="C982" s="37"/>
      <c r="D982" s="832"/>
      <c r="E982" s="832"/>
      <c r="F982" s="832"/>
      <c r="G982" s="39"/>
      <c r="H982" s="4"/>
      <c r="I982" s="4"/>
      <c r="J982" s="4"/>
      <c r="K982" s="4"/>
      <c r="L982" s="4"/>
      <c r="M982" s="4"/>
      <c r="N982" s="4"/>
      <c r="O982" s="4"/>
      <c r="P982" s="4"/>
      <c r="Q982" s="4"/>
      <c r="R982" s="4"/>
      <c r="S982" s="4"/>
      <c r="T982" s="4"/>
      <c r="U982" s="4"/>
      <c r="V982" s="4"/>
      <c r="W982" s="4"/>
      <c r="X982" s="4"/>
      <c r="Y982" s="4"/>
      <c r="Z982" s="4"/>
    </row>
    <row r="983" spans="1:26" ht="12.75" customHeight="1">
      <c r="A983" s="37"/>
      <c r="B983" s="37"/>
      <c r="C983" s="37"/>
      <c r="D983" s="832"/>
      <c r="E983" s="832"/>
      <c r="F983" s="832"/>
      <c r="G983" s="39"/>
      <c r="H983" s="4"/>
      <c r="I983" s="4"/>
      <c r="J983" s="4"/>
      <c r="K983" s="4"/>
      <c r="L983" s="4"/>
      <c r="M983" s="4"/>
      <c r="N983" s="4"/>
      <c r="O983" s="4"/>
      <c r="P983" s="4"/>
      <c r="Q983" s="4"/>
      <c r="R983" s="4"/>
      <c r="S983" s="4"/>
      <c r="T983" s="4"/>
      <c r="U983" s="4"/>
      <c r="V983" s="4"/>
      <c r="W983" s="4"/>
      <c r="X983" s="4"/>
      <c r="Y983" s="4"/>
      <c r="Z983" s="4"/>
    </row>
    <row r="984" spans="1:26" ht="12.75" customHeight="1">
      <c r="A984" s="37"/>
      <c r="B984" s="37"/>
      <c r="C984" s="37"/>
      <c r="D984" s="39"/>
      <c r="E984" s="39"/>
      <c r="F984" s="39"/>
      <c r="G984" s="39"/>
      <c r="H984" s="4"/>
      <c r="I984" s="4"/>
      <c r="J984" s="4"/>
      <c r="K984" s="4"/>
      <c r="L984" s="4"/>
      <c r="M984" s="4"/>
      <c r="N984" s="4"/>
      <c r="O984" s="4"/>
      <c r="P984" s="4"/>
      <c r="Q984" s="4"/>
      <c r="R984" s="4"/>
      <c r="S984" s="4"/>
      <c r="T984" s="4"/>
      <c r="U984" s="4"/>
      <c r="V984" s="4"/>
      <c r="W984" s="4"/>
      <c r="X984" s="4"/>
      <c r="Y984" s="4"/>
      <c r="Z984" s="4"/>
    </row>
    <row r="985" spans="1:26" ht="12.75" customHeight="1">
      <c r="A985" s="37"/>
      <c r="B985" s="37"/>
      <c r="C985" s="37"/>
      <c r="D985" s="850" t="s">
        <v>657</v>
      </c>
      <c r="E985" s="832"/>
      <c r="F985" s="832"/>
      <c r="G985" s="39"/>
      <c r="H985" s="4"/>
      <c r="I985" s="4"/>
      <c r="J985" s="4"/>
      <c r="K985" s="4"/>
      <c r="L985" s="4"/>
      <c r="M985" s="4"/>
      <c r="N985" s="4"/>
      <c r="O985" s="4"/>
      <c r="P985" s="4"/>
      <c r="Q985" s="4"/>
      <c r="R985" s="4"/>
      <c r="S985" s="4"/>
      <c r="T985" s="4"/>
      <c r="U985" s="4"/>
      <c r="V985" s="4"/>
      <c r="W985" s="4"/>
      <c r="X985" s="4"/>
      <c r="Y985" s="4"/>
      <c r="Z985" s="4"/>
    </row>
    <row r="986" spans="1:26" ht="12.75" customHeight="1">
      <c r="A986" s="37"/>
      <c r="B986" s="37"/>
      <c r="C986" s="37"/>
      <c r="D986" s="30"/>
      <c r="E986" s="39"/>
      <c r="F986" s="39"/>
      <c r="G986" s="39"/>
      <c r="H986" s="4"/>
      <c r="I986" s="4"/>
      <c r="J986" s="4"/>
      <c r="K986" s="4"/>
      <c r="L986" s="4"/>
      <c r="M986" s="4"/>
      <c r="N986" s="4"/>
      <c r="O986" s="4"/>
      <c r="P986" s="4"/>
      <c r="Q986" s="4"/>
      <c r="R986" s="4"/>
      <c r="S986" s="4"/>
      <c r="T986" s="4"/>
      <c r="U986" s="4"/>
      <c r="V986" s="4"/>
      <c r="W986" s="4"/>
      <c r="X986" s="4"/>
      <c r="Y986" s="4"/>
      <c r="Z986" s="4"/>
    </row>
    <row r="987" spans="1:26" ht="12.75" customHeight="1">
      <c r="A987" s="33"/>
      <c r="B987" s="34" t="s">
        <v>520</v>
      </c>
      <c r="C987" s="37"/>
      <c r="D987" s="834" t="s">
        <v>658</v>
      </c>
      <c r="E987" s="832"/>
      <c r="F987" s="832"/>
      <c r="G987" s="39"/>
      <c r="H987" s="4"/>
      <c r="I987" s="4"/>
      <c r="J987" s="4"/>
      <c r="K987" s="4"/>
      <c r="L987" s="4"/>
      <c r="M987" s="4"/>
      <c r="N987" s="4"/>
      <c r="O987" s="4"/>
      <c r="P987" s="4"/>
      <c r="Q987" s="4"/>
      <c r="R987" s="4"/>
      <c r="S987" s="4"/>
      <c r="T987" s="4"/>
      <c r="U987" s="4"/>
      <c r="V987" s="4"/>
      <c r="W987" s="4"/>
      <c r="X987" s="4"/>
      <c r="Y987" s="4"/>
      <c r="Z987" s="4"/>
    </row>
    <row r="988" spans="1:26" ht="12.75" customHeight="1">
      <c r="A988" s="37"/>
      <c r="B988" s="37"/>
      <c r="C988" s="37"/>
      <c r="D988" s="832"/>
      <c r="E988" s="832"/>
      <c r="F988" s="832"/>
      <c r="G988" s="39"/>
      <c r="H988" s="4"/>
      <c r="I988" s="4"/>
      <c r="J988" s="4"/>
      <c r="K988" s="4"/>
      <c r="L988" s="4"/>
      <c r="M988" s="4"/>
      <c r="N988" s="4"/>
      <c r="O988" s="4"/>
      <c r="P988" s="4"/>
      <c r="Q988" s="4"/>
      <c r="R988" s="4"/>
      <c r="S988" s="4"/>
      <c r="T988" s="4"/>
      <c r="U988" s="4"/>
      <c r="V988" s="4"/>
      <c r="W988" s="4"/>
      <c r="X988" s="4"/>
      <c r="Y988" s="4"/>
      <c r="Z988" s="4"/>
    </row>
    <row r="989" spans="1:26" ht="12.75" customHeight="1">
      <c r="A989" s="37"/>
      <c r="B989" s="37"/>
      <c r="C989" s="37"/>
      <c r="D989" s="832"/>
      <c r="E989" s="832"/>
      <c r="F989" s="832"/>
      <c r="G989" s="39"/>
      <c r="H989" s="4"/>
      <c r="I989" s="4"/>
      <c r="J989" s="4"/>
      <c r="K989" s="4"/>
      <c r="L989" s="4"/>
      <c r="M989" s="4"/>
      <c r="N989" s="4"/>
      <c r="O989" s="4"/>
      <c r="P989" s="4"/>
      <c r="Q989" s="4"/>
      <c r="R989" s="4"/>
      <c r="S989" s="4"/>
      <c r="T989" s="4"/>
      <c r="U989" s="4"/>
      <c r="V989" s="4"/>
      <c r="W989" s="4"/>
      <c r="X989" s="4"/>
      <c r="Y989" s="4"/>
      <c r="Z989" s="4"/>
    </row>
    <row r="990" spans="1:26" ht="12.75" customHeight="1">
      <c r="A990" s="37"/>
      <c r="B990" s="37"/>
      <c r="C990" s="37"/>
      <c r="D990" s="4"/>
      <c r="E990" s="4"/>
      <c r="F990" s="4"/>
      <c r="G990" s="39"/>
      <c r="H990" s="4"/>
      <c r="I990" s="4"/>
      <c r="J990" s="4"/>
      <c r="K990" s="4"/>
      <c r="L990" s="4"/>
      <c r="M990" s="4"/>
      <c r="N990" s="4"/>
      <c r="O990" s="4"/>
      <c r="P990" s="4"/>
      <c r="Q990" s="4"/>
      <c r="R990" s="4"/>
      <c r="S990" s="4"/>
      <c r="T990" s="4"/>
      <c r="U990" s="4"/>
      <c r="V990" s="4"/>
      <c r="W990" s="4"/>
      <c r="X990" s="4"/>
      <c r="Y990" s="4"/>
      <c r="Z990" s="4"/>
    </row>
    <row r="991" spans="1:26" ht="12.75" customHeight="1">
      <c r="A991" s="33"/>
      <c r="B991" s="34" t="s">
        <v>2562</v>
      </c>
      <c r="C991" s="37"/>
      <c r="D991" s="834" t="s">
        <v>659</v>
      </c>
      <c r="E991" s="832"/>
      <c r="F991" s="832"/>
      <c r="G991" s="39"/>
      <c r="H991" s="4"/>
      <c r="I991" s="4"/>
      <c r="J991" s="4"/>
      <c r="K991" s="4"/>
      <c r="L991" s="4"/>
      <c r="M991" s="4"/>
      <c r="N991" s="4"/>
      <c r="O991" s="4"/>
      <c r="P991" s="4"/>
      <c r="Q991" s="4"/>
      <c r="R991" s="4"/>
      <c r="S991" s="4"/>
      <c r="T991" s="4"/>
      <c r="U991" s="4"/>
      <c r="V991" s="4"/>
      <c r="W991" s="4"/>
      <c r="X991" s="4"/>
      <c r="Y991" s="4"/>
      <c r="Z991" s="4"/>
    </row>
    <row r="992" spans="1:26" ht="12.75" customHeight="1">
      <c r="A992" s="37"/>
      <c r="B992" s="37"/>
      <c r="C992" s="37"/>
      <c r="D992" s="832"/>
      <c r="E992" s="832"/>
      <c r="F992" s="832"/>
      <c r="G992" s="39"/>
      <c r="H992" s="4"/>
      <c r="I992" s="4"/>
      <c r="J992" s="4"/>
      <c r="K992" s="4"/>
      <c r="L992" s="4"/>
      <c r="M992" s="4"/>
      <c r="N992" s="4"/>
      <c r="O992" s="4"/>
      <c r="P992" s="4"/>
      <c r="Q992" s="4"/>
      <c r="R992" s="4"/>
      <c r="S992" s="4"/>
      <c r="T992" s="4"/>
      <c r="U992" s="4"/>
      <c r="V992" s="4"/>
      <c r="W992" s="4"/>
      <c r="X992" s="4"/>
      <c r="Y992" s="4"/>
      <c r="Z992" s="4"/>
    </row>
    <row r="993" spans="1:26" ht="12.75" customHeight="1">
      <c r="A993" s="37"/>
      <c r="B993" s="37"/>
      <c r="C993" s="37"/>
      <c r="D993" s="832"/>
      <c r="E993" s="832"/>
      <c r="F993" s="832"/>
      <c r="G993" s="39"/>
      <c r="H993" s="4"/>
      <c r="I993" s="4"/>
      <c r="J993" s="4"/>
      <c r="K993" s="4"/>
      <c r="L993" s="4"/>
      <c r="M993" s="4"/>
      <c r="N993" s="4"/>
      <c r="O993" s="4"/>
      <c r="P993" s="4"/>
      <c r="Q993" s="4"/>
      <c r="R993" s="4"/>
      <c r="S993" s="4"/>
      <c r="T993" s="4"/>
      <c r="U993" s="4"/>
      <c r="V993" s="4"/>
      <c r="W993" s="4"/>
      <c r="X993" s="4"/>
      <c r="Y993" s="4"/>
      <c r="Z993" s="4"/>
    </row>
    <row r="994" spans="1:26" ht="12.75" customHeight="1">
      <c r="A994" s="37"/>
      <c r="B994" s="37"/>
      <c r="C994" s="37"/>
      <c r="D994" s="12"/>
      <c r="E994" s="39"/>
      <c r="F994" s="39"/>
      <c r="G994" s="39"/>
      <c r="H994" s="4"/>
      <c r="I994" s="4"/>
      <c r="J994" s="4"/>
      <c r="K994" s="4"/>
      <c r="L994" s="4"/>
      <c r="M994" s="4"/>
      <c r="N994" s="4"/>
      <c r="O994" s="4"/>
      <c r="P994" s="4"/>
      <c r="Q994" s="4"/>
      <c r="R994" s="4"/>
      <c r="S994" s="4"/>
      <c r="T994" s="4"/>
      <c r="U994" s="4"/>
      <c r="V994" s="4"/>
      <c r="W994" s="4"/>
      <c r="X994" s="4"/>
      <c r="Y994" s="4"/>
      <c r="Z994" s="4"/>
    </row>
    <row r="995" spans="1:26" ht="12.75" customHeight="1">
      <c r="A995" s="37"/>
      <c r="B995" s="37"/>
      <c r="C995" s="37"/>
      <c r="D995" s="850" t="s">
        <v>660</v>
      </c>
      <c r="E995" s="832"/>
      <c r="F995" s="832"/>
      <c r="G995" s="39"/>
      <c r="H995" s="4"/>
      <c r="I995" s="4"/>
      <c r="J995" s="4"/>
      <c r="K995" s="4"/>
      <c r="L995" s="4"/>
      <c r="M995" s="4"/>
      <c r="N995" s="4"/>
      <c r="O995" s="4"/>
      <c r="P995" s="4"/>
      <c r="Q995" s="4"/>
      <c r="R995" s="4"/>
      <c r="S995" s="4"/>
      <c r="T995" s="4"/>
      <c r="U995" s="4"/>
      <c r="V995" s="4"/>
      <c r="W995" s="4"/>
      <c r="X995" s="4"/>
      <c r="Y995" s="4"/>
      <c r="Z995" s="4"/>
    </row>
    <row r="996" spans="1:26" ht="12.75" customHeight="1">
      <c r="A996" s="37"/>
      <c r="B996" s="37"/>
      <c r="C996" s="37"/>
      <c r="D996" s="30"/>
      <c r="E996" s="39"/>
      <c r="F996" s="39"/>
      <c r="G996" s="39"/>
      <c r="H996" s="4"/>
      <c r="I996" s="4"/>
      <c r="J996" s="4"/>
      <c r="K996" s="4"/>
      <c r="L996" s="4"/>
      <c r="M996" s="4"/>
      <c r="N996" s="4"/>
      <c r="O996" s="4"/>
      <c r="P996" s="4"/>
      <c r="Q996" s="4"/>
      <c r="R996" s="4"/>
      <c r="S996" s="4"/>
      <c r="T996" s="4"/>
      <c r="U996" s="4"/>
      <c r="V996" s="4"/>
      <c r="W996" s="4"/>
      <c r="X996" s="4"/>
      <c r="Y996" s="4"/>
      <c r="Z996" s="4"/>
    </row>
    <row r="997" spans="1:26" ht="12.75" customHeight="1">
      <c r="A997" s="33"/>
      <c r="B997" s="34" t="s">
        <v>2562</v>
      </c>
      <c r="C997" s="37"/>
      <c r="D997" s="834" t="s">
        <v>661</v>
      </c>
      <c r="E997" s="832"/>
      <c r="F997" s="832"/>
      <c r="G997" s="5"/>
      <c r="H997" s="4"/>
      <c r="I997" s="4"/>
      <c r="J997" s="4"/>
      <c r="K997" s="4"/>
      <c r="L997" s="4"/>
      <c r="M997" s="4"/>
      <c r="N997" s="4"/>
      <c r="O997" s="4"/>
      <c r="P997" s="4"/>
      <c r="Q997" s="4"/>
      <c r="R997" s="4"/>
      <c r="S997" s="4"/>
      <c r="T997" s="4"/>
      <c r="U997" s="4"/>
      <c r="V997" s="4"/>
      <c r="W997" s="4"/>
      <c r="X997" s="4"/>
      <c r="Y997" s="4"/>
      <c r="Z997" s="4"/>
    </row>
    <row r="998" spans="1:26" ht="12.75" customHeight="1">
      <c r="A998" s="37"/>
      <c r="B998" s="37"/>
      <c r="C998" s="37"/>
      <c r="D998" s="832"/>
      <c r="E998" s="832"/>
      <c r="F998" s="832"/>
      <c r="G998" s="5"/>
      <c r="H998" s="4"/>
      <c r="I998" s="4"/>
      <c r="J998" s="4"/>
      <c r="K998" s="4"/>
      <c r="L998" s="4"/>
      <c r="M998" s="4"/>
      <c r="N998" s="4"/>
      <c r="O998" s="4"/>
      <c r="P998" s="4"/>
      <c r="Q998" s="4"/>
      <c r="R998" s="4"/>
      <c r="S998" s="4"/>
      <c r="T998" s="4"/>
      <c r="U998" s="4"/>
      <c r="V998" s="4"/>
      <c r="W998" s="4"/>
      <c r="X998" s="4"/>
      <c r="Y998" s="4"/>
      <c r="Z998" s="4"/>
    </row>
    <row r="999" spans="1:26" ht="12.75" customHeight="1">
      <c r="A999" s="37"/>
      <c r="B999" s="37"/>
      <c r="C999" s="37"/>
      <c r="D999" s="832"/>
      <c r="E999" s="832"/>
      <c r="F999" s="832"/>
      <c r="G999" s="5"/>
      <c r="H999" s="4"/>
      <c r="I999" s="4"/>
      <c r="J999" s="4"/>
      <c r="K999" s="4"/>
      <c r="L999" s="4"/>
      <c r="M999" s="4"/>
      <c r="N999" s="4"/>
      <c r="O999" s="4"/>
      <c r="P999" s="4"/>
      <c r="Q999" s="4"/>
      <c r="R999" s="4"/>
      <c r="S999" s="4"/>
      <c r="T999" s="4"/>
      <c r="U999" s="4"/>
      <c r="V999" s="4"/>
      <c r="W999" s="4"/>
      <c r="X999" s="4"/>
      <c r="Y999" s="4"/>
      <c r="Z999" s="4"/>
    </row>
    <row r="1000" spans="1:26" ht="12.75" customHeight="1">
      <c r="A1000" s="37"/>
      <c r="B1000" s="37"/>
      <c r="C1000" s="37"/>
      <c r="D1000" s="6"/>
      <c r="E1000" s="6"/>
      <c r="F1000" s="6"/>
      <c r="G1000" s="6"/>
      <c r="H1000" s="4"/>
      <c r="I1000" s="4"/>
      <c r="J1000" s="4"/>
      <c r="K1000" s="4"/>
      <c r="L1000" s="4"/>
      <c r="M1000" s="4"/>
      <c r="N1000" s="4"/>
      <c r="O1000" s="4"/>
      <c r="P1000" s="4"/>
      <c r="Q1000" s="4"/>
      <c r="R1000" s="4"/>
      <c r="S1000" s="4"/>
      <c r="T1000" s="4"/>
      <c r="U1000" s="4"/>
      <c r="V1000" s="4"/>
      <c r="W1000" s="4"/>
      <c r="X1000" s="4"/>
      <c r="Y1000" s="4"/>
      <c r="Z1000" s="4"/>
    </row>
    <row r="1001" spans="1:26" ht="12.75" customHeight="1">
      <c r="A1001" s="37"/>
      <c r="B1001" s="34" t="s">
        <v>520</v>
      </c>
      <c r="C1001" s="37"/>
      <c r="D1001" s="834" t="s">
        <v>662</v>
      </c>
      <c r="E1001" s="832"/>
      <c r="F1001" s="832"/>
      <c r="G1001" s="6"/>
      <c r="H1001" s="4"/>
      <c r="I1001" s="4"/>
      <c r="J1001" s="4"/>
      <c r="K1001" s="4"/>
      <c r="L1001" s="4"/>
      <c r="M1001" s="4"/>
      <c r="N1001" s="4"/>
      <c r="O1001" s="4"/>
      <c r="P1001" s="4"/>
      <c r="Q1001" s="4"/>
      <c r="R1001" s="4"/>
      <c r="S1001" s="4"/>
      <c r="T1001" s="4"/>
      <c r="U1001" s="4"/>
      <c r="V1001" s="4"/>
      <c r="W1001" s="4"/>
      <c r="X1001" s="4"/>
      <c r="Y1001" s="4"/>
      <c r="Z1001" s="4"/>
    </row>
    <row r="1002" spans="1:26" ht="12.75" customHeight="1">
      <c r="A1002" s="37"/>
      <c r="B1002" s="37"/>
      <c r="C1002" s="37"/>
      <c r="D1002" s="832"/>
      <c r="E1002" s="832"/>
      <c r="F1002" s="832"/>
      <c r="G1002" s="6"/>
      <c r="H1002" s="4"/>
      <c r="I1002" s="4"/>
      <c r="J1002" s="4"/>
      <c r="K1002" s="4"/>
      <c r="L1002" s="4"/>
      <c r="M1002" s="4"/>
      <c r="N1002" s="4"/>
      <c r="O1002" s="4"/>
      <c r="P1002" s="4"/>
      <c r="Q1002" s="4"/>
      <c r="R1002" s="4"/>
      <c r="S1002" s="4"/>
      <c r="T1002" s="4"/>
      <c r="U1002" s="4"/>
      <c r="V1002" s="4"/>
      <c r="W1002" s="4"/>
      <c r="X1002" s="4"/>
      <c r="Y1002" s="4"/>
      <c r="Z1002" s="4"/>
    </row>
    <row r="1003" spans="1:26" ht="12.75" customHeight="1">
      <c r="A1003" s="37"/>
      <c r="B1003" s="37"/>
      <c r="C1003" s="37"/>
      <c r="D1003" s="832"/>
      <c r="E1003" s="832"/>
      <c r="F1003" s="832"/>
      <c r="G1003" s="6"/>
      <c r="H1003" s="4"/>
      <c r="I1003" s="4"/>
      <c r="J1003" s="4"/>
      <c r="K1003" s="4"/>
      <c r="L1003" s="4"/>
      <c r="M1003" s="4"/>
      <c r="N1003" s="4"/>
      <c r="O1003" s="4"/>
      <c r="P1003" s="4"/>
      <c r="Q1003" s="4"/>
      <c r="R1003" s="4"/>
      <c r="S1003" s="4"/>
      <c r="T1003" s="4"/>
      <c r="U1003" s="4"/>
      <c r="V1003" s="4"/>
      <c r="W1003" s="4"/>
      <c r="X1003" s="4"/>
      <c r="Y1003" s="4"/>
      <c r="Z1003" s="4"/>
    </row>
    <row r="1004" spans="1:26" ht="12.75" customHeight="1">
      <c r="A1004" s="37"/>
      <c r="B1004" s="37"/>
      <c r="C1004" s="37"/>
      <c r="D1004" s="12"/>
      <c r="E1004" s="39"/>
      <c r="F1004" s="39"/>
      <c r="G1004" s="39"/>
      <c r="H1004" s="4"/>
      <c r="I1004" s="4"/>
      <c r="J1004" s="4"/>
      <c r="K1004" s="4"/>
      <c r="L1004" s="4"/>
      <c r="M1004" s="4"/>
      <c r="N1004" s="4"/>
      <c r="O1004" s="4"/>
      <c r="P1004" s="4"/>
      <c r="Q1004" s="4"/>
      <c r="R1004" s="4"/>
      <c r="S1004" s="4"/>
      <c r="T1004" s="4"/>
      <c r="U1004" s="4"/>
      <c r="V1004" s="4"/>
      <c r="W1004" s="4"/>
      <c r="X1004" s="4"/>
      <c r="Y1004" s="4"/>
      <c r="Z1004" s="4"/>
    </row>
    <row r="1005" spans="1:26" ht="12.75" customHeight="1">
      <c r="A1005" s="37"/>
      <c r="B1005" s="34" t="s">
        <v>520</v>
      </c>
      <c r="C1005" s="37"/>
      <c r="D1005" s="833" t="s">
        <v>663</v>
      </c>
      <c r="E1005" s="832"/>
      <c r="F1005" s="832"/>
      <c r="G1005" s="25"/>
      <c r="H1005" s="4"/>
      <c r="I1005" s="4"/>
      <c r="J1005" s="4"/>
      <c r="K1005" s="4"/>
      <c r="L1005" s="4"/>
      <c r="M1005" s="4"/>
      <c r="N1005" s="4"/>
      <c r="O1005" s="4"/>
      <c r="P1005" s="4"/>
      <c r="Q1005" s="4"/>
      <c r="R1005" s="4"/>
      <c r="S1005" s="4"/>
      <c r="T1005" s="4"/>
      <c r="U1005" s="4"/>
      <c r="V1005" s="4"/>
      <c r="W1005" s="4"/>
      <c r="X1005" s="4"/>
      <c r="Y1005" s="4"/>
      <c r="Z1005" s="4"/>
    </row>
    <row r="1006" spans="1:26" ht="12.75" customHeight="1">
      <c r="A1006" s="37"/>
      <c r="B1006" s="37"/>
      <c r="C1006" s="37"/>
      <c r="D1006" s="832"/>
      <c r="E1006" s="832"/>
      <c r="F1006" s="832"/>
      <c r="G1006" s="25"/>
      <c r="H1006" s="4"/>
      <c r="I1006" s="4"/>
      <c r="J1006" s="4"/>
      <c r="K1006" s="4"/>
      <c r="L1006" s="4"/>
      <c r="M1006" s="4"/>
      <c r="N1006" s="4"/>
      <c r="O1006" s="4"/>
      <c r="P1006" s="4"/>
      <c r="Q1006" s="4"/>
      <c r="R1006" s="4"/>
      <c r="S1006" s="4"/>
      <c r="T1006" s="4"/>
      <c r="U1006" s="4"/>
      <c r="V1006" s="4"/>
      <c r="W1006" s="4"/>
      <c r="X1006" s="4"/>
      <c r="Y1006" s="4"/>
      <c r="Z1006" s="4"/>
    </row>
    <row r="1007" spans="1:26" ht="12.75" customHeight="1">
      <c r="A1007" s="37"/>
      <c r="B1007" s="37"/>
      <c r="C1007" s="37"/>
      <c r="D1007" s="832"/>
      <c r="E1007" s="832"/>
      <c r="F1007" s="832"/>
      <c r="G1007" s="25"/>
      <c r="H1007" s="4"/>
      <c r="I1007" s="4"/>
      <c r="J1007" s="4"/>
      <c r="K1007" s="4"/>
      <c r="L1007" s="4"/>
      <c r="M1007" s="4"/>
      <c r="N1007" s="4"/>
      <c r="O1007" s="4"/>
      <c r="P1007" s="4"/>
      <c r="Q1007" s="4"/>
      <c r="R1007" s="4"/>
      <c r="S1007" s="4"/>
      <c r="T1007" s="4"/>
      <c r="U1007" s="4"/>
      <c r="V1007" s="4"/>
      <c r="W1007" s="4"/>
      <c r="X1007" s="4"/>
      <c r="Y1007" s="4"/>
      <c r="Z1007" s="4"/>
    </row>
    <row r="1008" spans="1:26" ht="12.75" customHeight="1">
      <c r="A1008" s="37"/>
      <c r="B1008" s="37"/>
      <c r="C1008" s="37"/>
      <c r="D1008" s="39"/>
      <c r="E1008" s="39"/>
      <c r="F1008" s="39"/>
      <c r="G1008" s="39"/>
      <c r="H1008" s="4"/>
      <c r="I1008" s="4"/>
      <c r="J1008" s="4"/>
      <c r="K1008" s="4"/>
      <c r="L1008" s="4"/>
      <c r="M1008" s="4"/>
      <c r="N1008" s="4"/>
      <c r="O1008" s="4"/>
      <c r="P1008" s="4"/>
      <c r="Q1008" s="4"/>
      <c r="R1008" s="4"/>
      <c r="S1008" s="4"/>
      <c r="T1008" s="4"/>
      <c r="U1008" s="4"/>
      <c r="V1008" s="4"/>
      <c r="W1008" s="4"/>
      <c r="X1008" s="4"/>
      <c r="Y1008" s="4"/>
      <c r="Z1008" s="4"/>
    </row>
    <row r="1009" spans="1:26" ht="12.75" customHeight="1">
      <c r="A1009" s="37"/>
      <c r="B1009" s="34" t="s">
        <v>520</v>
      </c>
      <c r="C1009" s="37"/>
      <c r="D1009" s="834" t="s">
        <v>664</v>
      </c>
      <c r="E1009" s="832"/>
      <c r="F1009" s="832"/>
      <c r="G1009" s="25"/>
      <c r="H1009" s="4"/>
      <c r="I1009" s="4"/>
      <c r="J1009" s="4"/>
      <c r="K1009" s="4"/>
      <c r="L1009" s="4"/>
      <c r="M1009" s="4"/>
      <c r="N1009" s="4"/>
      <c r="O1009" s="4"/>
      <c r="P1009" s="4"/>
      <c r="Q1009" s="4"/>
      <c r="R1009" s="4"/>
      <c r="S1009" s="4"/>
      <c r="T1009" s="4"/>
      <c r="U1009" s="4"/>
      <c r="V1009" s="4"/>
      <c r="W1009" s="4"/>
      <c r="X1009" s="4"/>
      <c r="Y1009" s="4"/>
      <c r="Z1009" s="4"/>
    </row>
    <row r="1010" spans="1:26" ht="12.75" customHeight="1">
      <c r="A1010" s="37"/>
      <c r="B1010" s="37"/>
      <c r="C1010" s="37"/>
      <c r="D1010" s="832"/>
      <c r="E1010" s="832"/>
      <c r="F1010" s="832"/>
      <c r="G1010" s="25"/>
      <c r="H1010" s="4"/>
      <c r="I1010" s="4"/>
      <c r="J1010" s="4"/>
      <c r="K1010" s="4"/>
      <c r="L1010" s="4"/>
      <c r="M1010" s="4"/>
      <c r="N1010" s="4"/>
      <c r="O1010" s="4"/>
      <c r="P1010" s="4"/>
      <c r="Q1010" s="4"/>
      <c r="R1010" s="4"/>
      <c r="S1010" s="4"/>
      <c r="T1010" s="4"/>
      <c r="U1010" s="4"/>
      <c r="V1010" s="4"/>
      <c r="W1010" s="4"/>
      <c r="X1010" s="4"/>
      <c r="Y1010" s="4"/>
      <c r="Z1010" s="4"/>
    </row>
    <row r="1011" spans="1:26" ht="12.75" customHeight="1">
      <c r="A1011" s="37"/>
      <c r="B1011" s="37"/>
      <c r="C1011" s="37"/>
      <c r="D1011" s="832"/>
      <c r="E1011" s="832"/>
      <c r="F1011" s="832"/>
      <c r="G1011" s="25"/>
      <c r="H1011" s="4"/>
      <c r="I1011" s="4"/>
      <c r="J1011" s="4"/>
      <c r="K1011" s="4"/>
      <c r="L1011" s="4"/>
      <c r="M1011" s="4"/>
      <c r="N1011" s="4"/>
      <c r="O1011" s="4"/>
      <c r="P1011" s="4"/>
      <c r="Q1011" s="4"/>
      <c r="R1011" s="4"/>
      <c r="S1011" s="4"/>
      <c r="T1011" s="4"/>
      <c r="U1011" s="4"/>
      <c r="V1011" s="4"/>
      <c r="W1011" s="4"/>
      <c r="X1011" s="4"/>
      <c r="Y1011" s="4"/>
      <c r="Z1011" s="4"/>
    </row>
    <row r="1012" spans="1:26" ht="12.75" customHeight="1">
      <c r="A1012" s="33"/>
      <c r="B1012" s="33"/>
      <c r="C1012" s="37"/>
      <c r="D1012" s="12"/>
      <c r="E1012" s="39"/>
      <c r="F1012" s="39"/>
      <c r="G1012" s="39"/>
      <c r="H1012" s="4"/>
      <c r="I1012" s="4"/>
      <c r="J1012" s="4"/>
      <c r="K1012" s="4"/>
      <c r="L1012" s="4"/>
      <c r="M1012" s="4"/>
      <c r="N1012" s="4"/>
      <c r="O1012" s="4"/>
      <c r="P1012" s="4"/>
      <c r="Q1012" s="4"/>
      <c r="R1012" s="4"/>
      <c r="S1012" s="4"/>
      <c r="T1012" s="4"/>
      <c r="U1012" s="4"/>
      <c r="V1012" s="4"/>
      <c r="W1012" s="4"/>
      <c r="X1012" s="4"/>
      <c r="Y1012" s="4"/>
      <c r="Z1012" s="4"/>
    </row>
    <row r="1013" spans="1:26" ht="12.75" customHeight="1">
      <c r="A1013" s="37"/>
      <c r="B1013" s="34" t="s">
        <v>520</v>
      </c>
      <c r="C1013" s="37"/>
      <c r="D1013" s="834" t="s">
        <v>665</v>
      </c>
      <c r="E1013" s="832"/>
      <c r="F1013" s="832"/>
      <c r="G1013" s="25"/>
      <c r="H1013" s="4"/>
      <c r="I1013" s="4"/>
      <c r="J1013" s="4"/>
      <c r="K1013" s="4"/>
      <c r="L1013" s="4"/>
      <c r="M1013" s="4"/>
      <c r="N1013" s="4"/>
      <c r="O1013" s="4"/>
      <c r="P1013" s="4"/>
      <c r="Q1013" s="4"/>
      <c r="R1013" s="4"/>
      <c r="S1013" s="4"/>
      <c r="T1013" s="4"/>
      <c r="U1013" s="4"/>
      <c r="V1013" s="4"/>
      <c r="W1013" s="4"/>
      <c r="X1013" s="4"/>
      <c r="Y1013" s="4"/>
      <c r="Z1013" s="4"/>
    </row>
    <row r="1014" spans="1:26" ht="12.75" customHeight="1">
      <c r="A1014" s="37"/>
      <c r="B1014" s="37"/>
      <c r="C1014" s="37"/>
      <c r="D1014" s="832"/>
      <c r="E1014" s="832"/>
      <c r="F1014" s="832"/>
      <c r="G1014" s="25"/>
      <c r="H1014" s="4"/>
      <c r="I1014" s="4"/>
      <c r="J1014" s="4"/>
      <c r="K1014" s="4"/>
      <c r="L1014" s="4"/>
      <c r="M1014" s="4"/>
      <c r="N1014" s="4"/>
      <c r="O1014" s="4"/>
      <c r="P1014" s="4"/>
      <c r="Q1014" s="4"/>
      <c r="R1014" s="4"/>
      <c r="S1014" s="4"/>
      <c r="T1014" s="4"/>
      <c r="U1014" s="4"/>
      <c r="V1014" s="4"/>
      <c r="W1014" s="4"/>
      <c r="X1014" s="4"/>
      <c r="Y1014" s="4"/>
      <c r="Z1014" s="4"/>
    </row>
    <row r="1015" spans="1:26" ht="12.75" customHeight="1">
      <c r="A1015" s="37"/>
      <c r="B1015" s="37"/>
      <c r="C1015" s="37"/>
      <c r="D1015" s="832"/>
      <c r="E1015" s="832"/>
      <c r="F1015" s="832"/>
      <c r="G1015" s="25"/>
      <c r="H1015" s="4"/>
      <c r="I1015" s="4"/>
      <c r="J1015" s="4"/>
      <c r="K1015" s="4"/>
      <c r="L1015" s="4"/>
      <c r="M1015" s="4"/>
      <c r="N1015" s="4"/>
      <c r="O1015" s="4"/>
      <c r="P1015" s="4"/>
      <c r="Q1015" s="4"/>
      <c r="R1015" s="4"/>
      <c r="S1015" s="4"/>
      <c r="T1015" s="4"/>
      <c r="U1015" s="4"/>
      <c r="V1015" s="4"/>
      <c r="W1015" s="4"/>
      <c r="X1015" s="4"/>
      <c r="Y1015" s="4"/>
      <c r="Z1015" s="4"/>
    </row>
    <row r="1016" spans="1:26" ht="12.75" customHeight="1">
      <c r="A1016" s="37"/>
      <c r="B1016" s="37"/>
      <c r="C1016" s="37"/>
      <c r="D1016" s="12"/>
      <c r="E1016" s="39"/>
      <c r="F1016" s="39"/>
      <c r="G1016" s="39"/>
      <c r="H1016" s="4"/>
      <c r="I1016" s="4"/>
      <c r="J1016" s="4"/>
      <c r="K1016" s="4"/>
      <c r="L1016" s="4"/>
      <c r="M1016" s="4"/>
      <c r="N1016" s="4"/>
      <c r="O1016" s="4"/>
      <c r="P1016" s="4"/>
      <c r="Q1016" s="4"/>
      <c r="R1016" s="4"/>
      <c r="S1016" s="4"/>
      <c r="T1016" s="4"/>
      <c r="U1016" s="4"/>
      <c r="V1016" s="4"/>
      <c r="W1016" s="4"/>
      <c r="X1016" s="4"/>
      <c r="Y1016" s="4"/>
      <c r="Z1016" s="4"/>
    </row>
    <row r="1017" spans="1:26" ht="12.75" customHeight="1">
      <c r="A1017" s="37"/>
      <c r="B1017" s="34" t="s">
        <v>520</v>
      </c>
      <c r="C1017" s="37"/>
      <c r="D1017" s="834" t="s">
        <v>666</v>
      </c>
      <c r="E1017" s="832"/>
      <c r="F1017" s="832"/>
      <c r="G1017" s="5"/>
      <c r="H1017" s="4"/>
      <c r="I1017" s="4"/>
      <c r="J1017" s="4"/>
      <c r="K1017" s="4"/>
      <c r="L1017" s="4"/>
      <c r="M1017" s="4"/>
      <c r="N1017" s="4"/>
      <c r="O1017" s="4"/>
      <c r="P1017" s="4"/>
      <c r="Q1017" s="4"/>
      <c r="R1017" s="4"/>
      <c r="S1017" s="4"/>
      <c r="T1017" s="4"/>
      <c r="U1017" s="4"/>
      <c r="V1017" s="4"/>
      <c r="W1017" s="4"/>
      <c r="X1017" s="4"/>
      <c r="Y1017" s="4"/>
      <c r="Z1017" s="4"/>
    </row>
    <row r="1018" spans="1:26" ht="12.75" customHeight="1">
      <c r="A1018" s="37"/>
      <c r="B1018" s="37"/>
      <c r="C1018" s="37"/>
      <c r="D1018" s="832"/>
      <c r="E1018" s="832"/>
      <c r="F1018" s="832"/>
      <c r="G1018" s="5"/>
      <c r="H1018" s="4"/>
      <c r="I1018" s="4"/>
      <c r="J1018" s="4"/>
      <c r="K1018" s="4"/>
      <c r="L1018" s="4"/>
      <c r="M1018" s="4"/>
      <c r="N1018" s="4"/>
      <c r="O1018" s="4"/>
      <c r="P1018" s="4"/>
      <c r="Q1018" s="4"/>
      <c r="R1018" s="4"/>
      <c r="S1018" s="4"/>
      <c r="T1018" s="4"/>
      <c r="U1018" s="4"/>
      <c r="V1018" s="4"/>
      <c r="W1018" s="4"/>
      <c r="X1018" s="4"/>
      <c r="Y1018" s="4"/>
      <c r="Z1018" s="4"/>
    </row>
    <row r="1019" spans="1:26" ht="12.75" customHeight="1">
      <c r="A1019" s="37"/>
      <c r="B1019" s="37"/>
      <c r="C1019" s="37"/>
      <c r="D1019" s="832"/>
      <c r="E1019" s="832"/>
      <c r="F1019" s="832"/>
      <c r="G1019" s="5"/>
      <c r="H1019" s="4"/>
      <c r="I1019" s="4"/>
      <c r="J1019" s="4"/>
      <c r="K1019" s="4"/>
      <c r="L1019" s="4"/>
      <c r="M1019" s="4"/>
      <c r="N1019" s="4"/>
      <c r="O1019" s="4"/>
      <c r="P1019" s="4"/>
      <c r="Q1019" s="4"/>
      <c r="R1019" s="4"/>
      <c r="S1019" s="4"/>
      <c r="T1019" s="4"/>
      <c r="U1019" s="4"/>
      <c r="V1019" s="4"/>
      <c r="W1019" s="4"/>
      <c r="X1019" s="4"/>
      <c r="Y1019" s="4"/>
      <c r="Z1019" s="4"/>
    </row>
    <row r="1020" spans="1:26" ht="12.75" customHeight="1">
      <c r="A1020" s="37"/>
      <c r="B1020" s="37"/>
      <c r="C1020" s="37"/>
      <c r="D1020" s="5"/>
      <c r="E1020" s="5"/>
      <c r="F1020" s="5"/>
      <c r="G1020" s="5"/>
      <c r="H1020" s="4"/>
      <c r="I1020" s="4"/>
      <c r="J1020" s="4"/>
      <c r="K1020" s="4"/>
      <c r="L1020" s="4"/>
      <c r="M1020" s="4"/>
      <c r="N1020" s="4"/>
      <c r="O1020" s="4"/>
      <c r="P1020" s="4"/>
      <c r="Q1020" s="4"/>
      <c r="R1020" s="4"/>
      <c r="S1020" s="4"/>
      <c r="T1020" s="4"/>
      <c r="U1020" s="4"/>
      <c r="V1020" s="4"/>
      <c r="W1020" s="4"/>
      <c r="X1020" s="4"/>
      <c r="Y1020" s="4"/>
      <c r="Z1020" s="4"/>
    </row>
    <row r="1021" spans="1:26" ht="12.75" customHeight="1">
      <c r="A1021" s="37"/>
      <c r="B1021" s="34" t="s">
        <v>520</v>
      </c>
      <c r="C1021" s="37"/>
      <c r="D1021" s="834" t="s">
        <v>667</v>
      </c>
      <c r="E1021" s="832"/>
      <c r="F1021" s="832"/>
      <c r="G1021" s="5"/>
      <c r="H1021" s="4"/>
      <c r="I1021" s="4"/>
      <c r="J1021" s="4"/>
      <c r="K1021" s="4"/>
      <c r="L1021" s="4"/>
      <c r="M1021" s="4"/>
      <c r="N1021" s="4"/>
      <c r="O1021" s="4"/>
      <c r="P1021" s="4"/>
      <c r="Q1021" s="4"/>
      <c r="R1021" s="4"/>
      <c r="S1021" s="4"/>
      <c r="T1021" s="4"/>
      <c r="U1021" s="4"/>
      <c r="V1021" s="4"/>
      <c r="W1021" s="4"/>
      <c r="X1021" s="4"/>
      <c r="Y1021" s="4"/>
      <c r="Z1021" s="4"/>
    </row>
    <row r="1022" spans="1:26" ht="12.75" customHeight="1">
      <c r="A1022" s="37"/>
      <c r="B1022" s="37"/>
      <c r="C1022" s="37"/>
      <c r="D1022" s="832"/>
      <c r="E1022" s="832"/>
      <c r="F1022" s="832"/>
      <c r="G1022" s="5"/>
      <c r="H1022" s="4"/>
      <c r="I1022" s="4"/>
      <c r="J1022" s="4"/>
      <c r="K1022" s="4"/>
      <c r="L1022" s="4"/>
      <c r="M1022" s="4"/>
      <c r="N1022" s="4"/>
      <c r="O1022" s="4"/>
      <c r="P1022" s="4"/>
      <c r="Q1022" s="4"/>
      <c r="R1022" s="4"/>
      <c r="S1022" s="4"/>
      <c r="T1022" s="4"/>
      <c r="U1022" s="4"/>
      <c r="V1022" s="4"/>
      <c r="W1022" s="4"/>
      <c r="X1022" s="4"/>
      <c r="Y1022" s="4"/>
      <c r="Z1022" s="4"/>
    </row>
    <row r="1023" spans="1:26" ht="12.75" customHeight="1">
      <c r="A1023" s="37"/>
      <c r="B1023" s="37"/>
      <c r="C1023" s="37"/>
      <c r="D1023" s="832"/>
      <c r="E1023" s="832"/>
      <c r="F1023" s="832"/>
      <c r="G1023" s="5"/>
      <c r="H1023" s="4"/>
      <c r="I1023" s="4"/>
      <c r="J1023" s="4"/>
      <c r="K1023" s="4"/>
      <c r="L1023" s="4"/>
      <c r="M1023" s="4"/>
      <c r="N1023" s="4"/>
      <c r="O1023" s="4"/>
      <c r="P1023" s="4"/>
      <c r="Q1023" s="4"/>
      <c r="R1023" s="4"/>
      <c r="S1023" s="4"/>
      <c r="T1023" s="4"/>
      <c r="U1023" s="4"/>
      <c r="V1023" s="4"/>
      <c r="W1023" s="4"/>
      <c r="X1023" s="4"/>
      <c r="Y1023" s="4"/>
      <c r="Z1023" s="4"/>
    </row>
    <row r="1024" spans="1:26" ht="12.75" customHeight="1">
      <c r="A1024" s="37"/>
      <c r="B1024" s="37"/>
      <c r="C1024" s="37"/>
      <c r="D1024" s="14"/>
      <c r="E1024" s="14"/>
      <c r="F1024" s="14"/>
      <c r="G1024" s="14"/>
      <c r="H1024" s="4"/>
      <c r="I1024" s="4"/>
      <c r="J1024" s="4"/>
      <c r="K1024" s="4"/>
      <c r="L1024" s="4"/>
      <c r="M1024" s="4"/>
      <c r="N1024" s="4"/>
      <c r="O1024" s="4"/>
      <c r="P1024" s="4"/>
      <c r="Q1024" s="4"/>
      <c r="R1024" s="4"/>
      <c r="S1024" s="4"/>
      <c r="T1024" s="4"/>
      <c r="U1024" s="4"/>
      <c r="V1024" s="4"/>
      <c r="W1024" s="4"/>
      <c r="X1024" s="4"/>
      <c r="Y1024" s="4"/>
      <c r="Z1024" s="4"/>
    </row>
    <row r="1025" spans="1:26" ht="12.75" customHeight="1">
      <c r="A1025" s="37"/>
      <c r="B1025" s="34" t="s">
        <v>2562</v>
      </c>
      <c r="C1025" s="37"/>
      <c r="D1025" s="833" t="s">
        <v>2563</v>
      </c>
      <c r="E1025" s="832"/>
      <c r="F1025" s="832"/>
      <c r="G1025" s="13"/>
      <c r="H1025" s="4"/>
      <c r="I1025" s="4"/>
      <c r="J1025" s="4"/>
      <c r="K1025" s="4"/>
      <c r="L1025" s="4"/>
      <c r="M1025" s="4"/>
      <c r="N1025" s="4"/>
      <c r="O1025" s="4"/>
      <c r="P1025" s="4"/>
      <c r="Q1025" s="4"/>
      <c r="R1025" s="4"/>
      <c r="S1025" s="4"/>
      <c r="T1025" s="4"/>
      <c r="U1025" s="4"/>
      <c r="V1025" s="4"/>
      <c r="W1025" s="4"/>
      <c r="X1025" s="4"/>
      <c r="Y1025" s="4"/>
      <c r="Z1025" s="4"/>
    </row>
    <row r="1026" spans="1:26" ht="12.75" customHeight="1">
      <c r="A1026" s="37"/>
      <c r="B1026" s="37"/>
      <c r="C1026" s="37"/>
      <c r="D1026" s="832"/>
      <c r="E1026" s="832"/>
      <c r="F1026" s="832"/>
      <c r="G1026" s="13"/>
      <c r="H1026" s="4"/>
      <c r="I1026" s="4"/>
      <c r="J1026" s="4"/>
      <c r="K1026" s="4"/>
      <c r="L1026" s="4"/>
      <c r="M1026" s="4"/>
      <c r="N1026" s="4"/>
      <c r="O1026" s="4"/>
      <c r="P1026" s="4"/>
      <c r="Q1026" s="4"/>
      <c r="R1026" s="4"/>
      <c r="S1026" s="4"/>
      <c r="T1026" s="4"/>
      <c r="U1026" s="4"/>
      <c r="V1026" s="4"/>
      <c r="W1026" s="4"/>
      <c r="X1026" s="4"/>
      <c r="Y1026" s="4"/>
      <c r="Z1026" s="4"/>
    </row>
    <row r="1027" spans="1:26" ht="12.75" customHeight="1">
      <c r="A1027" s="37"/>
      <c r="B1027" s="37"/>
      <c r="C1027" s="37"/>
      <c r="D1027" s="832"/>
      <c r="E1027" s="832"/>
      <c r="F1027" s="832"/>
      <c r="G1027" s="13"/>
      <c r="H1027" s="4"/>
      <c r="I1027" s="4"/>
      <c r="J1027" s="4"/>
      <c r="K1027" s="4"/>
      <c r="L1027" s="4"/>
      <c r="M1027" s="4"/>
      <c r="N1027" s="4"/>
      <c r="O1027" s="4"/>
      <c r="P1027" s="4"/>
      <c r="Q1027" s="4"/>
      <c r="R1027" s="4"/>
      <c r="S1027" s="4"/>
      <c r="T1027" s="4"/>
      <c r="U1027" s="4"/>
      <c r="V1027" s="4"/>
      <c r="W1027" s="4"/>
      <c r="X1027" s="4"/>
      <c r="Y1027" s="4"/>
      <c r="Z1027" s="4"/>
    </row>
    <row r="1028" spans="1:26" ht="12.75" customHeight="1">
      <c r="A1028" s="37"/>
      <c r="B1028" s="37"/>
      <c r="C1028" s="37"/>
      <c r="D1028" s="832"/>
      <c r="E1028" s="832"/>
      <c r="F1028" s="832"/>
      <c r="G1028" s="13"/>
      <c r="H1028" s="4"/>
      <c r="I1028" s="4"/>
      <c r="J1028" s="4"/>
      <c r="K1028" s="4"/>
      <c r="L1028" s="4"/>
      <c r="M1028" s="4"/>
      <c r="N1028" s="4"/>
      <c r="O1028" s="4"/>
      <c r="P1028" s="4"/>
      <c r="Q1028" s="4"/>
      <c r="R1028" s="4"/>
      <c r="S1028" s="4"/>
      <c r="T1028" s="4"/>
      <c r="U1028" s="4"/>
      <c r="V1028" s="4"/>
      <c r="W1028" s="4"/>
      <c r="X1028" s="4"/>
      <c r="Y1028" s="4"/>
      <c r="Z1028" s="4"/>
    </row>
    <row r="1029" spans="1:26" ht="12.75" customHeight="1">
      <c r="A1029" s="37"/>
      <c r="B1029" s="37"/>
      <c r="C1029" s="37"/>
      <c r="D1029" s="832"/>
      <c r="E1029" s="832"/>
      <c r="F1029" s="832"/>
      <c r="G1029" s="13"/>
      <c r="H1029" s="4"/>
      <c r="I1029" s="4"/>
      <c r="J1029" s="4"/>
      <c r="K1029" s="4"/>
      <c r="L1029" s="4"/>
      <c r="M1029" s="4"/>
      <c r="N1029" s="4"/>
      <c r="O1029" s="4"/>
      <c r="P1029" s="4"/>
      <c r="Q1029" s="4"/>
      <c r="R1029" s="4"/>
      <c r="S1029" s="4"/>
      <c r="T1029" s="4"/>
      <c r="U1029" s="4"/>
      <c r="V1029" s="4"/>
      <c r="W1029" s="4"/>
      <c r="X1029" s="4"/>
      <c r="Y1029" s="4"/>
      <c r="Z1029" s="4"/>
    </row>
    <row r="1030" spans="1:26" ht="12.75" customHeight="1">
      <c r="A1030" s="37"/>
      <c r="B1030" s="37"/>
      <c r="C1030" s="37"/>
      <c r="D1030" s="832"/>
      <c r="E1030" s="832"/>
      <c r="F1030" s="832"/>
      <c r="G1030" s="13"/>
      <c r="H1030" s="4"/>
      <c r="I1030" s="4"/>
      <c r="J1030" s="4"/>
      <c r="K1030" s="4"/>
      <c r="L1030" s="4"/>
      <c r="M1030" s="4"/>
      <c r="N1030" s="4"/>
      <c r="O1030" s="4"/>
      <c r="P1030" s="4"/>
      <c r="Q1030" s="4"/>
      <c r="R1030" s="4"/>
      <c r="S1030" s="4"/>
      <c r="T1030" s="4"/>
      <c r="U1030" s="4"/>
      <c r="V1030" s="4"/>
      <c r="W1030" s="4"/>
      <c r="X1030" s="4"/>
      <c r="Y1030" s="4"/>
      <c r="Z1030" s="4"/>
    </row>
    <row r="1031" spans="1:26" ht="12.75" customHeight="1">
      <c r="A1031" s="37"/>
      <c r="B1031" s="37"/>
      <c r="C1031" s="37"/>
      <c r="D1031" s="832"/>
      <c r="E1031" s="832"/>
      <c r="F1031" s="832"/>
      <c r="G1031" s="13"/>
      <c r="H1031" s="4"/>
      <c r="I1031" s="4"/>
      <c r="J1031" s="4"/>
      <c r="K1031" s="4"/>
      <c r="L1031" s="4"/>
      <c r="M1031" s="4"/>
      <c r="N1031" s="4"/>
      <c r="O1031" s="4"/>
      <c r="P1031" s="4"/>
      <c r="Q1031" s="4"/>
      <c r="R1031" s="4"/>
      <c r="S1031" s="4"/>
      <c r="T1031" s="4"/>
      <c r="U1031" s="4"/>
      <c r="V1031" s="4"/>
      <c r="W1031" s="4"/>
      <c r="X1031" s="4"/>
      <c r="Y1031" s="4"/>
      <c r="Z1031" s="4"/>
    </row>
    <row r="1032" spans="1:26" ht="12.75" customHeight="1">
      <c r="A1032" s="37"/>
      <c r="B1032" s="37"/>
      <c r="C1032" s="37"/>
      <c r="D1032" s="832"/>
      <c r="E1032" s="832"/>
      <c r="F1032" s="832"/>
      <c r="G1032" s="13"/>
      <c r="H1032" s="4"/>
      <c r="I1032" s="4"/>
      <c r="J1032" s="4"/>
      <c r="K1032" s="4"/>
      <c r="L1032" s="4"/>
      <c r="M1032" s="4"/>
      <c r="N1032" s="4"/>
      <c r="O1032" s="4"/>
      <c r="P1032" s="4"/>
      <c r="Q1032" s="4"/>
      <c r="R1032" s="4"/>
      <c r="S1032" s="4"/>
      <c r="T1032" s="4"/>
      <c r="U1032" s="4"/>
      <c r="V1032" s="4"/>
      <c r="W1032" s="4"/>
      <c r="X1032" s="4"/>
      <c r="Y1032" s="4"/>
      <c r="Z1032" s="4"/>
    </row>
    <row r="1033" spans="1:26" ht="12.75" customHeight="1">
      <c r="A1033" s="37"/>
      <c r="B1033" s="37"/>
      <c r="C1033" s="37"/>
      <c r="D1033" s="832"/>
      <c r="E1033" s="832"/>
      <c r="F1033" s="832"/>
      <c r="G1033" s="13"/>
      <c r="H1033" s="4"/>
      <c r="I1033" s="4"/>
      <c r="J1033" s="4"/>
      <c r="K1033" s="4"/>
      <c r="L1033" s="4"/>
      <c r="M1033" s="4"/>
      <c r="N1033" s="4"/>
      <c r="O1033" s="4"/>
      <c r="P1033" s="4"/>
      <c r="Q1033" s="4"/>
      <c r="R1033" s="4"/>
      <c r="S1033" s="4"/>
      <c r="T1033" s="4"/>
      <c r="U1033" s="4"/>
      <c r="V1033" s="4"/>
      <c r="W1033" s="4"/>
      <c r="X1033" s="4"/>
      <c r="Y1033" s="4"/>
      <c r="Z1033" s="4"/>
    </row>
    <row r="1034" spans="1:26" ht="12.75" customHeight="1">
      <c r="A1034" s="37"/>
      <c r="B1034" s="37"/>
      <c r="C1034" s="37"/>
      <c r="D1034" s="832"/>
      <c r="E1034" s="832"/>
      <c r="F1034" s="832"/>
      <c r="G1034" s="13"/>
      <c r="H1034" s="4"/>
      <c r="I1034" s="4"/>
      <c r="J1034" s="4"/>
      <c r="K1034" s="4"/>
      <c r="L1034" s="4"/>
      <c r="M1034" s="4"/>
      <c r="N1034" s="4"/>
      <c r="O1034" s="4"/>
      <c r="P1034" s="4"/>
      <c r="Q1034" s="4"/>
      <c r="R1034" s="4"/>
      <c r="S1034" s="4"/>
      <c r="T1034" s="4"/>
      <c r="U1034" s="4"/>
      <c r="V1034" s="4"/>
      <c r="W1034" s="4"/>
      <c r="X1034" s="4"/>
      <c r="Y1034" s="4"/>
      <c r="Z1034" s="4"/>
    </row>
    <row r="1035" spans="1:26" ht="12.75" customHeight="1">
      <c r="A1035" s="37"/>
      <c r="B1035" s="37"/>
      <c r="C1035" s="37"/>
      <c r="D1035" s="832"/>
      <c r="E1035" s="832"/>
      <c r="F1035" s="832"/>
      <c r="G1035" s="13"/>
      <c r="H1035" s="4"/>
      <c r="I1035" s="4"/>
      <c r="J1035" s="4"/>
      <c r="K1035" s="4"/>
      <c r="L1035" s="4"/>
      <c r="M1035" s="4"/>
      <c r="N1035" s="4"/>
      <c r="O1035" s="4"/>
      <c r="P1035" s="4"/>
      <c r="Q1035" s="4"/>
      <c r="R1035" s="4"/>
      <c r="S1035" s="4"/>
      <c r="T1035" s="4"/>
      <c r="U1035" s="4"/>
      <c r="V1035" s="4"/>
      <c r="W1035" s="4"/>
      <c r="X1035" s="4"/>
      <c r="Y1035" s="4"/>
      <c r="Z1035" s="4"/>
    </row>
    <row r="1036" spans="1:26" ht="12.75" customHeight="1">
      <c r="A1036" s="37"/>
      <c r="B1036" s="37"/>
      <c r="C1036" s="37"/>
      <c r="D1036" s="13"/>
      <c r="E1036" s="13"/>
      <c r="F1036" s="13"/>
      <c r="G1036" s="13"/>
      <c r="H1036" s="4"/>
      <c r="I1036" s="4"/>
      <c r="J1036" s="4"/>
      <c r="K1036" s="4"/>
      <c r="L1036" s="4"/>
      <c r="M1036" s="4"/>
      <c r="N1036" s="4"/>
      <c r="O1036" s="4"/>
      <c r="P1036" s="4"/>
      <c r="Q1036" s="4"/>
      <c r="R1036" s="4"/>
      <c r="S1036" s="4"/>
      <c r="T1036" s="4"/>
      <c r="U1036" s="4"/>
      <c r="V1036" s="4"/>
      <c r="W1036" s="4"/>
      <c r="X1036" s="4"/>
      <c r="Y1036" s="4"/>
      <c r="Z1036" s="4"/>
    </row>
    <row r="1037" spans="1:26" ht="12.75" customHeight="1">
      <c r="A1037" s="37"/>
      <c r="B1037" s="37"/>
      <c r="C1037" s="37"/>
      <c r="D1037" s="850" t="s">
        <v>668</v>
      </c>
      <c r="E1037" s="832"/>
      <c r="F1037" s="832"/>
      <c r="G1037" s="13"/>
      <c r="H1037" s="4"/>
      <c r="I1037" s="4"/>
      <c r="J1037" s="4"/>
      <c r="K1037" s="4"/>
      <c r="L1037" s="4"/>
      <c r="M1037" s="4"/>
      <c r="N1037" s="4"/>
      <c r="O1037" s="4"/>
      <c r="P1037" s="4"/>
      <c r="Q1037" s="4"/>
      <c r="R1037" s="4"/>
      <c r="S1037" s="4"/>
      <c r="T1037" s="4"/>
      <c r="U1037" s="4"/>
      <c r="V1037" s="4"/>
      <c r="W1037" s="4"/>
      <c r="X1037" s="4"/>
      <c r="Y1037" s="4"/>
      <c r="Z1037" s="4"/>
    </row>
    <row r="1038" spans="1:26" ht="12.75" customHeight="1">
      <c r="A1038" s="37"/>
      <c r="B1038" s="37"/>
      <c r="C1038" s="37"/>
      <c r="D1038" s="30"/>
      <c r="E1038" s="13"/>
      <c r="F1038" s="13"/>
      <c r="G1038" s="13"/>
      <c r="H1038" s="4"/>
      <c r="I1038" s="4"/>
      <c r="J1038" s="4"/>
      <c r="K1038" s="4"/>
      <c r="L1038" s="4"/>
      <c r="M1038" s="4"/>
      <c r="N1038" s="4"/>
      <c r="O1038" s="4"/>
      <c r="P1038" s="4"/>
      <c r="Q1038" s="4"/>
      <c r="R1038" s="4"/>
      <c r="S1038" s="4"/>
      <c r="T1038" s="4"/>
      <c r="U1038" s="4"/>
      <c r="V1038" s="4"/>
      <c r="W1038" s="4"/>
      <c r="X1038" s="4"/>
      <c r="Y1038" s="4"/>
      <c r="Z1038" s="4"/>
    </row>
    <row r="1039" spans="1:26" ht="12.75" customHeight="1">
      <c r="A1039" s="33"/>
      <c r="B1039" s="34" t="s">
        <v>2562</v>
      </c>
      <c r="C1039" s="37"/>
      <c r="D1039" s="834" t="s">
        <v>669</v>
      </c>
      <c r="E1039" s="832"/>
      <c r="F1039" s="832"/>
      <c r="G1039" s="39"/>
      <c r="H1039" s="4"/>
      <c r="I1039" s="4"/>
      <c r="J1039" s="4"/>
      <c r="K1039" s="4"/>
      <c r="L1039" s="4"/>
      <c r="M1039" s="4"/>
      <c r="N1039" s="4"/>
      <c r="O1039" s="4"/>
      <c r="P1039" s="4"/>
      <c r="Q1039" s="4"/>
      <c r="R1039" s="4"/>
      <c r="S1039" s="4"/>
      <c r="T1039" s="4"/>
      <c r="U1039" s="4"/>
      <c r="V1039" s="4"/>
      <c r="W1039" s="4"/>
      <c r="X1039" s="4"/>
      <c r="Y1039" s="4"/>
      <c r="Z1039" s="4"/>
    </row>
    <row r="1040" spans="1:26" ht="12.75" customHeight="1">
      <c r="A1040" s="37"/>
      <c r="B1040" s="37"/>
      <c r="C1040" s="37"/>
      <c r="D1040" s="832"/>
      <c r="E1040" s="832"/>
      <c r="F1040" s="832"/>
      <c r="G1040" s="39"/>
      <c r="H1040" s="4"/>
      <c r="I1040" s="4"/>
      <c r="J1040" s="4"/>
      <c r="K1040" s="4"/>
      <c r="L1040" s="4"/>
      <c r="M1040" s="4"/>
      <c r="N1040" s="4"/>
      <c r="O1040" s="4"/>
      <c r="P1040" s="4"/>
      <c r="Q1040" s="4"/>
      <c r="R1040" s="4"/>
      <c r="S1040" s="4"/>
      <c r="T1040" s="4"/>
      <c r="U1040" s="4"/>
      <c r="V1040" s="4"/>
      <c r="W1040" s="4"/>
      <c r="X1040" s="4"/>
      <c r="Y1040" s="4"/>
      <c r="Z1040" s="4"/>
    </row>
    <row r="1041" spans="1:26" ht="12.75" customHeight="1">
      <c r="A1041" s="37"/>
      <c r="B1041" s="37"/>
      <c r="C1041" s="37"/>
      <c r="D1041" s="832"/>
      <c r="E1041" s="832"/>
      <c r="F1041" s="832"/>
      <c r="G1041" s="39"/>
      <c r="H1041" s="4"/>
      <c r="I1041" s="4"/>
      <c r="J1041" s="4"/>
      <c r="K1041" s="4"/>
      <c r="L1041" s="4"/>
      <c r="M1041" s="4"/>
      <c r="N1041" s="4"/>
      <c r="O1041" s="4"/>
      <c r="P1041" s="4"/>
      <c r="Q1041" s="4"/>
      <c r="R1041" s="4"/>
      <c r="S1041" s="4"/>
      <c r="T1041" s="4"/>
      <c r="U1041" s="4"/>
      <c r="V1041" s="4"/>
      <c r="W1041" s="4"/>
      <c r="X1041" s="4"/>
      <c r="Y1041" s="4"/>
      <c r="Z1041" s="4"/>
    </row>
    <row r="1042" spans="1:26" ht="12.75" customHeight="1">
      <c r="A1042" s="37"/>
      <c r="B1042" s="37"/>
      <c r="C1042" s="37"/>
      <c r="D1042" s="832"/>
      <c r="E1042" s="832"/>
      <c r="F1042" s="832"/>
      <c r="G1042" s="39"/>
      <c r="H1042" s="4"/>
      <c r="I1042" s="4"/>
      <c r="J1042" s="4"/>
      <c r="K1042" s="4"/>
      <c r="L1042" s="4"/>
      <c r="M1042" s="4"/>
      <c r="N1042" s="4"/>
      <c r="O1042" s="4"/>
      <c r="P1042" s="4"/>
      <c r="Q1042" s="4"/>
      <c r="R1042" s="4"/>
      <c r="S1042" s="4"/>
      <c r="T1042" s="4"/>
      <c r="U1042" s="4"/>
      <c r="V1042" s="4"/>
      <c r="W1042" s="4"/>
      <c r="X1042" s="4"/>
      <c r="Y1042" s="4"/>
      <c r="Z1042" s="4"/>
    </row>
    <row r="1043" spans="1:26" ht="12.75" customHeight="1">
      <c r="A1043" s="37"/>
      <c r="B1043" s="37"/>
      <c r="C1043" s="37"/>
      <c r="D1043" s="39"/>
      <c r="E1043" s="39"/>
      <c r="F1043" s="39"/>
      <c r="G1043" s="39"/>
      <c r="H1043" s="4"/>
      <c r="I1043" s="4"/>
      <c r="J1043" s="4"/>
      <c r="K1043" s="4"/>
      <c r="L1043" s="4"/>
      <c r="M1043" s="4"/>
      <c r="N1043" s="4"/>
      <c r="O1043" s="4"/>
      <c r="P1043" s="4"/>
      <c r="Q1043" s="4"/>
      <c r="R1043" s="4"/>
      <c r="S1043" s="4"/>
      <c r="T1043" s="4"/>
      <c r="U1043" s="4"/>
      <c r="V1043" s="4"/>
      <c r="W1043" s="4"/>
      <c r="X1043" s="4"/>
      <c r="Y1043" s="4"/>
      <c r="Z1043" s="4"/>
    </row>
    <row r="1044" spans="1:26" ht="12.75" customHeight="1">
      <c r="A1044" s="33"/>
      <c r="B1044" s="34" t="s">
        <v>520</v>
      </c>
      <c r="C1044" s="37"/>
      <c r="D1044" s="834" t="s">
        <v>670</v>
      </c>
      <c r="E1044" s="832"/>
      <c r="F1044" s="832"/>
      <c r="G1044" s="39"/>
      <c r="H1044" s="4"/>
      <c r="I1044" s="4"/>
      <c r="J1044" s="4"/>
      <c r="K1044" s="4"/>
      <c r="L1044" s="4"/>
      <c r="M1044" s="4"/>
      <c r="N1044" s="4"/>
      <c r="O1044" s="4"/>
      <c r="P1044" s="4"/>
      <c r="Q1044" s="4"/>
      <c r="R1044" s="4"/>
      <c r="S1044" s="4"/>
      <c r="T1044" s="4"/>
      <c r="U1044" s="4"/>
      <c r="V1044" s="4"/>
      <c r="W1044" s="4"/>
      <c r="X1044" s="4"/>
      <c r="Y1044" s="4"/>
      <c r="Z1044" s="4"/>
    </row>
    <row r="1045" spans="1:26" ht="12.75" customHeight="1">
      <c r="A1045" s="37"/>
      <c r="B1045" s="37"/>
      <c r="C1045" s="37"/>
      <c r="D1045" s="832"/>
      <c r="E1045" s="832"/>
      <c r="F1045" s="832"/>
      <c r="G1045" s="39"/>
      <c r="H1045" s="4"/>
      <c r="I1045" s="4"/>
      <c r="J1045" s="4"/>
      <c r="K1045" s="4"/>
      <c r="L1045" s="4"/>
      <c r="M1045" s="4"/>
      <c r="N1045" s="4"/>
      <c r="O1045" s="4"/>
      <c r="P1045" s="4"/>
      <c r="Q1045" s="4"/>
      <c r="R1045" s="4"/>
      <c r="S1045" s="4"/>
      <c r="T1045" s="4"/>
      <c r="U1045" s="4"/>
      <c r="V1045" s="4"/>
      <c r="W1045" s="4"/>
      <c r="X1045" s="4"/>
      <c r="Y1045" s="4"/>
      <c r="Z1045" s="4"/>
    </row>
    <row r="1046" spans="1:26" ht="12.75" customHeight="1">
      <c r="A1046" s="37"/>
      <c r="B1046" s="37"/>
      <c r="C1046" s="37"/>
      <c r="D1046" s="832"/>
      <c r="E1046" s="832"/>
      <c r="F1046" s="832"/>
      <c r="G1046" s="39"/>
      <c r="H1046" s="4"/>
      <c r="I1046" s="4"/>
      <c r="J1046" s="4"/>
      <c r="K1046" s="4"/>
      <c r="L1046" s="4"/>
      <c r="M1046" s="4"/>
      <c r="N1046" s="4"/>
      <c r="O1046" s="4"/>
      <c r="P1046" s="4"/>
      <c r="Q1046" s="4"/>
      <c r="R1046" s="4"/>
      <c r="S1046" s="4"/>
      <c r="T1046" s="4"/>
      <c r="U1046" s="4"/>
      <c r="V1046" s="4"/>
      <c r="W1046" s="4"/>
      <c r="X1046" s="4"/>
      <c r="Y1046" s="4"/>
      <c r="Z1046" s="4"/>
    </row>
    <row r="1047" spans="1:26" ht="12.75" customHeight="1">
      <c r="A1047" s="37"/>
      <c r="B1047" s="37"/>
      <c r="C1047" s="37"/>
      <c r="D1047" s="832"/>
      <c r="E1047" s="832"/>
      <c r="F1047" s="832"/>
      <c r="G1047" s="39"/>
      <c r="H1047" s="4"/>
      <c r="I1047" s="4"/>
      <c r="J1047" s="4"/>
      <c r="K1047" s="4"/>
      <c r="L1047" s="4"/>
      <c r="M1047" s="4"/>
      <c r="N1047" s="4"/>
      <c r="O1047" s="4"/>
      <c r="P1047" s="4"/>
      <c r="Q1047" s="4"/>
      <c r="R1047" s="4"/>
      <c r="S1047" s="4"/>
      <c r="T1047" s="4"/>
      <c r="U1047" s="4"/>
      <c r="V1047" s="4"/>
      <c r="W1047" s="4"/>
      <c r="X1047" s="4"/>
      <c r="Y1047" s="4"/>
      <c r="Z1047" s="4"/>
    </row>
    <row r="1048" spans="1:26" ht="12.75" customHeight="1">
      <c r="A1048" s="37"/>
      <c r="B1048" s="37"/>
      <c r="C1048" s="37"/>
      <c r="D1048" s="39"/>
      <c r="E1048" s="39"/>
      <c r="F1048" s="39"/>
      <c r="G1048" s="39"/>
      <c r="H1048" s="4"/>
      <c r="I1048" s="4"/>
      <c r="J1048" s="4"/>
      <c r="K1048" s="4"/>
      <c r="L1048" s="4"/>
      <c r="M1048" s="4"/>
      <c r="N1048" s="4"/>
      <c r="O1048" s="4"/>
      <c r="P1048" s="4"/>
      <c r="Q1048" s="4"/>
      <c r="R1048" s="4"/>
      <c r="S1048" s="4"/>
      <c r="T1048" s="4"/>
      <c r="U1048" s="4"/>
      <c r="V1048" s="4"/>
      <c r="W1048" s="4"/>
      <c r="X1048" s="4"/>
      <c r="Y1048" s="4"/>
      <c r="Z1048" s="4"/>
    </row>
    <row r="1049" spans="1:26" ht="12.75" customHeight="1">
      <c r="A1049" s="37"/>
      <c r="B1049" s="34" t="s">
        <v>520</v>
      </c>
      <c r="C1049" s="37"/>
      <c r="D1049" s="865" t="s">
        <v>671</v>
      </c>
      <c r="E1049" s="832"/>
      <c r="F1049" s="832"/>
      <c r="G1049" s="39"/>
      <c r="H1049" s="4"/>
      <c r="I1049" s="4"/>
      <c r="J1049" s="4"/>
      <c r="K1049" s="4"/>
      <c r="L1049" s="4"/>
      <c r="M1049" s="4"/>
      <c r="N1049" s="4"/>
      <c r="O1049" s="4"/>
      <c r="P1049" s="4"/>
      <c r="Q1049" s="4"/>
      <c r="R1049" s="4"/>
      <c r="S1049" s="4"/>
      <c r="T1049" s="4"/>
      <c r="U1049" s="4"/>
      <c r="V1049" s="4"/>
      <c r="W1049" s="4"/>
      <c r="X1049" s="4"/>
      <c r="Y1049" s="4"/>
      <c r="Z1049" s="4"/>
    </row>
    <row r="1050" spans="1:26" ht="12.75" customHeight="1">
      <c r="A1050" s="37"/>
      <c r="B1050" s="37"/>
      <c r="C1050" s="37"/>
      <c r="D1050" s="832"/>
      <c r="E1050" s="832"/>
      <c r="F1050" s="832"/>
      <c r="G1050" s="39"/>
      <c r="H1050" s="4"/>
      <c r="I1050" s="4"/>
      <c r="J1050" s="4"/>
      <c r="K1050" s="4"/>
      <c r="L1050" s="4"/>
      <c r="M1050" s="4"/>
      <c r="N1050" s="4"/>
      <c r="O1050" s="4"/>
      <c r="P1050" s="4"/>
      <c r="Q1050" s="4"/>
      <c r="R1050" s="4"/>
      <c r="S1050" s="4"/>
      <c r="T1050" s="4"/>
      <c r="U1050" s="4"/>
      <c r="V1050" s="4"/>
      <c r="W1050" s="4"/>
      <c r="X1050" s="4"/>
      <c r="Y1050" s="4"/>
      <c r="Z1050" s="4"/>
    </row>
    <row r="1051" spans="1:26" ht="12.75" customHeight="1">
      <c r="A1051" s="37"/>
      <c r="B1051" s="37"/>
      <c r="C1051" s="37"/>
      <c r="D1051" s="832"/>
      <c r="E1051" s="832"/>
      <c r="F1051" s="832"/>
      <c r="G1051" s="39"/>
      <c r="H1051" s="4"/>
      <c r="I1051" s="4"/>
      <c r="J1051" s="4"/>
      <c r="K1051" s="4"/>
      <c r="L1051" s="4"/>
      <c r="M1051" s="4"/>
      <c r="N1051" s="4"/>
      <c r="O1051" s="4"/>
      <c r="P1051" s="4"/>
      <c r="Q1051" s="4"/>
      <c r="R1051" s="4"/>
      <c r="S1051" s="4"/>
      <c r="T1051" s="4"/>
      <c r="U1051" s="4"/>
      <c r="V1051" s="4"/>
      <c r="W1051" s="4"/>
      <c r="X1051" s="4"/>
      <c r="Y1051" s="4"/>
      <c r="Z1051" s="4"/>
    </row>
    <row r="1052" spans="1:26" ht="12.75" customHeight="1">
      <c r="A1052" s="37"/>
      <c r="B1052" s="37"/>
      <c r="C1052" s="37"/>
      <c r="D1052" s="39"/>
      <c r="E1052" s="39"/>
      <c r="F1052" s="39"/>
      <c r="G1052" s="39"/>
      <c r="H1052" s="4"/>
      <c r="I1052" s="4"/>
      <c r="J1052" s="4"/>
      <c r="K1052" s="4"/>
      <c r="L1052" s="4"/>
      <c r="M1052" s="4"/>
      <c r="N1052" s="4"/>
      <c r="O1052" s="4"/>
      <c r="P1052" s="4"/>
      <c r="Q1052" s="4"/>
      <c r="R1052" s="4"/>
      <c r="S1052" s="4"/>
      <c r="T1052" s="4"/>
      <c r="U1052" s="4"/>
      <c r="V1052" s="4"/>
      <c r="W1052" s="4"/>
      <c r="X1052" s="4"/>
      <c r="Y1052" s="4"/>
      <c r="Z1052" s="4"/>
    </row>
    <row r="1053" spans="1:26" ht="12.75" customHeight="1">
      <c r="A1053" s="33"/>
      <c r="B1053" s="34" t="s">
        <v>520</v>
      </c>
      <c r="C1053" s="37"/>
      <c r="D1053" s="865" t="s">
        <v>672</v>
      </c>
      <c r="E1053" s="832"/>
      <c r="F1053" s="832"/>
      <c r="G1053" s="39"/>
      <c r="H1053" s="4"/>
      <c r="I1053" s="4"/>
      <c r="J1053" s="4"/>
      <c r="K1053" s="4"/>
      <c r="L1053" s="4"/>
      <c r="M1053" s="4"/>
      <c r="N1053" s="4"/>
      <c r="O1053" s="4"/>
      <c r="P1053" s="4"/>
      <c r="Q1053" s="4"/>
      <c r="R1053" s="4"/>
      <c r="S1053" s="4"/>
      <c r="T1053" s="4"/>
      <c r="U1053" s="4"/>
      <c r="V1053" s="4"/>
      <c r="W1053" s="4"/>
      <c r="X1053" s="4"/>
      <c r="Y1053" s="4"/>
      <c r="Z1053" s="4"/>
    </row>
    <row r="1054" spans="1:26" ht="12.75" customHeight="1">
      <c r="A1054" s="37"/>
      <c r="B1054" s="37"/>
      <c r="C1054" s="37"/>
      <c r="D1054" s="832"/>
      <c r="E1054" s="832"/>
      <c r="F1054" s="832"/>
      <c r="G1054" s="39"/>
      <c r="H1054" s="4"/>
      <c r="I1054" s="4"/>
      <c r="J1054" s="4"/>
      <c r="K1054" s="4"/>
      <c r="L1054" s="4"/>
      <c r="M1054" s="4"/>
      <c r="N1054" s="4"/>
      <c r="O1054" s="4"/>
      <c r="P1054" s="4"/>
      <c r="Q1054" s="4"/>
      <c r="R1054" s="4"/>
      <c r="S1054" s="4"/>
      <c r="T1054" s="4"/>
      <c r="U1054" s="4"/>
      <c r="V1054" s="4"/>
      <c r="W1054" s="4"/>
      <c r="X1054" s="4"/>
      <c r="Y1054" s="4"/>
      <c r="Z1054" s="4"/>
    </row>
    <row r="1055" spans="1:26" ht="12.75" customHeight="1">
      <c r="A1055" s="37"/>
      <c r="B1055" s="37"/>
      <c r="C1055" s="37"/>
      <c r="D1055" s="832"/>
      <c r="E1055" s="832"/>
      <c r="F1055" s="832"/>
      <c r="G1055" s="39"/>
      <c r="H1055" s="4"/>
      <c r="I1055" s="4"/>
      <c r="J1055" s="4"/>
      <c r="K1055" s="4"/>
      <c r="L1055" s="4"/>
      <c r="M1055" s="4"/>
      <c r="N1055" s="4"/>
      <c r="O1055" s="4"/>
      <c r="P1055" s="4"/>
      <c r="Q1055" s="4"/>
      <c r="R1055" s="4"/>
      <c r="S1055" s="4"/>
      <c r="T1055" s="4"/>
      <c r="U1055" s="4"/>
      <c r="V1055" s="4"/>
      <c r="W1055" s="4"/>
      <c r="X1055" s="4"/>
      <c r="Y1055" s="4"/>
      <c r="Z1055" s="4"/>
    </row>
    <row r="1056" spans="1:26" ht="12.75" customHeight="1">
      <c r="A1056" s="37"/>
      <c r="B1056" s="37"/>
      <c r="C1056" s="37"/>
      <c r="D1056" s="39"/>
      <c r="E1056" s="39"/>
      <c r="F1056" s="39"/>
      <c r="G1056" s="39"/>
      <c r="H1056" s="4"/>
      <c r="I1056" s="4"/>
      <c r="J1056" s="4"/>
      <c r="K1056" s="4"/>
      <c r="L1056" s="4"/>
      <c r="M1056" s="4"/>
      <c r="N1056" s="4"/>
      <c r="O1056" s="4"/>
      <c r="P1056" s="4"/>
      <c r="Q1056" s="4"/>
      <c r="R1056" s="4"/>
      <c r="S1056" s="4"/>
      <c r="T1056" s="4"/>
      <c r="U1056" s="4"/>
      <c r="V1056" s="4"/>
      <c r="W1056" s="4"/>
      <c r="X1056" s="4"/>
      <c r="Y1056" s="4"/>
      <c r="Z1056" s="4"/>
    </row>
    <row r="1057" spans="1:26" ht="12.75" customHeight="1">
      <c r="A1057" s="11"/>
      <c r="B1057" s="11"/>
      <c r="C1057" s="37"/>
      <c r="D1057" s="850" t="s">
        <v>673</v>
      </c>
      <c r="E1057" s="832"/>
      <c r="F1057" s="832"/>
      <c r="G1057" s="39"/>
      <c r="H1057" s="4"/>
      <c r="I1057" s="4"/>
      <c r="J1057" s="4"/>
      <c r="K1057" s="4"/>
      <c r="L1057" s="4"/>
      <c r="M1057" s="4"/>
      <c r="N1057" s="4"/>
      <c r="O1057" s="4"/>
      <c r="P1057" s="4"/>
      <c r="Q1057" s="4"/>
      <c r="R1057" s="4"/>
      <c r="S1057" s="4"/>
      <c r="T1057" s="4"/>
      <c r="U1057" s="4"/>
      <c r="V1057" s="4"/>
      <c r="W1057" s="4"/>
      <c r="X1057" s="4"/>
      <c r="Y1057" s="4"/>
      <c r="Z1057" s="4"/>
    </row>
    <row r="1058" spans="1:26" ht="12.75" customHeight="1">
      <c r="A1058" s="11"/>
      <c r="B1058" s="11"/>
      <c r="C1058" s="37"/>
      <c r="D1058" s="30"/>
      <c r="E1058" s="39"/>
      <c r="F1058" s="39"/>
      <c r="G1058" s="39"/>
      <c r="H1058" s="4"/>
      <c r="I1058" s="4"/>
      <c r="J1058" s="4"/>
      <c r="K1058" s="4"/>
      <c r="L1058" s="4"/>
      <c r="M1058" s="4"/>
      <c r="N1058" s="4"/>
      <c r="O1058" s="4"/>
      <c r="P1058" s="4"/>
      <c r="Q1058" s="4"/>
      <c r="R1058" s="4"/>
      <c r="S1058" s="4"/>
      <c r="T1058" s="4"/>
      <c r="U1058" s="4"/>
      <c r="V1058" s="4"/>
      <c r="W1058" s="4"/>
      <c r="X1058" s="4"/>
      <c r="Y1058" s="4"/>
      <c r="Z1058" s="4"/>
    </row>
    <row r="1059" spans="1:26" ht="12.75" customHeight="1">
      <c r="A1059" s="37"/>
      <c r="B1059" s="34" t="s">
        <v>520</v>
      </c>
      <c r="C1059" s="37"/>
      <c r="D1059" s="834" t="s">
        <v>674</v>
      </c>
      <c r="E1059" s="832"/>
      <c r="F1059" s="832"/>
      <c r="G1059" s="39"/>
      <c r="H1059" s="4"/>
      <c r="I1059" s="4"/>
      <c r="J1059" s="4"/>
      <c r="K1059" s="4"/>
      <c r="L1059" s="4"/>
      <c r="M1059" s="4"/>
      <c r="N1059" s="4"/>
      <c r="O1059" s="4"/>
      <c r="P1059" s="4"/>
      <c r="Q1059" s="4"/>
      <c r="R1059" s="4"/>
      <c r="S1059" s="4"/>
      <c r="T1059" s="4"/>
      <c r="U1059" s="4"/>
      <c r="V1059" s="4"/>
      <c r="W1059" s="4"/>
      <c r="X1059" s="4"/>
      <c r="Y1059" s="4"/>
      <c r="Z1059" s="4"/>
    </row>
    <row r="1060" spans="1:26" ht="12.75" customHeight="1">
      <c r="A1060" s="37"/>
      <c r="B1060" s="37"/>
      <c r="C1060" s="37"/>
      <c r="D1060" s="832"/>
      <c r="E1060" s="832"/>
      <c r="F1060" s="832"/>
      <c r="G1060" s="39"/>
      <c r="H1060" s="4"/>
      <c r="I1060" s="4"/>
      <c r="J1060" s="4"/>
      <c r="K1060" s="4"/>
      <c r="L1060" s="4"/>
      <c r="M1060" s="4"/>
      <c r="N1060" s="4"/>
      <c r="O1060" s="4"/>
      <c r="P1060" s="4"/>
      <c r="Q1060" s="4"/>
      <c r="R1060" s="4"/>
      <c r="S1060" s="4"/>
      <c r="T1060" s="4"/>
      <c r="U1060" s="4"/>
      <c r="V1060" s="4"/>
      <c r="W1060" s="4"/>
      <c r="X1060" s="4"/>
      <c r="Y1060" s="4"/>
      <c r="Z1060" s="4"/>
    </row>
    <row r="1061" spans="1:26" ht="12.75" customHeight="1">
      <c r="A1061" s="37"/>
      <c r="B1061" s="37"/>
      <c r="C1061" s="37"/>
      <c r="D1061" s="832"/>
      <c r="E1061" s="832"/>
      <c r="F1061" s="832"/>
      <c r="G1061" s="39"/>
      <c r="H1061" s="4"/>
      <c r="I1061" s="4"/>
      <c r="J1061" s="4"/>
      <c r="K1061" s="4"/>
      <c r="L1061" s="4"/>
      <c r="M1061" s="4"/>
      <c r="N1061" s="4"/>
      <c r="O1061" s="4"/>
      <c r="P1061" s="4"/>
      <c r="Q1061" s="4"/>
      <c r="R1061" s="4"/>
      <c r="S1061" s="4"/>
      <c r="T1061" s="4"/>
      <c r="U1061" s="4"/>
      <c r="V1061" s="4"/>
      <c r="W1061" s="4"/>
      <c r="X1061" s="4"/>
      <c r="Y1061" s="4"/>
      <c r="Z1061" s="4"/>
    </row>
    <row r="1062" spans="1:26" ht="12.75" customHeight="1">
      <c r="A1062" s="37"/>
      <c r="B1062" s="37"/>
      <c r="C1062" s="37"/>
      <c r="D1062" s="39"/>
      <c r="E1062" s="39"/>
      <c r="F1062" s="39"/>
      <c r="G1062" s="39"/>
      <c r="H1062" s="4"/>
      <c r="I1062" s="4"/>
      <c r="J1062" s="4"/>
      <c r="K1062" s="4"/>
      <c r="L1062" s="4"/>
      <c r="M1062" s="4"/>
      <c r="N1062" s="4"/>
      <c r="O1062" s="4"/>
      <c r="P1062" s="4"/>
      <c r="Q1062" s="4"/>
      <c r="R1062" s="4"/>
      <c r="S1062" s="4"/>
      <c r="T1062" s="4"/>
      <c r="U1062" s="4"/>
      <c r="V1062" s="4"/>
      <c r="W1062" s="4"/>
      <c r="X1062" s="4"/>
      <c r="Y1062" s="4"/>
      <c r="Z1062" s="4"/>
    </row>
    <row r="1063" spans="1:26" ht="12.75" customHeight="1">
      <c r="A1063" s="33"/>
      <c r="B1063" s="34" t="s">
        <v>520</v>
      </c>
      <c r="C1063" s="37"/>
      <c r="D1063" s="834" t="s">
        <v>675</v>
      </c>
      <c r="E1063" s="832"/>
      <c r="F1063" s="832"/>
      <c r="G1063" s="39"/>
      <c r="H1063" s="4"/>
      <c r="I1063" s="4"/>
      <c r="J1063" s="4"/>
      <c r="K1063" s="4"/>
      <c r="L1063" s="4"/>
      <c r="M1063" s="4"/>
      <c r="N1063" s="4"/>
      <c r="O1063" s="4"/>
      <c r="P1063" s="4"/>
      <c r="Q1063" s="4"/>
      <c r="R1063" s="4"/>
      <c r="S1063" s="4"/>
      <c r="T1063" s="4"/>
      <c r="U1063" s="4"/>
      <c r="V1063" s="4"/>
      <c r="W1063" s="4"/>
      <c r="X1063" s="4"/>
      <c r="Y1063" s="4"/>
      <c r="Z1063" s="4"/>
    </row>
    <row r="1064" spans="1:26" ht="12.75" customHeight="1">
      <c r="A1064" s="37"/>
      <c r="B1064" s="37"/>
      <c r="C1064" s="37"/>
      <c r="D1064" s="832"/>
      <c r="E1064" s="832"/>
      <c r="F1064" s="832"/>
      <c r="G1064" s="39"/>
      <c r="H1064" s="4"/>
      <c r="I1064" s="4"/>
      <c r="J1064" s="4"/>
      <c r="K1064" s="4"/>
      <c r="L1064" s="4"/>
      <c r="M1064" s="4"/>
      <c r="N1064" s="4"/>
      <c r="O1064" s="4"/>
      <c r="P1064" s="4"/>
      <c r="Q1064" s="4"/>
      <c r="R1064" s="4"/>
      <c r="S1064" s="4"/>
      <c r="T1064" s="4"/>
      <c r="U1064" s="4"/>
      <c r="V1064" s="4"/>
      <c r="W1064" s="4"/>
      <c r="X1064" s="4"/>
      <c r="Y1064" s="4"/>
      <c r="Z1064" s="4"/>
    </row>
    <row r="1065" spans="1:26" ht="12.75" customHeight="1">
      <c r="A1065" s="37"/>
      <c r="B1065" s="37"/>
      <c r="C1065" s="37"/>
      <c r="D1065" s="832"/>
      <c r="E1065" s="832"/>
      <c r="F1065" s="832"/>
      <c r="G1065" s="39"/>
      <c r="H1065" s="4"/>
      <c r="I1065" s="4"/>
      <c r="J1065" s="4"/>
      <c r="K1065" s="4"/>
      <c r="L1065" s="4"/>
      <c r="M1065" s="4"/>
      <c r="N1065" s="4"/>
      <c r="O1065" s="4"/>
      <c r="P1065" s="4"/>
      <c r="Q1065" s="4"/>
      <c r="R1065" s="4"/>
      <c r="S1065" s="4"/>
      <c r="T1065" s="4"/>
      <c r="U1065" s="4"/>
      <c r="V1065" s="4"/>
      <c r="W1065" s="4"/>
      <c r="X1065" s="4"/>
      <c r="Y1065" s="4"/>
      <c r="Z1065" s="4"/>
    </row>
    <row r="1066" spans="1:26" ht="12.75" customHeight="1">
      <c r="A1066" s="37"/>
      <c r="B1066" s="37"/>
      <c r="C1066" s="37"/>
      <c r="D1066" s="39"/>
      <c r="E1066" s="39"/>
      <c r="F1066" s="39"/>
      <c r="G1066" s="39"/>
      <c r="H1066" s="4"/>
      <c r="I1066" s="4"/>
      <c r="J1066" s="4"/>
      <c r="K1066" s="4"/>
      <c r="L1066" s="4"/>
      <c r="M1066" s="4"/>
      <c r="N1066" s="4"/>
      <c r="O1066" s="4"/>
      <c r="P1066" s="4"/>
      <c r="Q1066" s="4"/>
      <c r="R1066" s="4"/>
      <c r="S1066" s="4"/>
      <c r="T1066" s="4"/>
      <c r="U1066" s="4"/>
      <c r="V1066" s="4"/>
      <c r="W1066" s="4"/>
      <c r="X1066" s="4"/>
      <c r="Y1066" s="4"/>
      <c r="Z1066" s="4"/>
    </row>
    <row r="1067" spans="1:26" ht="12.75" customHeight="1">
      <c r="A1067" s="37"/>
      <c r="B1067" s="37"/>
      <c r="C1067" s="37"/>
      <c r="D1067" s="850" t="s">
        <v>676</v>
      </c>
      <c r="E1067" s="832"/>
      <c r="F1067" s="832"/>
      <c r="G1067" s="39"/>
      <c r="H1067" s="4"/>
      <c r="I1067" s="4"/>
      <c r="J1067" s="4"/>
      <c r="K1067" s="4"/>
      <c r="L1067" s="4"/>
      <c r="M1067" s="4"/>
      <c r="N1067" s="4"/>
      <c r="O1067" s="4"/>
      <c r="P1067" s="4"/>
      <c r="Q1067" s="4"/>
      <c r="R1067" s="4"/>
      <c r="S1067" s="4"/>
      <c r="T1067" s="4"/>
      <c r="U1067" s="4"/>
      <c r="V1067" s="4"/>
      <c r="W1067" s="4"/>
      <c r="X1067" s="4"/>
      <c r="Y1067" s="4"/>
      <c r="Z1067" s="4"/>
    </row>
    <row r="1068" spans="1:26" ht="12.75" customHeight="1">
      <c r="A1068" s="37"/>
      <c r="B1068" s="37"/>
      <c r="C1068" s="37"/>
      <c r="D1068" s="851" t="s">
        <v>677</v>
      </c>
      <c r="E1068" s="832"/>
      <c r="F1068" s="832"/>
      <c r="G1068" s="39"/>
      <c r="H1068" s="4"/>
      <c r="I1068" s="4"/>
      <c r="J1068" s="4"/>
      <c r="K1068" s="4"/>
      <c r="L1068" s="4"/>
      <c r="M1068" s="4"/>
      <c r="N1068" s="4"/>
      <c r="O1068" s="4"/>
      <c r="P1068" s="4"/>
      <c r="Q1068" s="4"/>
      <c r="R1068" s="4"/>
      <c r="S1068" s="4"/>
      <c r="T1068" s="4"/>
      <c r="U1068" s="4"/>
      <c r="V1068" s="4"/>
      <c r="W1068" s="4"/>
      <c r="X1068" s="4"/>
      <c r="Y1068" s="4"/>
      <c r="Z1068" s="4"/>
    </row>
    <row r="1069" spans="1:26" ht="12.75" customHeight="1">
      <c r="A1069" s="37"/>
      <c r="B1069" s="37"/>
      <c r="C1069" s="37"/>
      <c r="D1069" s="61"/>
      <c r="E1069" s="39"/>
      <c r="F1069" s="39"/>
      <c r="G1069" s="39"/>
      <c r="H1069" s="4"/>
      <c r="I1069" s="4"/>
      <c r="J1069" s="4"/>
      <c r="K1069" s="4"/>
      <c r="L1069" s="4"/>
      <c r="M1069" s="4"/>
      <c r="N1069" s="4"/>
      <c r="O1069" s="4"/>
      <c r="P1069" s="4"/>
      <c r="Q1069" s="4"/>
      <c r="R1069" s="4"/>
      <c r="S1069" s="4"/>
      <c r="T1069" s="4"/>
      <c r="U1069" s="4"/>
      <c r="V1069" s="4"/>
      <c r="W1069" s="4"/>
      <c r="X1069" s="4"/>
      <c r="Y1069" s="4"/>
      <c r="Z1069" s="4"/>
    </row>
    <row r="1070" spans="1:26" ht="12.75" customHeight="1">
      <c r="A1070" s="33"/>
      <c r="B1070" s="34" t="s">
        <v>520</v>
      </c>
      <c r="C1070" s="37"/>
      <c r="D1070" s="834" t="s">
        <v>678</v>
      </c>
      <c r="E1070" s="832"/>
      <c r="F1070" s="832"/>
      <c r="G1070" s="39"/>
      <c r="H1070" s="4"/>
      <c r="I1070" s="4"/>
      <c r="J1070" s="4"/>
      <c r="K1070" s="4"/>
      <c r="L1070" s="4"/>
      <c r="M1070" s="4"/>
      <c r="N1070" s="4"/>
      <c r="O1070" s="4"/>
      <c r="P1070" s="4"/>
      <c r="Q1070" s="4"/>
      <c r="R1070" s="4"/>
      <c r="S1070" s="4"/>
      <c r="T1070" s="4"/>
      <c r="U1070" s="4"/>
      <c r="V1070" s="4"/>
      <c r="W1070" s="4"/>
      <c r="X1070" s="4"/>
      <c r="Y1070" s="4"/>
      <c r="Z1070" s="4"/>
    </row>
    <row r="1071" spans="1:26" ht="12.75" customHeight="1">
      <c r="A1071" s="37"/>
      <c r="B1071" s="37"/>
      <c r="C1071" s="37"/>
      <c r="D1071" s="832"/>
      <c r="E1071" s="832"/>
      <c r="F1071" s="832"/>
      <c r="G1071" s="39"/>
      <c r="H1071" s="4"/>
      <c r="I1071" s="4"/>
      <c r="J1071" s="4"/>
      <c r="K1071" s="4"/>
      <c r="L1071" s="4"/>
      <c r="M1071" s="4"/>
      <c r="N1071" s="4"/>
      <c r="O1071" s="4"/>
      <c r="P1071" s="4"/>
      <c r="Q1071" s="4"/>
      <c r="R1071" s="4"/>
      <c r="S1071" s="4"/>
      <c r="T1071" s="4"/>
      <c r="U1071" s="4"/>
      <c r="V1071" s="4"/>
      <c r="W1071" s="4"/>
      <c r="X1071" s="4"/>
      <c r="Y1071" s="4"/>
      <c r="Z1071" s="4"/>
    </row>
    <row r="1072" spans="1:26" ht="12.75" customHeight="1">
      <c r="A1072" s="37"/>
      <c r="B1072" s="37"/>
      <c r="C1072" s="37"/>
      <c r="D1072" s="39"/>
      <c r="E1072" s="39"/>
      <c r="F1072" s="39"/>
      <c r="G1072" s="39"/>
      <c r="H1072" s="4"/>
      <c r="I1072" s="4"/>
      <c r="J1072" s="4"/>
      <c r="K1072" s="4"/>
      <c r="L1072" s="4"/>
      <c r="M1072" s="4"/>
      <c r="N1072" s="4"/>
      <c r="O1072" s="4"/>
      <c r="P1072" s="4"/>
      <c r="Q1072" s="4"/>
      <c r="R1072" s="4"/>
      <c r="S1072" s="4"/>
      <c r="T1072" s="4"/>
      <c r="U1072" s="4"/>
      <c r="V1072" s="4"/>
      <c r="W1072" s="4"/>
      <c r="X1072" s="4"/>
      <c r="Y1072" s="4"/>
      <c r="Z1072" s="4"/>
    </row>
    <row r="1073" spans="1:26" ht="12.75" customHeight="1">
      <c r="A1073" s="33"/>
      <c r="B1073" s="34" t="s">
        <v>520</v>
      </c>
      <c r="C1073" s="37"/>
      <c r="D1073" s="834" t="s">
        <v>679</v>
      </c>
      <c r="E1073" s="832"/>
      <c r="F1073" s="832"/>
      <c r="G1073" s="39"/>
      <c r="H1073" s="4"/>
      <c r="I1073" s="4"/>
      <c r="J1073" s="4"/>
      <c r="K1073" s="4"/>
      <c r="L1073" s="4"/>
      <c r="M1073" s="4"/>
      <c r="N1073" s="4"/>
      <c r="O1073" s="4"/>
      <c r="P1073" s="4"/>
      <c r="Q1073" s="4"/>
      <c r="R1073" s="4"/>
      <c r="S1073" s="4"/>
      <c r="T1073" s="4"/>
      <c r="U1073" s="4"/>
      <c r="V1073" s="4"/>
      <c r="W1073" s="4"/>
      <c r="X1073" s="4"/>
      <c r="Y1073" s="4"/>
      <c r="Z1073" s="4"/>
    </row>
    <row r="1074" spans="1:26" ht="12.75" customHeight="1">
      <c r="A1074" s="37"/>
      <c r="B1074" s="37"/>
      <c r="C1074" s="37"/>
      <c r="D1074" s="832"/>
      <c r="E1074" s="832"/>
      <c r="F1074" s="832"/>
      <c r="G1074" s="39"/>
      <c r="H1074" s="4"/>
      <c r="I1074" s="4"/>
      <c r="J1074" s="4"/>
      <c r="K1074" s="4"/>
      <c r="L1074" s="4"/>
      <c r="M1074" s="4"/>
      <c r="N1074" s="4"/>
      <c r="O1074" s="4"/>
      <c r="P1074" s="4"/>
      <c r="Q1074" s="4"/>
      <c r="R1074" s="4"/>
      <c r="S1074" s="4"/>
      <c r="T1074" s="4"/>
      <c r="U1074" s="4"/>
      <c r="V1074" s="4"/>
      <c r="W1074" s="4"/>
      <c r="X1074" s="4"/>
      <c r="Y1074" s="4"/>
      <c r="Z1074" s="4"/>
    </row>
    <row r="1075" spans="1:26" ht="12.75" customHeight="1">
      <c r="A1075" s="37"/>
      <c r="B1075" s="37"/>
      <c r="C1075" s="37"/>
      <c r="D1075" s="4"/>
      <c r="E1075" s="39"/>
      <c r="F1075" s="39"/>
      <c r="G1075" s="39"/>
      <c r="H1075" s="4"/>
      <c r="I1075" s="4"/>
      <c r="J1075" s="4"/>
      <c r="K1075" s="4"/>
      <c r="L1075" s="4"/>
      <c r="M1075" s="4"/>
      <c r="N1075" s="4"/>
      <c r="O1075" s="4"/>
      <c r="P1075" s="4"/>
      <c r="Q1075" s="4"/>
      <c r="R1075" s="4"/>
      <c r="S1075" s="4"/>
      <c r="T1075" s="4"/>
      <c r="U1075" s="4"/>
      <c r="V1075" s="4"/>
      <c r="W1075" s="4"/>
      <c r="X1075" s="4"/>
      <c r="Y1075" s="4"/>
      <c r="Z1075" s="4"/>
    </row>
    <row r="1076" spans="1:26" ht="12.75" customHeight="1">
      <c r="A1076" s="37"/>
      <c r="B1076" s="37"/>
      <c r="C1076" s="37"/>
      <c r="D1076" s="850" t="s">
        <v>680</v>
      </c>
      <c r="E1076" s="832"/>
      <c r="F1076" s="832"/>
      <c r="G1076" s="39"/>
      <c r="H1076" s="4"/>
      <c r="I1076" s="4"/>
      <c r="J1076" s="4"/>
      <c r="K1076" s="4"/>
      <c r="L1076" s="4"/>
      <c r="M1076" s="4"/>
      <c r="N1076" s="4"/>
      <c r="O1076" s="4"/>
      <c r="P1076" s="4"/>
      <c r="Q1076" s="4"/>
      <c r="R1076" s="4"/>
      <c r="S1076" s="4"/>
      <c r="T1076" s="4"/>
      <c r="U1076" s="4"/>
      <c r="V1076" s="4"/>
      <c r="W1076" s="4"/>
      <c r="X1076" s="4"/>
      <c r="Y1076" s="4"/>
      <c r="Z1076" s="4"/>
    </row>
    <row r="1077" spans="1:26" ht="12.75" customHeight="1">
      <c r="A1077" s="37"/>
      <c r="B1077" s="37"/>
      <c r="C1077" s="37"/>
      <c r="D1077" s="30"/>
      <c r="E1077" s="39"/>
      <c r="F1077" s="39"/>
      <c r="G1077" s="39"/>
      <c r="H1077" s="4"/>
      <c r="I1077" s="4"/>
      <c r="J1077" s="4"/>
      <c r="K1077" s="4"/>
      <c r="L1077" s="4"/>
      <c r="M1077" s="4"/>
      <c r="N1077" s="4"/>
      <c r="O1077" s="4"/>
      <c r="P1077" s="4"/>
      <c r="Q1077" s="4"/>
      <c r="R1077" s="4"/>
      <c r="S1077" s="4"/>
      <c r="T1077" s="4"/>
      <c r="U1077" s="4"/>
      <c r="V1077" s="4"/>
      <c r="W1077" s="4"/>
      <c r="X1077" s="4"/>
      <c r="Y1077" s="4"/>
      <c r="Z1077" s="4"/>
    </row>
    <row r="1078" spans="1:26" ht="12.75" customHeight="1">
      <c r="A1078" s="33"/>
      <c r="B1078" s="34" t="s">
        <v>2562</v>
      </c>
      <c r="C1078" s="37"/>
      <c r="D1078" s="834" t="s">
        <v>681</v>
      </c>
      <c r="E1078" s="832"/>
      <c r="F1078" s="832"/>
      <c r="G1078" s="39"/>
      <c r="H1078" s="4"/>
      <c r="I1078" s="4"/>
      <c r="J1078" s="4"/>
      <c r="K1078" s="4"/>
      <c r="L1078" s="4"/>
      <c r="M1078" s="4"/>
      <c r="N1078" s="4"/>
      <c r="O1078" s="4"/>
      <c r="P1078" s="4"/>
      <c r="Q1078" s="4"/>
      <c r="R1078" s="4"/>
      <c r="S1078" s="4"/>
      <c r="T1078" s="4"/>
      <c r="U1078" s="4"/>
      <c r="V1078" s="4"/>
      <c r="W1078" s="4"/>
      <c r="X1078" s="4"/>
      <c r="Y1078" s="4"/>
      <c r="Z1078" s="4"/>
    </row>
    <row r="1079" spans="1:26" ht="12.75" customHeight="1">
      <c r="A1079" s="37"/>
      <c r="B1079" s="37"/>
      <c r="C1079" s="37"/>
      <c r="D1079" s="832"/>
      <c r="E1079" s="832"/>
      <c r="F1079" s="832"/>
      <c r="G1079" s="39"/>
      <c r="H1079" s="4"/>
      <c r="I1079" s="4"/>
      <c r="J1079" s="4"/>
      <c r="K1079" s="4"/>
      <c r="L1079" s="4"/>
      <c r="M1079" s="4"/>
      <c r="N1079" s="4"/>
      <c r="O1079" s="4"/>
      <c r="P1079" s="4"/>
      <c r="Q1079" s="4"/>
      <c r="R1079" s="4"/>
      <c r="S1079" s="4"/>
      <c r="T1079" s="4"/>
      <c r="U1079" s="4"/>
      <c r="V1079" s="4"/>
      <c r="W1079" s="4"/>
      <c r="X1079" s="4"/>
      <c r="Y1079" s="4"/>
      <c r="Z1079" s="4"/>
    </row>
    <row r="1080" spans="1:26" ht="12.75" customHeight="1">
      <c r="A1080" s="37"/>
      <c r="B1080" s="37"/>
      <c r="C1080" s="37"/>
      <c r="D1080" s="832"/>
      <c r="E1080" s="832"/>
      <c r="F1080" s="832"/>
      <c r="G1080" s="39"/>
      <c r="H1080" s="4"/>
      <c r="I1080" s="4"/>
      <c r="J1080" s="4"/>
      <c r="K1080" s="4"/>
      <c r="L1080" s="4"/>
      <c r="M1080" s="4"/>
      <c r="N1080" s="4"/>
      <c r="O1080" s="4"/>
      <c r="P1080" s="4"/>
      <c r="Q1080" s="4"/>
      <c r="R1080" s="4"/>
      <c r="S1080" s="4"/>
      <c r="T1080" s="4"/>
      <c r="U1080" s="4"/>
      <c r="V1080" s="4"/>
      <c r="W1080" s="4"/>
      <c r="X1080" s="4"/>
      <c r="Y1080" s="4"/>
      <c r="Z1080" s="4"/>
    </row>
    <row r="1081" spans="1:26" ht="12.75" customHeight="1">
      <c r="A1081" s="37"/>
      <c r="B1081" s="37"/>
      <c r="C1081" s="37"/>
      <c r="D1081" s="832"/>
      <c r="E1081" s="832"/>
      <c r="F1081" s="832"/>
      <c r="G1081" s="39"/>
      <c r="H1081" s="4"/>
      <c r="I1081" s="4"/>
      <c r="J1081" s="4"/>
      <c r="K1081" s="4"/>
      <c r="L1081" s="4"/>
      <c r="M1081" s="4"/>
      <c r="N1081" s="4"/>
      <c r="O1081" s="4"/>
      <c r="P1081" s="4"/>
      <c r="Q1081" s="4"/>
      <c r="R1081" s="4"/>
      <c r="S1081" s="4"/>
      <c r="T1081" s="4"/>
      <c r="U1081" s="4"/>
      <c r="V1081" s="4"/>
      <c r="W1081" s="4"/>
      <c r="X1081" s="4"/>
      <c r="Y1081" s="4"/>
      <c r="Z1081" s="4"/>
    </row>
    <row r="1082" spans="1:26" ht="12.75" customHeight="1">
      <c r="A1082" s="37"/>
      <c r="B1082" s="37"/>
      <c r="C1082" s="37"/>
      <c r="D1082" s="832"/>
      <c r="E1082" s="832"/>
      <c r="F1082" s="832"/>
      <c r="G1082" s="39"/>
      <c r="H1082" s="4"/>
      <c r="I1082" s="4"/>
      <c r="J1082" s="4"/>
      <c r="K1082" s="4"/>
      <c r="L1082" s="4"/>
      <c r="M1082" s="4"/>
      <c r="N1082" s="4"/>
      <c r="O1082" s="4"/>
      <c r="P1082" s="4"/>
      <c r="Q1082" s="4"/>
      <c r="R1082" s="4"/>
      <c r="S1082" s="4"/>
      <c r="T1082" s="4"/>
      <c r="U1082" s="4"/>
      <c r="V1082" s="4"/>
      <c r="W1082" s="4"/>
      <c r="X1082" s="4"/>
      <c r="Y1082" s="4"/>
      <c r="Z1082" s="4"/>
    </row>
    <row r="1083" spans="1:26" ht="12.75" customHeight="1">
      <c r="A1083" s="37"/>
      <c r="B1083" s="37"/>
      <c r="C1083" s="37"/>
      <c r="D1083" s="832"/>
      <c r="E1083" s="832"/>
      <c r="F1083" s="832"/>
      <c r="G1083" s="39"/>
      <c r="H1083" s="4"/>
      <c r="I1083" s="4"/>
      <c r="J1083" s="4"/>
      <c r="K1083" s="4"/>
      <c r="L1083" s="4"/>
      <c r="M1083" s="4"/>
      <c r="N1083" s="4"/>
      <c r="O1083" s="4"/>
      <c r="P1083" s="4"/>
      <c r="Q1083" s="4"/>
      <c r="R1083" s="4"/>
      <c r="S1083" s="4"/>
      <c r="T1083" s="4"/>
      <c r="U1083" s="4"/>
      <c r="V1083" s="4"/>
      <c r="W1083" s="4"/>
      <c r="X1083" s="4"/>
      <c r="Y1083" s="4"/>
      <c r="Z1083" s="4"/>
    </row>
    <row r="1084" spans="1:26" ht="12.75" customHeight="1">
      <c r="A1084" s="37"/>
      <c r="B1084" s="37"/>
      <c r="C1084" s="37"/>
      <c r="D1084" s="832"/>
      <c r="E1084" s="832"/>
      <c r="F1084" s="832"/>
      <c r="G1084" s="39"/>
      <c r="H1084" s="4"/>
      <c r="I1084" s="4"/>
      <c r="J1084" s="4"/>
      <c r="K1084" s="4"/>
      <c r="L1084" s="4"/>
      <c r="M1084" s="4"/>
      <c r="N1084" s="4"/>
      <c r="O1084" s="4"/>
      <c r="P1084" s="4"/>
      <c r="Q1084" s="4"/>
      <c r="R1084" s="4"/>
      <c r="S1084" s="4"/>
      <c r="T1084" s="4"/>
      <c r="U1084" s="4"/>
      <c r="V1084" s="4"/>
      <c r="W1084" s="4"/>
      <c r="X1084" s="4"/>
      <c r="Y1084" s="4"/>
      <c r="Z1084" s="4"/>
    </row>
    <row r="1085" spans="1:26" ht="12.75" customHeight="1">
      <c r="A1085" s="37"/>
      <c r="B1085" s="37"/>
      <c r="C1085" s="37"/>
      <c r="D1085" s="39"/>
      <c r="E1085" s="39"/>
      <c r="F1085" s="39"/>
      <c r="G1085" s="39"/>
      <c r="H1085" s="4"/>
      <c r="I1085" s="4"/>
      <c r="J1085" s="4"/>
      <c r="K1085" s="4"/>
      <c r="L1085" s="4"/>
      <c r="M1085" s="4"/>
      <c r="N1085" s="4"/>
      <c r="O1085" s="4"/>
      <c r="P1085" s="4"/>
      <c r="Q1085" s="4"/>
      <c r="R1085" s="4"/>
      <c r="S1085" s="4"/>
      <c r="T1085" s="4"/>
      <c r="U1085" s="4"/>
      <c r="V1085" s="4"/>
      <c r="W1085" s="4"/>
      <c r="X1085" s="4"/>
      <c r="Y1085" s="4"/>
      <c r="Z1085" s="4"/>
    </row>
    <row r="1086" spans="1:26" ht="12.75" customHeight="1">
      <c r="A1086" s="33"/>
      <c r="B1086" s="34" t="s">
        <v>520</v>
      </c>
      <c r="C1086" s="37"/>
      <c r="D1086" s="834" t="s">
        <v>682</v>
      </c>
      <c r="E1086" s="832"/>
      <c r="F1086" s="832"/>
      <c r="G1086" s="39"/>
      <c r="H1086" s="4"/>
      <c r="I1086" s="4"/>
      <c r="J1086" s="4"/>
      <c r="K1086" s="4"/>
      <c r="L1086" s="4"/>
      <c r="M1086" s="4"/>
      <c r="N1086" s="4"/>
      <c r="O1086" s="4"/>
      <c r="P1086" s="4"/>
      <c r="Q1086" s="4"/>
      <c r="R1086" s="4"/>
      <c r="S1086" s="4"/>
      <c r="T1086" s="4"/>
      <c r="U1086" s="4"/>
      <c r="V1086" s="4"/>
      <c r="W1086" s="4"/>
      <c r="X1086" s="4"/>
      <c r="Y1086" s="4"/>
      <c r="Z1086" s="4"/>
    </row>
    <row r="1087" spans="1:26" ht="12.75" customHeight="1">
      <c r="A1087" s="37"/>
      <c r="B1087" s="37"/>
      <c r="C1087" s="37"/>
      <c r="D1087" s="832"/>
      <c r="E1087" s="832"/>
      <c r="F1087" s="832"/>
      <c r="G1087" s="39"/>
      <c r="H1087" s="4"/>
      <c r="I1087" s="4"/>
      <c r="J1087" s="4"/>
      <c r="K1087" s="4"/>
      <c r="L1087" s="4"/>
      <c r="M1087" s="4"/>
      <c r="N1087" s="4"/>
      <c r="O1087" s="4"/>
      <c r="P1087" s="4"/>
      <c r="Q1087" s="4"/>
      <c r="R1087" s="4"/>
      <c r="S1087" s="4"/>
      <c r="T1087" s="4"/>
      <c r="U1087" s="4"/>
      <c r="V1087" s="4"/>
      <c r="W1087" s="4"/>
      <c r="X1087" s="4"/>
      <c r="Y1087" s="4"/>
      <c r="Z1087" s="4"/>
    </row>
    <row r="1088" spans="1:26" ht="12.75" customHeight="1">
      <c r="A1088" s="37"/>
      <c r="B1088" s="37"/>
      <c r="C1088" s="37"/>
      <c r="D1088" s="832"/>
      <c r="E1088" s="832"/>
      <c r="F1088" s="832"/>
      <c r="G1088" s="39"/>
      <c r="H1088" s="4"/>
      <c r="I1088" s="4"/>
      <c r="J1088" s="4"/>
      <c r="K1088" s="4"/>
      <c r="L1088" s="4"/>
      <c r="M1088" s="4"/>
      <c r="N1088" s="4"/>
      <c r="O1088" s="4"/>
      <c r="P1088" s="4"/>
      <c r="Q1088" s="4"/>
      <c r="R1088" s="4"/>
      <c r="S1088" s="4"/>
      <c r="T1088" s="4"/>
      <c r="U1088" s="4"/>
      <c r="V1088" s="4"/>
      <c r="W1088" s="4"/>
      <c r="X1088" s="4"/>
      <c r="Y1088" s="4"/>
      <c r="Z1088" s="4"/>
    </row>
    <row r="1089" spans="1:26" ht="12.75" customHeight="1">
      <c r="A1089" s="37"/>
      <c r="B1089" s="37"/>
      <c r="C1089" s="37"/>
      <c r="D1089" s="832"/>
      <c r="E1089" s="832"/>
      <c r="F1089" s="832"/>
      <c r="G1089" s="39"/>
      <c r="H1089" s="4"/>
      <c r="I1089" s="4"/>
      <c r="J1089" s="4"/>
      <c r="K1089" s="4"/>
      <c r="L1089" s="4"/>
      <c r="M1089" s="4"/>
      <c r="N1089" s="4"/>
      <c r="O1089" s="4"/>
      <c r="P1089" s="4"/>
      <c r="Q1089" s="4"/>
      <c r="R1089" s="4"/>
      <c r="S1089" s="4"/>
      <c r="T1089" s="4"/>
      <c r="U1089" s="4"/>
      <c r="V1089" s="4"/>
      <c r="W1089" s="4"/>
      <c r="X1089" s="4"/>
      <c r="Y1089" s="4"/>
      <c r="Z1089" s="4"/>
    </row>
    <row r="1090" spans="1:26" ht="12.75" customHeight="1">
      <c r="A1090" s="37"/>
      <c r="B1090" s="37"/>
      <c r="C1090" s="37"/>
      <c r="D1090" s="832"/>
      <c r="E1090" s="832"/>
      <c r="F1090" s="832"/>
      <c r="G1090" s="39"/>
      <c r="H1090" s="4"/>
      <c r="I1090" s="4"/>
      <c r="J1090" s="4"/>
      <c r="K1090" s="4"/>
      <c r="L1090" s="4"/>
      <c r="M1090" s="4"/>
      <c r="N1090" s="4"/>
      <c r="O1090" s="4"/>
      <c r="P1090" s="4"/>
      <c r="Q1090" s="4"/>
      <c r="R1090" s="4"/>
      <c r="S1090" s="4"/>
      <c r="T1090" s="4"/>
      <c r="U1090" s="4"/>
      <c r="V1090" s="4"/>
      <c r="W1090" s="4"/>
      <c r="X1090" s="4"/>
      <c r="Y1090" s="4"/>
      <c r="Z1090" s="4"/>
    </row>
    <row r="1091" spans="1:26" ht="12.75" customHeight="1">
      <c r="A1091" s="37"/>
      <c r="B1091" s="37"/>
      <c r="C1091" s="37"/>
      <c r="D1091" s="832"/>
      <c r="E1091" s="832"/>
      <c r="F1091" s="832"/>
      <c r="G1091" s="39"/>
      <c r="H1091" s="4"/>
      <c r="I1091" s="4"/>
      <c r="J1091" s="4"/>
      <c r="K1091" s="4"/>
      <c r="L1091" s="4"/>
      <c r="M1091" s="4"/>
      <c r="N1091" s="4"/>
      <c r="O1091" s="4"/>
      <c r="P1091" s="4"/>
      <c r="Q1091" s="4"/>
      <c r="R1091" s="4"/>
      <c r="S1091" s="4"/>
      <c r="T1091" s="4"/>
      <c r="U1091" s="4"/>
      <c r="V1091" s="4"/>
      <c r="W1091" s="4"/>
      <c r="X1091" s="4"/>
      <c r="Y1091" s="4"/>
      <c r="Z1091" s="4"/>
    </row>
    <row r="1092" spans="1:26" ht="12.75" customHeight="1">
      <c r="A1092" s="37"/>
      <c r="B1092" s="37"/>
      <c r="C1092" s="37"/>
      <c r="D1092" s="832"/>
      <c r="E1092" s="832"/>
      <c r="F1092" s="832"/>
      <c r="G1092" s="39"/>
      <c r="H1092" s="4"/>
      <c r="I1092" s="4"/>
      <c r="J1092" s="4"/>
      <c r="K1092" s="4"/>
      <c r="L1092" s="4"/>
      <c r="M1092" s="4"/>
      <c r="N1092" s="4"/>
      <c r="O1092" s="4"/>
      <c r="P1092" s="4"/>
      <c r="Q1092" s="4"/>
      <c r="R1092" s="4"/>
      <c r="S1092" s="4"/>
      <c r="T1092" s="4"/>
      <c r="U1092" s="4"/>
      <c r="V1092" s="4"/>
      <c r="W1092" s="4"/>
      <c r="X1092" s="4"/>
      <c r="Y1092" s="4"/>
      <c r="Z1092" s="4"/>
    </row>
    <row r="1093" spans="1:26" ht="12.75" customHeight="1">
      <c r="A1093" s="37"/>
      <c r="B1093" s="37"/>
      <c r="C1093" s="37"/>
      <c r="D1093" s="5"/>
      <c r="E1093" s="5"/>
      <c r="F1093" s="5"/>
      <c r="G1093" s="39"/>
      <c r="H1093" s="4"/>
      <c r="I1093" s="4"/>
      <c r="J1093" s="4"/>
      <c r="K1093" s="4"/>
      <c r="L1093" s="4"/>
      <c r="M1093" s="4"/>
      <c r="N1093" s="4"/>
      <c r="O1093" s="4"/>
      <c r="P1093" s="4"/>
      <c r="Q1093" s="4"/>
      <c r="R1093" s="4"/>
      <c r="S1093" s="4"/>
      <c r="T1093" s="4"/>
      <c r="U1093" s="4"/>
      <c r="V1093" s="4"/>
      <c r="W1093" s="4"/>
      <c r="X1093" s="4"/>
      <c r="Y1093" s="4"/>
      <c r="Z1093" s="4"/>
    </row>
    <row r="1094" spans="1:26" ht="12.75" customHeight="1">
      <c r="A1094" s="37"/>
      <c r="B1094" s="34" t="s">
        <v>520</v>
      </c>
      <c r="C1094" s="37"/>
      <c r="D1094" s="865" t="s">
        <v>683</v>
      </c>
      <c r="E1094" s="832"/>
      <c r="F1094" s="832"/>
      <c r="G1094" s="39"/>
      <c r="H1094" s="4"/>
      <c r="I1094" s="4"/>
      <c r="J1094" s="4"/>
      <c r="K1094" s="4"/>
      <c r="L1094" s="4"/>
      <c r="M1094" s="4"/>
      <c r="N1094" s="4"/>
      <c r="O1094" s="4"/>
      <c r="P1094" s="4"/>
      <c r="Q1094" s="4"/>
      <c r="R1094" s="4"/>
      <c r="S1094" s="4"/>
      <c r="T1094" s="4"/>
      <c r="U1094" s="4"/>
      <c r="V1094" s="4"/>
      <c r="W1094" s="4"/>
      <c r="X1094" s="4"/>
      <c r="Y1094" s="4"/>
      <c r="Z1094" s="4"/>
    </row>
    <row r="1095" spans="1:26" ht="12.75" customHeight="1">
      <c r="A1095" s="37"/>
      <c r="B1095" s="37"/>
      <c r="C1095" s="37"/>
      <c r="D1095" s="832"/>
      <c r="E1095" s="832"/>
      <c r="F1095" s="832"/>
      <c r="G1095" s="39"/>
      <c r="H1095" s="4"/>
      <c r="I1095" s="4"/>
      <c r="J1095" s="4"/>
      <c r="K1095" s="4"/>
      <c r="L1095" s="4"/>
      <c r="M1095" s="4"/>
      <c r="N1095" s="4"/>
      <c r="O1095" s="4"/>
      <c r="P1095" s="4"/>
      <c r="Q1095" s="4"/>
      <c r="R1095" s="4"/>
      <c r="S1095" s="4"/>
      <c r="T1095" s="4"/>
      <c r="U1095" s="4"/>
      <c r="V1095" s="4"/>
      <c r="W1095" s="4"/>
      <c r="X1095" s="4"/>
      <c r="Y1095" s="4"/>
      <c r="Z1095" s="4"/>
    </row>
    <row r="1096" spans="1:26" ht="12.75" customHeight="1">
      <c r="A1096" s="37"/>
      <c r="B1096" s="37"/>
      <c r="C1096" s="37"/>
      <c r="D1096" s="832"/>
      <c r="E1096" s="832"/>
      <c r="F1096" s="832"/>
      <c r="G1096" s="39"/>
      <c r="H1096" s="4"/>
      <c r="I1096" s="4"/>
      <c r="J1096" s="4"/>
      <c r="K1096" s="4"/>
      <c r="L1096" s="4"/>
      <c r="M1096" s="4"/>
      <c r="N1096" s="4"/>
      <c r="O1096" s="4"/>
      <c r="P1096" s="4"/>
      <c r="Q1096" s="4"/>
      <c r="R1096" s="4"/>
      <c r="S1096" s="4"/>
      <c r="T1096" s="4"/>
      <c r="U1096" s="4"/>
      <c r="V1096" s="4"/>
      <c r="W1096" s="4"/>
      <c r="X1096" s="4"/>
      <c r="Y1096" s="4"/>
      <c r="Z1096" s="4"/>
    </row>
    <row r="1097" spans="1:26" ht="12.75" customHeight="1">
      <c r="A1097" s="37"/>
      <c r="B1097" s="37"/>
      <c r="C1097" s="37"/>
      <c r="D1097" s="38"/>
      <c r="E1097" s="38"/>
      <c r="F1097" s="38"/>
      <c r="G1097" s="39"/>
      <c r="H1097" s="4"/>
      <c r="I1097" s="4"/>
      <c r="J1097" s="4"/>
      <c r="K1097" s="4"/>
      <c r="L1097" s="4"/>
      <c r="M1097" s="4"/>
      <c r="N1097" s="4"/>
      <c r="O1097" s="4"/>
      <c r="P1097" s="4"/>
      <c r="Q1097" s="4"/>
      <c r="R1097" s="4"/>
      <c r="S1097" s="4"/>
      <c r="T1097" s="4"/>
      <c r="U1097" s="4"/>
      <c r="V1097" s="4"/>
      <c r="W1097" s="4"/>
      <c r="X1097" s="4"/>
      <c r="Y1097" s="4"/>
      <c r="Z1097" s="4"/>
    </row>
    <row r="1098" spans="1:26" ht="12.75" customHeight="1">
      <c r="A1098" s="11"/>
      <c r="B1098" s="11"/>
      <c r="C1098" s="11"/>
      <c r="D1098" s="850" t="s">
        <v>684</v>
      </c>
      <c r="E1098" s="832"/>
      <c r="F1098" s="832"/>
      <c r="G1098" s="4"/>
      <c r="H1098" s="4"/>
      <c r="I1098" s="4"/>
      <c r="J1098" s="4"/>
      <c r="K1098" s="4"/>
      <c r="L1098" s="4"/>
      <c r="M1098" s="4"/>
      <c r="N1098" s="4"/>
      <c r="O1098" s="4"/>
      <c r="P1098" s="4"/>
      <c r="Q1098" s="4"/>
      <c r="R1098" s="4"/>
      <c r="S1098" s="4"/>
      <c r="T1098" s="4"/>
      <c r="U1098" s="4"/>
      <c r="V1098" s="4"/>
      <c r="W1098" s="4"/>
      <c r="X1098" s="4"/>
      <c r="Y1098" s="4"/>
      <c r="Z1098" s="4"/>
    </row>
    <row r="1099" spans="1:26" ht="12.75" customHeight="1">
      <c r="A1099" s="11"/>
      <c r="B1099" s="11"/>
      <c r="C1099" s="11"/>
      <c r="D1099" s="30"/>
      <c r="E1099" s="4"/>
      <c r="F1099" s="4"/>
      <c r="G1099" s="4"/>
      <c r="H1099" s="4"/>
      <c r="I1099" s="4"/>
      <c r="J1099" s="4"/>
      <c r="K1099" s="4"/>
      <c r="L1099" s="4"/>
      <c r="M1099" s="4"/>
      <c r="N1099" s="4"/>
      <c r="O1099" s="4"/>
      <c r="P1099" s="4"/>
      <c r="Q1099" s="4"/>
      <c r="R1099" s="4"/>
      <c r="S1099" s="4"/>
      <c r="T1099" s="4"/>
      <c r="U1099" s="4"/>
      <c r="V1099" s="4"/>
      <c r="W1099" s="4"/>
      <c r="X1099" s="4"/>
      <c r="Y1099" s="4"/>
      <c r="Z1099" s="4"/>
    </row>
    <row r="1100" spans="1:26" ht="12.75" customHeight="1">
      <c r="A1100" s="33"/>
      <c r="B1100" s="34" t="s">
        <v>2562</v>
      </c>
      <c r="C1100" s="11"/>
      <c r="D1100" s="834" t="s">
        <v>685</v>
      </c>
      <c r="E1100" s="832"/>
      <c r="F1100" s="832"/>
      <c r="G1100" s="4"/>
      <c r="H1100" s="4"/>
      <c r="I1100" s="4"/>
      <c r="J1100" s="4"/>
      <c r="K1100" s="4"/>
      <c r="L1100" s="4"/>
      <c r="M1100" s="4"/>
      <c r="N1100" s="4"/>
      <c r="O1100" s="4"/>
      <c r="P1100" s="4"/>
      <c r="Q1100" s="4"/>
      <c r="R1100" s="4"/>
      <c r="S1100" s="4"/>
      <c r="T1100" s="4"/>
      <c r="U1100" s="4"/>
      <c r="V1100" s="4"/>
      <c r="W1100" s="4"/>
      <c r="X1100" s="4"/>
      <c r="Y1100" s="4"/>
      <c r="Z1100" s="4"/>
    </row>
    <row r="1101" spans="1:26" ht="12.75" customHeight="1">
      <c r="A1101" s="11"/>
      <c r="B1101" s="11"/>
      <c r="C1101" s="11"/>
      <c r="D1101" s="832"/>
      <c r="E1101" s="832"/>
      <c r="F1101" s="832"/>
      <c r="G1101" s="4"/>
      <c r="H1101" s="4"/>
      <c r="I1101" s="4"/>
      <c r="J1101" s="4"/>
      <c r="K1101" s="4"/>
      <c r="L1101" s="4"/>
      <c r="M1101" s="4"/>
      <c r="N1101" s="4"/>
      <c r="O1101" s="4"/>
      <c r="P1101" s="4"/>
      <c r="Q1101" s="4"/>
      <c r="R1101" s="4"/>
      <c r="S1101" s="4"/>
      <c r="T1101" s="4"/>
      <c r="U1101" s="4"/>
      <c r="V1101" s="4"/>
      <c r="W1101" s="4"/>
      <c r="X1101" s="4"/>
      <c r="Y1101" s="4"/>
      <c r="Z1101" s="4"/>
    </row>
    <row r="1102" spans="1:26" ht="12.75" customHeight="1">
      <c r="A1102" s="11"/>
      <c r="B1102" s="11"/>
      <c r="C1102" s="11"/>
      <c r="D1102" s="4"/>
      <c r="E1102" s="4"/>
      <c r="F1102" s="4"/>
      <c r="G1102" s="4"/>
      <c r="H1102" s="4"/>
      <c r="I1102" s="4"/>
      <c r="J1102" s="4"/>
      <c r="K1102" s="4"/>
      <c r="L1102" s="4"/>
      <c r="M1102" s="4"/>
      <c r="N1102" s="4"/>
      <c r="O1102" s="4"/>
      <c r="P1102" s="4"/>
      <c r="Q1102" s="4"/>
      <c r="R1102" s="4"/>
      <c r="S1102" s="4"/>
      <c r="T1102" s="4"/>
      <c r="U1102" s="4"/>
      <c r="V1102" s="4"/>
      <c r="W1102" s="4"/>
      <c r="X1102" s="4"/>
      <c r="Y1102" s="4"/>
      <c r="Z1102" s="4"/>
    </row>
    <row r="1103" spans="1:26" ht="12.75" customHeight="1">
      <c r="A1103" s="33"/>
      <c r="B1103" s="34" t="s">
        <v>520</v>
      </c>
      <c r="C1103" s="11"/>
      <c r="D1103" s="834" t="s">
        <v>686</v>
      </c>
      <c r="E1103" s="832"/>
      <c r="F1103" s="832"/>
      <c r="G1103" s="4"/>
      <c r="H1103" s="4"/>
      <c r="I1103" s="4"/>
      <c r="J1103" s="4"/>
      <c r="K1103" s="4"/>
      <c r="L1103" s="4"/>
      <c r="M1103" s="4"/>
      <c r="N1103" s="4"/>
      <c r="O1103" s="4"/>
      <c r="P1103" s="4"/>
      <c r="Q1103" s="4"/>
      <c r="R1103" s="4"/>
      <c r="S1103" s="4"/>
      <c r="T1103" s="4"/>
      <c r="U1103" s="4"/>
      <c r="V1103" s="4"/>
      <c r="W1103" s="4"/>
      <c r="X1103" s="4"/>
      <c r="Y1103" s="4"/>
      <c r="Z1103" s="4"/>
    </row>
    <row r="1104" spans="1:26" ht="12.75" customHeight="1">
      <c r="A1104" s="11"/>
      <c r="B1104" s="11"/>
      <c r="C1104" s="11"/>
      <c r="D1104" s="832"/>
      <c r="E1104" s="832"/>
      <c r="F1104" s="832"/>
      <c r="G1104" s="4"/>
      <c r="H1104" s="4"/>
      <c r="I1104" s="4"/>
      <c r="J1104" s="4"/>
      <c r="K1104" s="4"/>
      <c r="L1104" s="4"/>
      <c r="M1104" s="4"/>
      <c r="N1104" s="4"/>
      <c r="O1104" s="4"/>
      <c r="P1104" s="4"/>
      <c r="Q1104" s="4"/>
      <c r="R1104" s="4"/>
      <c r="S1104" s="4"/>
      <c r="T1104" s="4"/>
      <c r="U1104" s="4"/>
      <c r="V1104" s="4"/>
      <c r="W1104" s="4"/>
      <c r="X1104" s="4"/>
      <c r="Y1104" s="4"/>
      <c r="Z1104" s="4"/>
    </row>
    <row r="1105" spans="1:26" ht="12.75" customHeight="1">
      <c r="A1105" s="11"/>
      <c r="B1105" s="11"/>
      <c r="C1105" s="11"/>
      <c r="D1105" s="4"/>
      <c r="E1105" s="4"/>
      <c r="F1105" s="4"/>
      <c r="G1105" s="4"/>
      <c r="H1105" s="4"/>
      <c r="I1105" s="4"/>
      <c r="J1105" s="4"/>
      <c r="K1105" s="4"/>
      <c r="L1105" s="4"/>
      <c r="M1105" s="4"/>
      <c r="N1105" s="4"/>
      <c r="O1105" s="4"/>
      <c r="P1105" s="4"/>
      <c r="Q1105" s="4"/>
      <c r="R1105" s="4"/>
      <c r="S1105" s="4"/>
      <c r="T1105" s="4"/>
      <c r="U1105" s="4"/>
      <c r="V1105" s="4"/>
      <c r="W1105" s="4"/>
      <c r="X1105" s="4"/>
      <c r="Y1105" s="4"/>
      <c r="Z1105" s="4"/>
    </row>
    <row r="1106" spans="1:26" ht="12.75" customHeight="1">
      <c r="A1106" s="11"/>
      <c r="B1106" s="11"/>
      <c r="C1106" s="11"/>
      <c r="D1106" s="850" t="s">
        <v>687</v>
      </c>
      <c r="E1106" s="832"/>
      <c r="F1106" s="832"/>
      <c r="G1106" s="4"/>
      <c r="H1106" s="4"/>
      <c r="I1106" s="4"/>
      <c r="J1106" s="4"/>
      <c r="K1106" s="4"/>
      <c r="L1106" s="4"/>
      <c r="M1106" s="4"/>
      <c r="N1106" s="4"/>
      <c r="O1106" s="4"/>
      <c r="P1106" s="4"/>
      <c r="Q1106" s="4"/>
      <c r="R1106" s="4"/>
      <c r="S1106" s="4"/>
      <c r="T1106" s="4"/>
      <c r="U1106" s="4"/>
      <c r="V1106" s="4"/>
      <c r="W1106" s="4"/>
      <c r="X1106" s="4"/>
      <c r="Y1106" s="4"/>
      <c r="Z1106" s="4"/>
    </row>
    <row r="1107" spans="1:26" ht="12.75" customHeight="1">
      <c r="A1107" s="11"/>
      <c r="B1107" s="11"/>
      <c r="C1107" s="11"/>
      <c r="D1107" s="30"/>
      <c r="E1107" s="4"/>
      <c r="F1107" s="4"/>
      <c r="G1107" s="4"/>
      <c r="H1107" s="4"/>
      <c r="I1107" s="4"/>
      <c r="J1107" s="4"/>
      <c r="K1107" s="4"/>
      <c r="L1107" s="4"/>
      <c r="M1107" s="4"/>
      <c r="N1107" s="4"/>
      <c r="O1107" s="4"/>
      <c r="P1107" s="4"/>
      <c r="Q1107" s="4"/>
      <c r="R1107" s="4"/>
      <c r="S1107" s="4"/>
      <c r="T1107" s="4"/>
      <c r="U1107" s="4"/>
      <c r="V1107" s="4"/>
      <c r="W1107" s="4"/>
      <c r="X1107" s="4"/>
      <c r="Y1107" s="4"/>
      <c r="Z1107" s="4"/>
    </row>
    <row r="1108" spans="1:26" ht="12.75" customHeight="1">
      <c r="A1108" s="33"/>
      <c r="B1108" s="34" t="s">
        <v>520</v>
      </c>
      <c r="C1108" s="11"/>
      <c r="D1108" s="851" t="s">
        <v>688</v>
      </c>
      <c r="E1108" s="832"/>
      <c r="F1108" s="832"/>
      <c r="G1108" s="4"/>
      <c r="H1108" s="4"/>
      <c r="I1108" s="4"/>
      <c r="J1108" s="4"/>
      <c r="K1108" s="4"/>
      <c r="L1108" s="4"/>
      <c r="M1108" s="4"/>
      <c r="N1108" s="4"/>
      <c r="O1108" s="4"/>
      <c r="P1108" s="4"/>
      <c r="Q1108" s="4"/>
      <c r="R1108" s="4"/>
      <c r="S1108" s="4"/>
      <c r="T1108" s="4"/>
      <c r="U1108" s="4"/>
      <c r="V1108" s="4"/>
      <c r="W1108" s="4"/>
      <c r="X1108" s="4"/>
      <c r="Y1108" s="4"/>
      <c r="Z1108" s="4"/>
    </row>
    <row r="1109" spans="1:26" ht="12.75" customHeight="1">
      <c r="A1109" s="11"/>
      <c r="B1109" s="11"/>
      <c r="C1109" s="11"/>
      <c r="D1109" s="4"/>
      <c r="E1109" s="4"/>
      <c r="F1109" s="4"/>
      <c r="G1109" s="4"/>
      <c r="H1109" s="4"/>
      <c r="I1109" s="4"/>
      <c r="J1109" s="4"/>
      <c r="K1109" s="4"/>
      <c r="L1109" s="4"/>
      <c r="M1109" s="4"/>
      <c r="N1109" s="4"/>
      <c r="O1109" s="4"/>
      <c r="P1109" s="4"/>
      <c r="Q1109" s="4"/>
      <c r="R1109" s="4"/>
      <c r="S1109" s="4"/>
      <c r="T1109" s="4"/>
      <c r="U1109" s="4"/>
      <c r="V1109" s="4"/>
      <c r="W1109" s="4"/>
      <c r="X1109" s="4"/>
      <c r="Y1109" s="4"/>
      <c r="Z1109" s="4"/>
    </row>
    <row r="1110" spans="1:26" ht="12.75" customHeight="1">
      <c r="A1110" s="33"/>
      <c r="B1110" s="34" t="s">
        <v>520</v>
      </c>
      <c r="C1110" s="11"/>
      <c r="D1110" s="834" t="s">
        <v>689</v>
      </c>
      <c r="E1110" s="832"/>
      <c r="F1110" s="832"/>
      <c r="G1110" s="4"/>
      <c r="H1110" s="4"/>
      <c r="I1110" s="4"/>
      <c r="J1110" s="4"/>
      <c r="K1110" s="4"/>
      <c r="L1110" s="4"/>
      <c r="M1110" s="4"/>
      <c r="N1110" s="4"/>
      <c r="O1110" s="4"/>
      <c r="P1110" s="4"/>
      <c r="Q1110" s="4"/>
      <c r="R1110" s="4"/>
      <c r="S1110" s="4"/>
      <c r="T1110" s="4"/>
      <c r="U1110" s="4"/>
      <c r="V1110" s="4"/>
      <c r="W1110" s="4"/>
      <c r="X1110" s="4"/>
      <c r="Y1110" s="4"/>
      <c r="Z1110" s="4"/>
    </row>
    <row r="1111" spans="1:26" ht="12.75" customHeight="1">
      <c r="A1111" s="33"/>
      <c r="B1111" s="33"/>
      <c r="C1111" s="11"/>
      <c r="D1111" s="832"/>
      <c r="E1111" s="832"/>
      <c r="F1111" s="832"/>
      <c r="G1111" s="4"/>
      <c r="H1111" s="4"/>
      <c r="I1111" s="4"/>
      <c r="J1111" s="4"/>
      <c r="K1111" s="4"/>
      <c r="L1111" s="4"/>
      <c r="M1111" s="4"/>
      <c r="N1111" s="4"/>
      <c r="O1111" s="4"/>
      <c r="P1111" s="4"/>
      <c r="Q1111" s="4"/>
      <c r="R1111" s="4"/>
      <c r="S1111" s="4"/>
      <c r="T1111" s="4"/>
      <c r="U1111" s="4"/>
      <c r="V1111" s="4"/>
      <c r="W1111" s="4"/>
      <c r="X1111" s="4"/>
      <c r="Y1111" s="4"/>
      <c r="Z1111" s="4"/>
    </row>
    <row r="1112" spans="1:26" ht="12.75" customHeight="1">
      <c r="A1112" s="33"/>
      <c r="B1112" s="33"/>
      <c r="C1112" s="11"/>
      <c r="D1112" s="5"/>
      <c r="E1112" s="5"/>
      <c r="F1112" s="5"/>
      <c r="G1112" s="4"/>
      <c r="H1112" s="4"/>
      <c r="I1112" s="4"/>
      <c r="J1112" s="4"/>
      <c r="K1112" s="4"/>
      <c r="L1112" s="4"/>
      <c r="M1112" s="4"/>
      <c r="N1112" s="4"/>
      <c r="O1112" s="4"/>
      <c r="P1112" s="4"/>
      <c r="Q1112" s="4"/>
      <c r="R1112" s="4"/>
      <c r="S1112" s="4"/>
      <c r="T1112" s="4"/>
      <c r="U1112" s="4"/>
      <c r="V1112" s="4"/>
      <c r="W1112" s="4"/>
      <c r="X1112" s="4"/>
      <c r="Y1112" s="4"/>
      <c r="Z1112" s="4"/>
    </row>
    <row r="1113" spans="1:26" ht="12.75" customHeight="1">
      <c r="A1113" s="11"/>
      <c r="B1113" s="11"/>
      <c r="C1113" s="11"/>
      <c r="D1113" s="850" t="s">
        <v>690</v>
      </c>
      <c r="E1113" s="832"/>
      <c r="F1113" s="832"/>
      <c r="G1113" s="4"/>
      <c r="H1113" s="4"/>
      <c r="I1113" s="4"/>
      <c r="J1113" s="4"/>
      <c r="K1113" s="4"/>
      <c r="L1113" s="4"/>
      <c r="M1113" s="4"/>
      <c r="N1113" s="4"/>
      <c r="O1113" s="4"/>
      <c r="P1113" s="4"/>
      <c r="Q1113" s="4"/>
      <c r="R1113" s="4"/>
      <c r="S1113" s="4"/>
      <c r="T1113" s="4"/>
      <c r="U1113" s="4"/>
      <c r="V1113" s="4"/>
      <c r="W1113" s="4"/>
      <c r="X1113" s="4"/>
      <c r="Y1113" s="4"/>
      <c r="Z1113" s="4"/>
    </row>
    <row r="1114" spans="1:26" ht="12.75" customHeight="1">
      <c r="A1114" s="11"/>
      <c r="B1114" s="11"/>
      <c r="C1114" s="11"/>
      <c r="D1114" s="30"/>
      <c r="E1114" s="4"/>
      <c r="F1114" s="4"/>
      <c r="G1114" s="4"/>
      <c r="H1114" s="4"/>
      <c r="I1114" s="4"/>
      <c r="J1114" s="4"/>
      <c r="K1114" s="4"/>
      <c r="L1114" s="4"/>
      <c r="M1114" s="4"/>
      <c r="N1114" s="4"/>
      <c r="O1114" s="4"/>
      <c r="P1114" s="4"/>
      <c r="Q1114" s="4"/>
      <c r="R1114" s="4"/>
      <c r="S1114" s="4"/>
      <c r="T1114" s="4"/>
      <c r="U1114" s="4"/>
      <c r="V1114" s="4"/>
      <c r="W1114" s="4"/>
      <c r="X1114" s="4"/>
      <c r="Y1114" s="4"/>
      <c r="Z1114" s="4"/>
    </row>
    <row r="1115" spans="1:26" ht="12.75" customHeight="1">
      <c r="A1115" s="33"/>
      <c r="B1115" s="34" t="s">
        <v>520</v>
      </c>
      <c r="C1115" s="11"/>
      <c r="D1115" s="834" t="s">
        <v>691</v>
      </c>
      <c r="E1115" s="832"/>
      <c r="F1115" s="832"/>
      <c r="G1115" s="4"/>
      <c r="H1115" s="4"/>
      <c r="I1115" s="4"/>
      <c r="J1115" s="4"/>
      <c r="K1115" s="4"/>
      <c r="L1115" s="4"/>
      <c r="M1115" s="4"/>
      <c r="N1115" s="4"/>
      <c r="O1115" s="4"/>
      <c r="P1115" s="4"/>
      <c r="Q1115" s="4"/>
      <c r="R1115" s="4"/>
      <c r="S1115" s="4"/>
      <c r="T1115" s="4"/>
      <c r="U1115" s="4"/>
      <c r="V1115" s="4"/>
      <c r="W1115" s="4"/>
      <c r="X1115" s="4"/>
      <c r="Y1115" s="4"/>
      <c r="Z1115" s="4"/>
    </row>
    <row r="1116" spans="1:26" ht="12.75" customHeight="1">
      <c r="A1116" s="33"/>
      <c r="B1116" s="33"/>
      <c r="C1116" s="11"/>
      <c r="D1116" s="832"/>
      <c r="E1116" s="832"/>
      <c r="F1116" s="832"/>
      <c r="G1116" s="4"/>
      <c r="H1116" s="4"/>
      <c r="I1116" s="4"/>
      <c r="J1116" s="4"/>
      <c r="K1116" s="4"/>
      <c r="L1116" s="4"/>
      <c r="M1116" s="4"/>
      <c r="N1116" s="4"/>
      <c r="O1116" s="4"/>
      <c r="P1116" s="4"/>
      <c r="Q1116" s="4"/>
      <c r="R1116" s="4"/>
      <c r="S1116" s="4"/>
      <c r="T1116" s="4"/>
      <c r="U1116" s="4"/>
      <c r="V1116" s="4"/>
      <c r="W1116" s="4"/>
      <c r="X1116" s="4"/>
      <c r="Y1116" s="4"/>
      <c r="Z1116" s="4"/>
    </row>
    <row r="1117" spans="1:26" ht="12.75" customHeight="1">
      <c r="A1117" s="33"/>
      <c r="B1117" s="33"/>
      <c r="C1117" s="11"/>
      <c r="D1117" s="832"/>
      <c r="E1117" s="832"/>
      <c r="F1117" s="832"/>
      <c r="G1117" s="4"/>
      <c r="H1117" s="4"/>
      <c r="I1117" s="4"/>
      <c r="J1117" s="4"/>
      <c r="K1117" s="4"/>
      <c r="L1117" s="4"/>
      <c r="M1117" s="4"/>
      <c r="N1117" s="4"/>
      <c r="O1117" s="4"/>
      <c r="P1117" s="4"/>
      <c r="Q1117" s="4"/>
      <c r="R1117" s="4"/>
      <c r="S1117" s="4"/>
      <c r="T1117" s="4"/>
      <c r="U1117" s="4"/>
      <c r="V1117" s="4"/>
      <c r="W1117" s="4"/>
      <c r="X1117" s="4"/>
      <c r="Y1117" s="4"/>
      <c r="Z1117" s="4"/>
    </row>
    <row r="1118" spans="1:26" ht="12.75" customHeight="1">
      <c r="A1118" s="33"/>
      <c r="B1118" s="33"/>
      <c r="C1118" s="11"/>
      <c r="D1118" s="832"/>
      <c r="E1118" s="832"/>
      <c r="F1118" s="832"/>
      <c r="G1118" s="4"/>
      <c r="H1118" s="4"/>
      <c r="I1118" s="4"/>
      <c r="J1118" s="4"/>
      <c r="K1118" s="4"/>
      <c r="L1118" s="4"/>
      <c r="M1118" s="4"/>
      <c r="N1118" s="4"/>
      <c r="O1118" s="4"/>
      <c r="P1118" s="4"/>
      <c r="Q1118" s="4"/>
      <c r="R1118" s="4"/>
      <c r="S1118" s="4"/>
      <c r="T1118" s="4"/>
      <c r="U1118" s="4"/>
      <c r="V1118" s="4"/>
      <c r="W1118" s="4"/>
      <c r="X1118" s="4"/>
      <c r="Y1118" s="4"/>
      <c r="Z1118" s="4"/>
    </row>
    <row r="1119" spans="1:26" ht="12.75" customHeight="1">
      <c r="A1119" s="33"/>
      <c r="B1119" s="33"/>
      <c r="C1119" s="11"/>
      <c r="D1119" s="832"/>
      <c r="E1119" s="832"/>
      <c r="F1119" s="832"/>
      <c r="G1119" s="4"/>
      <c r="H1119" s="4"/>
      <c r="I1119" s="4"/>
      <c r="J1119" s="4"/>
      <c r="K1119" s="4"/>
      <c r="L1119" s="4"/>
      <c r="M1119" s="4"/>
      <c r="N1119" s="4"/>
      <c r="O1119" s="4"/>
      <c r="P1119" s="4"/>
      <c r="Q1119" s="4"/>
      <c r="R1119" s="4"/>
      <c r="S1119" s="4"/>
      <c r="T1119" s="4"/>
      <c r="U1119" s="4"/>
      <c r="V1119" s="4"/>
      <c r="W1119" s="4"/>
      <c r="X1119" s="4"/>
      <c r="Y1119" s="4"/>
      <c r="Z1119" s="4"/>
    </row>
    <row r="1120" spans="1:26" ht="12.75" customHeight="1">
      <c r="A1120" s="33"/>
      <c r="B1120" s="33"/>
      <c r="C1120" s="11"/>
      <c r="D1120" s="832"/>
      <c r="E1120" s="832"/>
      <c r="F1120" s="832"/>
      <c r="G1120" s="4"/>
      <c r="H1120" s="4"/>
      <c r="I1120" s="4"/>
      <c r="J1120" s="4"/>
      <c r="K1120" s="4"/>
      <c r="L1120" s="4"/>
      <c r="M1120" s="4"/>
      <c r="N1120" s="4"/>
      <c r="O1120" s="4"/>
      <c r="P1120" s="4"/>
      <c r="Q1120" s="4"/>
      <c r="R1120" s="4"/>
      <c r="S1120" s="4"/>
      <c r="T1120" s="4"/>
      <c r="U1120" s="4"/>
      <c r="V1120" s="4"/>
      <c r="W1120" s="4"/>
      <c r="X1120" s="4"/>
      <c r="Y1120" s="4"/>
      <c r="Z1120" s="4"/>
    </row>
    <row r="1121" spans="1:26" ht="12.75" customHeight="1">
      <c r="A1121" s="33"/>
      <c r="B1121" s="33"/>
      <c r="C1121" s="11"/>
      <c r="D1121" s="832"/>
      <c r="E1121" s="832"/>
      <c r="F1121" s="832"/>
      <c r="G1121" s="4"/>
      <c r="H1121" s="4"/>
      <c r="I1121" s="4"/>
      <c r="J1121" s="4"/>
      <c r="K1121" s="4"/>
      <c r="L1121" s="4"/>
      <c r="M1121" s="4"/>
      <c r="N1121" s="4"/>
      <c r="O1121" s="4"/>
      <c r="P1121" s="4"/>
      <c r="Q1121" s="4"/>
      <c r="R1121" s="4"/>
      <c r="S1121" s="4"/>
      <c r="T1121" s="4"/>
      <c r="U1121" s="4"/>
      <c r="V1121" s="4"/>
      <c r="W1121" s="4"/>
      <c r="X1121" s="4"/>
      <c r="Y1121" s="4"/>
      <c r="Z1121" s="4"/>
    </row>
    <row r="1122" spans="1:26" ht="12.75" customHeight="1">
      <c r="A1122" s="33"/>
      <c r="B1122" s="33"/>
      <c r="C1122" s="11"/>
      <c r="D1122" s="832"/>
      <c r="E1122" s="832"/>
      <c r="F1122" s="832"/>
      <c r="G1122" s="4"/>
      <c r="H1122" s="4"/>
      <c r="I1122" s="4"/>
      <c r="J1122" s="4"/>
      <c r="K1122" s="4"/>
      <c r="L1122" s="4"/>
      <c r="M1122" s="4"/>
      <c r="N1122" s="4"/>
      <c r="O1122" s="4"/>
      <c r="P1122" s="4"/>
      <c r="Q1122" s="4"/>
      <c r="R1122" s="4"/>
      <c r="S1122" s="4"/>
      <c r="T1122" s="4"/>
      <c r="U1122" s="4"/>
      <c r="V1122" s="4"/>
      <c r="W1122" s="4"/>
      <c r="X1122" s="4"/>
      <c r="Y1122" s="4"/>
      <c r="Z1122" s="4"/>
    </row>
    <row r="1123" spans="1:26" ht="12.75" customHeight="1">
      <c r="A1123" s="33"/>
      <c r="B1123" s="33"/>
      <c r="C1123" s="11"/>
      <c r="D1123" s="832"/>
      <c r="E1123" s="832"/>
      <c r="F1123" s="832"/>
      <c r="G1123" s="4"/>
      <c r="H1123" s="4"/>
      <c r="I1123" s="4"/>
      <c r="J1123" s="4"/>
      <c r="K1123" s="4"/>
      <c r="L1123" s="4"/>
      <c r="M1123" s="4"/>
      <c r="N1123" s="4"/>
      <c r="O1123" s="4"/>
      <c r="P1123" s="4"/>
      <c r="Q1123" s="4"/>
      <c r="R1123" s="4"/>
      <c r="S1123" s="4"/>
      <c r="T1123" s="4"/>
      <c r="U1123" s="4"/>
      <c r="V1123" s="4"/>
      <c r="W1123" s="4"/>
      <c r="X1123" s="4"/>
      <c r="Y1123" s="4"/>
      <c r="Z1123" s="4"/>
    </row>
    <row r="1124" spans="1:26" ht="12.75" customHeight="1">
      <c r="A1124" s="33"/>
      <c r="B1124" s="33"/>
      <c r="C1124" s="11"/>
      <c r="D1124" s="832"/>
      <c r="E1124" s="832"/>
      <c r="F1124" s="832"/>
      <c r="G1124" s="4"/>
      <c r="H1124" s="4"/>
      <c r="I1124" s="4"/>
      <c r="J1124" s="4"/>
      <c r="K1124" s="4"/>
      <c r="L1124" s="4"/>
      <c r="M1124" s="4"/>
      <c r="N1124" s="4"/>
      <c r="O1124" s="4"/>
      <c r="P1124" s="4"/>
      <c r="Q1124" s="4"/>
      <c r="R1124" s="4"/>
      <c r="S1124" s="4"/>
      <c r="T1124" s="4"/>
      <c r="U1124" s="4"/>
      <c r="V1124" s="4"/>
      <c r="W1124" s="4"/>
      <c r="X1124" s="4"/>
      <c r="Y1124" s="4"/>
      <c r="Z1124" s="4"/>
    </row>
    <row r="1125" spans="1:26" ht="12.75" customHeight="1">
      <c r="A1125" s="33"/>
      <c r="B1125" s="33"/>
      <c r="C1125" s="11"/>
      <c r="D1125" s="832"/>
      <c r="E1125" s="832"/>
      <c r="F1125" s="832"/>
      <c r="G1125" s="4"/>
      <c r="H1125" s="4"/>
      <c r="I1125" s="4"/>
      <c r="J1125" s="4"/>
      <c r="K1125" s="4"/>
      <c r="L1125" s="4"/>
      <c r="M1125" s="4"/>
      <c r="N1125" s="4"/>
      <c r="O1125" s="4"/>
      <c r="P1125" s="4"/>
      <c r="Q1125" s="4"/>
      <c r="R1125" s="4"/>
      <c r="S1125" s="4"/>
      <c r="T1125" s="4"/>
      <c r="U1125" s="4"/>
      <c r="V1125" s="4"/>
      <c r="W1125" s="4"/>
      <c r="X1125" s="4"/>
      <c r="Y1125" s="4"/>
      <c r="Z1125" s="4"/>
    </row>
    <row r="1126" spans="1:26" ht="12.75" customHeight="1">
      <c r="A1126" s="33"/>
      <c r="B1126" s="33"/>
      <c r="C1126" s="11"/>
      <c r="D1126" s="832"/>
      <c r="E1126" s="832"/>
      <c r="F1126" s="832"/>
      <c r="G1126" s="4"/>
      <c r="H1126" s="4"/>
      <c r="I1126" s="4"/>
      <c r="J1126" s="4"/>
      <c r="K1126" s="4"/>
      <c r="L1126" s="4"/>
      <c r="M1126" s="4"/>
      <c r="N1126" s="4"/>
      <c r="O1126" s="4"/>
      <c r="P1126" s="4"/>
      <c r="Q1126" s="4"/>
      <c r="R1126" s="4"/>
      <c r="S1126" s="4"/>
      <c r="T1126" s="4"/>
      <c r="U1126" s="4"/>
      <c r="V1126" s="4"/>
      <c r="W1126" s="4"/>
      <c r="X1126" s="4"/>
      <c r="Y1126" s="4"/>
      <c r="Z1126" s="4"/>
    </row>
    <row r="1127" spans="1:26" ht="12.75" customHeight="1">
      <c r="A1127" s="33"/>
      <c r="B1127" s="33"/>
      <c r="C1127" s="11"/>
      <c r="D1127" s="832"/>
      <c r="E1127" s="832"/>
      <c r="F1127" s="832"/>
      <c r="G1127" s="4"/>
      <c r="H1127" s="4"/>
      <c r="I1127" s="4"/>
      <c r="J1127" s="4"/>
      <c r="K1127" s="4"/>
      <c r="L1127" s="4"/>
      <c r="M1127" s="4"/>
      <c r="N1127" s="4"/>
      <c r="O1127" s="4"/>
      <c r="P1127" s="4"/>
      <c r="Q1127" s="4"/>
      <c r="R1127" s="4"/>
      <c r="S1127" s="4"/>
      <c r="T1127" s="4"/>
      <c r="U1127" s="4"/>
      <c r="V1127" s="4"/>
      <c r="W1127" s="4"/>
      <c r="X1127" s="4"/>
      <c r="Y1127" s="4"/>
      <c r="Z1127" s="4"/>
    </row>
    <row r="1128" spans="1:26" ht="12.75" customHeight="1">
      <c r="A1128" s="33"/>
      <c r="B1128" s="33"/>
      <c r="C1128" s="11"/>
      <c r="D1128" s="832"/>
      <c r="E1128" s="832"/>
      <c r="F1128" s="832"/>
      <c r="G1128" s="4"/>
      <c r="H1128" s="4"/>
      <c r="I1128" s="4"/>
      <c r="J1128" s="4"/>
      <c r="K1128" s="4"/>
      <c r="L1128" s="4"/>
      <c r="M1128" s="4"/>
      <c r="N1128" s="4"/>
      <c r="O1128" s="4"/>
      <c r="P1128" s="4"/>
      <c r="Q1128" s="4"/>
      <c r="R1128" s="4"/>
      <c r="S1128" s="4"/>
      <c r="T1128" s="4"/>
      <c r="U1128" s="4"/>
      <c r="V1128" s="4"/>
      <c r="W1128" s="4"/>
      <c r="X1128" s="4"/>
      <c r="Y1128" s="4"/>
      <c r="Z1128" s="4"/>
    </row>
    <row r="1129" spans="1:26" ht="12.75" customHeight="1">
      <c r="A1129" s="11"/>
      <c r="B1129" s="11"/>
      <c r="C1129" s="11"/>
      <c r="D1129" s="4"/>
      <c r="E1129" s="4"/>
      <c r="F1129" s="4"/>
      <c r="G1129" s="4"/>
      <c r="H1129" s="4"/>
      <c r="I1129" s="4"/>
      <c r="J1129" s="4"/>
      <c r="K1129" s="4"/>
      <c r="L1129" s="4"/>
      <c r="M1129" s="4"/>
      <c r="N1129" s="4"/>
      <c r="O1129" s="4"/>
      <c r="P1129" s="4"/>
      <c r="Q1129" s="4"/>
      <c r="R1129" s="4"/>
      <c r="S1129" s="4"/>
      <c r="T1129" s="4"/>
      <c r="U1129" s="4"/>
      <c r="V1129" s="4"/>
      <c r="W1129" s="4"/>
      <c r="X1129" s="4"/>
      <c r="Y1129" s="4"/>
      <c r="Z1129" s="4"/>
    </row>
    <row r="1130" spans="1:26" ht="12.75" customHeight="1">
      <c r="A1130" s="848" t="s">
        <v>692</v>
      </c>
      <c r="B1130" s="849"/>
      <c r="C1130" s="849"/>
      <c r="D1130" s="849"/>
      <c r="E1130" s="849"/>
      <c r="F1130" s="849"/>
      <c r="G1130" s="849"/>
      <c r="H1130" s="4"/>
      <c r="I1130" s="4"/>
      <c r="J1130" s="4"/>
      <c r="K1130" s="4"/>
      <c r="L1130" s="4"/>
      <c r="M1130" s="4"/>
      <c r="N1130" s="4"/>
      <c r="O1130" s="4"/>
      <c r="P1130" s="4"/>
      <c r="Q1130" s="4"/>
      <c r="R1130" s="4"/>
      <c r="S1130" s="4"/>
      <c r="T1130" s="4"/>
      <c r="U1130" s="4"/>
      <c r="V1130" s="4"/>
      <c r="W1130" s="4"/>
      <c r="X1130" s="4"/>
      <c r="Y1130" s="4"/>
      <c r="Z1130" s="4"/>
    </row>
    <row r="1131" spans="1:26" ht="12.75" customHeight="1">
      <c r="A1131" s="12"/>
      <c r="B1131" s="12"/>
      <c r="C1131" s="11"/>
      <c r="D1131" s="4"/>
      <c r="E1131" s="4"/>
      <c r="F1131" s="4"/>
      <c r="G1131" s="4"/>
      <c r="H1131" s="4"/>
      <c r="I1131" s="4"/>
      <c r="J1131" s="4"/>
      <c r="K1131" s="4"/>
      <c r="L1131" s="4"/>
      <c r="M1131" s="4"/>
      <c r="N1131" s="4"/>
      <c r="O1131" s="4"/>
      <c r="P1131" s="4"/>
      <c r="Q1131" s="4"/>
      <c r="R1131" s="4"/>
      <c r="S1131" s="4"/>
      <c r="T1131" s="4"/>
      <c r="U1131" s="4"/>
      <c r="V1131" s="4"/>
      <c r="W1131" s="4"/>
      <c r="X1131" s="4"/>
      <c r="Y1131" s="4"/>
      <c r="Z1131" s="4"/>
    </row>
    <row r="1132" spans="1:26" ht="12.75" customHeight="1">
      <c r="A1132" s="11"/>
      <c r="B1132" s="11"/>
      <c r="C1132" s="37"/>
      <c r="D1132" s="850" t="s">
        <v>693</v>
      </c>
      <c r="E1132" s="832"/>
      <c r="F1132" s="832"/>
      <c r="G1132" s="4"/>
      <c r="H1132" s="4"/>
      <c r="I1132" s="4"/>
      <c r="J1132" s="4"/>
      <c r="K1132" s="4"/>
      <c r="L1132" s="4"/>
      <c r="M1132" s="4"/>
      <c r="N1132" s="4"/>
      <c r="O1132" s="4"/>
      <c r="P1132" s="4"/>
      <c r="Q1132" s="4"/>
      <c r="R1132" s="4"/>
      <c r="S1132" s="4"/>
      <c r="T1132" s="4"/>
      <c r="U1132" s="4"/>
      <c r="V1132" s="4"/>
      <c r="W1132" s="4"/>
      <c r="X1132" s="4"/>
      <c r="Y1132" s="4"/>
      <c r="Z1132" s="4"/>
    </row>
    <row r="1133" spans="1:26" ht="12.75" customHeight="1">
      <c r="A1133" s="27"/>
      <c r="B1133" s="27"/>
      <c r="C1133" s="27"/>
      <c r="D1133" s="851" t="s">
        <v>694</v>
      </c>
      <c r="E1133" s="832"/>
      <c r="F1133" s="832"/>
      <c r="G1133" s="4"/>
      <c r="H1133" s="4"/>
      <c r="I1133" s="4"/>
      <c r="J1133" s="4"/>
      <c r="K1133" s="4"/>
      <c r="L1133" s="4"/>
      <c r="M1133" s="4"/>
      <c r="N1133" s="4"/>
      <c r="O1133" s="4"/>
      <c r="P1133" s="4"/>
      <c r="Q1133" s="4"/>
      <c r="R1133" s="4"/>
      <c r="S1133" s="4"/>
      <c r="T1133" s="4"/>
      <c r="U1133" s="4"/>
      <c r="V1133" s="4"/>
      <c r="W1133" s="4"/>
      <c r="X1133" s="4"/>
      <c r="Y1133" s="4"/>
      <c r="Z1133" s="4"/>
    </row>
    <row r="1134" spans="1:26" ht="12.75" customHeight="1">
      <c r="A1134" s="27"/>
      <c r="B1134" s="27"/>
      <c r="C1134" s="27"/>
      <c r="D1134" s="4"/>
      <c r="E1134" s="4"/>
      <c r="F1134" s="39"/>
      <c r="G1134" s="4"/>
      <c r="H1134" s="4"/>
      <c r="I1134" s="4"/>
      <c r="J1134" s="4"/>
      <c r="K1134" s="4"/>
      <c r="L1134" s="4"/>
      <c r="M1134" s="4"/>
      <c r="N1134" s="4"/>
      <c r="O1134" s="4"/>
      <c r="P1134" s="4"/>
      <c r="Q1134" s="4"/>
      <c r="R1134" s="4"/>
      <c r="S1134" s="4"/>
      <c r="T1134" s="4"/>
      <c r="U1134" s="4"/>
      <c r="V1134" s="4"/>
      <c r="W1134" s="4"/>
      <c r="X1134" s="4"/>
      <c r="Y1134" s="4"/>
      <c r="Z1134" s="4"/>
    </row>
    <row r="1135" spans="1:26" ht="12.75" customHeight="1">
      <c r="A1135" s="11"/>
      <c r="B1135" s="34" t="s">
        <v>2562</v>
      </c>
      <c r="C1135" s="11"/>
      <c r="D1135" s="835" t="s">
        <v>695</v>
      </c>
      <c r="E1135" s="832"/>
      <c r="F1135" s="832"/>
      <c r="G1135" s="4"/>
      <c r="H1135" s="4"/>
      <c r="I1135" s="4"/>
      <c r="J1135" s="4"/>
      <c r="K1135" s="4"/>
      <c r="L1135" s="4"/>
      <c r="M1135" s="4"/>
      <c r="N1135" s="4"/>
      <c r="O1135" s="4"/>
      <c r="P1135" s="4"/>
      <c r="Q1135" s="4"/>
      <c r="R1135" s="4"/>
      <c r="S1135" s="4"/>
      <c r="T1135" s="4"/>
      <c r="U1135" s="4"/>
      <c r="V1135" s="4"/>
      <c r="W1135" s="4"/>
      <c r="X1135" s="4"/>
      <c r="Y1135" s="4"/>
      <c r="Z1135" s="4"/>
    </row>
    <row r="1136" spans="1:26" ht="12.75" customHeight="1">
      <c r="A1136" s="11"/>
      <c r="B1136" s="11"/>
      <c r="C1136" s="11"/>
      <c r="D1136" s="832"/>
      <c r="E1136" s="832"/>
      <c r="F1136" s="832"/>
      <c r="G1136" s="4"/>
      <c r="H1136" s="4"/>
      <c r="I1136" s="4"/>
      <c r="J1136" s="4"/>
      <c r="K1136" s="4"/>
      <c r="L1136" s="4"/>
      <c r="M1136" s="4"/>
      <c r="N1136" s="4"/>
      <c r="O1136" s="4"/>
      <c r="P1136" s="4"/>
      <c r="Q1136" s="4"/>
      <c r="R1136" s="4"/>
      <c r="S1136" s="4"/>
      <c r="T1136" s="4"/>
      <c r="U1136" s="4"/>
      <c r="V1136" s="4"/>
      <c r="W1136" s="4"/>
      <c r="X1136" s="4"/>
      <c r="Y1136" s="4"/>
      <c r="Z1136" s="4"/>
    </row>
    <row r="1137" spans="1:26" ht="12.75" customHeight="1">
      <c r="A1137" s="11"/>
      <c r="B1137" s="11"/>
      <c r="C1137" s="11"/>
      <c r="D1137" s="832"/>
      <c r="E1137" s="832"/>
      <c r="F1137" s="832"/>
      <c r="G1137" s="4"/>
      <c r="H1137" s="4"/>
      <c r="I1137" s="4"/>
      <c r="J1137" s="4"/>
      <c r="K1137" s="4"/>
      <c r="L1137" s="4"/>
      <c r="M1137" s="4"/>
      <c r="N1137" s="4"/>
      <c r="O1137" s="4"/>
      <c r="P1137" s="4"/>
      <c r="Q1137" s="4"/>
      <c r="R1137" s="4"/>
      <c r="S1137" s="4"/>
      <c r="T1137" s="4"/>
      <c r="U1137" s="4"/>
      <c r="V1137" s="4"/>
      <c r="W1137" s="4"/>
      <c r="X1137" s="4"/>
      <c r="Y1137" s="4"/>
      <c r="Z1137" s="4"/>
    </row>
    <row r="1138" spans="1:26" ht="12.75" customHeight="1">
      <c r="A1138" s="11"/>
      <c r="B1138" s="11"/>
      <c r="C1138" s="11"/>
      <c r="D1138" s="832"/>
      <c r="E1138" s="832"/>
      <c r="F1138" s="832"/>
      <c r="G1138" s="4"/>
      <c r="H1138" s="4"/>
      <c r="I1138" s="4"/>
      <c r="J1138" s="4"/>
      <c r="K1138" s="4"/>
      <c r="L1138" s="4"/>
      <c r="M1138" s="4"/>
      <c r="N1138" s="4"/>
      <c r="O1138" s="4"/>
      <c r="P1138" s="4"/>
      <c r="Q1138" s="4"/>
      <c r="R1138" s="4"/>
      <c r="S1138" s="4"/>
      <c r="T1138" s="4"/>
      <c r="U1138" s="4"/>
      <c r="V1138" s="4"/>
      <c r="W1138" s="4"/>
      <c r="X1138" s="4"/>
      <c r="Y1138" s="4"/>
      <c r="Z1138" s="4"/>
    </row>
    <row r="1139" spans="1:26" ht="12.75" customHeight="1">
      <c r="A1139" s="11"/>
      <c r="B1139" s="11"/>
      <c r="C1139" s="11"/>
      <c r="D1139" s="832"/>
      <c r="E1139" s="832"/>
      <c r="F1139" s="832"/>
      <c r="G1139" s="4"/>
      <c r="H1139" s="4"/>
      <c r="I1139" s="4"/>
      <c r="J1139" s="4"/>
      <c r="K1139" s="4"/>
      <c r="L1139" s="4"/>
      <c r="M1139" s="4"/>
      <c r="N1139" s="4"/>
      <c r="O1139" s="4"/>
      <c r="P1139" s="4"/>
      <c r="Q1139" s="4"/>
      <c r="R1139" s="4"/>
      <c r="S1139" s="4"/>
      <c r="T1139" s="4"/>
      <c r="U1139" s="4"/>
      <c r="V1139" s="4"/>
      <c r="W1139" s="4"/>
      <c r="X1139" s="4"/>
      <c r="Y1139" s="4"/>
      <c r="Z1139" s="4"/>
    </row>
    <row r="1140" spans="1:26" ht="12.75" customHeight="1">
      <c r="A1140" s="11"/>
      <c r="B1140" s="11"/>
      <c r="C1140" s="11"/>
      <c r="D1140" s="832"/>
      <c r="E1140" s="832"/>
      <c r="F1140" s="832"/>
      <c r="G1140" s="4"/>
      <c r="H1140" s="4"/>
      <c r="I1140" s="4"/>
      <c r="J1140" s="4"/>
      <c r="K1140" s="4"/>
      <c r="L1140" s="4"/>
      <c r="M1140" s="4"/>
      <c r="N1140" s="4"/>
      <c r="O1140" s="4"/>
      <c r="P1140" s="4"/>
      <c r="Q1140" s="4"/>
      <c r="R1140" s="4"/>
      <c r="S1140" s="4"/>
      <c r="T1140" s="4"/>
      <c r="U1140" s="4"/>
      <c r="V1140" s="4"/>
      <c r="W1140" s="4"/>
      <c r="X1140" s="4"/>
      <c r="Y1140" s="4"/>
      <c r="Z1140" s="4"/>
    </row>
    <row r="1141" spans="1:26" ht="12.75" customHeight="1">
      <c r="A1141" s="32"/>
      <c r="B1141" s="32"/>
      <c r="C1141" s="32"/>
      <c r="D1141" s="832"/>
      <c r="E1141" s="832"/>
      <c r="F1141" s="832"/>
      <c r="G1141" s="4"/>
      <c r="H1141" s="4"/>
      <c r="I1141" s="4"/>
      <c r="J1141" s="4"/>
      <c r="K1141" s="4"/>
      <c r="L1141" s="4"/>
      <c r="M1141" s="4"/>
      <c r="N1141" s="4"/>
      <c r="O1141" s="4"/>
      <c r="P1141" s="4"/>
      <c r="Q1141" s="4"/>
      <c r="R1141" s="4"/>
      <c r="S1141" s="4"/>
      <c r="T1141" s="4"/>
      <c r="U1141" s="4"/>
      <c r="V1141" s="4"/>
      <c r="W1141" s="4"/>
      <c r="X1141" s="4"/>
      <c r="Y1141" s="4"/>
      <c r="Z1141" s="4"/>
    </row>
    <row r="1142" spans="1:26" ht="12.75" customHeight="1">
      <c r="A1142" s="32"/>
      <c r="B1142" s="32"/>
      <c r="C1142" s="32"/>
      <c r="D1142" s="832"/>
      <c r="E1142" s="832"/>
      <c r="F1142" s="832"/>
      <c r="G1142" s="4"/>
      <c r="H1142" s="4"/>
      <c r="I1142" s="4"/>
      <c r="J1142" s="4"/>
      <c r="K1142" s="4"/>
      <c r="L1142" s="4"/>
      <c r="M1142" s="4"/>
      <c r="N1142" s="4"/>
      <c r="O1142" s="4"/>
      <c r="P1142" s="4"/>
      <c r="Q1142" s="4"/>
      <c r="R1142" s="4"/>
      <c r="S1142" s="4"/>
      <c r="T1142" s="4"/>
      <c r="U1142" s="4"/>
      <c r="V1142" s="4"/>
      <c r="W1142" s="4"/>
      <c r="X1142" s="4"/>
      <c r="Y1142" s="4"/>
      <c r="Z1142" s="4"/>
    </row>
    <row r="1143" spans="1:26" ht="12.75" customHeight="1">
      <c r="A1143" s="32"/>
      <c r="B1143" s="32"/>
      <c r="C1143" s="32"/>
      <c r="D1143" s="22"/>
      <c r="E1143" s="22"/>
      <c r="F1143" s="22"/>
      <c r="G1143" s="4"/>
      <c r="H1143" s="4"/>
      <c r="I1143" s="4"/>
      <c r="J1143" s="4"/>
      <c r="K1143" s="4"/>
      <c r="L1143" s="4"/>
      <c r="M1143" s="4"/>
      <c r="N1143" s="4"/>
      <c r="O1143" s="4"/>
      <c r="P1143" s="4"/>
      <c r="Q1143" s="4"/>
      <c r="R1143" s="4"/>
      <c r="S1143" s="4"/>
      <c r="T1143" s="4"/>
      <c r="U1143" s="4"/>
      <c r="V1143" s="4"/>
      <c r="W1143" s="4"/>
      <c r="X1143" s="4"/>
      <c r="Y1143" s="4"/>
      <c r="Z1143" s="4"/>
    </row>
    <row r="1144" spans="1:26" ht="12.75" customHeight="1">
      <c r="A1144" s="32"/>
      <c r="B1144" s="34" t="s">
        <v>520</v>
      </c>
      <c r="C1144" s="32"/>
      <c r="D1144" s="834" t="s">
        <v>696</v>
      </c>
      <c r="E1144" s="832"/>
      <c r="F1144" s="832"/>
      <c r="G1144" s="4"/>
      <c r="H1144" s="4"/>
      <c r="I1144" s="4"/>
      <c r="J1144" s="4"/>
      <c r="K1144" s="4"/>
      <c r="L1144" s="4"/>
      <c r="M1144" s="4"/>
      <c r="N1144" s="4"/>
      <c r="O1144" s="4"/>
      <c r="P1144" s="4"/>
      <c r="Q1144" s="4"/>
      <c r="R1144" s="4"/>
      <c r="S1144" s="4"/>
      <c r="T1144" s="4"/>
      <c r="U1144" s="4"/>
      <c r="V1144" s="4"/>
      <c r="W1144" s="4"/>
      <c r="X1144" s="4"/>
      <c r="Y1144" s="4"/>
      <c r="Z1144" s="4"/>
    </row>
    <row r="1145" spans="1:26" ht="12.75" customHeight="1">
      <c r="A1145" s="32"/>
      <c r="B1145" s="32"/>
      <c r="C1145" s="32"/>
      <c r="D1145" s="832"/>
      <c r="E1145" s="832"/>
      <c r="F1145" s="832"/>
      <c r="G1145" s="4"/>
      <c r="H1145" s="4"/>
      <c r="I1145" s="4"/>
      <c r="J1145" s="4"/>
      <c r="K1145" s="4"/>
      <c r="L1145" s="4"/>
      <c r="M1145" s="4"/>
      <c r="N1145" s="4"/>
      <c r="O1145" s="4"/>
      <c r="P1145" s="4"/>
      <c r="Q1145" s="4"/>
      <c r="R1145" s="4"/>
      <c r="S1145" s="4"/>
      <c r="T1145" s="4"/>
      <c r="U1145" s="4"/>
      <c r="V1145" s="4"/>
      <c r="W1145" s="4"/>
      <c r="X1145" s="4"/>
      <c r="Y1145" s="4"/>
      <c r="Z1145" s="4"/>
    </row>
    <row r="1146" spans="1:26" ht="12.75" customHeight="1">
      <c r="A1146" s="32"/>
      <c r="B1146" s="32"/>
      <c r="C1146" s="32"/>
      <c r="D1146" s="832"/>
      <c r="E1146" s="832"/>
      <c r="F1146" s="832"/>
      <c r="G1146" s="4"/>
      <c r="H1146" s="4"/>
      <c r="I1146" s="4"/>
      <c r="J1146" s="4"/>
      <c r="K1146" s="4"/>
      <c r="L1146" s="4"/>
      <c r="M1146" s="4"/>
      <c r="N1146" s="4"/>
      <c r="O1146" s="4"/>
      <c r="P1146" s="4"/>
      <c r="Q1146" s="4"/>
      <c r="R1146" s="4"/>
      <c r="S1146" s="4"/>
      <c r="T1146" s="4"/>
      <c r="U1146" s="4"/>
      <c r="V1146" s="4"/>
      <c r="W1146" s="4"/>
      <c r="X1146" s="4"/>
      <c r="Y1146" s="4"/>
      <c r="Z1146" s="4"/>
    </row>
    <row r="1147" spans="1:26" ht="12.75" customHeight="1">
      <c r="A1147" s="32"/>
      <c r="B1147" s="32"/>
      <c r="C1147" s="32"/>
      <c r="D1147" s="832"/>
      <c r="E1147" s="832"/>
      <c r="F1147" s="832"/>
      <c r="G1147" s="4"/>
      <c r="H1147" s="4"/>
      <c r="I1147" s="4"/>
      <c r="J1147" s="4"/>
      <c r="K1147" s="4"/>
      <c r="L1147" s="4"/>
      <c r="M1147" s="4"/>
      <c r="N1147" s="4"/>
      <c r="O1147" s="4"/>
      <c r="P1147" s="4"/>
      <c r="Q1147" s="4"/>
      <c r="R1147" s="4"/>
      <c r="S1147" s="4"/>
      <c r="T1147" s="4"/>
      <c r="U1147" s="4"/>
      <c r="V1147" s="4"/>
      <c r="W1147" s="4"/>
      <c r="X1147" s="4"/>
      <c r="Y1147" s="4"/>
      <c r="Z1147" s="4"/>
    </row>
    <row r="1148" spans="1:26" ht="12.75" customHeight="1">
      <c r="A1148" s="32"/>
      <c r="B1148" s="32"/>
      <c r="C1148" s="32"/>
      <c r="D1148" s="5"/>
      <c r="E1148" s="5"/>
      <c r="F1148" s="5"/>
      <c r="G1148" s="4"/>
      <c r="H1148" s="4"/>
      <c r="I1148" s="4"/>
      <c r="J1148" s="4"/>
      <c r="K1148" s="4"/>
      <c r="L1148" s="4"/>
      <c r="M1148" s="4"/>
      <c r="N1148" s="4"/>
      <c r="O1148" s="4"/>
      <c r="P1148" s="4"/>
      <c r="Q1148" s="4"/>
      <c r="R1148" s="4"/>
      <c r="S1148" s="4"/>
      <c r="T1148" s="4"/>
      <c r="U1148" s="4"/>
      <c r="V1148" s="4"/>
      <c r="W1148" s="4"/>
      <c r="X1148" s="4"/>
      <c r="Y1148" s="4"/>
      <c r="Z1148" s="4"/>
    </row>
    <row r="1149" spans="1:26" ht="12.75" customHeight="1">
      <c r="A1149" s="32"/>
      <c r="B1149" s="34" t="s">
        <v>520</v>
      </c>
      <c r="C1149" s="32"/>
      <c r="D1149" s="834" t="s">
        <v>697</v>
      </c>
      <c r="E1149" s="832"/>
      <c r="F1149" s="832"/>
      <c r="G1149" s="4"/>
      <c r="H1149" s="4"/>
      <c r="I1149" s="4"/>
      <c r="J1149" s="4"/>
      <c r="K1149" s="4"/>
      <c r="L1149" s="4"/>
      <c r="M1149" s="4"/>
      <c r="N1149" s="4"/>
      <c r="O1149" s="4"/>
      <c r="P1149" s="4"/>
      <c r="Q1149" s="4"/>
      <c r="R1149" s="4"/>
      <c r="S1149" s="4"/>
      <c r="T1149" s="4"/>
      <c r="U1149" s="4"/>
      <c r="V1149" s="4"/>
      <c r="W1149" s="4"/>
      <c r="X1149" s="4"/>
      <c r="Y1149" s="4"/>
      <c r="Z1149" s="4"/>
    </row>
    <row r="1150" spans="1:26" ht="12.75" customHeight="1">
      <c r="A1150" s="32"/>
      <c r="B1150" s="32"/>
      <c r="C1150" s="32"/>
      <c r="D1150" s="832"/>
      <c r="E1150" s="832"/>
      <c r="F1150" s="832"/>
      <c r="G1150" s="4"/>
      <c r="H1150" s="4"/>
      <c r="I1150" s="4"/>
      <c r="J1150" s="4"/>
      <c r="K1150" s="4"/>
      <c r="L1150" s="4"/>
      <c r="M1150" s="4"/>
      <c r="N1150" s="4"/>
      <c r="O1150" s="4"/>
      <c r="P1150" s="4"/>
      <c r="Q1150" s="4"/>
      <c r="R1150" s="4"/>
      <c r="S1150" s="4"/>
      <c r="T1150" s="4"/>
      <c r="U1150" s="4"/>
      <c r="V1150" s="4"/>
      <c r="W1150" s="4"/>
      <c r="X1150" s="4"/>
      <c r="Y1150" s="4"/>
      <c r="Z1150" s="4"/>
    </row>
    <row r="1151" spans="1:26" ht="12.75" customHeight="1">
      <c r="A1151" s="32"/>
      <c r="B1151" s="32"/>
      <c r="C1151" s="32"/>
      <c r="D1151" s="5"/>
      <c r="E1151" s="5"/>
      <c r="F1151" s="5"/>
      <c r="G1151" s="4"/>
      <c r="H1151" s="4"/>
      <c r="I1151" s="4"/>
      <c r="J1151" s="4"/>
      <c r="K1151" s="4"/>
      <c r="L1151" s="4"/>
      <c r="M1151" s="4"/>
      <c r="N1151" s="4"/>
      <c r="O1151" s="4"/>
      <c r="P1151" s="4"/>
      <c r="Q1151" s="4"/>
      <c r="R1151" s="4"/>
      <c r="S1151" s="4"/>
      <c r="T1151" s="4"/>
      <c r="U1151" s="4"/>
      <c r="V1151" s="4"/>
      <c r="W1151" s="4"/>
      <c r="X1151" s="4"/>
      <c r="Y1151" s="4"/>
      <c r="Z1151" s="4"/>
    </row>
    <row r="1152" spans="1:26" ht="12.75" customHeight="1">
      <c r="A1152" s="33"/>
      <c r="B1152" s="34" t="s">
        <v>2562</v>
      </c>
      <c r="C1152" s="11"/>
      <c r="D1152" s="851" t="s">
        <v>698</v>
      </c>
      <c r="E1152" s="832"/>
      <c r="F1152" s="832"/>
      <c r="G1152" s="4"/>
      <c r="H1152" s="4"/>
      <c r="I1152" s="4"/>
      <c r="J1152" s="4"/>
      <c r="K1152" s="4"/>
      <c r="L1152" s="4"/>
      <c r="M1152" s="4"/>
      <c r="N1152" s="4"/>
      <c r="O1152" s="4"/>
      <c r="P1152" s="4"/>
      <c r="Q1152" s="4"/>
      <c r="R1152" s="4"/>
      <c r="S1152" s="4"/>
      <c r="T1152" s="4"/>
      <c r="U1152" s="4"/>
      <c r="V1152" s="4"/>
      <c r="W1152" s="4"/>
      <c r="X1152" s="4"/>
      <c r="Y1152" s="4"/>
      <c r="Z1152" s="4"/>
    </row>
    <row r="1153" spans="1:26" ht="12.75" customHeight="1">
      <c r="A1153" s="11"/>
      <c r="B1153" s="11"/>
      <c r="C1153" s="11"/>
      <c r="D1153" s="4"/>
      <c r="E1153" s="4"/>
      <c r="F1153" s="4"/>
      <c r="G1153" s="4"/>
      <c r="H1153" s="4"/>
      <c r="I1153" s="4"/>
      <c r="J1153" s="4"/>
      <c r="K1153" s="4"/>
      <c r="L1153" s="4"/>
      <c r="M1153" s="4"/>
      <c r="N1153" s="4"/>
      <c r="O1153" s="4"/>
      <c r="P1153" s="4"/>
      <c r="Q1153" s="4"/>
      <c r="R1153" s="4"/>
      <c r="S1153" s="4"/>
      <c r="T1153" s="4"/>
      <c r="U1153" s="4"/>
      <c r="V1153" s="4"/>
      <c r="W1153" s="4"/>
      <c r="X1153" s="4"/>
      <c r="Y1153" s="4"/>
      <c r="Z1153" s="4"/>
    </row>
    <row r="1154" spans="1:26" ht="12.75" customHeight="1">
      <c r="A1154" s="33"/>
      <c r="B1154" s="34" t="s">
        <v>2562</v>
      </c>
      <c r="C1154" s="11"/>
      <c r="D1154" s="851" t="s">
        <v>699</v>
      </c>
      <c r="E1154" s="832"/>
      <c r="F1154" s="832"/>
      <c r="G1154" s="4"/>
      <c r="H1154" s="4"/>
      <c r="I1154" s="4"/>
      <c r="J1154" s="4"/>
      <c r="K1154" s="4"/>
      <c r="L1154" s="4"/>
      <c r="M1154" s="4"/>
      <c r="N1154" s="4"/>
      <c r="O1154" s="4"/>
      <c r="P1154" s="4"/>
      <c r="Q1154" s="4"/>
      <c r="R1154" s="4"/>
      <c r="S1154" s="4"/>
      <c r="T1154" s="4"/>
      <c r="U1154" s="4"/>
      <c r="V1154" s="4"/>
      <c r="W1154" s="4"/>
      <c r="X1154" s="4"/>
      <c r="Y1154" s="4"/>
      <c r="Z1154" s="4"/>
    </row>
    <row r="1155" spans="1:26" ht="12.75" customHeight="1">
      <c r="A1155" s="11"/>
      <c r="B1155" s="11"/>
      <c r="C1155" s="11"/>
      <c r="D1155" s="12"/>
      <c r="E1155" s="4"/>
      <c r="F1155" s="4"/>
      <c r="G1155" s="4"/>
      <c r="H1155" s="4"/>
      <c r="I1155" s="4"/>
      <c r="J1155" s="4"/>
      <c r="K1155" s="4"/>
      <c r="L1155" s="4"/>
      <c r="M1155" s="4"/>
      <c r="N1155" s="4"/>
      <c r="O1155" s="4"/>
      <c r="P1155" s="4"/>
      <c r="Q1155" s="4"/>
      <c r="R1155" s="4"/>
      <c r="S1155" s="4"/>
      <c r="T1155" s="4"/>
      <c r="U1155" s="4"/>
      <c r="V1155" s="4"/>
      <c r="W1155" s="4"/>
      <c r="X1155" s="4"/>
      <c r="Y1155" s="4"/>
      <c r="Z1155" s="4"/>
    </row>
    <row r="1156" spans="1:26" ht="12.75" customHeight="1">
      <c r="A1156" s="33"/>
      <c r="B1156" s="34" t="s">
        <v>2562</v>
      </c>
      <c r="C1156" s="11"/>
      <c r="D1156" s="851" t="s">
        <v>700</v>
      </c>
      <c r="E1156" s="832"/>
      <c r="F1156" s="832"/>
      <c r="G1156" s="4"/>
      <c r="H1156" s="4"/>
      <c r="I1156" s="4"/>
      <c r="J1156" s="4"/>
      <c r="K1156" s="4"/>
      <c r="L1156" s="4"/>
      <c r="M1156" s="4"/>
      <c r="N1156" s="4"/>
      <c r="O1156" s="4"/>
      <c r="P1156" s="4"/>
      <c r="Q1156" s="4"/>
      <c r="R1156" s="4"/>
      <c r="S1156" s="4"/>
      <c r="T1156" s="4"/>
      <c r="U1156" s="4"/>
      <c r="V1156" s="4"/>
      <c r="W1156" s="4"/>
      <c r="X1156" s="4"/>
      <c r="Y1156" s="4"/>
      <c r="Z1156" s="4"/>
    </row>
    <row r="1157" spans="1:26" ht="12.75" customHeight="1">
      <c r="A1157" s="11"/>
      <c r="B1157" s="11"/>
      <c r="C1157" s="11"/>
      <c r="D1157" s="12"/>
      <c r="E1157" s="4"/>
      <c r="F1157" s="4"/>
      <c r="G1157" s="4"/>
      <c r="H1157" s="4"/>
      <c r="I1157" s="4"/>
      <c r="J1157" s="4"/>
      <c r="K1157" s="4"/>
      <c r="L1157" s="4"/>
      <c r="M1157" s="4"/>
      <c r="N1157" s="4"/>
      <c r="O1157" s="4"/>
      <c r="P1157" s="4"/>
      <c r="Q1157" s="4"/>
      <c r="R1157" s="4"/>
      <c r="S1157" s="4"/>
      <c r="T1157" s="4"/>
      <c r="U1157" s="4"/>
      <c r="V1157" s="4"/>
      <c r="W1157" s="4"/>
      <c r="X1157" s="4"/>
      <c r="Y1157" s="4"/>
      <c r="Z1157" s="4"/>
    </row>
    <row r="1158" spans="1:26" ht="12.75" customHeight="1">
      <c r="A1158" s="33"/>
      <c r="B1158" s="34" t="s">
        <v>520</v>
      </c>
      <c r="C1158" s="11"/>
      <c r="D1158" s="834" t="s">
        <v>701</v>
      </c>
      <c r="E1158" s="832"/>
      <c r="F1158" s="832"/>
      <c r="G1158" s="4"/>
      <c r="H1158" s="4"/>
      <c r="I1158" s="4"/>
      <c r="J1158" s="4"/>
      <c r="K1158" s="4"/>
      <c r="L1158" s="4"/>
      <c r="M1158" s="4"/>
      <c r="N1158" s="4"/>
      <c r="O1158" s="4"/>
      <c r="P1158" s="4"/>
      <c r="Q1158" s="4"/>
      <c r="R1158" s="4"/>
      <c r="S1158" s="4"/>
      <c r="T1158" s="4"/>
      <c r="U1158" s="4"/>
      <c r="V1158" s="4"/>
      <c r="W1158" s="4"/>
      <c r="X1158" s="4"/>
      <c r="Y1158" s="4"/>
      <c r="Z1158" s="4"/>
    </row>
    <row r="1159" spans="1:26" ht="12.75" customHeight="1">
      <c r="A1159" s="33"/>
      <c r="B1159" s="33"/>
      <c r="C1159" s="11"/>
      <c r="D1159" s="832"/>
      <c r="E1159" s="832"/>
      <c r="F1159" s="832"/>
      <c r="G1159" s="4"/>
      <c r="H1159" s="4"/>
      <c r="I1159" s="4"/>
      <c r="J1159" s="4"/>
      <c r="K1159" s="4"/>
      <c r="L1159" s="4"/>
      <c r="M1159" s="4"/>
      <c r="N1159" s="4"/>
      <c r="O1159" s="4"/>
      <c r="P1159" s="4"/>
      <c r="Q1159" s="4"/>
      <c r="R1159" s="4"/>
      <c r="S1159" s="4"/>
      <c r="T1159" s="4"/>
      <c r="U1159" s="4"/>
      <c r="V1159" s="4"/>
      <c r="W1159" s="4"/>
      <c r="X1159" s="4"/>
      <c r="Y1159" s="4"/>
      <c r="Z1159" s="4"/>
    </row>
    <row r="1160" spans="1:26" ht="12.75" customHeight="1">
      <c r="A1160" s="33"/>
      <c r="B1160" s="33"/>
      <c r="C1160" s="11"/>
      <c r="D1160" s="12"/>
      <c r="E1160" s="4"/>
      <c r="F1160" s="4"/>
      <c r="G1160" s="4"/>
      <c r="H1160" s="4"/>
      <c r="I1160" s="4"/>
      <c r="J1160" s="4"/>
      <c r="K1160" s="4"/>
      <c r="L1160" s="4"/>
      <c r="M1160" s="4"/>
      <c r="N1160" s="4"/>
      <c r="O1160" s="4"/>
      <c r="P1160" s="4"/>
      <c r="Q1160" s="4"/>
      <c r="R1160" s="4"/>
      <c r="S1160" s="4"/>
      <c r="T1160" s="4"/>
      <c r="U1160" s="4"/>
      <c r="V1160" s="4"/>
      <c r="W1160" s="4"/>
      <c r="X1160" s="4"/>
      <c r="Y1160" s="4"/>
      <c r="Z1160" s="4"/>
    </row>
    <row r="1161" spans="1:26" ht="12.75" customHeight="1">
      <c r="A1161" s="47"/>
      <c r="B1161" s="34" t="s">
        <v>520</v>
      </c>
      <c r="C1161" s="48"/>
      <c r="D1161" s="846" t="s">
        <v>702</v>
      </c>
      <c r="E1161" s="832"/>
      <c r="F1161" s="832"/>
      <c r="G1161" s="49"/>
      <c r="H1161" s="4"/>
      <c r="I1161" s="4"/>
      <c r="J1161" s="4"/>
      <c r="K1161" s="4"/>
      <c r="L1161" s="4"/>
      <c r="M1161" s="4"/>
      <c r="N1161" s="4"/>
      <c r="O1161" s="4"/>
      <c r="P1161" s="4"/>
      <c r="Q1161" s="4"/>
      <c r="R1161" s="4"/>
      <c r="S1161" s="4"/>
      <c r="T1161" s="4"/>
      <c r="U1161" s="4"/>
      <c r="V1161" s="4"/>
      <c r="W1161" s="4"/>
      <c r="X1161" s="4"/>
      <c r="Y1161" s="4"/>
      <c r="Z1161" s="4"/>
    </row>
    <row r="1162" spans="1:26" ht="12.75" customHeight="1">
      <c r="A1162" s="48"/>
      <c r="B1162" s="48"/>
      <c r="C1162" s="48"/>
      <c r="D1162" s="832"/>
      <c r="E1162" s="832"/>
      <c r="F1162" s="832"/>
      <c r="G1162" s="49"/>
      <c r="H1162" s="4"/>
      <c r="I1162" s="4"/>
      <c r="J1162" s="4"/>
      <c r="K1162" s="4"/>
      <c r="L1162" s="4"/>
      <c r="M1162" s="4"/>
      <c r="N1162" s="4"/>
      <c r="O1162" s="4"/>
      <c r="P1162" s="4"/>
      <c r="Q1162" s="4"/>
      <c r="R1162" s="4"/>
      <c r="S1162" s="4"/>
      <c r="T1162" s="4"/>
      <c r="U1162" s="4"/>
      <c r="V1162" s="4"/>
      <c r="W1162" s="4"/>
      <c r="X1162" s="4"/>
      <c r="Y1162" s="4"/>
      <c r="Z1162" s="4"/>
    </row>
    <row r="1163" spans="1:26" ht="12.75" customHeight="1">
      <c r="A1163" s="48"/>
      <c r="B1163" s="48"/>
      <c r="C1163" s="48"/>
      <c r="D1163" s="44"/>
      <c r="E1163" s="49"/>
      <c r="F1163" s="49"/>
      <c r="G1163" s="49"/>
      <c r="H1163" s="4"/>
      <c r="I1163" s="4"/>
      <c r="J1163" s="4"/>
      <c r="K1163" s="4"/>
      <c r="L1163" s="4"/>
      <c r="M1163" s="4"/>
      <c r="N1163" s="4"/>
      <c r="O1163" s="4"/>
      <c r="P1163" s="4"/>
      <c r="Q1163" s="4"/>
      <c r="R1163" s="4"/>
      <c r="S1163" s="4"/>
      <c r="T1163" s="4"/>
      <c r="U1163" s="4"/>
      <c r="V1163" s="4"/>
      <c r="W1163" s="4"/>
      <c r="X1163" s="4"/>
      <c r="Y1163" s="4"/>
      <c r="Z1163" s="4"/>
    </row>
    <row r="1164" spans="1:26" ht="12.75" customHeight="1">
      <c r="A1164" s="47"/>
      <c r="B1164" s="34" t="s">
        <v>520</v>
      </c>
      <c r="C1164" s="48"/>
      <c r="D1164" s="860" t="s">
        <v>703</v>
      </c>
      <c r="E1164" s="832"/>
      <c r="F1164" s="832"/>
      <c r="G1164" s="49"/>
      <c r="H1164" s="4"/>
      <c r="I1164" s="4"/>
      <c r="J1164" s="4"/>
      <c r="K1164" s="4"/>
      <c r="L1164" s="4"/>
      <c r="M1164" s="4"/>
      <c r="N1164" s="4"/>
      <c r="O1164" s="4"/>
      <c r="P1164" s="4"/>
      <c r="Q1164" s="4"/>
      <c r="R1164" s="4"/>
      <c r="S1164" s="4"/>
      <c r="T1164" s="4"/>
      <c r="U1164" s="4"/>
      <c r="V1164" s="4"/>
      <c r="W1164" s="4"/>
      <c r="X1164" s="4"/>
      <c r="Y1164" s="4"/>
      <c r="Z1164" s="4"/>
    </row>
    <row r="1165" spans="1:26" ht="12.75" customHeight="1">
      <c r="A1165" s="48"/>
      <c r="B1165" s="48"/>
      <c r="C1165" s="48"/>
      <c r="D1165" s="44"/>
      <c r="E1165" s="49"/>
      <c r="F1165" s="49"/>
      <c r="G1165" s="49"/>
      <c r="H1165" s="4"/>
      <c r="I1165" s="4"/>
      <c r="J1165" s="4"/>
      <c r="K1165" s="4"/>
      <c r="L1165" s="4"/>
      <c r="M1165" s="4"/>
      <c r="N1165" s="4"/>
      <c r="O1165" s="4"/>
      <c r="P1165" s="4"/>
      <c r="Q1165" s="4"/>
      <c r="R1165" s="4"/>
      <c r="S1165" s="4"/>
      <c r="T1165" s="4"/>
      <c r="U1165" s="4"/>
      <c r="V1165" s="4"/>
      <c r="W1165" s="4"/>
      <c r="X1165" s="4"/>
      <c r="Y1165" s="4"/>
      <c r="Z1165" s="4"/>
    </row>
    <row r="1166" spans="1:26" ht="12.75" customHeight="1">
      <c r="A1166" s="33"/>
      <c r="B1166" s="34" t="s">
        <v>2562</v>
      </c>
      <c r="C1166" s="11"/>
      <c r="D1166" s="851" t="s">
        <v>704</v>
      </c>
      <c r="E1166" s="832"/>
      <c r="F1166" s="832"/>
      <c r="G1166" s="4"/>
      <c r="H1166" s="4"/>
      <c r="I1166" s="4"/>
      <c r="J1166" s="4"/>
      <c r="K1166" s="4"/>
      <c r="L1166" s="4"/>
      <c r="M1166" s="4"/>
      <c r="N1166" s="4"/>
      <c r="O1166" s="4"/>
      <c r="P1166" s="4"/>
      <c r="Q1166" s="4"/>
      <c r="R1166" s="4"/>
      <c r="S1166" s="4"/>
      <c r="T1166" s="4"/>
      <c r="U1166" s="4"/>
      <c r="V1166" s="4"/>
      <c r="W1166" s="4"/>
      <c r="X1166" s="4"/>
      <c r="Y1166" s="4"/>
      <c r="Z1166" s="4"/>
    </row>
    <row r="1167" spans="1:26" ht="12.75" customHeight="1">
      <c r="A1167" s="33"/>
      <c r="B1167" s="33"/>
      <c r="C1167" s="11"/>
      <c r="D1167" s="12"/>
      <c r="E1167" s="4"/>
      <c r="F1167" s="4"/>
      <c r="G1167" s="4"/>
      <c r="H1167" s="4"/>
      <c r="I1167" s="4"/>
      <c r="J1167" s="4"/>
      <c r="K1167" s="4"/>
      <c r="L1167" s="4"/>
      <c r="M1167" s="4"/>
      <c r="N1167" s="4"/>
      <c r="O1167" s="4"/>
      <c r="P1167" s="4"/>
      <c r="Q1167" s="4"/>
      <c r="R1167" s="4"/>
      <c r="S1167" s="4"/>
      <c r="T1167" s="4"/>
      <c r="U1167" s="4"/>
      <c r="V1167" s="4"/>
      <c r="W1167" s="4"/>
      <c r="X1167" s="4"/>
      <c r="Y1167" s="4"/>
      <c r="Z1167" s="4"/>
    </row>
    <row r="1168" spans="1:26" ht="12.75" customHeight="1">
      <c r="A1168" s="33"/>
      <c r="B1168" s="34" t="s">
        <v>2562</v>
      </c>
      <c r="C1168" s="11"/>
      <c r="D1168" s="834" t="s">
        <v>705</v>
      </c>
      <c r="E1168" s="832"/>
      <c r="F1168" s="832"/>
      <c r="G1168" s="4"/>
      <c r="H1168" s="4"/>
      <c r="I1168" s="4"/>
      <c r="J1168" s="4"/>
      <c r="K1168" s="4"/>
      <c r="L1168" s="4"/>
      <c r="M1168" s="4"/>
      <c r="N1168" s="4"/>
      <c r="O1168" s="4"/>
      <c r="P1168" s="4"/>
      <c r="Q1168" s="4"/>
      <c r="R1168" s="4"/>
      <c r="S1168" s="4"/>
      <c r="T1168" s="4"/>
      <c r="U1168" s="4"/>
      <c r="V1168" s="4"/>
      <c r="W1168" s="4"/>
      <c r="X1168" s="4"/>
      <c r="Y1168" s="4"/>
      <c r="Z1168" s="4"/>
    </row>
    <row r="1169" spans="1:26" ht="12.75" customHeight="1">
      <c r="A1169" s="33"/>
      <c r="B1169" s="33"/>
      <c r="C1169" s="11"/>
      <c r="D1169" s="832"/>
      <c r="E1169" s="832"/>
      <c r="F1169" s="832"/>
      <c r="G1169" s="4"/>
      <c r="H1169" s="4"/>
      <c r="I1169" s="4"/>
      <c r="J1169" s="4"/>
      <c r="K1169" s="4"/>
      <c r="L1169" s="4"/>
      <c r="M1169" s="4"/>
      <c r="N1169" s="4"/>
      <c r="O1169" s="4"/>
      <c r="P1169" s="4"/>
      <c r="Q1169" s="4"/>
      <c r="R1169" s="4"/>
      <c r="S1169" s="4"/>
      <c r="T1169" s="4"/>
      <c r="U1169" s="4"/>
      <c r="V1169" s="4"/>
      <c r="W1169" s="4"/>
      <c r="X1169" s="4"/>
      <c r="Y1169" s="4"/>
      <c r="Z1169" s="4"/>
    </row>
    <row r="1170" spans="1:26" ht="12.75" customHeight="1">
      <c r="A1170" s="11"/>
      <c r="B1170" s="11"/>
      <c r="C1170" s="11"/>
      <c r="D1170" s="4"/>
      <c r="E1170" s="4"/>
      <c r="F1170" s="4"/>
      <c r="G1170" s="4"/>
      <c r="H1170" s="4"/>
      <c r="I1170" s="4"/>
      <c r="J1170" s="4"/>
      <c r="K1170" s="4"/>
      <c r="L1170" s="4"/>
      <c r="M1170" s="4"/>
      <c r="N1170" s="4"/>
      <c r="O1170" s="4"/>
      <c r="P1170" s="4"/>
      <c r="Q1170" s="4"/>
      <c r="R1170" s="4"/>
      <c r="S1170" s="4"/>
      <c r="T1170" s="4"/>
      <c r="U1170" s="4"/>
      <c r="V1170" s="4"/>
      <c r="W1170" s="4"/>
      <c r="X1170" s="4"/>
      <c r="Y1170" s="4"/>
      <c r="Z1170" s="4"/>
    </row>
    <row r="1171" spans="1:26" ht="12.75" customHeight="1">
      <c r="A1171" s="848" t="s">
        <v>706</v>
      </c>
      <c r="B1171" s="849"/>
      <c r="C1171" s="849"/>
      <c r="D1171" s="849"/>
      <c r="E1171" s="849"/>
      <c r="F1171" s="849"/>
      <c r="G1171" s="849"/>
      <c r="H1171" s="4"/>
      <c r="I1171" s="4"/>
      <c r="J1171" s="4"/>
      <c r="K1171" s="4"/>
      <c r="L1171" s="4"/>
      <c r="M1171" s="4"/>
      <c r="N1171" s="4"/>
      <c r="O1171" s="4"/>
      <c r="P1171" s="4"/>
      <c r="Q1171" s="4"/>
      <c r="R1171" s="4"/>
      <c r="S1171" s="4"/>
      <c r="T1171" s="4"/>
      <c r="U1171" s="4"/>
      <c r="V1171" s="4"/>
      <c r="W1171" s="4"/>
      <c r="X1171" s="4"/>
      <c r="Y1171" s="4"/>
      <c r="Z1171" s="4"/>
    </row>
    <row r="1172" spans="1:26" ht="12.75" customHeight="1">
      <c r="A1172" s="11"/>
      <c r="B1172" s="11"/>
      <c r="C1172" s="11"/>
      <c r="D1172" s="4"/>
      <c r="E1172" s="4"/>
      <c r="F1172" s="4"/>
      <c r="G1172" s="4"/>
      <c r="H1172" s="4"/>
      <c r="I1172" s="4"/>
      <c r="J1172" s="4"/>
      <c r="K1172" s="4"/>
      <c r="L1172" s="4"/>
      <c r="M1172" s="4"/>
      <c r="N1172" s="4"/>
      <c r="O1172" s="4"/>
      <c r="P1172" s="4"/>
      <c r="Q1172" s="4"/>
      <c r="R1172" s="4"/>
      <c r="S1172" s="4"/>
      <c r="T1172" s="4"/>
      <c r="U1172" s="4"/>
      <c r="V1172" s="4"/>
      <c r="W1172" s="4"/>
      <c r="X1172" s="4"/>
      <c r="Y1172" s="4"/>
      <c r="Z1172" s="4"/>
    </row>
    <row r="1173" spans="1:26" ht="12.75" customHeight="1">
      <c r="A1173" s="11"/>
      <c r="B1173" s="11"/>
      <c r="C1173" s="11"/>
      <c r="D1173" s="852" t="s">
        <v>707</v>
      </c>
      <c r="E1173" s="832"/>
      <c r="F1173" s="832"/>
      <c r="G1173" s="4"/>
      <c r="H1173" s="4"/>
      <c r="I1173" s="4"/>
      <c r="J1173" s="4"/>
      <c r="K1173" s="4"/>
      <c r="L1173" s="4"/>
      <c r="M1173" s="4"/>
      <c r="N1173" s="4"/>
      <c r="O1173" s="4"/>
      <c r="P1173" s="4"/>
      <c r="Q1173" s="4"/>
      <c r="R1173" s="4"/>
      <c r="S1173" s="4"/>
      <c r="T1173" s="4"/>
      <c r="U1173" s="4"/>
      <c r="V1173" s="4"/>
      <c r="W1173" s="4"/>
      <c r="X1173" s="4"/>
      <c r="Y1173" s="4"/>
      <c r="Z1173" s="4"/>
    </row>
    <row r="1174" spans="1:26" ht="12.75" customHeight="1">
      <c r="A1174" s="11"/>
      <c r="B1174" s="11"/>
      <c r="C1174" s="11"/>
      <c r="D1174" s="860" t="s">
        <v>708</v>
      </c>
      <c r="E1174" s="832"/>
      <c r="F1174" s="832"/>
      <c r="G1174" s="4"/>
      <c r="H1174" s="4"/>
      <c r="I1174" s="4"/>
      <c r="J1174" s="4"/>
      <c r="K1174" s="4"/>
      <c r="L1174" s="4"/>
      <c r="M1174" s="4"/>
      <c r="N1174" s="4"/>
      <c r="O1174" s="4"/>
      <c r="P1174" s="4"/>
      <c r="Q1174" s="4"/>
      <c r="R1174" s="4"/>
      <c r="S1174" s="4"/>
      <c r="T1174" s="4"/>
      <c r="U1174" s="4"/>
      <c r="V1174" s="4"/>
      <c r="W1174" s="4"/>
      <c r="X1174" s="4"/>
      <c r="Y1174" s="4"/>
      <c r="Z1174" s="4"/>
    </row>
    <row r="1175" spans="1:26" ht="12.75" customHeight="1">
      <c r="A1175" s="27"/>
      <c r="B1175" s="27"/>
      <c r="C1175" s="27"/>
      <c r="D1175" s="4"/>
      <c r="E1175" s="4"/>
      <c r="F1175" s="4"/>
      <c r="G1175" s="4"/>
      <c r="H1175" s="4"/>
      <c r="I1175" s="4"/>
      <c r="J1175" s="4"/>
      <c r="K1175" s="4"/>
      <c r="L1175" s="4"/>
      <c r="M1175" s="4"/>
      <c r="N1175" s="4"/>
      <c r="O1175" s="4"/>
      <c r="P1175" s="4"/>
      <c r="Q1175" s="4"/>
      <c r="R1175" s="4"/>
      <c r="S1175" s="4"/>
      <c r="T1175" s="4"/>
      <c r="U1175" s="4"/>
      <c r="V1175" s="4"/>
      <c r="W1175" s="4"/>
      <c r="X1175" s="4"/>
      <c r="Y1175" s="4"/>
      <c r="Z1175" s="4"/>
    </row>
    <row r="1176" spans="1:26" ht="12.75" customHeight="1">
      <c r="A1176" s="33"/>
      <c r="B1176" s="33"/>
      <c r="C1176" s="32"/>
      <c r="D1176" s="852" t="s">
        <v>709</v>
      </c>
      <c r="E1176" s="832"/>
      <c r="F1176" s="832"/>
      <c r="G1176" s="4"/>
      <c r="H1176" s="4"/>
      <c r="I1176" s="4"/>
      <c r="J1176" s="4"/>
      <c r="K1176" s="4"/>
      <c r="L1176" s="4"/>
      <c r="M1176" s="4"/>
      <c r="N1176" s="4"/>
      <c r="O1176" s="4"/>
      <c r="P1176" s="4"/>
      <c r="Q1176" s="4"/>
      <c r="R1176" s="4"/>
      <c r="S1176" s="4"/>
      <c r="T1176" s="4"/>
      <c r="U1176" s="4"/>
      <c r="V1176" s="4"/>
      <c r="W1176" s="4"/>
      <c r="X1176" s="4"/>
      <c r="Y1176" s="4"/>
      <c r="Z1176" s="4"/>
    </row>
    <row r="1177" spans="1:26" ht="12.75" customHeight="1">
      <c r="A1177" s="11"/>
      <c r="B1177" s="34" t="s">
        <v>2562</v>
      </c>
      <c r="C1177" s="11"/>
      <c r="D1177" s="860" t="s">
        <v>710</v>
      </c>
      <c r="E1177" s="832"/>
      <c r="F1177" s="832"/>
      <c r="G1177" s="4"/>
      <c r="H1177" s="4"/>
      <c r="I1177" s="4"/>
      <c r="J1177" s="4"/>
      <c r="K1177" s="4"/>
      <c r="L1177" s="4"/>
      <c r="M1177" s="4"/>
      <c r="N1177" s="4"/>
      <c r="O1177" s="4"/>
      <c r="P1177" s="4"/>
      <c r="Q1177" s="4"/>
      <c r="R1177" s="4"/>
      <c r="S1177" s="4"/>
      <c r="T1177" s="4"/>
      <c r="U1177" s="4"/>
      <c r="V1177" s="4"/>
      <c r="W1177" s="4"/>
      <c r="X1177" s="4"/>
      <c r="Y1177" s="4"/>
      <c r="Z1177" s="4"/>
    </row>
    <row r="1178" spans="1:26" ht="12.75" customHeight="1">
      <c r="A1178" s="11"/>
      <c r="B1178" s="33"/>
      <c r="C1178" s="11"/>
      <c r="D1178" s="860" t="s">
        <v>711</v>
      </c>
      <c r="E1178" s="832"/>
      <c r="F1178" s="832"/>
      <c r="G1178" s="4"/>
      <c r="H1178" s="4"/>
      <c r="I1178" s="4"/>
      <c r="J1178" s="4"/>
      <c r="K1178" s="4"/>
      <c r="L1178" s="4"/>
      <c r="M1178" s="4"/>
      <c r="N1178" s="4"/>
      <c r="O1178" s="4"/>
      <c r="P1178" s="4"/>
      <c r="Q1178" s="4"/>
      <c r="R1178" s="4"/>
      <c r="S1178" s="4"/>
      <c r="T1178" s="4"/>
      <c r="U1178" s="4"/>
      <c r="V1178" s="4"/>
      <c r="W1178" s="4"/>
      <c r="X1178" s="4"/>
      <c r="Y1178" s="4"/>
      <c r="Z1178" s="4"/>
    </row>
    <row r="1179" spans="1:26" ht="12.75" customHeight="1">
      <c r="A1179" s="11"/>
      <c r="B1179" s="11"/>
      <c r="C1179" s="11"/>
      <c r="D1179" s="860"/>
      <c r="E1179" s="832"/>
      <c r="F1179" s="832"/>
      <c r="G1179" s="4"/>
      <c r="H1179" s="4"/>
      <c r="I1179" s="4"/>
      <c r="J1179" s="4"/>
      <c r="K1179" s="4"/>
      <c r="L1179" s="4"/>
      <c r="M1179" s="4"/>
      <c r="N1179" s="4"/>
      <c r="O1179" s="4"/>
      <c r="P1179" s="4"/>
      <c r="Q1179" s="4"/>
      <c r="R1179" s="4"/>
      <c r="S1179" s="4"/>
      <c r="T1179" s="4"/>
      <c r="U1179" s="4"/>
      <c r="V1179" s="4"/>
      <c r="W1179" s="4"/>
      <c r="X1179" s="4"/>
      <c r="Y1179" s="4"/>
      <c r="Z1179" s="4"/>
    </row>
    <row r="1180" spans="1:26" ht="12.75" customHeight="1">
      <c r="A1180" s="848" t="s">
        <v>712</v>
      </c>
      <c r="B1180" s="849"/>
      <c r="C1180" s="849"/>
      <c r="D1180" s="849"/>
      <c r="E1180" s="849"/>
      <c r="F1180" s="849"/>
      <c r="G1180" s="849"/>
      <c r="H1180" s="4"/>
      <c r="I1180" s="4"/>
      <c r="J1180" s="4"/>
      <c r="K1180" s="4"/>
      <c r="L1180" s="4"/>
      <c r="M1180" s="4"/>
      <c r="N1180" s="4"/>
      <c r="O1180" s="4"/>
      <c r="P1180" s="4"/>
      <c r="Q1180" s="4"/>
      <c r="R1180" s="4"/>
      <c r="S1180" s="4"/>
      <c r="T1180" s="4"/>
      <c r="U1180" s="4"/>
      <c r="V1180" s="4"/>
      <c r="W1180" s="4"/>
      <c r="X1180" s="4"/>
      <c r="Y1180" s="4"/>
      <c r="Z1180" s="4"/>
    </row>
    <row r="1181" spans="1:26" ht="12.75" customHeight="1">
      <c r="A1181" s="12"/>
      <c r="B1181" s="12"/>
      <c r="C1181" s="11"/>
      <c r="D1181" s="4"/>
      <c r="E1181" s="4"/>
      <c r="F1181" s="4"/>
      <c r="G1181" s="4"/>
      <c r="H1181" s="4"/>
      <c r="I1181" s="4"/>
      <c r="J1181" s="4"/>
      <c r="K1181" s="4"/>
      <c r="L1181" s="4"/>
      <c r="M1181" s="4"/>
      <c r="N1181" s="4"/>
      <c r="O1181" s="4"/>
      <c r="P1181" s="4"/>
      <c r="Q1181" s="4"/>
      <c r="R1181" s="4"/>
      <c r="S1181" s="4"/>
      <c r="T1181" s="4"/>
      <c r="U1181" s="4"/>
      <c r="V1181" s="4"/>
      <c r="W1181" s="4"/>
      <c r="X1181" s="4"/>
      <c r="Y1181" s="4"/>
      <c r="Z1181" s="4"/>
    </row>
    <row r="1182" spans="1:26" ht="12.75" customHeight="1">
      <c r="A1182" s="12"/>
      <c r="B1182" s="4"/>
      <c r="C1182" s="11"/>
      <c r="D1182" s="856" t="s">
        <v>713</v>
      </c>
      <c r="E1182" s="832"/>
      <c r="F1182" s="832"/>
      <c r="G1182" s="4"/>
      <c r="H1182" s="4"/>
      <c r="I1182" s="4"/>
      <c r="J1182" s="4"/>
      <c r="K1182" s="4"/>
      <c r="L1182" s="4"/>
      <c r="M1182" s="4"/>
      <c r="N1182" s="4"/>
      <c r="O1182" s="4"/>
      <c r="P1182" s="4"/>
      <c r="Q1182" s="4"/>
      <c r="R1182" s="4"/>
      <c r="S1182" s="4"/>
      <c r="T1182" s="4"/>
      <c r="U1182" s="4"/>
      <c r="V1182" s="4"/>
      <c r="W1182" s="4"/>
      <c r="X1182" s="4"/>
      <c r="Y1182" s="4"/>
      <c r="Z1182" s="4"/>
    </row>
    <row r="1183" spans="1:26" ht="12.75" customHeight="1">
      <c r="A1183" s="12"/>
      <c r="B1183" s="34" t="s">
        <v>520</v>
      </c>
      <c r="C1183" s="11"/>
      <c r="D1183" s="860" t="s">
        <v>710</v>
      </c>
      <c r="E1183" s="832"/>
      <c r="F1183" s="832"/>
      <c r="G1183" s="4"/>
      <c r="H1183" s="4"/>
      <c r="I1183" s="4"/>
      <c r="J1183" s="4"/>
      <c r="K1183" s="4"/>
      <c r="L1183" s="4"/>
      <c r="M1183" s="4"/>
      <c r="N1183" s="4"/>
      <c r="O1183" s="4"/>
      <c r="P1183" s="4"/>
      <c r="Q1183" s="4"/>
      <c r="R1183" s="4"/>
      <c r="S1183" s="4"/>
      <c r="T1183" s="4"/>
      <c r="U1183" s="4"/>
      <c r="V1183" s="4"/>
      <c r="W1183" s="4"/>
      <c r="X1183" s="4"/>
      <c r="Y1183" s="4"/>
      <c r="Z1183" s="4"/>
    </row>
    <row r="1184" spans="1:26" ht="12.75" customHeight="1">
      <c r="A1184" s="12"/>
      <c r="B1184" s="4"/>
      <c r="C1184" s="11"/>
      <c r="D1184" s="860" t="s">
        <v>714</v>
      </c>
      <c r="E1184" s="832"/>
      <c r="F1184" s="832"/>
      <c r="G1184" s="4"/>
      <c r="H1184" s="4"/>
      <c r="I1184" s="4"/>
      <c r="J1184" s="4"/>
      <c r="K1184" s="4"/>
      <c r="L1184" s="4"/>
      <c r="M1184" s="4"/>
      <c r="N1184" s="4"/>
      <c r="O1184" s="4"/>
      <c r="P1184" s="4"/>
      <c r="Q1184" s="4"/>
      <c r="R1184" s="4"/>
      <c r="S1184" s="4"/>
      <c r="T1184" s="4"/>
      <c r="U1184" s="4"/>
      <c r="V1184" s="4"/>
      <c r="W1184" s="4"/>
      <c r="X1184" s="4"/>
      <c r="Y1184" s="4"/>
      <c r="Z1184" s="4"/>
    </row>
    <row r="1185" spans="1:26" ht="12.75" customHeight="1">
      <c r="A1185" s="12"/>
      <c r="B1185" s="4"/>
      <c r="C1185" s="11"/>
      <c r="D1185" s="44"/>
      <c r="E1185" s="44"/>
      <c r="F1185" s="44"/>
      <c r="G1185" s="4"/>
      <c r="H1185" s="4"/>
      <c r="I1185" s="4"/>
      <c r="J1185" s="4"/>
      <c r="K1185" s="4"/>
      <c r="L1185" s="4"/>
      <c r="M1185" s="4"/>
      <c r="N1185" s="4"/>
      <c r="O1185" s="4"/>
      <c r="P1185" s="4"/>
      <c r="Q1185" s="4"/>
      <c r="R1185" s="4"/>
      <c r="S1185" s="4"/>
      <c r="T1185" s="4"/>
      <c r="U1185" s="4"/>
      <c r="V1185" s="4"/>
      <c r="W1185" s="4"/>
      <c r="X1185" s="4"/>
      <c r="Y1185" s="4"/>
      <c r="Z1185" s="4"/>
    </row>
    <row r="1186" spans="1:26" ht="12.75" customHeight="1">
      <c r="A1186" s="12"/>
      <c r="B1186" s="12"/>
      <c r="C1186" s="11"/>
      <c r="D1186" s="856" t="s">
        <v>495</v>
      </c>
      <c r="E1186" s="832"/>
      <c r="F1186" s="832"/>
      <c r="G1186" s="4"/>
      <c r="H1186" s="4"/>
      <c r="I1186" s="4"/>
      <c r="J1186" s="4"/>
      <c r="K1186" s="4"/>
      <c r="L1186" s="4"/>
      <c r="M1186" s="4"/>
      <c r="N1186" s="4"/>
      <c r="O1186" s="4"/>
      <c r="P1186" s="4"/>
      <c r="Q1186" s="4"/>
      <c r="R1186" s="4"/>
      <c r="S1186" s="4"/>
      <c r="T1186" s="4"/>
      <c r="U1186" s="4"/>
      <c r="V1186" s="4"/>
      <c r="W1186" s="4"/>
      <c r="X1186" s="4"/>
      <c r="Y1186" s="4"/>
      <c r="Z1186" s="4"/>
    </row>
    <row r="1187" spans="1:26" ht="12.75" customHeight="1">
      <c r="A1187" s="52"/>
      <c r="B1187" s="52"/>
      <c r="C1187" s="52"/>
      <c r="D1187" s="855" t="s">
        <v>496</v>
      </c>
      <c r="E1187" s="832"/>
      <c r="F1187" s="832"/>
      <c r="G1187" s="24"/>
      <c r="H1187" s="4"/>
      <c r="I1187" s="4"/>
      <c r="J1187" s="4"/>
      <c r="K1187" s="4"/>
      <c r="L1187" s="4"/>
      <c r="M1187" s="4"/>
      <c r="N1187" s="4"/>
      <c r="O1187" s="4"/>
      <c r="P1187" s="4"/>
      <c r="Q1187" s="4"/>
      <c r="R1187" s="4"/>
      <c r="S1187" s="4"/>
      <c r="T1187" s="4"/>
      <c r="U1187" s="4"/>
      <c r="V1187" s="4"/>
      <c r="W1187" s="4"/>
      <c r="X1187" s="4"/>
      <c r="Y1187" s="4"/>
      <c r="Z1187" s="4"/>
    </row>
    <row r="1188" spans="1:26" ht="12.75" customHeight="1">
      <c r="A1188" s="33"/>
      <c r="B1188" s="34" t="s">
        <v>520</v>
      </c>
      <c r="C1188" s="11"/>
      <c r="D1188" s="855" t="s">
        <v>715</v>
      </c>
      <c r="E1188" s="832"/>
      <c r="F1188" s="832"/>
      <c r="G1188" s="4"/>
      <c r="H1188" s="4"/>
      <c r="I1188" s="4"/>
      <c r="J1188" s="4"/>
      <c r="K1188" s="4"/>
      <c r="L1188" s="4"/>
      <c r="M1188" s="4"/>
      <c r="N1188" s="4"/>
      <c r="O1188" s="4"/>
      <c r="P1188" s="4"/>
      <c r="Q1188" s="4"/>
      <c r="R1188" s="4"/>
      <c r="S1188" s="4"/>
      <c r="T1188" s="4"/>
      <c r="U1188" s="4"/>
      <c r="V1188" s="4"/>
      <c r="W1188" s="4"/>
      <c r="X1188" s="4"/>
      <c r="Y1188" s="4"/>
      <c r="Z1188" s="4"/>
    </row>
    <row r="1189" spans="1:26" ht="12.75" customHeight="1">
      <c r="A1189" s="11"/>
      <c r="B1189" s="11"/>
      <c r="C1189" s="11"/>
      <c r="D1189" s="4"/>
      <c r="E1189" s="854" t="s">
        <v>498</v>
      </c>
      <c r="F1189" s="832"/>
      <c r="G1189" s="4"/>
      <c r="H1189" s="4"/>
      <c r="I1189" s="4"/>
      <c r="J1189" s="4"/>
      <c r="K1189" s="4"/>
      <c r="L1189" s="4"/>
      <c r="M1189" s="4"/>
      <c r="N1189" s="4"/>
      <c r="O1189" s="4"/>
      <c r="P1189" s="4"/>
      <c r="Q1189" s="4"/>
      <c r="R1189" s="4"/>
      <c r="S1189" s="4"/>
      <c r="T1189" s="4"/>
      <c r="U1189" s="4"/>
      <c r="V1189" s="4"/>
      <c r="W1189" s="4"/>
      <c r="X1189" s="4"/>
      <c r="Y1189" s="4"/>
      <c r="Z1189" s="4"/>
    </row>
    <row r="1190" spans="1:26" ht="12.75" customHeight="1">
      <c r="A1190" s="4"/>
      <c r="B1190" s="4"/>
      <c r="C1190" s="4"/>
      <c r="D1190" s="4"/>
      <c r="E1190" s="4"/>
      <c r="F1190" s="4"/>
      <c r="G1190" s="4"/>
      <c r="H1190" s="4"/>
      <c r="I1190" s="4"/>
      <c r="J1190" s="4"/>
      <c r="K1190" s="4"/>
      <c r="L1190" s="4"/>
      <c r="M1190" s="4"/>
      <c r="N1190" s="4"/>
      <c r="O1190" s="4"/>
      <c r="P1190" s="4"/>
      <c r="Q1190" s="4"/>
      <c r="R1190" s="4"/>
      <c r="S1190" s="4"/>
      <c r="T1190" s="4"/>
      <c r="U1190" s="4"/>
      <c r="V1190" s="4"/>
      <c r="W1190" s="4"/>
      <c r="X1190" s="4"/>
      <c r="Y1190" s="4"/>
      <c r="Z1190" s="4"/>
    </row>
    <row r="1191" spans="1:26" ht="12.75" customHeight="1">
      <c r="A1191" s="848" t="s">
        <v>716</v>
      </c>
      <c r="B1191" s="849"/>
      <c r="C1191" s="849"/>
      <c r="D1191" s="849"/>
      <c r="E1191" s="849"/>
      <c r="F1191" s="849"/>
      <c r="G1191" s="849"/>
      <c r="H1191" s="4"/>
      <c r="I1191" s="4"/>
      <c r="J1191" s="4"/>
      <c r="K1191" s="4"/>
      <c r="L1191" s="4"/>
      <c r="M1191" s="4"/>
      <c r="N1191" s="4"/>
      <c r="O1191" s="4"/>
      <c r="P1191" s="4"/>
      <c r="Q1191" s="4"/>
      <c r="R1191" s="4"/>
      <c r="S1191" s="4"/>
      <c r="T1191" s="4"/>
      <c r="U1191" s="4"/>
      <c r="V1191" s="4"/>
      <c r="W1191" s="4"/>
      <c r="X1191" s="4"/>
      <c r="Y1191" s="4"/>
      <c r="Z1191" s="4"/>
    </row>
    <row r="1192" spans="1:26" ht="12.75" customHeight="1">
      <c r="A1192" s="4"/>
      <c r="B1192" s="4"/>
      <c r="C1192" s="4"/>
      <c r="D1192" s="4"/>
      <c r="E1192" s="4"/>
      <c r="F1192" s="4"/>
      <c r="G1192" s="4"/>
      <c r="H1192" s="4"/>
      <c r="I1192" s="4"/>
      <c r="J1192" s="4"/>
      <c r="K1192" s="4"/>
      <c r="L1192" s="4"/>
      <c r="M1192" s="4"/>
      <c r="N1192" s="4"/>
      <c r="O1192" s="4"/>
      <c r="P1192" s="4"/>
      <c r="Q1192" s="4"/>
      <c r="R1192" s="4"/>
      <c r="S1192" s="4"/>
      <c r="T1192" s="4"/>
      <c r="U1192" s="4"/>
      <c r="V1192" s="4"/>
      <c r="W1192" s="4"/>
      <c r="X1192" s="4"/>
      <c r="Y1192" s="4"/>
      <c r="Z1192" s="4"/>
    </row>
    <row r="1193" spans="1:26" ht="12.75" customHeight="1">
      <c r="A1193" s="4"/>
      <c r="B1193" s="4"/>
      <c r="C1193" s="4"/>
      <c r="D1193" s="3" t="s">
        <v>717</v>
      </c>
      <c r="E1193" s="4"/>
      <c r="F1193" s="4"/>
      <c r="G1193" s="4"/>
      <c r="H1193" s="4"/>
      <c r="I1193" s="4"/>
      <c r="J1193" s="4"/>
      <c r="K1193" s="4"/>
      <c r="L1193" s="4"/>
      <c r="M1193" s="4"/>
      <c r="N1193" s="4"/>
      <c r="O1193" s="4"/>
      <c r="P1193" s="4"/>
      <c r="Q1193" s="4"/>
      <c r="R1193" s="4"/>
      <c r="S1193" s="4"/>
      <c r="T1193" s="4"/>
      <c r="U1193" s="4"/>
      <c r="V1193" s="4"/>
      <c r="W1193" s="4"/>
      <c r="X1193" s="4"/>
      <c r="Y1193" s="4"/>
      <c r="Z1193" s="4"/>
    </row>
    <row r="1194" spans="1:26" ht="12.75" customHeight="1">
      <c r="A1194" s="4"/>
      <c r="B1194" s="4"/>
      <c r="C1194" s="4"/>
      <c r="D1194" s="4" t="s">
        <v>718</v>
      </c>
      <c r="E1194" s="4"/>
      <c r="F1194" s="4"/>
      <c r="G1194" s="4"/>
      <c r="H1194" s="4"/>
      <c r="I1194" s="4"/>
      <c r="J1194" s="4"/>
      <c r="K1194" s="4"/>
      <c r="L1194" s="4"/>
      <c r="M1194" s="4"/>
      <c r="N1194" s="4"/>
      <c r="O1194" s="4"/>
      <c r="P1194" s="4"/>
      <c r="Q1194" s="4"/>
      <c r="R1194" s="4"/>
      <c r="S1194" s="4"/>
      <c r="T1194" s="4"/>
      <c r="U1194" s="4"/>
      <c r="V1194" s="4"/>
      <c r="W1194" s="4"/>
      <c r="X1194" s="4"/>
      <c r="Y1194" s="4"/>
      <c r="Z1194" s="4"/>
    </row>
    <row r="1195" spans="1:26" ht="12.75" customHeight="1">
      <c r="A1195" s="4"/>
      <c r="B1195" s="4"/>
      <c r="C1195" s="4"/>
      <c r="D1195" s="3"/>
      <c r="E1195" s="4"/>
      <c r="F1195" s="4"/>
      <c r="G1195" s="4"/>
      <c r="H1195" s="4"/>
      <c r="I1195" s="4"/>
      <c r="J1195" s="4"/>
      <c r="K1195" s="4"/>
      <c r="L1195" s="4"/>
      <c r="M1195" s="4"/>
      <c r="N1195" s="4"/>
      <c r="O1195" s="4"/>
      <c r="P1195" s="4"/>
      <c r="Q1195" s="4"/>
      <c r="R1195" s="4"/>
      <c r="S1195" s="4"/>
      <c r="T1195" s="4"/>
      <c r="U1195" s="4"/>
      <c r="V1195" s="4"/>
      <c r="W1195" s="4"/>
      <c r="X1195" s="4"/>
      <c r="Y1195" s="4"/>
      <c r="Z1195" s="4"/>
    </row>
    <row r="1196" spans="1:26" ht="12.75" customHeight="1">
      <c r="A1196" s="4"/>
      <c r="B1196" s="34" t="s">
        <v>520</v>
      </c>
      <c r="C1196" s="4"/>
      <c r="D1196" s="833" t="s">
        <v>719</v>
      </c>
      <c r="E1196" s="832"/>
      <c r="F1196" s="832"/>
      <c r="G1196" s="4"/>
      <c r="H1196" s="4"/>
      <c r="I1196" s="4"/>
      <c r="J1196" s="4"/>
      <c r="K1196" s="4"/>
      <c r="L1196" s="4"/>
      <c r="M1196" s="4"/>
      <c r="N1196" s="4"/>
      <c r="O1196" s="4"/>
      <c r="P1196" s="4"/>
      <c r="Q1196" s="4"/>
      <c r="R1196" s="4"/>
      <c r="S1196" s="4"/>
      <c r="T1196" s="4"/>
      <c r="U1196" s="4"/>
      <c r="V1196" s="4"/>
      <c r="W1196" s="4"/>
      <c r="X1196" s="4"/>
      <c r="Y1196" s="4"/>
      <c r="Z1196" s="4"/>
    </row>
    <row r="1197" spans="1:26" ht="12.75" customHeight="1">
      <c r="A1197" s="4"/>
      <c r="B1197" s="4"/>
      <c r="C1197" s="4"/>
      <c r="D1197" s="832"/>
      <c r="E1197" s="832"/>
      <c r="F1197" s="832"/>
      <c r="G1197" s="4"/>
      <c r="H1197" s="4"/>
      <c r="I1197" s="4"/>
      <c r="J1197" s="4"/>
      <c r="K1197" s="4"/>
      <c r="L1197" s="4"/>
      <c r="M1197" s="4"/>
      <c r="N1197" s="4"/>
      <c r="O1197" s="4"/>
      <c r="P1197" s="4"/>
      <c r="Q1197" s="4"/>
      <c r="R1197" s="4"/>
      <c r="S1197" s="4"/>
      <c r="T1197" s="4"/>
      <c r="U1197" s="4"/>
      <c r="V1197" s="4"/>
      <c r="W1197" s="4"/>
      <c r="X1197" s="4"/>
      <c r="Y1197" s="4"/>
      <c r="Z1197" s="4"/>
    </row>
    <row r="1198" spans="1:26" ht="12.75" customHeight="1">
      <c r="A1198" s="4"/>
      <c r="B1198" s="4"/>
      <c r="C1198" s="4"/>
      <c r="D1198" s="832"/>
      <c r="E1198" s="832"/>
      <c r="F1198" s="832"/>
      <c r="G1198" s="4"/>
      <c r="H1198" s="4"/>
      <c r="I1198" s="4"/>
      <c r="J1198" s="4"/>
      <c r="K1198" s="4"/>
      <c r="L1198" s="4"/>
      <c r="M1198" s="4"/>
      <c r="N1198" s="4"/>
      <c r="O1198" s="4"/>
      <c r="P1198" s="4"/>
      <c r="Q1198" s="4"/>
      <c r="R1198" s="4"/>
      <c r="S1198" s="4"/>
      <c r="T1198" s="4"/>
      <c r="U1198" s="4"/>
      <c r="V1198" s="4"/>
      <c r="W1198" s="4"/>
      <c r="X1198" s="4"/>
      <c r="Y1198" s="4"/>
      <c r="Z1198" s="4"/>
    </row>
    <row r="1199" spans="1:26" ht="12.75" customHeight="1">
      <c r="A1199" s="4"/>
      <c r="B1199" s="4"/>
      <c r="C1199" s="4"/>
      <c r="D1199" s="832"/>
      <c r="E1199" s="832"/>
      <c r="F1199" s="832"/>
      <c r="G1199" s="4"/>
      <c r="H1199" s="4"/>
      <c r="I1199" s="4"/>
      <c r="J1199" s="4"/>
      <c r="K1199" s="4"/>
      <c r="L1199" s="4"/>
      <c r="M1199" s="4"/>
      <c r="N1199" s="4"/>
      <c r="O1199" s="4"/>
      <c r="P1199" s="4"/>
      <c r="Q1199" s="4"/>
      <c r="R1199" s="4"/>
      <c r="S1199" s="4"/>
      <c r="T1199" s="4"/>
      <c r="U1199" s="4"/>
      <c r="V1199" s="4"/>
      <c r="W1199" s="4"/>
      <c r="X1199" s="4"/>
      <c r="Y1199" s="4"/>
      <c r="Z1199" s="4"/>
    </row>
    <row r="1200" spans="1:26" ht="12.75" customHeight="1">
      <c r="A1200" s="4"/>
      <c r="B1200" s="4"/>
      <c r="C1200" s="4"/>
      <c r="D1200" s="4"/>
      <c r="E1200" s="4"/>
      <c r="F1200" s="4"/>
      <c r="G1200" s="4"/>
      <c r="H1200" s="4"/>
      <c r="I1200" s="4"/>
      <c r="J1200" s="4"/>
      <c r="K1200" s="4"/>
      <c r="L1200" s="4"/>
      <c r="M1200" s="4"/>
      <c r="N1200" s="4"/>
      <c r="O1200" s="4"/>
      <c r="P1200" s="4"/>
      <c r="Q1200" s="4"/>
      <c r="R1200" s="4"/>
      <c r="S1200" s="4"/>
      <c r="T1200" s="4"/>
      <c r="U1200" s="4"/>
      <c r="V1200" s="4"/>
      <c r="W1200" s="4"/>
      <c r="X1200" s="4"/>
      <c r="Y1200" s="4"/>
      <c r="Z1200" s="4"/>
    </row>
    <row r="1201" spans="1:26" ht="12.75" customHeight="1">
      <c r="A1201" s="4"/>
      <c r="B1201" s="4"/>
      <c r="C1201" s="4"/>
      <c r="D1201" s="3" t="s">
        <v>720</v>
      </c>
      <c r="E1201" s="4"/>
      <c r="F1201" s="4"/>
      <c r="G1201" s="4"/>
      <c r="H1201" s="4"/>
      <c r="I1201" s="4"/>
      <c r="J1201" s="4"/>
      <c r="K1201" s="4"/>
      <c r="L1201" s="4"/>
      <c r="M1201" s="4"/>
      <c r="N1201" s="4"/>
      <c r="O1201" s="4"/>
      <c r="P1201" s="4"/>
      <c r="Q1201" s="4"/>
      <c r="R1201" s="4"/>
      <c r="S1201" s="4"/>
      <c r="T1201" s="4"/>
      <c r="U1201" s="4"/>
      <c r="V1201" s="4"/>
      <c r="W1201" s="4"/>
      <c r="X1201" s="4"/>
      <c r="Y1201" s="4"/>
      <c r="Z1201" s="4"/>
    </row>
    <row r="1202" spans="1:26" ht="12.75" customHeight="1">
      <c r="A1202" s="4"/>
      <c r="B1202" s="4"/>
      <c r="C1202" s="4"/>
      <c r="D1202" s="4" t="s">
        <v>721</v>
      </c>
      <c r="E1202" s="4"/>
      <c r="F1202" s="4"/>
      <c r="G1202" s="4"/>
      <c r="H1202" s="4"/>
      <c r="I1202" s="4"/>
      <c r="J1202" s="4"/>
      <c r="K1202" s="4"/>
      <c r="L1202" s="4"/>
      <c r="M1202" s="4"/>
      <c r="N1202" s="4"/>
      <c r="O1202" s="4"/>
      <c r="P1202" s="4"/>
      <c r="Q1202" s="4"/>
      <c r="R1202" s="4"/>
      <c r="S1202" s="4"/>
      <c r="T1202" s="4"/>
      <c r="U1202" s="4"/>
      <c r="V1202" s="4"/>
      <c r="W1202" s="4"/>
      <c r="X1202" s="4"/>
      <c r="Y1202" s="4"/>
      <c r="Z1202" s="4"/>
    </row>
    <row r="1203" spans="1:26" ht="12.75" customHeight="1">
      <c r="A1203" s="4"/>
      <c r="B1203" s="4"/>
      <c r="C1203" s="4"/>
      <c r="D1203" s="4"/>
      <c r="E1203" s="4"/>
      <c r="F1203" s="4"/>
      <c r="G1203" s="4"/>
      <c r="H1203" s="4"/>
      <c r="I1203" s="4"/>
      <c r="J1203" s="4"/>
      <c r="K1203" s="4"/>
      <c r="L1203" s="4"/>
      <c r="M1203" s="4"/>
      <c r="N1203" s="4"/>
      <c r="O1203" s="4"/>
      <c r="P1203" s="4"/>
      <c r="Q1203" s="4"/>
      <c r="R1203" s="4"/>
      <c r="S1203" s="4"/>
      <c r="T1203" s="4"/>
      <c r="U1203" s="4"/>
      <c r="V1203" s="4"/>
      <c r="W1203" s="4"/>
      <c r="X1203" s="4"/>
      <c r="Y1203" s="4"/>
      <c r="Z1203" s="4"/>
    </row>
    <row r="1204" spans="1:26" ht="12.75" customHeight="1">
      <c r="A1204" s="4"/>
      <c r="B1204" s="34" t="s">
        <v>520</v>
      </c>
      <c r="C1204" s="4"/>
      <c r="D1204" s="4" t="s">
        <v>635</v>
      </c>
      <c r="E1204" s="4"/>
      <c r="F1204" s="4"/>
      <c r="G1204" s="4"/>
      <c r="H1204" s="4"/>
      <c r="I1204" s="4"/>
      <c r="J1204" s="4"/>
      <c r="K1204" s="4"/>
      <c r="L1204" s="4"/>
      <c r="M1204" s="4"/>
      <c r="N1204" s="4"/>
      <c r="O1204" s="4"/>
      <c r="P1204" s="4"/>
      <c r="Q1204" s="4"/>
      <c r="R1204" s="4"/>
      <c r="S1204" s="4"/>
      <c r="T1204" s="4"/>
      <c r="U1204" s="4"/>
      <c r="V1204" s="4"/>
      <c r="W1204" s="4"/>
      <c r="X1204" s="4"/>
      <c r="Y1204" s="4"/>
      <c r="Z1204" s="4"/>
    </row>
    <row r="1205" spans="1:26" ht="12.75" customHeight="1">
      <c r="A1205" s="4"/>
      <c r="B1205" s="4"/>
      <c r="C1205" s="4"/>
      <c r="D1205" s="4"/>
      <c r="E1205" s="4"/>
      <c r="F1205" s="4"/>
      <c r="G1205" s="4"/>
      <c r="H1205" s="4"/>
      <c r="I1205" s="4"/>
      <c r="J1205" s="4"/>
      <c r="K1205" s="4"/>
      <c r="L1205" s="4"/>
      <c r="M1205" s="4"/>
      <c r="N1205" s="4"/>
      <c r="O1205" s="4"/>
      <c r="P1205" s="4"/>
      <c r="Q1205" s="4"/>
      <c r="R1205" s="4"/>
      <c r="S1205" s="4"/>
      <c r="T1205" s="4"/>
      <c r="U1205" s="4"/>
      <c r="V1205" s="4"/>
      <c r="W1205" s="4"/>
      <c r="X1205" s="4"/>
      <c r="Y1205" s="4"/>
      <c r="Z1205" s="4"/>
    </row>
    <row r="1206" spans="1:26" ht="12.75" customHeight="1">
      <c r="A1206" s="4"/>
      <c r="B1206" s="34" t="s">
        <v>520</v>
      </c>
      <c r="C1206" s="4"/>
      <c r="D1206" s="833" t="s">
        <v>722</v>
      </c>
      <c r="E1206" s="832"/>
      <c r="F1206" s="832"/>
      <c r="G1206" s="4"/>
      <c r="H1206" s="4"/>
      <c r="I1206" s="4"/>
      <c r="J1206" s="4"/>
      <c r="K1206" s="4"/>
      <c r="L1206" s="4"/>
      <c r="M1206" s="4"/>
      <c r="N1206" s="4"/>
      <c r="O1206" s="4"/>
      <c r="P1206" s="4"/>
      <c r="Q1206" s="4"/>
      <c r="R1206" s="4"/>
      <c r="S1206" s="4"/>
      <c r="T1206" s="4"/>
      <c r="U1206" s="4"/>
      <c r="V1206" s="4"/>
      <c r="W1206" s="4"/>
      <c r="X1206" s="4"/>
      <c r="Y1206" s="4"/>
      <c r="Z1206" s="4"/>
    </row>
    <row r="1207" spans="1:26" ht="12.75" customHeight="1">
      <c r="A1207" s="4"/>
      <c r="B1207" s="4"/>
      <c r="C1207" s="4"/>
      <c r="D1207" s="832"/>
      <c r="E1207" s="832"/>
      <c r="F1207" s="832"/>
      <c r="G1207" s="4"/>
      <c r="H1207" s="4"/>
      <c r="I1207" s="4"/>
      <c r="J1207" s="4"/>
      <c r="K1207" s="4"/>
      <c r="L1207" s="4"/>
      <c r="M1207" s="4"/>
      <c r="N1207" s="4"/>
      <c r="O1207" s="4"/>
      <c r="P1207" s="4"/>
      <c r="Q1207" s="4"/>
      <c r="R1207" s="4"/>
      <c r="S1207" s="4"/>
      <c r="T1207" s="4"/>
      <c r="U1207" s="4"/>
      <c r="V1207" s="4"/>
      <c r="W1207" s="4"/>
      <c r="X1207" s="4"/>
      <c r="Y1207" s="4"/>
      <c r="Z1207" s="4"/>
    </row>
    <row r="1208" spans="1:26" ht="12.75" customHeight="1">
      <c r="A1208" s="4"/>
      <c r="B1208" s="4"/>
      <c r="C1208" s="4"/>
      <c r="D1208" s="832"/>
      <c r="E1208" s="832"/>
      <c r="F1208" s="832"/>
      <c r="G1208" s="4"/>
      <c r="H1208" s="4"/>
      <c r="I1208" s="4"/>
      <c r="J1208" s="4"/>
      <c r="K1208" s="4"/>
      <c r="L1208" s="4"/>
      <c r="M1208" s="4"/>
      <c r="N1208" s="4"/>
      <c r="O1208" s="4"/>
      <c r="P1208" s="4"/>
      <c r="Q1208" s="4"/>
      <c r="R1208" s="4"/>
      <c r="S1208" s="4"/>
      <c r="T1208" s="4"/>
      <c r="U1208" s="4"/>
      <c r="V1208" s="4"/>
      <c r="W1208" s="4"/>
      <c r="X1208" s="4"/>
      <c r="Y1208" s="4"/>
      <c r="Z1208" s="4"/>
    </row>
    <row r="1209" spans="1:26" ht="12.75" customHeight="1">
      <c r="A1209" s="4"/>
      <c r="B1209" s="4"/>
      <c r="C1209" s="4"/>
      <c r="D1209" s="832"/>
      <c r="E1209" s="832"/>
      <c r="F1209" s="832"/>
      <c r="G1209" s="4"/>
      <c r="H1209" s="4"/>
      <c r="I1209" s="4"/>
      <c r="J1209" s="4"/>
      <c r="K1209" s="4"/>
      <c r="L1209" s="4"/>
      <c r="M1209" s="4"/>
      <c r="N1209" s="4"/>
      <c r="O1209" s="4"/>
      <c r="P1209" s="4"/>
      <c r="Q1209" s="4"/>
      <c r="R1209" s="4"/>
      <c r="S1209" s="4"/>
      <c r="T1209" s="4"/>
      <c r="U1209" s="4"/>
      <c r="V1209" s="4"/>
      <c r="W1209" s="4"/>
      <c r="X1209" s="4"/>
      <c r="Y1209" s="4"/>
      <c r="Z1209" s="4"/>
    </row>
    <row r="1210" spans="1:26" ht="12.75" customHeight="1">
      <c r="A1210" s="4"/>
      <c r="B1210" s="4"/>
      <c r="C1210" s="4"/>
      <c r="D1210" s="832"/>
      <c r="E1210" s="832"/>
      <c r="F1210" s="832"/>
      <c r="G1210" s="4"/>
      <c r="H1210" s="4"/>
      <c r="I1210" s="4"/>
      <c r="J1210" s="4"/>
      <c r="K1210" s="4"/>
      <c r="L1210" s="4"/>
      <c r="M1210" s="4"/>
      <c r="N1210" s="4"/>
      <c r="O1210" s="4"/>
      <c r="P1210" s="4"/>
      <c r="Q1210" s="4"/>
      <c r="R1210" s="4"/>
      <c r="S1210" s="4"/>
      <c r="T1210" s="4"/>
      <c r="U1210" s="4"/>
      <c r="V1210" s="4"/>
      <c r="W1210" s="4"/>
      <c r="X1210" s="4"/>
      <c r="Y1210" s="4"/>
      <c r="Z1210" s="4"/>
    </row>
    <row r="1211" spans="1:26" ht="12.75" customHeight="1">
      <c r="A1211" s="4"/>
      <c r="B1211" s="4"/>
      <c r="C1211" s="4"/>
      <c r="D1211" s="4"/>
      <c r="E1211" s="4"/>
      <c r="F1211" s="4"/>
      <c r="G1211" s="4"/>
      <c r="H1211" s="4"/>
      <c r="I1211" s="4"/>
      <c r="J1211" s="4"/>
      <c r="K1211" s="4"/>
      <c r="L1211" s="4"/>
      <c r="M1211" s="4"/>
      <c r="N1211" s="4"/>
      <c r="O1211" s="4"/>
      <c r="P1211" s="4"/>
      <c r="Q1211" s="4"/>
      <c r="R1211" s="4"/>
      <c r="S1211" s="4"/>
      <c r="T1211" s="4"/>
      <c r="U1211" s="4"/>
      <c r="V1211" s="4"/>
      <c r="W1211" s="4"/>
      <c r="X1211" s="4"/>
      <c r="Y1211" s="4"/>
      <c r="Z1211" s="4"/>
    </row>
    <row r="1212" spans="1:26" ht="12.75" customHeight="1">
      <c r="A1212" s="848" t="s">
        <v>723</v>
      </c>
      <c r="B1212" s="849"/>
      <c r="C1212" s="849"/>
      <c r="D1212" s="849"/>
      <c r="E1212" s="849"/>
      <c r="F1212" s="849"/>
      <c r="G1212" s="849"/>
      <c r="H1212" s="4"/>
      <c r="I1212" s="4"/>
      <c r="J1212" s="4"/>
      <c r="K1212" s="4"/>
      <c r="L1212" s="4"/>
      <c r="M1212" s="4"/>
      <c r="N1212" s="4"/>
      <c r="O1212" s="4"/>
      <c r="P1212" s="4"/>
      <c r="Q1212" s="4"/>
      <c r="R1212" s="4"/>
      <c r="S1212" s="4"/>
      <c r="T1212" s="4"/>
      <c r="U1212" s="4"/>
      <c r="V1212" s="4"/>
      <c r="W1212" s="4"/>
      <c r="X1212" s="4"/>
      <c r="Y1212" s="4"/>
      <c r="Z1212" s="4"/>
    </row>
    <row r="1213" spans="1:26" ht="12.75" customHeight="1">
      <c r="A1213" s="4"/>
      <c r="B1213" s="4"/>
      <c r="C1213" s="4"/>
      <c r="D1213" s="4"/>
      <c r="E1213" s="4"/>
      <c r="F1213" s="4"/>
      <c r="G1213" s="4"/>
      <c r="H1213" s="4"/>
      <c r="I1213" s="4"/>
      <c r="J1213" s="4"/>
      <c r="K1213" s="4"/>
      <c r="L1213" s="4"/>
      <c r="M1213" s="4"/>
      <c r="N1213" s="4"/>
      <c r="O1213" s="4"/>
      <c r="P1213" s="4"/>
      <c r="Q1213" s="4"/>
      <c r="R1213" s="4"/>
      <c r="S1213" s="4"/>
      <c r="T1213" s="4"/>
      <c r="U1213" s="4"/>
      <c r="V1213" s="4"/>
      <c r="W1213" s="4"/>
      <c r="X1213" s="4"/>
      <c r="Y1213" s="4"/>
      <c r="Z1213" s="4"/>
    </row>
    <row r="1214" spans="1:26" ht="12.75" customHeight="1">
      <c r="A1214" s="4"/>
      <c r="B1214" s="4"/>
      <c r="C1214" s="4"/>
      <c r="D1214" s="4"/>
      <c r="E1214" s="4"/>
      <c r="F1214" s="4"/>
      <c r="G1214" s="4"/>
      <c r="H1214" s="4"/>
      <c r="I1214" s="4"/>
      <c r="J1214" s="4"/>
      <c r="K1214" s="4"/>
      <c r="L1214" s="4"/>
      <c r="M1214" s="4"/>
      <c r="N1214" s="4"/>
      <c r="O1214" s="4"/>
      <c r="P1214" s="4"/>
      <c r="Q1214" s="4"/>
      <c r="R1214" s="4"/>
      <c r="S1214" s="4"/>
      <c r="T1214" s="4"/>
      <c r="U1214" s="4"/>
      <c r="V1214" s="4"/>
      <c r="W1214" s="4"/>
      <c r="X1214" s="4"/>
      <c r="Y1214" s="4"/>
      <c r="Z1214" s="4"/>
    </row>
    <row r="1215" spans="1:26" ht="12.75" customHeight="1">
      <c r="A1215" s="4"/>
      <c r="B1215" s="34" t="s">
        <v>2562</v>
      </c>
      <c r="C1215" s="4"/>
      <c r="D1215" s="41" t="s">
        <v>724</v>
      </c>
      <c r="E1215" s="4"/>
      <c r="F1215" s="4"/>
      <c r="G1215" s="4"/>
      <c r="H1215" s="4"/>
      <c r="I1215" s="4"/>
      <c r="J1215" s="4"/>
      <c r="K1215" s="4"/>
      <c r="L1215" s="4"/>
      <c r="M1215" s="4"/>
      <c r="N1215" s="4"/>
      <c r="O1215" s="4"/>
      <c r="P1215" s="4"/>
      <c r="Q1215" s="4"/>
      <c r="R1215" s="4"/>
      <c r="S1215" s="4"/>
      <c r="T1215" s="4"/>
      <c r="U1215" s="4"/>
      <c r="V1215" s="4"/>
      <c r="W1215" s="4"/>
      <c r="X1215" s="4"/>
      <c r="Y1215" s="4"/>
      <c r="Z1215" s="4"/>
    </row>
    <row r="1216" spans="1:26" ht="12.75" customHeight="1">
      <c r="A1216" s="4"/>
      <c r="B1216" s="4"/>
      <c r="C1216" s="4"/>
      <c r="D1216" s="41" t="s">
        <v>725</v>
      </c>
      <c r="E1216" s="4"/>
      <c r="F1216" s="4"/>
      <c r="G1216" s="4"/>
      <c r="H1216" s="4"/>
      <c r="I1216" s="4"/>
      <c r="J1216" s="4"/>
      <c r="K1216" s="4"/>
      <c r="L1216" s="4"/>
      <c r="M1216" s="4"/>
      <c r="N1216" s="4"/>
      <c r="O1216" s="4"/>
      <c r="P1216" s="4"/>
      <c r="Q1216" s="4"/>
      <c r="R1216" s="4"/>
      <c r="S1216" s="4"/>
      <c r="T1216" s="4"/>
      <c r="U1216" s="4"/>
      <c r="V1216" s="4"/>
      <c r="W1216" s="4"/>
      <c r="X1216" s="4"/>
      <c r="Y1216" s="4"/>
      <c r="Z1216" s="4"/>
    </row>
    <row r="1217" spans="1:26" ht="12.75" customHeight="1">
      <c r="A1217" s="4"/>
      <c r="B1217" s="4"/>
      <c r="C1217" s="4"/>
      <c r="D1217" s="41"/>
      <c r="E1217" s="4"/>
      <c r="F1217" s="4"/>
      <c r="G1217" s="4"/>
      <c r="H1217" s="4"/>
      <c r="I1217" s="4"/>
      <c r="J1217" s="4"/>
      <c r="K1217" s="4"/>
      <c r="L1217" s="4"/>
      <c r="M1217" s="4"/>
      <c r="N1217" s="4"/>
      <c r="O1217" s="4"/>
      <c r="P1217" s="4"/>
      <c r="Q1217" s="4"/>
      <c r="R1217" s="4"/>
      <c r="S1217" s="4"/>
      <c r="T1217" s="4"/>
      <c r="U1217" s="4"/>
      <c r="V1217" s="4"/>
      <c r="W1217" s="4"/>
      <c r="X1217" s="4"/>
      <c r="Y1217" s="4"/>
      <c r="Z1217" s="4"/>
    </row>
    <row r="1218" spans="1:26" ht="12.75" customHeight="1">
      <c r="A1218" s="4"/>
      <c r="B1218" s="34" t="s">
        <v>2562</v>
      </c>
      <c r="C1218" s="4"/>
      <c r="D1218" s="41" t="s">
        <v>726</v>
      </c>
      <c r="E1218" s="4"/>
      <c r="F1218" s="4"/>
      <c r="G1218" s="4"/>
      <c r="H1218" s="4"/>
      <c r="I1218" s="4"/>
      <c r="J1218" s="4"/>
      <c r="K1218" s="4"/>
      <c r="L1218" s="4"/>
      <c r="M1218" s="4"/>
      <c r="N1218" s="4"/>
      <c r="O1218" s="4"/>
      <c r="P1218" s="4"/>
      <c r="Q1218" s="4"/>
      <c r="R1218" s="4"/>
      <c r="S1218" s="4"/>
      <c r="T1218" s="4"/>
      <c r="U1218" s="4"/>
      <c r="V1218" s="4"/>
      <c r="W1218" s="4"/>
      <c r="X1218" s="4"/>
      <c r="Y1218" s="4"/>
      <c r="Z1218" s="4"/>
    </row>
    <row r="1219" spans="1:26" ht="12.75" customHeight="1">
      <c r="A1219" s="4"/>
      <c r="B1219" s="4"/>
      <c r="C1219" s="4"/>
      <c r="D1219" s="41"/>
      <c r="E1219" s="3" t="s">
        <v>727</v>
      </c>
      <c r="F1219" s="4"/>
      <c r="G1219" s="4"/>
      <c r="H1219" s="4"/>
      <c r="I1219" s="4"/>
      <c r="J1219" s="4"/>
      <c r="K1219" s="4"/>
      <c r="L1219" s="4"/>
      <c r="M1219" s="4"/>
      <c r="N1219" s="4"/>
      <c r="O1219" s="4"/>
      <c r="P1219" s="4"/>
      <c r="Q1219" s="4"/>
      <c r="R1219" s="4"/>
      <c r="S1219" s="4"/>
      <c r="T1219" s="4"/>
      <c r="U1219" s="4"/>
      <c r="V1219" s="4"/>
      <c r="W1219" s="4"/>
      <c r="X1219" s="4"/>
      <c r="Y1219" s="4"/>
      <c r="Z1219" s="4"/>
    </row>
    <row r="1220" spans="1:26" ht="12.75" customHeight="1">
      <c r="A1220" s="4"/>
      <c r="B1220" s="4"/>
      <c r="C1220" s="4"/>
      <c r="D1220" s="41" t="s">
        <v>728</v>
      </c>
      <c r="E1220" s="4"/>
      <c r="F1220" s="4"/>
      <c r="G1220" s="4"/>
      <c r="H1220" s="4"/>
      <c r="I1220" s="4"/>
      <c r="J1220" s="4"/>
      <c r="K1220" s="4"/>
      <c r="L1220" s="4"/>
      <c r="M1220" s="4"/>
      <c r="N1220" s="4"/>
      <c r="O1220" s="4"/>
      <c r="P1220" s="4"/>
      <c r="Q1220" s="4"/>
      <c r="R1220" s="4"/>
      <c r="S1220" s="4"/>
      <c r="T1220" s="4"/>
      <c r="U1220" s="4"/>
      <c r="V1220" s="4"/>
      <c r="W1220" s="4"/>
      <c r="X1220" s="4"/>
      <c r="Y1220" s="4"/>
      <c r="Z1220" s="4"/>
    </row>
    <row r="1221" spans="1:26" ht="12.75" customHeight="1">
      <c r="A1221" s="4"/>
      <c r="B1221" s="4"/>
      <c r="C1221" s="4"/>
      <c r="D1221" s="41"/>
      <c r="E1221" s="4"/>
      <c r="F1221" s="4"/>
      <c r="G1221" s="4"/>
      <c r="H1221" s="4"/>
      <c r="I1221" s="4"/>
      <c r="J1221" s="4"/>
      <c r="K1221" s="4"/>
      <c r="L1221" s="4"/>
      <c r="M1221" s="4"/>
      <c r="N1221" s="4"/>
      <c r="O1221" s="4"/>
      <c r="P1221" s="4"/>
      <c r="Q1221" s="4"/>
      <c r="R1221" s="4"/>
      <c r="S1221" s="4"/>
      <c r="T1221" s="4"/>
      <c r="U1221" s="4"/>
      <c r="V1221" s="4"/>
      <c r="W1221" s="4"/>
      <c r="X1221" s="4"/>
      <c r="Y1221" s="4"/>
      <c r="Z1221" s="4"/>
    </row>
    <row r="1222" spans="1:26" ht="12.75" customHeight="1">
      <c r="A1222" s="4"/>
      <c r="B1222" s="34" t="s">
        <v>2562</v>
      </c>
      <c r="C1222" s="4"/>
      <c r="D1222" s="41" t="s">
        <v>729</v>
      </c>
      <c r="E1222" s="4"/>
      <c r="F1222" s="4"/>
      <c r="G1222" s="4"/>
      <c r="H1222" s="4"/>
      <c r="I1222" s="4"/>
      <c r="J1222" s="4"/>
      <c r="K1222" s="4"/>
      <c r="L1222" s="4"/>
      <c r="M1222" s="4"/>
      <c r="N1222" s="4"/>
      <c r="O1222" s="4"/>
      <c r="P1222" s="4"/>
      <c r="Q1222" s="4"/>
      <c r="R1222" s="4"/>
      <c r="S1222" s="4"/>
      <c r="T1222" s="4"/>
      <c r="U1222" s="4"/>
      <c r="V1222" s="4"/>
      <c r="W1222" s="4"/>
      <c r="X1222" s="4"/>
      <c r="Y1222" s="4"/>
      <c r="Z1222" s="4"/>
    </row>
    <row r="1223" spans="1:26" ht="12.75" customHeight="1">
      <c r="A1223" s="4"/>
      <c r="B1223" s="4"/>
      <c r="C1223" s="4"/>
      <c r="D1223" s="41" t="s">
        <v>730</v>
      </c>
      <c r="E1223" s="4"/>
      <c r="F1223" s="4"/>
      <c r="G1223" s="4"/>
      <c r="H1223" s="4"/>
      <c r="I1223" s="4"/>
      <c r="J1223" s="4"/>
      <c r="K1223" s="4"/>
      <c r="L1223" s="4"/>
      <c r="M1223" s="4"/>
      <c r="N1223" s="4"/>
      <c r="O1223" s="4"/>
      <c r="P1223" s="4"/>
      <c r="Q1223" s="4"/>
      <c r="R1223" s="4"/>
      <c r="S1223" s="4"/>
      <c r="T1223" s="4"/>
      <c r="U1223" s="4"/>
      <c r="V1223" s="4"/>
      <c r="W1223" s="4"/>
      <c r="X1223" s="4"/>
      <c r="Y1223" s="4"/>
      <c r="Z1223" s="4"/>
    </row>
    <row r="1224" spans="1:26" ht="12.75" customHeight="1">
      <c r="A1224" s="4"/>
      <c r="B1224" s="4"/>
      <c r="C1224" s="4"/>
      <c r="D1224" s="41"/>
      <c r="E1224" s="4"/>
      <c r="F1224" s="4"/>
      <c r="G1224" s="4"/>
      <c r="H1224" s="4"/>
      <c r="I1224" s="4"/>
      <c r="J1224" s="4"/>
      <c r="K1224" s="4"/>
      <c r="L1224" s="4"/>
      <c r="M1224" s="4"/>
      <c r="N1224" s="4"/>
      <c r="O1224" s="4"/>
      <c r="P1224" s="4"/>
      <c r="Q1224" s="4"/>
      <c r="R1224" s="4"/>
      <c r="S1224" s="4"/>
      <c r="T1224" s="4"/>
      <c r="U1224" s="4"/>
      <c r="V1224" s="4"/>
      <c r="W1224" s="4"/>
      <c r="X1224" s="4"/>
      <c r="Y1224" s="4"/>
      <c r="Z1224" s="4"/>
    </row>
    <row r="1225" spans="1:26" ht="12.75" customHeight="1">
      <c r="A1225" s="4"/>
      <c r="B1225" s="34" t="s">
        <v>520</v>
      </c>
      <c r="C1225" s="4"/>
      <c r="D1225" s="41" t="s">
        <v>731</v>
      </c>
      <c r="E1225" s="4"/>
      <c r="F1225" s="4"/>
      <c r="G1225" s="4"/>
      <c r="H1225" s="4"/>
      <c r="I1225" s="4"/>
      <c r="J1225" s="4"/>
      <c r="K1225" s="4"/>
      <c r="L1225" s="4"/>
      <c r="M1225" s="4"/>
      <c r="N1225" s="4"/>
      <c r="O1225" s="4"/>
      <c r="P1225" s="4"/>
      <c r="Q1225" s="4"/>
      <c r="R1225" s="4"/>
      <c r="S1225" s="4"/>
      <c r="T1225" s="4"/>
      <c r="U1225" s="4"/>
      <c r="V1225" s="4"/>
      <c r="W1225" s="4"/>
      <c r="X1225" s="4"/>
      <c r="Y1225" s="4"/>
      <c r="Z1225" s="4"/>
    </row>
    <row r="1226" spans="1:26" ht="12.75" customHeight="1">
      <c r="A1226" s="4"/>
      <c r="B1226" s="4"/>
      <c r="C1226" s="4"/>
      <c r="D1226" s="41" t="s">
        <v>732</v>
      </c>
      <c r="E1226" s="4"/>
      <c r="F1226" s="4"/>
      <c r="G1226" s="4"/>
      <c r="H1226" s="4"/>
      <c r="I1226" s="4"/>
      <c r="J1226" s="4"/>
      <c r="K1226" s="4"/>
      <c r="L1226" s="4"/>
      <c r="M1226" s="4"/>
      <c r="N1226" s="4"/>
      <c r="O1226" s="4"/>
      <c r="P1226" s="4"/>
      <c r="Q1226" s="4"/>
      <c r="R1226" s="4"/>
      <c r="S1226" s="4"/>
      <c r="T1226" s="4"/>
      <c r="U1226" s="4"/>
      <c r="V1226" s="4"/>
      <c r="W1226" s="4"/>
      <c r="X1226" s="4"/>
      <c r="Y1226" s="4"/>
      <c r="Z1226" s="4"/>
    </row>
    <row r="1227" spans="1:26" ht="12.75" customHeight="1">
      <c r="A1227" s="4"/>
      <c r="B1227" s="4"/>
      <c r="C1227" s="4"/>
      <c r="D1227" s="41"/>
      <c r="E1227" s="4"/>
      <c r="F1227" s="4"/>
      <c r="G1227" s="4"/>
      <c r="H1227" s="4"/>
      <c r="I1227" s="4"/>
      <c r="J1227" s="4"/>
      <c r="K1227" s="4"/>
      <c r="L1227" s="4"/>
      <c r="M1227" s="4"/>
      <c r="N1227" s="4"/>
      <c r="O1227" s="4"/>
      <c r="P1227" s="4"/>
      <c r="Q1227" s="4"/>
      <c r="R1227" s="4"/>
      <c r="S1227" s="4"/>
      <c r="T1227" s="4"/>
      <c r="U1227" s="4"/>
      <c r="V1227" s="4"/>
      <c r="W1227" s="4"/>
      <c r="X1227" s="4"/>
      <c r="Y1227" s="4"/>
      <c r="Z1227" s="4"/>
    </row>
    <row r="1228" spans="1:26" ht="12.75" customHeight="1">
      <c r="A1228" s="4"/>
      <c r="B1228" s="34" t="s">
        <v>520</v>
      </c>
      <c r="C1228" s="4"/>
      <c r="D1228" s="25" t="s">
        <v>733</v>
      </c>
      <c r="E1228" s="4"/>
      <c r="F1228" s="4"/>
      <c r="G1228" s="4"/>
      <c r="H1228" s="4"/>
      <c r="I1228" s="4"/>
      <c r="J1228" s="4"/>
      <c r="K1228" s="4"/>
      <c r="L1228" s="4"/>
      <c r="M1228" s="4"/>
      <c r="N1228" s="4"/>
      <c r="O1228" s="4"/>
      <c r="P1228" s="4"/>
      <c r="Q1228" s="4"/>
      <c r="R1228" s="4"/>
      <c r="S1228" s="4"/>
      <c r="T1228" s="4"/>
      <c r="U1228" s="4"/>
      <c r="V1228" s="4"/>
      <c r="W1228" s="4"/>
      <c r="X1228" s="4"/>
      <c r="Y1228" s="4"/>
      <c r="Z1228" s="4"/>
    </row>
    <row r="1229" spans="1:26" ht="12.75" customHeight="1">
      <c r="A1229" s="4"/>
      <c r="B1229" s="4"/>
      <c r="C1229" s="4"/>
      <c r="D1229" s="834" t="s">
        <v>734</v>
      </c>
      <c r="E1229" s="832"/>
      <c r="F1229" s="832"/>
      <c r="G1229" s="4"/>
      <c r="H1229" s="4"/>
      <c r="I1229" s="4"/>
      <c r="J1229" s="4"/>
      <c r="K1229" s="4"/>
      <c r="L1229" s="4"/>
      <c r="M1229" s="4"/>
      <c r="N1229" s="4"/>
      <c r="O1229" s="4"/>
      <c r="P1229" s="4"/>
      <c r="Q1229" s="4"/>
      <c r="R1229" s="4"/>
      <c r="S1229" s="4"/>
      <c r="T1229" s="4"/>
      <c r="U1229" s="4"/>
      <c r="V1229" s="4"/>
      <c r="W1229" s="4"/>
      <c r="X1229" s="4"/>
      <c r="Y1229" s="4"/>
      <c r="Z1229" s="4"/>
    </row>
    <row r="1230" spans="1:26" ht="12.75" customHeight="1">
      <c r="A1230" s="4"/>
      <c r="B1230" s="4"/>
      <c r="C1230" s="4"/>
      <c r="D1230" s="832"/>
      <c r="E1230" s="832"/>
      <c r="F1230" s="832"/>
      <c r="G1230" s="4"/>
      <c r="H1230" s="4"/>
      <c r="I1230" s="4"/>
      <c r="J1230" s="4"/>
      <c r="K1230" s="4"/>
      <c r="L1230" s="4"/>
      <c r="M1230" s="4"/>
      <c r="N1230" s="4"/>
      <c r="O1230" s="4"/>
      <c r="P1230" s="4"/>
      <c r="Q1230" s="4"/>
      <c r="R1230" s="4"/>
      <c r="S1230" s="4"/>
      <c r="T1230" s="4"/>
      <c r="U1230" s="4"/>
      <c r="V1230" s="4"/>
      <c r="W1230" s="4"/>
      <c r="X1230" s="4"/>
      <c r="Y1230" s="4"/>
      <c r="Z1230" s="4"/>
    </row>
    <row r="1231" spans="1:26" ht="12.75" customHeight="1">
      <c r="A1231" s="4"/>
      <c r="B1231" s="4"/>
      <c r="C1231" s="4"/>
      <c r="D1231" s="832"/>
      <c r="E1231" s="832"/>
      <c r="F1231" s="832"/>
      <c r="G1231" s="4"/>
      <c r="H1231" s="4"/>
      <c r="I1231" s="4"/>
      <c r="J1231" s="4"/>
      <c r="K1231" s="4"/>
      <c r="L1231" s="4"/>
      <c r="M1231" s="4"/>
      <c r="N1231" s="4"/>
      <c r="O1231" s="4"/>
      <c r="P1231" s="4"/>
      <c r="Q1231" s="4"/>
      <c r="R1231" s="4"/>
      <c r="S1231" s="4"/>
      <c r="T1231" s="4"/>
      <c r="U1231" s="4"/>
      <c r="V1231" s="4"/>
      <c r="W1231" s="4"/>
      <c r="X1231" s="4"/>
      <c r="Y1231" s="4"/>
      <c r="Z1231" s="4"/>
    </row>
    <row r="1232" spans="1:26" ht="12.75" customHeight="1">
      <c r="A1232" s="4"/>
      <c r="B1232" s="4"/>
      <c r="C1232" s="4"/>
      <c r="D1232" s="832"/>
      <c r="E1232" s="832"/>
      <c r="F1232" s="832"/>
      <c r="G1232" s="4"/>
      <c r="H1232" s="4"/>
      <c r="I1232" s="4"/>
      <c r="J1232" s="4"/>
      <c r="K1232" s="4"/>
      <c r="L1232" s="4"/>
      <c r="M1232" s="4"/>
      <c r="N1232" s="4"/>
      <c r="O1232" s="4"/>
      <c r="P1232" s="4"/>
      <c r="Q1232" s="4"/>
      <c r="R1232" s="4"/>
      <c r="S1232" s="4"/>
      <c r="T1232" s="4"/>
      <c r="U1232" s="4"/>
      <c r="V1232" s="4"/>
      <c r="W1232" s="4"/>
      <c r="X1232" s="4"/>
      <c r="Y1232" s="4"/>
      <c r="Z1232" s="4"/>
    </row>
    <row r="1233" spans="1:26" ht="12.75" customHeight="1">
      <c r="A1233" s="4"/>
      <c r="B1233" s="4"/>
      <c r="C1233" s="4"/>
      <c r="D1233" s="25" t="s">
        <v>735</v>
      </c>
      <c r="E1233" s="4"/>
      <c r="F1233" s="4"/>
      <c r="G1233" s="4"/>
      <c r="H1233" s="4"/>
      <c r="I1233" s="4"/>
      <c r="J1233" s="4"/>
      <c r="K1233" s="4"/>
      <c r="L1233" s="4"/>
      <c r="M1233" s="4"/>
      <c r="N1233" s="4"/>
      <c r="O1233" s="4"/>
      <c r="P1233" s="4"/>
      <c r="Q1233" s="4"/>
      <c r="R1233" s="4"/>
      <c r="S1233" s="4"/>
      <c r="T1233" s="4"/>
      <c r="U1233" s="4"/>
      <c r="V1233" s="4"/>
      <c r="W1233" s="4"/>
      <c r="X1233" s="4"/>
      <c r="Y1233" s="4"/>
      <c r="Z1233" s="4"/>
    </row>
    <row r="1234" spans="1:26" ht="12.75" customHeight="1">
      <c r="A1234" s="4"/>
      <c r="B1234" s="4"/>
      <c r="C1234" s="4"/>
      <c r="D1234" s="25"/>
      <c r="E1234" s="4"/>
      <c r="F1234" s="4"/>
      <c r="G1234" s="4"/>
      <c r="H1234" s="4"/>
      <c r="I1234" s="4"/>
      <c r="J1234" s="4"/>
      <c r="K1234" s="4"/>
      <c r="L1234" s="4"/>
      <c r="M1234" s="4"/>
      <c r="N1234" s="4"/>
      <c r="O1234" s="4"/>
      <c r="P1234" s="4"/>
      <c r="Q1234" s="4"/>
      <c r="R1234" s="4"/>
      <c r="S1234" s="4"/>
      <c r="T1234" s="4"/>
      <c r="U1234" s="4"/>
      <c r="V1234" s="4"/>
      <c r="W1234" s="4"/>
      <c r="X1234" s="4"/>
      <c r="Y1234" s="4"/>
      <c r="Z1234" s="4"/>
    </row>
    <row r="1235" spans="1:26" ht="12.75" customHeight="1">
      <c r="A1235" s="4"/>
      <c r="B1235" s="4"/>
      <c r="C1235" s="4"/>
      <c r="D1235" s="41" t="s">
        <v>736</v>
      </c>
      <c r="E1235" s="4"/>
      <c r="F1235" s="4"/>
      <c r="G1235" s="4"/>
      <c r="H1235" s="4"/>
      <c r="I1235" s="4"/>
      <c r="J1235" s="4"/>
      <c r="K1235" s="4"/>
      <c r="L1235" s="4"/>
      <c r="M1235" s="4"/>
      <c r="N1235" s="4"/>
      <c r="O1235" s="4"/>
      <c r="P1235" s="4"/>
      <c r="Q1235" s="4"/>
      <c r="R1235" s="4"/>
      <c r="S1235" s="4"/>
      <c r="T1235" s="4"/>
      <c r="U1235" s="4"/>
      <c r="V1235" s="4"/>
      <c r="W1235" s="4"/>
      <c r="X1235" s="4"/>
      <c r="Y1235" s="4"/>
      <c r="Z1235" s="4"/>
    </row>
    <row r="1236" spans="1:26" ht="12.75" customHeight="1">
      <c r="A1236" s="4"/>
      <c r="B1236" s="34" t="s">
        <v>520</v>
      </c>
      <c r="C1236" s="4"/>
      <c r="D1236" s="879" t="s">
        <v>737</v>
      </c>
      <c r="E1236" s="832"/>
      <c r="F1236" s="832"/>
      <c r="G1236" s="4"/>
      <c r="H1236" s="4"/>
      <c r="I1236" s="4"/>
      <c r="J1236" s="4"/>
      <c r="K1236" s="4"/>
      <c r="L1236" s="4"/>
      <c r="M1236" s="4"/>
      <c r="N1236" s="4"/>
      <c r="O1236" s="4"/>
      <c r="P1236" s="4"/>
      <c r="Q1236" s="4"/>
      <c r="R1236" s="4"/>
      <c r="S1236" s="4"/>
      <c r="T1236" s="4"/>
      <c r="U1236" s="4"/>
      <c r="V1236" s="4"/>
      <c r="W1236" s="4"/>
      <c r="X1236" s="4"/>
      <c r="Y1236" s="4"/>
      <c r="Z1236" s="4"/>
    </row>
    <row r="1237" spans="1:26" ht="12.75" customHeight="1">
      <c r="A1237" s="4"/>
      <c r="B1237" s="4"/>
      <c r="C1237" s="4"/>
      <c r="D1237" s="832"/>
      <c r="E1237" s="832"/>
      <c r="F1237" s="832"/>
      <c r="G1237" s="4"/>
      <c r="H1237" s="4"/>
      <c r="I1237" s="4"/>
      <c r="J1237" s="4"/>
      <c r="K1237" s="4"/>
      <c r="L1237" s="4"/>
      <c r="M1237" s="4"/>
      <c r="N1237" s="4"/>
      <c r="O1237" s="4"/>
      <c r="P1237" s="4"/>
      <c r="Q1237" s="4"/>
      <c r="R1237" s="4"/>
      <c r="S1237" s="4"/>
      <c r="T1237" s="4"/>
      <c r="U1237" s="4"/>
      <c r="V1237" s="4"/>
      <c r="W1237" s="4"/>
      <c r="X1237" s="4"/>
      <c r="Y1237" s="4"/>
      <c r="Z1237" s="4"/>
    </row>
    <row r="1238" spans="1:26" ht="12.75" customHeight="1">
      <c r="A1238" s="4"/>
      <c r="B1238" s="4"/>
      <c r="C1238" s="4"/>
      <c r="D1238" s="832"/>
      <c r="E1238" s="832"/>
      <c r="F1238" s="832"/>
      <c r="G1238" s="4"/>
      <c r="H1238" s="4"/>
      <c r="I1238" s="4"/>
      <c r="J1238" s="4"/>
      <c r="K1238" s="4"/>
      <c r="L1238" s="4"/>
      <c r="M1238" s="4"/>
      <c r="N1238" s="4"/>
      <c r="O1238" s="4"/>
      <c r="P1238" s="4"/>
      <c r="Q1238" s="4"/>
      <c r="R1238" s="4"/>
      <c r="S1238" s="4"/>
      <c r="T1238" s="4"/>
      <c r="U1238" s="4"/>
      <c r="V1238" s="4"/>
      <c r="W1238" s="4"/>
      <c r="X1238" s="4"/>
      <c r="Y1238" s="4"/>
      <c r="Z1238" s="4"/>
    </row>
    <row r="1239" spans="1:26" ht="12.75" customHeight="1">
      <c r="A1239" s="4"/>
      <c r="B1239" s="4"/>
      <c r="C1239" s="4"/>
      <c r="D1239" s="832"/>
      <c r="E1239" s="832"/>
      <c r="F1239" s="832"/>
      <c r="G1239" s="4"/>
      <c r="H1239" s="4"/>
      <c r="I1239" s="4"/>
      <c r="J1239" s="4"/>
      <c r="K1239" s="4"/>
      <c r="L1239" s="4"/>
      <c r="M1239" s="4"/>
      <c r="N1239" s="4"/>
      <c r="O1239" s="4"/>
      <c r="P1239" s="4"/>
      <c r="Q1239" s="4"/>
      <c r="R1239" s="4"/>
      <c r="S1239" s="4"/>
      <c r="T1239" s="4"/>
      <c r="U1239" s="4"/>
      <c r="V1239" s="4"/>
      <c r="W1239" s="4"/>
      <c r="X1239" s="4"/>
      <c r="Y1239" s="4"/>
      <c r="Z1239" s="4"/>
    </row>
    <row r="1240" spans="1:26" ht="12.75" customHeight="1">
      <c r="A1240" s="4"/>
      <c r="B1240" s="4"/>
      <c r="C1240" s="4"/>
      <c r="D1240" s="832"/>
      <c r="E1240" s="832"/>
      <c r="F1240" s="832"/>
      <c r="G1240" s="4"/>
      <c r="H1240" s="4"/>
      <c r="I1240" s="4"/>
      <c r="J1240" s="4"/>
      <c r="K1240" s="4"/>
      <c r="L1240" s="4"/>
      <c r="M1240" s="4"/>
      <c r="N1240" s="4"/>
      <c r="O1240" s="4"/>
      <c r="P1240" s="4"/>
      <c r="Q1240" s="4"/>
      <c r="R1240" s="4"/>
      <c r="S1240" s="4"/>
      <c r="T1240" s="4"/>
      <c r="U1240" s="4"/>
      <c r="V1240" s="4"/>
      <c r="W1240" s="4"/>
      <c r="X1240" s="4"/>
      <c r="Y1240" s="4"/>
      <c r="Z1240" s="4"/>
    </row>
    <row r="1241" spans="1:26" ht="12.75" customHeight="1">
      <c r="A1241" s="4"/>
      <c r="B1241" s="4"/>
      <c r="C1241" s="4"/>
      <c r="D1241" s="41" t="s">
        <v>738</v>
      </c>
      <c r="E1241" s="4"/>
      <c r="F1241" s="4"/>
      <c r="G1241" s="4"/>
      <c r="H1241" s="4"/>
      <c r="I1241" s="4"/>
      <c r="J1241" s="4"/>
      <c r="K1241" s="4"/>
      <c r="L1241" s="4"/>
      <c r="M1241" s="4"/>
      <c r="N1241" s="4"/>
      <c r="O1241" s="4"/>
      <c r="P1241" s="4"/>
      <c r="Q1241" s="4"/>
      <c r="R1241" s="4"/>
      <c r="S1241" s="4"/>
      <c r="T1241" s="4"/>
      <c r="U1241" s="4"/>
      <c r="V1241" s="4"/>
      <c r="W1241" s="4"/>
      <c r="X1241" s="4"/>
      <c r="Y1241" s="4"/>
      <c r="Z1241" s="4"/>
    </row>
    <row r="1242" spans="1:26" ht="12.75" customHeight="1">
      <c r="A1242" s="4"/>
      <c r="B1242" s="4"/>
      <c r="C1242" s="4"/>
      <c r="D1242" s="4"/>
      <c r="E1242" s="4"/>
      <c r="F1242" s="4"/>
      <c r="G1242" s="4"/>
      <c r="H1242" s="4"/>
      <c r="I1242" s="4"/>
      <c r="J1242" s="4"/>
      <c r="K1242" s="4"/>
      <c r="L1242" s="4"/>
      <c r="M1242" s="4"/>
      <c r="N1242" s="4"/>
      <c r="O1242" s="4"/>
      <c r="P1242" s="4"/>
      <c r="Q1242" s="4"/>
      <c r="R1242" s="4"/>
      <c r="S1242" s="4"/>
      <c r="T1242" s="4"/>
      <c r="U1242" s="4"/>
      <c r="V1242" s="4"/>
      <c r="W1242" s="4"/>
      <c r="X1242" s="4"/>
      <c r="Y1242" s="4"/>
      <c r="Z1242" s="4"/>
    </row>
    <row r="1243" spans="1:26" ht="12.75" customHeight="1">
      <c r="A1243" s="848" t="s">
        <v>739</v>
      </c>
      <c r="B1243" s="849"/>
      <c r="C1243" s="849"/>
      <c r="D1243" s="849"/>
      <c r="E1243" s="849"/>
      <c r="F1243" s="849"/>
      <c r="G1243" s="849"/>
      <c r="H1243" s="4"/>
      <c r="I1243" s="4"/>
      <c r="J1243" s="4"/>
      <c r="K1243" s="4"/>
      <c r="L1243" s="4"/>
      <c r="M1243" s="4"/>
      <c r="N1243" s="4"/>
      <c r="O1243" s="4"/>
      <c r="P1243" s="4"/>
      <c r="Q1243" s="4"/>
      <c r="R1243" s="4"/>
      <c r="S1243" s="4"/>
      <c r="T1243" s="4"/>
      <c r="U1243" s="4"/>
      <c r="V1243" s="4"/>
      <c r="W1243" s="4"/>
      <c r="X1243" s="4"/>
      <c r="Y1243" s="4"/>
      <c r="Z1243" s="4"/>
    </row>
    <row r="1244" spans="1:26" ht="12.75" customHeight="1">
      <c r="A1244" s="4"/>
      <c r="B1244" s="4"/>
      <c r="C1244" s="4"/>
      <c r="D1244" s="4"/>
      <c r="E1244" s="4"/>
      <c r="F1244" s="4"/>
      <c r="G1244" s="4"/>
      <c r="H1244" s="4"/>
      <c r="I1244" s="4"/>
      <c r="J1244" s="4"/>
      <c r="K1244" s="4"/>
      <c r="L1244" s="4"/>
      <c r="M1244" s="4"/>
      <c r="N1244" s="4"/>
      <c r="O1244" s="4"/>
      <c r="P1244" s="4"/>
      <c r="Q1244" s="4"/>
      <c r="R1244" s="4"/>
      <c r="S1244" s="4"/>
      <c r="T1244" s="4"/>
      <c r="U1244" s="4"/>
      <c r="V1244" s="4"/>
      <c r="W1244" s="4"/>
      <c r="X1244" s="4"/>
      <c r="Y1244" s="4"/>
      <c r="Z1244" s="4"/>
    </row>
    <row r="1245" spans="1:26" ht="12.75" customHeight="1">
      <c r="A1245" s="4"/>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row>
    <row r="1246" spans="1:26" ht="12.75" customHeight="1">
      <c r="A1246" s="4"/>
      <c r="B1246" s="34" t="s">
        <v>520</v>
      </c>
      <c r="C1246" s="4"/>
      <c r="D1246" s="879" t="s">
        <v>740</v>
      </c>
      <c r="E1246" s="832"/>
      <c r="F1246" s="832"/>
      <c r="G1246" s="4"/>
      <c r="H1246" s="4"/>
      <c r="I1246" s="4"/>
      <c r="J1246" s="4"/>
      <c r="K1246" s="4"/>
      <c r="L1246" s="4"/>
      <c r="M1246" s="4"/>
      <c r="N1246" s="4"/>
      <c r="O1246" s="4"/>
      <c r="P1246" s="4"/>
      <c r="Q1246" s="4"/>
      <c r="R1246" s="4"/>
      <c r="S1246" s="4"/>
      <c r="T1246" s="4"/>
      <c r="U1246" s="4"/>
      <c r="V1246" s="4"/>
      <c r="W1246" s="4"/>
      <c r="X1246" s="4"/>
      <c r="Y1246" s="4"/>
      <c r="Z1246" s="4"/>
    </row>
    <row r="1247" spans="1:26" ht="12.75" customHeight="1">
      <c r="A1247" s="4"/>
      <c r="B1247" s="4"/>
      <c r="C1247" s="4"/>
      <c r="D1247" s="832"/>
      <c r="E1247" s="832"/>
      <c r="F1247" s="832"/>
      <c r="G1247" s="4"/>
      <c r="H1247" s="4"/>
      <c r="I1247" s="4"/>
      <c r="J1247" s="4"/>
      <c r="K1247" s="4"/>
      <c r="L1247" s="4"/>
      <c r="M1247" s="4"/>
      <c r="N1247" s="4"/>
      <c r="O1247" s="4"/>
      <c r="P1247" s="4"/>
      <c r="Q1247" s="4"/>
      <c r="R1247" s="4"/>
      <c r="S1247" s="4"/>
      <c r="T1247" s="4"/>
      <c r="U1247" s="4"/>
      <c r="V1247" s="4"/>
      <c r="W1247" s="4"/>
      <c r="X1247" s="4"/>
      <c r="Y1247" s="4"/>
      <c r="Z1247" s="4"/>
    </row>
    <row r="1248" spans="1:26" ht="18.75" customHeight="1">
      <c r="A1248" s="4"/>
      <c r="B1248" s="4"/>
      <c r="C1248" s="4"/>
      <c r="D1248" s="832"/>
      <c r="E1248" s="832"/>
      <c r="F1248" s="832"/>
      <c r="G1248" s="4"/>
      <c r="H1248" s="4"/>
      <c r="I1248" s="4"/>
      <c r="J1248" s="4"/>
      <c r="K1248" s="4"/>
      <c r="L1248" s="4"/>
      <c r="M1248" s="4"/>
      <c r="N1248" s="4"/>
      <c r="O1248" s="4"/>
      <c r="P1248" s="4"/>
      <c r="Q1248" s="4"/>
      <c r="R1248" s="4"/>
      <c r="S1248" s="4"/>
      <c r="T1248" s="4"/>
      <c r="U1248" s="4"/>
      <c r="V1248" s="4"/>
      <c r="W1248" s="4"/>
      <c r="X1248" s="4"/>
      <c r="Y1248" s="4"/>
      <c r="Z1248" s="4"/>
    </row>
    <row r="1249" spans="1:26" ht="12.75" customHeight="1">
      <c r="A1249" s="4"/>
      <c r="B1249" s="4"/>
      <c r="C1249" s="4"/>
      <c r="D1249" s="41"/>
      <c r="E1249" s="4"/>
      <c r="F1249" s="4"/>
      <c r="G1249" s="4"/>
      <c r="H1249" s="4"/>
      <c r="I1249" s="4"/>
      <c r="J1249" s="4"/>
      <c r="K1249" s="4"/>
      <c r="L1249" s="4"/>
      <c r="M1249" s="4"/>
      <c r="N1249" s="4"/>
      <c r="O1249" s="4"/>
      <c r="P1249" s="4"/>
      <c r="Q1249" s="4"/>
      <c r="R1249" s="4"/>
      <c r="S1249" s="4"/>
      <c r="T1249" s="4"/>
      <c r="U1249" s="4"/>
      <c r="V1249" s="4"/>
      <c r="W1249" s="4"/>
      <c r="X1249" s="4"/>
      <c r="Y1249" s="4"/>
      <c r="Z1249" s="4"/>
    </row>
    <row r="1250" spans="1:26" ht="12.75" customHeight="1">
      <c r="A1250" s="4"/>
      <c r="B1250" s="34" t="s">
        <v>520</v>
      </c>
      <c r="C1250" s="4"/>
      <c r="D1250" s="879" t="s">
        <v>741</v>
      </c>
      <c r="E1250" s="832"/>
      <c r="F1250" s="832"/>
      <c r="G1250" s="4"/>
      <c r="H1250" s="4"/>
      <c r="I1250" s="4"/>
      <c r="J1250" s="4"/>
      <c r="K1250" s="4"/>
      <c r="L1250" s="4"/>
      <c r="M1250" s="4"/>
      <c r="N1250" s="4"/>
      <c r="O1250" s="4"/>
      <c r="P1250" s="4"/>
      <c r="Q1250" s="4"/>
      <c r="R1250" s="4"/>
      <c r="S1250" s="4"/>
      <c r="T1250" s="4"/>
      <c r="U1250" s="4"/>
      <c r="V1250" s="4"/>
      <c r="W1250" s="4"/>
      <c r="X1250" s="4"/>
      <c r="Y1250" s="4"/>
      <c r="Z1250" s="4"/>
    </row>
    <row r="1251" spans="1:26" ht="12.75" customHeight="1">
      <c r="A1251" s="4"/>
      <c r="B1251" s="4"/>
      <c r="C1251" s="4"/>
      <c r="D1251" s="832"/>
      <c r="E1251" s="832"/>
      <c r="F1251" s="832"/>
      <c r="G1251" s="4"/>
      <c r="H1251" s="4"/>
      <c r="I1251" s="4"/>
      <c r="J1251" s="4"/>
      <c r="K1251" s="4"/>
      <c r="L1251" s="4"/>
      <c r="M1251" s="4"/>
      <c r="N1251" s="4"/>
      <c r="O1251" s="4"/>
      <c r="P1251" s="4"/>
      <c r="Q1251" s="4"/>
      <c r="R1251" s="4"/>
      <c r="S1251" s="4"/>
      <c r="T1251" s="4"/>
      <c r="U1251" s="4"/>
      <c r="V1251" s="4"/>
      <c r="W1251" s="4"/>
      <c r="X1251" s="4"/>
      <c r="Y1251" s="4"/>
      <c r="Z1251" s="4"/>
    </row>
    <row r="1252" spans="1:26" ht="12.75" customHeight="1">
      <c r="A1252" s="4"/>
      <c r="B1252" s="4"/>
      <c r="C1252" s="4"/>
      <c r="D1252" s="41"/>
      <c r="E1252" s="4"/>
      <c r="F1252" s="4"/>
      <c r="G1252" s="4"/>
      <c r="H1252" s="4"/>
      <c r="I1252" s="4"/>
      <c r="J1252" s="4"/>
      <c r="K1252" s="4"/>
      <c r="L1252" s="4"/>
      <c r="M1252" s="4"/>
      <c r="N1252" s="4"/>
      <c r="O1252" s="4"/>
      <c r="P1252" s="4"/>
      <c r="Q1252" s="4"/>
      <c r="R1252" s="4"/>
      <c r="S1252" s="4"/>
      <c r="T1252" s="4"/>
      <c r="U1252" s="4"/>
      <c r="V1252" s="4"/>
      <c r="W1252" s="4"/>
      <c r="X1252" s="4"/>
      <c r="Y1252" s="4"/>
      <c r="Z1252" s="4"/>
    </row>
    <row r="1253" spans="1:26" ht="12.75" customHeight="1">
      <c r="A1253" s="4"/>
      <c r="B1253" s="34" t="s">
        <v>520</v>
      </c>
      <c r="C1253" s="4"/>
      <c r="D1253" s="879" t="s">
        <v>742</v>
      </c>
      <c r="E1253" s="832"/>
      <c r="F1253" s="832"/>
      <c r="G1253" s="4"/>
      <c r="H1253" s="4"/>
      <c r="I1253" s="4"/>
      <c r="J1253" s="4"/>
      <c r="K1253" s="4"/>
      <c r="L1253" s="4"/>
      <c r="M1253" s="4"/>
      <c r="N1253" s="4"/>
      <c r="O1253" s="4"/>
      <c r="P1253" s="4"/>
      <c r="Q1253" s="4"/>
      <c r="R1253" s="4"/>
      <c r="S1253" s="4"/>
      <c r="T1253" s="4"/>
      <c r="U1253" s="4"/>
      <c r="V1253" s="4"/>
      <c r="W1253" s="4"/>
      <c r="X1253" s="4"/>
      <c r="Y1253" s="4"/>
      <c r="Z1253" s="4"/>
    </row>
    <row r="1254" spans="1:26" ht="12.75" customHeight="1">
      <c r="A1254" s="4"/>
      <c r="B1254" s="4"/>
      <c r="C1254" s="4"/>
      <c r="D1254" s="832"/>
      <c r="E1254" s="832"/>
      <c r="F1254" s="832"/>
      <c r="G1254" s="4"/>
      <c r="H1254" s="4"/>
      <c r="I1254" s="4"/>
      <c r="J1254" s="4"/>
      <c r="K1254" s="4"/>
      <c r="L1254" s="4"/>
      <c r="M1254" s="4"/>
      <c r="N1254" s="4"/>
      <c r="O1254" s="4"/>
      <c r="P1254" s="4"/>
      <c r="Q1254" s="4"/>
      <c r="R1254" s="4"/>
      <c r="S1254" s="4"/>
      <c r="T1254" s="4"/>
      <c r="U1254" s="4"/>
      <c r="V1254" s="4"/>
      <c r="W1254" s="4"/>
      <c r="X1254" s="4"/>
      <c r="Y1254" s="4"/>
      <c r="Z1254" s="4"/>
    </row>
    <row r="1255" spans="1:26" ht="12.75" customHeight="1">
      <c r="A1255" s="4"/>
      <c r="B1255" s="4"/>
      <c r="C1255" s="4"/>
      <c r="D1255" s="832"/>
      <c r="E1255" s="832"/>
      <c r="F1255" s="832"/>
      <c r="G1255" s="4"/>
      <c r="H1255" s="4"/>
      <c r="I1255" s="4"/>
      <c r="J1255" s="4"/>
      <c r="K1255" s="4"/>
      <c r="L1255" s="4"/>
      <c r="M1255" s="4"/>
      <c r="N1255" s="4"/>
      <c r="O1255" s="4"/>
      <c r="P1255" s="4"/>
      <c r="Q1255" s="4"/>
      <c r="R1255" s="4"/>
      <c r="S1255" s="4"/>
      <c r="T1255" s="4"/>
      <c r="U1255" s="4"/>
      <c r="V1255" s="4"/>
      <c r="W1255" s="4"/>
      <c r="X1255" s="4"/>
      <c r="Y1255" s="4"/>
      <c r="Z1255" s="4"/>
    </row>
    <row r="1256" spans="1:26" ht="12.75" customHeight="1">
      <c r="A1256" s="4"/>
      <c r="B1256" s="4"/>
      <c r="C1256" s="4"/>
      <c r="D1256" s="832"/>
      <c r="E1256" s="832"/>
      <c r="F1256" s="832"/>
      <c r="G1256" s="4"/>
      <c r="H1256" s="4"/>
      <c r="I1256" s="4"/>
      <c r="J1256" s="4"/>
      <c r="K1256" s="4"/>
      <c r="L1256" s="4"/>
      <c r="M1256" s="4"/>
      <c r="N1256" s="4"/>
      <c r="O1256" s="4"/>
      <c r="P1256" s="4"/>
      <c r="Q1256" s="4"/>
      <c r="R1256" s="4"/>
      <c r="S1256" s="4"/>
      <c r="T1256" s="4"/>
      <c r="U1256" s="4"/>
      <c r="V1256" s="4"/>
      <c r="W1256" s="4"/>
      <c r="X1256" s="4"/>
      <c r="Y1256" s="4"/>
      <c r="Z1256" s="4"/>
    </row>
    <row r="1257" spans="1:26" ht="12.75" customHeight="1">
      <c r="A1257" s="4"/>
      <c r="B1257" s="4"/>
      <c r="C1257" s="4"/>
      <c r="D1257" s="832"/>
      <c r="E1257" s="832"/>
      <c r="F1257" s="832"/>
      <c r="G1257" s="4"/>
      <c r="H1257" s="4"/>
      <c r="I1257" s="4"/>
      <c r="J1257" s="4"/>
      <c r="K1257" s="4"/>
      <c r="L1257" s="4"/>
      <c r="M1257" s="4"/>
      <c r="N1257" s="4"/>
      <c r="O1257" s="4"/>
      <c r="P1257" s="4"/>
      <c r="Q1257" s="4"/>
      <c r="R1257" s="4"/>
      <c r="S1257" s="4"/>
      <c r="T1257" s="4"/>
      <c r="U1257" s="4"/>
      <c r="V1257" s="4"/>
      <c r="W1257" s="4"/>
      <c r="X1257" s="4"/>
      <c r="Y1257" s="4"/>
      <c r="Z1257" s="4"/>
    </row>
    <row r="1258" spans="1:26" ht="12.75" customHeight="1">
      <c r="A1258" s="4"/>
      <c r="B1258" s="4"/>
      <c r="C1258" s="4"/>
      <c r="D1258" s="41"/>
      <c r="E1258" s="4"/>
      <c r="F1258" s="4"/>
      <c r="G1258" s="4"/>
      <c r="H1258" s="4"/>
      <c r="I1258" s="4"/>
      <c r="J1258" s="4"/>
      <c r="K1258" s="4"/>
      <c r="L1258" s="4"/>
      <c r="M1258" s="4"/>
      <c r="N1258" s="4"/>
      <c r="O1258" s="4"/>
      <c r="P1258" s="4"/>
      <c r="Q1258" s="4"/>
      <c r="R1258" s="4"/>
      <c r="S1258" s="4"/>
      <c r="T1258" s="4"/>
      <c r="U1258" s="4"/>
      <c r="V1258" s="4"/>
      <c r="W1258" s="4"/>
      <c r="X1258" s="4"/>
      <c r="Y1258" s="4"/>
      <c r="Z1258" s="4"/>
    </row>
    <row r="1259" spans="1:26" ht="12.75" customHeight="1">
      <c r="A1259" s="4"/>
      <c r="B1259" s="34" t="s">
        <v>520</v>
      </c>
      <c r="C1259" s="4"/>
      <c r="D1259" s="879" t="s">
        <v>743</v>
      </c>
      <c r="E1259" s="832"/>
      <c r="F1259" s="832"/>
      <c r="G1259" s="4"/>
      <c r="H1259" s="4"/>
      <c r="I1259" s="4"/>
      <c r="J1259" s="4"/>
      <c r="K1259" s="4"/>
      <c r="L1259" s="4"/>
      <c r="M1259" s="4"/>
      <c r="N1259" s="4"/>
      <c r="O1259" s="4"/>
      <c r="P1259" s="4"/>
      <c r="Q1259" s="4"/>
      <c r="R1259" s="4"/>
      <c r="S1259" s="4"/>
      <c r="T1259" s="4"/>
      <c r="U1259" s="4"/>
      <c r="V1259" s="4"/>
      <c r="W1259" s="4"/>
      <c r="X1259" s="4"/>
      <c r="Y1259" s="4"/>
      <c r="Z1259" s="4"/>
    </row>
    <row r="1260" spans="1:26" ht="12.75" customHeight="1">
      <c r="A1260" s="4"/>
      <c r="B1260" s="4"/>
      <c r="C1260" s="4"/>
      <c r="D1260" s="832"/>
      <c r="E1260" s="832"/>
      <c r="F1260" s="832"/>
      <c r="G1260" s="4"/>
      <c r="H1260" s="4"/>
      <c r="I1260" s="4"/>
      <c r="J1260" s="4"/>
      <c r="K1260" s="4"/>
      <c r="L1260" s="4"/>
      <c r="M1260" s="4"/>
      <c r="N1260" s="4"/>
      <c r="O1260" s="4"/>
      <c r="P1260" s="4"/>
      <c r="Q1260" s="4"/>
      <c r="R1260" s="4"/>
      <c r="S1260" s="4"/>
      <c r="T1260" s="4"/>
      <c r="U1260" s="4"/>
      <c r="V1260" s="4"/>
      <c r="W1260" s="4"/>
      <c r="X1260" s="4"/>
      <c r="Y1260" s="4"/>
      <c r="Z1260" s="4"/>
    </row>
    <row r="1261" spans="1:26" ht="12.75" customHeight="1">
      <c r="A1261" s="4"/>
      <c r="B1261" s="4"/>
      <c r="C1261" s="4"/>
      <c r="D1261" s="832"/>
      <c r="E1261" s="832"/>
      <c r="F1261" s="832"/>
      <c r="G1261" s="4"/>
      <c r="H1261" s="4"/>
      <c r="I1261" s="4"/>
      <c r="J1261" s="4"/>
      <c r="K1261" s="4"/>
      <c r="L1261" s="4"/>
      <c r="M1261" s="4"/>
      <c r="N1261" s="4"/>
      <c r="O1261" s="4"/>
      <c r="P1261" s="4"/>
      <c r="Q1261" s="4"/>
      <c r="R1261" s="4"/>
      <c r="S1261" s="4"/>
      <c r="T1261" s="4"/>
      <c r="U1261" s="4"/>
      <c r="V1261" s="4"/>
      <c r="W1261" s="4"/>
      <c r="X1261" s="4"/>
      <c r="Y1261" s="4"/>
      <c r="Z1261" s="4"/>
    </row>
    <row r="1262" spans="1:26" ht="12.75" customHeight="1">
      <c r="A1262" s="4"/>
      <c r="B1262" s="4"/>
      <c r="C1262" s="4"/>
      <c r="D1262" s="41"/>
      <c r="E1262" s="4"/>
      <c r="F1262" s="4"/>
      <c r="G1262" s="4"/>
      <c r="H1262" s="4"/>
      <c r="I1262" s="4"/>
      <c r="J1262" s="4"/>
      <c r="K1262" s="4"/>
      <c r="L1262" s="4"/>
      <c r="M1262" s="4"/>
      <c r="N1262" s="4"/>
      <c r="O1262" s="4"/>
      <c r="P1262" s="4"/>
      <c r="Q1262" s="4"/>
      <c r="R1262" s="4"/>
      <c r="S1262" s="4"/>
      <c r="T1262" s="4"/>
      <c r="U1262" s="4"/>
      <c r="V1262" s="4"/>
      <c r="W1262" s="4"/>
      <c r="X1262" s="4"/>
      <c r="Y1262" s="4"/>
      <c r="Z1262" s="4"/>
    </row>
    <row r="1263" spans="1:26" ht="12.75" customHeight="1">
      <c r="A1263" s="4"/>
      <c r="B1263" s="34" t="s">
        <v>295</v>
      </c>
      <c r="C1263" s="4"/>
      <c r="D1263" s="833" t="s">
        <v>744</v>
      </c>
      <c r="E1263" s="832"/>
      <c r="F1263" s="832"/>
      <c r="G1263" s="4"/>
      <c r="H1263" s="4"/>
      <c r="I1263" s="4"/>
      <c r="J1263" s="4"/>
      <c r="K1263" s="4"/>
      <c r="L1263" s="4"/>
      <c r="M1263" s="4"/>
      <c r="N1263" s="4"/>
      <c r="O1263" s="4"/>
      <c r="P1263" s="4"/>
      <c r="Q1263" s="4"/>
      <c r="R1263" s="4"/>
      <c r="S1263" s="4"/>
      <c r="T1263" s="4"/>
      <c r="U1263" s="4"/>
      <c r="V1263" s="4"/>
      <c r="W1263" s="4"/>
      <c r="X1263" s="4"/>
      <c r="Y1263" s="4"/>
      <c r="Z1263" s="4"/>
    </row>
    <row r="1264" spans="1:26" ht="12.75" customHeight="1">
      <c r="A1264" s="4"/>
      <c r="B1264" s="4"/>
      <c r="C1264" s="4"/>
      <c r="D1264" s="832"/>
      <c r="E1264" s="832"/>
      <c r="F1264" s="832"/>
      <c r="G1264" s="4"/>
      <c r="H1264" s="4"/>
      <c r="I1264" s="4"/>
      <c r="J1264" s="4"/>
      <c r="K1264" s="4"/>
      <c r="L1264" s="4"/>
      <c r="M1264" s="4"/>
      <c r="N1264" s="4"/>
      <c r="O1264" s="4"/>
      <c r="P1264" s="4"/>
      <c r="Q1264" s="4"/>
      <c r="R1264" s="4"/>
      <c r="S1264" s="4"/>
      <c r="T1264" s="4"/>
      <c r="U1264" s="4"/>
      <c r="V1264" s="4"/>
      <c r="W1264" s="4"/>
      <c r="X1264" s="4"/>
      <c r="Y1264" s="4"/>
      <c r="Z1264" s="4"/>
    </row>
    <row r="1265" spans="1:26" ht="12.75" customHeight="1">
      <c r="A1265" s="4"/>
      <c r="B1265" s="4"/>
      <c r="C1265" s="4"/>
      <c r="D1265" s="832"/>
      <c r="E1265" s="832"/>
      <c r="F1265" s="832"/>
      <c r="G1265" s="4"/>
      <c r="H1265" s="4"/>
      <c r="I1265" s="4"/>
      <c r="J1265" s="4"/>
      <c r="K1265" s="4"/>
      <c r="L1265" s="4"/>
      <c r="M1265" s="4"/>
      <c r="N1265" s="4"/>
      <c r="O1265" s="4"/>
      <c r="P1265" s="4"/>
      <c r="Q1265" s="4"/>
      <c r="R1265" s="4"/>
      <c r="S1265" s="4"/>
      <c r="T1265" s="4"/>
      <c r="U1265" s="4"/>
      <c r="V1265" s="4"/>
      <c r="W1265" s="4"/>
      <c r="X1265" s="4"/>
      <c r="Y1265" s="4"/>
      <c r="Z1265" s="4"/>
    </row>
    <row r="1266" spans="1:26" ht="12.75" customHeight="1">
      <c r="A1266" s="4"/>
      <c r="B1266" s="4"/>
      <c r="C1266" s="4"/>
      <c r="D1266" s="4"/>
      <c r="E1266" s="4"/>
      <c r="F1266" s="4"/>
      <c r="G1266" s="4"/>
      <c r="H1266" s="4"/>
      <c r="I1266" s="4"/>
      <c r="J1266" s="4"/>
      <c r="K1266" s="4"/>
      <c r="L1266" s="4"/>
      <c r="M1266" s="4"/>
      <c r="N1266" s="4"/>
      <c r="O1266" s="4"/>
      <c r="P1266" s="4"/>
      <c r="Q1266" s="4"/>
      <c r="R1266" s="4"/>
      <c r="S1266" s="4"/>
      <c r="T1266" s="4"/>
      <c r="U1266" s="4"/>
      <c r="V1266" s="4"/>
      <c r="W1266" s="4"/>
      <c r="X1266" s="4"/>
      <c r="Y1266" s="4"/>
      <c r="Z1266" s="4"/>
    </row>
    <row r="1267" spans="1:26" ht="12.75" customHeight="1">
      <c r="A1267" s="4"/>
      <c r="B1267" s="4"/>
      <c r="C1267" s="4"/>
      <c r="D1267" s="4"/>
      <c r="E1267" s="4"/>
      <c r="F1267" s="4"/>
      <c r="G1267" s="4"/>
      <c r="H1267" s="4"/>
      <c r="I1267" s="4"/>
      <c r="J1267" s="4"/>
      <c r="K1267" s="4"/>
      <c r="L1267" s="4"/>
      <c r="M1267" s="4"/>
      <c r="N1267" s="4"/>
      <c r="O1267" s="4"/>
      <c r="P1267" s="4"/>
      <c r="Q1267" s="4"/>
      <c r="R1267" s="4"/>
      <c r="S1267" s="4"/>
      <c r="T1267" s="4"/>
      <c r="U1267" s="4"/>
      <c r="V1267" s="4"/>
      <c r="W1267" s="4"/>
      <c r="X1267" s="4"/>
      <c r="Y1267" s="4"/>
      <c r="Z1267" s="4"/>
    </row>
    <row r="1268" spans="1:26" ht="12.75" customHeight="1">
      <c r="A1268" s="4"/>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row>
    <row r="1269" spans="1:26" ht="12.75" customHeight="1">
      <c r="A1269" s="4"/>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row>
    <row r="1270" spans="1:26" ht="12.75" customHeight="1">
      <c r="A1270" s="4"/>
      <c r="B1270" s="4"/>
      <c r="C1270" s="4"/>
      <c r="D1270" s="4"/>
      <c r="E1270" s="4"/>
      <c r="F1270" s="4"/>
      <c r="G1270" s="4"/>
      <c r="H1270" s="4"/>
      <c r="I1270" s="4"/>
      <c r="J1270" s="4"/>
      <c r="K1270" s="4"/>
      <c r="L1270" s="4"/>
      <c r="M1270" s="4"/>
      <c r="N1270" s="4"/>
      <c r="O1270" s="4"/>
      <c r="P1270" s="4"/>
      <c r="Q1270" s="4"/>
      <c r="R1270" s="4"/>
      <c r="S1270" s="4"/>
      <c r="T1270" s="4"/>
      <c r="U1270" s="4"/>
      <c r="V1270" s="4"/>
      <c r="W1270" s="4"/>
      <c r="X1270" s="4"/>
      <c r="Y1270" s="4"/>
      <c r="Z1270" s="4"/>
    </row>
    <row r="1271" spans="1:26" ht="12.75" customHeight="1">
      <c r="A1271" s="4"/>
      <c r="B1271" s="4"/>
      <c r="C1271" s="4"/>
      <c r="D1271" s="4"/>
      <c r="E1271" s="4"/>
      <c r="F1271" s="4"/>
      <c r="G1271" s="4"/>
      <c r="H1271" s="4"/>
      <c r="I1271" s="4"/>
      <c r="J1271" s="4"/>
      <c r="K1271" s="4"/>
      <c r="L1271" s="4"/>
      <c r="M1271" s="4"/>
      <c r="N1271" s="4"/>
      <c r="O1271" s="4"/>
      <c r="P1271" s="4"/>
      <c r="Q1271" s="4"/>
      <c r="R1271" s="4"/>
      <c r="S1271" s="4"/>
      <c r="T1271" s="4"/>
      <c r="U1271" s="4"/>
      <c r="V1271" s="4"/>
      <c r="W1271" s="4"/>
      <c r="X1271" s="4"/>
      <c r="Y1271" s="4"/>
      <c r="Z1271" s="4"/>
    </row>
    <row r="1272" spans="1:26" ht="12.75" customHeight="1">
      <c r="A1272" s="4"/>
      <c r="B1272" s="4"/>
      <c r="C1272" s="4"/>
      <c r="D1272" s="4"/>
      <c r="E1272" s="4"/>
      <c r="F1272" s="4"/>
      <c r="G1272" s="4"/>
      <c r="H1272" s="4"/>
      <c r="I1272" s="4"/>
      <c r="J1272" s="4"/>
      <c r="K1272" s="4"/>
      <c r="L1272" s="4"/>
      <c r="M1272" s="4"/>
      <c r="N1272" s="4"/>
      <c r="O1272" s="4"/>
      <c r="P1272" s="4"/>
      <c r="Q1272" s="4"/>
      <c r="R1272" s="4"/>
      <c r="S1272" s="4"/>
      <c r="T1272" s="4"/>
      <c r="U1272" s="4"/>
      <c r="V1272" s="4"/>
      <c r="W1272" s="4"/>
      <c r="X1272" s="4"/>
      <c r="Y1272" s="4"/>
      <c r="Z1272" s="4"/>
    </row>
    <row r="1273" spans="1:26" ht="12.75" customHeight="1">
      <c r="A1273" s="4"/>
      <c r="B1273" s="4"/>
      <c r="C1273" s="4"/>
      <c r="D1273" s="4"/>
      <c r="E1273" s="4"/>
      <c r="F1273" s="4"/>
      <c r="G1273" s="4"/>
      <c r="H1273" s="4"/>
      <c r="I1273" s="4"/>
      <c r="J1273" s="4"/>
      <c r="K1273" s="4"/>
      <c r="L1273" s="4"/>
      <c r="M1273" s="4"/>
      <c r="N1273" s="4"/>
      <c r="O1273" s="4"/>
      <c r="P1273" s="4"/>
      <c r="Q1273" s="4"/>
      <c r="R1273" s="4"/>
      <c r="S1273" s="4"/>
      <c r="T1273" s="4"/>
      <c r="U1273" s="4"/>
      <c r="V1273" s="4"/>
      <c r="W1273" s="4"/>
      <c r="X1273" s="4"/>
      <c r="Y1273" s="4"/>
      <c r="Z1273" s="4"/>
    </row>
    <row r="1274" spans="1:26" ht="12.75" customHeight="1">
      <c r="A1274" s="4"/>
      <c r="B1274" s="4"/>
      <c r="C1274" s="4"/>
      <c r="D1274" s="4"/>
      <c r="E1274" s="4"/>
      <c r="F1274" s="4"/>
      <c r="G1274" s="4"/>
      <c r="H1274" s="4"/>
      <c r="I1274" s="4"/>
      <c r="J1274" s="4"/>
      <c r="K1274" s="4"/>
      <c r="L1274" s="4"/>
      <c r="M1274" s="4"/>
      <c r="N1274" s="4"/>
      <c r="O1274" s="4"/>
      <c r="P1274" s="4"/>
      <c r="Q1274" s="4"/>
      <c r="R1274" s="4"/>
      <c r="S1274" s="4"/>
      <c r="T1274" s="4"/>
      <c r="U1274" s="4"/>
      <c r="V1274" s="4"/>
      <c r="W1274" s="4"/>
      <c r="X1274" s="4"/>
      <c r="Y1274" s="4"/>
      <c r="Z1274" s="4"/>
    </row>
    <row r="1275" spans="1:26" ht="12.75" customHeight="1">
      <c r="A1275" s="4"/>
      <c r="B1275" s="4"/>
      <c r="C1275" s="4"/>
      <c r="D1275" s="4"/>
      <c r="E1275" s="4"/>
      <c r="F1275" s="4"/>
      <c r="G1275" s="4"/>
      <c r="H1275" s="4"/>
      <c r="I1275" s="4"/>
      <c r="J1275" s="4"/>
      <c r="K1275" s="4"/>
      <c r="L1275" s="4"/>
      <c r="M1275" s="4"/>
      <c r="N1275" s="4"/>
      <c r="O1275" s="4"/>
      <c r="P1275" s="4"/>
      <c r="Q1275" s="4"/>
      <c r="R1275" s="4"/>
      <c r="S1275" s="4"/>
      <c r="T1275" s="4"/>
      <c r="U1275" s="4"/>
      <c r="V1275" s="4"/>
      <c r="W1275" s="4"/>
      <c r="X1275" s="4"/>
      <c r="Y1275" s="4"/>
      <c r="Z1275" s="4"/>
    </row>
    <row r="1276" spans="1:26" ht="12.75" customHeight="1">
      <c r="A1276" s="4"/>
      <c r="B1276" s="4"/>
      <c r="C1276" s="4"/>
      <c r="D1276" s="4"/>
      <c r="E1276" s="4"/>
      <c r="F1276" s="4"/>
      <c r="G1276" s="4"/>
      <c r="H1276" s="4"/>
      <c r="I1276" s="4"/>
      <c r="J1276" s="4"/>
      <c r="K1276" s="4"/>
      <c r="L1276" s="4"/>
      <c r="M1276" s="4"/>
      <c r="N1276" s="4"/>
      <c r="O1276" s="4"/>
      <c r="P1276" s="4"/>
      <c r="Q1276" s="4"/>
      <c r="R1276" s="4"/>
      <c r="S1276" s="4"/>
      <c r="T1276" s="4"/>
      <c r="U1276" s="4"/>
      <c r="V1276" s="4"/>
      <c r="W1276" s="4"/>
      <c r="X1276" s="4"/>
      <c r="Y1276" s="4"/>
      <c r="Z1276" s="4"/>
    </row>
    <row r="1277" spans="1:26" ht="12.75" customHeight="1">
      <c r="A1277" s="4"/>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row>
    <row r="1278" spans="1:26" ht="12.75" customHeight="1">
      <c r="A1278" s="4"/>
      <c r="B1278" s="4"/>
      <c r="C1278" s="4"/>
      <c r="D1278" s="4"/>
      <c r="E1278" s="4"/>
      <c r="F1278" s="4"/>
      <c r="G1278" s="4"/>
      <c r="H1278" s="4"/>
      <c r="I1278" s="4"/>
      <c r="J1278" s="4"/>
      <c r="K1278" s="4"/>
      <c r="L1278" s="4"/>
      <c r="M1278" s="4"/>
      <c r="N1278" s="4"/>
      <c r="O1278" s="4"/>
      <c r="P1278" s="4"/>
      <c r="Q1278" s="4"/>
      <c r="R1278" s="4"/>
      <c r="S1278" s="4"/>
      <c r="T1278" s="4"/>
      <c r="U1278" s="4"/>
      <c r="V1278" s="4"/>
      <c r="W1278" s="4"/>
      <c r="X1278" s="4"/>
      <c r="Y1278" s="4"/>
      <c r="Z1278" s="4"/>
    </row>
    <row r="1279" spans="1:26" ht="12.75" customHeight="1">
      <c r="A1279" s="4"/>
      <c r="B1279" s="4"/>
      <c r="C1279" s="4"/>
      <c r="D1279" s="4"/>
      <c r="E1279" s="4"/>
      <c r="F1279" s="4"/>
      <c r="G1279" s="4"/>
      <c r="H1279" s="4"/>
      <c r="I1279" s="4"/>
      <c r="J1279" s="4"/>
      <c r="K1279" s="4"/>
      <c r="L1279" s="4"/>
      <c r="M1279" s="4"/>
      <c r="N1279" s="4"/>
      <c r="O1279" s="4"/>
      <c r="P1279" s="4"/>
      <c r="Q1279" s="4"/>
      <c r="R1279" s="4"/>
      <c r="S1279" s="4"/>
      <c r="T1279" s="4"/>
      <c r="U1279" s="4"/>
      <c r="V1279" s="4"/>
      <c r="W1279" s="4"/>
      <c r="X1279" s="4"/>
      <c r="Y1279" s="4"/>
      <c r="Z1279" s="4"/>
    </row>
    <row r="1280" spans="1:26" ht="12.75" customHeight="1">
      <c r="A1280" s="4"/>
      <c r="B1280" s="4"/>
      <c r="C1280" s="4"/>
      <c r="D1280" s="4"/>
      <c r="E1280" s="4"/>
      <c r="F1280" s="4"/>
      <c r="G1280" s="4"/>
      <c r="H1280" s="4"/>
      <c r="I1280" s="4"/>
      <c r="J1280" s="4"/>
      <c r="K1280" s="4"/>
      <c r="L1280" s="4"/>
      <c r="M1280" s="4"/>
      <c r="N1280" s="4"/>
      <c r="O1280" s="4"/>
      <c r="P1280" s="4"/>
      <c r="Q1280" s="4"/>
      <c r="R1280" s="4"/>
      <c r="S1280" s="4"/>
      <c r="T1280" s="4"/>
      <c r="U1280" s="4"/>
      <c r="V1280" s="4"/>
      <c r="W1280" s="4"/>
      <c r="X1280" s="4"/>
      <c r="Y1280" s="4"/>
      <c r="Z1280" s="4"/>
    </row>
    <row r="1281" spans="1:26" ht="12.75" customHeight="1">
      <c r="A1281" s="4"/>
      <c r="B1281" s="4"/>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row>
    <row r="1282" spans="1:26" ht="12.75" customHeight="1">
      <c r="A1282" s="4"/>
      <c r="B1282" s="4"/>
      <c r="C1282" s="4"/>
      <c r="D1282" s="4"/>
      <c r="E1282" s="4"/>
      <c r="F1282" s="4"/>
      <c r="G1282" s="4"/>
      <c r="H1282" s="4"/>
      <c r="I1282" s="4"/>
      <c r="J1282" s="4"/>
      <c r="K1282" s="4"/>
      <c r="L1282" s="4"/>
      <c r="M1282" s="4"/>
      <c r="N1282" s="4"/>
      <c r="O1282" s="4"/>
      <c r="P1282" s="4"/>
      <c r="Q1282" s="4"/>
      <c r="R1282" s="4"/>
      <c r="S1282" s="4"/>
      <c r="T1282" s="4"/>
      <c r="U1282" s="4"/>
      <c r="V1282" s="4"/>
      <c r="W1282" s="4"/>
      <c r="X1282" s="4"/>
      <c r="Y1282" s="4"/>
      <c r="Z1282" s="4"/>
    </row>
    <row r="1283" spans="1:26" ht="12.75" customHeight="1">
      <c r="A1283" s="4"/>
      <c r="B1283" s="4"/>
      <c r="C1283" s="4"/>
      <c r="D1283" s="4"/>
      <c r="E1283" s="4"/>
      <c r="F1283" s="4"/>
      <c r="G1283" s="4"/>
      <c r="H1283" s="4"/>
      <c r="I1283" s="4"/>
      <c r="J1283" s="4"/>
      <c r="K1283" s="4"/>
      <c r="L1283" s="4"/>
      <c r="M1283" s="4"/>
      <c r="N1283" s="4"/>
      <c r="O1283" s="4"/>
      <c r="P1283" s="4"/>
      <c r="Q1283" s="4"/>
      <c r="R1283" s="4"/>
      <c r="S1283" s="4"/>
      <c r="T1283" s="4"/>
      <c r="U1283" s="4"/>
      <c r="V1283" s="4"/>
      <c r="W1283" s="4"/>
      <c r="X1283" s="4"/>
      <c r="Y1283" s="4"/>
      <c r="Z1283" s="4"/>
    </row>
    <row r="1284" spans="1:26" ht="12.75" customHeight="1">
      <c r="A1284" s="4"/>
      <c r="B1284" s="4"/>
      <c r="C1284" s="4"/>
      <c r="D1284" s="4"/>
      <c r="E1284" s="4"/>
      <c r="F1284" s="4"/>
      <c r="G1284" s="4"/>
      <c r="H1284" s="4"/>
      <c r="I1284" s="4"/>
      <c r="J1284" s="4"/>
      <c r="K1284" s="4"/>
      <c r="L1284" s="4"/>
      <c r="M1284" s="4"/>
      <c r="N1284" s="4"/>
      <c r="O1284" s="4"/>
      <c r="P1284" s="4"/>
      <c r="Q1284" s="4"/>
      <c r="R1284" s="4"/>
      <c r="S1284" s="4"/>
      <c r="T1284" s="4"/>
      <c r="U1284" s="4"/>
      <c r="V1284" s="4"/>
      <c r="W1284" s="4"/>
      <c r="X1284" s="4"/>
      <c r="Y1284" s="4"/>
      <c r="Z1284" s="4"/>
    </row>
    <row r="1285" spans="1:26" ht="12.75" customHeight="1">
      <c r="A1285" s="11"/>
      <c r="B1285" s="11"/>
      <c r="C1285" s="11"/>
      <c r="D1285" s="4"/>
      <c r="E1285" s="4"/>
      <c r="F1285" s="4"/>
      <c r="G1285" s="4"/>
      <c r="H1285" s="4"/>
      <c r="I1285" s="4"/>
      <c r="J1285" s="4"/>
      <c r="K1285" s="4"/>
      <c r="L1285" s="4"/>
      <c r="M1285" s="4"/>
      <c r="N1285" s="4"/>
      <c r="O1285" s="4"/>
      <c r="P1285" s="4"/>
      <c r="Q1285" s="4"/>
      <c r="R1285" s="4"/>
      <c r="S1285" s="4"/>
      <c r="T1285" s="4"/>
      <c r="U1285" s="4"/>
      <c r="V1285" s="4"/>
      <c r="W1285" s="4"/>
      <c r="X1285" s="4"/>
      <c r="Y1285" s="4"/>
      <c r="Z1285" s="4"/>
    </row>
    <row r="1286" spans="1:26" ht="12.75" customHeight="1">
      <c r="A1286" s="11"/>
      <c r="B1286" s="11"/>
      <c r="C1286" s="11"/>
      <c r="D1286" s="4"/>
      <c r="E1286" s="4"/>
      <c r="F1286" s="4"/>
      <c r="G1286" s="4"/>
      <c r="H1286" s="4"/>
      <c r="I1286" s="4"/>
      <c r="J1286" s="4"/>
      <c r="K1286" s="4"/>
      <c r="L1286" s="4"/>
      <c r="M1286" s="4"/>
      <c r="N1286" s="4"/>
      <c r="O1286" s="4"/>
      <c r="P1286" s="4"/>
      <c r="Q1286" s="4"/>
      <c r="R1286" s="4"/>
      <c r="S1286" s="4"/>
      <c r="T1286" s="4"/>
      <c r="U1286" s="4"/>
      <c r="V1286" s="4"/>
      <c r="W1286" s="4"/>
      <c r="X1286" s="4"/>
      <c r="Y1286" s="4"/>
      <c r="Z1286" s="4"/>
    </row>
    <row r="1287" spans="1:26" ht="12.75" customHeight="1">
      <c r="A1287" s="11"/>
      <c r="B1287" s="11"/>
      <c r="C1287" s="11"/>
      <c r="D1287" s="4"/>
      <c r="E1287" s="4"/>
      <c r="F1287" s="4"/>
      <c r="G1287" s="4"/>
      <c r="H1287" s="4"/>
      <c r="I1287" s="4"/>
      <c r="J1287" s="4"/>
      <c r="K1287" s="4"/>
      <c r="L1287" s="4"/>
      <c r="M1287" s="4"/>
      <c r="N1287" s="4"/>
      <c r="O1287" s="4"/>
      <c r="P1287" s="4"/>
      <c r="Q1287" s="4"/>
      <c r="R1287" s="4"/>
      <c r="S1287" s="4"/>
      <c r="T1287" s="4"/>
      <c r="U1287" s="4"/>
      <c r="V1287" s="4"/>
      <c r="W1287" s="4"/>
      <c r="X1287" s="4"/>
      <c r="Y1287" s="4"/>
      <c r="Z1287" s="4"/>
    </row>
    <row r="1288" spans="1:26" ht="12.75" customHeight="1">
      <c r="A1288" s="11"/>
      <c r="B1288" s="11"/>
      <c r="C1288" s="11"/>
      <c r="D1288" s="4"/>
      <c r="E1288" s="4"/>
      <c r="F1288" s="4"/>
      <c r="G1288" s="4"/>
      <c r="H1288" s="4"/>
      <c r="I1288" s="4"/>
      <c r="J1288" s="4"/>
      <c r="K1288" s="4"/>
      <c r="L1288" s="4"/>
      <c r="M1288" s="4"/>
      <c r="N1288" s="4"/>
      <c r="O1288" s="4"/>
      <c r="P1288" s="4"/>
      <c r="Q1288" s="4"/>
      <c r="R1288" s="4"/>
      <c r="S1288" s="4"/>
      <c r="T1288" s="4"/>
      <c r="U1288" s="4"/>
      <c r="V1288" s="4"/>
      <c r="W1288" s="4"/>
      <c r="X1288" s="4"/>
      <c r="Y1288" s="4"/>
      <c r="Z1288" s="4"/>
    </row>
    <row r="1289" spans="1:26" ht="12.75" customHeight="1">
      <c r="A1289" s="11"/>
      <c r="B1289" s="11"/>
      <c r="C1289" s="11"/>
      <c r="D1289" s="4"/>
      <c r="E1289" s="4"/>
      <c r="F1289" s="4"/>
      <c r="G1289" s="4"/>
      <c r="H1289" s="4"/>
      <c r="I1289" s="4"/>
      <c r="J1289" s="4"/>
      <c r="K1289" s="4"/>
      <c r="L1289" s="4"/>
      <c r="M1289" s="4"/>
      <c r="N1289" s="4"/>
      <c r="O1289" s="4"/>
      <c r="P1289" s="4"/>
      <c r="Q1289" s="4"/>
      <c r="R1289" s="4"/>
      <c r="S1289" s="4"/>
      <c r="T1289" s="4"/>
      <c r="U1289" s="4"/>
      <c r="V1289" s="4"/>
      <c r="W1289" s="4"/>
      <c r="X1289" s="4"/>
      <c r="Y1289" s="4"/>
      <c r="Z1289" s="4"/>
    </row>
    <row r="1290" spans="1:26" ht="12.75" customHeight="1">
      <c r="A1290" s="11"/>
      <c r="B1290" s="11"/>
      <c r="C1290" s="11"/>
      <c r="D1290" s="4"/>
      <c r="E1290" s="4"/>
      <c r="F1290" s="4"/>
      <c r="G1290" s="4"/>
      <c r="H1290" s="4"/>
      <c r="I1290" s="4"/>
      <c r="J1290" s="4"/>
      <c r="K1290" s="4"/>
      <c r="L1290" s="4"/>
      <c r="M1290" s="4"/>
      <c r="N1290" s="4"/>
      <c r="O1290" s="4"/>
      <c r="P1290" s="4"/>
      <c r="Q1290" s="4"/>
      <c r="R1290" s="4"/>
      <c r="S1290" s="4"/>
      <c r="T1290" s="4"/>
      <c r="U1290" s="4"/>
      <c r="V1290" s="4"/>
      <c r="W1290" s="4"/>
      <c r="X1290" s="4"/>
      <c r="Y1290" s="4"/>
      <c r="Z1290" s="4"/>
    </row>
    <row r="1291" spans="1:26" ht="12.75" customHeight="1">
      <c r="A1291" s="11"/>
      <c r="B1291" s="11"/>
      <c r="C1291" s="11"/>
      <c r="D1291" s="4"/>
      <c r="E1291" s="4"/>
      <c r="F1291" s="4"/>
      <c r="G1291" s="4"/>
      <c r="H1291" s="4"/>
      <c r="I1291" s="4"/>
      <c r="J1291" s="4"/>
      <c r="K1291" s="4"/>
      <c r="L1291" s="4"/>
      <c r="M1291" s="4"/>
      <c r="N1291" s="4"/>
      <c r="O1291" s="4"/>
      <c r="P1291" s="4"/>
      <c r="Q1291" s="4"/>
      <c r="R1291" s="4"/>
      <c r="S1291" s="4"/>
      <c r="T1291" s="4"/>
      <c r="U1291" s="4"/>
      <c r="V1291" s="4"/>
      <c r="W1291" s="4"/>
      <c r="X1291" s="4"/>
      <c r="Y1291" s="4"/>
      <c r="Z1291" s="4"/>
    </row>
    <row r="1292" spans="1:26" ht="12.75" customHeight="1">
      <c r="A1292" s="4"/>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row>
    <row r="1293" spans="1:26" ht="12.75" customHeight="1">
      <c r="A1293" s="4"/>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row>
    <row r="1294" spans="1:26" ht="12.75" customHeight="1">
      <c r="A1294" s="4"/>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row>
    <row r="1295" spans="1:26" ht="12.75" customHeight="1">
      <c r="A1295" s="4"/>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row>
    <row r="1296" spans="1:26" ht="12.75" customHeight="1">
      <c r="A1296" s="4"/>
      <c r="B1296" s="4"/>
      <c r="C1296" s="4"/>
      <c r="D1296" s="4"/>
      <c r="E1296" s="4"/>
      <c r="F1296" s="4"/>
      <c r="G1296" s="4"/>
      <c r="H1296" s="4"/>
      <c r="I1296" s="4"/>
      <c r="J1296" s="4"/>
      <c r="K1296" s="4"/>
      <c r="L1296" s="4"/>
      <c r="M1296" s="4"/>
      <c r="N1296" s="4"/>
      <c r="O1296" s="4"/>
      <c r="P1296" s="4"/>
      <c r="Q1296" s="4"/>
      <c r="R1296" s="4"/>
      <c r="S1296" s="4"/>
      <c r="T1296" s="4"/>
      <c r="U1296" s="4"/>
      <c r="V1296" s="4"/>
      <c r="W1296" s="4"/>
      <c r="X1296" s="4"/>
      <c r="Y1296" s="4"/>
      <c r="Z1296" s="4"/>
    </row>
    <row r="1297" spans="1:26" ht="12.75" customHeight="1">
      <c r="A1297" s="4"/>
      <c r="B1297" s="4"/>
      <c r="C1297" s="4"/>
      <c r="D1297" s="4"/>
      <c r="E1297" s="4"/>
      <c r="F1297" s="4"/>
      <c r="G1297" s="4"/>
      <c r="H1297" s="4"/>
      <c r="I1297" s="4"/>
      <c r="J1297" s="4"/>
      <c r="K1297" s="4"/>
      <c r="L1297" s="4"/>
      <c r="M1297" s="4"/>
      <c r="N1297" s="4"/>
      <c r="O1297" s="4"/>
      <c r="P1297" s="4"/>
      <c r="Q1297" s="4"/>
      <c r="R1297" s="4"/>
      <c r="S1297" s="4"/>
      <c r="T1297" s="4"/>
      <c r="U1297" s="4"/>
      <c r="V1297" s="4"/>
      <c r="W1297" s="4"/>
      <c r="X1297" s="4"/>
      <c r="Y1297" s="4"/>
      <c r="Z1297" s="4"/>
    </row>
    <row r="1298" spans="1:26" ht="12.75" customHeight="1">
      <c r="A1298" s="4"/>
      <c r="B1298" s="4"/>
      <c r="C1298" s="4"/>
      <c r="D1298" s="4"/>
      <c r="E1298" s="4"/>
      <c r="F1298" s="4"/>
      <c r="G1298" s="4"/>
      <c r="H1298" s="4"/>
      <c r="I1298" s="4"/>
      <c r="J1298" s="4"/>
      <c r="K1298" s="4"/>
      <c r="L1298" s="4"/>
      <c r="M1298" s="4"/>
      <c r="N1298" s="4"/>
      <c r="O1298" s="4"/>
      <c r="P1298" s="4"/>
      <c r="Q1298" s="4"/>
      <c r="R1298" s="4"/>
      <c r="S1298" s="4"/>
      <c r="T1298" s="4"/>
      <c r="U1298" s="4"/>
      <c r="V1298" s="4"/>
      <c r="W1298" s="4"/>
      <c r="X1298" s="4"/>
      <c r="Y1298" s="4"/>
      <c r="Z1298" s="4"/>
    </row>
    <row r="1299" spans="1:26" ht="12.75" customHeight="1">
      <c r="A1299" s="4"/>
      <c r="B1299" s="4"/>
      <c r="C1299" s="4"/>
      <c r="D1299" s="4"/>
      <c r="E1299" s="4"/>
      <c r="F1299" s="4"/>
      <c r="G1299" s="4"/>
      <c r="H1299" s="4"/>
      <c r="I1299" s="4"/>
      <c r="J1299" s="4"/>
      <c r="K1299" s="4"/>
      <c r="L1299" s="4"/>
      <c r="M1299" s="4"/>
      <c r="N1299" s="4"/>
      <c r="O1299" s="4"/>
      <c r="P1299" s="4"/>
      <c r="Q1299" s="4"/>
      <c r="R1299" s="4"/>
      <c r="S1299" s="4"/>
      <c r="T1299" s="4"/>
      <c r="U1299" s="4"/>
      <c r="V1299" s="4"/>
      <c r="W1299" s="4"/>
      <c r="X1299" s="4"/>
      <c r="Y1299" s="4"/>
      <c r="Z1299" s="4"/>
    </row>
    <row r="1300" spans="1:26" ht="12.75" customHeight="1">
      <c r="A1300" s="4"/>
      <c r="B1300" s="4"/>
      <c r="C1300" s="4"/>
      <c r="D1300" s="4"/>
      <c r="E1300" s="4"/>
      <c r="F1300" s="4"/>
      <c r="G1300" s="4"/>
      <c r="H1300" s="4"/>
      <c r="I1300" s="4"/>
      <c r="J1300" s="4"/>
      <c r="K1300" s="4"/>
      <c r="L1300" s="4"/>
      <c r="M1300" s="4"/>
      <c r="N1300" s="4"/>
      <c r="O1300" s="4"/>
      <c r="P1300" s="4"/>
      <c r="Q1300" s="4"/>
      <c r="R1300" s="4"/>
      <c r="S1300" s="4"/>
      <c r="T1300" s="4"/>
      <c r="U1300" s="4"/>
      <c r="V1300" s="4"/>
      <c r="W1300" s="4"/>
      <c r="X1300" s="4"/>
      <c r="Y1300" s="4"/>
      <c r="Z1300" s="4"/>
    </row>
    <row r="1301" spans="1:26" ht="12.75" customHeight="1">
      <c r="A1301" s="4"/>
      <c r="B1301" s="4"/>
      <c r="C1301" s="4"/>
      <c r="D1301" s="4"/>
      <c r="E1301" s="4"/>
      <c r="F1301" s="4"/>
      <c r="G1301" s="4"/>
      <c r="H1301" s="4"/>
      <c r="I1301" s="4"/>
      <c r="J1301" s="4"/>
      <c r="K1301" s="4"/>
      <c r="L1301" s="4"/>
      <c r="M1301" s="4"/>
      <c r="N1301" s="4"/>
      <c r="O1301" s="4"/>
      <c r="P1301" s="4"/>
      <c r="Q1301" s="4"/>
      <c r="R1301" s="4"/>
      <c r="S1301" s="4"/>
      <c r="T1301" s="4"/>
      <c r="U1301" s="4"/>
      <c r="V1301" s="4"/>
      <c r="W1301" s="4"/>
      <c r="X1301" s="4"/>
      <c r="Y1301" s="4"/>
      <c r="Z1301" s="4"/>
    </row>
    <row r="1302" spans="1:26" ht="12.75" customHeight="1">
      <c r="A1302" s="4"/>
      <c r="B1302" s="4"/>
      <c r="C1302" s="4"/>
      <c r="D1302" s="4"/>
      <c r="E1302" s="4"/>
      <c r="F1302" s="4"/>
      <c r="G1302" s="4"/>
      <c r="H1302" s="4"/>
      <c r="I1302" s="4"/>
      <c r="J1302" s="4"/>
      <c r="K1302" s="4"/>
      <c r="L1302" s="4"/>
      <c r="M1302" s="4"/>
      <c r="N1302" s="4"/>
      <c r="O1302" s="4"/>
      <c r="P1302" s="4"/>
      <c r="Q1302" s="4"/>
      <c r="R1302" s="4"/>
      <c r="S1302" s="4"/>
      <c r="T1302" s="4"/>
      <c r="U1302" s="4"/>
      <c r="V1302" s="4"/>
      <c r="W1302" s="4"/>
      <c r="X1302" s="4"/>
      <c r="Y1302" s="4"/>
      <c r="Z1302" s="4"/>
    </row>
    <row r="1303" spans="1:26" ht="12.75" customHeight="1">
      <c r="A1303" s="4"/>
      <c r="B1303" s="4"/>
      <c r="C1303" s="4"/>
      <c r="D1303" s="4"/>
      <c r="E1303" s="4"/>
      <c r="F1303" s="4"/>
      <c r="G1303" s="4"/>
      <c r="H1303" s="4"/>
      <c r="I1303" s="4"/>
      <c r="J1303" s="4"/>
      <c r="K1303" s="4"/>
      <c r="L1303" s="4"/>
      <c r="M1303" s="4"/>
      <c r="N1303" s="4"/>
      <c r="O1303" s="4"/>
      <c r="P1303" s="4"/>
      <c r="Q1303" s="4"/>
      <c r="R1303" s="4"/>
      <c r="S1303" s="4"/>
      <c r="T1303" s="4"/>
      <c r="U1303" s="4"/>
      <c r="V1303" s="4"/>
      <c r="W1303" s="4"/>
      <c r="X1303" s="4"/>
      <c r="Y1303" s="4"/>
      <c r="Z1303" s="4"/>
    </row>
    <row r="1304" spans="1:26" ht="12.75" customHeight="1">
      <c r="A1304" s="4"/>
      <c r="B1304" s="4"/>
      <c r="C1304" s="4"/>
      <c r="D1304" s="4"/>
      <c r="E1304" s="4"/>
      <c r="F1304" s="4"/>
      <c r="G1304" s="4"/>
      <c r="H1304" s="4"/>
      <c r="I1304" s="4"/>
      <c r="J1304" s="4"/>
      <c r="K1304" s="4"/>
      <c r="L1304" s="4"/>
      <c r="M1304" s="4"/>
      <c r="N1304" s="4"/>
      <c r="O1304" s="4"/>
      <c r="P1304" s="4"/>
      <c r="Q1304" s="4"/>
      <c r="R1304" s="4"/>
      <c r="S1304" s="4"/>
      <c r="T1304" s="4"/>
      <c r="U1304" s="4"/>
      <c r="V1304" s="4"/>
      <c r="W1304" s="4"/>
      <c r="X1304" s="4"/>
      <c r="Y1304" s="4"/>
      <c r="Z1304" s="4"/>
    </row>
    <row r="1305" spans="1:26" ht="12.75" customHeight="1">
      <c r="A1305" s="4"/>
      <c r="B1305" s="4"/>
      <c r="C1305" s="4"/>
      <c r="D1305" s="4"/>
      <c r="E1305" s="4"/>
      <c r="F1305" s="4"/>
      <c r="G1305" s="4"/>
      <c r="H1305" s="4"/>
      <c r="I1305" s="4"/>
      <c r="J1305" s="4"/>
      <c r="K1305" s="4"/>
      <c r="L1305" s="4"/>
      <c r="M1305" s="4"/>
      <c r="N1305" s="4"/>
      <c r="O1305" s="4"/>
      <c r="P1305" s="4"/>
      <c r="Q1305" s="4"/>
      <c r="R1305" s="4"/>
      <c r="S1305" s="4"/>
      <c r="T1305" s="4"/>
      <c r="U1305" s="4"/>
      <c r="V1305" s="4"/>
      <c r="W1305" s="4"/>
      <c r="X1305" s="4"/>
      <c r="Y1305" s="4"/>
      <c r="Z1305" s="4"/>
    </row>
    <row r="1306" spans="1:26" ht="12.75" customHeight="1">
      <c r="A1306" s="4"/>
      <c r="B1306" s="4"/>
      <c r="C1306" s="4"/>
      <c r="D1306" s="4"/>
      <c r="E1306" s="4"/>
      <c r="F1306" s="4"/>
      <c r="G1306" s="4"/>
      <c r="H1306" s="4"/>
      <c r="I1306" s="4"/>
      <c r="J1306" s="4"/>
      <c r="K1306" s="4"/>
      <c r="L1306" s="4"/>
      <c r="M1306" s="4"/>
      <c r="N1306" s="4"/>
      <c r="O1306" s="4"/>
      <c r="P1306" s="4"/>
      <c r="Q1306" s="4"/>
      <c r="R1306" s="4"/>
      <c r="S1306" s="4"/>
      <c r="T1306" s="4"/>
      <c r="U1306" s="4"/>
      <c r="V1306" s="4"/>
      <c r="W1306" s="4"/>
      <c r="X1306" s="4"/>
      <c r="Y1306" s="4"/>
      <c r="Z1306" s="4"/>
    </row>
    <row r="1307" spans="1:26" ht="12.75" customHeight="1">
      <c r="A1307" s="4"/>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row>
    <row r="1308" spans="1:26" ht="12.75" customHeight="1">
      <c r="A1308" s="4"/>
      <c r="B1308" s="4"/>
      <c r="C1308" s="4"/>
      <c r="D1308" s="4"/>
      <c r="E1308" s="4"/>
      <c r="F1308" s="4"/>
      <c r="G1308" s="4"/>
      <c r="H1308" s="4"/>
      <c r="I1308" s="4"/>
      <c r="J1308" s="4"/>
      <c r="K1308" s="4"/>
      <c r="L1308" s="4"/>
      <c r="M1308" s="4"/>
      <c r="N1308" s="4"/>
      <c r="O1308" s="4"/>
      <c r="P1308" s="4"/>
      <c r="Q1308" s="4"/>
      <c r="R1308" s="4"/>
      <c r="S1308" s="4"/>
      <c r="T1308" s="4"/>
      <c r="U1308" s="4"/>
      <c r="V1308" s="4"/>
      <c r="W1308" s="4"/>
      <c r="X1308" s="4"/>
      <c r="Y1308" s="4"/>
      <c r="Z1308" s="4"/>
    </row>
    <row r="1309" spans="1:26" ht="12.75" customHeight="1">
      <c r="A1309" s="4"/>
      <c r="B1309" s="4"/>
      <c r="C1309" s="4"/>
      <c r="D1309" s="4"/>
      <c r="E1309" s="4"/>
      <c r="F1309" s="4"/>
      <c r="G1309" s="4"/>
      <c r="H1309" s="4"/>
      <c r="I1309" s="4"/>
      <c r="J1309" s="4"/>
      <c r="K1309" s="4"/>
      <c r="L1309" s="4"/>
      <c r="M1309" s="4"/>
      <c r="N1309" s="4"/>
      <c r="O1309" s="4"/>
      <c r="P1309" s="4"/>
      <c r="Q1309" s="4"/>
      <c r="R1309" s="4"/>
      <c r="S1309" s="4"/>
      <c r="T1309" s="4"/>
      <c r="U1309" s="4"/>
      <c r="V1309" s="4"/>
      <c r="W1309" s="4"/>
      <c r="X1309" s="4"/>
      <c r="Y1309" s="4"/>
      <c r="Z1309" s="4"/>
    </row>
    <row r="1310" spans="1:26" ht="12.75" customHeight="1">
      <c r="A1310" s="4"/>
      <c r="B1310" s="4"/>
      <c r="C1310" s="4"/>
      <c r="D1310" s="4"/>
      <c r="E1310" s="4"/>
      <c r="F1310" s="4"/>
      <c r="G1310" s="4"/>
      <c r="H1310" s="4"/>
      <c r="I1310" s="4"/>
      <c r="J1310" s="4"/>
      <c r="K1310" s="4"/>
      <c r="L1310" s="4"/>
      <c r="M1310" s="4"/>
      <c r="N1310" s="4"/>
      <c r="O1310" s="4"/>
      <c r="P1310" s="4"/>
      <c r="Q1310" s="4"/>
      <c r="R1310" s="4"/>
      <c r="S1310" s="4"/>
      <c r="T1310" s="4"/>
      <c r="U1310" s="4"/>
      <c r="V1310" s="4"/>
      <c r="W1310" s="4"/>
      <c r="X1310" s="4"/>
      <c r="Y1310" s="4"/>
      <c r="Z1310" s="4"/>
    </row>
    <row r="1311" spans="1:26" ht="12.75" customHeight="1">
      <c r="A1311" s="4"/>
      <c r="B1311" s="4"/>
      <c r="C1311" s="4"/>
      <c r="D1311" s="4"/>
      <c r="E1311" s="4"/>
      <c r="F1311" s="4"/>
      <c r="G1311" s="4"/>
      <c r="H1311" s="4"/>
      <c r="I1311" s="4"/>
      <c r="J1311" s="4"/>
      <c r="K1311" s="4"/>
      <c r="L1311" s="4"/>
      <c r="M1311" s="4"/>
      <c r="N1311" s="4"/>
      <c r="O1311" s="4"/>
      <c r="P1311" s="4"/>
      <c r="Q1311" s="4"/>
      <c r="R1311" s="4"/>
      <c r="S1311" s="4"/>
      <c r="T1311" s="4"/>
      <c r="U1311" s="4"/>
      <c r="V1311" s="4"/>
      <c r="W1311" s="4"/>
      <c r="X1311" s="4"/>
      <c r="Y1311" s="4"/>
      <c r="Z1311" s="4"/>
    </row>
    <row r="1312" spans="1:26" ht="12.75" customHeight="1">
      <c r="A1312" s="4"/>
      <c r="B1312" s="4"/>
      <c r="C1312" s="4"/>
      <c r="D1312" s="4"/>
      <c r="E1312" s="4"/>
      <c r="F1312" s="4"/>
      <c r="G1312" s="4"/>
      <c r="H1312" s="4"/>
      <c r="I1312" s="4"/>
      <c r="J1312" s="4"/>
      <c r="K1312" s="4"/>
      <c r="L1312" s="4"/>
      <c r="M1312" s="4"/>
      <c r="N1312" s="4"/>
      <c r="O1312" s="4"/>
      <c r="P1312" s="4"/>
      <c r="Q1312" s="4"/>
      <c r="R1312" s="4"/>
      <c r="S1312" s="4"/>
      <c r="T1312" s="4"/>
      <c r="U1312" s="4"/>
      <c r="V1312" s="4"/>
      <c r="W1312" s="4"/>
      <c r="X1312" s="4"/>
      <c r="Y1312" s="4"/>
      <c r="Z1312" s="4"/>
    </row>
    <row r="1313" spans="1:26" ht="12.75" customHeight="1">
      <c r="A1313" s="4"/>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row>
    <row r="1314" spans="1:26" ht="12.75" customHeight="1">
      <c r="A1314" s="4"/>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row>
    <row r="1315" spans="1:26" ht="12.75" customHeight="1">
      <c r="A1315" s="4"/>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row>
    <row r="1316" spans="1:26" ht="12.75" customHeight="1">
      <c r="A1316" s="4"/>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row>
    <row r="1317" spans="1:26" ht="12.75" customHeight="1">
      <c r="A1317" s="4"/>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row>
    <row r="1318" spans="1:26" ht="12.75" customHeight="1">
      <c r="A1318" s="4"/>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row>
    <row r="1319" spans="1:26" ht="12.75" customHeight="1">
      <c r="A1319" s="4"/>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row>
    <row r="1320" spans="1:26" ht="12.75" customHeight="1">
      <c r="A1320" s="4"/>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row>
    <row r="1321" spans="1:26" ht="12.75" customHeight="1">
      <c r="A1321" s="4"/>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row>
    <row r="1322" spans="1:26" ht="12.75" customHeight="1">
      <c r="A1322" s="4"/>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row>
    <row r="1323" spans="1:26" ht="12.75" customHeight="1">
      <c r="A1323" s="4"/>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row>
    <row r="1324" spans="1:26" ht="12.75" customHeight="1">
      <c r="A1324" s="4"/>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row>
    <row r="1325" spans="1:26" ht="12.75" customHeight="1">
      <c r="A1325" s="4"/>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row>
    <row r="1326" spans="1:26" ht="12.75" customHeight="1">
      <c r="A1326" s="4"/>
      <c r="B1326" s="4"/>
      <c r="C1326" s="4"/>
      <c r="D1326" s="4"/>
      <c r="E1326" s="4"/>
      <c r="F1326" s="4"/>
      <c r="G1326" s="4"/>
      <c r="H1326" s="4"/>
      <c r="I1326" s="4"/>
      <c r="J1326" s="4"/>
      <c r="K1326" s="4"/>
      <c r="L1326" s="4"/>
      <c r="M1326" s="4"/>
      <c r="N1326" s="4"/>
      <c r="O1326" s="4"/>
      <c r="P1326" s="4"/>
      <c r="Q1326" s="4"/>
      <c r="R1326" s="4"/>
      <c r="S1326" s="4"/>
      <c r="T1326" s="4"/>
      <c r="U1326" s="4"/>
      <c r="V1326" s="4"/>
      <c r="W1326" s="4"/>
      <c r="X1326" s="4"/>
      <c r="Y1326" s="4"/>
      <c r="Z1326" s="4"/>
    </row>
    <row r="1327" spans="1:26" ht="12.75" customHeight="1">
      <c r="A1327" s="4"/>
      <c r="B1327" s="4"/>
      <c r="C1327" s="4"/>
      <c r="D1327" s="4"/>
      <c r="E1327" s="4"/>
      <c r="F1327" s="4"/>
      <c r="G1327" s="4"/>
      <c r="H1327" s="4"/>
      <c r="I1327" s="4"/>
      <c r="J1327" s="4"/>
      <c r="K1327" s="4"/>
      <c r="L1327" s="4"/>
      <c r="M1327" s="4"/>
      <c r="N1327" s="4"/>
      <c r="O1327" s="4"/>
      <c r="P1327" s="4"/>
      <c r="Q1327" s="4"/>
      <c r="R1327" s="4"/>
      <c r="S1327" s="4"/>
      <c r="T1327" s="4"/>
      <c r="U1327" s="4"/>
      <c r="V1327" s="4"/>
      <c r="W1327" s="4"/>
      <c r="X1327" s="4"/>
      <c r="Y1327" s="4"/>
      <c r="Z1327" s="4"/>
    </row>
    <row r="1328" spans="1:26" ht="12.75" customHeight="1">
      <c r="A1328" s="4"/>
      <c r="B1328" s="4"/>
      <c r="C1328" s="4"/>
      <c r="D1328" s="4"/>
      <c r="E1328" s="4"/>
      <c r="F1328" s="4"/>
      <c r="G1328" s="4"/>
      <c r="H1328" s="4"/>
      <c r="I1328" s="4"/>
      <c r="J1328" s="4"/>
      <c r="K1328" s="4"/>
      <c r="L1328" s="4"/>
      <c r="M1328" s="4"/>
      <c r="N1328" s="4"/>
      <c r="O1328" s="4"/>
      <c r="P1328" s="4"/>
      <c r="Q1328" s="4"/>
      <c r="R1328" s="4"/>
      <c r="S1328" s="4"/>
      <c r="T1328" s="4"/>
      <c r="U1328" s="4"/>
      <c r="V1328" s="4"/>
      <c r="W1328" s="4"/>
      <c r="X1328" s="4"/>
      <c r="Y1328" s="4"/>
      <c r="Z1328" s="4"/>
    </row>
    <row r="1329" spans="1:26" ht="12.75" customHeight="1">
      <c r="A1329" s="4"/>
      <c r="B1329" s="4"/>
      <c r="C1329" s="4"/>
      <c r="D1329" s="4"/>
      <c r="E1329" s="4"/>
      <c r="F1329" s="4"/>
      <c r="G1329" s="4"/>
      <c r="H1329" s="4"/>
      <c r="I1329" s="4"/>
      <c r="J1329" s="4"/>
      <c r="K1329" s="4"/>
      <c r="L1329" s="4"/>
      <c r="M1329" s="4"/>
      <c r="N1329" s="4"/>
      <c r="O1329" s="4"/>
      <c r="P1329" s="4"/>
      <c r="Q1329" s="4"/>
      <c r="R1329" s="4"/>
      <c r="S1329" s="4"/>
      <c r="T1329" s="4"/>
      <c r="U1329" s="4"/>
      <c r="V1329" s="4"/>
      <c r="W1329" s="4"/>
      <c r="X1329" s="4"/>
      <c r="Y1329" s="4"/>
      <c r="Z1329" s="4"/>
    </row>
    <row r="1330" spans="1:26" ht="12.75" customHeight="1">
      <c r="A1330" s="4"/>
      <c r="B1330" s="4"/>
      <c r="C1330" s="4"/>
      <c r="D1330" s="4"/>
      <c r="E1330" s="4"/>
      <c r="F1330" s="4"/>
      <c r="G1330" s="4"/>
      <c r="H1330" s="4"/>
      <c r="I1330" s="4"/>
      <c r="J1330" s="4"/>
      <c r="K1330" s="4"/>
      <c r="L1330" s="4"/>
      <c r="M1330" s="4"/>
      <c r="N1330" s="4"/>
      <c r="O1330" s="4"/>
      <c r="P1330" s="4"/>
      <c r="Q1330" s="4"/>
      <c r="R1330" s="4"/>
      <c r="S1330" s="4"/>
      <c r="T1330" s="4"/>
      <c r="U1330" s="4"/>
      <c r="V1330" s="4"/>
      <c r="W1330" s="4"/>
      <c r="X1330" s="4"/>
      <c r="Y1330" s="4"/>
      <c r="Z1330" s="4"/>
    </row>
    <row r="1331" spans="1:26" ht="12.75" customHeight="1">
      <c r="A1331" s="4"/>
      <c r="B1331" s="4"/>
      <c r="C1331" s="4"/>
      <c r="D1331" s="4"/>
      <c r="E1331" s="4"/>
      <c r="F1331" s="4"/>
      <c r="G1331" s="4"/>
      <c r="H1331" s="4"/>
      <c r="I1331" s="4"/>
      <c r="J1331" s="4"/>
      <c r="K1331" s="4"/>
      <c r="L1331" s="4"/>
      <c r="M1331" s="4"/>
      <c r="N1331" s="4"/>
      <c r="O1331" s="4"/>
      <c r="P1331" s="4"/>
      <c r="Q1331" s="4"/>
      <c r="R1331" s="4"/>
      <c r="S1331" s="4"/>
      <c r="T1331" s="4"/>
      <c r="U1331" s="4"/>
      <c r="V1331" s="4"/>
      <c r="W1331" s="4"/>
      <c r="X1331" s="4"/>
      <c r="Y1331" s="4"/>
      <c r="Z1331" s="4"/>
    </row>
    <row r="1332" spans="1:26" ht="12.75" customHeight="1">
      <c r="A1332" s="4"/>
      <c r="B1332" s="4"/>
      <c r="C1332" s="4"/>
      <c r="D1332" s="4"/>
      <c r="E1332" s="4"/>
      <c r="F1332" s="4"/>
      <c r="G1332" s="4"/>
      <c r="H1332" s="4"/>
      <c r="I1332" s="4"/>
      <c r="J1332" s="4"/>
      <c r="K1332" s="4"/>
      <c r="L1332" s="4"/>
      <c r="M1332" s="4"/>
      <c r="N1332" s="4"/>
      <c r="O1332" s="4"/>
      <c r="P1332" s="4"/>
      <c r="Q1332" s="4"/>
      <c r="R1332" s="4"/>
      <c r="S1332" s="4"/>
      <c r="T1332" s="4"/>
      <c r="U1332" s="4"/>
      <c r="V1332" s="4"/>
      <c r="W1332" s="4"/>
      <c r="X1332" s="4"/>
      <c r="Y1332" s="4"/>
      <c r="Z1332" s="4"/>
    </row>
    <row r="1333" spans="1:26" ht="12.75" customHeight="1">
      <c r="A1333" s="4"/>
      <c r="B1333" s="4"/>
      <c r="C1333" s="4"/>
      <c r="D1333" s="4"/>
      <c r="E1333" s="4"/>
      <c r="F1333" s="4"/>
      <c r="G1333" s="4"/>
      <c r="H1333" s="4"/>
      <c r="I1333" s="4"/>
      <c r="J1333" s="4"/>
      <c r="K1333" s="4"/>
      <c r="L1333" s="4"/>
      <c r="M1333" s="4"/>
      <c r="N1333" s="4"/>
      <c r="O1333" s="4"/>
      <c r="P1333" s="4"/>
      <c r="Q1333" s="4"/>
      <c r="R1333" s="4"/>
      <c r="S1333" s="4"/>
      <c r="T1333" s="4"/>
      <c r="U1333" s="4"/>
      <c r="V1333" s="4"/>
      <c r="W1333" s="4"/>
      <c r="X1333" s="4"/>
      <c r="Y1333" s="4"/>
      <c r="Z1333" s="4"/>
    </row>
    <row r="1334" spans="1:26" ht="12.75" customHeight="1">
      <c r="A1334" s="4"/>
      <c r="B1334" s="4"/>
      <c r="C1334" s="4"/>
      <c r="D1334" s="4"/>
      <c r="E1334" s="4"/>
      <c r="F1334" s="4"/>
      <c r="G1334" s="4"/>
      <c r="H1334" s="4"/>
      <c r="I1334" s="4"/>
      <c r="J1334" s="4"/>
      <c r="K1334" s="4"/>
      <c r="L1334" s="4"/>
      <c r="M1334" s="4"/>
      <c r="N1334" s="4"/>
      <c r="O1334" s="4"/>
      <c r="P1334" s="4"/>
      <c r="Q1334" s="4"/>
      <c r="R1334" s="4"/>
      <c r="S1334" s="4"/>
      <c r="T1334" s="4"/>
      <c r="U1334" s="4"/>
      <c r="V1334" s="4"/>
      <c r="W1334" s="4"/>
      <c r="X1334" s="4"/>
      <c r="Y1334" s="4"/>
      <c r="Z1334" s="4"/>
    </row>
    <row r="1335" spans="1:26" ht="12.75" customHeight="1">
      <c r="A1335" s="4"/>
      <c r="B1335" s="4"/>
      <c r="C1335" s="4"/>
      <c r="D1335" s="4"/>
      <c r="E1335" s="4"/>
      <c r="F1335" s="4"/>
      <c r="G1335" s="4"/>
      <c r="H1335" s="4"/>
      <c r="I1335" s="4"/>
      <c r="J1335" s="4"/>
      <c r="K1335" s="4"/>
      <c r="L1335" s="4"/>
      <c r="M1335" s="4"/>
      <c r="N1335" s="4"/>
      <c r="O1335" s="4"/>
      <c r="P1335" s="4"/>
      <c r="Q1335" s="4"/>
      <c r="R1335" s="4"/>
      <c r="S1335" s="4"/>
      <c r="T1335" s="4"/>
      <c r="U1335" s="4"/>
      <c r="V1335" s="4"/>
      <c r="W1335" s="4"/>
      <c r="X1335" s="4"/>
      <c r="Y1335" s="4"/>
      <c r="Z1335" s="4"/>
    </row>
    <row r="1336" spans="1:26" ht="12.75" customHeight="1">
      <c r="A1336" s="4"/>
      <c r="B1336" s="4"/>
      <c r="C1336" s="4"/>
      <c r="D1336" s="4"/>
      <c r="E1336" s="4"/>
      <c r="F1336" s="4"/>
      <c r="G1336" s="4"/>
      <c r="H1336" s="4"/>
      <c r="I1336" s="4"/>
      <c r="J1336" s="4"/>
      <c r="K1336" s="4"/>
      <c r="L1336" s="4"/>
      <c r="M1336" s="4"/>
      <c r="N1336" s="4"/>
      <c r="O1336" s="4"/>
      <c r="P1336" s="4"/>
      <c r="Q1336" s="4"/>
      <c r="R1336" s="4"/>
      <c r="S1336" s="4"/>
      <c r="T1336" s="4"/>
      <c r="U1336" s="4"/>
      <c r="V1336" s="4"/>
      <c r="W1336" s="4"/>
      <c r="X1336" s="4"/>
      <c r="Y1336" s="4"/>
      <c r="Z1336" s="4"/>
    </row>
    <row r="1337" spans="1:26" ht="12.75" customHeight="1">
      <c r="A1337" s="4"/>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row>
    <row r="1338" spans="1:26" ht="12.75" customHeight="1">
      <c r="A1338" s="4"/>
      <c r="B1338" s="4"/>
      <c r="C1338" s="4"/>
      <c r="D1338" s="4"/>
      <c r="E1338" s="4"/>
      <c r="F1338" s="4"/>
      <c r="G1338" s="4"/>
      <c r="H1338" s="4"/>
      <c r="I1338" s="4"/>
      <c r="J1338" s="4"/>
      <c r="K1338" s="4"/>
      <c r="L1338" s="4"/>
      <c r="M1338" s="4"/>
      <c r="N1338" s="4"/>
      <c r="O1338" s="4"/>
      <c r="P1338" s="4"/>
      <c r="Q1338" s="4"/>
      <c r="R1338" s="4"/>
      <c r="S1338" s="4"/>
      <c r="T1338" s="4"/>
      <c r="U1338" s="4"/>
      <c r="V1338" s="4"/>
      <c r="W1338" s="4"/>
      <c r="X1338" s="4"/>
      <c r="Y1338" s="4"/>
      <c r="Z1338" s="4"/>
    </row>
    <row r="1339" spans="1:26" ht="12.75" customHeight="1">
      <c r="A1339" s="4"/>
      <c r="B1339" s="4"/>
      <c r="C1339" s="4"/>
      <c r="D1339" s="4"/>
      <c r="E1339" s="4"/>
      <c r="F1339" s="4"/>
      <c r="G1339" s="4"/>
      <c r="H1339" s="4"/>
      <c r="I1339" s="4"/>
      <c r="J1339" s="4"/>
      <c r="K1339" s="4"/>
      <c r="L1339" s="4"/>
      <c r="M1339" s="4"/>
      <c r="N1339" s="4"/>
      <c r="O1339" s="4"/>
      <c r="P1339" s="4"/>
      <c r="Q1339" s="4"/>
      <c r="R1339" s="4"/>
      <c r="S1339" s="4"/>
      <c r="T1339" s="4"/>
      <c r="U1339" s="4"/>
      <c r="V1339" s="4"/>
      <c r="W1339" s="4"/>
      <c r="X1339" s="4"/>
      <c r="Y1339" s="4"/>
      <c r="Z1339" s="4"/>
    </row>
    <row r="1340" spans="1:26" ht="12.75" customHeight="1">
      <c r="A1340" s="4"/>
      <c r="B1340" s="4"/>
      <c r="C1340" s="4"/>
      <c r="D1340" s="4"/>
      <c r="E1340" s="4"/>
      <c r="F1340" s="4"/>
      <c r="G1340" s="4"/>
      <c r="H1340" s="4"/>
      <c r="I1340" s="4"/>
      <c r="J1340" s="4"/>
      <c r="K1340" s="4"/>
      <c r="L1340" s="4"/>
      <c r="M1340" s="4"/>
      <c r="N1340" s="4"/>
      <c r="O1340" s="4"/>
      <c r="P1340" s="4"/>
      <c r="Q1340" s="4"/>
      <c r="R1340" s="4"/>
      <c r="S1340" s="4"/>
      <c r="T1340" s="4"/>
      <c r="U1340" s="4"/>
      <c r="V1340" s="4"/>
      <c r="W1340" s="4"/>
      <c r="X1340" s="4"/>
      <c r="Y1340" s="4"/>
      <c r="Z1340" s="4"/>
    </row>
    <row r="1341" spans="1:26" ht="12.75" customHeight="1">
      <c r="A1341" s="4"/>
      <c r="B1341" s="4"/>
      <c r="C1341" s="4"/>
      <c r="D1341" s="4"/>
      <c r="E1341" s="4"/>
      <c r="F1341" s="4"/>
      <c r="G1341" s="4"/>
      <c r="H1341" s="4"/>
      <c r="I1341" s="4"/>
      <c r="J1341" s="4"/>
      <c r="K1341" s="4"/>
      <c r="L1341" s="4"/>
      <c r="M1341" s="4"/>
      <c r="N1341" s="4"/>
      <c r="O1341" s="4"/>
      <c r="P1341" s="4"/>
      <c r="Q1341" s="4"/>
      <c r="R1341" s="4"/>
      <c r="S1341" s="4"/>
      <c r="T1341" s="4"/>
      <c r="U1341" s="4"/>
      <c r="V1341" s="4"/>
      <c r="W1341" s="4"/>
      <c r="X1341" s="4"/>
      <c r="Y1341" s="4"/>
      <c r="Z1341" s="4"/>
    </row>
    <row r="1342" spans="1:26" ht="12.75" customHeight="1">
      <c r="A1342" s="4"/>
      <c r="B1342" s="4"/>
      <c r="C1342" s="4"/>
      <c r="D1342" s="4"/>
      <c r="E1342" s="4"/>
      <c r="F1342" s="4"/>
      <c r="G1342" s="4"/>
      <c r="H1342" s="4"/>
      <c r="I1342" s="4"/>
      <c r="J1342" s="4"/>
      <c r="K1342" s="4"/>
      <c r="L1342" s="4"/>
      <c r="M1342" s="4"/>
      <c r="N1342" s="4"/>
      <c r="O1342" s="4"/>
      <c r="P1342" s="4"/>
      <c r="Q1342" s="4"/>
      <c r="R1342" s="4"/>
      <c r="S1342" s="4"/>
      <c r="T1342" s="4"/>
      <c r="U1342" s="4"/>
      <c r="V1342" s="4"/>
      <c r="W1342" s="4"/>
      <c r="X1342" s="4"/>
      <c r="Y1342" s="4"/>
      <c r="Z1342" s="4"/>
    </row>
    <row r="1343" spans="1:26" ht="12.75" customHeight="1">
      <c r="A1343" s="4"/>
      <c r="B1343" s="4"/>
      <c r="C1343" s="4"/>
      <c r="D1343" s="4"/>
      <c r="E1343" s="4"/>
      <c r="F1343" s="4"/>
      <c r="G1343" s="4"/>
      <c r="H1343" s="4"/>
      <c r="I1343" s="4"/>
      <c r="J1343" s="4"/>
      <c r="K1343" s="4"/>
      <c r="L1343" s="4"/>
      <c r="M1343" s="4"/>
      <c r="N1343" s="4"/>
      <c r="O1343" s="4"/>
      <c r="P1343" s="4"/>
      <c r="Q1343" s="4"/>
      <c r="R1343" s="4"/>
      <c r="S1343" s="4"/>
      <c r="T1343" s="4"/>
      <c r="U1343" s="4"/>
      <c r="V1343" s="4"/>
      <c r="W1343" s="4"/>
      <c r="X1343" s="4"/>
      <c r="Y1343" s="4"/>
      <c r="Z1343" s="4"/>
    </row>
    <row r="1344" spans="1:26" ht="12.75" customHeight="1">
      <c r="A1344" s="4"/>
      <c r="B1344" s="4"/>
      <c r="C1344" s="4"/>
      <c r="D1344" s="4"/>
      <c r="E1344" s="4"/>
      <c r="F1344" s="4"/>
      <c r="G1344" s="4"/>
      <c r="H1344" s="4"/>
      <c r="I1344" s="4"/>
      <c r="J1344" s="4"/>
      <c r="K1344" s="4"/>
      <c r="L1344" s="4"/>
      <c r="M1344" s="4"/>
      <c r="N1344" s="4"/>
      <c r="O1344" s="4"/>
      <c r="P1344" s="4"/>
      <c r="Q1344" s="4"/>
      <c r="R1344" s="4"/>
      <c r="S1344" s="4"/>
      <c r="T1344" s="4"/>
      <c r="U1344" s="4"/>
      <c r="V1344" s="4"/>
      <c r="W1344" s="4"/>
      <c r="X1344" s="4"/>
      <c r="Y1344" s="4"/>
      <c r="Z1344" s="4"/>
    </row>
    <row r="1345" spans="1:26" ht="12.75" customHeight="1">
      <c r="A1345" s="4"/>
      <c r="B1345" s="4"/>
      <c r="C1345" s="4"/>
      <c r="D1345" s="4"/>
      <c r="E1345" s="4"/>
      <c r="F1345" s="4"/>
      <c r="G1345" s="4"/>
      <c r="H1345" s="4"/>
      <c r="I1345" s="4"/>
      <c r="J1345" s="4"/>
      <c r="K1345" s="4"/>
      <c r="L1345" s="4"/>
      <c r="M1345" s="4"/>
      <c r="N1345" s="4"/>
      <c r="O1345" s="4"/>
      <c r="P1345" s="4"/>
      <c r="Q1345" s="4"/>
      <c r="R1345" s="4"/>
      <c r="S1345" s="4"/>
      <c r="T1345" s="4"/>
      <c r="U1345" s="4"/>
      <c r="V1345" s="4"/>
      <c r="W1345" s="4"/>
      <c r="X1345" s="4"/>
      <c r="Y1345" s="4"/>
      <c r="Z1345" s="4"/>
    </row>
    <row r="1346" spans="1:26" ht="12.75" customHeight="1">
      <c r="A1346" s="4"/>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row>
    <row r="1347" spans="1:26" ht="12.75" customHeight="1">
      <c r="A1347" s="4"/>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row>
    <row r="1348" spans="1:26" ht="12.75" customHeight="1">
      <c r="A1348" s="4"/>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row>
    <row r="1349" spans="1:26" ht="12.75" customHeight="1">
      <c r="A1349" s="4"/>
      <c r="B1349" s="4"/>
      <c r="C1349" s="4"/>
      <c r="D1349" s="4"/>
      <c r="E1349" s="4"/>
      <c r="F1349" s="4"/>
      <c r="G1349" s="4"/>
      <c r="H1349" s="4"/>
      <c r="I1349" s="4"/>
      <c r="J1349" s="4"/>
      <c r="K1349" s="4"/>
      <c r="L1349" s="4"/>
      <c r="M1349" s="4"/>
      <c r="N1349" s="4"/>
      <c r="O1349" s="4"/>
      <c r="P1349" s="4"/>
      <c r="Q1349" s="4"/>
      <c r="R1349" s="4"/>
      <c r="S1349" s="4"/>
      <c r="T1349" s="4"/>
      <c r="U1349" s="4"/>
      <c r="V1349" s="4"/>
      <c r="W1349" s="4"/>
      <c r="X1349" s="4"/>
      <c r="Y1349" s="4"/>
      <c r="Z1349" s="4"/>
    </row>
    <row r="1350" spans="1:26" ht="12.75" customHeight="1">
      <c r="A1350" s="4"/>
      <c r="B1350" s="4"/>
      <c r="C1350" s="4"/>
      <c r="D1350" s="4"/>
      <c r="E1350" s="4"/>
      <c r="F1350" s="4"/>
      <c r="G1350" s="4"/>
      <c r="H1350" s="4"/>
      <c r="I1350" s="4"/>
      <c r="J1350" s="4"/>
      <c r="K1350" s="4"/>
      <c r="L1350" s="4"/>
      <c r="M1350" s="4"/>
      <c r="N1350" s="4"/>
      <c r="O1350" s="4"/>
      <c r="P1350" s="4"/>
      <c r="Q1350" s="4"/>
      <c r="R1350" s="4"/>
      <c r="S1350" s="4"/>
      <c r="T1350" s="4"/>
      <c r="U1350" s="4"/>
      <c r="V1350" s="4"/>
      <c r="W1350" s="4"/>
      <c r="X1350" s="4"/>
      <c r="Y1350" s="4"/>
      <c r="Z1350" s="4"/>
    </row>
    <row r="1351" spans="1:26" ht="12.75" customHeight="1">
      <c r="A1351" s="4"/>
      <c r="B1351" s="4"/>
      <c r="C1351" s="4"/>
      <c r="D1351" s="4"/>
      <c r="E1351" s="4"/>
      <c r="F1351" s="4"/>
      <c r="G1351" s="4"/>
      <c r="H1351" s="4"/>
      <c r="I1351" s="4"/>
      <c r="J1351" s="4"/>
      <c r="K1351" s="4"/>
      <c r="L1351" s="4"/>
      <c r="M1351" s="4"/>
      <c r="N1351" s="4"/>
      <c r="O1351" s="4"/>
      <c r="P1351" s="4"/>
      <c r="Q1351" s="4"/>
      <c r="R1351" s="4"/>
      <c r="S1351" s="4"/>
      <c r="T1351" s="4"/>
      <c r="U1351" s="4"/>
      <c r="V1351" s="4"/>
      <c r="W1351" s="4"/>
      <c r="X1351" s="4"/>
      <c r="Y1351" s="4"/>
      <c r="Z1351" s="4"/>
    </row>
    <row r="1352" spans="1:26" ht="12.75" customHeight="1">
      <c r="A1352" s="4"/>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row>
    <row r="1353" spans="1:26" ht="12.75" customHeight="1">
      <c r="A1353" s="4"/>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row>
    <row r="1354" spans="1:26" ht="12.75" customHeight="1">
      <c r="A1354" s="4"/>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row>
    <row r="1355" spans="1:26" ht="12.75" customHeight="1">
      <c r="A1355" s="4"/>
      <c r="B1355" s="4"/>
      <c r="C1355" s="4"/>
      <c r="D1355" s="4"/>
      <c r="E1355" s="4"/>
      <c r="F1355" s="4"/>
      <c r="G1355" s="4"/>
      <c r="H1355" s="4"/>
      <c r="I1355" s="4"/>
      <c r="J1355" s="4"/>
      <c r="K1355" s="4"/>
      <c r="L1355" s="4"/>
      <c r="M1355" s="4"/>
      <c r="N1355" s="4"/>
      <c r="O1355" s="4"/>
      <c r="P1355" s="4"/>
      <c r="Q1355" s="4"/>
      <c r="R1355" s="4"/>
      <c r="S1355" s="4"/>
      <c r="T1355" s="4"/>
      <c r="U1355" s="4"/>
      <c r="V1355" s="4"/>
      <c r="W1355" s="4"/>
      <c r="X1355" s="4"/>
      <c r="Y1355" s="4"/>
      <c r="Z1355" s="4"/>
    </row>
    <row r="1356" spans="1:26" ht="12.75" customHeight="1">
      <c r="A1356" s="4"/>
      <c r="B1356" s="4"/>
      <c r="C1356" s="4"/>
      <c r="D1356" s="4"/>
      <c r="E1356" s="4"/>
      <c r="F1356" s="4"/>
      <c r="G1356" s="4"/>
      <c r="H1356" s="4"/>
      <c r="I1356" s="4"/>
      <c r="J1356" s="4"/>
      <c r="K1356" s="4"/>
      <c r="L1356" s="4"/>
      <c r="M1356" s="4"/>
      <c r="N1356" s="4"/>
      <c r="O1356" s="4"/>
      <c r="P1356" s="4"/>
      <c r="Q1356" s="4"/>
      <c r="R1356" s="4"/>
      <c r="S1356" s="4"/>
      <c r="T1356" s="4"/>
      <c r="U1356" s="4"/>
      <c r="V1356" s="4"/>
      <c r="W1356" s="4"/>
      <c r="X1356" s="4"/>
      <c r="Y1356" s="4"/>
      <c r="Z1356" s="4"/>
    </row>
    <row r="1357" spans="1:26" ht="12.75" customHeight="1">
      <c r="A1357" s="4"/>
      <c r="B1357" s="4"/>
      <c r="C1357" s="4"/>
      <c r="D1357" s="4"/>
      <c r="E1357" s="4"/>
      <c r="F1357" s="4"/>
      <c r="G1357" s="4"/>
      <c r="H1357" s="4"/>
      <c r="I1357" s="4"/>
      <c r="J1357" s="4"/>
      <c r="K1357" s="4"/>
      <c r="L1357" s="4"/>
      <c r="M1357" s="4"/>
      <c r="N1357" s="4"/>
      <c r="O1357" s="4"/>
      <c r="P1357" s="4"/>
      <c r="Q1357" s="4"/>
      <c r="R1357" s="4"/>
      <c r="S1357" s="4"/>
      <c r="T1357" s="4"/>
      <c r="U1357" s="4"/>
      <c r="V1357" s="4"/>
      <c r="W1357" s="4"/>
      <c r="X1357" s="4"/>
      <c r="Y1357" s="4"/>
      <c r="Z1357" s="4"/>
    </row>
    <row r="1358" spans="1:26" ht="12.75" customHeight="1">
      <c r="A1358" s="4"/>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row>
    <row r="1359" spans="1:26" ht="12.75" customHeight="1">
      <c r="A1359" s="4"/>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row>
    <row r="1360" spans="1:26" ht="12.75" customHeight="1">
      <c r="A1360" s="4"/>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row>
    <row r="1361" spans="1:26" ht="12.75" customHeight="1">
      <c r="A1361" s="4"/>
      <c r="B1361" s="4"/>
      <c r="C1361" s="4"/>
      <c r="D1361" s="4"/>
      <c r="E1361" s="4"/>
      <c r="F1361" s="4"/>
      <c r="G1361" s="4"/>
      <c r="H1361" s="4"/>
      <c r="I1361" s="4"/>
      <c r="J1361" s="4"/>
      <c r="K1361" s="4"/>
      <c r="L1361" s="4"/>
      <c r="M1361" s="4"/>
      <c r="N1361" s="4"/>
      <c r="O1361" s="4"/>
      <c r="P1361" s="4"/>
      <c r="Q1361" s="4"/>
      <c r="R1361" s="4"/>
      <c r="S1361" s="4"/>
      <c r="T1361" s="4"/>
      <c r="U1361" s="4"/>
      <c r="V1361" s="4"/>
      <c r="W1361" s="4"/>
      <c r="X1361" s="4"/>
      <c r="Y1361" s="4"/>
      <c r="Z1361" s="4"/>
    </row>
    <row r="1362" spans="1:26" ht="12.75" customHeight="1">
      <c r="A1362" s="4"/>
      <c r="B1362" s="4"/>
      <c r="C1362" s="4"/>
      <c r="D1362" s="4"/>
      <c r="E1362" s="4"/>
      <c r="F1362" s="4"/>
      <c r="G1362" s="4"/>
      <c r="H1362" s="4"/>
      <c r="I1362" s="4"/>
      <c r="J1362" s="4"/>
      <c r="K1362" s="4"/>
      <c r="L1362" s="4"/>
      <c r="M1362" s="4"/>
      <c r="N1362" s="4"/>
      <c r="O1362" s="4"/>
      <c r="P1362" s="4"/>
      <c r="Q1362" s="4"/>
      <c r="R1362" s="4"/>
      <c r="S1362" s="4"/>
      <c r="T1362" s="4"/>
      <c r="U1362" s="4"/>
      <c r="V1362" s="4"/>
      <c r="W1362" s="4"/>
      <c r="X1362" s="4"/>
      <c r="Y1362" s="4"/>
      <c r="Z1362" s="4"/>
    </row>
    <row r="1363" spans="1:26" ht="12.75" customHeight="1">
      <c r="A1363" s="4"/>
      <c r="B1363" s="4"/>
      <c r="C1363" s="4"/>
      <c r="D1363" s="4"/>
      <c r="E1363" s="4"/>
      <c r="F1363" s="4"/>
      <c r="G1363" s="4"/>
      <c r="H1363" s="4"/>
      <c r="I1363" s="4"/>
      <c r="J1363" s="4"/>
      <c r="K1363" s="4"/>
      <c r="L1363" s="4"/>
      <c r="M1363" s="4"/>
      <c r="N1363" s="4"/>
      <c r="O1363" s="4"/>
      <c r="P1363" s="4"/>
      <c r="Q1363" s="4"/>
      <c r="R1363" s="4"/>
      <c r="S1363" s="4"/>
      <c r="T1363" s="4"/>
      <c r="U1363" s="4"/>
      <c r="V1363" s="4"/>
      <c r="W1363" s="4"/>
      <c r="X1363" s="4"/>
      <c r="Y1363" s="4"/>
      <c r="Z1363" s="4"/>
    </row>
    <row r="1364" spans="1:26" ht="12.75" customHeight="1">
      <c r="A1364" s="4"/>
      <c r="B1364" s="4"/>
      <c r="C1364" s="4"/>
      <c r="D1364" s="4"/>
      <c r="E1364" s="4"/>
      <c r="F1364" s="4"/>
      <c r="G1364" s="4"/>
      <c r="H1364" s="4"/>
      <c r="I1364" s="4"/>
      <c r="J1364" s="4"/>
      <c r="K1364" s="4"/>
      <c r="L1364" s="4"/>
      <c r="M1364" s="4"/>
      <c r="N1364" s="4"/>
      <c r="O1364" s="4"/>
      <c r="P1364" s="4"/>
      <c r="Q1364" s="4"/>
      <c r="R1364" s="4"/>
      <c r="S1364" s="4"/>
      <c r="T1364" s="4"/>
      <c r="U1364" s="4"/>
      <c r="V1364" s="4"/>
      <c r="W1364" s="4"/>
      <c r="X1364" s="4"/>
      <c r="Y1364" s="4"/>
      <c r="Z1364" s="4"/>
    </row>
    <row r="1365" spans="1:26" ht="12.75" customHeight="1">
      <c r="A1365" s="4"/>
      <c r="B1365" s="4"/>
      <c r="C1365" s="4"/>
      <c r="D1365" s="4"/>
      <c r="E1365" s="4"/>
      <c r="F1365" s="4"/>
      <c r="G1365" s="4"/>
      <c r="H1365" s="4"/>
      <c r="I1365" s="4"/>
      <c r="J1365" s="4"/>
      <c r="K1365" s="4"/>
      <c r="L1365" s="4"/>
      <c r="M1365" s="4"/>
      <c r="N1365" s="4"/>
      <c r="O1365" s="4"/>
      <c r="P1365" s="4"/>
      <c r="Q1365" s="4"/>
      <c r="R1365" s="4"/>
      <c r="S1365" s="4"/>
      <c r="T1365" s="4"/>
      <c r="U1365" s="4"/>
      <c r="V1365" s="4"/>
      <c r="W1365" s="4"/>
      <c r="X1365" s="4"/>
      <c r="Y1365" s="4"/>
      <c r="Z1365" s="4"/>
    </row>
    <row r="1366" spans="1:26" ht="12.75" customHeight="1">
      <c r="A1366" s="4"/>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row>
    <row r="1367" spans="1:26" ht="12.75" customHeight="1">
      <c r="A1367" s="4"/>
      <c r="B1367" s="4"/>
      <c r="C1367" s="4"/>
      <c r="D1367" s="4"/>
      <c r="E1367" s="4"/>
      <c r="F1367" s="4"/>
      <c r="G1367" s="4"/>
      <c r="H1367" s="4"/>
      <c r="I1367" s="4"/>
      <c r="J1367" s="4"/>
      <c r="K1367" s="4"/>
      <c r="L1367" s="4"/>
      <c r="M1367" s="4"/>
      <c r="N1367" s="4"/>
      <c r="O1367" s="4"/>
      <c r="P1367" s="4"/>
      <c r="Q1367" s="4"/>
      <c r="R1367" s="4"/>
      <c r="S1367" s="4"/>
      <c r="T1367" s="4"/>
      <c r="U1367" s="4"/>
      <c r="V1367" s="4"/>
      <c r="W1367" s="4"/>
      <c r="X1367" s="4"/>
      <c r="Y1367" s="4"/>
      <c r="Z1367" s="4"/>
    </row>
    <row r="1368" spans="1:26" ht="12.75" customHeight="1">
      <c r="A1368" s="4"/>
      <c r="B1368" s="4"/>
      <c r="C1368" s="4"/>
      <c r="D1368" s="4"/>
      <c r="E1368" s="4"/>
      <c r="F1368" s="4"/>
      <c r="G1368" s="4"/>
      <c r="H1368" s="4"/>
      <c r="I1368" s="4"/>
      <c r="J1368" s="4"/>
      <c r="K1368" s="4"/>
      <c r="L1368" s="4"/>
      <c r="M1368" s="4"/>
      <c r="N1368" s="4"/>
      <c r="O1368" s="4"/>
      <c r="P1368" s="4"/>
      <c r="Q1368" s="4"/>
      <c r="R1368" s="4"/>
      <c r="S1368" s="4"/>
      <c r="T1368" s="4"/>
      <c r="U1368" s="4"/>
      <c r="V1368" s="4"/>
      <c r="W1368" s="4"/>
      <c r="X1368" s="4"/>
      <c r="Y1368" s="4"/>
      <c r="Z1368" s="4"/>
    </row>
    <row r="1369" spans="1:26" ht="12.75" customHeight="1">
      <c r="A1369" s="4"/>
      <c r="B1369" s="4"/>
      <c r="C1369" s="4"/>
      <c r="D1369" s="4"/>
      <c r="E1369" s="4"/>
      <c r="F1369" s="4"/>
      <c r="G1369" s="4"/>
      <c r="H1369" s="4"/>
      <c r="I1369" s="4"/>
      <c r="J1369" s="4"/>
      <c r="K1369" s="4"/>
      <c r="L1369" s="4"/>
      <c r="M1369" s="4"/>
      <c r="N1369" s="4"/>
      <c r="O1369" s="4"/>
      <c r="P1369" s="4"/>
      <c r="Q1369" s="4"/>
      <c r="R1369" s="4"/>
      <c r="S1369" s="4"/>
      <c r="T1369" s="4"/>
      <c r="U1369" s="4"/>
      <c r="V1369" s="4"/>
      <c r="W1369" s="4"/>
      <c r="X1369" s="4"/>
      <c r="Y1369" s="4"/>
      <c r="Z1369" s="4"/>
    </row>
    <row r="1370" spans="1:26" ht="12.75" customHeight="1">
      <c r="A1370" s="4"/>
      <c r="B1370" s="4"/>
      <c r="C1370" s="4"/>
      <c r="D1370" s="4"/>
      <c r="E1370" s="4"/>
      <c r="F1370" s="4"/>
      <c r="G1370" s="4"/>
      <c r="H1370" s="4"/>
      <c r="I1370" s="4"/>
      <c r="J1370" s="4"/>
      <c r="K1370" s="4"/>
      <c r="L1370" s="4"/>
      <c r="M1370" s="4"/>
      <c r="N1370" s="4"/>
      <c r="O1370" s="4"/>
      <c r="P1370" s="4"/>
      <c r="Q1370" s="4"/>
      <c r="R1370" s="4"/>
      <c r="S1370" s="4"/>
      <c r="T1370" s="4"/>
      <c r="U1370" s="4"/>
      <c r="V1370" s="4"/>
      <c r="W1370" s="4"/>
      <c r="X1370" s="4"/>
      <c r="Y1370" s="4"/>
      <c r="Z1370" s="4"/>
    </row>
    <row r="1371" spans="1:26" ht="12.75" customHeight="1">
      <c r="A1371" s="4"/>
      <c r="B1371" s="4"/>
      <c r="C1371" s="4"/>
      <c r="D1371" s="4"/>
      <c r="E1371" s="4"/>
      <c r="F1371" s="4"/>
      <c r="G1371" s="4"/>
      <c r="H1371" s="4"/>
      <c r="I1371" s="4"/>
      <c r="J1371" s="4"/>
      <c r="K1371" s="4"/>
      <c r="L1371" s="4"/>
      <c r="M1371" s="4"/>
      <c r="N1371" s="4"/>
      <c r="O1371" s="4"/>
      <c r="P1371" s="4"/>
      <c r="Q1371" s="4"/>
      <c r="R1371" s="4"/>
      <c r="S1371" s="4"/>
      <c r="T1371" s="4"/>
      <c r="U1371" s="4"/>
      <c r="V1371" s="4"/>
      <c r="W1371" s="4"/>
      <c r="X1371" s="4"/>
      <c r="Y1371" s="4"/>
      <c r="Z1371" s="4"/>
    </row>
    <row r="1372" spans="1:26" ht="12.75" customHeight="1">
      <c r="A1372" s="4"/>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row>
    <row r="1373" spans="1:26" ht="12.75" customHeight="1">
      <c r="A1373" s="4"/>
      <c r="B1373" s="4"/>
      <c r="C1373" s="4"/>
      <c r="D1373" s="4"/>
      <c r="E1373" s="4"/>
      <c r="F1373" s="4"/>
      <c r="G1373" s="4"/>
      <c r="H1373" s="4"/>
      <c r="I1373" s="4"/>
      <c r="J1373" s="4"/>
      <c r="K1373" s="4"/>
      <c r="L1373" s="4"/>
      <c r="M1373" s="4"/>
      <c r="N1373" s="4"/>
      <c r="O1373" s="4"/>
      <c r="P1373" s="4"/>
      <c r="Q1373" s="4"/>
      <c r="R1373" s="4"/>
      <c r="S1373" s="4"/>
      <c r="T1373" s="4"/>
      <c r="U1373" s="4"/>
      <c r="V1373" s="4"/>
      <c r="W1373" s="4"/>
      <c r="X1373" s="4"/>
      <c r="Y1373" s="4"/>
      <c r="Z1373" s="4"/>
    </row>
    <row r="1374" spans="1:26" ht="12.75" customHeight="1">
      <c r="A1374" s="4"/>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row>
    <row r="1375" spans="1:26" ht="12.75" customHeight="1">
      <c r="A1375" s="4"/>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row>
    <row r="1376" spans="1:26" ht="12.75" customHeight="1">
      <c r="A1376" s="4"/>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row>
    <row r="1377" spans="1:26" ht="12.75" customHeight="1">
      <c r="A1377" s="4"/>
      <c r="B1377" s="4"/>
      <c r="C1377" s="4"/>
      <c r="D1377" s="4"/>
      <c r="E1377" s="4"/>
      <c r="F1377" s="4"/>
      <c r="G1377" s="4"/>
      <c r="H1377" s="4"/>
      <c r="I1377" s="4"/>
      <c r="J1377" s="4"/>
      <c r="K1377" s="4"/>
      <c r="L1377" s="4"/>
      <c r="M1377" s="4"/>
      <c r="N1377" s="4"/>
      <c r="O1377" s="4"/>
      <c r="P1377" s="4"/>
      <c r="Q1377" s="4"/>
      <c r="R1377" s="4"/>
      <c r="S1377" s="4"/>
      <c r="T1377" s="4"/>
      <c r="U1377" s="4"/>
      <c r="V1377" s="4"/>
      <c r="W1377" s="4"/>
      <c r="X1377" s="4"/>
      <c r="Y1377" s="4"/>
      <c r="Z1377" s="4"/>
    </row>
    <row r="1378" spans="1:26" ht="12.75" customHeight="1">
      <c r="A1378" s="4"/>
      <c r="B1378" s="4"/>
      <c r="C1378" s="4"/>
      <c r="D1378" s="4"/>
      <c r="E1378" s="4"/>
      <c r="F1378" s="4"/>
      <c r="G1378" s="4"/>
      <c r="H1378" s="4"/>
      <c r="I1378" s="4"/>
      <c r="J1378" s="4"/>
      <c r="K1378" s="4"/>
      <c r="L1378" s="4"/>
      <c r="M1378" s="4"/>
      <c r="N1378" s="4"/>
      <c r="O1378" s="4"/>
      <c r="P1378" s="4"/>
      <c r="Q1378" s="4"/>
      <c r="R1378" s="4"/>
      <c r="S1378" s="4"/>
      <c r="T1378" s="4"/>
      <c r="U1378" s="4"/>
      <c r="V1378" s="4"/>
      <c r="W1378" s="4"/>
      <c r="X1378" s="4"/>
      <c r="Y1378" s="4"/>
      <c r="Z1378" s="4"/>
    </row>
    <row r="1379" spans="1:26" ht="12.75" customHeight="1">
      <c r="A1379" s="4"/>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row>
    <row r="1380" spans="1:26" ht="12.75" customHeight="1">
      <c r="A1380" s="4"/>
      <c r="B1380" s="4"/>
      <c r="C1380" s="4"/>
      <c r="D1380" s="4"/>
      <c r="E1380" s="4"/>
      <c r="F1380" s="4"/>
      <c r="G1380" s="4"/>
      <c r="H1380" s="4"/>
      <c r="I1380" s="4"/>
      <c r="J1380" s="4"/>
      <c r="K1380" s="4"/>
      <c r="L1380" s="4"/>
      <c r="M1380" s="4"/>
      <c r="N1380" s="4"/>
      <c r="O1380" s="4"/>
      <c r="P1380" s="4"/>
      <c r="Q1380" s="4"/>
      <c r="R1380" s="4"/>
      <c r="S1380" s="4"/>
      <c r="T1380" s="4"/>
      <c r="U1380" s="4"/>
      <c r="V1380" s="4"/>
      <c r="W1380" s="4"/>
      <c r="X1380" s="4"/>
      <c r="Y1380" s="4"/>
      <c r="Z1380" s="4"/>
    </row>
    <row r="1381" spans="1:26" ht="12.75" customHeight="1">
      <c r="A1381" s="4"/>
      <c r="B1381" s="4"/>
      <c r="C1381" s="4"/>
      <c r="D1381" s="4"/>
      <c r="E1381" s="4"/>
      <c r="F1381" s="4"/>
      <c r="G1381" s="4"/>
      <c r="H1381" s="4"/>
      <c r="I1381" s="4"/>
      <c r="J1381" s="4"/>
      <c r="K1381" s="4"/>
      <c r="L1381" s="4"/>
      <c r="M1381" s="4"/>
      <c r="N1381" s="4"/>
      <c r="O1381" s="4"/>
      <c r="P1381" s="4"/>
      <c r="Q1381" s="4"/>
      <c r="R1381" s="4"/>
      <c r="S1381" s="4"/>
      <c r="T1381" s="4"/>
      <c r="U1381" s="4"/>
      <c r="V1381" s="4"/>
      <c r="W1381" s="4"/>
      <c r="X1381" s="4"/>
      <c r="Y1381" s="4"/>
      <c r="Z1381" s="4"/>
    </row>
    <row r="1382" spans="1:26" ht="12.75" customHeight="1">
      <c r="A1382" s="4"/>
      <c r="B1382" s="4"/>
      <c r="C1382" s="4"/>
      <c r="D1382" s="4"/>
      <c r="E1382" s="4"/>
      <c r="F1382" s="4"/>
      <c r="G1382" s="4"/>
      <c r="H1382" s="4"/>
      <c r="I1382" s="4"/>
      <c r="J1382" s="4"/>
      <c r="K1382" s="4"/>
      <c r="L1382" s="4"/>
      <c r="M1382" s="4"/>
      <c r="N1382" s="4"/>
      <c r="O1382" s="4"/>
      <c r="P1382" s="4"/>
      <c r="Q1382" s="4"/>
      <c r="R1382" s="4"/>
      <c r="S1382" s="4"/>
      <c r="T1382" s="4"/>
      <c r="U1382" s="4"/>
      <c r="V1382" s="4"/>
      <c r="W1382" s="4"/>
      <c r="X1382" s="4"/>
      <c r="Y1382" s="4"/>
      <c r="Z1382" s="4"/>
    </row>
    <row r="1383" spans="1:26" ht="12.75" customHeight="1">
      <c r="A1383" s="4"/>
      <c r="B1383" s="4"/>
      <c r="C1383" s="4"/>
      <c r="D1383" s="4"/>
      <c r="E1383" s="4"/>
      <c r="F1383" s="4"/>
      <c r="G1383" s="4"/>
      <c r="H1383" s="4"/>
      <c r="I1383" s="4"/>
      <c r="J1383" s="4"/>
      <c r="K1383" s="4"/>
      <c r="L1383" s="4"/>
      <c r="M1383" s="4"/>
      <c r="N1383" s="4"/>
      <c r="O1383" s="4"/>
      <c r="P1383" s="4"/>
      <c r="Q1383" s="4"/>
      <c r="R1383" s="4"/>
      <c r="S1383" s="4"/>
      <c r="T1383" s="4"/>
      <c r="U1383" s="4"/>
      <c r="V1383" s="4"/>
      <c r="W1383" s="4"/>
      <c r="X1383" s="4"/>
      <c r="Y1383" s="4"/>
      <c r="Z1383" s="4"/>
    </row>
    <row r="1384" spans="1:26" ht="12.75" customHeight="1">
      <c r="A1384" s="4"/>
      <c r="B1384" s="4"/>
      <c r="C1384" s="4"/>
      <c r="D1384" s="4"/>
      <c r="E1384" s="4"/>
      <c r="F1384" s="4"/>
      <c r="G1384" s="4"/>
      <c r="H1384" s="4"/>
      <c r="I1384" s="4"/>
      <c r="J1384" s="4"/>
      <c r="K1384" s="4"/>
      <c r="L1384" s="4"/>
      <c r="M1384" s="4"/>
      <c r="N1384" s="4"/>
      <c r="O1384" s="4"/>
      <c r="P1384" s="4"/>
      <c r="Q1384" s="4"/>
      <c r="R1384" s="4"/>
      <c r="S1384" s="4"/>
      <c r="T1384" s="4"/>
      <c r="U1384" s="4"/>
      <c r="V1384" s="4"/>
      <c r="W1384" s="4"/>
      <c r="X1384" s="4"/>
      <c r="Y1384" s="4"/>
      <c r="Z1384" s="4"/>
    </row>
    <row r="1385" spans="1:26" ht="12.75" customHeight="1">
      <c r="A1385" s="4"/>
      <c r="B1385" s="4"/>
      <c r="C1385" s="4"/>
      <c r="D1385" s="4"/>
      <c r="E1385" s="4"/>
      <c r="F1385" s="4"/>
      <c r="G1385" s="4"/>
      <c r="H1385" s="4"/>
      <c r="I1385" s="4"/>
      <c r="J1385" s="4"/>
      <c r="K1385" s="4"/>
      <c r="L1385" s="4"/>
      <c r="M1385" s="4"/>
      <c r="N1385" s="4"/>
      <c r="O1385" s="4"/>
      <c r="P1385" s="4"/>
      <c r="Q1385" s="4"/>
      <c r="R1385" s="4"/>
      <c r="S1385" s="4"/>
      <c r="T1385" s="4"/>
      <c r="U1385" s="4"/>
      <c r="V1385" s="4"/>
      <c r="W1385" s="4"/>
      <c r="X1385" s="4"/>
      <c r="Y1385" s="4"/>
      <c r="Z1385" s="4"/>
    </row>
    <row r="1386" spans="1:26" ht="12.75" customHeight="1">
      <c r="A1386" s="4"/>
      <c r="B1386" s="4"/>
      <c r="C1386" s="4"/>
      <c r="D1386" s="4"/>
      <c r="E1386" s="4"/>
      <c r="F1386" s="4"/>
      <c r="G1386" s="4"/>
      <c r="H1386" s="4"/>
      <c r="I1386" s="4"/>
      <c r="J1386" s="4"/>
      <c r="K1386" s="4"/>
      <c r="L1386" s="4"/>
      <c r="M1386" s="4"/>
      <c r="N1386" s="4"/>
      <c r="O1386" s="4"/>
      <c r="P1386" s="4"/>
      <c r="Q1386" s="4"/>
      <c r="R1386" s="4"/>
      <c r="S1386" s="4"/>
      <c r="T1386" s="4"/>
      <c r="U1386" s="4"/>
      <c r="V1386" s="4"/>
      <c r="W1386" s="4"/>
      <c r="X1386" s="4"/>
      <c r="Y1386" s="4"/>
      <c r="Z1386" s="4"/>
    </row>
    <row r="1387" spans="1:26" ht="12.75" customHeight="1">
      <c r="A1387" s="4"/>
      <c r="B1387" s="4"/>
      <c r="C1387" s="4"/>
      <c r="D1387" s="4"/>
      <c r="E1387" s="4"/>
      <c r="F1387" s="4"/>
      <c r="G1387" s="4"/>
      <c r="H1387" s="4"/>
      <c r="I1387" s="4"/>
      <c r="J1387" s="4"/>
      <c r="K1387" s="4"/>
      <c r="L1387" s="4"/>
      <c r="M1387" s="4"/>
      <c r="N1387" s="4"/>
      <c r="O1387" s="4"/>
      <c r="P1387" s="4"/>
      <c r="Q1387" s="4"/>
      <c r="R1387" s="4"/>
      <c r="S1387" s="4"/>
      <c r="T1387" s="4"/>
      <c r="U1387" s="4"/>
      <c r="V1387" s="4"/>
      <c r="W1387" s="4"/>
      <c r="X1387" s="4"/>
      <c r="Y1387" s="4"/>
      <c r="Z1387" s="4"/>
    </row>
    <row r="1388" spans="1:26" ht="12.75" customHeight="1">
      <c r="A1388" s="4"/>
      <c r="B1388" s="4"/>
      <c r="C1388" s="4"/>
      <c r="D1388" s="4"/>
      <c r="E1388" s="4"/>
      <c r="F1388" s="4"/>
      <c r="G1388" s="4"/>
      <c r="H1388" s="4"/>
      <c r="I1388" s="4"/>
      <c r="J1388" s="4"/>
      <c r="K1388" s="4"/>
      <c r="L1388" s="4"/>
      <c r="M1388" s="4"/>
      <c r="N1388" s="4"/>
      <c r="O1388" s="4"/>
      <c r="P1388" s="4"/>
      <c r="Q1388" s="4"/>
      <c r="R1388" s="4"/>
      <c r="S1388" s="4"/>
      <c r="T1388" s="4"/>
      <c r="U1388" s="4"/>
      <c r="V1388" s="4"/>
      <c r="W1388" s="4"/>
      <c r="X1388" s="4"/>
      <c r="Y1388" s="4"/>
      <c r="Z1388" s="4"/>
    </row>
    <row r="1389" spans="1:26" ht="12.75" customHeight="1">
      <c r="A1389" s="4"/>
      <c r="B1389" s="4"/>
      <c r="C1389" s="4"/>
      <c r="D1389" s="4"/>
      <c r="E1389" s="4"/>
      <c r="F1389" s="4"/>
      <c r="G1389" s="4"/>
      <c r="H1389" s="4"/>
      <c r="I1389" s="4"/>
      <c r="J1389" s="4"/>
      <c r="K1389" s="4"/>
      <c r="L1389" s="4"/>
      <c r="M1389" s="4"/>
      <c r="N1389" s="4"/>
      <c r="O1389" s="4"/>
      <c r="P1389" s="4"/>
      <c r="Q1389" s="4"/>
      <c r="R1389" s="4"/>
      <c r="S1389" s="4"/>
      <c r="T1389" s="4"/>
      <c r="U1389" s="4"/>
      <c r="V1389" s="4"/>
      <c r="W1389" s="4"/>
      <c r="X1389" s="4"/>
      <c r="Y1389" s="4"/>
      <c r="Z1389" s="4"/>
    </row>
    <row r="1390" spans="1:26" ht="12.75" customHeight="1">
      <c r="A1390" s="4"/>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row>
    <row r="1391" spans="1:26" ht="12.75" customHeight="1">
      <c r="A1391" s="4"/>
      <c r="B1391" s="4"/>
      <c r="C1391" s="4"/>
      <c r="D1391" s="4"/>
      <c r="E1391" s="4"/>
      <c r="F1391" s="4"/>
      <c r="G1391" s="4"/>
      <c r="H1391" s="4"/>
      <c r="I1391" s="4"/>
      <c r="J1391" s="4"/>
      <c r="K1391" s="4"/>
      <c r="L1391" s="4"/>
      <c r="M1391" s="4"/>
      <c r="N1391" s="4"/>
      <c r="O1391" s="4"/>
      <c r="P1391" s="4"/>
      <c r="Q1391" s="4"/>
      <c r="R1391" s="4"/>
      <c r="S1391" s="4"/>
      <c r="T1391" s="4"/>
      <c r="U1391" s="4"/>
      <c r="V1391" s="4"/>
      <c r="W1391" s="4"/>
      <c r="X1391" s="4"/>
      <c r="Y1391" s="4"/>
      <c r="Z1391" s="4"/>
    </row>
    <row r="1392" spans="1:26" ht="12.75" customHeight="1">
      <c r="A1392" s="4"/>
      <c r="B1392" s="4"/>
      <c r="C1392" s="4"/>
      <c r="D1392" s="4"/>
      <c r="E1392" s="4"/>
      <c r="F1392" s="4"/>
      <c r="G1392" s="4"/>
      <c r="H1392" s="4"/>
      <c r="I1392" s="4"/>
      <c r="J1392" s="4"/>
      <c r="K1392" s="4"/>
      <c r="L1392" s="4"/>
      <c r="M1392" s="4"/>
      <c r="N1392" s="4"/>
      <c r="O1392" s="4"/>
      <c r="P1392" s="4"/>
      <c r="Q1392" s="4"/>
      <c r="R1392" s="4"/>
      <c r="S1392" s="4"/>
      <c r="T1392" s="4"/>
      <c r="U1392" s="4"/>
      <c r="V1392" s="4"/>
      <c r="W1392" s="4"/>
      <c r="X1392" s="4"/>
      <c r="Y1392" s="4"/>
      <c r="Z1392" s="4"/>
    </row>
    <row r="1393" spans="1:26" ht="12.75" customHeight="1">
      <c r="A1393" s="4"/>
      <c r="B1393" s="4"/>
      <c r="C1393" s="4"/>
      <c r="D1393" s="4"/>
      <c r="E1393" s="4"/>
      <c r="F1393" s="4"/>
      <c r="G1393" s="4"/>
      <c r="H1393" s="4"/>
      <c r="I1393" s="4"/>
      <c r="J1393" s="4"/>
      <c r="K1393" s="4"/>
      <c r="L1393" s="4"/>
      <c r="M1393" s="4"/>
      <c r="N1393" s="4"/>
      <c r="O1393" s="4"/>
      <c r="P1393" s="4"/>
      <c r="Q1393" s="4"/>
      <c r="R1393" s="4"/>
      <c r="S1393" s="4"/>
      <c r="T1393" s="4"/>
      <c r="U1393" s="4"/>
      <c r="V1393" s="4"/>
      <c r="W1393" s="4"/>
      <c r="X1393" s="4"/>
      <c r="Y1393" s="4"/>
      <c r="Z1393" s="4"/>
    </row>
    <row r="1394" spans="1:26" ht="12.75" customHeight="1">
      <c r="A1394" s="4"/>
      <c r="B1394" s="4"/>
      <c r="C1394" s="4"/>
      <c r="D1394" s="4"/>
      <c r="E1394" s="4"/>
      <c r="F1394" s="4"/>
      <c r="G1394" s="4"/>
      <c r="H1394" s="4"/>
      <c r="I1394" s="4"/>
      <c r="J1394" s="4"/>
      <c r="K1394" s="4"/>
      <c r="L1394" s="4"/>
      <c r="M1394" s="4"/>
      <c r="N1394" s="4"/>
      <c r="O1394" s="4"/>
      <c r="P1394" s="4"/>
      <c r="Q1394" s="4"/>
      <c r="R1394" s="4"/>
      <c r="S1394" s="4"/>
      <c r="T1394" s="4"/>
      <c r="U1394" s="4"/>
      <c r="V1394" s="4"/>
      <c r="W1394" s="4"/>
      <c r="X1394" s="4"/>
      <c r="Y1394" s="4"/>
      <c r="Z1394" s="4"/>
    </row>
    <row r="1395" spans="1:26" ht="12.75" customHeight="1">
      <c r="A1395" s="4"/>
      <c r="B1395" s="4"/>
      <c r="C1395" s="4"/>
      <c r="D1395" s="4"/>
      <c r="E1395" s="4"/>
      <c r="F1395" s="4"/>
      <c r="G1395" s="4"/>
      <c r="H1395" s="4"/>
      <c r="I1395" s="4"/>
      <c r="J1395" s="4"/>
      <c r="K1395" s="4"/>
      <c r="L1395" s="4"/>
      <c r="M1395" s="4"/>
      <c r="N1395" s="4"/>
      <c r="O1395" s="4"/>
      <c r="P1395" s="4"/>
      <c r="Q1395" s="4"/>
      <c r="R1395" s="4"/>
      <c r="S1395" s="4"/>
      <c r="T1395" s="4"/>
      <c r="U1395" s="4"/>
      <c r="V1395" s="4"/>
      <c r="W1395" s="4"/>
      <c r="X1395" s="4"/>
      <c r="Y1395" s="4"/>
      <c r="Z1395" s="4"/>
    </row>
    <row r="1396" spans="1:26" ht="12.75" customHeight="1">
      <c r="A1396" s="4"/>
      <c r="B1396" s="4"/>
      <c r="C1396" s="4"/>
      <c r="D1396" s="4"/>
      <c r="E1396" s="4"/>
      <c r="F1396" s="4"/>
      <c r="G1396" s="4"/>
      <c r="H1396" s="4"/>
      <c r="I1396" s="4"/>
      <c r="J1396" s="4"/>
      <c r="K1396" s="4"/>
      <c r="L1396" s="4"/>
      <c r="M1396" s="4"/>
      <c r="N1396" s="4"/>
      <c r="O1396" s="4"/>
      <c r="P1396" s="4"/>
      <c r="Q1396" s="4"/>
      <c r="R1396" s="4"/>
      <c r="S1396" s="4"/>
      <c r="T1396" s="4"/>
      <c r="U1396" s="4"/>
      <c r="V1396" s="4"/>
      <c r="W1396" s="4"/>
      <c r="X1396" s="4"/>
      <c r="Y1396" s="4"/>
      <c r="Z1396" s="4"/>
    </row>
    <row r="1397" spans="1:26" ht="12.75" customHeight="1">
      <c r="A1397" s="4"/>
      <c r="B1397" s="4"/>
      <c r="C1397" s="4"/>
      <c r="D1397" s="4"/>
      <c r="E1397" s="4"/>
      <c r="F1397" s="4"/>
      <c r="G1397" s="4"/>
      <c r="H1397" s="4"/>
      <c r="I1397" s="4"/>
      <c r="J1397" s="4"/>
      <c r="K1397" s="4"/>
      <c r="L1397" s="4"/>
      <c r="M1397" s="4"/>
      <c r="N1397" s="4"/>
      <c r="O1397" s="4"/>
      <c r="P1397" s="4"/>
      <c r="Q1397" s="4"/>
      <c r="R1397" s="4"/>
      <c r="S1397" s="4"/>
      <c r="T1397" s="4"/>
      <c r="U1397" s="4"/>
      <c r="V1397" s="4"/>
      <c r="W1397" s="4"/>
      <c r="X1397" s="4"/>
      <c r="Y1397" s="4"/>
      <c r="Z1397" s="4"/>
    </row>
    <row r="1398" spans="1:26" ht="12.75" customHeight="1">
      <c r="A1398" s="4"/>
      <c r="B1398" s="4"/>
      <c r="C1398" s="4"/>
      <c r="D1398" s="4"/>
      <c r="E1398" s="4"/>
      <c r="F1398" s="4"/>
      <c r="G1398" s="4"/>
      <c r="H1398" s="4"/>
      <c r="I1398" s="4"/>
      <c r="J1398" s="4"/>
      <c r="K1398" s="4"/>
      <c r="L1398" s="4"/>
      <c r="M1398" s="4"/>
      <c r="N1398" s="4"/>
      <c r="O1398" s="4"/>
      <c r="P1398" s="4"/>
      <c r="Q1398" s="4"/>
      <c r="R1398" s="4"/>
      <c r="S1398" s="4"/>
      <c r="T1398" s="4"/>
      <c r="U1398" s="4"/>
      <c r="V1398" s="4"/>
      <c r="W1398" s="4"/>
      <c r="X1398" s="4"/>
      <c r="Y1398" s="4"/>
      <c r="Z1398" s="4"/>
    </row>
    <row r="1399" spans="1:26" ht="12.75" customHeight="1">
      <c r="A1399" s="4"/>
      <c r="B1399" s="4"/>
      <c r="C1399" s="4"/>
      <c r="D1399" s="4"/>
      <c r="E1399" s="4"/>
      <c r="F1399" s="4"/>
      <c r="G1399" s="4"/>
      <c r="H1399" s="4"/>
      <c r="I1399" s="4"/>
      <c r="J1399" s="4"/>
      <c r="K1399" s="4"/>
      <c r="L1399" s="4"/>
      <c r="M1399" s="4"/>
      <c r="N1399" s="4"/>
      <c r="O1399" s="4"/>
      <c r="P1399" s="4"/>
      <c r="Q1399" s="4"/>
      <c r="R1399" s="4"/>
      <c r="S1399" s="4"/>
      <c r="T1399" s="4"/>
      <c r="U1399" s="4"/>
      <c r="V1399" s="4"/>
      <c r="W1399" s="4"/>
      <c r="X1399" s="4"/>
      <c r="Y1399" s="4"/>
      <c r="Z1399" s="4"/>
    </row>
    <row r="1400" spans="1:26" ht="12.75" customHeight="1">
      <c r="A1400" s="4"/>
      <c r="B1400" s="4"/>
      <c r="C1400" s="4"/>
      <c r="D1400" s="4"/>
      <c r="E1400" s="4"/>
      <c r="F1400" s="4"/>
      <c r="G1400" s="4"/>
      <c r="H1400" s="4"/>
      <c r="I1400" s="4"/>
      <c r="J1400" s="4"/>
      <c r="K1400" s="4"/>
      <c r="L1400" s="4"/>
      <c r="M1400" s="4"/>
      <c r="N1400" s="4"/>
      <c r="O1400" s="4"/>
      <c r="P1400" s="4"/>
      <c r="Q1400" s="4"/>
      <c r="R1400" s="4"/>
      <c r="S1400" s="4"/>
      <c r="T1400" s="4"/>
      <c r="U1400" s="4"/>
      <c r="V1400" s="4"/>
      <c r="W1400" s="4"/>
      <c r="X1400" s="4"/>
      <c r="Y1400" s="4"/>
      <c r="Z1400" s="4"/>
    </row>
    <row r="1401" spans="1:26" ht="12.75" customHeight="1">
      <c r="A1401" s="4"/>
      <c r="B1401" s="4"/>
      <c r="C1401" s="4"/>
      <c r="D1401" s="4"/>
      <c r="E1401" s="4"/>
      <c r="F1401" s="4"/>
      <c r="G1401" s="4"/>
      <c r="H1401" s="4"/>
      <c r="I1401" s="4"/>
      <c r="J1401" s="4"/>
      <c r="K1401" s="4"/>
      <c r="L1401" s="4"/>
      <c r="M1401" s="4"/>
      <c r="N1401" s="4"/>
      <c r="O1401" s="4"/>
      <c r="P1401" s="4"/>
      <c r="Q1401" s="4"/>
      <c r="R1401" s="4"/>
      <c r="S1401" s="4"/>
      <c r="T1401" s="4"/>
      <c r="U1401" s="4"/>
      <c r="V1401" s="4"/>
      <c r="W1401" s="4"/>
      <c r="X1401" s="4"/>
      <c r="Y1401" s="4"/>
      <c r="Z1401" s="4"/>
    </row>
    <row r="1402" spans="1:26" ht="12.75" customHeight="1">
      <c r="A1402" s="4"/>
      <c r="B1402" s="4"/>
      <c r="C1402" s="4"/>
      <c r="D1402" s="4"/>
      <c r="E1402" s="4"/>
      <c r="F1402" s="4"/>
      <c r="G1402" s="4"/>
      <c r="H1402" s="4"/>
      <c r="I1402" s="4"/>
      <c r="J1402" s="4"/>
      <c r="K1402" s="4"/>
      <c r="L1402" s="4"/>
      <c r="M1402" s="4"/>
      <c r="N1402" s="4"/>
      <c r="O1402" s="4"/>
      <c r="P1402" s="4"/>
      <c r="Q1402" s="4"/>
      <c r="R1402" s="4"/>
      <c r="S1402" s="4"/>
      <c r="T1402" s="4"/>
      <c r="U1402" s="4"/>
      <c r="V1402" s="4"/>
      <c r="W1402" s="4"/>
      <c r="X1402" s="4"/>
      <c r="Y1402" s="4"/>
      <c r="Z1402" s="4"/>
    </row>
    <row r="1403" spans="1:26" ht="12.75" customHeight="1">
      <c r="A1403" s="4"/>
      <c r="B1403" s="4"/>
      <c r="C1403" s="4"/>
      <c r="D1403" s="4"/>
      <c r="E1403" s="4"/>
      <c r="F1403" s="4"/>
      <c r="G1403" s="4"/>
      <c r="H1403" s="4"/>
      <c r="I1403" s="4"/>
      <c r="J1403" s="4"/>
      <c r="K1403" s="4"/>
      <c r="L1403" s="4"/>
      <c r="M1403" s="4"/>
      <c r="N1403" s="4"/>
      <c r="O1403" s="4"/>
      <c r="P1403" s="4"/>
      <c r="Q1403" s="4"/>
      <c r="R1403" s="4"/>
      <c r="S1403" s="4"/>
      <c r="T1403" s="4"/>
      <c r="U1403" s="4"/>
      <c r="V1403" s="4"/>
      <c r="W1403" s="4"/>
      <c r="X1403" s="4"/>
      <c r="Y1403" s="4"/>
      <c r="Z1403" s="4"/>
    </row>
    <row r="1404" spans="1:26" ht="12.75" customHeight="1">
      <c r="A1404" s="4"/>
      <c r="B1404" s="4"/>
      <c r="C1404" s="4"/>
      <c r="D1404" s="4"/>
      <c r="E1404" s="4"/>
      <c r="F1404" s="4"/>
      <c r="G1404" s="4"/>
      <c r="H1404" s="4"/>
      <c r="I1404" s="4"/>
      <c r="J1404" s="4"/>
      <c r="K1404" s="4"/>
      <c r="L1404" s="4"/>
      <c r="M1404" s="4"/>
      <c r="N1404" s="4"/>
      <c r="O1404" s="4"/>
      <c r="P1404" s="4"/>
      <c r="Q1404" s="4"/>
      <c r="R1404" s="4"/>
      <c r="S1404" s="4"/>
      <c r="T1404" s="4"/>
      <c r="U1404" s="4"/>
      <c r="V1404" s="4"/>
      <c r="W1404" s="4"/>
      <c r="X1404" s="4"/>
      <c r="Y1404" s="4"/>
      <c r="Z1404" s="4"/>
    </row>
    <row r="1405" spans="1:26" ht="12.75" customHeight="1">
      <c r="A1405" s="4"/>
      <c r="B1405" s="4"/>
      <c r="C1405" s="4"/>
      <c r="D1405" s="4"/>
      <c r="E1405" s="4"/>
      <c r="F1405" s="4"/>
      <c r="G1405" s="4"/>
      <c r="H1405" s="4"/>
      <c r="I1405" s="4"/>
      <c r="J1405" s="4"/>
      <c r="K1405" s="4"/>
      <c r="L1405" s="4"/>
      <c r="M1405" s="4"/>
      <c r="N1405" s="4"/>
      <c r="O1405" s="4"/>
      <c r="P1405" s="4"/>
      <c r="Q1405" s="4"/>
      <c r="R1405" s="4"/>
      <c r="S1405" s="4"/>
      <c r="T1405" s="4"/>
      <c r="U1405" s="4"/>
      <c r="V1405" s="4"/>
      <c r="W1405" s="4"/>
      <c r="X1405" s="4"/>
      <c r="Y1405" s="4"/>
      <c r="Z1405" s="4"/>
    </row>
    <row r="1406" spans="1:26" ht="12.75" customHeight="1">
      <c r="A1406" s="4"/>
      <c r="B1406" s="4"/>
      <c r="C1406" s="4"/>
      <c r="D1406" s="4"/>
      <c r="E1406" s="4"/>
      <c r="F1406" s="4"/>
      <c r="G1406" s="4"/>
      <c r="H1406" s="4"/>
      <c r="I1406" s="4"/>
      <c r="J1406" s="4"/>
      <c r="K1406" s="4"/>
      <c r="L1406" s="4"/>
      <c r="M1406" s="4"/>
      <c r="N1406" s="4"/>
      <c r="O1406" s="4"/>
      <c r="P1406" s="4"/>
      <c r="Q1406" s="4"/>
      <c r="R1406" s="4"/>
      <c r="S1406" s="4"/>
      <c r="T1406" s="4"/>
      <c r="U1406" s="4"/>
      <c r="V1406" s="4"/>
      <c r="W1406" s="4"/>
      <c r="X1406" s="4"/>
      <c r="Y1406" s="4"/>
      <c r="Z1406" s="4"/>
    </row>
    <row r="1407" spans="1:26" ht="12.75" customHeight="1">
      <c r="A1407" s="4"/>
      <c r="B1407" s="4"/>
      <c r="C1407" s="4"/>
      <c r="D1407" s="4"/>
      <c r="E1407" s="4"/>
      <c r="F1407" s="4"/>
      <c r="G1407" s="4"/>
      <c r="H1407" s="4"/>
      <c r="I1407" s="4"/>
      <c r="J1407" s="4"/>
      <c r="K1407" s="4"/>
      <c r="L1407" s="4"/>
      <c r="M1407" s="4"/>
      <c r="N1407" s="4"/>
      <c r="O1407" s="4"/>
      <c r="P1407" s="4"/>
      <c r="Q1407" s="4"/>
      <c r="R1407" s="4"/>
      <c r="S1407" s="4"/>
      <c r="T1407" s="4"/>
      <c r="U1407" s="4"/>
      <c r="V1407" s="4"/>
      <c r="W1407" s="4"/>
      <c r="X1407" s="4"/>
      <c r="Y1407" s="4"/>
      <c r="Z1407" s="4"/>
    </row>
    <row r="1408" spans="1:26" ht="12.75" customHeight="1">
      <c r="A1408" s="4"/>
      <c r="B1408" s="4"/>
      <c r="C1408" s="4"/>
      <c r="D1408" s="4"/>
      <c r="E1408" s="4"/>
      <c r="F1408" s="4"/>
      <c r="G1408" s="4"/>
      <c r="H1408" s="4"/>
      <c r="I1408" s="4"/>
      <c r="J1408" s="4"/>
      <c r="K1408" s="4"/>
      <c r="L1408" s="4"/>
      <c r="M1408" s="4"/>
      <c r="N1408" s="4"/>
      <c r="O1408" s="4"/>
      <c r="P1408" s="4"/>
      <c r="Q1408" s="4"/>
      <c r="R1408" s="4"/>
      <c r="S1408" s="4"/>
      <c r="T1408" s="4"/>
      <c r="U1408" s="4"/>
      <c r="V1408" s="4"/>
      <c r="W1408" s="4"/>
      <c r="X1408" s="4"/>
      <c r="Y1408" s="4"/>
      <c r="Z1408" s="4"/>
    </row>
    <row r="1409" spans="1:26" ht="12.75" customHeight="1">
      <c r="A1409" s="4"/>
      <c r="B1409" s="4"/>
      <c r="C1409" s="4"/>
      <c r="D1409" s="4"/>
      <c r="E1409" s="4"/>
      <c r="F1409" s="4"/>
      <c r="G1409" s="4"/>
      <c r="H1409" s="4"/>
      <c r="I1409" s="4"/>
      <c r="J1409" s="4"/>
      <c r="K1409" s="4"/>
      <c r="L1409" s="4"/>
      <c r="M1409" s="4"/>
      <c r="N1409" s="4"/>
      <c r="O1409" s="4"/>
      <c r="P1409" s="4"/>
      <c r="Q1409" s="4"/>
      <c r="R1409" s="4"/>
      <c r="S1409" s="4"/>
      <c r="T1409" s="4"/>
      <c r="U1409" s="4"/>
      <c r="V1409" s="4"/>
      <c r="W1409" s="4"/>
      <c r="X1409" s="4"/>
      <c r="Y1409" s="4"/>
      <c r="Z1409" s="4"/>
    </row>
    <row r="1410" spans="1:26" ht="12.75" customHeight="1">
      <c r="A1410" s="4"/>
      <c r="B1410" s="4"/>
      <c r="C1410" s="4"/>
      <c r="D1410" s="4"/>
      <c r="E1410" s="4"/>
      <c r="F1410" s="4"/>
      <c r="G1410" s="4"/>
      <c r="H1410" s="4"/>
      <c r="I1410" s="4"/>
      <c r="J1410" s="4"/>
      <c r="K1410" s="4"/>
      <c r="L1410" s="4"/>
      <c r="M1410" s="4"/>
      <c r="N1410" s="4"/>
      <c r="O1410" s="4"/>
      <c r="P1410" s="4"/>
      <c r="Q1410" s="4"/>
      <c r="R1410" s="4"/>
      <c r="S1410" s="4"/>
      <c r="T1410" s="4"/>
      <c r="U1410" s="4"/>
      <c r="V1410" s="4"/>
      <c r="W1410" s="4"/>
      <c r="X1410" s="4"/>
      <c r="Y1410" s="4"/>
      <c r="Z1410" s="4"/>
    </row>
    <row r="1411" spans="1:26" ht="12.75" customHeight="1">
      <c r="A1411" s="4"/>
      <c r="B1411" s="4"/>
      <c r="C1411" s="4"/>
      <c r="D1411" s="4"/>
      <c r="E1411" s="4"/>
      <c r="F1411" s="4"/>
      <c r="G1411" s="4"/>
      <c r="H1411" s="4"/>
      <c r="I1411" s="4"/>
      <c r="J1411" s="4"/>
      <c r="K1411" s="4"/>
      <c r="L1411" s="4"/>
      <c r="M1411" s="4"/>
      <c r="N1411" s="4"/>
      <c r="O1411" s="4"/>
      <c r="P1411" s="4"/>
      <c r="Q1411" s="4"/>
      <c r="R1411" s="4"/>
      <c r="S1411" s="4"/>
      <c r="T1411" s="4"/>
      <c r="U1411" s="4"/>
      <c r="V1411" s="4"/>
      <c r="W1411" s="4"/>
      <c r="X1411" s="4"/>
      <c r="Y1411" s="4"/>
      <c r="Z1411" s="4"/>
    </row>
    <row r="1412" spans="1:26" ht="12.75" customHeight="1">
      <c r="A1412" s="4"/>
      <c r="B1412" s="4"/>
      <c r="C1412" s="4"/>
      <c r="D1412" s="4"/>
      <c r="E1412" s="4"/>
      <c r="F1412" s="4"/>
      <c r="G1412" s="4"/>
      <c r="H1412" s="4"/>
      <c r="I1412" s="4"/>
      <c r="J1412" s="4"/>
      <c r="K1412" s="4"/>
      <c r="L1412" s="4"/>
      <c r="M1412" s="4"/>
      <c r="N1412" s="4"/>
      <c r="O1412" s="4"/>
      <c r="P1412" s="4"/>
      <c r="Q1412" s="4"/>
      <c r="R1412" s="4"/>
      <c r="S1412" s="4"/>
      <c r="T1412" s="4"/>
      <c r="U1412" s="4"/>
      <c r="V1412" s="4"/>
      <c r="W1412" s="4"/>
      <c r="X1412" s="4"/>
      <c r="Y1412" s="4"/>
      <c r="Z1412" s="4"/>
    </row>
    <row r="1413" spans="1:26" ht="12.75" customHeight="1">
      <c r="A1413" s="4"/>
      <c r="B1413" s="4"/>
      <c r="C1413" s="4"/>
      <c r="D1413" s="4"/>
      <c r="E1413" s="4"/>
      <c r="F1413" s="4"/>
      <c r="G1413" s="4"/>
      <c r="H1413" s="4"/>
      <c r="I1413" s="4"/>
      <c r="J1413" s="4"/>
      <c r="K1413" s="4"/>
      <c r="L1413" s="4"/>
      <c r="M1413" s="4"/>
      <c r="N1413" s="4"/>
      <c r="O1413" s="4"/>
      <c r="P1413" s="4"/>
      <c r="Q1413" s="4"/>
      <c r="R1413" s="4"/>
      <c r="S1413" s="4"/>
      <c r="T1413" s="4"/>
      <c r="U1413" s="4"/>
      <c r="V1413" s="4"/>
      <c r="W1413" s="4"/>
      <c r="X1413" s="4"/>
      <c r="Y1413" s="4"/>
      <c r="Z1413" s="4"/>
    </row>
    <row r="1414" spans="1:26" ht="12.75" customHeight="1">
      <c r="A1414" s="4"/>
      <c r="B1414" s="4"/>
      <c r="C1414" s="4"/>
      <c r="D1414" s="4"/>
      <c r="E1414" s="4"/>
      <c r="F1414" s="4"/>
      <c r="G1414" s="4"/>
      <c r="H1414" s="4"/>
      <c r="I1414" s="4"/>
      <c r="J1414" s="4"/>
      <c r="K1414" s="4"/>
      <c r="L1414" s="4"/>
      <c r="M1414" s="4"/>
      <c r="N1414" s="4"/>
      <c r="O1414" s="4"/>
      <c r="P1414" s="4"/>
      <c r="Q1414" s="4"/>
      <c r="R1414" s="4"/>
      <c r="S1414" s="4"/>
      <c r="T1414" s="4"/>
      <c r="U1414" s="4"/>
      <c r="V1414" s="4"/>
      <c r="W1414" s="4"/>
      <c r="X1414" s="4"/>
      <c r="Y1414" s="4"/>
      <c r="Z1414" s="4"/>
    </row>
    <row r="1415" spans="1:26" ht="12.75" customHeight="1">
      <c r="A1415" s="4"/>
      <c r="B1415" s="4"/>
      <c r="C1415" s="4"/>
      <c r="D1415" s="4"/>
      <c r="E1415" s="4"/>
      <c r="F1415" s="4"/>
      <c r="G1415" s="4"/>
      <c r="H1415" s="4"/>
      <c r="I1415" s="4"/>
      <c r="J1415" s="4"/>
      <c r="K1415" s="4"/>
      <c r="L1415" s="4"/>
      <c r="M1415" s="4"/>
      <c r="N1415" s="4"/>
      <c r="O1415" s="4"/>
      <c r="P1415" s="4"/>
      <c r="Q1415" s="4"/>
      <c r="R1415" s="4"/>
      <c r="S1415" s="4"/>
      <c r="T1415" s="4"/>
      <c r="U1415" s="4"/>
      <c r="V1415" s="4"/>
      <c r="W1415" s="4"/>
      <c r="X1415" s="4"/>
      <c r="Y1415" s="4"/>
      <c r="Z1415" s="4"/>
    </row>
    <row r="1416" spans="1:26" ht="12.75" customHeight="1">
      <c r="A1416" s="4"/>
      <c r="B1416" s="4"/>
      <c r="C1416" s="4"/>
      <c r="D1416" s="4"/>
      <c r="E1416" s="4"/>
      <c r="F1416" s="4"/>
      <c r="G1416" s="4"/>
      <c r="H1416" s="4"/>
      <c r="I1416" s="4"/>
      <c r="J1416" s="4"/>
      <c r="K1416" s="4"/>
      <c r="L1416" s="4"/>
      <c r="M1416" s="4"/>
      <c r="N1416" s="4"/>
      <c r="O1416" s="4"/>
      <c r="P1416" s="4"/>
      <c r="Q1416" s="4"/>
      <c r="R1416" s="4"/>
      <c r="S1416" s="4"/>
      <c r="T1416" s="4"/>
      <c r="U1416" s="4"/>
      <c r="V1416" s="4"/>
      <c r="W1416" s="4"/>
      <c r="X1416" s="4"/>
      <c r="Y1416" s="4"/>
      <c r="Z1416" s="4"/>
    </row>
    <row r="1417" spans="1:26" ht="12.75" customHeight="1">
      <c r="A1417" s="4"/>
      <c r="B1417" s="4"/>
      <c r="C1417" s="4"/>
      <c r="D1417" s="4"/>
      <c r="E1417" s="4"/>
      <c r="F1417" s="4"/>
      <c r="G1417" s="4"/>
      <c r="H1417" s="4"/>
      <c r="I1417" s="4"/>
      <c r="J1417" s="4"/>
      <c r="K1417" s="4"/>
      <c r="L1417" s="4"/>
      <c r="M1417" s="4"/>
      <c r="N1417" s="4"/>
      <c r="O1417" s="4"/>
      <c r="P1417" s="4"/>
      <c r="Q1417" s="4"/>
      <c r="R1417" s="4"/>
      <c r="S1417" s="4"/>
      <c r="T1417" s="4"/>
      <c r="U1417" s="4"/>
      <c r="V1417" s="4"/>
      <c r="W1417" s="4"/>
      <c r="X1417" s="4"/>
      <c r="Y1417" s="4"/>
      <c r="Z1417" s="4"/>
    </row>
    <row r="1418" spans="1:26" ht="12.75" customHeight="1">
      <c r="A1418" s="4"/>
      <c r="B1418" s="4"/>
      <c r="C1418" s="4"/>
      <c r="D1418" s="4"/>
      <c r="E1418" s="4"/>
      <c r="F1418" s="4"/>
      <c r="G1418" s="4"/>
      <c r="H1418" s="4"/>
      <c r="I1418" s="4"/>
      <c r="J1418" s="4"/>
      <c r="K1418" s="4"/>
      <c r="L1418" s="4"/>
      <c r="M1418" s="4"/>
      <c r="N1418" s="4"/>
      <c r="O1418" s="4"/>
      <c r="P1418" s="4"/>
      <c r="Q1418" s="4"/>
      <c r="R1418" s="4"/>
      <c r="S1418" s="4"/>
      <c r="T1418" s="4"/>
      <c r="U1418" s="4"/>
      <c r="V1418" s="4"/>
      <c r="W1418" s="4"/>
      <c r="X1418" s="4"/>
      <c r="Y1418" s="4"/>
      <c r="Z1418" s="4"/>
    </row>
    <row r="1419" spans="1:26" ht="12.75" customHeight="1">
      <c r="A1419" s="4"/>
      <c r="B1419" s="4"/>
      <c r="C1419" s="4"/>
      <c r="D1419" s="4"/>
      <c r="E1419" s="4"/>
      <c r="F1419" s="4"/>
      <c r="G1419" s="4"/>
      <c r="H1419" s="4"/>
      <c r="I1419" s="4"/>
      <c r="J1419" s="4"/>
      <c r="K1419" s="4"/>
      <c r="L1419" s="4"/>
      <c r="M1419" s="4"/>
      <c r="N1419" s="4"/>
      <c r="O1419" s="4"/>
      <c r="P1419" s="4"/>
      <c r="Q1419" s="4"/>
      <c r="R1419" s="4"/>
      <c r="S1419" s="4"/>
      <c r="T1419" s="4"/>
      <c r="U1419" s="4"/>
      <c r="V1419" s="4"/>
      <c r="W1419" s="4"/>
      <c r="X1419" s="4"/>
      <c r="Y1419" s="4"/>
      <c r="Z1419" s="4"/>
    </row>
    <row r="1420" spans="1:26" ht="12.75" customHeight="1">
      <c r="A1420" s="4"/>
      <c r="B1420" s="4"/>
      <c r="C1420" s="4"/>
      <c r="D1420" s="4"/>
      <c r="E1420" s="4"/>
      <c r="F1420" s="4"/>
      <c r="G1420" s="4"/>
      <c r="H1420" s="4"/>
      <c r="I1420" s="4"/>
      <c r="J1420" s="4"/>
      <c r="K1420" s="4"/>
      <c r="L1420" s="4"/>
      <c r="M1420" s="4"/>
      <c r="N1420" s="4"/>
      <c r="O1420" s="4"/>
      <c r="P1420" s="4"/>
      <c r="Q1420" s="4"/>
      <c r="R1420" s="4"/>
      <c r="S1420" s="4"/>
      <c r="T1420" s="4"/>
      <c r="U1420" s="4"/>
      <c r="V1420" s="4"/>
      <c r="W1420" s="4"/>
      <c r="X1420" s="4"/>
      <c r="Y1420" s="4"/>
      <c r="Z1420" s="4"/>
    </row>
    <row r="1421" spans="1:26" ht="12.75" customHeight="1">
      <c r="A1421" s="4"/>
      <c r="B1421" s="4"/>
      <c r="C1421" s="4"/>
      <c r="D1421" s="4"/>
      <c r="E1421" s="4"/>
      <c r="F1421" s="4"/>
      <c r="G1421" s="4"/>
      <c r="H1421" s="4"/>
      <c r="I1421" s="4"/>
      <c r="J1421" s="4"/>
      <c r="K1421" s="4"/>
      <c r="L1421" s="4"/>
      <c r="M1421" s="4"/>
      <c r="N1421" s="4"/>
      <c r="O1421" s="4"/>
      <c r="P1421" s="4"/>
      <c r="Q1421" s="4"/>
      <c r="R1421" s="4"/>
      <c r="S1421" s="4"/>
      <c r="T1421" s="4"/>
      <c r="U1421" s="4"/>
      <c r="V1421" s="4"/>
      <c r="W1421" s="4"/>
      <c r="X1421" s="4"/>
      <c r="Y1421" s="4"/>
      <c r="Z1421" s="4"/>
    </row>
    <row r="1422" spans="1:26" ht="12.75" customHeight="1">
      <c r="A1422" s="4"/>
      <c r="B1422" s="4"/>
      <c r="C1422" s="4"/>
      <c r="D1422" s="4"/>
      <c r="E1422" s="4"/>
      <c r="F1422" s="4"/>
      <c r="G1422" s="4"/>
      <c r="H1422" s="4"/>
      <c r="I1422" s="4"/>
      <c r="J1422" s="4"/>
      <c r="K1422" s="4"/>
      <c r="L1422" s="4"/>
      <c r="M1422" s="4"/>
      <c r="N1422" s="4"/>
      <c r="O1422" s="4"/>
      <c r="P1422" s="4"/>
      <c r="Q1422" s="4"/>
      <c r="R1422" s="4"/>
      <c r="S1422" s="4"/>
      <c r="T1422" s="4"/>
      <c r="U1422" s="4"/>
      <c r="V1422" s="4"/>
      <c r="W1422" s="4"/>
      <c r="X1422" s="4"/>
      <c r="Y1422" s="4"/>
      <c r="Z1422" s="4"/>
    </row>
    <row r="1423" spans="1:26" ht="12.75" customHeight="1">
      <c r="A1423" s="4"/>
      <c r="B1423" s="4"/>
      <c r="C1423" s="4"/>
      <c r="D1423" s="4"/>
      <c r="E1423" s="4"/>
      <c r="F1423" s="4"/>
      <c r="G1423" s="4"/>
      <c r="H1423" s="4"/>
      <c r="I1423" s="4"/>
      <c r="J1423" s="4"/>
      <c r="K1423" s="4"/>
      <c r="L1423" s="4"/>
      <c r="M1423" s="4"/>
      <c r="N1423" s="4"/>
      <c r="O1423" s="4"/>
      <c r="P1423" s="4"/>
      <c r="Q1423" s="4"/>
      <c r="R1423" s="4"/>
      <c r="S1423" s="4"/>
      <c r="T1423" s="4"/>
      <c r="U1423" s="4"/>
      <c r="V1423" s="4"/>
      <c r="W1423" s="4"/>
      <c r="X1423" s="4"/>
      <c r="Y1423" s="4"/>
      <c r="Z1423" s="4"/>
    </row>
    <row r="1424" spans="1:26" ht="12.75" customHeight="1">
      <c r="A1424" s="4"/>
      <c r="B1424" s="4"/>
      <c r="C1424" s="4"/>
      <c r="D1424" s="4"/>
      <c r="E1424" s="4"/>
      <c r="F1424" s="4"/>
      <c r="G1424" s="4"/>
      <c r="H1424" s="4"/>
      <c r="I1424" s="4"/>
      <c r="J1424" s="4"/>
      <c r="K1424" s="4"/>
      <c r="L1424" s="4"/>
      <c r="M1424" s="4"/>
      <c r="N1424" s="4"/>
      <c r="O1424" s="4"/>
      <c r="P1424" s="4"/>
      <c r="Q1424" s="4"/>
      <c r="R1424" s="4"/>
      <c r="S1424" s="4"/>
      <c r="T1424" s="4"/>
      <c r="U1424" s="4"/>
      <c r="V1424" s="4"/>
      <c r="W1424" s="4"/>
      <c r="X1424" s="4"/>
      <c r="Y1424" s="4"/>
      <c r="Z1424" s="4"/>
    </row>
    <row r="1425" spans="1:26" ht="12.75" customHeight="1">
      <c r="A1425" s="4"/>
      <c r="B1425" s="4"/>
      <c r="C1425" s="4"/>
      <c r="D1425" s="4"/>
      <c r="E1425" s="4"/>
      <c r="F1425" s="4"/>
      <c r="G1425" s="4"/>
      <c r="H1425" s="4"/>
      <c r="I1425" s="4"/>
      <c r="J1425" s="4"/>
      <c r="K1425" s="4"/>
      <c r="L1425" s="4"/>
      <c r="M1425" s="4"/>
      <c r="N1425" s="4"/>
      <c r="O1425" s="4"/>
      <c r="P1425" s="4"/>
      <c r="Q1425" s="4"/>
      <c r="R1425" s="4"/>
      <c r="S1425" s="4"/>
      <c r="T1425" s="4"/>
      <c r="U1425" s="4"/>
      <c r="V1425" s="4"/>
      <c r="W1425" s="4"/>
      <c r="X1425" s="4"/>
      <c r="Y1425" s="4"/>
      <c r="Z1425" s="4"/>
    </row>
    <row r="1426" spans="1:26" ht="12.75" customHeight="1">
      <c r="A1426" s="4"/>
      <c r="B1426" s="4"/>
      <c r="C1426" s="4"/>
      <c r="D1426" s="4"/>
      <c r="E1426" s="4"/>
      <c r="F1426" s="4"/>
      <c r="G1426" s="4"/>
      <c r="H1426" s="4"/>
      <c r="I1426" s="4"/>
      <c r="J1426" s="4"/>
      <c r="K1426" s="4"/>
      <c r="L1426" s="4"/>
      <c r="M1426" s="4"/>
      <c r="N1426" s="4"/>
      <c r="O1426" s="4"/>
      <c r="P1426" s="4"/>
      <c r="Q1426" s="4"/>
      <c r="R1426" s="4"/>
      <c r="S1426" s="4"/>
      <c r="T1426" s="4"/>
      <c r="U1426" s="4"/>
      <c r="V1426" s="4"/>
      <c r="W1426" s="4"/>
      <c r="X1426" s="4"/>
      <c r="Y1426" s="4"/>
      <c r="Z1426" s="4"/>
    </row>
    <row r="1427" spans="1:26" ht="12.75" customHeight="1">
      <c r="A1427" s="4"/>
      <c r="B1427" s="4"/>
      <c r="C1427" s="4"/>
      <c r="D1427" s="4"/>
      <c r="E1427" s="4"/>
      <c r="F1427" s="4"/>
      <c r="G1427" s="4"/>
      <c r="H1427" s="4"/>
      <c r="I1427" s="4"/>
      <c r="J1427" s="4"/>
      <c r="K1427" s="4"/>
      <c r="L1427" s="4"/>
      <c r="M1427" s="4"/>
      <c r="N1427" s="4"/>
      <c r="O1427" s="4"/>
      <c r="P1427" s="4"/>
      <c r="Q1427" s="4"/>
      <c r="R1427" s="4"/>
      <c r="S1427" s="4"/>
      <c r="T1427" s="4"/>
      <c r="U1427" s="4"/>
      <c r="V1427" s="4"/>
      <c r="W1427" s="4"/>
      <c r="X1427" s="4"/>
      <c r="Y1427" s="4"/>
      <c r="Z1427" s="4"/>
    </row>
    <row r="1428" spans="1:26" ht="12.75" customHeight="1">
      <c r="A1428" s="4"/>
      <c r="B1428" s="4"/>
      <c r="C1428" s="4"/>
      <c r="D1428" s="4"/>
      <c r="E1428" s="4"/>
      <c r="F1428" s="4"/>
      <c r="G1428" s="4"/>
      <c r="H1428" s="4"/>
      <c r="I1428" s="4"/>
      <c r="J1428" s="4"/>
      <c r="K1428" s="4"/>
      <c r="L1428" s="4"/>
      <c r="M1428" s="4"/>
      <c r="N1428" s="4"/>
      <c r="O1428" s="4"/>
      <c r="P1428" s="4"/>
      <c r="Q1428" s="4"/>
      <c r="R1428" s="4"/>
      <c r="S1428" s="4"/>
      <c r="T1428" s="4"/>
      <c r="U1428" s="4"/>
      <c r="V1428" s="4"/>
      <c r="W1428" s="4"/>
      <c r="X1428" s="4"/>
      <c r="Y1428" s="4"/>
      <c r="Z1428" s="4"/>
    </row>
    <row r="1429" spans="1:26" ht="12.75" customHeight="1">
      <c r="A1429" s="4"/>
      <c r="B1429" s="4"/>
      <c r="C1429" s="4"/>
      <c r="D1429" s="4"/>
      <c r="E1429" s="4"/>
      <c r="F1429" s="4"/>
      <c r="G1429" s="4"/>
      <c r="H1429" s="4"/>
      <c r="I1429" s="4"/>
      <c r="J1429" s="4"/>
      <c r="K1429" s="4"/>
      <c r="L1429" s="4"/>
      <c r="M1429" s="4"/>
      <c r="N1429" s="4"/>
      <c r="O1429" s="4"/>
      <c r="P1429" s="4"/>
      <c r="Q1429" s="4"/>
      <c r="R1429" s="4"/>
      <c r="S1429" s="4"/>
      <c r="T1429" s="4"/>
      <c r="U1429" s="4"/>
      <c r="V1429" s="4"/>
      <c r="W1429" s="4"/>
      <c r="X1429" s="4"/>
      <c r="Y1429" s="4"/>
      <c r="Z1429" s="4"/>
    </row>
    <row r="1430" spans="1:26" ht="12.75" customHeight="1">
      <c r="A1430" s="4"/>
      <c r="B1430" s="4"/>
      <c r="C1430" s="4"/>
      <c r="D1430" s="4"/>
      <c r="E1430" s="4"/>
      <c r="F1430" s="4"/>
      <c r="G1430" s="4"/>
      <c r="H1430" s="4"/>
      <c r="I1430" s="4"/>
      <c r="J1430" s="4"/>
      <c r="K1430" s="4"/>
      <c r="L1430" s="4"/>
      <c r="M1430" s="4"/>
      <c r="N1430" s="4"/>
      <c r="O1430" s="4"/>
      <c r="P1430" s="4"/>
      <c r="Q1430" s="4"/>
      <c r="R1430" s="4"/>
      <c r="S1430" s="4"/>
      <c r="T1430" s="4"/>
      <c r="U1430" s="4"/>
      <c r="V1430" s="4"/>
      <c r="W1430" s="4"/>
      <c r="X1430" s="4"/>
      <c r="Y1430" s="4"/>
      <c r="Z1430" s="4"/>
    </row>
    <row r="1431" spans="1:26" ht="12.75" customHeight="1">
      <c r="A1431" s="4"/>
      <c r="B1431" s="4"/>
      <c r="C1431" s="4"/>
      <c r="D1431" s="4"/>
      <c r="E1431" s="4"/>
      <c r="F1431" s="4"/>
      <c r="G1431" s="4"/>
      <c r="H1431" s="4"/>
      <c r="I1431" s="4"/>
      <c r="J1431" s="4"/>
      <c r="K1431" s="4"/>
      <c r="L1431" s="4"/>
      <c r="M1431" s="4"/>
      <c r="N1431" s="4"/>
      <c r="O1431" s="4"/>
      <c r="P1431" s="4"/>
      <c r="Q1431" s="4"/>
      <c r="R1431" s="4"/>
      <c r="S1431" s="4"/>
      <c r="T1431" s="4"/>
      <c r="U1431" s="4"/>
      <c r="V1431" s="4"/>
      <c r="W1431" s="4"/>
      <c r="X1431" s="4"/>
      <c r="Y1431" s="4"/>
      <c r="Z1431" s="4"/>
    </row>
    <row r="1432" spans="1:26" ht="12.75" customHeight="1">
      <c r="A1432" s="4"/>
      <c r="B1432" s="4"/>
      <c r="C1432" s="4"/>
      <c r="D1432" s="4"/>
      <c r="E1432" s="4"/>
      <c r="F1432" s="4"/>
      <c r="G1432" s="4"/>
      <c r="H1432" s="4"/>
      <c r="I1432" s="4"/>
      <c r="J1432" s="4"/>
      <c r="K1432" s="4"/>
      <c r="L1432" s="4"/>
      <c r="M1432" s="4"/>
      <c r="N1432" s="4"/>
      <c r="O1432" s="4"/>
      <c r="P1432" s="4"/>
      <c r="Q1432" s="4"/>
      <c r="R1432" s="4"/>
      <c r="S1432" s="4"/>
      <c r="T1432" s="4"/>
      <c r="U1432" s="4"/>
      <c r="V1432" s="4"/>
      <c r="W1432" s="4"/>
      <c r="X1432" s="4"/>
      <c r="Y1432" s="4"/>
      <c r="Z1432" s="4"/>
    </row>
    <row r="1433" spans="1:26" ht="12.75" customHeight="1">
      <c r="A1433" s="4"/>
      <c r="B1433" s="4"/>
      <c r="C1433" s="4"/>
      <c r="D1433" s="4"/>
      <c r="E1433" s="4"/>
      <c r="F1433" s="4"/>
      <c r="G1433" s="4"/>
      <c r="H1433" s="4"/>
      <c r="I1433" s="4"/>
      <c r="J1433" s="4"/>
      <c r="K1433" s="4"/>
      <c r="L1433" s="4"/>
      <c r="M1433" s="4"/>
      <c r="N1433" s="4"/>
      <c r="O1433" s="4"/>
      <c r="P1433" s="4"/>
      <c r="Q1433" s="4"/>
      <c r="R1433" s="4"/>
      <c r="S1433" s="4"/>
      <c r="T1433" s="4"/>
      <c r="U1433" s="4"/>
      <c r="V1433" s="4"/>
      <c r="W1433" s="4"/>
      <c r="X1433" s="4"/>
      <c r="Y1433" s="4"/>
      <c r="Z1433" s="4"/>
    </row>
    <row r="1434" spans="1:26" ht="12.75" customHeight="1">
      <c r="A1434" s="4"/>
      <c r="B1434" s="4"/>
      <c r="C1434" s="4"/>
      <c r="D1434" s="4"/>
      <c r="E1434" s="4"/>
      <c r="F1434" s="4"/>
      <c r="G1434" s="4"/>
      <c r="H1434" s="4"/>
      <c r="I1434" s="4"/>
      <c r="J1434" s="4"/>
      <c r="K1434" s="4"/>
      <c r="L1434" s="4"/>
      <c r="M1434" s="4"/>
      <c r="N1434" s="4"/>
      <c r="O1434" s="4"/>
      <c r="P1434" s="4"/>
      <c r="Q1434" s="4"/>
      <c r="R1434" s="4"/>
      <c r="S1434" s="4"/>
      <c r="T1434" s="4"/>
      <c r="U1434" s="4"/>
      <c r="V1434" s="4"/>
      <c r="W1434" s="4"/>
      <c r="X1434" s="4"/>
      <c r="Y1434" s="4"/>
      <c r="Z1434" s="4"/>
    </row>
    <row r="1435" spans="1:26" ht="12.75" customHeight="1">
      <c r="A1435" s="4"/>
      <c r="B1435" s="4"/>
      <c r="C1435" s="4"/>
      <c r="D1435" s="4"/>
      <c r="E1435" s="4"/>
      <c r="F1435" s="4"/>
      <c r="G1435" s="4"/>
      <c r="H1435" s="4"/>
      <c r="I1435" s="4"/>
      <c r="J1435" s="4"/>
      <c r="K1435" s="4"/>
      <c r="L1435" s="4"/>
      <c r="M1435" s="4"/>
      <c r="N1435" s="4"/>
      <c r="O1435" s="4"/>
      <c r="P1435" s="4"/>
      <c r="Q1435" s="4"/>
      <c r="R1435" s="4"/>
      <c r="S1435" s="4"/>
      <c r="T1435" s="4"/>
      <c r="U1435" s="4"/>
      <c r="V1435" s="4"/>
      <c r="W1435" s="4"/>
      <c r="X1435" s="4"/>
      <c r="Y1435" s="4"/>
      <c r="Z1435" s="4"/>
    </row>
    <row r="1436" spans="1:26" ht="12.75" customHeight="1">
      <c r="A1436" s="4"/>
      <c r="B1436" s="4"/>
      <c r="C1436" s="4"/>
      <c r="D1436" s="4"/>
      <c r="E1436" s="4"/>
      <c r="F1436" s="4"/>
      <c r="G1436" s="4"/>
      <c r="H1436" s="4"/>
      <c r="I1436" s="4"/>
      <c r="J1436" s="4"/>
      <c r="K1436" s="4"/>
      <c r="L1436" s="4"/>
      <c r="M1436" s="4"/>
      <c r="N1436" s="4"/>
      <c r="O1436" s="4"/>
      <c r="P1436" s="4"/>
      <c r="Q1436" s="4"/>
      <c r="R1436" s="4"/>
      <c r="S1436" s="4"/>
      <c r="T1436" s="4"/>
      <c r="U1436" s="4"/>
      <c r="V1436" s="4"/>
      <c r="W1436" s="4"/>
      <c r="X1436" s="4"/>
      <c r="Y1436" s="4"/>
      <c r="Z1436" s="4"/>
    </row>
    <row r="1437" spans="1:26" ht="12.75" customHeight="1">
      <c r="A1437" s="4"/>
      <c r="B1437" s="4"/>
      <c r="C1437" s="4"/>
      <c r="D1437" s="4"/>
      <c r="E1437" s="4"/>
      <c r="F1437" s="4"/>
      <c r="G1437" s="4"/>
      <c r="H1437" s="4"/>
      <c r="I1437" s="4"/>
      <c r="J1437" s="4"/>
      <c r="K1437" s="4"/>
      <c r="L1437" s="4"/>
      <c r="M1437" s="4"/>
      <c r="N1437" s="4"/>
      <c r="O1437" s="4"/>
      <c r="P1437" s="4"/>
      <c r="Q1437" s="4"/>
      <c r="R1437" s="4"/>
      <c r="S1437" s="4"/>
      <c r="T1437" s="4"/>
      <c r="U1437" s="4"/>
      <c r="V1437" s="4"/>
      <c r="W1437" s="4"/>
      <c r="X1437" s="4"/>
      <c r="Y1437" s="4"/>
      <c r="Z1437" s="4"/>
    </row>
    <row r="1438" spans="1:26" ht="12.75" customHeight="1">
      <c r="A1438" s="4"/>
      <c r="B1438" s="4"/>
      <c r="C1438" s="4"/>
      <c r="D1438" s="4"/>
      <c r="E1438" s="4"/>
      <c r="F1438" s="4"/>
      <c r="G1438" s="4"/>
      <c r="H1438" s="4"/>
      <c r="I1438" s="4"/>
      <c r="J1438" s="4"/>
      <c r="K1438" s="4"/>
      <c r="L1438" s="4"/>
      <c r="M1438" s="4"/>
      <c r="N1438" s="4"/>
      <c r="O1438" s="4"/>
      <c r="P1438" s="4"/>
      <c r="Q1438" s="4"/>
      <c r="R1438" s="4"/>
      <c r="S1438" s="4"/>
      <c r="T1438" s="4"/>
      <c r="U1438" s="4"/>
      <c r="V1438" s="4"/>
      <c r="W1438" s="4"/>
      <c r="X1438" s="4"/>
      <c r="Y1438" s="4"/>
      <c r="Z1438" s="4"/>
    </row>
    <row r="1439" spans="1:26" ht="12.75" customHeight="1">
      <c r="A1439" s="4"/>
      <c r="B1439" s="4"/>
      <c r="C1439" s="4"/>
      <c r="D1439" s="4"/>
      <c r="E1439" s="4"/>
      <c r="F1439" s="4"/>
      <c r="G1439" s="4"/>
      <c r="H1439" s="4"/>
      <c r="I1439" s="4"/>
      <c r="J1439" s="4"/>
      <c r="K1439" s="4"/>
      <c r="L1439" s="4"/>
      <c r="M1439" s="4"/>
      <c r="N1439" s="4"/>
      <c r="O1439" s="4"/>
      <c r="P1439" s="4"/>
      <c r="Q1439" s="4"/>
      <c r="R1439" s="4"/>
      <c r="S1439" s="4"/>
      <c r="T1439" s="4"/>
      <c r="U1439" s="4"/>
      <c r="V1439" s="4"/>
      <c r="W1439" s="4"/>
      <c r="X1439" s="4"/>
      <c r="Y1439" s="4"/>
      <c r="Z1439" s="4"/>
    </row>
    <row r="1440" spans="1:26" ht="12.75" customHeight="1">
      <c r="A1440" s="4"/>
      <c r="B1440" s="4"/>
      <c r="C1440" s="4"/>
      <c r="D1440" s="4"/>
      <c r="E1440" s="4"/>
      <c r="F1440" s="4"/>
      <c r="G1440" s="4"/>
      <c r="H1440" s="4"/>
      <c r="I1440" s="4"/>
      <c r="J1440" s="4"/>
      <c r="K1440" s="4"/>
      <c r="L1440" s="4"/>
      <c r="M1440" s="4"/>
      <c r="N1440" s="4"/>
      <c r="O1440" s="4"/>
      <c r="P1440" s="4"/>
      <c r="Q1440" s="4"/>
      <c r="R1440" s="4"/>
      <c r="S1440" s="4"/>
      <c r="T1440" s="4"/>
      <c r="U1440" s="4"/>
      <c r="V1440" s="4"/>
      <c r="W1440" s="4"/>
      <c r="X1440" s="4"/>
      <c r="Y1440" s="4"/>
      <c r="Z1440" s="4"/>
    </row>
    <row r="1441" spans="1:26" ht="12.75" customHeight="1">
      <c r="A1441" s="4"/>
      <c r="B1441" s="4"/>
      <c r="C1441" s="4"/>
      <c r="D1441" s="4"/>
      <c r="E1441" s="4"/>
      <c r="F1441" s="4"/>
      <c r="G1441" s="4"/>
      <c r="H1441" s="4"/>
      <c r="I1441" s="4"/>
      <c r="J1441" s="4"/>
      <c r="K1441" s="4"/>
      <c r="L1441" s="4"/>
      <c r="M1441" s="4"/>
      <c r="N1441" s="4"/>
      <c r="O1441" s="4"/>
      <c r="P1441" s="4"/>
      <c r="Q1441" s="4"/>
      <c r="R1441" s="4"/>
      <c r="S1441" s="4"/>
      <c r="T1441" s="4"/>
      <c r="U1441" s="4"/>
      <c r="V1441" s="4"/>
      <c r="W1441" s="4"/>
      <c r="X1441" s="4"/>
      <c r="Y1441" s="4"/>
      <c r="Z1441" s="4"/>
    </row>
    <row r="1442" spans="1:26" ht="12.75" customHeight="1">
      <c r="A1442" s="4"/>
      <c r="B1442" s="4"/>
      <c r="C1442" s="4"/>
      <c r="D1442" s="4"/>
      <c r="E1442" s="4"/>
      <c r="F1442" s="4"/>
      <c r="G1442" s="4"/>
      <c r="H1442" s="4"/>
      <c r="I1442" s="4"/>
      <c r="J1442" s="4"/>
      <c r="K1442" s="4"/>
      <c r="L1442" s="4"/>
      <c r="M1442" s="4"/>
      <c r="N1442" s="4"/>
      <c r="O1442" s="4"/>
      <c r="P1442" s="4"/>
      <c r="Q1442" s="4"/>
      <c r="R1442" s="4"/>
      <c r="S1442" s="4"/>
      <c r="T1442" s="4"/>
      <c r="U1442" s="4"/>
      <c r="V1442" s="4"/>
      <c r="W1442" s="4"/>
      <c r="X1442" s="4"/>
      <c r="Y1442" s="4"/>
      <c r="Z1442" s="4"/>
    </row>
    <row r="1443" spans="1:26" ht="12.75" customHeight="1">
      <c r="A1443" s="4"/>
      <c r="B1443" s="4"/>
      <c r="C1443" s="4"/>
      <c r="D1443" s="4"/>
      <c r="E1443" s="4"/>
      <c r="F1443" s="4"/>
      <c r="G1443" s="4"/>
      <c r="H1443" s="4"/>
      <c r="I1443" s="4"/>
      <c r="J1443" s="4"/>
      <c r="K1443" s="4"/>
      <c r="L1443" s="4"/>
      <c r="M1443" s="4"/>
      <c r="N1443" s="4"/>
      <c r="O1443" s="4"/>
      <c r="P1443" s="4"/>
      <c r="Q1443" s="4"/>
      <c r="R1443" s="4"/>
      <c r="S1443" s="4"/>
      <c r="T1443" s="4"/>
      <c r="U1443" s="4"/>
      <c r="V1443" s="4"/>
      <c r="W1443" s="4"/>
      <c r="X1443" s="4"/>
      <c r="Y1443" s="4"/>
      <c r="Z1443" s="4"/>
    </row>
    <row r="1444" spans="1:26" ht="12.75" customHeight="1">
      <c r="A1444" s="4"/>
      <c r="B1444" s="4"/>
      <c r="C1444" s="4"/>
      <c r="D1444" s="4"/>
      <c r="E1444" s="4"/>
      <c r="F1444" s="4"/>
      <c r="G1444" s="4"/>
      <c r="H1444" s="4"/>
      <c r="I1444" s="4"/>
      <c r="J1444" s="4"/>
      <c r="K1444" s="4"/>
      <c r="L1444" s="4"/>
      <c r="M1444" s="4"/>
      <c r="N1444" s="4"/>
      <c r="O1444" s="4"/>
      <c r="P1444" s="4"/>
      <c r="Q1444" s="4"/>
      <c r="R1444" s="4"/>
      <c r="S1444" s="4"/>
      <c r="T1444" s="4"/>
      <c r="U1444" s="4"/>
      <c r="V1444" s="4"/>
      <c r="W1444" s="4"/>
      <c r="X1444" s="4"/>
      <c r="Y1444" s="4"/>
      <c r="Z1444" s="4"/>
    </row>
    <row r="1445" spans="1:26" ht="12.75" customHeight="1">
      <c r="A1445" s="4"/>
      <c r="B1445" s="4"/>
      <c r="C1445" s="4"/>
      <c r="D1445" s="4"/>
      <c r="E1445" s="4"/>
      <c r="F1445" s="4"/>
      <c r="G1445" s="4"/>
      <c r="H1445" s="4"/>
      <c r="I1445" s="4"/>
      <c r="J1445" s="4"/>
      <c r="K1445" s="4"/>
      <c r="L1445" s="4"/>
      <c r="M1445" s="4"/>
      <c r="N1445" s="4"/>
      <c r="O1445" s="4"/>
      <c r="P1445" s="4"/>
      <c r="Q1445" s="4"/>
      <c r="R1445" s="4"/>
      <c r="S1445" s="4"/>
      <c r="T1445" s="4"/>
      <c r="U1445" s="4"/>
      <c r="V1445" s="4"/>
      <c r="W1445" s="4"/>
      <c r="X1445" s="4"/>
      <c r="Y1445" s="4"/>
      <c r="Z1445" s="4"/>
    </row>
    <row r="1446" spans="1:26" ht="12.75" customHeight="1">
      <c r="A1446" s="4"/>
      <c r="B1446" s="4"/>
      <c r="C1446" s="4"/>
      <c r="D1446" s="4"/>
      <c r="E1446" s="4"/>
      <c r="F1446" s="4"/>
      <c r="G1446" s="4"/>
      <c r="H1446" s="4"/>
      <c r="I1446" s="4"/>
      <c r="J1446" s="4"/>
      <c r="K1446" s="4"/>
      <c r="L1446" s="4"/>
      <c r="M1446" s="4"/>
      <c r="N1446" s="4"/>
      <c r="O1446" s="4"/>
      <c r="P1446" s="4"/>
      <c r="Q1446" s="4"/>
      <c r="R1446" s="4"/>
      <c r="S1446" s="4"/>
      <c r="T1446" s="4"/>
      <c r="U1446" s="4"/>
      <c r="V1446" s="4"/>
      <c r="W1446" s="4"/>
      <c r="X1446" s="4"/>
      <c r="Y1446" s="4"/>
      <c r="Z1446" s="4"/>
    </row>
    <row r="1447" spans="1:26" ht="12.75" customHeight="1">
      <c r="A1447" s="4"/>
      <c r="B1447" s="4"/>
      <c r="C1447" s="4"/>
      <c r="D1447" s="4"/>
      <c r="E1447" s="4"/>
      <c r="F1447" s="4"/>
      <c r="G1447" s="4"/>
      <c r="H1447" s="4"/>
      <c r="I1447" s="4"/>
      <c r="J1447" s="4"/>
      <c r="K1447" s="4"/>
      <c r="L1447" s="4"/>
      <c r="M1447" s="4"/>
      <c r="N1447" s="4"/>
      <c r="O1447" s="4"/>
      <c r="P1447" s="4"/>
      <c r="Q1447" s="4"/>
      <c r="R1447" s="4"/>
      <c r="S1447" s="4"/>
      <c r="T1447" s="4"/>
      <c r="U1447" s="4"/>
      <c r="V1447" s="4"/>
      <c r="W1447" s="4"/>
      <c r="X1447" s="4"/>
      <c r="Y1447" s="4"/>
      <c r="Z1447" s="4"/>
    </row>
    <row r="1448" spans="1:26" ht="12.75" customHeight="1">
      <c r="A1448" s="4"/>
      <c r="B1448" s="4"/>
      <c r="C1448" s="4"/>
      <c r="D1448" s="4"/>
      <c r="E1448" s="4"/>
      <c r="F1448" s="4"/>
      <c r="G1448" s="4"/>
      <c r="H1448" s="4"/>
      <c r="I1448" s="4"/>
      <c r="J1448" s="4"/>
      <c r="K1448" s="4"/>
      <c r="L1448" s="4"/>
      <c r="M1448" s="4"/>
      <c r="N1448" s="4"/>
      <c r="O1448" s="4"/>
      <c r="P1448" s="4"/>
      <c r="Q1448" s="4"/>
      <c r="R1448" s="4"/>
      <c r="S1448" s="4"/>
      <c r="T1448" s="4"/>
      <c r="U1448" s="4"/>
      <c r="V1448" s="4"/>
      <c r="W1448" s="4"/>
      <c r="X1448" s="4"/>
      <c r="Y1448" s="4"/>
      <c r="Z1448" s="4"/>
    </row>
    <row r="1449" spans="1:26" ht="12.75" customHeight="1">
      <c r="A1449" s="4"/>
      <c r="B1449" s="4"/>
      <c r="C1449" s="4"/>
      <c r="D1449" s="4"/>
      <c r="E1449" s="4"/>
      <c r="F1449" s="4"/>
      <c r="G1449" s="4"/>
      <c r="H1449" s="4"/>
      <c r="I1449" s="4"/>
      <c r="J1449" s="4"/>
      <c r="K1449" s="4"/>
      <c r="L1449" s="4"/>
      <c r="M1449" s="4"/>
      <c r="N1449" s="4"/>
      <c r="O1449" s="4"/>
      <c r="P1449" s="4"/>
      <c r="Q1449" s="4"/>
      <c r="R1449" s="4"/>
      <c r="S1449" s="4"/>
      <c r="T1449" s="4"/>
      <c r="U1449" s="4"/>
      <c r="V1449" s="4"/>
      <c r="W1449" s="4"/>
      <c r="X1449" s="4"/>
      <c r="Y1449" s="4"/>
      <c r="Z1449" s="4"/>
    </row>
    <row r="1450" spans="1:26" ht="12.75" customHeight="1">
      <c r="A1450" s="4"/>
      <c r="B1450" s="4"/>
      <c r="C1450" s="4"/>
      <c r="D1450" s="4"/>
      <c r="E1450" s="4"/>
      <c r="F1450" s="4"/>
      <c r="G1450" s="4"/>
      <c r="H1450" s="4"/>
      <c r="I1450" s="4"/>
      <c r="J1450" s="4"/>
      <c r="K1450" s="4"/>
      <c r="L1450" s="4"/>
      <c r="M1450" s="4"/>
      <c r="N1450" s="4"/>
      <c r="O1450" s="4"/>
      <c r="P1450" s="4"/>
      <c r="Q1450" s="4"/>
      <c r="R1450" s="4"/>
      <c r="S1450" s="4"/>
      <c r="T1450" s="4"/>
      <c r="U1450" s="4"/>
      <c r="V1450" s="4"/>
      <c r="W1450" s="4"/>
      <c r="X1450" s="4"/>
      <c r="Y1450" s="4"/>
      <c r="Z1450" s="4"/>
    </row>
    <row r="1451" spans="1:26" ht="12.75" customHeight="1">
      <c r="A1451" s="4"/>
      <c r="B1451" s="4"/>
      <c r="C1451" s="4"/>
      <c r="D1451" s="4"/>
      <c r="E1451" s="4"/>
      <c r="F1451" s="4"/>
      <c r="G1451" s="4"/>
      <c r="H1451" s="4"/>
      <c r="I1451" s="4"/>
      <c r="J1451" s="4"/>
      <c r="K1451" s="4"/>
      <c r="L1451" s="4"/>
      <c r="M1451" s="4"/>
      <c r="N1451" s="4"/>
      <c r="O1451" s="4"/>
      <c r="P1451" s="4"/>
      <c r="Q1451" s="4"/>
      <c r="R1451" s="4"/>
      <c r="S1451" s="4"/>
      <c r="T1451" s="4"/>
      <c r="U1451" s="4"/>
      <c r="V1451" s="4"/>
      <c r="W1451" s="4"/>
      <c r="X1451" s="4"/>
      <c r="Y1451" s="4"/>
      <c r="Z1451" s="4"/>
    </row>
    <row r="1452" spans="1:26" ht="12.75" customHeight="1">
      <c r="A1452" s="4"/>
      <c r="B1452" s="4"/>
      <c r="C1452" s="4"/>
      <c r="D1452" s="4"/>
      <c r="E1452" s="4"/>
      <c r="F1452" s="4"/>
      <c r="G1452" s="4"/>
      <c r="H1452" s="4"/>
      <c r="I1452" s="4"/>
      <c r="J1452" s="4"/>
      <c r="K1452" s="4"/>
      <c r="L1452" s="4"/>
      <c r="M1452" s="4"/>
      <c r="N1452" s="4"/>
      <c r="O1452" s="4"/>
      <c r="P1452" s="4"/>
      <c r="Q1452" s="4"/>
      <c r="R1452" s="4"/>
      <c r="S1452" s="4"/>
      <c r="T1452" s="4"/>
      <c r="U1452" s="4"/>
      <c r="V1452" s="4"/>
      <c r="W1452" s="4"/>
      <c r="X1452" s="4"/>
      <c r="Y1452" s="4"/>
      <c r="Z1452" s="4"/>
    </row>
    <row r="1453" spans="1:26" ht="12.75" customHeight="1">
      <c r="A1453" s="4"/>
      <c r="B1453" s="4"/>
      <c r="C1453" s="4"/>
      <c r="D1453" s="4"/>
      <c r="E1453" s="4"/>
      <c r="F1453" s="4"/>
      <c r="G1453" s="4"/>
      <c r="H1453" s="4"/>
      <c r="I1453" s="4"/>
      <c r="J1453" s="4"/>
      <c r="K1453" s="4"/>
      <c r="L1453" s="4"/>
      <c r="M1453" s="4"/>
      <c r="N1453" s="4"/>
      <c r="O1453" s="4"/>
      <c r="P1453" s="4"/>
      <c r="Q1453" s="4"/>
      <c r="R1453" s="4"/>
      <c r="S1453" s="4"/>
      <c r="T1453" s="4"/>
      <c r="U1453" s="4"/>
      <c r="V1453" s="4"/>
      <c r="W1453" s="4"/>
      <c r="X1453" s="4"/>
      <c r="Y1453" s="4"/>
      <c r="Z1453" s="4"/>
    </row>
    <row r="1454" spans="1:26" ht="12.75" customHeight="1">
      <c r="A1454" s="4"/>
      <c r="B1454" s="4"/>
      <c r="C1454" s="4"/>
      <c r="D1454" s="4"/>
      <c r="E1454" s="4"/>
      <c r="F1454" s="4"/>
      <c r="G1454" s="4"/>
      <c r="H1454" s="4"/>
      <c r="I1454" s="4"/>
      <c r="J1454" s="4"/>
      <c r="K1454" s="4"/>
      <c r="L1454" s="4"/>
      <c r="M1454" s="4"/>
      <c r="N1454" s="4"/>
      <c r="O1454" s="4"/>
      <c r="P1454" s="4"/>
      <c r="Q1454" s="4"/>
      <c r="R1454" s="4"/>
      <c r="S1454" s="4"/>
      <c r="T1454" s="4"/>
      <c r="U1454" s="4"/>
      <c r="V1454" s="4"/>
      <c r="W1454" s="4"/>
      <c r="X1454" s="4"/>
      <c r="Y1454" s="4"/>
      <c r="Z1454" s="4"/>
    </row>
    <row r="1455" spans="1:26" ht="12.75" customHeight="1">
      <c r="A1455" s="4"/>
      <c r="B1455" s="4"/>
      <c r="C1455" s="4"/>
      <c r="D1455" s="4"/>
      <c r="E1455" s="4"/>
      <c r="F1455" s="4"/>
      <c r="G1455" s="4"/>
      <c r="H1455" s="4"/>
      <c r="I1455" s="4"/>
      <c r="J1455" s="4"/>
      <c r="K1455" s="4"/>
      <c r="L1455" s="4"/>
      <c r="M1455" s="4"/>
      <c r="N1455" s="4"/>
      <c r="O1455" s="4"/>
      <c r="P1455" s="4"/>
      <c r="Q1455" s="4"/>
      <c r="R1455" s="4"/>
      <c r="S1455" s="4"/>
      <c r="T1455" s="4"/>
      <c r="U1455" s="4"/>
      <c r="V1455" s="4"/>
      <c r="W1455" s="4"/>
      <c r="X1455" s="4"/>
      <c r="Y1455" s="4"/>
      <c r="Z1455" s="4"/>
    </row>
    <row r="1456" spans="1:26" ht="12.75" customHeight="1">
      <c r="A1456" s="4"/>
      <c r="B1456" s="4"/>
      <c r="C1456" s="4"/>
      <c r="D1456" s="4"/>
      <c r="E1456" s="4"/>
      <c r="F1456" s="4"/>
      <c r="G1456" s="4"/>
      <c r="H1456" s="4"/>
      <c r="I1456" s="4"/>
      <c r="J1456" s="4"/>
      <c r="K1456" s="4"/>
      <c r="L1456" s="4"/>
      <c r="M1456" s="4"/>
      <c r="N1456" s="4"/>
      <c r="O1456" s="4"/>
      <c r="P1456" s="4"/>
      <c r="Q1456" s="4"/>
      <c r="R1456" s="4"/>
      <c r="S1456" s="4"/>
      <c r="T1456" s="4"/>
      <c r="U1456" s="4"/>
      <c r="V1456" s="4"/>
      <c r="W1456" s="4"/>
      <c r="X1456" s="4"/>
      <c r="Y1456" s="4"/>
      <c r="Z1456" s="4"/>
    </row>
    <row r="1457" spans="1:26" ht="12.75" customHeight="1">
      <c r="A1457" s="4"/>
      <c r="B1457" s="4"/>
      <c r="C1457" s="4"/>
      <c r="D1457" s="4"/>
      <c r="E1457" s="4"/>
      <c r="F1457" s="4"/>
      <c r="G1457" s="4"/>
      <c r="H1457" s="4"/>
      <c r="I1457" s="4"/>
      <c r="J1457" s="4"/>
      <c r="K1457" s="4"/>
      <c r="L1457" s="4"/>
      <c r="M1457" s="4"/>
      <c r="N1457" s="4"/>
      <c r="O1457" s="4"/>
      <c r="P1457" s="4"/>
      <c r="Q1457" s="4"/>
      <c r="R1457" s="4"/>
      <c r="S1457" s="4"/>
      <c r="T1457" s="4"/>
      <c r="U1457" s="4"/>
      <c r="V1457" s="4"/>
      <c r="W1457" s="4"/>
      <c r="X1457" s="4"/>
      <c r="Y1457" s="4"/>
      <c r="Z1457" s="4"/>
    </row>
    <row r="1458" spans="1:26" ht="12.75" customHeight="1">
      <c r="A1458" s="4"/>
      <c r="B1458" s="4"/>
      <c r="C1458" s="4"/>
      <c r="D1458" s="4"/>
      <c r="E1458" s="4"/>
      <c r="F1458" s="4"/>
      <c r="G1458" s="4"/>
      <c r="H1458" s="4"/>
      <c r="I1458" s="4"/>
      <c r="J1458" s="4"/>
      <c r="K1458" s="4"/>
      <c r="L1458" s="4"/>
      <c r="M1458" s="4"/>
      <c r="N1458" s="4"/>
      <c r="O1458" s="4"/>
      <c r="P1458" s="4"/>
      <c r="Q1458" s="4"/>
      <c r="R1458" s="4"/>
      <c r="S1458" s="4"/>
      <c r="T1458" s="4"/>
      <c r="U1458" s="4"/>
      <c r="V1458" s="4"/>
      <c r="W1458" s="4"/>
      <c r="X1458" s="4"/>
      <c r="Y1458" s="4"/>
      <c r="Z1458" s="4"/>
    </row>
    <row r="1459" spans="1:26" ht="12.75" customHeight="1">
      <c r="A1459" s="4"/>
      <c r="B1459" s="4"/>
      <c r="C1459" s="4"/>
      <c r="D1459" s="4"/>
      <c r="E1459" s="4"/>
      <c r="F1459" s="4"/>
      <c r="G1459" s="4"/>
      <c r="H1459" s="4"/>
      <c r="I1459" s="4"/>
      <c r="J1459" s="4"/>
      <c r="K1459" s="4"/>
      <c r="L1459" s="4"/>
      <c r="M1459" s="4"/>
      <c r="N1459" s="4"/>
      <c r="O1459" s="4"/>
      <c r="P1459" s="4"/>
      <c r="Q1459" s="4"/>
      <c r="R1459" s="4"/>
      <c r="S1459" s="4"/>
      <c r="T1459" s="4"/>
      <c r="U1459" s="4"/>
      <c r="V1459" s="4"/>
      <c r="W1459" s="4"/>
      <c r="X1459" s="4"/>
      <c r="Y1459" s="4"/>
      <c r="Z1459" s="4"/>
    </row>
    <row r="1460" spans="1:26" ht="12.75" customHeight="1">
      <c r="A1460" s="4"/>
      <c r="B1460" s="4"/>
      <c r="C1460" s="4"/>
      <c r="D1460" s="4"/>
      <c r="E1460" s="4"/>
      <c r="F1460" s="4"/>
      <c r="G1460" s="4"/>
      <c r="H1460" s="4"/>
      <c r="I1460" s="4"/>
      <c r="J1460" s="4"/>
      <c r="K1460" s="4"/>
      <c r="L1460" s="4"/>
      <c r="M1460" s="4"/>
      <c r="N1460" s="4"/>
      <c r="O1460" s="4"/>
      <c r="P1460" s="4"/>
      <c r="Q1460" s="4"/>
      <c r="R1460" s="4"/>
      <c r="S1460" s="4"/>
      <c r="T1460" s="4"/>
      <c r="U1460" s="4"/>
      <c r="V1460" s="4"/>
      <c r="W1460" s="4"/>
      <c r="X1460" s="4"/>
      <c r="Y1460" s="4"/>
      <c r="Z1460" s="4"/>
    </row>
    <row r="1461" spans="1:26" ht="12.75" customHeight="1">
      <c r="A1461" s="4"/>
      <c r="B1461" s="4"/>
      <c r="C1461" s="4"/>
      <c r="D1461" s="4"/>
      <c r="E1461" s="4"/>
      <c r="F1461" s="4"/>
      <c r="G1461" s="4"/>
      <c r="H1461" s="4"/>
      <c r="I1461" s="4"/>
      <c r="J1461" s="4"/>
      <c r="K1461" s="4"/>
      <c r="L1461" s="4"/>
      <c r="M1461" s="4"/>
      <c r="N1461" s="4"/>
      <c r="O1461" s="4"/>
      <c r="P1461" s="4"/>
      <c r="Q1461" s="4"/>
      <c r="R1461" s="4"/>
      <c r="S1461" s="4"/>
      <c r="T1461" s="4"/>
      <c r="U1461" s="4"/>
      <c r="V1461" s="4"/>
      <c r="W1461" s="4"/>
      <c r="X1461" s="4"/>
      <c r="Y1461" s="4"/>
      <c r="Z1461" s="4"/>
    </row>
    <row r="1462" spans="1:26" ht="12.75" customHeight="1">
      <c r="A1462" s="4"/>
      <c r="B1462" s="4"/>
      <c r="C1462" s="4"/>
      <c r="D1462" s="4"/>
      <c r="E1462" s="4"/>
      <c r="F1462" s="4"/>
      <c r="G1462" s="4"/>
      <c r="H1462" s="4"/>
      <c r="I1462" s="4"/>
      <c r="J1462" s="4"/>
      <c r="K1462" s="4"/>
      <c r="L1462" s="4"/>
      <c r="M1462" s="4"/>
      <c r="N1462" s="4"/>
      <c r="O1462" s="4"/>
      <c r="P1462" s="4"/>
      <c r="Q1462" s="4"/>
      <c r="R1462" s="4"/>
      <c r="S1462" s="4"/>
      <c r="T1462" s="4"/>
      <c r="U1462" s="4"/>
      <c r="V1462" s="4"/>
      <c r="W1462" s="4"/>
      <c r="X1462" s="4"/>
      <c r="Y1462" s="4"/>
      <c r="Z1462" s="4"/>
    </row>
    <row r="1463" spans="1:26" ht="12.75" customHeight="1">
      <c r="A1463" s="4"/>
      <c r="B1463" s="4"/>
      <c r="C1463" s="4"/>
      <c r="D1463" s="4"/>
      <c r="E1463" s="4"/>
      <c r="F1463" s="4"/>
      <c r="G1463" s="4"/>
      <c r="H1463" s="4"/>
      <c r="I1463" s="4"/>
      <c r="J1463" s="4"/>
      <c r="K1463" s="4"/>
      <c r="L1463" s="4"/>
      <c r="M1463" s="4"/>
      <c r="N1463" s="4"/>
      <c r="O1463" s="4"/>
      <c r="P1463" s="4"/>
      <c r="Q1463" s="4"/>
      <c r="R1463" s="4"/>
      <c r="S1463" s="4"/>
      <c r="T1463" s="4"/>
      <c r="U1463" s="4"/>
      <c r="V1463" s="4"/>
      <c r="W1463" s="4"/>
      <c r="X1463" s="4"/>
      <c r="Y1463" s="4"/>
      <c r="Z1463" s="4"/>
    </row>
  </sheetData>
  <mergeCells count="344">
    <mergeCell ref="D1133:F1133"/>
    <mergeCell ref="D1135:F1142"/>
    <mergeCell ref="D1144:F1147"/>
    <mergeCell ref="D1149:F1150"/>
    <mergeCell ref="D1152:F1152"/>
    <mergeCell ref="D1154:F1154"/>
    <mergeCell ref="D1156:F1156"/>
    <mergeCell ref="D1158:F1159"/>
    <mergeCell ref="D1161:F1162"/>
    <mergeCell ref="D1164:F1164"/>
    <mergeCell ref="D1166:F1166"/>
    <mergeCell ref="D1168:F1169"/>
    <mergeCell ref="A1171:G1171"/>
    <mergeCell ref="D1173:F1173"/>
    <mergeCell ref="D1174:F1174"/>
    <mergeCell ref="D1176:F1176"/>
    <mergeCell ref="D1177:F1177"/>
    <mergeCell ref="D1178:F1178"/>
    <mergeCell ref="D1179:F1179"/>
    <mergeCell ref="A1180:G1180"/>
    <mergeCell ref="D1182:F1182"/>
    <mergeCell ref="D1183:F1183"/>
    <mergeCell ref="D1184:F1184"/>
    <mergeCell ref="D1186:F1186"/>
    <mergeCell ref="D1187:F1187"/>
    <mergeCell ref="D1188:F1188"/>
    <mergeCell ref="E1189:F1189"/>
    <mergeCell ref="A1191:G1191"/>
    <mergeCell ref="D1250:F1251"/>
    <mergeCell ref="D1253:F1257"/>
    <mergeCell ref="D1259:F1261"/>
    <mergeCell ref="D1263:F1265"/>
    <mergeCell ref="D1196:F1199"/>
    <mergeCell ref="D1206:F1210"/>
    <mergeCell ref="A1212:G1212"/>
    <mergeCell ref="D1229:F1232"/>
    <mergeCell ref="D1236:F1240"/>
    <mergeCell ref="A1243:G1243"/>
    <mergeCell ref="D1246:F124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06:F1106"/>
    <mergeCell ref="D1108:F1108"/>
    <mergeCell ref="D1110:F1111"/>
    <mergeCell ref="D1113:F1113"/>
    <mergeCell ref="D1115:F1128"/>
    <mergeCell ref="A1130:G1130"/>
    <mergeCell ref="D1132:F1132"/>
    <mergeCell ref="A2:G2"/>
    <mergeCell ref="A3:G3"/>
    <mergeCell ref="A4:G4"/>
    <mergeCell ref="A5:G5"/>
    <mergeCell ref="A6:G6"/>
    <mergeCell ref="A7:G7"/>
    <mergeCell ref="A9:G9"/>
    <mergeCell ref="D11:F12"/>
    <mergeCell ref="D13:F13"/>
    <mergeCell ref="D15:F17"/>
    <mergeCell ref="D19:F19"/>
    <mergeCell ref="D21:F22"/>
    <mergeCell ref="D24:F28"/>
    <mergeCell ref="D30:F31"/>
    <mergeCell ref="D63:F65"/>
    <mergeCell ref="D67:F68"/>
    <mergeCell ref="A70:G70"/>
    <mergeCell ref="D72:F72"/>
    <mergeCell ref="D73:F73"/>
    <mergeCell ref="D33:F36"/>
    <mergeCell ref="D38:F42"/>
    <mergeCell ref="D44:F47"/>
    <mergeCell ref="D49:F51"/>
    <mergeCell ref="D53:F54"/>
    <mergeCell ref="D56:F58"/>
    <mergeCell ref="D60:F61"/>
    <mergeCell ref="D75:F82"/>
    <mergeCell ref="D84:F85"/>
    <mergeCell ref="D87:F89"/>
    <mergeCell ref="D204:F204"/>
    <mergeCell ref="D205:F205"/>
    <mergeCell ref="E206:F206"/>
    <mergeCell ref="D208:F211"/>
    <mergeCell ref="A213:G213"/>
    <mergeCell ref="D215:F215"/>
    <mergeCell ref="D216:F216"/>
    <mergeCell ref="D298:F302"/>
    <mergeCell ref="D91:F92"/>
    <mergeCell ref="D95:F96"/>
    <mergeCell ref="D98:F112"/>
    <mergeCell ref="D114:F121"/>
    <mergeCell ref="D123:F124"/>
    <mergeCell ref="D126:F130"/>
    <mergeCell ref="D132:F143"/>
    <mergeCell ref="D145:F162"/>
    <mergeCell ref="D163:F163"/>
    <mergeCell ref="D164:G164"/>
    <mergeCell ref="D165:F167"/>
    <mergeCell ref="D169:F172"/>
    <mergeCell ref="D174:F176"/>
    <mergeCell ref="A178:G178"/>
    <mergeCell ref="B180:F180"/>
    <mergeCell ref="A182:G182"/>
    <mergeCell ref="D184:F185"/>
    <mergeCell ref="D186:F186"/>
    <mergeCell ref="D493:F494"/>
    <mergeCell ref="D496:F499"/>
    <mergeCell ref="D501:F501"/>
    <mergeCell ref="A488:G488"/>
    <mergeCell ref="A508:G508"/>
    <mergeCell ref="D307:F307"/>
    <mergeCell ref="D309:F323"/>
    <mergeCell ref="D325:F333"/>
    <mergeCell ref="D335:F340"/>
    <mergeCell ref="D342:F342"/>
    <mergeCell ref="D343:F343"/>
    <mergeCell ref="D345:F345"/>
    <mergeCell ref="D255:F255"/>
    <mergeCell ref="D257:F257"/>
    <mergeCell ref="D258:F259"/>
    <mergeCell ref="D260:F260"/>
    <mergeCell ref="D262:F267"/>
    <mergeCell ref="D458:F460"/>
    <mergeCell ref="D462:F463"/>
    <mergeCell ref="D347:F358"/>
    <mergeCell ref="D360:F363"/>
    <mergeCell ref="D372:F375"/>
    <mergeCell ref="D377:F385"/>
    <mergeCell ref="D386:F403"/>
    <mergeCell ref="D420:F450"/>
    <mergeCell ref="D452:F452"/>
    <mergeCell ref="D453:F453"/>
    <mergeCell ref="D454:F456"/>
    <mergeCell ref="D405:F406"/>
    <mergeCell ref="D408:F412"/>
    <mergeCell ref="D414:F417"/>
    <mergeCell ref="D418:F418"/>
    <mergeCell ref="D218:F218"/>
    <mergeCell ref="D219:F222"/>
    <mergeCell ref="D224:F228"/>
    <mergeCell ref="D230:F234"/>
    <mergeCell ref="D236:F238"/>
    <mergeCell ref="D239:F239"/>
    <mergeCell ref="D241:F245"/>
    <mergeCell ref="D250:F251"/>
    <mergeCell ref="A253:G253"/>
    <mergeCell ref="D188:F188"/>
    <mergeCell ref="D189:F189"/>
    <mergeCell ref="E190:F190"/>
    <mergeCell ref="D192:F192"/>
    <mergeCell ref="D193:F193"/>
    <mergeCell ref="E194:F194"/>
    <mergeCell ref="D196:F196"/>
    <mergeCell ref="E198:F198"/>
    <mergeCell ref="D200:F202"/>
    <mergeCell ref="D269:F271"/>
    <mergeCell ref="A273:G273"/>
    <mergeCell ref="D275:F276"/>
    <mergeCell ref="D278:F278"/>
    <mergeCell ref="D279:F279"/>
    <mergeCell ref="D281:F282"/>
    <mergeCell ref="D284:F286"/>
    <mergeCell ref="D288:F289"/>
    <mergeCell ref="A291:G291"/>
    <mergeCell ref="D293:F293"/>
    <mergeCell ref="D294:F294"/>
    <mergeCell ref="D296:F296"/>
    <mergeCell ref="D541:F542"/>
    <mergeCell ref="A524:G524"/>
    <mergeCell ref="B526:F526"/>
    <mergeCell ref="A528:G528"/>
    <mergeCell ref="D530:F530"/>
    <mergeCell ref="D531:F531"/>
    <mergeCell ref="D533:F533"/>
    <mergeCell ref="D535:F536"/>
    <mergeCell ref="D538:F539"/>
    <mergeCell ref="D465:F478"/>
    <mergeCell ref="D503:F504"/>
    <mergeCell ref="D506:F506"/>
    <mergeCell ref="D510:F510"/>
    <mergeCell ref="D514:F515"/>
    <mergeCell ref="D517:F519"/>
    <mergeCell ref="D521:F522"/>
    <mergeCell ref="D304:F305"/>
    <mergeCell ref="D480:F484"/>
    <mergeCell ref="D486:F486"/>
    <mergeCell ref="D490:F490"/>
    <mergeCell ref="D491:F491"/>
    <mergeCell ref="D544:F546"/>
    <mergeCell ref="D548:F549"/>
    <mergeCell ref="D551:F552"/>
    <mergeCell ref="D554:F554"/>
    <mergeCell ref="D555:F555"/>
    <mergeCell ref="E556:F556"/>
    <mergeCell ref="D558:F558"/>
    <mergeCell ref="D559:F561"/>
    <mergeCell ref="D563:F566"/>
    <mergeCell ref="A568:G568"/>
    <mergeCell ref="D570:F570"/>
    <mergeCell ref="D571:F571"/>
    <mergeCell ref="D573:F573"/>
    <mergeCell ref="D575:F578"/>
    <mergeCell ref="D579:F582"/>
    <mergeCell ref="D584:F585"/>
    <mergeCell ref="D587:F588"/>
    <mergeCell ref="D590:F590"/>
    <mergeCell ref="A592:G592"/>
    <mergeCell ref="D594:F594"/>
    <mergeCell ref="D595:F595"/>
    <mergeCell ref="D597:F599"/>
    <mergeCell ref="A601:G601"/>
    <mergeCell ref="D603:F604"/>
    <mergeCell ref="D605:F605"/>
    <mergeCell ref="D607:F607"/>
    <mergeCell ref="D609:F610"/>
    <mergeCell ref="D612:F613"/>
    <mergeCell ref="D615:F616"/>
    <mergeCell ref="A618:G618"/>
    <mergeCell ref="D620:F620"/>
    <mergeCell ref="D622:F627"/>
    <mergeCell ref="D629:F630"/>
    <mergeCell ref="D632:F634"/>
    <mergeCell ref="D635:F635"/>
    <mergeCell ref="A637:G637"/>
    <mergeCell ref="D639:F639"/>
    <mergeCell ref="D640:F640"/>
    <mergeCell ref="D642:F645"/>
    <mergeCell ref="D647:F651"/>
    <mergeCell ref="D653:F656"/>
    <mergeCell ref="D658:F666"/>
    <mergeCell ref="A668:G668"/>
    <mergeCell ref="D670:F670"/>
    <mergeCell ref="D671:F671"/>
    <mergeCell ref="E878:F878"/>
    <mergeCell ref="D880:F883"/>
    <mergeCell ref="D672:F672"/>
    <mergeCell ref="D674:F674"/>
    <mergeCell ref="D675:F675"/>
    <mergeCell ref="D737:F737"/>
    <mergeCell ref="A739:G739"/>
    <mergeCell ref="D741:F741"/>
    <mergeCell ref="D742:F742"/>
    <mergeCell ref="A767:G767"/>
    <mergeCell ref="A815:G815"/>
    <mergeCell ref="D770:F770"/>
    <mergeCell ref="D772:F774"/>
    <mergeCell ref="D776:F778"/>
    <mergeCell ref="D780:F782"/>
    <mergeCell ref="D784:F789"/>
    <mergeCell ref="D790:F792"/>
    <mergeCell ref="D794:F799"/>
    <mergeCell ref="D801:F806"/>
    <mergeCell ref="D808:F813"/>
    <mergeCell ref="D763:F765"/>
    <mergeCell ref="D769:F769"/>
    <mergeCell ref="D713:F715"/>
    <mergeCell ref="D717:F719"/>
    <mergeCell ref="D730:F736"/>
    <mergeCell ref="D744:F749"/>
    <mergeCell ref="D751:F754"/>
    <mergeCell ref="D756:F758"/>
    <mergeCell ref="D760:F761"/>
    <mergeCell ref="E676:F677"/>
    <mergeCell ref="D679:F681"/>
    <mergeCell ref="D683:F683"/>
    <mergeCell ref="D684:F684"/>
    <mergeCell ref="E685:F685"/>
    <mergeCell ref="D687:F692"/>
    <mergeCell ref="D694:F695"/>
    <mergeCell ref="D697:F709"/>
    <mergeCell ref="D710:F711"/>
    <mergeCell ref="D721:F723"/>
    <mergeCell ref="D725:F728"/>
    <mergeCell ref="D817:F817"/>
    <mergeCell ref="D818:F818"/>
    <mergeCell ref="D820:F820"/>
    <mergeCell ref="E821:F821"/>
    <mergeCell ref="D823:F832"/>
    <mergeCell ref="D834:F836"/>
    <mergeCell ref="D838:F839"/>
    <mergeCell ref="D840:F845"/>
    <mergeCell ref="D847:F847"/>
    <mergeCell ref="D931:F931"/>
    <mergeCell ref="D933:F938"/>
    <mergeCell ref="D848:F848"/>
    <mergeCell ref="E849:F849"/>
    <mergeCell ref="D851:F854"/>
    <mergeCell ref="D858:F858"/>
    <mergeCell ref="D902:F910"/>
    <mergeCell ref="D912:F918"/>
    <mergeCell ref="D920:F923"/>
    <mergeCell ref="D925:F926"/>
    <mergeCell ref="D928:F929"/>
    <mergeCell ref="D887:F887"/>
    <mergeCell ref="D891:F891"/>
    <mergeCell ref="D892:F892"/>
    <mergeCell ref="D894:F900"/>
    <mergeCell ref="A885:G885"/>
    <mergeCell ref="D859:F859"/>
    <mergeCell ref="D861:F861"/>
    <mergeCell ref="E862:F862"/>
    <mergeCell ref="D864:F865"/>
    <mergeCell ref="D867:F868"/>
    <mergeCell ref="D869:F874"/>
    <mergeCell ref="D876:F876"/>
    <mergeCell ref="D877:F877"/>
  </mergeCells>
  <dataValidations count="1">
    <dataValidation type="list" allowBlank="1" showErrorMessage="1" sqref="B15 B19 B21 B24 B30 B33 B38 B44 B49 B53 B56 B60 B63 B67 B75 B84 B87 B91 B95 B98 B114 B123 B126 B132 B145 B165 B169 B174 B188 B192 B196 B200 B204 B208 B219 B224 B236 B241 B247 B250 B258 B262 B269 B281 B284 B288 B296 B298 B304 B307 B309 B325 B335 B345 B347 B360 B365 B372 B405 B408 B414 B420 B1263 B452 B458 B462 B465 B469 B472 B476 B478 B480 B493 B496 B501 B503 B506 B514 B517 B521 B533 B535 B538 B541 B544 B548 B551 B554 B558 B563 B573 B575 B579 B584 B587 B590 B597 B607 B609 B612 B615 B622 B629 B632 B635 B642 B647 B653 B658 B674 B679 B683 B687 B694 B697 B710 B713 B717 B721 B725 B730 B744 B751 B756 B760 B763 B772 B776 B780 B784 B794 B801 B808 B820 B823 B834 B838 B847 B851 B861 B864 B867 B876 B880 B889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1177 B1183 B1188 B1196 B1204 B1206 B1215 B1218 B1222 B1225 B1228 B1236 B1246 B1250 B1253 B1259 B486" xr:uid="{00000000-0002-0000-0300-000000000000}">
      <formula1>"(select one),Need to Provide,Provided,Not Applicable"</formula1>
    </dataValidation>
  </dataValidations>
  <hyperlinks>
    <hyperlink ref="D163" r:id="rId1" xr:uid="{00000000-0004-0000-0300-000000000000}"/>
    <hyperlink ref="D418" r:id="rId2" xr:uid="{00000000-0004-0000-0300-000001000000}"/>
    <hyperlink ref="D453" r:id="rId3" xr:uid="{00000000-0004-0000-0300-000002000000}"/>
  </hyperlinks>
  <printOptions horizontalCentered="1"/>
  <pageMargins left="0.75" right="0.5" top="1" bottom="1" header="0" footer="0"/>
  <pageSetup orientation="portrait" r:id="rId4"/>
  <rowBreaks count="35" manualBreakCount="35">
    <brk id="69" man="1"/>
    <brk id="457" man="1"/>
    <brk id="523" man="1"/>
    <brk id="527" man="1"/>
    <brk id="591" man="1"/>
    <brk id="272" man="1"/>
    <brk id="1170" man="1"/>
    <brk id="212" man="1"/>
    <brk id="404" man="1"/>
    <brk id="724" man="1"/>
    <brk id="341" man="1"/>
    <brk id="600" man="1"/>
    <brk id="1179" man="1"/>
    <brk id="667" man="1"/>
    <brk id="290" man="1"/>
    <brk id="738" man="1"/>
    <brk id="1190" man="1"/>
    <brk id="487" man="1"/>
    <brk id="1129" man="1"/>
    <brk id="617" man="1"/>
    <brk id="814" man="1"/>
    <brk id="1008" man="1"/>
    <brk id="1072" man="1"/>
    <brk id="177" man="1"/>
    <brk id="945" man="1"/>
    <brk id="884" man="1"/>
    <brk id="181" man="1"/>
    <brk id="567" man="1"/>
    <brk id="59" man="1"/>
    <brk id="507" man="1"/>
    <brk id="1211" man="1"/>
    <brk id="636" man="1"/>
    <brk id="252" man="1"/>
    <brk id="125" man="1"/>
    <brk id="76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B1087"/>
  <sheetViews>
    <sheetView showGridLines="0" topLeftCell="A1074" workbookViewId="0">
      <selection activeCell="Z564" sqref="Z564:AD564"/>
    </sheetView>
  </sheetViews>
  <sheetFormatPr defaultColWidth="14.44140625" defaultRowHeight="15" customHeight="1"/>
  <cols>
    <col min="1" max="36" width="2.44140625" customWidth="1"/>
    <col min="37" max="37" width="2.77734375" customWidth="1"/>
    <col min="38" max="43" width="2.44140625" customWidth="1"/>
    <col min="44" max="44" width="3.77734375" customWidth="1"/>
    <col min="45" max="45" width="2.44140625" customWidth="1"/>
    <col min="46" max="157" width="8.77734375" hidden="1" customWidth="1"/>
    <col min="158" max="158" width="14.44140625" hidden="1" customWidth="1"/>
  </cols>
  <sheetData>
    <row r="1" spans="1:157" ht="13.2">
      <c r="A1" s="4"/>
      <c r="B1" s="4"/>
      <c r="C1" s="4"/>
      <c r="D1" s="4"/>
      <c r="E1" s="4"/>
      <c r="F1" s="4"/>
      <c r="G1" s="4"/>
      <c r="H1" s="4"/>
      <c r="I1" s="4"/>
      <c r="J1" s="67"/>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row>
    <row r="2" spans="1:157" ht="13.2">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row>
    <row r="3" spans="1:157" ht="13.2">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row>
    <row r="4" spans="1:157" ht="13.2">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row>
    <row r="5" spans="1:157" ht="13.2">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row>
    <row r="6" spans="1:157" ht="13.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row>
    <row r="7" spans="1:157" ht="13.2">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row>
    <row r="8" spans="1:157" ht="17.399999999999999">
      <c r="A8" s="1070" t="s">
        <v>745</v>
      </c>
      <c r="B8" s="832"/>
      <c r="C8" s="832"/>
      <c r="D8" s="832"/>
      <c r="E8" s="832"/>
      <c r="F8" s="832"/>
      <c r="G8" s="832"/>
      <c r="H8" s="832"/>
      <c r="I8" s="832"/>
      <c r="J8" s="832"/>
      <c r="K8" s="832"/>
      <c r="L8" s="832"/>
      <c r="M8" s="832"/>
      <c r="N8" s="832"/>
      <c r="O8" s="832"/>
      <c r="P8" s="832"/>
      <c r="Q8" s="832"/>
      <c r="R8" s="832"/>
      <c r="S8" s="832"/>
      <c r="T8" s="832"/>
      <c r="U8" s="832"/>
      <c r="V8" s="832"/>
      <c r="W8" s="832"/>
      <c r="X8" s="832"/>
      <c r="Y8" s="832"/>
      <c r="Z8" s="832"/>
      <c r="AA8" s="832"/>
      <c r="AB8" s="832"/>
      <c r="AC8" s="832"/>
      <c r="AD8" s="832"/>
      <c r="AE8" s="832"/>
      <c r="AF8" s="832"/>
      <c r="AG8" s="832"/>
      <c r="AH8" s="832"/>
      <c r="AI8" s="832"/>
      <c r="AJ8" s="832"/>
      <c r="AK8" s="832"/>
      <c r="AL8" s="832"/>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row>
    <row r="9" spans="1:157" ht="13.2">
      <c r="A9" s="867" t="s">
        <v>746</v>
      </c>
      <c r="B9" s="832"/>
      <c r="C9" s="832"/>
      <c r="D9" s="832"/>
      <c r="E9" s="832"/>
      <c r="F9" s="832"/>
      <c r="G9" s="832"/>
      <c r="H9" s="832"/>
      <c r="I9" s="832"/>
      <c r="J9" s="832"/>
      <c r="K9" s="832"/>
      <c r="L9" s="832"/>
      <c r="M9" s="832"/>
      <c r="N9" s="832"/>
      <c r="O9" s="832"/>
      <c r="P9" s="832"/>
      <c r="Q9" s="832"/>
      <c r="R9" s="832"/>
      <c r="S9" s="832"/>
      <c r="T9" s="832"/>
      <c r="U9" s="832"/>
      <c r="V9" s="832"/>
      <c r="W9" s="832"/>
      <c r="X9" s="832"/>
      <c r="Y9" s="832"/>
      <c r="Z9" s="832"/>
      <c r="AA9" s="832"/>
      <c r="AB9" s="832"/>
      <c r="AC9" s="832"/>
      <c r="AD9" s="832"/>
      <c r="AE9" s="832"/>
      <c r="AF9" s="832"/>
      <c r="AG9" s="832"/>
      <c r="AH9" s="832"/>
      <c r="AI9" s="832"/>
      <c r="AJ9" s="832"/>
      <c r="AK9" s="832"/>
      <c r="AL9" s="832"/>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row>
    <row r="10" spans="1:157" ht="15" customHeight="1">
      <c r="A10" s="867" t="s">
        <v>747</v>
      </c>
      <c r="B10" s="832"/>
      <c r="C10" s="832"/>
      <c r="D10" s="832"/>
      <c r="E10" s="832"/>
      <c r="F10" s="832"/>
      <c r="G10" s="832"/>
      <c r="H10" s="832"/>
      <c r="I10" s="832"/>
      <c r="J10" s="832"/>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832"/>
      <c r="AI10" s="832"/>
      <c r="AJ10" s="832"/>
      <c r="AK10" s="832"/>
      <c r="AL10" s="832"/>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row>
    <row r="11" spans="1:157" ht="15" customHeight="1">
      <c r="A11" s="867" t="s">
        <v>748</v>
      </c>
      <c r="B11" s="832"/>
      <c r="C11" s="832"/>
      <c r="D11" s="832"/>
      <c r="E11" s="832"/>
      <c r="F11" s="832"/>
      <c r="G11" s="832"/>
      <c r="H11" s="832"/>
      <c r="I11" s="832"/>
      <c r="J11" s="832"/>
      <c r="K11" s="832"/>
      <c r="L11" s="832"/>
      <c r="M11" s="832"/>
      <c r="N11" s="832"/>
      <c r="O11" s="832"/>
      <c r="P11" s="832"/>
      <c r="Q11" s="832"/>
      <c r="R11" s="832"/>
      <c r="S11" s="832"/>
      <c r="T11" s="832"/>
      <c r="U11" s="832"/>
      <c r="V11" s="832"/>
      <c r="W11" s="832"/>
      <c r="X11" s="832"/>
      <c r="Y11" s="832"/>
      <c r="Z11" s="832"/>
      <c r="AA11" s="832"/>
      <c r="AB11" s="832"/>
      <c r="AC11" s="832"/>
      <c r="AD11" s="832"/>
      <c r="AE11" s="832"/>
      <c r="AF11" s="832"/>
      <c r="AG11" s="832"/>
      <c r="AH11" s="832"/>
      <c r="AI11" s="832"/>
      <c r="AJ11" s="832"/>
      <c r="AK11" s="832"/>
      <c r="AL11" s="832"/>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row>
    <row r="12" spans="1:157" ht="13.2">
      <c r="A12" s="961" t="s">
        <v>749</v>
      </c>
      <c r="B12" s="832"/>
      <c r="C12" s="832"/>
      <c r="D12" s="832"/>
      <c r="E12" s="832"/>
      <c r="F12" s="832"/>
      <c r="G12" s="832"/>
      <c r="H12" s="832"/>
      <c r="I12" s="832"/>
      <c r="J12" s="832"/>
      <c r="K12" s="832"/>
      <c r="L12" s="832"/>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2"/>
      <c r="AL12" s="832"/>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row>
    <row r="13" spans="1:157" ht="13.2">
      <c r="A13" s="839" t="s">
        <v>750</v>
      </c>
      <c r="B13" s="840"/>
      <c r="C13" s="840"/>
      <c r="D13" s="840"/>
      <c r="E13" s="840"/>
      <c r="F13" s="840"/>
      <c r="G13" s="840"/>
      <c r="H13" s="840"/>
      <c r="I13" s="840"/>
      <c r="J13" s="840"/>
      <c r="K13" s="840"/>
      <c r="L13" s="840"/>
      <c r="M13" s="840"/>
      <c r="N13" s="840"/>
      <c r="O13" s="840"/>
      <c r="P13" s="840"/>
      <c r="Q13" s="840"/>
      <c r="R13" s="840"/>
      <c r="S13" s="840"/>
      <c r="T13" s="840"/>
      <c r="U13" s="840"/>
      <c r="V13" s="840"/>
      <c r="W13" s="840"/>
      <c r="X13" s="840"/>
      <c r="Y13" s="840"/>
      <c r="Z13" s="840"/>
      <c r="AA13" s="840"/>
      <c r="AB13" s="840"/>
      <c r="AC13" s="840"/>
      <c r="AD13" s="840"/>
      <c r="AE13" s="840"/>
      <c r="AF13" s="840"/>
      <c r="AG13" s="840"/>
      <c r="AH13" s="840"/>
      <c r="AI13" s="840"/>
      <c r="AJ13" s="840"/>
      <c r="AK13" s="840"/>
      <c r="AL13" s="841"/>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row>
    <row r="14" spans="1:157" ht="12.75" customHeight="1">
      <c r="A14" s="964"/>
      <c r="B14" s="862"/>
      <c r="C14" s="862"/>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965"/>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row>
    <row r="15" spans="1:157" ht="12.75" customHeight="1">
      <c r="A15" s="59"/>
      <c r="B15" s="59"/>
      <c r="C15" s="59"/>
      <c r="D15" s="59"/>
      <c r="E15" s="59"/>
      <c r="F15" s="59"/>
      <c r="G15" s="59"/>
      <c r="H15" s="4"/>
      <c r="I15" s="4"/>
      <c r="J15" s="4"/>
      <c r="K15" s="4"/>
      <c r="L15" s="4"/>
      <c r="M15" s="4"/>
      <c r="N15" s="4"/>
      <c r="O15" s="4"/>
      <c r="P15" s="4"/>
      <c r="Q15" s="4"/>
      <c r="R15" s="4"/>
      <c r="S15" s="4"/>
      <c r="T15" s="4"/>
      <c r="U15" s="4"/>
      <c r="V15" s="4"/>
      <c r="W15" s="4"/>
      <c r="X15" s="4"/>
      <c r="Y15" s="4"/>
      <c r="Z15" s="4"/>
      <c r="AA15" s="4"/>
      <c r="AB15" s="4"/>
      <c r="AC15" s="59"/>
      <c r="AD15" s="59"/>
      <c r="AE15" s="59"/>
      <c r="AF15" s="59"/>
      <c r="AG15" s="59"/>
      <c r="AH15" s="59"/>
      <c r="AI15" s="59"/>
      <c r="AJ15" s="59"/>
      <c r="AK15" s="59"/>
      <c r="AL15" s="59"/>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row>
    <row r="16" spans="1:157" ht="12.75" customHeight="1">
      <c r="A16" s="43" t="s">
        <v>751</v>
      </c>
      <c r="B16" s="4"/>
      <c r="C16" s="4"/>
      <c r="D16" s="4"/>
      <c r="E16" s="4"/>
      <c r="F16" s="4"/>
      <c r="G16" s="4"/>
      <c r="H16" s="1056" t="s">
        <v>2639</v>
      </c>
      <c r="I16" s="895"/>
      <c r="J16" s="895"/>
      <c r="K16" s="895"/>
      <c r="L16" s="895"/>
      <c r="M16" s="895"/>
      <c r="N16" s="895"/>
      <c r="O16" s="895"/>
      <c r="P16" s="895"/>
      <c r="Q16" s="895"/>
      <c r="R16" s="895"/>
      <c r="S16" s="895"/>
      <c r="T16" s="895"/>
      <c r="U16" s="895"/>
      <c r="V16" s="895"/>
      <c r="W16" s="895"/>
      <c r="X16" s="895"/>
      <c r="Y16" s="895"/>
      <c r="Z16" s="895"/>
      <c r="AA16" s="895"/>
      <c r="AB16" s="895"/>
      <c r="AC16" s="895"/>
      <c r="AD16" s="895"/>
      <c r="AE16" s="895"/>
      <c r="AF16" s="895"/>
      <c r="AG16" s="895"/>
      <c r="AH16" s="895"/>
      <c r="AI16" s="895"/>
      <c r="AJ16" s="891"/>
      <c r="AK16" s="4"/>
      <c r="AL16" s="4"/>
      <c r="AM16" s="813"/>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row>
    <row r="17" spans="1:15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row>
    <row r="18" spans="1:157" ht="12.75" customHeight="1">
      <c r="A18" s="43" t="s">
        <v>752</v>
      </c>
      <c r="B18" s="4"/>
      <c r="C18" s="4"/>
      <c r="D18" s="4"/>
      <c r="E18" s="4"/>
      <c r="F18" s="4"/>
      <c r="G18" s="4"/>
      <c r="H18" s="894" t="s">
        <v>753</v>
      </c>
      <c r="I18" s="895"/>
      <c r="J18" s="895"/>
      <c r="K18" s="895"/>
      <c r="L18" s="895"/>
      <c r="M18" s="895"/>
      <c r="N18" s="895"/>
      <c r="O18" s="895"/>
      <c r="P18" s="895"/>
      <c r="Q18" s="895"/>
      <c r="R18" s="895"/>
      <c r="S18" s="895"/>
      <c r="T18" s="895"/>
      <c r="U18" s="895"/>
      <c r="V18" s="895"/>
      <c r="W18" s="895"/>
      <c r="X18" s="895"/>
      <c r="Y18" s="895"/>
      <c r="Z18" s="895"/>
      <c r="AA18" s="895"/>
      <c r="AB18" s="895"/>
      <c r="AC18" s="895"/>
      <c r="AD18" s="895"/>
      <c r="AE18" s="895"/>
      <c r="AF18" s="895"/>
      <c r="AG18" s="895"/>
      <c r="AH18" s="895"/>
      <c r="AI18" s="895"/>
      <c r="AJ18" s="891"/>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row>
    <row r="19" spans="1:157"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row>
    <row r="20" spans="1:157" ht="14.25" customHeight="1">
      <c r="A20" s="873" t="s">
        <v>754</v>
      </c>
      <c r="B20" s="832"/>
      <c r="C20" s="832"/>
      <c r="D20" s="832"/>
      <c r="E20" s="832"/>
      <c r="F20" s="832"/>
      <c r="G20" s="832"/>
      <c r="H20" s="832"/>
      <c r="I20" s="832"/>
      <c r="J20" s="832"/>
      <c r="K20" s="832"/>
      <c r="L20" s="832"/>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row>
    <row r="21" spans="1:157" ht="12.75" customHeight="1">
      <c r="A21" s="1071" t="s">
        <v>755</v>
      </c>
      <c r="B21" s="832"/>
      <c r="C21" s="832"/>
      <c r="D21" s="832"/>
      <c r="E21" s="832"/>
      <c r="F21" s="832"/>
      <c r="G21" s="832"/>
      <c r="H21" s="832"/>
      <c r="I21" s="832"/>
      <c r="J21" s="832"/>
      <c r="K21" s="832"/>
      <c r="L21" s="832"/>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row>
    <row r="22" spans="1:157" ht="12.75" customHeight="1">
      <c r="A22" s="6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row>
    <row r="23" spans="1:157" ht="12.75" customHeight="1">
      <c r="A23" s="25" t="s">
        <v>756</v>
      </c>
      <c r="B23" s="4"/>
      <c r="C23" s="6"/>
      <c r="D23" s="6"/>
      <c r="E23" s="6"/>
      <c r="F23" s="6"/>
      <c r="G23" s="6"/>
      <c r="H23" s="6"/>
      <c r="I23" s="6"/>
      <c r="J23" s="6"/>
      <c r="K23" s="6"/>
      <c r="L23" s="6"/>
      <c r="M23" s="6"/>
      <c r="N23" s="6"/>
      <c r="O23" s="6"/>
      <c r="P23" s="6"/>
      <c r="Q23" s="6"/>
      <c r="R23" s="6"/>
      <c r="S23" s="6"/>
      <c r="T23" s="6"/>
      <c r="U23" s="6"/>
      <c r="V23" s="6"/>
      <c r="W23" s="6"/>
      <c r="X23" s="6"/>
      <c r="Y23" s="6"/>
      <c r="Z23" s="6"/>
      <c r="AA23" s="70"/>
      <c r="AB23" s="70"/>
      <c r="AC23" s="70"/>
      <c r="AD23" s="70"/>
      <c r="AE23" s="70"/>
      <c r="AF23" s="70"/>
      <c r="AG23" s="70"/>
      <c r="AH23" s="70"/>
      <c r="AI23" s="70"/>
      <c r="AJ23" s="70"/>
      <c r="AK23" s="70"/>
      <c r="AL23" s="70"/>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row>
    <row r="24" spans="1:157" ht="12.75" customHeight="1">
      <c r="A24" s="25" t="s">
        <v>757</v>
      </c>
      <c r="B24" s="4"/>
      <c r="C24" s="6"/>
      <c r="D24" s="6"/>
      <c r="E24" s="6"/>
      <c r="F24" s="6"/>
      <c r="G24" s="6"/>
      <c r="H24" s="6"/>
      <c r="I24" s="6"/>
      <c r="J24" s="6"/>
      <c r="K24" s="6"/>
      <c r="L24" s="6"/>
      <c r="M24" s="6"/>
      <c r="N24" s="6"/>
      <c r="O24" s="6"/>
      <c r="P24" s="6"/>
      <c r="Q24" s="6"/>
      <c r="R24" s="6"/>
      <c r="S24" s="6"/>
      <c r="T24" s="6"/>
      <c r="U24" s="6"/>
      <c r="V24" s="6"/>
      <c r="W24" s="6"/>
      <c r="X24" s="6"/>
      <c r="Y24" s="6"/>
      <c r="Z24" s="6"/>
      <c r="AA24" s="70"/>
      <c r="AB24" s="70"/>
      <c r="AC24" s="70"/>
      <c r="AD24" s="70"/>
      <c r="AE24" s="70"/>
      <c r="AF24" s="70"/>
      <c r="AG24" s="70"/>
      <c r="AH24" s="70"/>
      <c r="AI24" s="70"/>
      <c r="AJ24" s="70"/>
      <c r="AK24" s="70"/>
      <c r="AL24" s="70"/>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row>
    <row r="25" spans="1:157" ht="12.75" customHeight="1">
      <c r="A25" s="5"/>
      <c r="B25" s="4"/>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row>
    <row r="26" spans="1:157" ht="12.75" customHeight="1">
      <c r="A26" s="4"/>
      <c r="B26" s="4"/>
      <c r="C26" s="4"/>
      <c r="D26" s="4"/>
      <c r="E26" s="4"/>
      <c r="F26" s="4"/>
      <c r="G26" s="4"/>
      <c r="H26" s="4"/>
      <c r="I26" s="4"/>
      <c r="J26" s="4"/>
      <c r="K26" s="4"/>
      <c r="L26" s="4"/>
      <c r="M26" s="1061">
        <f>'Basis &amp; Credits'!AB56</f>
        <v>1506692.7</v>
      </c>
      <c r="N26" s="893"/>
      <c r="O26" s="893"/>
      <c r="P26" s="893"/>
      <c r="Q26" s="893"/>
      <c r="R26" s="4" t="s">
        <v>758</v>
      </c>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row>
    <row r="27" spans="1:157" ht="12.75" customHeight="1">
      <c r="A27" s="4"/>
      <c r="B27" s="4"/>
      <c r="C27" s="4"/>
      <c r="D27" s="4"/>
      <c r="E27" s="4"/>
      <c r="F27" s="4"/>
      <c r="G27" s="4"/>
      <c r="H27" s="4"/>
      <c r="I27" s="4"/>
      <c r="J27" s="4"/>
      <c r="K27" s="4"/>
      <c r="L27" s="4"/>
      <c r="M27" s="1072">
        <f>'Basis &amp; Credits'!AB77</f>
        <v>0</v>
      </c>
      <c r="N27" s="849"/>
      <c r="O27" s="849"/>
      <c r="P27" s="849"/>
      <c r="Q27" s="849"/>
      <c r="R27" s="4" t="s">
        <v>759</v>
      </c>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row>
    <row r="28" spans="1:157"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row>
    <row r="29" spans="1:157" ht="12.75" customHeight="1">
      <c r="A29" s="4" t="s">
        <v>760</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row>
    <row r="30" spans="1:157" ht="12.75" customHeight="1">
      <c r="A30" s="4" t="s">
        <v>761</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row>
    <row r="31" spans="1:157" ht="12.75" customHeight="1">
      <c r="A31" s="35" t="s">
        <v>762</v>
      </c>
      <c r="B31" s="4"/>
      <c r="C31" s="35"/>
      <c r="D31" s="35"/>
      <c r="E31" s="35"/>
      <c r="F31" s="35"/>
      <c r="G31" s="35"/>
      <c r="H31" s="35"/>
      <c r="I31" s="35"/>
      <c r="J31" s="35"/>
      <c r="K31" s="35"/>
      <c r="L31" s="35"/>
      <c r="M31" s="35"/>
      <c r="N31" s="35"/>
      <c r="O31" s="35"/>
      <c r="P31" s="35"/>
      <c r="Q31" s="35"/>
      <c r="R31" s="35"/>
      <c r="S31" s="35"/>
      <c r="T31" s="35"/>
      <c r="U31" s="35"/>
      <c r="V31" s="35"/>
      <c r="W31" s="35"/>
      <c r="X31" s="35"/>
      <c r="Y31" s="35"/>
      <c r="Z31" s="35"/>
      <c r="AA31" s="71"/>
      <c r="AB31" s="71"/>
      <c r="AC31" s="71"/>
      <c r="AD31" s="71"/>
      <c r="AE31" s="71"/>
      <c r="AF31" s="71"/>
      <c r="AG31" s="71"/>
      <c r="AH31" s="71"/>
      <c r="AI31" s="71"/>
      <c r="AJ31" s="71"/>
      <c r="AK31" s="71"/>
      <c r="AL31" s="71"/>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row>
    <row r="32" spans="1:157" ht="12.75" customHeight="1">
      <c r="A32" s="35"/>
      <c r="B32" s="4"/>
      <c r="C32" s="35"/>
      <c r="D32" s="35"/>
      <c r="E32" s="35"/>
      <c r="F32" s="35"/>
      <c r="G32" s="35"/>
      <c r="H32" s="35"/>
      <c r="I32" s="35"/>
      <c r="J32" s="35"/>
      <c r="K32" s="35"/>
      <c r="L32" s="35"/>
      <c r="M32" s="35"/>
      <c r="N32" s="35"/>
      <c r="O32" s="35"/>
      <c r="P32" s="35"/>
      <c r="Q32" s="35"/>
      <c r="R32" s="35"/>
      <c r="S32" s="35"/>
      <c r="T32" s="35"/>
      <c r="U32" s="35"/>
      <c r="V32" s="35"/>
      <c r="W32" s="35"/>
      <c r="X32" s="35"/>
      <c r="Y32" s="35"/>
      <c r="Z32" s="35"/>
      <c r="AA32" s="71"/>
      <c r="AB32" s="71"/>
      <c r="AC32" s="71"/>
      <c r="AD32" s="71"/>
      <c r="AE32" s="71"/>
      <c r="AF32" s="71"/>
      <c r="AG32" s="71"/>
      <c r="AH32" s="71"/>
      <c r="AI32" s="71"/>
      <c r="AJ32" s="71"/>
      <c r="AK32" s="71"/>
      <c r="AL32" s="71"/>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row>
    <row r="33" spans="1:157" ht="12.75" customHeight="1">
      <c r="A33" s="35" t="s">
        <v>763</v>
      </c>
      <c r="B33" s="4"/>
      <c r="C33" s="35"/>
      <c r="D33" s="35"/>
      <c r="E33" s="35"/>
      <c r="F33" s="35"/>
      <c r="G33" s="35"/>
      <c r="H33" s="35"/>
      <c r="I33" s="35"/>
      <c r="J33" s="35"/>
      <c r="K33" s="35"/>
      <c r="L33" s="35"/>
      <c r="M33" s="35"/>
      <c r="N33" s="35"/>
      <c r="O33" s="890" t="s">
        <v>764</v>
      </c>
      <c r="P33" s="891"/>
      <c r="Q33" s="35" t="s">
        <v>765</v>
      </c>
      <c r="R33" s="4"/>
      <c r="S33" s="35"/>
      <c r="T33" s="35"/>
      <c r="U33" s="35"/>
      <c r="V33" s="35"/>
      <c r="W33" s="35"/>
      <c r="X33" s="35"/>
      <c r="Y33" s="35"/>
      <c r="Z33" s="35"/>
      <c r="AA33" s="71"/>
      <c r="AB33" s="71"/>
      <c r="AC33" s="71"/>
      <c r="AD33" s="71"/>
      <c r="AE33" s="71"/>
      <c r="AF33" s="71"/>
      <c r="AG33" s="71"/>
      <c r="AH33" s="71"/>
      <c r="AI33" s="71"/>
      <c r="AJ33" s="71"/>
      <c r="AK33" s="71"/>
      <c r="AL33" s="71"/>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row>
    <row r="34" spans="1:157" ht="12.75" customHeight="1">
      <c r="A34" s="4" t="s">
        <v>766</v>
      </c>
      <c r="B34" s="4"/>
      <c r="C34" s="35"/>
      <c r="D34" s="35"/>
      <c r="E34" s="35"/>
      <c r="F34" s="35"/>
      <c r="G34" s="35"/>
      <c r="H34" s="35"/>
      <c r="I34" s="35"/>
      <c r="J34" s="35"/>
      <c r="K34" s="35"/>
      <c r="L34" s="35"/>
      <c r="M34" s="35"/>
      <c r="N34" s="35"/>
      <c r="O34" s="35"/>
      <c r="P34" s="35"/>
      <c r="Q34" s="35"/>
      <c r="R34" s="35"/>
      <c r="S34" s="35"/>
      <c r="T34" s="35"/>
      <c r="U34" s="35"/>
      <c r="V34" s="35"/>
      <c r="W34" s="35"/>
      <c r="X34" s="35"/>
      <c r="Y34" s="35"/>
      <c r="Z34" s="35"/>
      <c r="AA34" s="71"/>
      <c r="AB34" s="71"/>
      <c r="AC34" s="71"/>
      <c r="AD34" s="71"/>
      <c r="AE34" s="71"/>
      <c r="AF34" s="71"/>
      <c r="AG34" s="71"/>
      <c r="AH34" s="71"/>
      <c r="AI34" s="71"/>
      <c r="AJ34" s="71"/>
      <c r="AK34" s="71"/>
      <c r="AL34" s="71"/>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row>
    <row r="35" spans="1:157" ht="12.75" customHeight="1">
      <c r="A35" s="4" t="s">
        <v>767</v>
      </c>
      <c r="B35" s="4"/>
      <c r="C35" s="35"/>
      <c r="D35" s="35"/>
      <c r="E35" s="35"/>
      <c r="F35" s="35"/>
      <c r="G35" s="35"/>
      <c r="H35" s="35"/>
      <c r="I35" s="35"/>
      <c r="J35" s="35"/>
      <c r="K35" s="35"/>
      <c r="L35" s="35"/>
      <c r="M35" s="35"/>
      <c r="N35" s="35"/>
      <c r="O35" s="35"/>
      <c r="P35" s="35"/>
      <c r="Q35" s="35"/>
      <c r="R35" s="35"/>
      <c r="S35" s="35"/>
      <c r="T35" s="35"/>
      <c r="U35" s="35"/>
      <c r="V35" s="35"/>
      <c r="W35" s="35"/>
      <c r="X35" s="35"/>
      <c r="Y35" s="35"/>
      <c r="Z35" s="35"/>
      <c r="AA35" s="71"/>
      <c r="AB35" s="71"/>
      <c r="AC35" s="71"/>
      <c r="AD35" s="71"/>
      <c r="AE35" s="71"/>
      <c r="AF35" s="71"/>
      <c r="AG35" s="71"/>
      <c r="AH35" s="71"/>
      <c r="AI35" s="71"/>
      <c r="AJ35" s="71"/>
      <c r="AK35" s="71"/>
      <c r="AL35" s="71"/>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row>
    <row r="36" spans="1:157" ht="12.75" customHeight="1">
      <c r="A36" s="4" t="s">
        <v>768</v>
      </c>
      <c r="B36" s="4"/>
      <c r="C36" s="35"/>
      <c r="D36" s="35"/>
      <c r="E36" s="35"/>
      <c r="F36" s="35"/>
      <c r="G36" s="35"/>
      <c r="H36" s="35"/>
      <c r="I36" s="35"/>
      <c r="J36" s="35"/>
      <c r="K36" s="35"/>
      <c r="L36" s="35"/>
      <c r="M36" s="35"/>
      <c r="N36" s="35"/>
      <c r="O36" s="35"/>
      <c r="P36" s="35"/>
      <c r="Q36" s="35"/>
      <c r="R36" s="35"/>
      <c r="S36" s="35"/>
      <c r="T36" s="35"/>
      <c r="U36" s="35"/>
      <c r="V36" s="35"/>
      <c r="W36" s="35"/>
      <c r="X36" s="35"/>
      <c r="Y36" s="35"/>
      <c r="Z36" s="35"/>
      <c r="AA36" s="71"/>
      <c r="AB36" s="71"/>
      <c r="AC36" s="71"/>
      <c r="AD36" s="71"/>
      <c r="AE36" s="71"/>
      <c r="AF36" s="71"/>
      <c r="AG36" s="71"/>
      <c r="AH36" s="71"/>
      <c r="AI36" s="71"/>
      <c r="AJ36" s="71"/>
      <c r="AK36" s="71"/>
      <c r="AL36" s="71"/>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row>
    <row r="37" spans="1:157" ht="12.75" customHeight="1">
      <c r="A37" s="4" t="s">
        <v>769</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row>
    <row r="38" spans="1:157" ht="12.75" customHeight="1">
      <c r="A38" s="4" t="s">
        <v>770</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row>
    <row r="39" spans="1:157"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row>
    <row r="40" spans="1:157" ht="12.75" customHeight="1">
      <c r="A40" s="35" t="s">
        <v>771</v>
      </c>
      <c r="B40" s="4"/>
      <c r="C40" s="35"/>
      <c r="D40" s="35"/>
      <c r="E40" s="35"/>
      <c r="F40" s="35"/>
      <c r="G40" s="35"/>
      <c r="H40" s="35"/>
      <c r="I40" s="35"/>
      <c r="J40" s="35"/>
      <c r="K40" s="35"/>
      <c r="L40" s="35"/>
      <c r="M40" s="35"/>
      <c r="N40" s="35"/>
      <c r="O40" s="35"/>
      <c r="P40" s="35"/>
      <c r="Q40" s="35"/>
      <c r="R40" s="35"/>
      <c r="S40" s="35"/>
      <c r="T40" s="35"/>
      <c r="U40" s="35"/>
      <c r="V40" s="35"/>
      <c r="W40" s="35"/>
      <c r="X40" s="35"/>
      <c r="Y40" s="35"/>
      <c r="Z40" s="35"/>
      <c r="AA40" s="71"/>
      <c r="AB40" s="71"/>
      <c r="AC40" s="71"/>
      <c r="AD40" s="71"/>
      <c r="AE40" s="71"/>
      <c r="AF40" s="71"/>
      <c r="AG40" s="71"/>
      <c r="AH40" s="71"/>
      <c r="AI40" s="71"/>
      <c r="AJ40" s="71"/>
      <c r="AK40" s="71"/>
      <c r="AL40" s="71"/>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row>
    <row r="41" spans="1:157" ht="12.75" customHeight="1">
      <c r="A41" s="35" t="s">
        <v>772</v>
      </c>
      <c r="B41" s="4"/>
      <c r="C41" s="35"/>
      <c r="D41" s="35"/>
      <c r="E41" s="35"/>
      <c r="F41" s="35"/>
      <c r="G41" s="35"/>
      <c r="H41" s="35"/>
      <c r="I41" s="35"/>
      <c r="J41" s="35"/>
      <c r="K41" s="35"/>
      <c r="L41" s="35"/>
      <c r="M41" s="35"/>
      <c r="N41" s="35"/>
      <c r="O41" s="35"/>
      <c r="P41" s="35"/>
      <c r="Q41" s="35"/>
      <c r="R41" s="35"/>
      <c r="S41" s="35"/>
      <c r="T41" s="35"/>
      <c r="U41" s="35"/>
      <c r="V41" s="35"/>
      <c r="W41" s="35"/>
      <c r="X41" s="35"/>
      <c r="Y41" s="35"/>
      <c r="Z41" s="35"/>
      <c r="AA41" s="71"/>
      <c r="AB41" s="71"/>
      <c r="AC41" s="71"/>
      <c r="AD41" s="71"/>
      <c r="AE41" s="71"/>
      <c r="AF41" s="71"/>
      <c r="AG41" s="71"/>
      <c r="AH41" s="71"/>
      <c r="AI41" s="71"/>
      <c r="AJ41" s="71"/>
      <c r="AK41" s="71"/>
      <c r="AL41" s="71"/>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row>
    <row r="42" spans="1:157" ht="12.75" customHeight="1">
      <c r="A42" s="35" t="s">
        <v>773</v>
      </c>
      <c r="B42" s="4"/>
      <c r="C42" s="35"/>
      <c r="D42" s="35"/>
      <c r="E42" s="35"/>
      <c r="F42" s="35"/>
      <c r="G42" s="35"/>
      <c r="H42" s="35"/>
      <c r="I42" s="35"/>
      <c r="J42" s="35"/>
      <c r="K42" s="35"/>
      <c r="L42" s="35"/>
      <c r="M42" s="35"/>
      <c r="N42" s="35"/>
      <c r="O42" s="35"/>
      <c r="P42" s="35"/>
      <c r="Q42" s="35"/>
      <c r="R42" s="35"/>
      <c r="S42" s="35"/>
      <c r="T42" s="35"/>
      <c r="U42" s="35"/>
      <c r="V42" s="35"/>
      <c r="W42" s="35"/>
      <c r="X42" s="35"/>
      <c r="Y42" s="35"/>
      <c r="Z42" s="35"/>
      <c r="AA42" s="71"/>
      <c r="AB42" s="71"/>
      <c r="AC42" s="71"/>
      <c r="AD42" s="71"/>
      <c r="AE42" s="71"/>
      <c r="AF42" s="71"/>
      <c r="AG42" s="71"/>
      <c r="AH42" s="71"/>
      <c r="AI42" s="71"/>
      <c r="AJ42" s="71"/>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row>
    <row r="43" spans="1:157" ht="12.75" customHeight="1">
      <c r="A43" s="35" t="s">
        <v>774</v>
      </c>
      <c r="B43" s="4"/>
      <c r="C43" s="35"/>
      <c r="D43" s="35"/>
      <c r="E43" s="35"/>
      <c r="F43" s="35"/>
      <c r="G43" s="35"/>
      <c r="H43" s="35"/>
      <c r="I43" s="35"/>
      <c r="J43" s="35"/>
      <c r="K43" s="35"/>
      <c r="L43" s="35"/>
      <c r="M43" s="35"/>
      <c r="N43" s="35"/>
      <c r="O43" s="35"/>
      <c r="P43" s="35"/>
      <c r="Q43" s="35"/>
      <c r="R43" s="35"/>
      <c r="S43" s="35"/>
      <c r="T43" s="35"/>
      <c r="U43" s="35"/>
      <c r="V43" s="35"/>
      <c r="W43" s="35"/>
      <c r="X43" s="35"/>
      <c r="Y43" s="35"/>
      <c r="Z43" s="35"/>
      <c r="AA43" s="71"/>
      <c r="AB43" s="71"/>
      <c r="AC43" s="71"/>
      <c r="AD43" s="71"/>
      <c r="AE43" s="71"/>
      <c r="AF43" s="71"/>
      <c r="AG43" s="71"/>
      <c r="AH43" s="71"/>
      <c r="AI43" s="71"/>
      <c r="AJ43" s="71"/>
      <c r="AK43" s="71"/>
      <c r="AL43" s="71"/>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row>
    <row r="44" spans="1:157" ht="12.75" customHeight="1">
      <c r="A44" s="35" t="s">
        <v>775</v>
      </c>
      <c r="B44" s="4"/>
      <c r="C44" s="35"/>
      <c r="D44" s="35"/>
      <c r="E44" s="35"/>
      <c r="F44" s="35"/>
      <c r="G44" s="35"/>
      <c r="H44" s="35"/>
      <c r="I44" s="35"/>
      <c r="J44" s="35"/>
      <c r="K44" s="35"/>
      <c r="L44" s="35"/>
      <c r="M44" s="35"/>
      <c r="N44" s="35"/>
      <c r="O44" s="35"/>
      <c r="P44" s="35"/>
      <c r="Q44" s="35"/>
      <c r="R44" s="35"/>
      <c r="S44" s="35"/>
      <c r="T44" s="35"/>
      <c r="U44" s="35"/>
      <c r="V44" s="35"/>
      <c r="W44" s="35"/>
      <c r="X44" s="35"/>
      <c r="Y44" s="35"/>
      <c r="Z44" s="35"/>
      <c r="AA44" s="71"/>
      <c r="AB44" s="71"/>
      <c r="AC44" s="71"/>
      <c r="AD44" s="71"/>
      <c r="AE44" s="71"/>
      <c r="AF44" s="71"/>
      <c r="AG44" s="71"/>
      <c r="AH44" s="71"/>
      <c r="AI44" s="71"/>
      <c r="AJ44" s="71"/>
      <c r="AK44" s="71"/>
      <c r="AL44" s="71"/>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row>
    <row r="45" spans="1:157" ht="12.75" customHeight="1">
      <c r="A45" s="35" t="s">
        <v>776</v>
      </c>
      <c r="B45" s="4"/>
      <c r="C45" s="35"/>
      <c r="D45" s="35"/>
      <c r="E45" s="35"/>
      <c r="F45" s="35"/>
      <c r="G45" s="35"/>
      <c r="H45" s="35"/>
      <c r="I45" s="35"/>
      <c r="J45" s="35"/>
      <c r="K45" s="35"/>
      <c r="L45" s="35"/>
      <c r="M45" s="35"/>
      <c r="N45" s="35"/>
      <c r="O45" s="35"/>
      <c r="P45" s="35"/>
      <c r="Q45" s="35"/>
      <c r="R45" s="35"/>
      <c r="S45" s="35"/>
      <c r="T45" s="35"/>
      <c r="U45" s="35"/>
      <c r="V45" s="35"/>
      <c r="W45" s="35"/>
      <c r="X45" s="35"/>
      <c r="Y45" s="35"/>
      <c r="Z45" s="35"/>
      <c r="AA45" s="71"/>
      <c r="AB45" s="71"/>
      <c r="AC45" s="71"/>
      <c r="AD45" s="71"/>
      <c r="AE45" s="71"/>
      <c r="AF45" s="71"/>
      <c r="AG45" s="71"/>
      <c r="AH45" s="71"/>
      <c r="AI45" s="71"/>
      <c r="AJ45" s="71"/>
      <c r="AK45" s="71"/>
      <c r="AL45" s="71"/>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row>
    <row r="46" spans="1:157" ht="12.75" customHeight="1">
      <c r="A46" s="35" t="s">
        <v>777</v>
      </c>
      <c r="B46" s="4"/>
      <c r="C46" s="35"/>
      <c r="D46" s="35"/>
      <c r="E46" s="35"/>
      <c r="F46" s="35"/>
      <c r="G46" s="35"/>
      <c r="H46" s="35"/>
      <c r="I46" s="35"/>
      <c r="J46" s="35"/>
      <c r="K46" s="35"/>
      <c r="L46" s="35"/>
      <c r="M46" s="35"/>
      <c r="N46" s="35"/>
      <c r="O46" s="35"/>
      <c r="P46" s="35"/>
      <c r="Q46" s="35"/>
      <c r="R46" s="35"/>
      <c r="S46" s="35"/>
      <c r="T46" s="35"/>
      <c r="U46" s="35"/>
      <c r="V46" s="35"/>
      <c r="W46" s="35"/>
      <c r="X46" s="35"/>
      <c r="Y46" s="35"/>
      <c r="Z46" s="35"/>
      <c r="AA46" s="71"/>
      <c r="AB46" s="71"/>
      <c r="AC46" s="71"/>
      <c r="AD46" s="71"/>
      <c r="AE46" s="71"/>
      <c r="AF46" s="71"/>
      <c r="AG46" s="71"/>
      <c r="AH46" s="71"/>
      <c r="AI46" s="71"/>
      <c r="AJ46" s="71"/>
      <c r="AK46" s="71"/>
      <c r="AL46" s="71"/>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row>
    <row r="47" spans="1:157" ht="12.75" customHeight="1">
      <c r="A47" s="35"/>
      <c r="B47" s="4"/>
      <c r="C47" s="35"/>
      <c r="D47" s="35"/>
      <c r="E47" s="35"/>
      <c r="F47" s="35"/>
      <c r="G47" s="35"/>
      <c r="H47" s="35"/>
      <c r="I47" s="35"/>
      <c r="J47" s="35"/>
      <c r="K47" s="35"/>
      <c r="L47" s="35"/>
      <c r="M47" s="35"/>
      <c r="N47" s="35"/>
      <c r="O47" s="35"/>
      <c r="P47" s="35"/>
      <c r="Q47" s="35"/>
      <c r="R47" s="35"/>
      <c r="S47" s="35"/>
      <c r="T47" s="35"/>
      <c r="U47" s="35"/>
      <c r="V47" s="35"/>
      <c r="W47" s="35"/>
      <c r="X47" s="35"/>
      <c r="Y47" s="35"/>
      <c r="Z47" s="35"/>
      <c r="AA47" s="71"/>
      <c r="AB47" s="71"/>
      <c r="AC47" s="71"/>
      <c r="AD47" s="71"/>
      <c r="AE47" s="71"/>
      <c r="AF47" s="71"/>
      <c r="AG47" s="71"/>
      <c r="AH47" s="71"/>
      <c r="AI47" s="71"/>
      <c r="AJ47" s="71"/>
      <c r="AK47" s="71"/>
      <c r="AL47" s="71"/>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row>
    <row r="48" spans="1:157" ht="12.75" customHeight="1">
      <c r="A48" s="41" t="s">
        <v>778</v>
      </c>
      <c r="B48" s="4"/>
      <c r="C48" s="35"/>
      <c r="D48" s="35"/>
      <c r="E48" s="35"/>
      <c r="F48" s="35"/>
      <c r="G48" s="35"/>
      <c r="H48" s="35"/>
      <c r="I48" s="35"/>
      <c r="J48" s="35"/>
      <c r="K48" s="35"/>
      <c r="L48" s="35"/>
      <c r="M48" s="35"/>
      <c r="N48" s="35"/>
      <c r="O48" s="35"/>
      <c r="P48" s="35"/>
      <c r="Q48" s="35"/>
      <c r="R48" s="35"/>
      <c r="S48" s="35"/>
      <c r="T48" s="35"/>
      <c r="U48" s="35"/>
      <c r="V48" s="35"/>
      <c r="W48" s="35"/>
      <c r="X48" s="35"/>
      <c r="Y48" s="35"/>
      <c r="Z48" s="35"/>
      <c r="AA48" s="71"/>
      <c r="AB48" s="71"/>
      <c r="AC48" s="71"/>
      <c r="AD48" s="71"/>
      <c r="AE48" s="71"/>
      <c r="AF48" s="71"/>
      <c r="AG48" s="71"/>
      <c r="AH48" s="71"/>
      <c r="AI48" s="71"/>
      <c r="AJ48" s="71"/>
      <c r="AK48" s="71"/>
      <c r="AL48" s="71"/>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row>
    <row r="49" spans="1:157" ht="12.75" customHeight="1">
      <c r="A49" s="35" t="s">
        <v>779</v>
      </c>
      <c r="B49" s="4"/>
      <c r="C49" s="35"/>
      <c r="D49" s="35"/>
      <c r="E49" s="35"/>
      <c r="F49" s="35"/>
      <c r="G49" s="35"/>
      <c r="H49" s="35"/>
      <c r="I49" s="35"/>
      <c r="J49" s="35"/>
      <c r="K49" s="35"/>
      <c r="L49" s="35"/>
      <c r="M49" s="35"/>
      <c r="N49" s="35"/>
      <c r="O49" s="35"/>
      <c r="P49" s="35"/>
      <c r="Q49" s="35"/>
      <c r="R49" s="35"/>
      <c r="S49" s="35"/>
      <c r="T49" s="35"/>
      <c r="U49" s="35"/>
      <c r="V49" s="35"/>
      <c r="W49" s="35"/>
      <c r="X49" s="35"/>
      <c r="Y49" s="35"/>
      <c r="Z49" s="35"/>
      <c r="AA49" s="71"/>
      <c r="AB49" s="71"/>
      <c r="AC49" s="71"/>
      <c r="AD49" s="71"/>
      <c r="AE49" s="71"/>
      <c r="AF49" s="71"/>
      <c r="AG49" s="71"/>
      <c r="AH49" s="71"/>
      <c r="AI49" s="71"/>
      <c r="AJ49" s="71"/>
      <c r="AK49" s="71"/>
      <c r="AL49" s="71"/>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row>
    <row r="50" spans="1:157" ht="12.75" customHeight="1">
      <c r="A50" s="35" t="s">
        <v>780</v>
      </c>
      <c r="B50" s="4"/>
      <c r="C50" s="35"/>
      <c r="D50" s="35"/>
      <c r="E50" s="35"/>
      <c r="F50" s="35"/>
      <c r="G50" s="35"/>
      <c r="H50" s="35"/>
      <c r="I50" s="35"/>
      <c r="J50" s="35"/>
      <c r="K50" s="35"/>
      <c r="L50" s="35"/>
      <c r="M50" s="35"/>
      <c r="N50" s="35"/>
      <c r="O50" s="35"/>
      <c r="P50" s="35"/>
      <c r="Q50" s="35"/>
      <c r="R50" s="35"/>
      <c r="S50" s="35"/>
      <c r="T50" s="35"/>
      <c r="U50" s="35"/>
      <c r="V50" s="35"/>
      <c r="W50" s="35"/>
      <c r="X50" s="35"/>
      <c r="Y50" s="35"/>
      <c r="Z50" s="35"/>
      <c r="AA50" s="71"/>
      <c r="AB50" s="71"/>
      <c r="AC50" s="71"/>
      <c r="AD50" s="71"/>
      <c r="AE50" s="71"/>
      <c r="AF50" s="71"/>
      <c r="AG50" s="71"/>
      <c r="AH50" s="71"/>
      <c r="AI50" s="71"/>
      <c r="AJ50" s="71"/>
      <c r="AK50" s="71"/>
      <c r="AL50" s="71"/>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row>
    <row r="51" spans="1:157" ht="12.75" customHeight="1">
      <c r="A51" s="35" t="s">
        <v>781</v>
      </c>
      <c r="B51" s="4"/>
      <c r="C51" s="35"/>
      <c r="D51" s="35"/>
      <c r="E51" s="35"/>
      <c r="F51" s="35"/>
      <c r="G51" s="35"/>
      <c r="H51" s="35"/>
      <c r="I51" s="35"/>
      <c r="J51" s="35"/>
      <c r="K51" s="35"/>
      <c r="L51" s="35"/>
      <c r="M51" s="35"/>
      <c r="N51" s="35"/>
      <c r="O51" s="35"/>
      <c r="P51" s="35"/>
      <c r="Q51" s="35"/>
      <c r="R51" s="35"/>
      <c r="S51" s="35"/>
      <c r="T51" s="35"/>
      <c r="U51" s="35"/>
      <c r="V51" s="35"/>
      <c r="W51" s="35"/>
      <c r="X51" s="35"/>
      <c r="Y51" s="35"/>
      <c r="Z51" s="35"/>
      <c r="AA51" s="71"/>
      <c r="AB51" s="71"/>
      <c r="AC51" s="71"/>
      <c r="AD51" s="71"/>
      <c r="AE51" s="71"/>
      <c r="AF51" s="71"/>
      <c r="AG51" s="71"/>
      <c r="AH51" s="71"/>
      <c r="AI51" s="71"/>
      <c r="AJ51" s="71"/>
      <c r="AK51" s="71"/>
      <c r="AL51" s="71"/>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row>
    <row r="52" spans="1:157" ht="12.75" customHeight="1">
      <c r="A52" s="35" t="s">
        <v>782</v>
      </c>
      <c r="B52" s="4"/>
      <c r="C52" s="35"/>
      <c r="D52" s="35"/>
      <c r="E52" s="35"/>
      <c r="F52" s="35"/>
      <c r="G52" s="35"/>
      <c r="H52" s="35"/>
      <c r="I52" s="35"/>
      <c r="J52" s="35"/>
      <c r="K52" s="35"/>
      <c r="L52" s="35"/>
      <c r="M52" s="35"/>
      <c r="N52" s="35"/>
      <c r="O52" s="35"/>
      <c r="P52" s="35"/>
      <c r="Q52" s="35"/>
      <c r="R52" s="35"/>
      <c r="S52" s="35"/>
      <c r="T52" s="35"/>
      <c r="U52" s="35"/>
      <c r="V52" s="35"/>
      <c r="W52" s="35"/>
      <c r="X52" s="35"/>
      <c r="Y52" s="35"/>
      <c r="Z52" s="35"/>
      <c r="AA52" s="71"/>
      <c r="AB52" s="71"/>
      <c r="AC52" s="71"/>
      <c r="AD52" s="71"/>
      <c r="AE52" s="71"/>
      <c r="AF52" s="71"/>
      <c r="AG52" s="71"/>
      <c r="AH52" s="71"/>
      <c r="AI52" s="71"/>
      <c r="AJ52" s="71"/>
      <c r="AK52" s="71"/>
      <c r="AL52" s="71"/>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row>
    <row r="53" spans="1:157" ht="12.75" customHeight="1">
      <c r="A53" s="4"/>
      <c r="B53" s="4"/>
      <c r="C53" s="35"/>
      <c r="D53" s="35"/>
      <c r="E53" s="35"/>
      <c r="F53" s="35"/>
      <c r="G53" s="35"/>
      <c r="H53" s="35"/>
      <c r="I53" s="35"/>
      <c r="J53" s="35"/>
      <c r="K53" s="35"/>
      <c r="L53" s="35"/>
      <c r="M53" s="35"/>
      <c r="N53" s="35"/>
      <c r="O53" s="35"/>
      <c r="P53" s="35"/>
      <c r="Q53" s="35"/>
      <c r="R53" s="35"/>
      <c r="S53" s="35"/>
      <c r="T53" s="35"/>
      <c r="U53" s="35"/>
      <c r="V53" s="35"/>
      <c r="W53" s="35"/>
      <c r="X53" s="35"/>
      <c r="Y53" s="35"/>
      <c r="Z53" s="35"/>
      <c r="AA53" s="71"/>
      <c r="AB53" s="71"/>
      <c r="AC53" s="71"/>
      <c r="AD53" s="71"/>
      <c r="AE53" s="71"/>
      <c r="AF53" s="71"/>
      <c r="AG53" s="71"/>
      <c r="AH53" s="71"/>
      <c r="AI53" s="71"/>
      <c r="AJ53" s="71"/>
      <c r="AK53" s="71"/>
      <c r="AL53" s="71"/>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row>
    <row r="54" spans="1:157" ht="12.75" customHeight="1">
      <c r="A54" s="35" t="s">
        <v>783</v>
      </c>
      <c r="B54" s="4"/>
      <c r="C54" s="35"/>
      <c r="D54" s="35"/>
      <c r="E54" s="35"/>
      <c r="F54" s="35"/>
      <c r="G54" s="35"/>
      <c r="H54" s="35"/>
      <c r="I54" s="35"/>
      <c r="J54" s="35"/>
      <c r="K54" s="35"/>
      <c r="L54" s="35"/>
      <c r="M54" s="35"/>
      <c r="N54" s="35"/>
      <c r="O54" s="35"/>
      <c r="P54" s="35"/>
      <c r="Q54" s="35"/>
      <c r="R54" s="35"/>
      <c r="S54" s="35"/>
      <c r="T54" s="35"/>
      <c r="U54" s="35"/>
      <c r="V54" s="35"/>
      <c r="W54" s="35"/>
      <c r="X54" s="35"/>
      <c r="Y54" s="35"/>
      <c r="Z54" s="35"/>
      <c r="AA54" s="71"/>
      <c r="AB54" s="71"/>
      <c r="AC54" s="71"/>
      <c r="AD54" s="71"/>
      <c r="AE54" s="71"/>
      <c r="AF54" s="71"/>
      <c r="AG54" s="71"/>
      <c r="AH54" s="71"/>
      <c r="AI54" s="71"/>
      <c r="AJ54" s="71"/>
      <c r="AK54" s="71"/>
      <c r="AL54" s="71"/>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row>
    <row r="55" spans="1:157" ht="12.75" customHeight="1">
      <c r="A55" s="35" t="s">
        <v>784</v>
      </c>
      <c r="B55" s="4"/>
      <c r="C55" s="35"/>
      <c r="D55" s="35"/>
      <c r="E55" s="35"/>
      <c r="F55" s="35"/>
      <c r="G55" s="35"/>
      <c r="H55" s="35"/>
      <c r="I55" s="35"/>
      <c r="J55" s="35"/>
      <c r="K55" s="35"/>
      <c r="L55" s="35"/>
      <c r="M55" s="35"/>
      <c r="N55" s="35"/>
      <c r="O55" s="35"/>
      <c r="P55" s="35"/>
      <c r="Q55" s="35"/>
      <c r="R55" s="35"/>
      <c r="S55" s="35"/>
      <c r="T55" s="35"/>
      <c r="U55" s="35"/>
      <c r="V55" s="35"/>
      <c r="W55" s="35"/>
      <c r="X55" s="35"/>
      <c r="Y55" s="35"/>
      <c r="Z55" s="35"/>
      <c r="AA55" s="71"/>
      <c r="AB55" s="71"/>
      <c r="AC55" s="71"/>
      <c r="AD55" s="71"/>
      <c r="AE55" s="71"/>
      <c r="AF55" s="71"/>
      <c r="AG55" s="71"/>
      <c r="AH55" s="71"/>
      <c r="AI55" s="71"/>
      <c r="AJ55" s="71"/>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row>
    <row r="56" spans="1:157" ht="12.75" customHeight="1">
      <c r="A56" s="35" t="s">
        <v>785</v>
      </c>
      <c r="B56" s="4"/>
      <c r="C56" s="35"/>
      <c r="D56" s="35"/>
      <c r="E56" s="35"/>
      <c r="F56" s="35"/>
      <c r="G56" s="35"/>
      <c r="H56" s="35"/>
      <c r="I56" s="35"/>
      <c r="J56" s="35"/>
      <c r="K56" s="35"/>
      <c r="L56" s="35"/>
      <c r="M56" s="35"/>
      <c r="N56" s="35"/>
      <c r="O56" s="35"/>
      <c r="P56" s="35"/>
      <c r="Q56" s="35"/>
      <c r="R56" s="35"/>
      <c r="S56" s="35"/>
      <c r="T56" s="35"/>
      <c r="U56" s="35"/>
      <c r="V56" s="35"/>
      <c r="W56" s="35"/>
      <c r="X56" s="35"/>
      <c r="Y56" s="35"/>
      <c r="Z56" s="35"/>
      <c r="AA56" s="71"/>
      <c r="AB56" s="71"/>
      <c r="AC56" s="71"/>
      <c r="AD56" s="71"/>
      <c r="AE56" s="71"/>
      <c r="AF56" s="71"/>
      <c r="AG56" s="71"/>
      <c r="AH56" s="71"/>
      <c r="AI56" s="71"/>
      <c r="AJ56" s="71"/>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row>
    <row r="57" spans="1:157" ht="15.75" customHeight="1">
      <c r="A57" s="4"/>
      <c r="B57" s="4"/>
      <c r="C57" s="35"/>
      <c r="D57" s="35"/>
      <c r="E57" s="35"/>
      <c r="F57" s="35"/>
      <c r="G57" s="35"/>
      <c r="H57" s="35"/>
      <c r="I57" s="35"/>
      <c r="J57" s="35"/>
      <c r="K57" s="35"/>
      <c r="L57" s="35"/>
      <c r="M57" s="35"/>
      <c r="N57" s="35"/>
      <c r="O57" s="35"/>
      <c r="P57" s="35"/>
      <c r="Q57" s="35"/>
      <c r="R57" s="35"/>
      <c r="S57" s="35"/>
      <c r="T57" s="35"/>
      <c r="U57" s="35"/>
      <c r="V57" s="35"/>
      <c r="W57" s="35"/>
      <c r="X57" s="35"/>
      <c r="Y57" s="35"/>
      <c r="Z57" s="35"/>
      <c r="AA57" s="71"/>
      <c r="AB57" s="71"/>
      <c r="AC57" s="71"/>
      <c r="AD57" s="71"/>
      <c r="AE57" s="71"/>
      <c r="AF57" s="71"/>
      <c r="AG57" s="71"/>
      <c r="AH57" s="71"/>
      <c r="AI57" s="71"/>
      <c r="AJ57" s="71"/>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row>
    <row r="58" spans="1:157" ht="15.75" customHeight="1">
      <c r="A58" s="35" t="s">
        <v>786</v>
      </c>
      <c r="B58" s="4"/>
      <c r="C58" s="35"/>
      <c r="D58" s="35"/>
      <c r="E58" s="35"/>
      <c r="F58" s="35"/>
      <c r="G58" s="35"/>
      <c r="H58" s="35"/>
      <c r="I58" s="35"/>
      <c r="J58" s="35"/>
      <c r="K58" s="35"/>
      <c r="L58" s="35"/>
      <c r="M58" s="35"/>
      <c r="N58" s="35"/>
      <c r="O58" s="35"/>
      <c r="P58" s="35"/>
      <c r="Q58" s="35"/>
      <c r="R58" s="35"/>
      <c r="S58" s="35"/>
      <c r="T58" s="35"/>
      <c r="U58" s="35"/>
      <c r="V58" s="35"/>
      <c r="W58" s="35"/>
      <c r="X58" s="35"/>
      <c r="Y58" s="35"/>
      <c r="Z58" s="35"/>
      <c r="AA58" s="71"/>
      <c r="AB58" s="71"/>
      <c r="AC58" s="71"/>
      <c r="AD58" s="71"/>
      <c r="AE58" s="71"/>
      <c r="AF58" s="71"/>
      <c r="AG58" s="71"/>
      <c r="AH58" s="71"/>
      <c r="AI58" s="71"/>
      <c r="AJ58" s="71"/>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row>
    <row r="59" spans="1:157" ht="15.75" customHeight="1">
      <c r="A59" s="35" t="s">
        <v>787</v>
      </c>
      <c r="B59" s="4"/>
      <c r="C59" s="35"/>
      <c r="D59" s="35"/>
      <c r="E59" s="35"/>
      <c r="F59" s="35"/>
      <c r="G59" s="35"/>
      <c r="H59" s="35"/>
      <c r="I59" s="35"/>
      <c r="J59" s="35"/>
      <c r="K59" s="35"/>
      <c r="L59" s="35"/>
      <c r="M59" s="35"/>
      <c r="N59" s="35"/>
      <c r="O59" s="35"/>
      <c r="P59" s="35"/>
      <c r="Q59" s="35"/>
      <c r="R59" s="35"/>
      <c r="S59" s="35"/>
      <c r="T59" s="35"/>
      <c r="U59" s="35"/>
      <c r="V59" s="35"/>
      <c r="W59" s="35"/>
      <c r="X59" s="35"/>
      <c r="Y59" s="35"/>
      <c r="Z59" s="35"/>
      <c r="AA59" s="71"/>
      <c r="AB59" s="71"/>
      <c r="AC59" s="71"/>
      <c r="AD59" s="71"/>
      <c r="AE59" s="71"/>
      <c r="AF59" s="71"/>
      <c r="AG59" s="71"/>
      <c r="AH59" s="71"/>
      <c r="AI59" s="71"/>
      <c r="AJ59" s="71"/>
      <c r="AK59" s="71"/>
      <c r="AL59" s="71"/>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row>
    <row r="60" spans="1:157" ht="12.75" customHeight="1">
      <c r="A60" s="35" t="s">
        <v>788</v>
      </c>
      <c r="B60" s="4"/>
      <c r="C60" s="35"/>
      <c r="D60" s="35"/>
      <c r="E60" s="35"/>
      <c r="F60" s="35"/>
      <c r="G60" s="35"/>
      <c r="H60" s="35"/>
      <c r="I60" s="35"/>
      <c r="J60" s="35"/>
      <c r="K60" s="35"/>
      <c r="L60" s="35"/>
      <c r="M60" s="35"/>
      <c r="N60" s="35"/>
      <c r="O60" s="35"/>
      <c r="P60" s="35"/>
      <c r="Q60" s="35"/>
      <c r="R60" s="35"/>
      <c r="S60" s="35"/>
      <c r="T60" s="35"/>
      <c r="U60" s="35"/>
      <c r="V60" s="35"/>
      <c r="W60" s="35"/>
      <c r="X60" s="35"/>
      <c r="Y60" s="35"/>
      <c r="Z60" s="35"/>
      <c r="AA60" s="71"/>
      <c r="AB60" s="71"/>
      <c r="AC60" s="71"/>
      <c r="AD60" s="71"/>
      <c r="AE60" s="71"/>
      <c r="AF60" s="71"/>
      <c r="AG60" s="71"/>
      <c r="AH60" s="71"/>
      <c r="AI60" s="71"/>
      <c r="AJ60" s="71"/>
      <c r="AK60" s="71"/>
      <c r="AL60" s="71"/>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row>
    <row r="61" spans="1:157" ht="15.75" customHeight="1">
      <c r="A61" s="35" t="s">
        <v>789</v>
      </c>
      <c r="B61" s="4"/>
      <c r="C61" s="35"/>
      <c r="D61" s="35"/>
      <c r="E61" s="35"/>
      <c r="F61" s="35"/>
      <c r="G61" s="35"/>
      <c r="H61" s="35"/>
      <c r="I61" s="35"/>
      <c r="J61" s="35"/>
      <c r="K61" s="35"/>
      <c r="L61" s="35"/>
      <c r="M61" s="35"/>
      <c r="N61" s="35"/>
      <c r="O61" s="35"/>
      <c r="P61" s="35"/>
      <c r="Q61" s="35"/>
      <c r="R61" s="35"/>
      <c r="S61" s="35"/>
      <c r="T61" s="35"/>
      <c r="U61" s="35"/>
      <c r="V61" s="35"/>
      <c r="W61" s="35"/>
      <c r="X61" s="35"/>
      <c r="Y61" s="35"/>
      <c r="Z61" s="35"/>
      <c r="AA61" s="71"/>
      <c r="AB61" s="71"/>
      <c r="AC61" s="71"/>
      <c r="AD61" s="71"/>
      <c r="AE61" s="71"/>
      <c r="AF61" s="71"/>
      <c r="AG61" s="71"/>
      <c r="AH61" s="71"/>
      <c r="AI61" s="71"/>
      <c r="AJ61" s="71"/>
      <c r="AK61" s="71"/>
      <c r="AL61" s="71"/>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row>
    <row r="62" spans="1:157" ht="15.75" customHeight="1">
      <c r="A62" s="35" t="s">
        <v>790</v>
      </c>
      <c r="B62" s="4"/>
      <c r="C62" s="35"/>
      <c r="D62" s="35"/>
      <c r="E62" s="35"/>
      <c r="F62" s="35"/>
      <c r="G62" s="35"/>
      <c r="H62" s="35"/>
      <c r="I62" s="35"/>
      <c r="J62" s="35"/>
      <c r="K62" s="35"/>
      <c r="L62" s="35"/>
      <c r="M62" s="35"/>
      <c r="N62" s="35"/>
      <c r="O62" s="35"/>
      <c r="P62" s="35"/>
      <c r="Q62" s="35"/>
      <c r="R62" s="35"/>
      <c r="S62" s="35"/>
      <c r="T62" s="35"/>
      <c r="U62" s="35"/>
      <c r="V62" s="35"/>
      <c r="W62" s="35"/>
      <c r="X62" s="35"/>
      <c r="Y62" s="35"/>
      <c r="Z62" s="35"/>
      <c r="AA62" s="71"/>
      <c r="AB62" s="71"/>
      <c r="AC62" s="71"/>
      <c r="AD62" s="71"/>
      <c r="AE62" s="71"/>
      <c r="AF62" s="71"/>
      <c r="AG62" s="71"/>
      <c r="AH62" s="71"/>
      <c r="AI62" s="71"/>
      <c r="AJ62" s="71"/>
      <c r="AK62" s="71"/>
      <c r="AL62" s="71"/>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row>
    <row r="63" spans="1:157" ht="12.75" customHeight="1">
      <c r="A63" s="35" t="s">
        <v>791</v>
      </c>
      <c r="B63" s="4"/>
      <c r="C63" s="35"/>
      <c r="D63" s="35"/>
      <c r="E63" s="35"/>
      <c r="F63" s="35"/>
      <c r="G63" s="35"/>
      <c r="H63" s="35"/>
      <c r="I63" s="35"/>
      <c r="J63" s="35"/>
      <c r="K63" s="35"/>
      <c r="L63" s="35"/>
      <c r="M63" s="35"/>
      <c r="N63" s="35"/>
      <c r="O63" s="35"/>
      <c r="P63" s="35"/>
      <c r="Q63" s="35"/>
      <c r="R63" s="35"/>
      <c r="S63" s="35"/>
      <c r="T63" s="35"/>
      <c r="U63" s="35"/>
      <c r="V63" s="35"/>
      <c r="W63" s="35"/>
      <c r="X63" s="35"/>
      <c r="Y63" s="35"/>
      <c r="Z63" s="35"/>
      <c r="AA63" s="71"/>
      <c r="AB63" s="71"/>
      <c r="AC63" s="71"/>
      <c r="AD63" s="71"/>
      <c r="AE63" s="71"/>
      <c r="AF63" s="71"/>
      <c r="AG63" s="71"/>
      <c r="AH63" s="71"/>
      <c r="AI63" s="71"/>
      <c r="AJ63" s="71"/>
      <c r="AK63" s="71"/>
      <c r="AL63" s="71"/>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row>
    <row r="64" spans="1:157" ht="15.75" customHeight="1">
      <c r="A64" s="4"/>
      <c r="B64" s="4"/>
      <c r="C64" s="35"/>
      <c r="D64" s="35"/>
      <c r="E64" s="35"/>
      <c r="F64" s="35"/>
      <c r="G64" s="35"/>
      <c r="H64" s="35"/>
      <c r="I64" s="35"/>
      <c r="J64" s="35"/>
      <c r="K64" s="35"/>
      <c r="L64" s="35"/>
      <c r="M64" s="35"/>
      <c r="N64" s="35"/>
      <c r="O64" s="35"/>
      <c r="P64" s="35"/>
      <c r="Q64" s="35"/>
      <c r="R64" s="35"/>
      <c r="S64" s="35"/>
      <c r="T64" s="35"/>
      <c r="U64" s="35"/>
      <c r="V64" s="35"/>
      <c r="W64" s="35"/>
      <c r="X64" s="35"/>
      <c r="Y64" s="35"/>
      <c r="Z64" s="35"/>
      <c r="AA64" s="71"/>
      <c r="AB64" s="71"/>
      <c r="AC64" s="71"/>
      <c r="AD64" s="71"/>
      <c r="AE64" s="71"/>
      <c r="AF64" s="71"/>
      <c r="AG64" s="71"/>
      <c r="AH64" s="71"/>
      <c r="AI64" s="71"/>
      <c r="AJ64" s="71"/>
      <c r="AK64" s="71"/>
      <c r="AL64" s="71"/>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row>
    <row r="65" spans="1:157" ht="15.75" customHeight="1">
      <c r="A65" s="35" t="s">
        <v>792</v>
      </c>
      <c r="B65" s="4"/>
      <c r="C65" s="12"/>
      <c r="D65" s="12"/>
      <c r="E65" s="12"/>
      <c r="F65" s="12"/>
      <c r="G65" s="12"/>
      <c r="H65" s="12"/>
      <c r="I65" s="12"/>
      <c r="J65" s="12"/>
      <c r="K65" s="12"/>
      <c r="L65" s="12"/>
      <c r="M65" s="12"/>
      <c r="N65" s="12"/>
      <c r="O65" s="12"/>
      <c r="P65" s="12"/>
      <c r="Q65" s="12"/>
      <c r="R65" s="12"/>
      <c r="S65" s="12"/>
      <c r="T65" s="12"/>
      <c r="U65" s="12"/>
      <c r="V65" s="12"/>
      <c r="W65" s="12"/>
      <c r="X65" s="12"/>
      <c r="Y65" s="12"/>
      <c r="Z65" s="12"/>
      <c r="AA65" s="72"/>
      <c r="AB65" s="72"/>
      <c r="AC65" s="72"/>
      <c r="AD65" s="72"/>
      <c r="AE65" s="72"/>
      <c r="AF65" s="72"/>
      <c r="AG65" s="72"/>
      <c r="AH65" s="72"/>
      <c r="AI65" s="72"/>
      <c r="AJ65" s="72"/>
      <c r="AK65" s="72"/>
      <c r="AL65" s="72"/>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row>
    <row r="66" spans="1:157" ht="15.75" customHeight="1">
      <c r="A66" s="35" t="s">
        <v>793</v>
      </c>
      <c r="B66" s="4"/>
      <c r="C66" s="12"/>
      <c r="D66" s="12"/>
      <c r="E66" s="12"/>
      <c r="F66" s="12"/>
      <c r="G66" s="12"/>
      <c r="H66" s="12"/>
      <c r="I66" s="12"/>
      <c r="J66" s="12"/>
      <c r="K66" s="12"/>
      <c r="L66" s="12"/>
      <c r="M66" s="12"/>
      <c r="N66" s="12"/>
      <c r="O66" s="12"/>
      <c r="P66" s="12"/>
      <c r="Q66" s="12"/>
      <c r="R66" s="12"/>
      <c r="S66" s="12"/>
      <c r="T66" s="12"/>
      <c r="U66" s="12"/>
      <c r="V66" s="12"/>
      <c r="W66" s="12"/>
      <c r="X66" s="12"/>
      <c r="Y66" s="12"/>
      <c r="Z66" s="12"/>
      <c r="AA66" s="72"/>
      <c r="AB66" s="72"/>
      <c r="AC66" s="72"/>
      <c r="AD66" s="72"/>
      <c r="AE66" s="72"/>
      <c r="AF66" s="72"/>
      <c r="AG66" s="72"/>
      <c r="AH66" s="72"/>
      <c r="AI66" s="72"/>
      <c r="AJ66" s="72"/>
      <c r="AK66" s="72"/>
      <c r="AL66" s="72"/>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row>
    <row r="67" spans="1:15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row>
    <row r="68" spans="1:157" ht="12.75" customHeight="1">
      <c r="A68" s="12" t="s">
        <v>794</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row>
    <row r="69" spans="1:157" ht="12.75" customHeight="1">
      <c r="A69" s="12" t="s">
        <v>795</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row>
    <row r="70" spans="1:157" ht="12.75" customHeight="1">
      <c r="A70" s="4"/>
      <c r="B70" s="4"/>
      <c r="C70" s="35"/>
      <c r="D70" s="35"/>
      <c r="E70" s="35"/>
      <c r="F70" s="35"/>
      <c r="G70" s="35"/>
      <c r="H70" s="35"/>
      <c r="I70" s="35"/>
      <c r="J70" s="35"/>
      <c r="K70" s="35"/>
      <c r="L70" s="35"/>
      <c r="M70" s="35"/>
      <c r="N70" s="35"/>
      <c r="O70" s="35"/>
      <c r="P70" s="35"/>
      <c r="Q70" s="35"/>
      <c r="R70" s="35"/>
      <c r="S70" s="35"/>
      <c r="T70" s="35"/>
      <c r="U70" s="35"/>
      <c r="V70" s="35"/>
      <c r="W70" s="35"/>
      <c r="X70" s="35"/>
      <c r="Y70" s="35"/>
      <c r="Z70" s="35"/>
      <c r="AA70" s="71"/>
      <c r="AB70" s="71"/>
      <c r="AC70" s="71"/>
      <c r="AD70" s="71"/>
      <c r="AE70" s="71"/>
      <c r="AF70" s="71"/>
      <c r="AG70" s="71"/>
      <c r="AH70" s="71"/>
      <c r="AI70" s="71"/>
      <c r="AJ70" s="71"/>
      <c r="AK70" s="71"/>
      <c r="AL70" s="71"/>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row>
    <row r="71" spans="1:157" ht="15.75" customHeight="1">
      <c r="A71" s="35" t="s">
        <v>796</v>
      </c>
      <c r="B71" s="4"/>
      <c r="C71" s="35"/>
      <c r="D71" s="35"/>
      <c r="E71" s="35"/>
      <c r="F71" s="35"/>
      <c r="G71" s="35"/>
      <c r="H71" s="35"/>
      <c r="I71" s="35"/>
      <c r="J71" s="35"/>
      <c r="K71" s="35"/>
      <c r="L71" s="35"/>
      <c r="M71" s="35"/>
      <c r="N71" s="35"/>
      <c r="O71" s="35"/>
      <c r="P71" s="35"/>
      <c r="Q71" s="35"/>
      <c r="R71" s="35"/>
      <c r="S71" s="35"/>
      <c r="T71" s="35"/>
      <c r="U71" s="35"/>
      <c r="V71" s="35"/>
      <c r="W71" s="35"/>
      <c r="X71" s="35"/>
      <c r="Y71" s="35"/>
      <c r="Z71" s="35"/>
      <c r="AA71" s="71"/>
      <c r="AB71" s="71"/>
      <c r="AC71" s="71"/>
      <c r="AD71" s="71"/>
      <c r="AE71" s="71"/>
      <c r="AF71" s="71"/>
      <c r="AG71" s="71"/>
      <c r="AH71" s="71"/>
      <c r="AI71" s="71"/>
      <c r="AJ71" s="71"/>
      <c r="AK71" s="71"/>
      <c r="AL71" s="71"/>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row>
    <row r="72" spans="1:157" ht="15.75" customHeight="1">
      <c r="A72" s="4" t="s">
        <v>797</v>
      </c>
      <c r="B72" s="4"/>
      <c r="C72" s="35"/>
      <c r="D72" s="35"/>
      <c r="E72" s="35"/>
      <c r="F72" s="35"/>
      <c r="G72" s="35"/>
      <c r="H72" s="35"/>
      <c r="I72" s="35"/>
      <c r="J72" s="35"/>
      <c r="K72" s="35"/>
      <c r="L72" s="35"/>
      <c r="M72" s="35"/>
      <c r="N72" s="35"/>
      <c r="O72" s="35"/>
      <c r="P72" s="35"/>
      <c r="Q72" s="35"/>
      <c r="R72" s="35"/>
      <c r="S72" s="35"/>
      <c r="T72" s="35"/>
      <c r="U72" s="35"/>
      <c r="V72" s="35"/>
      <c r="W72" s="35"/>
      <c r="X72" s="35"/>
      <c r="Y72" s="35"/>
      <c r="Z72" s="35"/>
      <c r="AA72" s="71"/>
      <c r="AB72" s="71"/>
      <c r="AC72" s="71"/>
      <c r="AD72" s="71"/>
      <c r="AE72" s="71"/>
      <c r="AF72" s="71"/>
      <c r="AG72" s="71"/>
      <c r="AH72" s="71"/>
      <c r="AI72" s="71"/>
      <c r="AJ72" s="71"/>
      <c r="AK72" s="71"/>
      <c r="AL72" s="71"/>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row>
    <row r="73" spans="1:157" ht="15.75" customHeight="1">
      <c r="A73" s="4" t="s">
        <v>798</v>
      </c>
      <c r="B73" s="4"/>
      <c r="C73" s="35"/>
      <c r="D73" s="35"/>
      <c r="E73" s="35"/>
      <c r="F73" s="35"/>
      <c r="G73" s="35"/>
      <c r="H73" s="35"/>
      <c r="I73" s="35"/>
      <c r="J73" s="35"/>
      <c r="K73" s="35"/>
      <c r="L73" s="35"/>
      <c r="M73" s="35"/>
      <c r="N73" s="35"/>
      <c r="O73" s="35"/>
      <c r="P73" s="35"/>
      <c r="Q73" s="35"/>
      <c r="R73" s="35"/>
      <c r="S73" s="35"/>
      <c r="T73" s="35"/>
      <c r="U73" s="35"/>
      <c r="V73" s="35"/>
      <c r="W73" s="35"/>
      <c r="X73" s="35"/>
      <c r="Y73" s="35"/>
      <c r="Z73" s="35"/>
      <c r="AA73" s="71"/>
      <c r="AB73" s="71"/>
      <c r="AC73" s="71"/>
      <c r="AD73" s="71"/>
      <c r="AE73" s="71"/>
      <c r="AF73" s="71"/>
      <c r="AG73" s="71"/>
      <c r="AH73" s="71"/>
      <c r="AI73" s="71"/>
      <c r="AJ73" s="71"/>
      <c r="AK73" s="71"/>
      <c r="AL73" s="71"/>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row>
    <row r="74" spans="1:157" ht="12.75" customHeight="1">
      <c r="A74" s="35" t="s">
        <v>799</v>
      </c>
      <c r="B74" s="4"/>
      <c r="C74" s="35"/>
      <c r="D74" s="35"/>
      <c r="E74" s="35"/>
      <c r="F74" s="35"/>
      <c r="G74" s="35"/>
      <c r="H74" s="35"/>
      <c r="I74" s="35"/>
      <c r="J74" s="35"/>
      <c r="K74" s="35"/>
      <c r="L74" s="35"/>
      <c r="M74" s="35"/>
      <c r="N74" s="35"/>
      <c r="O74" s="35"/>
      <c r="P74" s="35"/>
      <c r="Q74" s="35"/>
      <c r="R74" s="35"/>
      <c r="S74" s="35"/>
      <c r="T74" s="35"/>
      <c r="U74" s="35"/>
      <c r="V74" s="35"/>
      <c r="W74" s="35"/>
      <c r="X74" s="35"/>
      <c r="Y74" s="35"/>
      <c r="Z74" s="35"/>
      <c r="AA74" s="71"/>
      <c r="AB74" s="71"/>
      <c r="AC74" s="71"/>
      <c r="AD74" s="71"/>
      <c r="AE74" s="71"/>
      <c r="AF74" s="71"/>
      <c r="AG74" s="71"/>
      <c r="AH74" s="71"/>
      <c r="AI74" s="71"/>
      <c r="AJ74" s="71"/>
      <c r="AK74" s="71"/>
      <c r="AL74" s="71"/>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row>
    <row r="75" spans="1:157" ht="13.5" customHeight="1">
      <c r="A75" s="4"/>
      <c r="B75" s="4"/>
      <c r="C75" s="35"/>
      <c r="D75" s="35"/>
      <c r="E75" s="35"/>
      <c r="F75" s="35"/>
      <c r="G75" s="35"/>
      <c r="H75" s="35"/>
      <c r="I75" s="35"/>
      <c r="J75" s="35"/>
      <c r="K75" s="35"/>
      <c r="L75" s="35"/>
      <c r="M75" s="35"/>
      <c r="N75" s="35"/>
      <c r="O75" s="35"/>
      <c r="P75" s="35"/>
      <c r="Q75" s="35"/>
      <c r="R75" s="35"/>
      <c r="S75" s="35"/>
      <c r="T75" s="35"/>
      <c r="U75" s="35"/>
      <c r="V75" s="35"/>
      <c r="W75" s="35"/>
      <c r="X75" s="35"/>
      <c r="Y75" s="35"/>
      <c r="Z75" s="35"/>
      <c r="AA75" s="71"/>
      <c r="AB75" s="71"/>
      <c r="AC75" s="71"/>
      <c r="AD75" s="71"/>
      <c r="AE75" s="71"/>
      <c r="AF75" s="71"/>
      <c r="AG75" s="71"/>
      <c r="AH75" s="71"/>
      <c r="AI75" s="71"/>
      <c r="AJ75" s="71"/>
      <c r="AK75" s="71"/>
      <c r="AL75" s="71"/>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row>
    <row r="76" spans="1:157" ht="13.5" customHeight="1">
      <c r="A76" s="35" t="s">
        <v>800</v>
      </c>
      <c r="B76" s="4"/>
      <c r="C76" s="35"/>
      <c r="D76" s="35"/>
      <c r="E76" s="35"/>
      <c r="F76" s="35"/>
      <c r="G76" s="35"/>
      <c r="H76" s="35"/>
      <c r="I76" s="35"/>
      <c r="J76" s="35"/>
      <c r="K76" s="35"/>
      <c r="L76" s="35"/>
      <c r="M76" s="35"/>
      <c r="N76" s="35"/>
      <c r="O76" s="35"/>
      <c r="P76" s="35"/>
      <c r="Q76" s="35"/>
      <c r="R76" s="35"/>
      <c r="S76" s="35"/>
      <c r="T76" s="35"/>
      <c r="U76" s="35"/>
      <c r="V76" s="35"/>
      <c r="W76" s="35"/>
      <c r="X76" s="35"/>
      <c r="Y76" s="35"/>
      <c r="Z76" s="35"/>
      <c r="AA76" s="71"/>
      <c r="AB76" s="71"/>
      <c r="AC76" s="71"/>
      <c r="AD76" s="71"/>
      <c r="AE76" s="71"/>
      <c r="AF76" s="71"/>
      <c r="AG76" s="71"/>
      <c r="AH76" s="71"/>
      <c r="AI76" s="71"/>
      <c r="AJ76" s="71"/>
      <c r="AK76" s="71"/>
      <c r="AL76" s="71"/>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row>
    <row r="77" spans="1:157" ht="12.75" customHeight="1">
      <c r="A77" s="35" t="s">
        <v>801</v>
      </c>
      <c r="B77" s="4"/>
      <c r="C77" s="35"/>
      <c r="D77" s="35"/>
      <c r="E77" s="35"/>
      <c r="F77" s="35"/>
      <c r="G77" s="35"/>
      <c r="H77" s="35"/>
      <c r="I77" s="35"/>
      <c r="J77" s="35"/>
      <c r="K77" s="35"/>
      <c r="L77" s="35"/>
      <c r="M77" s="35"/>
      <c r="N77" s="35"/>
      <c r="O77" s="35"/>
      <c r="P77" s="35"/>
      <c r="Q77" s="35"/>
      <c r="R77" s="35"/>
      <c r="S77" s="35"/>
      <c r="T77" s="35"/>
      <c r="U77" s="35"/>
      <c r="V77" s="35"/>
      <c r="W77" s="35"/>
      <c r="X77" s="35"/>
      <c r="Y77" s="35"/>
      <c r="Z77" s="35"/>
      <c r="AA77" s="71"/>
      <c r="AB77" s="71"/>
      <c r="AC77" s="71"/>
      <c r="AD77" s="71"/>
      <c r="AE77" s="71"/>
      <c r="AF77" s="71"/>
      <c r="AG77" s="71"/>
      <c r="AH77" s="71"/>
      <c r="AI77" s="71"/>
      <c r="AJ77" s="71"/>
      <c r="AK77" s="71"/>
      <c r="AL77" s="71"/>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row>
    <row r="78" spans="1:157" ht="15.75" customHeight="1">
      <c r="A78" s="4"/>
      <c r="B78" s="4"/>
      <c r="C78" s="35"/>
      <c r="D78" s="35"/>
      <c r="E78" s="35"/>
      <c r="F78" s="35"/>
      <c r="G78" s="35"/>
      <c r="H78" s="35"/>
      <c r="I78" s="35"/>
      <c r="J78" s="35"/>
      <c r="K78" s="35"/>
      <c r="L78" s="35"/>
      <c r="M78" s="35"/>
      <c r="N78" s="35"/>
      <c r="O78" s="35"/>
      <c r="P78" s="35"/>
      <c r="Q78" s="35"/>
      <c r="R78" s="35"/>
      <c r="S78" s="35"/>
      <c r="T78" s="35"/>
      <c r="U78" s="35"/>
      <c r="V78" s="35"/>
      <c r="W78" s="35"/>
      <c r="X78" s="35"/>
      <c r="Y78" s="35"/>
      <c r="Z78" s="35"/>
      <c r="AA78" s="71"/>
      <c r="AB78" s="71"/>
      <c r="AC78" s="71"/>
      <c r="AD78" s="71"/>
      <c r="AE78" s="71"/>
      <c r="AF78" s="71"/>
      <c r="AG78" s="71"/>
      <c r="AH78" s="71"/>
      <c r="AI78" s="71"/>
      <c r="AJ78" s="71"/>
      <c r="AK78" s="71"/>
      <c r="AL78" s="71"/>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row>
    <row r="79" spans="1:157" ht="15.75" customHeight="1">
      <c r="A79" s="35" t="s">
        <v>802</v>
      </c>
      <c r="B79" s="4"/>
      <c r="C79" s="35"/>
      <c r="D79" s="35"/>
      <c r="E79" s="35"/>
      <c r="F79" s="35"/>
      <c r="G79" s="35"/>
      <c r="H79" s="35"/>
      <c r="I79" s="35"/>
      <c r="J79" s="35"/>
      <c r="K79" s="35"/>
      <c r="L79" s="35"/>
      <c r="M79" s="35"/>
      <c r="N79" s="35"/>
      <c r="O79" s="35"/>
      <c r="P79" s="35"/>
      <c r="Q79" s="35"/>
      <c r="R79" s="35"/>
      <c r="S79" s="35"/>
      <c r="T79" s="35"/>
      <c r="U79" s="35"/>
      <c r="V79" s="35"/>
      <c r="W79" s="35"/>
      <c r="X79" s="35"/>
      <c r="Y79" s="35"/>
      <c r="Z79" s="35"/>
      <c r="AA79" s="71"/>
      <c r="AB79" s="71"/>
      <c r="AC79" s="71"/>
      <c r="AD79" s="71"/>
      <c r="AE79" s="71"/>
      <c r="AF79" s="71"/>
      <c r="AG79" s="71"/>
      <c r="AH79" s="71"/>
      <c r="AI79" s="71"/>
      <c r="AJ79" s="71"/>
      <c r="AK79" s="71"/>
      <c r="AL79" s="71"/>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row>
    <row r="80" spans="1:157" ht="12.75" customHeight="1">
      <c r="A80" s="35" t="s">
        <v>803</v>
      </c>
      <c r="B80" s="4"/>
      <c r="C80" s="35"/>
      <c r="D80" s="35"/>
      <c r="E80" s="35"/>
      <c r="F80" s="35"/>
      <c r="G80" s="35"/>
      <c r="H80" s="35"/>
      <c r="I80" s="35"/>
      <c r="J80" s="35"/>
      <c r="K80" s="35"/>
      <c r="L80" s="35"/>
      <c r="M80" s="35"/>
      <c r="N80" s="35"/>
      <c r="O80" s="35"/>
      <c r="P80" s="35"/>
      <c r="Q80" s="35"/>
      <c r="R80" s="35"/>
      <c r="S80" s="35"/>
      <c r="T80" s="35"/>
      <c r="U80" s="35"/>
      <c r="V80" s="35"/>
      <c r="W80" s="35"/>
      <c r="X80" s="35"/>
      <c r="Y80" s="35"/>
      <c r="Z80" s="35"/>
      <c r="AA80" s="71"/>
      <c r="AB80" s="71"/>
      <c r="AC80" s="71"/>
      <c r="AD80" s="71"/>
      <c r="AE80" s="71"/>
      <c r="AF80" s="71"/>
      <c r="AG80" s="71"/>
      <c r="AH80" s="71"/>
      <c r="AI80" s="71"/>
      <c r="AJ80" s="71"/>
      <c r="AK80" s="71"/>
      <c r="AL80" s="71"/>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row>
    <row r="81" spans="1:157" ht="15.75" customHeight="1">
      <c r="A81" s="4"/>
      <c r="B81" s="4"/>
      <c r="C81" s="35"/>
      <c r="D81" s="35"/>
      <c r="E81" s="35"/>
      <c r="F81" s="35"/>
      <c r="G81" s="35"/>
      <c r="H81" s="35"/>
      <c r="I81" s="35"/>
      <c r="J81" s="35"/>
      <c r="K81" s="35"/>
      <c r="L81" s="35"/>
      <c r="M81" s="35"/>
      <c r="N81" s="35"/>
      <c r="O81" s="35"/>
      <c r="P81" s="35"/>
      <c r="Q81" s="35"/>
      <c r="R81" s="35"/>
      <c r="S81" s="35"/>
      <c r="T81" s="35"/>
      <c r="U81" s="35"/>
      <c r="V81" s="35"/>
      <c r="W81" s="35"/>
      <c r="X81" s="35"/>
      <c r="Y81" s="35"/>
      <c r="Z81" s="35"/>
      <c r="AA81" s="71"/>
      <c r="AB81" s="71"/>
      <c r="AC81" s="71"/>
      <c r="AD81" s="71"/>
      <c r="AE81" s="71"/>
      <c r="AF81" s="71"/>
      <c r="AG81" s="71"/>
      <c r="AH81" s="71"/>
      <c r="AI81" s="71"/>
      <c r="AJ81" s="71"/>
      <c r="AK81" s="71"/>
      <c r="AL81" s="71"/>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row>
    <row r="82" spans="1:157" ht="15.75" customHeight="1">
      <c r="A82" s="35" t="s">
        <v>804</v>
      </c>
      <c r="B82" s="4"/>
      <c r="C82" s="35"/>
      <c r="D82" s="35"/>
      <c r="E82" s="35"/>
      <c r="F82" s="35"/>
      <c r="G82" s="35"/>
      <c r="H82" s="35"/>
      <c r="I82" s="35"/>
      <c r="J82" s="35"/>
      <c r="K82" s="35"/>
      <c r="L82" s="35"/>
      <c r="M82" s="35"/>
      <c r="N82" s="35"/>
      <c r="O82" s="35"/>
      <c r="P82" s="35"/>
      <c r="Q82" s="35"/>
      <c r="R82" s="35"/>
      <c r="S82" s="35"/>
      <c r="T82" s="35"/>
      <c r="U82" s="35"/>
      <c r="V82" s="35"/>
      <c r="W82" s="35"/>
      <c r="X82" s="35"/>
      <c r="Y82" s="35"/>
      <c r="Z82" s="35"/>
      <c r="AA82" s="71"/>
      <c r="AB82" s="71"/>
      <c r="AC82" s="71"/>
      <c r="AD82" s="71"/>
      <c r="AE82" s="71"/>
      <c r="AF82" s="71"/>
      <c r="AG82" s="71"/>
      <c r="AH82" s="71"/>
      <c r="AI82" s="71"/>
      <c r="AJ82" s="71"/>
      <c r="AK82" s="71"/>
      <c r="AL82" s="71"/>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row>
    <row r="83" spans="1:157" ht="15.75" customHeight="1">
      <c r="A83" s="35" t="s">
        <v>805</v>
      </c>
      <c r="B83" s="4"/>
      <c r="C83" s="35"/>
      <c r="D83" s="35"/>
      <c r="E83" s="35"/>
      <c r="F83" s="35"/>
      <c r="G83" s="35"/>
      <c r="H83" s="35"/>
      <c r="I83" s="35"/>
      <c r="J83" s="35"/>
      <c r="K83" s="35"/>
      <c r="L83" s="35"/>
      <c r="M83" s="35"/>
      <c r="N83" s="35"/>
      <c r="O83" s="35"/>
      <c r="P83" s="35"/>
      <c r="Q83" s="35"/>
      <c r="R83" s="35"/>
      <c r="S83" s="35"/>
      <c r="T83" s="35"/>
      <c r="U83" s="35"/>
      <c r="V83" s="35"/>
      <c r="W83" s="35"/>
      <c r="X83" s="35"/>
      <c r="Y83" s="35"/>
      <c r="Z83" s="35"/>
      <c r="AA83" s="71"/>
      <c r="AB83" s="71"/>
      <c r="AC83" s="71"/>
      <c r="AD83" s="71"/>
      <c r="AE83" s="71"/>
      <c r="AF83" s="71"/>
      <c r="AG83" s="71"/>
      <c r="AH83" s="71"/>
      <c r="AI83" s="71"/>
      <c r="AJ83" s="71"/>
      <c r="AK83" s="71"/>
      <c r="AL83" s="71"/>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row>
    <row r="84" spans="1:157" ht="12.75" customHeight="1">
      <c r="A84" s="35" t="s">
        <v>806</v>
      </c>
      <c r="B84" s="4"/>
      <c r="C84" s="35"/>
      <c r="D84" s="35"/>
      <c r="E84" s="35"/>
      <c r="F84" s="35"/>
      <c r="G84" s="35"/>
      <c r="H84" s="35"/>
      <c r="I84" s="35"/>
      <c r="J84" s="35"/>
      <c r="K84" s="35"/>
      <c r="L84" s="35"/>
      <c r="M84" s="35"/>
      <c r="N84" s="35"/>
      <c r="O84" s="35"/>
      <c r="P84" s="35"/>
      <c r="Q84" s="35"/>
      <c r="R84" s="35"/>
      <c r="S84" s="35"/>
      <c r="T84" s="35"/>
      <c r="U84" s="35"/>
      <c r="V84" s="35"/>
      <c r="W84" s="35"/>
      <c r="X84" s="35"/>
      <c r="Y84" s="35"/>
      <c r="Z84" s="35"/>
      <c r="AA84" s="71"/>
      <c r="AB84" s="71"/>
      <c r="AC84" s="71"/>
      <c r="AD84" s="71"/>
      <c r="AE84" s="71"/>
      <c r="AF84" s="71"/>
      <c r="AG84" s="71"/>
      <c r="AH84" s="71"/>
      <c r="AI84" s="71"/>
      <c r="AJ84" s="71"/>
      <c r="AK84" s="71"/>
      <c r="AL84" s="71"/>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row>
    <row r="85" spans="1:157" ht="15.75" customHeight="1">
      <c r="A85" s="4"/>
      <c r="B85" s="4"/>
      <c r="C85" s="35"/>
      <c r="D85" s="35"/>
      <c r="E85" s="35"/>
      <c r="F85" s="35"/>
      <c r="G85" s="35"/>
      <c r="H85" s="35"/>
      <c r="I85" s="35"/>
      <c r="J85" s="35"/>
      <c r="K85" s="35"/>
      <c r="L85" s="35"/>
      <c r="M85" s="35"/>
      <c r="N85" s="35"/>
      <c r="O85" s="35"/>
      <c r="P85" s="35"/>
      <c r="Q85" s="35"/>
      <c r="R85" s="35"/>
      <c r="S85" s="35"/>
      <c r="T85" s="35"/>
      <c r="U85" s="35"/>
      <c r="V85" s="35"/>
      <c r="W85" s="35"/>
      <c r="X85" s="35"/>
      <c r="Y85" s="35"/>
      <c r="Z85" s="35"/>
      <c r="AA85" s="71"/>
      <c r="AB85" s="71"/>
      <c r="AC85" s="71"/>
      <c r="AD85" s="71"/>
      <c r="AE85" s="71"/>
      <c r="AF85" s="71"/>
      <c r="AG85" s="71"/>
      <c r="AH85" s="71"/>
      <c r="AI85" s="71"/>
      <c r="AJ85" s="71"/>
      <c r="AK85" s="71"/>
      <c r="AL85" s="71"/>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row>
    <row r="86" spans="1:157" ht="15.75" customHeight="1">
      <c r="A86" s="35" t="s">
        <v>807</v>
      </c>
      <c r="B86" s="4"/>
      <c r="C86" s="35"/>
      <c r="D86" s="35"/>
      <c r="E86" s="35"/>
      <c r="F86" s="35"/>
      <c r="G86" s="35"/>
      <c r="H86" s="35"/>
      <c r="I86" s="35"/>
      <c r="J86" s="35"/>
      <c r="K86" s="35"/>
      <c r="L86" s="35"/>
      <c r="M86" s="35"/>
      <c r="N86" s="35"/>
      <c r="O86" s="35"/>
      <c r="P86" s="35"/>
      <c r="Q86" s="35"/>
      <c r="R86" s="35"/>
      <c r="S86" s="35"/>
      <c r="T86" s="35"/>
      <c r="U86" s="35"/>
      <c r="V86" s="35"/>
      <c r="W86" s="35"/>
      <c r="X86" s="35"/>
      <c r="Y86" s="35"/>
      <c r="Z86" s="35"/>
      <c r="AA86" s="71"/>
      <c r="AB86" s="71"/>
      <c r="AC86" s="71"/>
      <c r="AD86" s="71"/>
      <c r="AE86" s="71"/>
      <c r="AF86" s="71"/>
      <c r="AG86" s="71"/>
      <c r="AH86" s="71"/>
      <c r="AI86" s="71"/>
      <c r="AJ86" s="71"/>
      <c r="AK86" s="71"/>
      <c r="AL86" s="71"/>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row>
    <row r="87" spans="1:157" ht="15.75" customHeight="1">
      <c r="A87" s="35" t="s">
        <v>808</v>
      </c>
      <c r="B87" s="4"/>
      <c r="C87" s="35"/>
      <c r="D87" s="35"/>
      <c r="E87" s="35"/>
      <c r="F87" s="35"/>
      <c r="G87" s="35"/>
      <c r="H87" s="35"/>
      <c r="I87" s="35"/>
      <c r="J87" s="35"/>
      <c r="K87" s="35"/>
      <c r="L87" s="35"/>
      <c r="M87" s="35"/>
      <c r="N87" s="35"/>
      <c r="O87" s="35"/>
      <c r="P87" s="35"/>
      <c r="Q87" s="35"/>
      <c r="R87" s="35"/>
      <c r="S87" s="35"/>
      <c r="T87" s="35"/>
      <c r="U87" s="35"/>
      <c r="V87" s="35"/>
      <c r="W87" s="35"/>
      <c r="X87" s="35"/>
      <c r="Y87" s="35"/>
      <c r="Z87" s="35"/>
      <c r="AA87" s="71"/>
      <c r="AB87" s="71"/>
      <c r="AC87" s="71"/>
      <c r="AD87" s="71"/>
      <c r="AE87" s="71"/>
      <c r="AF87" s="71"/>
      <c r="AG87" s="71"/>
      <c r="AH87" s="71"/>
      <c r="AI87" s="71"/>
      <c r="AJ87" s="71"/>
      <c r="AK87" s="71"/>
      <c r="AL87" s="71"/>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row>
    <row r="88" spans="1:157" ht="12.75" customHeight="1">
      <c r="A88" s="35" t="s">
        <v>809</v>
      </c>
      <c r="B88" s="4"/>
      <c r="C88" s="35"/>
      <c r="D88" s="35"/>
      <c r="E88" s="35"/>
      <c r="F88" s="35"/>
      <c r="G88" s="35"/>
      <c r="H88" s="35"/>
      <c r="I88" s="35"/>
      <c r="J88" s="35"/>
      <c r="K88" s="35"/>
      <c r="L88" s="35"/>
      <c r="M88" s="35"/>
      <c r="N88" s="35"/>
      <c r="O88" s="35"/>
      <c r="P88" s="35"/>
      <c r="Q88" s="35"/>
      <c r="R88" s="35"/>
      <c r="S88" s="35"/>
      <c r="T88" s="35"/>
      <c r="U88" s="35"/>
      <c r="V88" s="35"/>
      <c r="W88" s="35"/>
      <c r="X88" s="35"/>
      <c r="Y88" s="35"/>
      <c r="Z88" s="35"/>
      <c r="AA88" s="71"/>
      <c r="AB88" s="71"/>
      <c r="AC88" s="71"/>
      <c r="AD88" s="71"/>
      <c r="AE88" s="71"/>
      <c r="AF88" s="71"/>
      <c r="AG88" s="71"/>
      <c r="AH88" s="71"/>
      <c r="AI88" s="71"/>
      <c r="AJ88" s="71"/>
      <c r="AK88" s="71"/>
      <c r="AL88" s="71"/>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row>
    <row r="89" spans="1:157" ht="15.75" customHeight="1">
      <c r="A89" s="4"/>
      <c r="B89" s="4"/>
      <c r="C89" s="25"/>
      <c r="D89" s="25"/>
      <c r="E89" s="25"/>
      <c r="F89" s="25"/>
      <c r="G89" s="25"/>
      <c r="H89" s="25"/>
      <c r="I89" s="25"/>
      <c r="J89" s="25"/>
      <c r="K89" s="25"/>
      <c r="L89" s="25"/>
      <c r="M89" s="25"/>
      <c r="N89" s="25"/>
      <c r="O89" s="25"/>
      <c r="P89" s="25"/>
      <c r="Q89" s="25"/>
      <c r="R89" s="25"/>
      <c r="S89" s="25"/>
      <c r="T89" s="25"/>
      <c r="U89" s="25"/>
      <c r="V89" s="25"/>
      <c r="W89" s="25"/>
      <c r="X89" s="25"/>
      <c r="Y89" s="25"/>
      <c r="Z89" s="25"/>
      <c r="AA89" s="73"/>
      <c r="AB89" s="73"/>
      <c r="AC89" s="73"/>
      <c r="AD89" s="73"/>
      <c r="AE89" s="73"/>
      <c r="AF89" s="73"/>
      <c r="AG89" s="73"/>
      <c r="AH89" s="73"/>
      <c r="AI89" s="73"/>
      <c r="AJ89" s="73"/>
      <c r="AK89" s="73"/>
      <c r="AL89" s="73"/>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row>
    <row r="90" spans="1:157" ht="15.75" customHeight="1">
      <c r="A90" s="35" t="s">
        <v>810</v>
      </c>
      <c r="B90" s="4"/>
      <c r="C90" s="25"/>
      <c r="D90" s="25"/>
      <c r="E90" s="25"/>
      <c r="F90" s="25"/>
      <c r="G90" s="25"/>
      <c r="H90" s="25"/>
      <c r="I90" s="25"/>
      <c r="J90" s="25"/>
      <c r="K90" s="25"/>
      <c r="L90" s="25"/>
      <c r="M90" s="25"/>
      <c r="N90" s="25"/>
      <c r="O90" s="25"/>
      <c r="P90" s="25"/>
      <c r="Q90" s="25"/>
      <c r="R90" s="25"/>
      <c r="S90" s="25"/>
      <c r="T90" s="25"/>
      <c r="U90" s="25"/>
      <c r="V90" s="25"/>
      <c r="W90" s="25"/>
      <c r="X90" s="25"/>
      <c r="Y90" s="25"/>
      <c r="Z90" s="25"/>
      <c r="AA90" s="73"/>
      <c r="AB90" s="73"/>
      <c r="AC90" s="73"/>
      <c r="AD90" s="73"/>
      <c r="AE90" s="73"/>
      <c r="AF90" s="73"/>
      <c r="AG90" s="73"/>
      <c r="AH90" s="73"/>
      <c r="AI90" s="73"/>
      <c r="AJ90" s="73"/>
      <c r="AK90" s="73"/>
      <c r="AL90" s="73"/>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row>
    <row r="91" spans="1:157" ht="12.75" customHeight="1">
      <c r="A91" s="35" t="s">
        <v>811</v>
      </c>
      <c r="B91" s="4"/>
      <c r="C91" s="25"/>
      <c r="D91" s="25"/>
      <c r="E91" s="25"/>
      <c r="F91" s="25"/>
      <c r="G91" s="25"/>
      <c r="H91" s="25"/>
      <c r="I91" s="25"/>
      <c r="J91" s="25"/>
      <c r="K91" s="25"/>
      <c r="L91" s="25"/>
      <c r="M91" s="25"/>
      <c r="N91" s="25"/>
      <c r="O91" s="25"/>
      <c r="P91" s="25"/>
      <c r="Q91" s="25"/>
      <c r="R91" s="25"/>
      <c r="S91" s="25"/>
      <c r="T91" s="25"/>
      <c r="U91" s="25"/>
      <c r="V91" s="25"/>
      <c r="W91" s="25"/>
      <c r="X91" s="25"/>
      <c r="Y91" s="25"/>
      <c r="Z91" s="25"/>
      <c r="AA91" s="73"/>
      <c r="AB91" s="73"/>
      <c r="AC91" s="73"/>
      <c r="AD91" s="73"/>
      <c r="AE91" s="73"/>
      <c r="AF91" s="73"/>
      <c r="AG91" s="73"/>
      <c r="AH91" s="73"/>
      <c r="AI91" s="73"/>
      <c r="AJ91" s="73"/>
      <c r="AK91" s="73"/>
      <c r="AL91" s="73"/>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row>
    <row r="92" spans="1:157" ht="15.75" customHeight="1">
      <c r="A92" s="4"/>
      <c r="B92" s="4"/>
      <c r="C92" s="35"/>
      <c r="D92" s="35"/>
      <c r="E92" s="35"/>
      <c r="F92" s="35"/>
      <c r="G92" s="35"/>
      <c r="H92" s="35"/>
      <c r="I92" s="35"/>
      <c r="J92" s="35"/>
      <c r="K92" s="35"/>
      <c r="L92" s="35"/>
      <c r="M92" s="35"/>
      <c r="N92" s="35"/>
      <c r="O92" s="35"/>
      <c r="P92" s="35"/>
      <c r="Q92" s="35"/>
      <c r="R92" s="35"/>
      <c r="S92" s="35"/>
      <c r="T92" s="35"/>
      <c r="U92" s="35"/>
      <c r="V92" s="35"/>
      <c r="W92" s="35"/>
      <c r="X92" s="35"/>
      <c r="Y92" s="35"/>
      <c r="Z92" s="35"/>
      <c r="AA92" s="71"/>
      <c r="AB92" s="71"/>
      <c r="AC92" s="71"/>
      <c r="AD92" s="71"/>
      <c r="AE92" s="71"/>
      <c r="AF92" s="71"/>
      <c r="AG92" s="71"/>
      <c r="AH92" s="71"/>
      <c r="AI92" s="71"/>
      <c r="AJ92" s="71"/>
      <c r="AK92" s="71"/>
      <c r="AL92" s="71"/>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row>
    <row r="93" spans="1:157" ht="15.75" customHeight="1">
      <c r="A93" s="25" t="s">
        <v>812</v>
      </c>
      <c r="B93" s="4"/>
      <c r="C93" s="35"/>
      <c r="D93" s="35"/>
      <c r="E93" s="35"/>
      <c r="F93" s="35"/>
      <c r="G93" s="35"/>
      <c r="H93" s="35"/>
      <c r="I93" s="35"/>
      <c r="J93" s="35"/>
      <c r="K93" s="35"/>
      <c r="L93" s="35"/>
      <c r="M93" s="35"/>
      <c r="N93" s="35"/>
      <c r="O93" s="35"/>
      <c r="P93" s="35"/>
      <c r="Q93" s="35"/>
      <c r="R93" s="35"/>
      <c r="S93" s="35"/>
      <c r="T93" s="35"/>
      <c r="U93" s="35"/>
      <c r="V93" s="35"/>
      <c r="W93" s="35"/>
      <c r="X93" s="35"/>
      <c r="Y93" s="35"/>
      <c r="Z93" s="35"/>
      <c r="AA93" s="71"/>
      <c r="AB93" s="71"/>
      <c r="AC93" s="71"/>
      <c r="AD93" s="71"/>
      <c r="AE93" s="71"/>
      <c r="AF93" s="71"/>
      <c r="AG93" s="71"/>
      <c r="AH93" s="71"/>
      <c r="AI93" s="71"/>
      <c r="AJ93" s="71"/>
      <c r="AK93" s="71"/>
      <c r="AL93" s="71"/>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row>
    <row r="94" spans="1:157" ht="15.75" customHeight="1">
      <c r="A94" s="25" t="s">
        <v>813</v>
      </c>
      <c r="B94" s="4"/>
      <c r="C94" s="35"/>
      <c r="D94" s="35"/>
      <c r="E94" s="35"/>
      <c r="F94" s="35"/>
      <c r="G94" s="35"/>
      <c r="H94" s="35"/>
      <c r="I94" s="35"/>
      <c r="J94" s="35"/>
      <c r="K94" s="35"/>
      <c r="L94" s="35"/>
      <c r="M94" s="35"/>
      <c r="N94" s="35"/>
      <c r="O94" s="35"/>
      <c r="P94" s="35"/>
      <c r="Q94" s="35"/>
      <c r="R94" s="35"/>
      <c r="S94" s="35"/>
      <c r="T94" s="35"/>
      <c r="U94" s="35"/>
      <c r="V94" s="35"/>
      <c r="W94" s="35"/>
      <c r="X94" s="35"/>
      <c r="Y94" s="35"/>
      <c r="Z94" s="35"/>
      <c r="AA94" s="71"/>
      <c r="AB94" s="71"/>
      <c r="AC94" s="71"/>
      <c r="AD94" s="71"/>
      <c r="AE94" s="71"/>
      <c r="AF94" s="71"/>
      <c r="AG94" s="71"/>
      <c r="AH94" s="71"/>
      <c r="AI94" s="71"/>
      <c r="AJ94" s="71"/>
      <c r="AK94" s="71"/>
      <c r="AL94" s="71"/>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row>
    <row r="95" spans="1:157" ht="15.75" customHeight="1">
      <c r="A95" s="35" t="s">
        <v>814</v>
      </c>
      <c r="B95" s="4"/>
      <c r="C95" s="35"/>
      <c r="D95" s="35"/>
      <c r="E95" s="35"/>
      <c r="F95" s="35"/>
      <c r="G95" s="35"/>
      <c r="H95" s="35"/>
      <c r="I95" s="35"/>
      <c r="J95" s="35"/>
      <c r="K95" s="35"/>
      <c r="L95" s="35"/>
      <c r="M95" s="35"/>
      <c r="N95" s="35"/>
      <c r="O95" s="35"/>
      <c r="P95" s="35"/>
      <c r="Q95" s="35"/>
      <c r="R95" s="35"/>
      <c r="S95" s="35"/>
      <c r="T95" s="35"/>
      <c r="U95" s="35"/>
      <c r="V95" s="35"/>
      <c r="W95" s="35"/>
      <c r="X95" s="35"/>
      <c r="Y95" s="35"/>
      <c r="Z95" s="35"/>
      <c r="AA95" s="71"/>
      <c r="AB95" s="71"/>
      <c r="AC95" s="71"/>
      <c r="AD95" s="71"/>
      <c r="AE95" s="71"/>
      <c r="AF95" s="71"/>
      <c r="AG95" s="71"/>
      <c r="AH95" s="71"/>
      <c r="AI95" s="71"/>
      <c r="AJ95" s="71"/>
      <c r="AK95" s="71"/>
      <c r="AL95" s="71"/>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row>
    <row r="96" spans="1:157" ht="15.75" customHeight="1">
      <c r="A96" s="4"/>
      <c r="B96" s="4"/>
      <c r="C96" s="35"/>
      <c r="D96" s="35"/>
      <c r="E96" s="35"/>
      <c r="F96" s="35"/>
      <c r="G96" s="35"/>
      <c r="H96" s="35"/>
      <c r="I96" s="35"/>
      <c r="J96" s="35"/>
      <c r="K96" s="35"/>
      <c r="L96" s="35"/>
      <c r="M96" s="35"/>
      <c r="N96" s="35"/>
      <c r="O96" s="35"/>
      <c r="P96" s="35"/>
      <c r="Q96" s="35"/>
      <c r="R96" s="35"/>
      <c r="S96" s="35"/>
      <c r="T96" s="35"/>
      <c r="U96" s="35"/>
      <c r="V96" s="35"/>
      <c r="W96" s="35"/>
      <c r="X96" s="35"/>
      <c r="Y96" s="35"/>
      <c r="Z96" s="35"/>
      <c r="AA96" s="71"/>
      <c r="AB96" s="71"/>
      <c r="AC96" s="71"/>
      <c r="AD96" s="71"/>
      <c r="AE96" s="71"/>
      <c r="AF96" s="71"/>
      <c r="AG96" s="71"/>
      <c r="AH96" s="71"/>
      <c r="AI96" s="71"/>
      <c r="AJ96" s="71"/>
      <c r="AK96" s="71"/>
      <c r="AL96" s="71"/>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row>
    <row r="97" spans="1:157" ht="15.75" customHeight="1">
      <c r="A97" s="35" t="s">
        <v>815</v>
      </c>
      <c r="B97" s="4"/>
      <c r="C97" s="35"/>
      <c r="D97" s="35"/>
      <c r="E97" s="35"/>
      <c r="F97" s="35"/>
      <c r="G97" s="35"/>
      <c r="H97" s="35"/>
      <c r="I97" s="35"/>
      <c r="J97" s="35"/>
      <c r="K97" s="35"/>
      <c r="L97" s="35"/>
      <c r="M97" s="35"/>
      <c r="N97" s="35"/>
      <c r="O97" s="35"/>
      <c r="P97" s="35"/>
      <c r="Q97" s="35"/>
      <c r="R97" s="35"/>
      <c r="S97" s="35"/>
      <c r="T97" s="35"/>
      <c r="U97" s="35"/>
      <c r="V97" s="35"/>
      <c r="W97" s="35"/>
      <c r="X97" s="35"/>
      <c r="Y97" s="35"/>
      <c r="Z97" s="35"/>
      <c r="AA97" s="71"/>
      <c r="AB97" s="71"/>
      <c r="AC97" s="71"/>
      <c r="AD97" s="71"/>
      <c r="AE97" s="71"/>
      <c r="AF97" s="71"/>
      <c r="AG97" s="71"/>
      <c r="AH97" s="71"/>
      <c r="AI97" s="71"/>
      <c r="AJ97" s="71"/>
      <c r="AK97" s="71"/>
      <c r="AL97" s="71"/>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row>
    <row r="98" spans="1:157" ht="15.75" customHeight="1">
      <c r="A98" s="35" t="s">
        <v>816</v>
      </c>
      <c r="B98" s="4"/>
      <c r="C98" s="35"/>
      <c r="D98" s="35"/>
      <c r="E98" s="35"/>
      <c r="F98" s="35"/>
      <c r="G98" s="35"/>
      <c r="H98" s="35"/>
      <c r="I98" s="35"/>
      <c r="J98" s="35"/>
      <c r="K98" s="35"/>
      <c r="L98" s="35"/>
      <c r="M98" s="35"/>
      <c r="N98" s="35"/>
      <c r="O98" s="35"/>
      <c r="P98" s="35"/>
      <c r="Q98" s="35"/>
      <c r="R98" s="35"/>
      <c r="S98" s="35"/>
      <c r="T98" s="35"/>
      <c r="U98" s="35"/>
      <c r="V98" s="35"/>
      <c r="W98" s="35"/>
      <c r="X98" s="35"/>
      <c r="Y98" s="35"/>
      <c r="Z98" s="35"/>
      <c r="AA98" s="71"/>
      <c r="AB98" s="71"/>
      <c r="AC98" s="71"/>
      <c r="AD98" s="71"/>
      <c r="AE98" s="71"/>
      <c r="AF98" s="71"/>
      <c r="AG98" s="71"/>
      <c r="AH98" s="71"/>
      <c r="AI98" s="71"/>
      <c r="AJ98" s="71"/>
      <c r="AK98" s="71"/>
      <c r="AL98" s="71"/>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row>
    <row r="99" spans="1:157" ht="15.75" customHeight="1">
      <c r="A99" s="4"/>
      <c r="B99" s="4"/>
      <c r="C99" s="35"/>
      <c r="D99" s="35"/>
      <c r="E99" s="35"/>
      <c r="F99" s="35"/>
      <c r="G99" s="35"/>
      <c r="H99" s="35"/>
      <c r="I99" s="35"/>
      <c r="J99" s="35"/>
      <c r="K99" s="35"/>
      <c r="L99" s="35"/>
      <c r="M99" s="35"/>
      <c r="N99" s="35"/>
      <c r="O99" s="35"/>
      <c r="P99" s="35"/>
      <c r="Q99" s="35"/>
      <c r="R99" s="35"/>
      <c r="S99" s="35"/>
      <c r="T99" s="35"/>
      <c r="U99" s="35"/>
      <c r="V99" s="35"/>
      <c r="W99" s="35"/>
      <c r="X99" s="35"/>
      <c r="Y99" s="35"/>
      <c r="Z99" s="35"/>
      <c r="AA99" s="71"/>
      <c r="AB99" s="71"/>
      <c r="AC99" s="71"/>
      <c r="AD99" s="71"/>
      <c r="AE99" s="71"/>
      <c r="AF99" s="71"/>
      <c r="AG99" s="71"/>
      <c r="AH99" s="71"/>
      <c r="AI99" s="71"/>
      <c r="AJ99" s="71"/>
      <c r="AK99" s="71"/>
      <c r="AL99" s="71"/>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row>
    <row r="100" spans="1:157" ht="15.75" customHeight="1">
      <c r="A100" s="35" t="s">
        <v>817</v>
      </c>
      <c r="B100" s="4"/>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71"/>
      <c r="AB100" s="71"/>
      <c r="AC100" s="71"/>
      <c r="AD100" s="71"/>
      <c r="AE100" s="71"/>
      <c r="AF100" s="71"/>
      <c r="AG100" s="71"/>
      <c r="AH100" s="71"/>
      <c r="AI100" s="71"/>
      <c r="AJ100" s="71"/>
      <c r="AK100" s="71"/>
      <c r="AL100" s="71"/>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row>
    <row r="101" spans="1:157" ht="15.75" customHeight="1">
      <c r="A101" s="4" t="s">
        <v>818</v>
      </c>
      <c r="B101" s="4"/>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71"/>
      <c r="AB101" s="71"/>
      <c r="AC101" s="71"/>
      <c r="AD101" s="71"/>
      <c r="AE101" s="71"/>
      <c r="AF101" s="71"/>
      <c r="AG101" s="71"/>
      <c r="AH101" s="71"/>
      <c r="AI101" s="71"/>
      <c r="AJ101" s="71"/>
      <c r="AK101" s="71"/>
      <c r="AL101" s="71"/>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row>
    <row r="102" spans="1:157" ht="15.75" customHeight="1">
      <c r="A102" s="4" t="s">
        <v>819</v>
      </c>
      <c r="B102" s="4"/>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71"/>
      <c r="AB102" s="71"/>
      <c r="AC102" s="71"/>
      <c r="AD102" s="71"/>
      <c r="AE102" s="71"/>
      <c r="AF102" s="71"/>
      <c r="AG102" s="71"/>
      <c r="AH102" s="71"/>
      <c r="AI102" s="71"/>
      <c r="AJ102" s="71"/>
      <c r="AK102" s="71"/>
      <c r="AL102" s="71"/>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row>
    <row r="103" spans="1:157" ht="15.75" customHeight="1">
      <c r="A103" s="35" t="s">
        <v>820</v>
      </c>
      <c r="B103" s="4"/>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71"/>
      <c r="AB103" s="71"/>
      <c r="AC103" s="71"/>
      <c r="AD103" s="71"/>
      <c r="AE103" s="71"/>
      <c r="AF103" s="71"/>
      <c r="AG103" s="71"/>
      <c r="AH103" s="71"/>
      <c r="AI103" s="71"/>
      <c r="AJ103" s="71"/>
      <c r="AK103" s="71"/>
      <c r="AL103" s="71"/>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row>
    <row r="104" spans="1:157" ht="15.75" customHeight="1">
      <c r="A104" s="4" t="s">
        <v>821</v>
      </c>
      <c r="B104" s="4"/>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71"/>
      <c r="AB104" s="71"/>
      <c r="AC104" s="71"/>
      <c r="AD104" s="71"/>
      <c r="AE104" s="71"/>
      <c r="AF104" s="71"/>
      <c r="AG104" s="71"/>
      <c r="AH104" s="71"/>
      <c r="AI104" s="71"/>
      <c r="AJ104" s="71"/>
      <c r="AK104" s="71"/>
      <c r="AL104" s="71"/>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row>
    <row r="105" spans="1:157" ht="15.75" customHeight="1">
      <c r="A105" s="35" t="s">
        <v>822</v>
      </c>
      <c r="B105" s="4"/>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71"/>
      <c r="AB105" s="71"/>
      <c r="AC105" s="71"/>
      <c r="AD105" s="71"/>
      <c r="AE105" s="71"/>
      <c r="AF105" s="71"/>
      <c r="AG105" s="71"/>
      <c r="AH105" s="71"/>
      <c r="AI105" s="71"/>
      <c r="AJ105" s="71"/>
      <c r="AK105" s="71"/>
      <c r="AL105" s="71"/>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row>
    <row r="106" spans="1:157" ht="15.75" customHeight="1">
      <c r="A106" s="35" t="s">
        <v>823</v>
      </c>
      <c r="B106" s="4"/>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71"/>
      <c r="AB106" s="71"/>
      <c r="AC106" s="71"/>
      <c r="AD106" s="71"/>
      <c r="AE106" s="71"/>
      <c r="AF106" s="71"/>
      <c r="AG106" s="71"/>
      <c r="AH106" s="71"/>
      <c r="AI106" s="71"/>
      <c r="AJ106" s="71"/>
      <c r="AK106" s="71"/>
      <c r="AL106" s="71"/>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row>
    <row r="107" spans="1:157" ht="15.75" customHeight="1">
      <c r="A107" s="35" t="s">
        <v>824</v>
      </c>
      <c r="B107" s="4"/>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71"/>
      <c r="AB107" s="71"/>
      <c r="AC107" s="71"/>
      <c r="AD107" s="71"/>
      <c r="AE107" s="71"/>
      <c r="AF107" s="71"/>
      <c r="AG107" s="71"/>
      <c r="AH107" s="71"/>
      <c r="AI107" s="71"/>
      <c r="AJ107" s="71"/>
      <c r="AK107" s="71"/>
      <c r="AL107" s="71"/>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row>
    <row r="108" spans="1:157" ht="15.75" customHeight="1">
      <c r="A108" s="35" t="s">
        <v>825</v>
      </c>
      <c r="B108" s="4"/>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71"/>
      <c r="AB108" s="71"/>
      <c r="AC108" s="71"/>
      <c r="AD108" s="71"/>
      <c r="AE108" s="71"/>
      <c r="AF108" s="71"/>
      <c r="AG108" s="71"/>
      <c r="AH108" s="71"/>
      <c r="AI108" s="71"/>
      <c r="AJ108" s="71"/>
      <c r="AK108" s="71"/>
      <c r="AL108" s="71"/>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row>
    <row r="109" spans="1:157" ht="15.75" customHeight="1">
      <c r="A109" s="4"/>
      <c r="B109" s="4"/>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71"/>
      <c r="AB109" s="71"/>
      <c r="AC109" s="71"/>
      <c r="AD109" s="71"/>
      <c r="AE109" s="71"/>
      <c r="AF109" s="71"/>
      <c r="AG109" s="71"/>
      <c r="AH109" s="71"/>
      <c r="AI109" s="71"/>
      <c r="AJ109" s="71"/>
      <c r="AK109" s="71"/>
      <c r="AL109" s="71"/>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row>
    <row r="110" spans="1:157" ht="15.75" customHeight="1">
      <c r="A110" s="35" t="s">
        <v>826</v>
      </c>
      <c r="B110" s="4"/>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71"/>
      <c r="AB110" s="71"/>
      <c r="AC110" s="71"/>
      <c r="AD110" s="71"/>
      <c r="AE110" s="71"/>
      <c r="AF110" s="71"/>
      <c r="AG110" s="71"/>
      <c r="AH110" s="71"/>
      <c r="AI110" s="71"/>
      <c r="AJ110" s="71"/>
      <c r="AK110" s="71"/>
      <c r="AL110" s="71"/>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row>
    <row r="111" spans="1:157" ht="15.75" customHeight="1">
      <c r="A111" s="35" t="s">
        <v>827</v>
      </c>
      <c r="B111" s="4"/>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71"/>
      <c r="AB111" s="71"/>
      <c r="AC111" s="71"/>
      <c r="AD111" s="71"/>
      <c r="AE111" s="71"/>
      <c r="AF111" s="71"/>
      <c r="AG111" s="71"/>
      <c r="AH111" s="71"/>
      <c r="AI111" s="71"/>
      <c r="AJ111" s="71"/>
      <c r="AK111" s="71"/>
      <c r="AL111" s="71"/>
      <c r="AM111" s="71"/>
      <c r="AN111" s="71"/>
      <c r="AO111" s="71"/>
      <c r="AP111" s="71"/>
      <c r="AQ111" s="71"/>
      <c r="AR111" s="71"/>
      <c r="AS111" s="71"/>
      <c r="AT111" s="71"/>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row>
    <row r="112" spans="1:157" ht="15.75" customHeight="1">
      <c r="A112" s="35" t="s">
        <v>828</v>
      </c>
      <c r="B112" s="4"/>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71"/>
      <c r="AB112" s="71"/>
      <c r="AC112" s="71"/>
      <c r="AD112" s="71"/>
      <c r="AE112" s="71"/>
      <c r="AF112" s="71"/>
      <c r="AG112" s="71"/>
      <c r="AH112" s="71"/>
      <c r="AI112" s="71"/>
      <c r="AJ112" s="71"/>
      <c r="AK112" s="71"/>
      <c r="AL112" s="71"/>
      <c r="AM112" s="71"/>
      <c r="AN112" s="71"/>
      <c r="AO112" s="71"/>
      <c r="AP112" s="71"/>
      <c r="AQ112" s="71"/>
      <c r="AR112" s="71"/>
      <c r="AS112" s="71"/>
      <c r="AT112" s="71"/>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row>
    <row r="113" spans="1:157" ht="15.75" customHeight="1">
      <c r="A113" s="35" t="s">
        <v>829</v>
      </c>
      <c r="B113" s="4"/>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71"/>
      <c r="AB113" s="71"/>
      <c r="AC113" s="71"/>
      <c r="AD113" s="71"/>
      <c r="AE113" s="71"/>
      <c r="AF113" s="71"/>
      <c r="AG113" s="71"/>
      <c r="AH113" s="71"/>
      <c r="AI113" s="71"/>
      <c r="AJ113" s="71"/>
      <c r="AK113" s="71"/>
      <c r="AL113" s="71"/>
      <c r="AM113" s="71"/>
      <c r="AN113" s="71"/>
      <c r="AO113" s="71"/>
      <c r="AP113" s="71"/>
      <c r="AQ113" s="71"/>
      <c r="AR113" s="71"/>
      <c r="AS113" s="71"/>
      <c r="AT113" s="71"/>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row>
    <row r="114" spans="1:157" ht="15.75" customHeight="1">
      <c r="A114" s="4"/>
      <c r="B114" s="4"/>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71"/>
      <c r="AB114" s="71"/>
      <c r="AC114" s="71"/>
      <c r="AD114" s="71"/>
      <c r="AE114" s="71"/>
      <c r="AF114" s="71"/>
      <c r="AG114" s="71"/>
      <c r="AH114" s="71"/>
      <c r="AI114" s="71"/>
      <c r="AJ114" s="71"/>
      <c r="AK114" s="71"/>
      <c r="AL114" s="71"/>
      <c r="AM114" s="71"/>
      <c r="AN114" s="71"/>
      <c r="AO114" s="71"/>
      <c r="AP114" s="71"/>
      <c r="AQ114" s="71"/>
      <c r="AR114" s="71"/>
      <c r="AS114" s="71"/>
      <c r="AT114" s="71"/>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row>
    <row r="115" spans="1:157" ht="15.75" customHeight="1">
      <c r="A115" s="35" t="s">
        <v>830</v>
      </c>
      <c r="B115" s="4"/>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71"/>
      <c r="AB115" s="71"/>
      <c r="AC115" s="71"/>
      <c r="AD115" s="71"/>
      <c r="AE115" s="71"/>
      <c r="AF115" s="71"/>
      <c r="AG115" s="71"/>
      <c r="AH115" s="71"/>
      <c r="AI115" s="71"/>
      <c r="AJ115" s="71"/>
      <c r="AK115" s="71"/>
      <c r="AL115" s="71"/>
      <c r="AM115" s="71"/>
      <c r="AN115" s="71"/>
      <c r="AO115" s="71"/>
      <c r="AP115" s="71"/>
      <c r="AQ115" s="71"/>
      <c r="AR115" s="71"/>
      <c r="AS115" s="71"/>
      <c r="AT115" s="71"/>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row>
    <row r="116" spans="1:157" ht="15.75" customHeight="1">
      <c r="A116" s="35" t="s">
        <v>831</v>
      </c>
      <c r="B116" s="4"/>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71"/>
      <c r="AB116" s="71"/>
      <c r="AC116" s="71"/>
      <c r="AD116" s="71"/>
      <c r="AE116" s="71"/>
      <c r="AF116" s="71"/>
      <c r="AG116" s="71"/>
      <c r="AH116" s="71"/>
      <c r="AI116" s="71"/>
      <c r="AJ116" s="71"/>
      <c r="AK116" s="71"/>
      <c r="AL116" s="71"/>
      <c r="AM116" s="71"/>
      <c r="AN116" s="71"/>
      <c r="AO116" s="71"/>
      <c r="AP116" s="71"/>
      <c r="AQ116" s="71"/>
      <c r="AR116" s="71"/>
      <c r="AS116" s="71"/>
      <c r="AT116" s="71"/>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row>
    <row r="117" spans="1:157" ht="15.75" customHeight="1">
      <c r="A117" s="35" t="s">
        <v>832</v>
      </c>
      <c r="B117" s="74"/>
      <c r="C117" s="7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row>
    <row r="118" spans="1:157"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row>
    <row r="119" spans="1:157" ht="12.75" customHeight="1">
      <c r="A119" s="35" t="s">
        <v>833</v>
      </c>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row>
    <row r="120" spans="1:157" ht="15.75" customHeight="1">
      <c r="A120" s="35" t="s">
        <v>834</v>
      </c>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row>
    <row r="121" spans="1:157"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row>
    <row r="122" spans="1:157" ht="15.75" customHeight="1">
      <c r="A122" s="4"/>
      <c r="B122" s="4"/>
      <c r="C122" s="4" t="s">
        <v>835</v>
      </c>
      <c r="D122" s="4"/>
      <c r="E122" s="4"/>
      <c r="F122" s="4"/>
      <c r="G122" s="1014">
        <v>29</v>
      </c>
      <c r="H122" s="893"/>
      <c r="I122" s="4" t="s">
        <v>836</v>
      </c>
      <c r="J122" s="4"/>
      <c r="K122" s="4"/>
      <c r="L122" s="1014" t="s">
        <v>2595</v>
      </c>
      <c r="M122" s="893"/>
      <c r="N122" s="893"/>
      <c r="O122" s="4" t="s">
        <v>2597</v>
      </c>
      <c r="P122" s="1073">
        <v>2021</v>
      </c>
      <c r="Q122" s="1073"/>
      <c r="R122" s="4" t="s">
        <v>2596</v>
      </c>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row>
    <row r="123" spans="1:157"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row>
    <row r="124" spans="1:157" ht="15.75" customHeight="1">
      <c r="A124" s="4"/>
      <c r="B124" s="4"/>
      <c r="C124" s="892" t="s">
        <v>945</v>
      </c>
      <c r="D124" s="893"/>
      <c r="E124" s="893"/>
      <c r="F124" s="893"/>
      <c r="G124" s="893"/>
      <c r="H124" s="893"/>
      <c r="I124" s="893"/>
      <c r="J124" s="893"/>
      <c r="K124" s="893"/>
      <c r="L124" s="4" t="s">
        <v>837</v>
      </c>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row>
    <row r="125" spans="1:157"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row>
    <row r="126" spans="1:157"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t="s">
        <v>838</v>
      </c>
      <c r="Y126" s="1014"/>
      <c r="Z126" s="893"/>
      <c r="AA126" s="893"/>
      <c r="AB126" s="893"/>
      <c r="AC126" s="893"/>
      <c r="AD126" s="893"/>
      <c r="AE126" s="893"/>
      <c r="AF126" s="893"/>
      <c r="AG126" s="893"/>
      <c r="AH126" s="893"/>
      <c r="AI126" s="893"/>
      <c r="AJ126" s="893"/>
      <c r="AK126" s="893"/>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row>
    <row r="127" spans="1:15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t="s">
        <v>839</v>
      </c>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row>
    <row r="128" spans="1:157" ht="15.75" customHeight="1">
      <c r="A128" s="11"/>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11"/>
      <c r="AM128" s="11"/>
      <c r="AN128" s="11"/>
      <c r="AO128" s="11"/>
      <c r="AP128" s="11"/>
      <c r="AQ128" s="11"/>
      <c r="AR128" s="11"/>
      <c r="AS128" s="11"/>
      <c r="AT128" s="11"/>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row>
    <row r="129" spans="1:157" ht="15.75" customHeight="1">
      <c r="A129" s="11"/>
      <c r="B129" s="4"/>
      <c r="C129" s="4"/>
      <c r="D129" s="4"/>
      <c r="E129" s="4"/>
      <c r="F129" s="4"/>
      <c r="G129" s="4"/>
      <c r="H129" s="4"/>
      <c r="I129" s="4"/>
      <c r="J129" s="4"/>
      <c r="K129" s="4"/>
      <c r="L129" s="4"/>
      <c r="M129" s="4"/>
      <c r="N129" s="4"/>
      <c r="O129" s="4"/>
      <c r="P129" s="4"/>
      <c r="Q129" s="4"/>
      <c r="R129" s="11"/>
      <c r="S129" s="11"/>
      <c r="T129" s="11"/>
      <c r="U129" s="11"/>
      <c r="V129" s="11"/>
      <c r="W129" s="11"/>
      <c r="X129" s="4"/>
      <c r="Y129" s="1014" t="s">
        <v>2594</v>
      </c>
      <c r="Z129" s="893"/>
      <c r="AA129" s="893"/>
      <c r="AB129" s="893"/>
      <c r="AC129" s="893"/>
      <c r="AD129" s="893"/>
      <c r="AE129" s="893"/>
      <c r="AF129" s="893"/>
      <c r="AG129" s="893"/>
      <c r="AH129" s="893"/>
      <c r="AI129" s="893"/>
      <c r="AJ129" s="893"/>
      <c r="AK129" s="893"/>
      <c r="AL129" s="11"/>
      <c r="AM129" s="11"/>
      <c r="AN129" s="11"/>
      <c r="AO129" s="11"/>
      <c r="AP129" s="11"/>
      <c r="AQ129" s="11"/>
      <c r="AR129" s="11"/>
      <c r="AS129" s="11"/>
      <c r="AT129" s="11"/>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row>
    <row r="130" spans="1:157" ht="15.75" customHeight="1">
      <c r="A130" s="4"/>
      <c r="B130" s="12"/>
      <c r="C130" s="11"/>
      <c r="D130" s="4"/>
      <c r="E130" s="4"/>
      <c r="F130" s="4"/>
      <c r="G130" s="4"/>
      <c r="H130" s="4"/>
      <c r="I130" s="4"/>
      <c r="J130" s="4"/>
      <c r="K130" s="4"/>
      <c r="L130" s="4"/>
      <c r="M130" s="4"/>
      <c r="N130" s="4"/>
      <c r="O130" s="4"/>
      <c r="P130" s="4"/>
      <c r="Q130" s="4"/>
      <c r="R130" s="11"/>
      <c r="S130" s="11"/>
      <c r="T130" s="11"/>
      <c r="U130" s="11"/>
      <c r="V130" s="11"/>
      <c r="W130" s="11"/>
      <c r="X130" s="4"/>
      <c r="Y130" s="4"/>
      <c r="Z130" s="4" t="s">
        <v>840</v>
      </c>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row>
    <row r="131" spans="1:157"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row>
    <row r="132" spans="1:157"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1014" t="s">
        <v>1173</v>
      </c>
      <c r="Z132" s="893"/>
      <c r="AA132" s="893"/>
      <c r="AB132" s="893"/>
      <c r="AC132" s="893"/>
      <c r="AD132" s="893"/>
      <c r="AE132" s="893"/>
      <c r="AF132" s="893"/>
      <c r="AG132" s="893"/>
      <c r="AH132" s="893"/>
      <c r="AI132" s="893"/>
      <c r="AJ132" s="893"/>
      <c r="AK132" s="893"/>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row>
    <row r="133" spans="1:157"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t="s">
        <v>841</v>
      </c>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row>
    <row r="134" spans="1:157"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row>
    <row r="135" spans="1:157"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row>
    <row r="136" spans="1:157"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row>
    <row r="137" spans="1:15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row>
    <row r="138" spans="1:157"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row>
    <row r="139" spans="1:157" ht="12.75" customHeight="1">
      <c r="A139" s="4"/>
      <c r="B139" s="4"/>
      <c r="C139" s="4"/>
      <c r="D139" s="4"/>
      <c r="E139" s="4"/>
      <c r="F139" s="4"/>
      <c r="G139" s="4"/>
      <c r="H139" s="4"/>
      <c r="I139" s="4"/>
      <c r="J139" s="4"/>
      <c r="K139" s="4"/>
      <c r="L139" s="4"/>
      <c r="M139" s="4"/>
      <c r="N139" s="4"/>
      <c r="O139" s="4"/>
      <c r="P139" s="4"/>
      <c r="Q139" s="4"/>
      <c r="R139" s="4"/>
      <c r="S139" s="12"/>
      <c r="T139" s="6"/>
      <c r="U139" s="6"/>
      <c r="V139" s="6"/>
      <c r="W139" s="6"/>
      <c r="X139" s="6"/>
      <c r="Y139" s="6"/>
      <c r="Z139" s="6"/>
      <c r="AA139" s="6"/>
      <c r="AB139" s="6"/>
      <c r="AC139" s="6"/>
      <c r="AD139" s="6"/>
      <c r="AE139" s="6"/>
      <c r="AF139" s="6"/>
      <c r="AG139" s="6"/>
      <c r="AH139" s="6"/>
      <c r="AI139" s="6"/>
      <c r="AJ139" s="6"/>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row>
    <row r="140" spans="1:157" ht="12.75" customHeight="1">
      <c r="A140" s="4"/>
      <c r="B140" s="25"/>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row>
    <row r="141" spans="1:157" ht="12.75" customHeight="1">
      <c r="A141" s="4"/>
      <c r="B141" s="25"/>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row>
    <row r="142" spans="1:157" ht="12.75" customHeight="1">
      <c r="A142" s="4"/>
      <c r="B142" s="2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row>
    <row r="143" spans="1:157" ht="12.75" customHeight="1">
      <c r="A143" s="4"/>
      <c r="B143" s="4"/>
      <c r="C143" s="4"/>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row>
    <row r="144" spans="1:157" ht="12.75" customHeight="1">
      <c r="A144" s="4"/>
      <c r="B144" s="35"/>
      <c r="C144" s="5"/>
      <c r="D144" s="5"/>
      <c r="E144" s="5"/>
      <c r="F144" s="5"/>
      <c r="G144" s="5"/>
      <c r="H144" s="5"/>
      <c r="I144" s="5"/>
      <c r="J144" s="5"/>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5"/>
      <c r="AJ144" s="5"/>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row>
    <row r="145" spans="1:157" ht="12.75" customHeight="1">
      <c r="A145" s="4"/>
      <c r="B145" s="4"/>
      <c r="C145" s="5"/>
      <c r="D145" s="5"/>
      <c r="E145" s="5"/>
      <c r="F145" s="5"/>
      <c r="G145" s="5"/>
      <c r="H145" s="5"/>
      <c r="I145" s="5"/>
      <c r="J145" s="5"/>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5"/>
      <c r="AJ145" s="5"/>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row>
    <row r="146" spans="1:157" ht="12.75" customHeight="1">
      <c r="A146" s="4"/>
      <c r="B146" s="4"/>
      <c r="C146" s="4"/>
      <c r="D146" s="5"/>
      <c r="E146" s="5"/>
      <c r="F146" s="5"/>
      <c r="G146" s="5"/>
      <c r="H146" s="5"/>
      <c r="I146" s="5"/>
      <c r="J146" s="5"/>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5"/>
      <c r="AJ146" s="5"/>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row>
    <row r="147" spans="1:157" ht="12.75" customHeight="1">
      <c r="A147" s="4"/>
      <c r="B147" s="35"/>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row>
    <row r="148" spans="1:157"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row>
    <row r="149" spans="1:157"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row>
    <row r="150" spans="1:157" ht="12.75" customHeight="1">
      <c r="A150" s="4"/>
      <c r="B150" s="4"/>
      <c r="C150" s="4"/>
      <c r="D150" s="4"/>
      <c r="E150" s="4"/>
      <c r="F150" s="961"/>
      <c r="G150" s="832"/>
      <c r="H150" s="832"/>
      <c r="I150" s="832"/>
      <c r="J150" s="832"/>
      <c r="K150" s="832"/>
      <c r="L150" s="832"/>
      <c r="M150" s="832"/>
      <c r="N150" s="832"/>
      <c r="O150" s="832"/>
      <c r="P150" s="832"/>
      <c r="Q150" s="832"/>
      <c r="R150" s="832"/>
      <c r="S150" s="832"/>
      <c r="T150" s="832"/>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row>
    <row r="151" spans="1:157" ht="12.75" customHeight="1">
      <c r="A151" s="4"/>
      <c r="B151" s="4"/>
      <c r="C151" s="4"/>
      <c r="D151" s="4"/>
      <c r="E151" s="4"/>
      <c r="F151" s="11"/>
      <c r="G151" s="11"/>
      <c r="H151" s="11"/>
      <c r="I151" s="11"/>
      <c r="J151" s="11"/>
      <c r="K151" s="11"/>
      <c r="L151" s="11"/>
      <c r="M151" s="11"/>
      <c r="N151" s="11"/>
      <c r="O151" s="11"/>
      <c r="P151" s="11"/>
      <c r="Q151" s="11"/>
      <c r="R151" s="11"/>
      <c r="S151" s="11"/>
      <c r="T151" s="11"/>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row>
    <row r="152" spans="1:157"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row>
    <row r="153" spans="1:157" ht="15.75" customHeight="1">
      <c r="A153" s="4"/>
      <c r="B153" s="4"/>
      <c r="C153" s="4"/>
      <c r="D153" s="4" t="s">
        <v>842</v>
      </c>
      <c r="E153" s="4"/>
      <c r="F153" s="4"/>
      <c r="G153" s="4"/>
      <c r="H153" s="4"/>
      <c r="I153" s="4"/>
      <c r="J153" s="4"/>
      <c r="K153" s="4"/>
      <c r="L153" s="4"/>
      <c r="M153" s="4"/>
      <c r="N153" s="4"/>
      <c r="O153" s="894" t="s">
        <v>843</v>
      </c>
      <c r="P153" s="895"/>
      <c r="Q153" s="895"/>
      <c r="R153" s="895"/>
      <c r="S153" s="895"/>
      <c r="T153" s="895"/>
      <c r="U153" s="895"/>
      <c r="V153" s="895"/>
      <c r="W153" s="895"/>
      <c r="X153" s="895"/>
      <c r="Y153" s="895"/>
      <c r="Z153" s="895"/>
      <c r="AA153" s="895"/>
      <c r="AB153" s="895"/>
      <c r="AC153" s="895"/>
      <c r="AD153" s="895"/>
      <c r="AE153" s="895"/>
      <c r="AF153" s="895"/>
      <c r="AG153" s="895"/>
      <c r="AH153" s="891"/>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row>
    <row r="154" spans="1:157" ht="12.75" customHeight="1">
      <c r="A154" s="4"/>
      <c r="B154" s="4"/>
      <c r="C154" s="4"/>
      <c r="D154" s="4" t="s">
        <v>844</v>
      </c>
      <c r="E154" s="4"/>
      <c r="F154" s="4"/>
      <c r="G154" s="4"/>
      <c r="H154" s="4"/>
      <c r="I154" s="4"/>
      <c r="J154" s="4"/>
      <c r="K154" s="4"/>
      <c r="L154" s="4"/>
      <c r="M154" s="4"/>
      <c r="N154" s="4"/>
      <c r="O154" s="900" t="s">
        <v>2542</v>
      </c>
      <c r="P154" s="849"/>
      <c r="Q154" s="849"/>
      <c r="R154" s="849"/>
      <c r="S154" s="849"/>
      <c r="T154" s="849"/>
      <c r="U154" s="849"/>
      <c r="V154" s="849"/>
      <c r="W154" s="849"/>
      <c r="X154" s="849"/>
      <c r="Y154" s="849"/>
      <c r="Z154" s="849"/>
      <c r="AA154" s="849"/>
      <c r="AB154" s="849"/>
      <c r="AC154" s="849"/>
      <c r="AD154" s="849"/>
      <c r="AE154" s="849"/>
      <c r="AF154" s="849"/>
      <c r="AG154" s="849"/>
      <c r="AH154" s="898"/>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row>
    <row r="155" spans="1:157" ht="15.75" customHeight="1">
      <c r="A155" s="4"/>
      <c r="B155" s="4"/>
      <c r="C155" s="4"/>
      <c r="D155" s="12" t="s">
        <v>845</v>
      </c>
      <c r="E155" s="4"/>
      <c r="F155" s="12"/>
      <c r="G155" s="12"/>
      <c r="H155" s="12"/>
      <c r="I155" s="12"/>
      <c r="J155" s="12"/>
      <c r="K155" s="12"/>
      <c r="L155" s="12"/>
      <c r="M155" s="12"/>
      <c r="N155" s="12"/>
      <c r="O155" s="1067" t="s">
        <v>846</v>
      </c>
      <c r="P155" s="849"/>
      <c r="Q155" s="849"/>
      <c r="R155" s="849"/>
      <c r="S155" s="849"/>
      <c r="T155" s="849"/>
      <c r="U155" s="849"/>
      <c r="V155" s="849"/>
      <c r="W155" s="849"/>
      <c r="X155" s="849"/>
      <c r="Y155" s="849"/>
      <c r="Z155" s="849"/>
      <c r="AA155" s="849"/>
      <c r="AB155" s="849"/>
      <c r="AC155" s="849"/>
      <c r="AD155" s="849"/>
      <c r="AE155" s="849"/>
      <c r="AF155" s="849"/>
      <c r="AG155" s="849"/>
      <c r="AH155" s="849"/>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row>
    <row r="156" spans="1:157" ht="15.75" customHeight="1">
      <c r="A156" s="4"/>
      <c r="B156" s="4"/>
      <c r="C156" s="4"/>
      <c r="D156" s="4" t="s">
        <v>847</v>
      </c>
      <c r="E156" s="4"/>
      <c r="F156" s="4"/>
      <c r="G156" s="4"/>
      <c r="H156" s="4"/>
      <c r="I156" s="4"/>
      <c r="J156" s="4"/>
      <c r="K156" s="4"/>
      <c r="L156" s="4"/>
      <c r="M156" s="4"/>
      <c r="N156" s="4"/>
      <c r="O156" s="894" t="s">
        <v>2546</v>
      </c>
      <c r="P156" s="895"/>
      <c r="Q156" s="895"/>
      <c r="R156" s="895"/>
      <c r="S156" s="895"/>
      <c r="T156" s="895"/>
      <c r="U156" s="895"/>
      <c r="V156" s="895"/>
      <c r="W156" s="895"/>
      <c r="X156" s="895"/>
      <c r="Y156" s="895"/>
      <c r="Z156" s="895"/>
      <c r="AA156" s="895"/>
      <c r="AB156" s="895"/>
      <c r="AC156" s="895"/>
      <c r="AD156" s="895"/>
      <c r="AE156" s="895"/>
      <c r="AF156" s="895"/>
      <c r="AG156" s="895"/>
      <c r="AH156" s="891"/>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t="s">
        <v>294</v>
      </c>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row>
    <row r="157" spans="1:157" ht="15.75" customHeight="1">
      <c r="A157" s="4"/>
      <c r="B157" s="4"/>
      <c r="C157" s="4"/>
      <c r="D157" s="4" t="s">
        <v>848</v>
      </c>
      <c r="E157" s="4"/>
      <c r="F157" s="4"/>
      <c r="G157" s="4"/>
      <c r="H157" s="4"/>
      <c r="I157" s="4"/>
      <c r="J157" s="4"/>
      <c r="K157" s="4"/>
      <c r="L157" s="4"/>
      <c r="M157" s="4"/>
      <c r="N157" s="4"/>
      <c r="O157" s="894" t="s">
        <v>945</v>
      </c>
      <c r="P157" s="895"/>
      <c r="Q157" s="895"/>
      <c r="R157" s="895"/>
      <c r="S157" s="895"/>
      <c r="T157" s="895"/>
      <c r="U157" s="895"/>
      <c r="V157" s="895"/>
      <c r="W157" s="895"/>
      <c r="X157" s="891"/>
      <c r="Y157" s="12"/>
      <c r="Z157" s="12"/>
      <c r="AA157" s="12"/>
      <c r="AB157" s="12"/>
      <c r="AC157" s="12"/>
      <c r="AD157" s="12"/>
      <c r="AE157" s="12"/>
      <c r="AF157" s="12"/>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3" t="s">
        <v>849</v>
      </c>
      <c r="BO157" s="4"/>
      <c r="BP157" s="4"/>
      <c r="BQ157" s="4"/>
      <c r="BR157" s="4"/>
      <c r="BS157" s="4"/>
      <c r="BT157" s="4" t="s">
        <v>850</v>
      </c>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row>
    <row r="158" spans="1:157" ht="15.75" customHeight="1">
      <c r="A158" s="4"/>
      <c r="B158" s="4"/>
      <c r="C158" s="4"/>
      <c r="D158" s="4" t="s">
        <v>851</v>
      </c>
      <c r="E158" s="4"/>
      <c r="F158" s="4"/>
      <c r="G158" s="4"/>
      <c r="H158" s="4"/>
      <c r="I158" s="4"/>
      <c r="J158" s="4"/>
      <c r="K158" s="4"/>
      <c r="L158" s="4"/>
      <c r="M158" s="4"/>
      <c r="N158" s="4"/>
      <c r="O158" s="1068">
        <v>93257</v>
      </c>
      <c r="P158" s="895"/>
      <c r="Q158" s="895"/>
      <c r="R158" s="891"/>
      <c r="S158" s="76"/>
      <c r="T158" s="76"/>
      <c r="U158" s="76"/>
      <c r="V158" s="76"/>
      <c r="W158" s="76"/>
      <c r="X158" s="76"/>
      <c r="Y158" s="76"/>
      <c r="Z158" s="76"/>
      <c r="AA158" s="76"/>
      <c r="AB158" s="76"/>
      <c r="AC158" s="76"/>
      <c r="AD158" s="76"/>
      <c r="AE158" s="76"/>
      <c r="AF158" s="76"/>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3" t="s">
        <v>852</v>
      </c>
      <c r="BO158" s="4"/>
      <c r="BP158" s="4"/>
      <c r="BQ158" s="4"/>
      <c r="BR158" s="4"/>
      <c r="BS158" s="4"/>
      <c r="BT158" s="4" t="s">
        <v>853</v>
      </c>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row>
    <row r="159" spans="1:157" ht="15.75" customHeight="1">
      <c r="A159" s="4"/>
      <c r="B159" s="4"/>
      <c r="C159" s="4"/>
      <c r="D159" s="4" t="s">
        <v>854</v>
      </c>
      <c r="E159" s="4"/>
      <c r="F159" s="4"/>
      <c r="G159" s="4"/>
      <c r="H159" s="4"/>
      <c r="I159" s="4"/>
      <c r="J159" s="4"/>
      <c r="K159" s="4"/>
      <c r="L159" s="4"/>
      <c r="M159" s="4"/>
      <c r="N159" s="4"/>
      <c r="O159" s="1025" t="s">
        <v>2544</v>
      </c>
      <c r="P159" s="895"/>
      <c r="Q159" s="895"/>
      <c r="R159" s="895"/>
      <c r="S159" s="895"/>
      <c r="T159" s="891"/>
      <c r="U159" s="4"/>
      <c r="V159" s="77" t="s">
        <v>855</v>
      </c>
      <c r="W159" s="1069"/>
      <c r="X159" s="891"/>
      <c r="Y159" s="78"/>
      <c r="Z159" s="78"/>
      <c r="AA159" s="78"/>
      <c r="AB159" s="78"/>
      <c r="AC159" s="78"/>
      <c r="AD159" s="78"/>
      <c r="AE159" s="78"/>
      <c r="AF159" s="78"/>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3" t="s">
        <v>856</v>
      </c>
      <c r="BO159" s="4"/>
      <c r="BP159" s="4"/>
      <c r="BQ159" s="4"/>
      <c r="BR159" s="4"/>
      <c r="BS159" s="4"/>
      <c r="BT159" s="4" t="s">
        <v>857</v>
      </c>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row>
    <row r="160" spans="1:157" ht="15.75" customHeight="1">
      <c r="A160" s="4"/>
      <c r="B160" s="4"/>
      <c r="C160" s="4"/>
      <c r="D160" s="4" t="s">
        <v>858</v>
      </c>
      <c r="E160" s="4"/>
      <c r="F160" s="4"/>
      <c r="G160" s="4"/>
      <c r="H160" s="4"/>
      <c r="I160" s="4"/>
      <c r="J160" s="4"/>
      <c r="K160" s="4"/>
      <c r="L160" s="4"/>
      <c r="M160" s="4"/>
      <c r="N160" s="4"/>
      <c r="O160" s="1025" t="s">
        <v>2545</v>
      </c>
      <c r="P160" s="895"/>
      <c r="Q160" s="895"/>
      <c r="R160" s="895"/>
      <c r="S160" s="895"/>
      <c r="T160" s="891"/>
      <c r="U160" s="78"/>
      <c r="V160" s="78"/>
      <c r="W160" s="78"/>
      <c r="X160" s="78"/>
      <c r="Y160" s="78"/>
      <c r="Z160" s="78"/>
      <c r="AA160" s="78"/>
      <c r="AB160" s="78"/>
      <c r="AC160" s="78"/>
      <c r="AD160" s="78"/>
      <c r="AE160" s="78"/>
      <c r="AF160" s="78"/>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3" t="s">
        <v>859</v>
      </c>
      <c r="BO160" s="4"/>
      <c r="BP160" s="4"/>
      <c r="BQ160" s="4"/>
      <c r="BR160" s="4"/>
      <c r="BS160" s="4"/>
      <c r="BT160" s="4" t="s">
        <v>860</v>
      </c>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row>
    <row r="161" spans="1:157" ht="15.75" customHeight="1">
      <c r="A161" s="4"/>
      <c r="B161" s="4"/>
      <c r="C161" s="4"/>
      <c r="D161" s="4" t="s">
        <v>861</v>
      </c>
      <c r="E161" s="4"/>
      <c r="F161" s="4"/>
      <c r="G161" s="4"/>
      <c r="H161" s="4"/>
      <c r="I161" s="4"/>
      <c r="J161" s="4"/>
      <c r="K161" s="4"/>
      <c r="L161" s="4"/>
      <c r="M161" s="4"/>
      <c r="N161" s="4"/>
      <c r="O161" s="1055" t="s">
        <v>2543</v>
      </c>
      <c r="P161" s="895"/>
      <c r="Q161" s="895"/>
      <c r="R161" s="895"/>
      <c r="S161" s="895"/>
      <c r="T161" s="895"/>
      <c r="U161" s="895"/>
      <c r="V161" s="895"/>
      <c r="W161" s="895"/>
      <c r="X161" s="895"/>
      <c r="Y161" s="895"/>
      <c r="Z161" s="895"/>
      <c r="AA161" s="895"/>
      <c r="AB161" s="895"/>
      <c r="AC161" s="895"/>
      <c r="AD161" s="895"/>
      <c r="AE161" s="895"/>
      <c r="AF161" s="895"/>
      <c r="AG161" s="895"/>
      <c r="AH161" s="891"/>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t="s">
        <v>764</v>
      </c>
      <c r="BK161" s="4"/>
      <c r="BL161" s="4"/>
      <c r="BM161" s="4"/>
      <c r="BN161" s="3" t="s">
        <v>862</v>
      </c>
      <c r="BO161" s="4"/>
      <c r="BP161" s="4"/>
      <c r="BQ161" s="4"/>
      <c r="BR161" s="4"/>
      <c r="BS161" s="4"/>
      <c r="BT161" s="4" t="s">
        <v>863</v>
      </c>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row>
    <row r="162" spans="1:157" ht="15.75" customHeight="1">
      <c r="A162" s="4"/>
      <c r="B162" s="4"/>
      <c r="C162" s="4"/>
      <c r="D162" s="4"/>
      <c r="E162" s="4"/>
      <c r="F162" s="4"/>
      <c r="G162" s="4"/>
      <c r="H162" s="4"/>
      <c r="I162" s="4"/>
      <c r="J162" s="4"/>
      <c r="K162" s="4"/>
      <c r="L162" s="4"/>
      <c r="M162" s="4"/>
      <c r="N162" s="4"/>
      <c r="O162" s="12"/>
      <c r="P162" s="12"/>
      <c r="Q162" s="12"/>
      <c r="R162" s="12"/>
      <c r="S162" s="12"/>
      <c r="T162" s="12"/>
      <c r="U162" s="12"/>
      <c r="V162" s="12"/>
      <c r="W162" s="12"/>
      <c r="X162" s="12"/>
      <c r="Y162" s="12"/>
      <c r="Z162" s="12"/>
      <c r="AA162" s="12"/>
      <c r="AB162" s="12"/>
      <c r="AC162" s="12"/>
      <c r="AD162" s="12"/>
      <c r="AE162" s="12"/>
      <c r="AF162" s="12"/>
      <c r="AG162" s="12"/>
      <c r="AH162" s="12"/>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t="s">
        <v>864</v>
      </c>
      <c r="BK162" s="4"/>
      <c r="BL162" s="4"/>
      <c r="BM162" s="4"/>
      <c r="BN162" s="3" t="s">
        <v>865</v>
      </c>
      <c r="BO162" s="4"/>
      <c r="BP162" s="4"/>
      <c r="BQ162" s="4"/>
      <c r="BR162" s="4"/>
      <c r="BS162" s="4"/>
      <c r="BT162" s="4" t="s">
        <v>866</v>
      </c>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row>
    <row r="163" spans="1:157" ht="15.75" customHeight="1">
      <c r="A163" s="4"/>
      <c r="B163" s="4"/>
      <c r="C163" s="19" t="s">
        <v>867</v>
      </c>
      <c r="D163" s="4" t="s">
        <v>868</v>
      </c>
      <c r="E163" s="4"/>
      <c r="F163" s="4"/>
      <c r="G163" s="4"/>
      <c r="H163" s="4"/>
      <c r="I163" s="4"/>
      <c r="J163" s="4"/>
      <c r="K163" s="4"/>
      <c r="L163" s="4"/>
      <c r="M163" s="4"/>
      <c r="N163" s="4"/>
      <c r="O163" s="12"/>
      <c r="P163" s="12"/>
      <c r="Q163" s="12"/>
      <c r="R163" s="12"/>
      <c r="S163" s="12"/>
      <c r="T163" s="12"/>
      <c r="U163" s="12"/>
      <c r="V163" s="12"/>
      <c r="W163" s="12"/>
      <c r="X163" s="12"/>
      <c r="Y163" s="12"/>
      <c r="Z163" s="12"/>
      <c r="AA163" s="12"/>
      <c r="AB163" s="12"/>
      <c r="AC163" s="12"/>
      <c r="AD163" s="12"/>
      <c r="AE163" s="12"/>
      <c r="AF163" s="12"/>
      <c r="AG163" s="12"/>
      <c r="AH163" s="12"/>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3" t="s">
        <v>869</v>
      </c>
      <c r="BO163" s="4"/>
      <c r="BP163" s="4"/>
      <c r="BQ163" s="4"/>
      <c r="BR163" s="4"/>
      <c r="BS163" s="4"/>
      <c r="BT163" s="4" t="s">
        <v>870</v>
      </c>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row>
    <row r="164" spans="1:157" ht="15.75" customHeight="1">
      <c r="A164" s="4"/>
      <c r="B164" s="4"/>
      <c r="C164" s="19"/>
      <c r="D164" s="837" t="s">
        <v>871</v>
      </c>
      <c r="E164" s="832"/>
      <c r="F164" s="832"/>
      <c r="G164" s="832"/>
      <c r="H164" s="832"/>
      <c r="I164" s="832"/>
      <c r="J164" s="832"/>
      <c r="K164" s="832"/>
      <c r="L164" s="832"/>
      <c r="M164" s="832"/>
      <c r="N164" s="832"/>
      <c r="O164" s="832"/>
      <c r="P164" s="832"/>
      <c r="Q164" s="832"/>
      <c r="R164" s="832"/>
      <c r="S164" s="832"/>
      <c r="T164" s="832"/>
      <c r="U164" s="832"/>
      <c r="V164" s="832"/>
      <c r="W164" s="832"/>
      <c r="X164" s="832"/>
      <c r="Y164" s="832"/>
      <c r="Z164" s="832"/>
      <c r="AA164" s="832"/>
      <c r="AB164" s="832"/>
      <c r="AC164" s="832"/>
      <c r="AD164" s="832"/>
      <c r="AE164" s="832"/>
      <c r="AF164" s="832"/>
      <c r="AG164" s="832"/>
      <c r="AH164" s="832"/>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3" t="s">
        <v>872</v>
      </c>
      <c r="BO164" s="4"/>
      <c r="BP164" s="4"/>
      <c r="BQ164" s="4"/>
      <c r="BR164" s="4"/>
      <c r="BS164" s="4"/>
      <c r="BT164" s="4" t="s">
        <v>873</v>
      </c>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row>
    <row r="165" spans="1:157" ht="15.75" customHeight="1">
      <c r="A165" s="4"/>
      <c r="B165" s="4"/>
      <c r="C165" s="19"/>
      <c r="D165" s="24"/>
      <c r="E165" s="24"/>
      <c r="F165" s="24"/>
      <c r="G165" s="24"/>
      <c r="H165" s="24"/>
      <c r="I165" s="24"/>
      <c r="J165" s="24"/>
      <c r="K165" s="24"/>
      <c r="L165" s="24"/>
      <c r="M165" s="24"/>
      <c r="N165" s="24"/>
      <c r="O165" s="61"/>
      <c r="P165" s="61"/>
      <c r="Q165" s="61"/>
      <c r="R165" s="61"/>
      <c r="S165" s="61"/>
      <c r="T165" s="61"/>
      <c r="U165" s="61"/>
      <c r="V165" s="61"/>
      <c r="W165" s="61"/>
      <c r="X165" s="61"/>
      <c r="Y165" s="61"/>
      <c r="Z165" s="61"/>
      <c r="AA165" s="12"/>
      <c r="AB165" s="12"/>
      <c r="AC165" s="12"/>
      <c r="AD165" s="12"/>
      <c r="AE165" s="12"/>
      <c r="AF165" s="12"/>
      <c r="AG165" s="12"/>
      <c r="AH165" s="12"/>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3" t="s">
        <v>874</v>
      </c>
      <c r="BO165" s="4"/>
      <c r="BP165" s="4"/>
      <c r="BQ165" s="4"/>
      <c r="BR165" s="4"/>
      <c r="BS165" s="4"/>
      <c r="BT165" s="4" t="s">
        <v>875</v>
      </c>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row>
    <row r="166" spans="1:157" ht="15.75" customHeight="1">
      <c r="A166" s="4"/>
      <c r="B166" s="3"/>
      <c r="C166" s="19"/>
      <c r="D166" s="24"/>
      <c r="E166" s="24"/>
      <c r="F166" s="24"/>
      <c r="G166" s="24"/>
      <c r="H166" s="24"/>
      <c r="I166" s="24"/>
      <c r="J166" s="24"/>
      <c r="K166" s="24"/>
      <c r="L166" s="24"/>
      <c r="M166" s="24"/>
      <c r="N166" s="24"/>
      <c r="O166" s="61"/>
      <c r="P166" s="61"/>
      <c r="Q166" s="61"/>
      <c r="R166" s="61"/>
      <c r="S166" s="61"/>
      <c r="T166" s="61"/>
      <c r="U166" s="61"/>
      <c r="V166" s="61"/>
      <c r="W166" s="61"/>
      <c r="X166" s="61"/>
      <c r="Y166" s="61"/>
      <c r="Z166" s="61"/>
      <c r="AA166" s="12"/>
      <c r="AB166" s="12"/>
      <c r="AC166" s="12"/>
      <c r="AD166" s="12"/>
      <c r="AE166" s="12"/>
      <c r="AF166" s="12"/>
      <c r="AG166" s="12"/>
      <c r="AH166" s="12"/>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3" t="s">
        <v>876</v>
      </c>
      <c r="BO166" s="4"/>
      <c r="BP166" s="4"/>
      <c r="BQ166" s="4"/>
      <c r="BR166" s="4"/>
      <c r="BS166" s="4"/>
      <c r="BT166" s="4" t="s">
        <v>877</v>
      </c>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row>
    <row r="167" spans="1:157" ht="15.75" customHeight="1">
      <c r="A167" s="4"/>
      <c r="B167" s="3"/>
      <c r="C167" s="19"/>
      <c r="D167" s="24"/>
      <c r="E167" s="24"/>
      <c r="F167" s="24"/>
      <c r="G167" s="24"/>
      <c r="H167" s="24"/>
      <c r="I167" s="24"/>
      <c r="J167" s="24"/>
      <c r="K167" s="24"/>
      <c r="L167" s="24"/>
      <c r="M167" s="24"/>
      <c r="N167" s="24"/>
      <c r="O167" s="61"/>
      <c r="P167" s="61"/>
      <c r="Q167" s="61"/>
      <c r="R167" s="61"/>
      <c r="S167" s="61"/>
      <c r="T167" s="61"/>
      <c r="U167" s="61"/>
      <c r="V167" s="61"/>
      <c r="W167" s="61"/>
      <c r="X167" s="61"/>
      <c r="Y167" s="61"/>
      <c r="Z167" s="61"/>
      <c r="AA167" s="12"/>
      <c r="AB167" s="12"/>
      <c r="AC167" s="12"/>
      <c r="AD167" s="12"/>
      <c r="AE167" s="12"/>
      <c r="AF167" s="12"/>
      <c r="AG167" s="12"/>
      <c r="AH167" s="12"/>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3" t="s">
        <v>878</v>
      </c>
      <c r="BO167" s="4"/>
      <c r="BP167" s="4"/>
      <c r="BQ167" s="4"/>
      <c r="BR167" s="4"/>
      <c r="BS167" s="4"/>
      <c r="BT167" s="4" t="s">
        <v>879</v>
      </c>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row>
    <row r="168" spans="1:157" ht="15.75" customHeight="1">
      <c r="A168" s="4"/>
      <c r="B168" s="4"/>
      <c r="C168" s="4"/>
      <c r="D168" s="4"/>
      <c r="E168" s="4"/>
      <c r="F168" s="4"/>
      <c r="G168" s="4"/>
      <c r="H168" s="4"/>
      <c r="I168" s="4"/>
      <c r="J168" s="4"/>
      <c r="K168" s="4"/>
      <c r="L168" s="4"/>
      <c r="M168" s="4"/>
      <c r="N168" s="4"/>
      <c r="O168" s="12"/>
      <c r="P168" s="12"/>
      <c r="Q168" s="12"/>
      <c r="R168" s="12"/>
      <c r="S168" s="12"/>
      <c r="T168" s="12"/>
      <c r="U168" s="12"/>
      <c r="V168" s="12"/>
      <c r="W168" s="12"/>
      <c r="X168" s="12"/>
      <c r="Y168" s="12"/>
      <c r="Z168" s="12"/>
      <c r="AA168" s="12"/>
      <c r="AB168" s="12"/>
      <c r="AC168" s="12"/>
      <c r="AD168" s="12"/>
      <c r="AE168" s="12"/>
      <c r="AF168" s="12"/>
      <c r="AG168" s="12"/>
      <c r="AH168" s="12"/>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3" t="s">
        <v>880</v>
      </c>
      <c r="BO168" s="4"/>
      <c r="BP168" s="4"/>
      <c r="BQ168" s="4"/>
      <c r="BR168" s="4"/>
      <c r="BS168" s="4"/>
      <c r="BT168" s="4" t="s">
        <v>881</v>
      </c>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row>
    <row r="169" spans="1:157" ht="15.75" customHeight="1">
      <c r="A169" s="962" t="s">
        <v>882</v>
      </c>
      <c r="B169" s="883"/>
      <c r="C169" s="883"/>
      <c r="D169" s="883"/>
      <c r="E169" s="883"/>
      <c r="F169" s="883"/>
      <c r="G169" s="883"/>
      <c r="H169" s="883"/>
      <c r="I169" s="883"/>
      <c r="J169" s="883"/>
      <c r="K169" s="883"/>
      <c r="L169" s="883"/>
      <c r="M169" s="883"/>
      <c r="N169" s="883"/>
      <c r="O169" s="883"/>
      <c r="P169" s="883"/>
      <c r="Q169" s="883"/>
      <c r="R169" s="883"/>
      <c r="S169" s="883"/>
      <c r="T169" s="883"/>
      <c r="U169" s="883"/>
      <c r="V169" s="883"/>
      <c r="W169" s="883"/>
      <c r="X169" s="883"/>
      <c r="Y169" s="883"/>
      <c r="Z169" s="883"/>
      <c r="AA169" s="883"/>
      <c r="AB169" s="883"/>
      <c r="AC169" s="883"/>
      <c r="AD169" s="883"/>
      <c r="AE169" s="883"/>
      <c r="AF169" s="883"/>
      <c r="AG169" s="883"/>
      <c r="AH169" s="883"/>
      <c r="AI169" s="883"/>
      <c r="AJ169" s="883"/>
      <c r="AK169" s="883"/>
      <c r="AL169" s="963"/>
      <c r="AM169" s="79"/>
      <c r="AN169" s="79"/>
      <c r="AO169" s="79"/>
      <c r="AP169" s="79"/>
      <c r="AQ169" s="79"/>
      <c r="AR169" s="79"/>
      <c r="AS169" s="79"/>
      <c r="AT169" s="79"/>
      <c r="AU169" s="79"/>
      <c r="AV169" s="79"/>
      <c r="AW169" s="79"/>
      <c r="AX169" s="79"/>
      <c r="AY169" s="79"/>
      <c r="AZ169" s="4"/>
      <c r="BA169" s="4"/>
      <c r="BB169" s="4"/>
      <c r="BC169" s="4"/>
      <c r="BD169" s="4"/>
      <c r="BE169" s="4"/>
      <c r="BF169" s="4"/>
      <c r="BG169" s="4"/>
      <c r="BH169" s="4"/>
      <c r="BI169" s="4"/>
      <c r="BJ169" s="4"/>
      <c r="BK169" s="4"/>
      <c r="BL169" s="4"/>
      <c r="BM169" s="4"/>
      <c r="BN169" s="3" t="s">
        <v>883</v>
      </c>
      <c r="BO169" s="4"/>
      <c r="BP169" s="4"/>
      <c r="BQ169" s="4"/>
      <c r="BR169" s="4"/>
      <c r="BS169" s="4"/>
      <c r="BT169" s="4" t="s">
        <v>884</v>
      </c>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row>
    <row r="170" spans="1:157" ht="15.75" customHeight="1">
      <c r="A170" s="964"/>
      <c r="B170" s="862"/>
      <c r="C170" s="862"/>
      <c r="D170" s="862"/>
      <c r="E170" s="862"/>
      <c r="F170" s="862"/>
      <c r="G170" s="862"/>
      <c r="H170" s="862"/>
      <c r="I170" s="862"/>
      <c r="J170" s="862"/>
      <c r="K170" s="862"/>
      <c r="L170" s="862"/>
      <c r="M170" s="862"/>
      <c r="N170" s="862"/>
      <c r="O170" s="862"/>
      <c r="P170" s="862"/>
      <c r="Q170" s="862"/>
      <c r="R170" s="862"/>
      <c r="S170" s="862"/>
      <c r="T170" s="862"/>
      <c r="U170" s="862"/>
      <c r="V170" s="862"/>
      <c r="W170" s="862"/>
      <c r="X170" s="862"/>
      <c r="Y170" s="862"/>
      <c r="Z170" s="862"/>
      <c r="AA170" s="862"/>
      <c r="AB170" s="862"/>
      <c r="AC170" s="862"/>
      <c r="AD170" s="862"/>
      <c r="AE170" s="862"/>
      <c r="AF170" s="862"/>
      <c r="AG170" s="862"/>
      <c r="AH170" s="862"/>
      <c r="AI170" s="862"/>
      <c r="AJ170" s="862"/>
      <c r="AK170" s="862"/>
      <c r="AL170" s="965"/>
      <c r="AM170" s="79"/>
      <c r="AN170" s="79"/>
      <c r="AO170" s="79"/>
      <c r="AP170" s="79"/>
      <c r="AQ170" s="79"/>
      <c r="AR170" s="79"/>
      <c r="AS170" s="79"/>
      <c r="AT170" s="79"/>
      <c r="AU170" s="79"/>
      <c r="AV170" s="79"/>
      <c r="AW170" s="79"/>
      <c r="AX170" s="79"/>
      <c r="AY170" s="79"/>
      <c r="AZ170" s="4"/>
      <c r="BA170" s="4"/>
      <c r="BB170" s="4"/>
      <c r="BC170" s="4"/>
      <c r="BD170" s="4"/>
      <c r="BE170" s="4"/>
      <c r="BF170" s="4"/>
      <c r="BG170" s="4"/>
      <c r="BH170" s="4"/>
      <c r="BI170" s="4"/>
      <c r="BJ170" s="4"/>
      <c r="BK170" s="4"/>
      <c r="BL170" s="4"/>
      <c r="BM170" s="4"/>
      <c r="BN170" s="3" t="s">
        <v>885</v>
      </c>
      <c r="BO170" s="4"/>
      <c r="BP170" s="4"/>
      <c r="BQ170" s="4"/>
      <c r="BR170" s="4"/>
      <c r="BS170" s="4"/>
      <c r="BT170" s="4" t="s">
        <v>886</v>
      </c>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row>
    <row r="171" spans="1:157"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3" t="s">
        <v>887</v>
      </c>
      <c r="BO171" s="4"/>
      <c r="BP171" s="4"/>
      <c r="BQ171" s="4"/>
      <c r="BR171" s="4"/>
      <c r="BS171" s="4"/>
      <c r="BT171" s="4" t="s">
        <v>888</v>
      </c>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row>
    <row r="172" spans="1:157" ht="15.75" customHeight="1">
      <c r="A172" s="3" t="s">
        <v>889</v>
      </c>
      <c r="B172" s="4"/>
      <c r="C172" s="3" t="s">
        <v>90</v>
      </c>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3" t="s">
        <v>890</v>
      </c>
      <c r="BO172" s="4"/>
      <c r="BP172" s="4"/>
      <c r="BQ172" s="4"/>
      <c r="BR172" s="4"/>
      <c r="BS172" s="4"/>
      <c r="BT172" s="4" t="s">
        <v>891</v>
      </c>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row>
    <row r="173" spans="1:157" ht="15.75" customHeight="1">
      <c r="A173" s="4"/>
      <c r="B173" s="4"/>
      <c r="C173" s="80"/>
      <c r="D173" s="4" t="s">
        <v>892</v>
      </c>
      <c r="E173" s="4"/>
      <c r="F173" s="4"/>
      <c r="G173" s="4"/>
      <c r="H173" s="4"/>
      <c r="I173" s="4"/>
      <c r="J173" s="998" t="s">
        <v>893</v>
      </c>
      <c r="K173" s="895"/>
      <c r="L173" s="895"/>
      <c r="M173" s="895"/>
      <c r="N173" s="895"/>
      <c r="O173" s="895"/>
      <c r="P173" s="895"/>
      <c r="Q173" s="895"/>
      <c r="R173" s="895"/>
      <c r="S173" s="891"/>
      <c r="T173" s="4"/>
      <c r="U173" s="81"/>
      <c r="V173" s="4"/>
      <c r="W173" s="4"/>
      <c r="X173" s="81"/>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3" t="s">
        <v>894</v>
      </c>
      <c r="BO173" s="4"/>
      <c r="BP173" s="4"/>
      <c r="BQ173" s="4"/>
      <c r="BR173" s="4"/>
      <c r="BS173" s="4"/>
      <c r="BT173" s="4" t="s">
        <v>895</v>
      </c>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row>
    <row r="174" spans="1:157" ht="15.75" customHeight="1">
      <c r="A174" s="4"/>
      <c r="B174" s="4"/>
      <c r="C174" s="80"/>
      <c r="D174" s="4" t="s">
        <v>896</v>
      </c>
      <c r="E174" s="4"/>
      <c r="F174" s="4"/>
      <c r="G174" s="4"/>
      <c r="H174" s="4"/>
      <c r="I174" s="4"/>
      <c r="J174" s="894" t="s">
        <v>897</v>
      </c>
      <c r="K174" s="895"/>
      <c r="L174" s="895"/>
      <c r="M174" s="895"/>
      <c r="N174" s="895"/>
      <c r="O174" s="895"/>
      <c r="P174" s="895"/>
      <c r="Q174" s="895"/>
      <c r="R174" s="895"/>
      <c r="S174" s="895"/>
      <c r="T174" s="895"/>
      <c r="U174" s="895"/>
      <c r="V174" s="895"/>
      <c r="W174" s="895"/>
      <c r="X174" s="895"/>
      <c r="Y174" s="895"/>
      <c r="Z174" s="891"/>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3" t="s">
        <v>898</v>
      </c>
      <c r="BO174" s="4"/>
      <c r="BP174" s="4"/>
      <c r="BQ174" s="4"/>
      <c r="BR174" s="4"/>
      <c r="BS174" s="4"/>
      <c r="BT174" s="4" t="s">
        <v>899</v>
      </c>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row>
    <row r="175" spans="1:157" ht="15.75" customHeight="1">
      <c r="A175" s="4"/>
      <c r="B175" s="4"/>
      <c r="C175" s="12"/>
      <c r="D175" s="4" t="s">
        <v>900</v>
      </c>
      <c r="E175" s="4"/>
      <c r="F175" s="4"/>
      <c r="G175" s="4"/>
      <c r="H175" s="4"/>
      <c r="I175" s="4"/>
      <c r="J175" s="4"/>
      <c r="K175" s="4"/>
      <c r="L175" s="4"/>
      <c r="M175" s="4"/>
      <c r="N175" s="4"/>
      <c r="O175" s="19"/>
      <c r="P175" s="4"/>
      <c r="Q175" s="4"/>
      <c r="R175" s="4"/>
      <c r="S175" s="4"/>
      <c r="T175" s="4"/>
      <c r="U175" s="890" t="s">
        <v>764</v>
      </c>
      <c r="V175" s="891"/>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3" t="s">
        <v>901</v>
      </c>
      <c r="BO175" s="4"/>
      <c r="BP175" s="4"/>
      <c r="BQ175" s="4"/>
      <c r="BR175" s="4"/>
      <c r="BS175" s="4"/>
      <c r="BT175" s="4" t="s">
        <v>902</v>
      </c>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row>
    <row r="176" spans="1:157" ht="15.75" customHeight="1">
      <c r="A176" s="4"/>
      <c r="B176" s="4"/>
      <c r="C176" s="12"/>
      <c r="D176" s="82"/>
      <c r="E176" s="4" t="s">
        <v>903</v>
      </c>
      <c r="F176" s="4"/>
      <c r="G176" s="4"/>
      <c r="H176" s="4"/>
      <c r="I176" s="4"/>
      <c r="J176" s="4"/>
      <c r="K176" s="4"/>
      <c r="L176" s="4"/>
      <c r="M176" s="4"/>
      <c r="N176" s="4"/>
      <c r="O176" s="19"/>
      <c r="P176" s="4" t="s">
        <v>904</v>
      </c>
      <c r="Q176" s="4"/>
      <c r="R176" s="4"/>
      <c r="S176" s="4" t="s">
        <v>905</v>
      </c>
      <c r="T176" s="4"/>
      <c r="U176" s="1005"/>
      <c r="V176" s="898"/>
      <c r="W176" s="11" t="s">
        <v>906</v>
      </c>
      <c r="X176" s="1064"/>
      <c r="Y176" s="891"/>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3" t="s">
        <v>907</v>
      </c>
      <c r="BO176" s="4"/>
      <c r="BP176" s="4"/>
      <c r="BQ176" s="4"/>
      <c r="BR176" s="4"/>
      <c r="BS176" s="4"/>
      <c r="BT176" s="4" t="s">
        <v>908</v>
      </c>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row>
    <row r="177" spans="1:157" ht="15.75" customHeight="1">
      <c r="A177" s="4"/>
      <c r="B177" s="4"/>
      <c r="C177" s="80"/>
      <c r="D177" s="4" t="s">
        <v>909</v>
      </c>
      <c r="E177" s="4"/>
      <c r="F177" s="4"/>
      <c r="G177" s="4"/>
      <c r="H177" s="4"/>
      <c r="I177" s="4"/>
      <c r="J177" s="4"/>
      <c r="K177" s="4"/>
      <c r="L177" s="4"/>
      <c r="M177" s="4"/>
      <c r="N177" s="4"/>
      <c r="O177" s="4"/>
      <c r="P177" s="4"/>
      <c r="Q177" s="4"/>
      <c r="R177" s="890" t="s">
        <v>764</v>
      </c>
      <c r="S177" s="891"/>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3" t="s">
        <v>910</v>
      </c>
      <c r="BO177" s="4"/>
      <c r="BP177" s="4"/>
      <c r="BQ177" s="4"/>
      <c r="BR177" s="4"/>
      <c r="BS177" s="4"/>
      <c r="BT177" s="4" t="s">
        <v>911</v>
      </c>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row>
    <row r="178" spans="1:157" ht="15.75" customHeight="1">
      <c r="A178" s="4"/>
      <c r="B178" s="4"/>
      <c r="C178" s="80"/>
      <c r="D178" s="4" t="s">
        <v>912</v>
      </c>
      <c r="E178" s="4"/>
      <c r="F178" s="4"/>
      <c r="G178" s="4"/>
      <c r="H178" s="4"/>
      <c r="I178" s="4"/>
      <c r="J178" s="4"/>
      <c r="K178" s="4"/>
      <c r="L178" s="4"/>
      <c r="M178" s="4"/>
      <c r="N178" s="4"/>
      <c r="O178" s="4"/>
      <c r="P178" s="4"/>
      <c r="Q178" s="4"/>
      <c r="R178" s="4"/>
      <c r="S178" s="4"/>
      <c r="T178" s="4"/>
      <c r="U178" s="4"/>
      <c r="V178" s="4"/>
      <c r="W178" s="4"/>
      <c r="X178" s="4"/>
      <c r="Y178" s="4"/>
      <c r="Z178" s="4"/>
      <c r="AA178" s="4" t="s">
        <v>904</v>
      </c>
      <c r="AB178" s="4"/>
      <c r="AC178" s="4"/>
      <c r="AD178" s="4" t="s">
        <v>905</v>
      </c>
      <c r="AE178" s="4"/>
      <c r="AF178" s="1065"/>
      <c r="AG178" s="891"/>
      <c r="AH178" s="11" t="s">
        <v>906</v>
      </c>
      <c r="AI178" s="1020"/>
      <c r="AJ178" s="895"/>
      <c r="AK178" s="891"/>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3" t="s">
        <v>913</v>
      </c>
      <c r="BO178" s="4"/>
      <c r="BP178" s="4"/>
      <c r="BQ178" s="4"/>
      <c r="BR178" s="4"/>
      <c r="BS178" s="4"/>
      <c r="BT178" s="4" t="s">
        <v>914</v>
      </c>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row>
    <row r="179" spans="1:157" ht="15.75" customHeight="1">
      <c r="A179" s="4"/>
      <c r="B179" s="4"/>
      <c r="C179" s="8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3" t="s">
        <v>915</v>
      </c>
      <c r="BO179" s="4"/>
      <c r="BP179" s="4"/>
      <c r="BQ179" s="4"/>
      <c r="BR179" s="4"/>
      <c r="BS179" s="4"/>
      <c r="BT179" s="4" t="s">
        <v>916</v>
      </c>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row>
    <row r="180" spans="1:157" ht="15.75" customHeight="1">
      <c r="A180" s="4"/>
      <c r="B180" s="4"/>
      <c r="C180" s="80"/>
      <c r="D180" s="4" t="s">
        <v>917</v>
      </c>
      <c r="E180" s="4"/>
      <c r="F180" s="4"/>
      <c r="G180" s="4"/>
      <c r="H180" s="4"/>
      <c r="I180" s="4"/>
      <c r="J180" s="4"/>
      <c r="K180" s="4"/>
      <c r="L180" s="4"/>
      <c r="M180" s="4"/>
      <c r="N180" s="4"/>
      <c r="O180" s="4"/>
      <c r="P180" s="4"/>
      <c r="Q180" s="4"/>
      <c r="R180" s="4"/>
      <c r="S180" s="4"/>
      <c r="T180" s="4"/>
      <c r="U180" s="4"/>
      <c r="V180" s="4"/>
      <c r="W180" s="4"/>
      <c r="X180" s="890" t="s">
        <v>764</v>
      </c>
      <c r="Y180" s="891"/>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3" t="s">
        <v>918</v>
      </c>
      <c r="BO180" s="4"/>
      <c r="BP180" s="4"/>
      <c r="BQ180" s="4"/>
      <c r="BR180" s="4"/>
      <c r="BS180" s="4"/>
      <c r="BT180" s="4" t="s">
        <v>919</v>
      </c>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row>
    <row r="181" spans="1:157" ht="12.75" customHeight="1">
      <c r="A181" s="4"/>
      <c r="B181" s="4"/>
      <c r="C181" s="12"/>
      <c r="D181" s="4"/>
      <c r="E181" s="4" t="s">
        <v>920</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3" t="s">
        <v>921</v>
      </c>
      <c r="BO181" s="4"/>
      <c r="BP181" s="4"/>
      <c r="BQ181" s="4"/>
      <c r="BR181" s="4"/>
      <c r="BS181" s="4"/>
      <c r="BT181" s="4" t="s">
        <v>922</v>
      </c>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row>
    <row r="182" spans="1:157" ht="15.75" customHeight="1">
      <c r="A182" s="4"/>
      <c r="B182" s="4"/>
      <c r="C182" s="83"/>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3" t="s">
        <v>923</v>
      </c>
      <c r="BO182" s="4"/>
      <c r="BP182" s="4"/>
      <c r="BQ182" s="4"/>
      <c r="BR182" s="4"/>
      <c r="BS182" s="4"/>
      <c r="BT182" s="4" t="s">
        <v>924</v>
      </c>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row>
    <row r="183" spans="1:157" ht="15.75" customHeight="1">
      <c r="A183" s="3" t="s">
        <v>925</v>
      </c>
      <c r="B183" s="4"/>
      <c r="C183" s="3" t="s">
        <v>92</v>
      </c>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3" t="s">
        <v>926</v>
      </c>
      <c r="BO183" s="4"/>
      <c r="BP183" s="4"/>
      <c r="BQ183" s="4"/>
      <c r="BR183" s="4"/>
      <c r="BS183" s="4"/>
      <c r="BT183" s="4" t="s">
        <v>927</v>
      </c>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row>
    <row r="184" spans="1:157" ht="15.75" customHeight="1">
      <c r="A184" s="4"/>
      <c r="B184" s="4"/>
      <c r="C184" s="72"/>
      <c r="D184" s="4" t="s">
        <v>928</v>
      </c>
      <c r="E184" s="4"/>
      <c r="F184" s="4"/>
      <c r="G184" s="4"/>
      <c r="H184" s="4"/>
      <c r="I184" s="892" t="str">
        <f>H18</f>
        <v>Finca Serena</v>
      </c>
      <c r="J184" s="893"/>
      <c r="K184" s="893"/>
      <c r="L184" s="893"/>
      <c r="M184" s="893"/>
      <c r="N184" s="893"/>
      <c r="O184" s="893"/>
      <c r="P184" s="893"/>
      <c r="Q184" s="893"/>
      <c r="R184" s="893"/>
      <c r="S184" s="893"/>
      <c r="T184" s="893"/>
      <c r="U184" s="893"/>
      <c r="V184" s="893"/>
      <c r="W184" s="893"/>
      <c r="X184" s="893"/>
      <c r="Y184" s="893"/>
      <c r="Z184" s="893"/>
      <c r="AA184" s="893"/>
      <c r="AB184" s="893"/>
      <c r="AC184" s="893"/>
      <c r="AD184" s="893"/>
      <c r="AE184" s="893"/>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t="s">
        <v>929</v>
      </c>
      <c r="BD184" s="4"/>
      <c r="BE184" s="4"/>
      <c r="BF184" s="4"/>
      <c r="BG184" s="4"/>
      <c r="BH184" s="4"/>
      <c r="BI184" s="4"/>
      <c r="BJ184" s="4"/>
      <c r="BK184" s="4"/>
      <c r="BL184" s="4"/>
      <c r="BM184" s="4"/>
      <c r="BN184" s="3" t="s">
        <v>930</v>
      </c>
      <c r="BO184" s="4"/>
      <c r="BP184" s="4"/>
      <c r="BQ184" s="4"/>
      <c r="BR184" s="4"/>
      <c r="BS184" s="4"/>
      <c r="BT184" s="4" t="s">
        <v>931</v>
      </c>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row>
    <row r="185" spans="1:157" ht="15.75" customHeight="1">
      <c r="A185" s="4"/>
      <c r="B185" s="4"/>
      <c r="C185" s="72"/>
      <c r="D185" s="4" t="s">
        <v>932</v>
      </c>
      <c r="E185" s="4"/>
      <c r="F185" s="4"/>
      <c r="G185" s="4"/>
      <c r="H185" s="4"/>
      <c r="I185" s="900" t="s">
        <v>933</v>
      </c>
      <c r="J185" s="849"/>
      <c r="K185" s="849"/>
      <c r="L185" s="849"/>
      <c r="M185" s="849"/>
      <c r="N185" s="849"/>
      <c r="O185" s="849"/>
      <c r="P185" s="849"/>
      <c r="Q185" s="849"/>
      <c r="R185" s="849"/>
      <c r="S185" s="849"/>
      <c r="T185" s="849"/>
      <c r="U185" s="849"/>
      <c r="V185" s="849"/>
      <c r="W185" s="849"/>
      <c r="X185" s="849"/>
      <c r="Y185" s="849"/>
      <c r="Z185" s="849"/>
      <c r="AA185" s="849"/>
      <c r="AB185" s="849"/>
      <c r="AC185" s="849"/>
      <c r="AD185" s="849"/>
      <c r="AE185" s="898"/>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t="s">
        <v>934</v>
      </c>
      <c r="BD185" s="4"/>
      <c r="BE185" s="4"/>
      <c r="BF185" s="4"/>
      <c r="BG185" s="4"/>
      <c r="BH185" s="4"/>
      <c r="BI185" s="4"/>
      <c r="BJ185" s="4"/>
      <c r="BK185" s="4"/>
      <c r="BL185" s="4"/>
      <c r="BM185" s="4"/>
      <c r="BN185" s="3" t="s">
        <v>935</v>
      </c>
      <c r="BO185" s="4"/>
      <c r="BP185" s="4"/>
      <c r="BQ185" s="4"/>
      <c r="BR185" s="4"/>
      <c r="BS185" s="4"/>
      <c r="BT185" s="4" t="s">
        <v>936</v>
      </c>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row>
    <row r="186" spans="1:157" ht="15.75" customHeight="1">
      <c r="A186" s="4"/>
      <c r="B186" s="4"/>
      <c r="C186" s="72"/>
      <c r="D186" s="4"/>
      <c r="E186" s="4" t="s">
        <v>937</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3" t="s">
        <v>938</v>
      </c>
      <c r="BO186" s="4"/>
      <c r="BP186" s="4"/>
      <c r="BQ186" s="4"/>
      <c r="BR186" s="4"/>
      <c r="BS186" s="4"/>
      <c r="BT186" s="4" t="s">
        <v>939</v>
      </c>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row>
    <row r="187" spans="1:157" ht="15.75" customHeight="1">
      <c r="A187" s="4"/>
      <c r="B187" s="4"/>
      <c r="C187" s="72"/>
      <c r="D187" s="4"/>
      <c r="E187" s="1016"/>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0"/>
      <c r="AE187" s="841"/>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3" t="s">
        <v>940</v>
      </c>
      <c r="BO187" s="4"/>
      <c r="BP187" s="4"/>
      <c r="BQ187" s="4"/>
      <c r="BR187" s="4"/>
      <c r="BS187" s="4"/>
      <c r="BT187" s="4" t="s">
        <v>941</v>
      </c>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row>
    <row r="188" spans="1:157" ht="15.75" customHeight="1">
      <c r="A188" s="4"/>
      <c r="B188" s="4"/>
      <c r="C188" s="72"/>
      <c r="D188" s="4"/>
      <c r="E188" s="1017"/>
      <c r="F188" s="893"/>
      <c r="G188" s="893"/>
      <c r="H188" s="893"/>
      <c r="I188" s="893"/>
      <c r="J188" s="893"/>
      <c r="K188" s="893"/>
      <c r="L188" s="893"/>
      <c r="M188" s="893"/>
      <c r="N188" s="893"/>
      <c r="O188" s="893"/>
      <c r="P188" s="893"/>
      <c r="Q188" s="893"/>
      <c r="R188" s="893"/>
      <c r="S188" s="893"/>
      <c r="T188" s="893"/>
      <c r="U188" s="893"/>
      <c r="V188" s="893"/>
      <c r="W188" s="893"/>
      <c r="X188" s="893"/>
      <c r="Y188" s="893"/>
      <c r="Z188" s="893"/>
      <c r="AA188" s="893"/>
      <c r="AB188" s="893"/>
      <c r="AC188" s="893"/>
      <c r="AD188" s="893"/>
      <c r="AE188" s="1018"/>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3" t="s">
        <v>942</v>
      </c>
      <c r="BO188" s="4"/>
      <c r="BP188" s="4"/>
      <c r="BQ188" s="4"/>
      <c r="BR188" s="4"/>
      <c r="BS188" s="4"/>
      <c r="BT188" s="4" t="s">
        <v>943</v>
      </c>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row>
    <row r="189" spans="1:157" ht="15.75" customHeight="1">
      <c r="A189" s="4"/>
      <c r="B189" s="4"/>
      <c r="C189" s="72"/>
      <c r="D189" s="4" t="s">
        <v>944</v>
      </c>
      <c r="E189" s="4"/>
      <c r="F189" s="4"/>
      <c r="G189" s="4"/>
      <c r="H189" s="4"/>
      <c r="I189" s="894" t="s">
        <v>945</v>
      </c>
      <c r="J189" s="895"/>
      <c r="K189" s="895"/>
      <c r="L189" s="895"/>
      <c r="M189" s="895"/>
      <c r="N189" s="895"/>
      <c r="O189" s="895"/>
      <c r="P189" s="891"/>
      <c r="Q189" s="4" t="s">
        <v>946</v>
      </c>
      <c r="R189" s="4"/>
      <c r="S189" s="4"/>
      <c r="T189" s="894" t="s">
        <v>947</v>
      </c>
      <c r="U189" s="895"/>
      <c r="V189" s="895"/>
      <c r="W189" s="895"/>
      <c r="X189" s="895"/>
      <c r="Y189" s="895"/>
      <c r="Z189" s="895"/>
      <c r="AA189" s="895"/>
      <c r="AB189" s="895"/>
      <c r="AC189" s="895"/>
      <c r="AD189" s="895"/>
      <c r="AE189" s="891"/>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t="s">
        <v>294</v>
      </c>
      <c r="BD189" s="4"/>
      <c r="BE189" s="4"/>
      <c r="BF189" s="4"/>
      <c r="BG189" s="4"/>
      <c r="BH189" s="4" t="s">
        <v>299</v>
      </c>
      <c r="BI189" s="4"/>
      <c r="BJ189" s="4"/>
      <c r="BK189" s="4"/>
      <c r="BL189" s="4"/>
      <c r="BM189" s="4"/>
      <c r="BN189" s="3" t="s">
        <v>948</v>
      </c>
      <c r="BO189" s="4"/>
      <c r="BP189" s="4"/>
      <c r="BQ189" s="4"/>
      <c r="BR189" s="4"/>
      <c r="BS189" s="4"/>
      <c r="BT189" s="4" t="s">
        <v>949</v>
      </c>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row>
    <row r="190" spans="1:157" ht="15.75" customHeight="1">
      <c r="A190" s="4"/>
      <c r="B190" s="4"/>
      <c r="C190" s="72"/>
      <c r="D190" s="4" t="s">
        <v>950</v>
      </c>
      <c r="E190" s="4"/>
      <c r="F190" s="4"/>
      <c r="G190" s="4"/>
      <c r="H190" s="4"/>
      <c r="I190" s="900">
        <v>93257</v>
      </c>
      <c r="J190" s="849"/>
      <c r="K190" s="849"/>
      <c r="L190" s="849"/>
      <c r="M190" s="849"/>
      <c r="N190" s="898"/>
      <c r="O190" s="4" t="s">
        <v>951</v>
      </c>
      <c r="P190" s="4"/>
      <c r="Q190" s="4"/>
      <c r="R190" s="4"/>
      <c r="S190" s="4"/>
      <c r="T190" s="1066"/>
      <c r="U190" s="849"/>
      <c r="V190" s="849"/>
      <c r="W190" s="849"/>
      <c r="X190" s="849"/>
      <c r="Y190" s="849"/>
      <c r="Z190" s="849"/>
      <c r="AA190" s="849"/>
      <c r="AB190" s="849"/>
      <c r="AC190" s="849"/>
      <c r="AD190" s="849"/>
      <c r="AE190" s="898"/>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t="s">
        <v>952</v>
      </c>
      <c r="BD190" s="4"/>
      <c r="BE190" s="4"/>
      <c r="BF190" s="4"/>
      <c r="BG190" s="4"/>
      <c r="BH190" s="4" t="s">
        <v>952</v>
      </c>
      <c r="BI190" s="4"/>
      <c r="BJ190" s="4"/>
      <c r="BK190" s="4"/>
      <c r="BL190" s="4"/>
      <c r="BM190" s="4"/>
      <c r="BN190" s="3" t="s">
        <v>953</v>
      </c>
      <c r="BO190" s="4"/>
      <c r="BP190" s="4"/>
      <c r="BQ190" s="4"/>
      <c r="BR190" s="4"/>
      <c r="BS190" s="4"/>
      <c r="BT190" s="4" t="s">
        <v>954</v>
      </c>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row>
    <row r="191" spans="1:157" ht="15.75" customHeight="1">
      <c r="A191" s="4"/>
      <c r="B191" s="4"/>
      <c r="C191" s="72"/>
      <c r="D191" s="4" t="s">
        <v>955</v>
      </c>
      <c r="E191" s="4"/>
      <c r="F191" s="4"/>
      <c r="G191" s="4"/>
      <c r="H191" s="4"/>
      <c r="I191" s="4"/>
      <c r="J191" s="4"/>
      <c r="K191" s="4"/>
      <c r="L191" s="4"/>
      <c r="M191" s="4"/>
      <c r="N191" s="1016" t="s">
        <v>956</v>
      </c>
      <c r="O191" s="840"/>
      <c r="P191" s="840"/>
      <c r="Q191" s="840"/>
      <c r="R191" s="840"/>
      <c r="S191" s="840"/>
      <c r="T191" s="840"/>
      <c r="U191" s="840"/>
      <c r="V191" s="840"/>
      <c r="W191" s="840"/>
      <c r="X191" s="840"/>
      <c r="Y191" s="840"/>
      <c r="Z191" s="840"/>
      <c r="AA191" s="840"/>
      <c r="AB191" s="840"/>
      <c r="AC191" s="840"/>
      <c r="AD191" s="840"/>
      <c r="AE191" s="841"/>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t="s">
        <v>957</v>
      </c>
      <c r="BD191" s="4"/>
      <c r="BE191" s="4"/>
      <c r="BF191" s="4"/>
      <c r="BG191" s="4"/>
      <c r="BH191" s="4" t="s">
        <v>957</v>
      </c>
      <c r="BI191" s="4"/>
      <c r="BJ191" s="4"/>
      <c r="BK191" s="4"/>
      <c r="BL191" s="4"/>
      <c r="BM191" s="4"/>
      <c r="BN191" s="3" t="s">
        <v>958</v>
      </c>
      <c r="BO191" s="4"/>
      <c r="BP191" s="4"/>
      <c r="BQ191" s="4"/>
      <c r="BR191" s="4"/>
      <c r="BS191" s="4"/>
      <c r="BT191" s="4" t="s">
        <v>959</v>
      </c>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row>
    <row r="192" spans="1:157" ht="15.75" customHeight="1">
      <c r="A192" s="4"/>
      <c r="B192" s="4"/>
      <c r="C192" s="72"/>
      <c r="D192" s="4"/>
      <c r="E192" s="4"/>
      <c r="F192" s="4"/>
      <c r="G192" s="4"/>
      <c r="H192" s="4"/>
      <c r="I192" s="4"/>
      <c r="J192" s="4"/>
      <c r="K192" s="4"/>
      <c r="L192" s="4"/>
      <c r="M192" s="6"/>
      <c r="N192" s="1017"/>
      <c r="O192" s="893"/>
      <c r="P192" s="893"/>
      <c r="Q192" s="893"/>
      <c r="R192" s="893"/>
      <c r="S192" s="893"/>
      <c r="T192" s="893"/>
      <c r="U192" s="893"/>
      <c r="V192" s="893"/>
      <c r="W192" s="893"/>
      <c r="X192" s="893"/>
      <c r="Y192" s="893"/>
      <c r="Z192" s="893"/>
      <c r="AA192" s="893"/>
      <c r="AB192" s="893"/>
      <c r="AC192" s="893"/>
      <c r="AD192" s="893"/>
      <c r="AE192" s="1018"/>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t="s">
        <v>960</v>
      </c>
      <c r="BD192" s="4"/>
      <c r="BE192" s="4"/>
      <c r="BF192" s="4"/>
      <c r="BG192" s="4"/>
      <c r="BH192" s="4" t="s">
        <v>961</v>
      </c>
      <c r="BI192" s="4"/>
      <c r="BJ192" s="4"/>
      <c r="BK192" s="4"/>
      <c r="BL192" s="4"/>
      <c r="BM192" s="4"/>
      <c r="BN192" s="3" t="s">
        <v>962</v>
      </c>
      <c r="BO192" s="4"/>
      <c r="BP192" s="4"/>
      <c r="BQ192" s="4"/>
      <c r="BR192" s="4"/>
      <c r="BS192" s="4"/>
      <c r="BT192" s="4" t="s">
        <v>963</v>
      </c>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row>
    <row r="193" spans="1:157" ht="15.75" customHeight="1">
      <c r="A193" s="4"/>
      <c r="B193" s="4"/>
      <c r="C193" s="72"/>
      <c r="D193" s="4" t="s">
        <v>964</v>
      </c>
      <c r="E193" s="4"/>
      <c r="F193" s="4"/>
      <c r="G193" s="4"/>
      <c r="H193" s="4"/>
      <c r="I193" s="4"/>
      <c r="J193" s="4"/>
      <c r="K193" s="4"/>
      <c r="L193" s="4"/>
      <c r="M193" s="6"/>
      <c r="N193" s="5"/>
      <c r="O193" s="5"/>
      <c r="P193" s="5"/>
      <c r="Q193" s="5"/>
      <c r="R193" s="5"/>
      <c r="S193" s="5"/>
      <c r="T193" s="1063" t="s">
        <v>965</v>
      </c>
      <c r="U193" s="895"/>
      <c r="V193" s="895"/>
      <c r="W193" s="895"/>
      <c r="X193" s="895"/>
      <c r="Y193" s="895"/>
      <c r="Z193" s="895"/>
      <c r="AA193" s="895"/>
      <c r="AB193" s="895"/>
      <c r="AC193" s="895"/>
      <c r="AD193" s="895"/>
      <c r="AE193" s="895"/>
      <c r="AF193" s="895"/>
      <c r="AG193" s="895"/>
      <c r="AH193" s="895"/>
      <c r="AI193" s="891"/>
      <c r="AJ193" s="4"/>
      <c r="AK193" s="4"/>
      <c r="AL193" s="4"/>
      <c r="AM193" s="4"/>
      <c r="AN193" s="4"/>
      <c r="AO193" s="4"/>
      <c r="AP193" s="4"/>
      <c r="AQ193" s="4"/>
      <c r="AR193" s="4"/>
      <c r="AS193" s="4"/>
      <c r="AT193" s="4"/>
      <c r="AU193" s="4"/>
      <c r="AV193" s="4"/>
      <c r="AW193" s="4"/>
      <c r="AX193" s="4"/>
      <c r="AY193" s="4"/>
      <c r="AZ193" s="4"/>
      <c r="BA193" s="4"/>
      <c r="BB193" s="4"/>
      <c r="BC193" s="4" t="s">
        <v>966</v>
      </c>
      <c r="BD193" s="4"/>
      <c r="BE193" s="4"/>
      <c r="BF193" s="4"/>
      <c r="BG193" s="4"/>
      <c r="BH193" s="4" t="s">
        <v>967</v>
      </c>
      <c r="BI193" s="4"/>
      <c r="BJ193" s="4"/>
      <c r="BK193" s="4"/>
      <c r="BL193" s="4"/>
      <c r="BM193" s="4"/>
      <c r="BN193" s="3" t="s">
        <v>968</v>
      </c>
      <c r="BO193" s="4"/>
      <c r="BP193" s="4"/>
      <c r="BQ193" s="4"/>
      <c r="BR193" s="4"/>
      <c r="BS193" s="4"/>
      <c r="BT193" s="4" t="s">
        <v>969</v>
      </c>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row>
    <row r="194" spans="1:157" ht="15.75" customHeight="1">
      <c r="A194" s="4"/>
      <c r="B194" s="4"/>
      <c r="C194" s="72"/>
      <c r="D194" s="4" t="s">
        <v>970</v>
      </c>
      <c r="E194" s="4"/>
      <c r="F194" s="4"/>
      <c r="G194" s="4"/>
      <c r="H194" s="4"/>
      <c r="I194" s="4"/>
      <c r="J194" s="4"/>
      <c r="K194" s="4"/>
      <c r="L194" s="4"/>
      <c r="M194" s="4"/>
      <c r="N194" s="4"/>
      <c r="O194" s="4"/>
      <c r="P194" s="4"/>
      <c r="Q194" s="4"/>
      <c r="R194" s="4"/>
      <c r="S194" s="4"/>
      <c r="T194" s="890" t="s">
        <v>764</v>
      </c>
      <c r="U194" s="891"/>
      <c r="V194" s="4"/>
      <c r="W194" s="4" t="s">
        <v>971</v>
      </c>
      <c r="X194" s="4"/>
      <c r="Y194" s="4"/>
      <c r="Z194" s="4"/>
      <c r="AA194" s="4"/>
      <c r="AB194" s="4"/>
      <c r="AC194" s="4"/>
      <c r="AD194" s="4"/>
      <c r="AE194" s="4"/>
      <c r="AF194" s="4"/>
      <c r="AG194" s="4"/>
      <c r="AH194" s="890">
        <v>23</v>
      </c>
      <c r="AI194" s="891"/>
      <c r="AJ194" s="4"/>
      <c r="AK194" s="4"/>
      <c r="AL194" s="4"/>
      <c r="AM194" s="4"/>
      <c r="AN194" s="4"/>
      <c r="AO194" s="4"/>
      <c r="AP194" s="4"/>
      <c r="AQ194" s="4"/>
      <c r="AR194" s="4"/>
      <c r="AS194" s="4"/>
      <c r="AT194" s="4"/>
      <c r="AU194" s="4"/>
      <c r="AV194" s="4"/>
      <c r="AW194" s="4"/>
      <c r="AX194" s="4"/>
      <c r="AY194" s="4"/>
      <c r="AZ194" s="4"/>
      <c r="BA194" s="4"/>
      <c r="BB194" s="4"/>
      <c r="BC194" s="4" t="s">
        <v>972</v>
      </c>
      <c r="BD194" s="4"/>
      <c r="BE194" s="4"/>
      <c r="BF194" s="4"/>
      <c r="BG194" s="4"/>
      <c r="BH194" s="4"/>
      <c r="BI194" s="4"/>
      <c r="BJ194" s="4"/>
      <c r="BK194" s="4"/>
      <c r="BL194" s="4"/>
      <c r="BM194" s="4"/>
      <c r="BN194" s="3" t="s">
        <v>973</v>
      </c>
      <c r="BO194" s="4"/>
      <c r="BP194" s="4"/>
      <c r="BQ194" s="4"/>
      <c r="BR194" s="4"/>
      <c r="BS194" s="4"/>
      <c r="BT194" s="4" t="s">
        <v>974</v>
      </c>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row>
    <row r="195" spans="1:157" ht="15.75" customHeight="1">
      <c r="A195" s="4"/>
      <c r="B195" s="4"/>
      <c r="C195" s="72"/>
      <c r="D195" s="4" t="s">
        <v>975</v>
      </c>
      <c r="E195" s="4"/>
      <c r="F195" s="4"/>
      <c r="G195" s="4"/>
      <c r="H195" s="4"/>
      <c r="I195" s="4"/>
      <c r="J195" s="4"/>
      <c r="K195" s="4"/>
      <c r="L195" s="4"/>
      <c r="M195" s="4"/>
      <c r="N195" s="4"/>
      <c r="O195" s="4"/>
      <c r="P195" s="4"/>
      <c r="Q195" s="4"/>
      <c r="R195" s="4"/>
      <c r="S195" s="4"/>
      <c r="T195" s="919" t="s">
        <v>864</v>
      </c>
      <c r="U195" s="898"/>
      <c r="V195" s="4"/>
      <c r="W195" s="4" t="s">
        <v>976</v>
      </c>
      <c r="X195" s="4"/>
      <c r="Y195" s="4"/>
      <c r="Z195" s="4"/>
      <c r="AA195" s="4"/>
      <c r="AB195" s="4"/>
      <c r="AC195" s="4"/>
      <c r="AD195" s="4"/>
      <c r="AE195" s="4"/>
      <c r="AF195" s="4"/>
      <c r="AG195" s="4"/>
      <c r="AH195" s="890">
        <v>26</v>
      </c>
      <c r="AI195" s="891"/>
      <c r="AJ195" s="4"/>
      <c r="AK195" s="4"/>
      <c r="AL195" s="4"/>
      <c r="AM195" s="4"/>
      <c r="AN195" s="4"/>
      <c r="AO195" s="4"/>
      <c r="AP195" s="4"/>
      <c r="AQ195" s="4"/>
      <c r="AR195" s="4"/>
      <c r="AS195" s="4"/>
      <c r="AT195" s="4"/>
      <c r="AU195" s="4"/>
      <c r="AV195" s="4"/>
      <c r="AW195" s="4"/>
      <c r="AX195" s="4"/>
      <c r="AY195" s="4"/>
      <c r="AZ195" s="4"/>
      <c r="BA195" s="4"/>
      <c r="BB195" s="4"/>
      <c r="BC195" s="4" t="s">
        <v>977</v>
      </c>
      <c r="BD195" s="4"/>
      <c r="BE195" s="4"/>
      <c r="BF195" s="4"/>
      <c r="BG195" s="4"/>
      <c r="BH195" s="4"/>
      <c r="BI195" s="4"/>
      <c r="BJ195" s="4"/>
      <c r="BK195" s="4"/>
      <c r="BL195" s="4"/>
      <c r="BM195" s="4"/>
      <c r="BN195" s="3" t="s">
        <v>978</v>
      </c>
      <c r="BO195" s="4"/>
      <c r="BP195" s="4"/>
      <c r="BQ195" s="4"/>
      <c r="BR195" s="4"/>
      <c r="BS195" s="4"/>
      <c r="BT195" s="4" t="s">
        <v>979</v>
      </c>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row>
    <row r="196" spans="1:157" ht="15.75" customHeight="1">
      <c r="A196" s="4"/>
      <c r="B196" s="4"/>
      <c r="C196" s="72"/>
      <c r="D196" s="4" t="s">
        <v>980</v>
      </c>
      <c r="E196" s="4"/>
      <c r="F196" s="4"/>
      <c r="G196" s="4"/>
      <c r="H196" s="4"/>
      <c r="I196" s="4"/>
      <c r="J196" s="4"/>
      <c r="K196" s="4"/>
      <c r="L196" s="4"/>
      <c r="M196" s="4"/>
      <c r="N196" s="4"/>
      <c r="O196" s="4"/>
      <c r="P196" s="4"/>
      <c r="Q196" s="4"/>
      <c r="R196" s="4"/>
      <c r="S196" s="4"/>
      <c r="T196" s="919" t="s">
        <v>764</v>
      </c>
      <c r="U196" s="898"/>
      <c r="V196" s="4"/>
      <c r="W196" s="4" t="s">
        <v>981</v>
      </c>
      <c r="X196" s="4"/>
      <c r="Y196" s="4"/>
      <c r="Z196" s="4"/>
      <c r="AA196" s="4"/>
      <c r="AB196" s="4"/>
      <c r="AC196" s="4"/>
      <c r="AD196" s="4"/>
      <c r="AE196" s="4"/>
      <c r="AF196" s="4"/>
      <c r="AG196" s="4"/>
      <c r="AH196" s="890">
        <v>14</v>
      </c>
      <c r="AI196" s="891"/>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3" t="s">
        <v>982</v>
      </c>
      <c r="BO196" s="4"/>
      <c r="BP196" s="4"/>
      <c r="BQ196" s="4"/>
      <c r="BR196" s="4"/>
      <c r="BS196" s="4"/>
      <c r="BT196" s="4" t="s">
        <v>983</v>
      </c>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row>
    <row r="197" spans="1:157" ht="12.75" customHeight="1">
      <c r="A197" s="4"/>
      <c r="B197" s="4"/>
      <c r="C197" s="72"/>
      <c r="D197" s="4" t="s">
        <v>984</v>
      </c>
      <c r="E197" s="4"/>
      <c r="F197" s="4"/>
      <c r="G197" s="4"/>
      <c r="H197" s="4"/>
      <c r="I197" s="4"/>
      <c r="J197" s="4"/>
      <c r="K197" s="4"/>
      <c r="L197" s="4"/>
      <c r="M197" s="4"/>
      <c r="N197" s="4"/>
      <c r="O197" s="4"/>
      <c r="P197" s="4"/>
      <c r="Q197" s="4"/>
      <c r="R197" s="4"/>
      <c r="S197" s="4"/>
      <c r="T197" s="919"/>
      <c r="U197" s="898"/>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t="s">
        <v>294</v>
      </c>
      <c r="BD197" s="4"/>
      <c r="BE197" s="4"/>
      <c r="BF197" s="4"/>
      <c r="BG197" s="4"/>
      <c r="BH197" s="4"/>
      <c r="BI197" s="4"/>
      <c r="BJ197" s="4"/>
      <c r="BK197" s="4"/>
      <c r="BL197" s="4"/>
      <c r="BM197" s="4"/>
      <c r="BN197" s="3" t="s">
        <v>985</v>
      </c>
      <c r="BO197" s="4"/>
      <c r="BP197" s="4"/>
      <c r="BQ197" s="4"/>
      <c r="BR197" s="4"/>
      <c r="BS197" s="4"/>
      <c r="BT197" s="4" t="s">
        <v>986</v>
      </c>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row>
    <row r="198" spans="1:157" ht="12.75" customHeight="1">
      <c r="A198" s="4"/>
      <c r="B198" s="4"/>
      <c r="C198" s="72"/>
      <c r="D198" s="4" t="s">
        <v>987</v>
      </c>
      <c r="E198" s="4"/>
      <c r="F198" s="4"/>
      <c r="G198" s="4"/>
      <c r="H198" s="4"/>
      <c r="I198" s="4"/>
      <c r="J198" s="4"/>
      <c r="K198" s="4"/>
      <c r="L198" s="4"/>
      <c r="M198" s="4"/>
      <c r="N198" s="4"/>
      <c r="O198" s="4"/>
      <c r="P198" s="4"/>
      <c r="Q198" s="4"/>
      <c r="R198" s="4"/>
      <c r="S198" s="4"/>
      <c r="T198" s="4"/>
      <c r="U198" s="4"/>
      <c r="V198" s="4"/>
      <c r="W198" s="4"/>
      <c r="X198" s="4"/>
      <c r="Y198" s="890" t="s">
        <v>764</v>
      </c>
      <c r="Z198" s="891"/>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84"/>
      <c r="BA198" s="84"/>
      <c r="BB198" s="4"/>
      <c r="BC198" s="4" t="s">
        <v>988</v>
      </c>
      <c r="BD198" s="4"/>
      <c r="BE198" s="4"/>
      <c r="BF198" s="4"/>
      <c r="BG198" s="4"/>
      <c r="BH198" s="4"/>
      <c r="BI198" s="4"/>
      <c r="BJ198" s="4"/>
      <c r="BK198" s="4"/>
      <c r="BL198" s="4"/>
      <c r="BM198" s="4"/>
      <c r="BN198" s="3" t="s">
        <v>989</v>
      </c>
      <c r="BO198" s="4"/>
      <c r="BP198" s="4"/>
      <c r="BQ198" s="4"/>
      <c r="BR198" s="4"/>
      <c r="BS198" s="4"/>
      <c r="BT198" s="4" t="s">
        <v>990</v>
      </c>
      <c r="BU198" s="4"/>
      <c r="BV198" s="85"/>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row>
    <row r="199" spans="1:157" ht="12.75" customHeight="1">
      <c r="A199" s="4"/>
      <c r="B199" s="4"/>
      <c r="C199" s="72"/>
      <c r="D199" s="4" t="s">
        <v>991</v>
      </c>
      <c r="E199" s="4"/>
      <c r="F199" s="4"/>
      <c r="G199" s="4"/>
      <c r="H199" s="4"/>
      <c r="I199" s="4"/>
      <c r="J199" s="4"/>
      <c r="K199" s="4"/>
      <c r="L199" s="4"/>
      <c r="M199" s="4"/>
      <c r="N199" s="4"/>
      <c r="O199" s="4"/>
      <c r="P199" s="4"/>
      <c r="Q199" s="4"/>
      <c r="R199" s="4"/>
      <c r="S199" s="4"/>
      <c r="T199" s="11"/>
      <c r="U199" s="11"/>
      <c r="V199" s="4"/>
      <c r="W199" s="4"/>
      <c r="X199" s="4"/>
      <c r="Y199" s="4"/>
      <c r="Z199" s="4"/>
      <c r="AA199" s="4"/>
      <c r="AB199" s="4"/>
      <c r="AC199" s="4"/>
      <c r="AD199" s="4"/>
      <c r="AE199" s="4"/>
      <c r="AF199" s="4"/>
      <c r="AG199" s="4"/>
      <c r="AH199" s="11"/>
      <c r="AI199" s="11"/>
      <c r="AJ199" s="4"/>
      <c r="AK199" s="4"/>
      <c r="AL199" s="4"/>
      <c r="AM199" s="4"/>
      <c r="AN199" s="4"/>
      <c r="AO199" s="4"/>
      <c r="AP199" s="4"/>
      <c r="AQ199" s="4"/>
      <c r="AR199" s="4"/>
      <c r="AS199" s="4"/>
      <c r="AT199" s="4"/>
      <c r="AU199" s="4"/>
      <c r="AV199" s="4"/>
      <c r="AW199" s="4"/>
      <c r="AX199" s="4"/>
      <c r="AY199" s="4"/>
      <c r="AZ199" s="84"/>
      <c r="BA199" s="84"/>
      <c r="BB199" s="4"/>
      <c r="BC199" s="4" t="s">
        <v>992</v>
      </c>
      <c r="BD199" s="4"/>
      <c r="BE199" s="4"/>
      <c r="BF199" s="4"/>
      <c r="BG199" s="4"/>
      <c r="BH199" s="4"/>
      <c r="BI199" s="4"/>
      <c r="BJ199" s="4"/>
      <c r="BK199" s="4"/>
      <c r="BL199" s="4"/>
      <c r="BM199" s="4"/>
      <c r="BN199" s="3" t="s">
        <v>993</v>
      </c>
      <c r="BO199" s="4"/>
      <c r="BP199" s="4"/>
      <c r="BQ199" s="4"/>
      <c r="BR199" s="4"/>
      <c r="BS199" s="4"/>
      <c r="BT199" s="86" t="s">
        <v>994</v>
      </c>
      <c r="BU199" s="4"/>
      <c r="BV199" s="85"/>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row>
    <row r="200" spans="1:157" ht="12.75" customHeight="1">
      <c r="A200" s="4"/>
      <c r="B200" s="4"/>
      <c r="C200" s="72"/>
      <c r="D200" s="67" t="s">
        <v>995</v>
      </c>
      <c r="E200" s="4"/>
      <c r="F200" s="4"/>
      <c r="G200" s="4"/>
      <c r="H200" s="4"/>
      <c r="I200" s="4"/>
      <c r="J200" s="4"/>
      <c r="K200" s="4"/>
      <c r="L200" s="4"/>
      <c r="M200" s="4"/>
      <c r="N200" s="4"/>
      <c r="O200" s="4"/>
      <c r="P200" s="4"/>
      <c r="Q200" s="4"/>
      <c r="R200" s="4"/>
      <c r="S200" s="4"/>
      <c r="T200" s="11"/>
      <c r="U200" s="11"/>
      <c r="V200" s="4"/>
      <c r="W200" s="67" t="s">
        <v>996</v>
      </c>
      <c r="X200" s="4"/>
      <c r="Y200" s="4"/>
      <c r="Z200" s="4"/>
      <c r="AA200" s="4"/>
      <c r="AB200" s="4"/>
      <c r="AC200" s="4"/>
      <c r="AD200" s="4"/>
      <c r="AE200" s="4"/>
      <c r="AF200" s="4"/>
      <c r="AG200" s="4"/>
      <c r="AH200" s="11"/>
      <c r="AI200" s="11"/>
      <c r="AJ200" s="4"/>
      <c r="AK200" s="4"/>
      <c r="AL200" s="4"/>
      <c r="AM200" s="4"/>
      <c r="AN200" s="4"/>
      <c r="AO200" s="4"/>
      <c r="AP200" s="4"/>
      <c r="AQ200" s="4"/>
      <c r="AR200" s="4"/>
      <c r="AS200" s="4"/>
      <c r="AT200" s="4"/>
      <c r="AU200" s="4"/>
      <c r="AV200" s="4"/>
      <c r="AW200" s="4"/>
      <c r="AX200" s="4"/>
      <c r="AY200" s="4"/>
      <c r="AZ200" s="84"/>
      <c r="BA200" s="84"/>
      <c r="BB200" s="4"/>
      <c r="BC200" s="4" t="s">
        <v>997</v>
      </c>
      <c r="BD200" s="4"/>
      <c r="BE200" s="4"/>
      <c r="BF200" s="4"/>
      <c r="BG200" s="4"/>
      <c r="BH200" s="4"/>
      <c r="BI200" s="4"/>
      <c r="BJ200" s="4"/>
      <c r="BK200" s="4"/>
      <c r="BL200" s="4"/>
      <c r="BM200" s="4"/>
      <c r="BN200" s="3" t="s">
        <v>998</v>
      </c>
      <c r="BO200" s="4"/>
      <c r="BP200" s="4"/>
      <c r="BQ200" s="4"/>
      <c r="BR200" s="4"/>
      <c r="BS200" s="4"/>
      <c r="BT200" s="86" t="s">
        <v>999</v>
      </c>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row>
    <row r="201" spans="1:157" ht="15.75" customHeight="1">
      <c r="A201" s="4"/>
      <c r="B201" s="4"/>
      <c r="C201" s="72"/>
      <c r="D201" s="9"/>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84"/>
      <c r="BA201" s="84"/>
      <c r="BB201" s="4"/>
      <c r="BC201" s="4" t="s">
        <v>1000</v>
      </c>
      <c r="BD201" s="4"/>
      <c r="BE201" s="4"/>
      <c r="BF201" s="4"/>
      <c r="BG201" s="4"/>
      <c r="BH201" s="4"/>
      <c r="BI201" s="4"/>
      <c r="BJ201" s="4"/>
      <c r="BK201" s="4"/>
      <c r="BL201" s="4"/>
      <c r="BM201" s="4"/>
      <c r="BN201" s="3" t="s">
        <v>1001</v>
      </c>
      <c r="BO201" s="85"/>
      <c r="BP201" s="86"/>
      <c r="BQ201" s="86"/>
      <c r="BR201" s="86"/>
      <c r="BS201" s="86"/>
      <c r="BT201" s="86" t="s">
        <v>1002</v>
      </c>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row>
    <row r="202" spans="1:157" ht="12.75" customHeight="1">
      <c r="A202" s="3" t="s">
        <v>1003</v>
      </c>
      <c r="B202" s="4"/>
      <c r="C202" s="3" t="s">
        <v>1004</v>
      </c>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t="s">
        <v>1005</v>
      </c>
      <c r="BD202" s="4"/>
      <c r="BE202" s="4"/>
      <c r="BF202" s="4"/>
      <c r="BG202" s="4"/>
      <c r="BH202" s="4"/>
      <c r="BI202" s="4"/>
      <c r="BJ202" s="4"/>
      <c r="BK202" s="4"/>
      <c r="BL202" s="4"/>
      <c r="BM202" s="4"/>
      <c r="BN202" s="3" t="s">
        <v>1006</v>
      </c>
      <c r="BO202" s="4"/>
      <c r="BP202" s="86"/>
      <c r="BQ202" s="86"/>
      <c r="BR202" s="86"/>
      <c r="BS202" s="86"/>
      <c r="BT202" s="86" t="s">
        <v>1007</v>
      </c>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row>
    <row r="203" spans="1:157" ht="12.75" customHeight="1">
      <c r="A203" s="4"/>
      <c r="B203" s="4"/>
      <c r="C203" s="4"/>
      <c r="D203" s="892" t="s">
        <v>1008</v>
      </c>
      <c r="E203" s="893"/>
      <c r="F203" s="893"/>
      <c r="G203" s="893"/>
      <c r="H203" s="893"/>
      <c r="I203" s="893"/>
      <c r="J203" s="893"/>
      <c r="K203" s="893"/>
      <c r="L203" s="893"/>
      <c r="M203" s="893"/>
      <c r="N203" s="4"/>
      <c r="O203" s="4"/>
      <c r="P203" s="1061">
        <f t="shared" ref="P203:P204" si="0">M26</f>
        <v>1506692.7</v>
      </c>
      <c r="Q203" s="893"/>
      <c r="R203" s="893"/>
      <c r="S203" s="893"/>
      <c r="T203" s="893"/>
      <c r="U203" s="893"/>
      <c r="V203" s="4"/>
      <c r="W203" s="4"/>
      <c r="X203" s="4"/>
      <c r="Y203" s="4"/>
      <c r="Z203" s="1062" t="s">
        <v>1009</v>
      </c>
      <c r="AA203" s="840"/>
      <c r="AB203" s="840"/>
      <c r="AC203" s="840"/>
      <c r="AD203" s="840"/>
      <c r="AE203" s="840"/>
      <c r="AF203" s="841"/>
      <c r="AG203" s="4"/>
      <c r="AH203" s="4"/>
      <c r="AI203" s="4"/>
      <c r="AJ203" s="4"/>
      <c r="AK203" s="4"/>
      <c r="AL203" s="4"/>
      <c r="AM203" s="4"/>
      <c r="AN203" s="4"/>
      <c r="AO203" s="4"/>
      <c r="AP203" s="4"/>
      <c r="AQ203" s="4"/>
      <c r="AR203" s="4"/>
      <c r="AS203" s="4"/>
      <c r="AT203" s="4"/>
      <c r="AU203" s="4"/>
      <c r="AV203" s="4"/>
      <c r="AW203" s="4"/>
      <c r="AX203" s="4"/>
      <c r="AY203" s="4"/>
      <c r="AZ203" s="4"/>
      <c r="BA203" s="4"/>
      <c r="BB203" s="4"/>
      <c r="BC203" s="4" t="s">
        <v>1010</v>
      </c>
      <c r="BD203" s="4"/>
      <c r="BE203" s="4"/>
      <c r="BF203" s="4"/>
      <c r="BG203" s="4"/>
      <c r="BH203" s="4"/>
      <c r="BI203" s="4"/>
      <c r="BJ203" s="4"/>
      <c r="BK203" s="4"/>
      <c r="BL203" s="4"/>
      <c r="BM203" s="4"/>
      <c r="BN203" s="3" t="s">
        <v>1011</v>
      </c>
      <c r="BO203" s="4"/>
      <c r="BP203" s="86"/>
      <c r="BQ203" s="86"/>
      <c r="BR203" s="86"/>
      <c r="BS203" s="86"/>
      <c r="BT203" s="86" t="s">
        <v>1012</v>
      </c>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row>
    <row r="204" spans="1:157" ht="12.75" customHeight="1">
      <c r="A204" s="4"/>
      <c r="B204" s="4"/>
      <c r="C204" s="72"/>
      <c r="D204" s="892" t="s">
        <v>1013</v>
      </c>
      <c r="E204" s="893"/>
      <c r="F204" s="893"/>
      <c r="G204" s="893"/>
      <c r="H204" s="893"/>
      <c r="I204" s="893"/>
      <c r="J204" s="893"/>
      <c r="K204" s="893"/>
      <c r="L204" s="893"/>
      <c r="M204" s="893"/>
      <c r="N204" s="4"/>
      <c r="O204" s="4"/>
      <c r="P204" s="1061">
        <f t="shared" si="0"/>
        <v>0</v>
      </c>
      <c r="Q204" s="893"/>
      <c r="R204" s="893"/>
      <c r="S204" s="893"/>
      <c r="T204" s="893"/>
      <c r="U204" s="893"/>
      <c r="V204" s="74"/>
      <c r="W204" s="4" t="s">
        <v>1014</v>
      </c>
      <c r="X204" s="4"/>
      <c r="Y204" s="4"/>
      <c r="Z204" s="999"/>
      <c r="AA204" s="832"/>
      <c r="AB204" s="832"/>
      <c r="AC204" s="832"/>
      <c r="AD204" s="832"/>
      <c r="AE204" s="832"/>
      <c r="AF204" s="1000"/>
      <c r="AG204" s="4" t="s">
        <v>1015</v>
      </c>
      <c r="AH204" s="4"/>
      <c r="AI204" s="4"/>
      <c r="AJ204" s="4"/>
      <c r="AK204" s="4"/>
      <c r="AL204" s="4"/>
      <c r="AM204" s="4"/>
      <c r="AN204" s="4"/>
      <c r="AO204" s="4"/>
      <c r="AP204" s="890" t="s">
        <v>764</v>
      </c>
      <c r="AQ204" s="891"/>
      <c r="AR204" s="4"/>
      <c r="AS204" s="4"/>
      <c r="AT204" s="4"/>
      <c r="AU204" s="4"/>
      <c r="AV204" s="4"/>
      <c r="AW204" s="4"/>
      <c r="AX204" s="4"/>
      <c r="AY204" s="4"/>
      <c r="AZ204" s="4"/>
      <c r="BA204" s="4"/>
      <c r="BB204" s="4"/>
      <c r="BC204" s="4" t="s">
        <v>1016</v>
      </c>
      <c r="BD204" s="4"/>
      <c r="BE204" s="4"/>
      <c r="BF204" s="4"/>
      <c r="BG204" s="4"/>
      <c r="BH204" s="4"/>
      <c r="BI204" s="4"/>
      <c r="BJ204" s="4"/>
      <c r="BK204" s="4"/>
      <c r="BL204" s="4"/>
      <c r="BM204" s="4"/>
      <c r="BN204" s="3" t="s">
        <v>1017</v>
      </c>
      <c r="BO204" s="4"/>
      <c r="BP204" s="4"/>
      <c r="BQ204" s="4"/>
      <c r="BR204" s="4"/>
      <c r="BS204" s="4"/>
      <c r="BT204" s="86" t="s">
        <v>1018</v>
      </c>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row>
    <row r="205" spans="1:157" ht="12.75" customHeight="1">
      <c r="A205" s="4"/>
      <c r="B205" s="4"/>
      <c r="C205" s="4"/>
      <c r="D205" s="87"/>
      <c r="E205" s="87"/>
      <c r="F205" s="87"/>
      <c r="G205" s="87"/>
      <c r="H205" s="87"/>
      <c r="I205" s="87"/>
      <c r="J205" s="87"/>
      <c r="K205" s="87"/>
      <c r="L205" s="87"/>
      <c r="M205" s="87"/>
      <c r="N205" s="87"/>
      <c r="O205" s="87"/>
      <c r="P205" s="87"/>
      <c r="Q205" s="4"/>
      <c r="R205" s="4"/>
      <c r="S205" s="4"/>
      <c r="T205" s="4"/>
      <c r="U205" s="4"/>
      <c r="V205" s="4"/>
      <c r="W205" s="4"/>
      <c r="X205" s="4"/>
      <c r="Y205" s="4"/>
      <c r="Z205" s="1017"/>
      <c r="AA205" s="893"/>
      <c r="AB205" s="893"/>
      <c r="AC205" s="893"/>
      <c r="AD205" s="893"/>
      <c r="AE205" s="893"/>
      <c r="AF205" s="1018"/>
      <c r="AG205" s="4"/>
      <c r="AH205" s="4"/>
      <c r="AI205" s="4"/>
      <c r="AJ205" s="4"/>
      <c r="AK205" s="4"/>
      <c r="AL205" s="4"/>
      <c r="AM205" s="4"/>
      <c r="AN205" s="4"/>
      <c r="AO205" s="4"/>
      <c r="AP205" s="4"/>
      <c r="AQ205" s="4"/>
      <c r="AR205" s="4"/>
      <c r="AS205" s="4"/>
      <c r="AT205" s="4"/>
      <c r="AU205" s="4"/>
      <c r="AV205" s="4"/>
      <c r="AW205" s="4"/>
      <c r="AX205" s="4"/>
      <c r="AY205" s="4"/>
      <c r="AZ205" s="4"/>
      <c r="BA205" s="4"/>
      <c r="BB205" s="4"/>
      <c r="BC205" s="4" t="s">
        <v>1019</v>
      </c>
      <c r="BD205" s="4"/>
      <c r="BE205" s="4"/>
      <c r="BF205" s="4"/>
      <c r="BG205" s="4"/>
      <c r="BH205" s="4"/>
      <c r="BI205" s="4"/>
      <c r="BJ205" s="4"/>
      <c r="BK205" s="4"/>
      <c r="BL205" s="4"/>
      <c r="BM205" s="4"/>
      <c r="BN205" s="3" t="s">
        <v>1020</v>
      </c>
      <c r="BO205" s="4"/>
      <c r="BP205" s="4"/>
      <c r="BQ205" s="4"/>
      <c r="BR205" s="4"/>
      <c r="BS205" s="4"/>
      <c r="BT205" s="86" t="s">
        <v>1021</v>
      </c>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row>
    <row r="206" spans="1:157" ht="15.75" customHeight="1">
      <c r="A206" s="3" t="s">
        <v>1022</v>
      </c>
      <c r="B206" s="4"/>
      <c r="C206" s="3" t="s">
        <v>1023</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35" t="s">
        <v>1024</v>
      </c>
      <c r="BD206" s="4"/>
      <c r="BE206" s="4"/>
      <c r="BF206" s="4"/>
      <c r="BG206" s="4"/>
      <c r="BH206" s="4"/>
      <c r="BI206" s="4"/>
      <c r="BJ206" s="4"/>
      <c r="BK206" s="4"/>
      <c r="BL206" s="4"/>
      <c r="BM206" s="4"/>
      <c r="BN206" s="3" t="s">
        <v>1025</v>
      </c>
      <c r="BO206" s="4"/>
      <c r="BP206" s="4"/>
      <c r="BQ206" s="4"/>
      <c r="BR206" s="4"/>
      <c r="BS206" s="4"/>
      <c r="BT206" s="86" t="s">
        <v>1026</v>
      </c>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row>
    <row r="207" spans="1:157" ht="15.75" customHeight="1">
      <c r="A207" s="4"/>
      <c r="B207" s="4"/>
      <c r="C207" s="72"/>
      <c r="D207" s="894" t="s">
        <v>1027</v>
      </c>
      <c r="E207" s="895"/>
      <c r="F207" s="895"/>
      <c r="G207" s="895"/>
      <c r="H207" s="895"/>
      <c r="I207" s="895"/>
      <c r="J207" s="895"/>
      <c r="K207" s="895"/>
      <c r="L207" s="895"/>
      <c r="M207" s="891"/>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t="s">
        <v>1028</v>
      </c>
      <c r="BD207" s="4"/>
      <c r="BE207" s="4"/>
      <c r="BF207" s="4"/>
      <c r="BG207" s="4"/>
      <c r="BH207" s="4"/>
      <c r="BI207" s="4"/>
      <c r="BJ207" s="4"/>
      <c r="BK207" s="4"/>
      <c r="BL207" s="4"/>
      <c r="BM207" s="4"/>
      <c r="BN207" s="3" t="s">
        <v>1029</v>
      </c>
      <c r="BO207" s="4"/>
      <c r="BP207" s="4"/>
      <c r="BQ207" s="4"/>
      <c r="BR207" s="4"/>
      <c r="BS207" s="4"/>
      <c r="BT207" s="86" t="s">
        <v>1030</v>
      </c>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row>
    <row r="208" spans="1:157"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t="s">
        <v>1031</v>
      </c>
      <c r="BD208" s="4"/>
      <c r="BE208" s="4"/>
      <c r="BF208" s="4"/>
      <c r="BG208" s="4"/>
      <c r="BH208" s="4"/>
      <c r="BI208" s="4"/>
      <c r="BJ208" s="4"/>
      <c r="BK208" s="4"/>
      <c r="BL208" s="4"/>
      <c r="BM208" s="4"/>
      <c r="BN208" s="3" t="s">
        <v>1032</v>
      </c>
      <c r="BO208" s="4"/>
      <c r="BP208" s="4"/>
      <c r="BQ208" s="4"/>
      <c r="BR208" s="4"/>
      <c r="BS208" s="4"/>
      <c r="BT208" s="86" t="s">
        <v>1033</v>
      </c>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row>
    <row r="209" spans="1:157" ht="15.75" customHeight="1">
      <c r="A209" s="3" t="s">
        <v>1034</v>
      </c>
      <c r="B209" s="4"/>
      <c r="C209" s="3" t="s">
        <v>1035</v>
      </c>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t="s">
        <v>1036</v>
      </c>
      <c r="BD209" s="4"/>
      <c r="BE209" s="4"/>
      <c r="BF209" s="4"/>
      <c r="BG209" s="4"/>
      <c r="BH209" s="4"/>
      <c r="BI209" s="4"/>
      <c r="BJ209" s="4"/>
      <c r="BK209" s="4"/>
      <c r="BL209" s="4"/>
      <c r="BM209" s="4"/>
      <c r="BN209" s="3" t="s">
        <v>1037</v>
      </c>
      <c r="BO209" s="4"/>
      <c r="BP209" s="4"/>
      <c r="BQ209" s="4"/>
      <c r="BR209" s="4"/>
      <c r="BS209" s="4"/>
      <c r="BT209" s="86" t="s">
        <v>1038</v>
      </c>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row>
    <row r="210" spans="1:157" ht="15.75" customHeight="1">
      <c r="A210" s="4"/>
      <c r="B210" s="4"/>
      <c r="C210" s="72"/>
      <c r="D210" s="894" t="s">
        <v>960</v>
      </c>
      <c r="E210" s="895"/>
      <c r="F210" s="895"/>
      <c r="G210" s="895"/>
      <c r="H210" s="895"/>
      <c r="I210" s="895"/>
      <c r="J210" s="895"/>
      <c r="K210" s="895"/>
      <c r="L210" s="895"/>
      <c r="M210" s="891"/>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3" t="s">
        <v>1039</v>
      </c>
      <c r="BO210" s="4"/>
      <c r="BP210" s="4"/>
      <c r="BQ210" s="4"/>
      <c r="BR210" s="4"/>
      <c r="BS210" s="4"/>
      <c r="BT210" s="86" t="s">
        <v>947</v>
      </c>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row>
    <row r="211" spans="1:157" ht="15.75" customHeight="1">
      <c r="A211" s="4"/>
      <c r="B211" s="4"/>
      <c r="C211" s="72"/>
      <c r="D211" s="4" t="s">
        <v>1040</v>
      </c>
      <c r="E211" s="4"/>
      <c r="F211" s="4"/>
      <c r="G211" s="4"/>
      <c r="H211" s="4"/>
      <c r="I211" s="4"/>
      <c r="J211" s="4"/>
      <c r="K211" s="4"/>
      <c r="L211" s="4"/>
      <c r="M211" s="4"/>
      <c r="N211" s="4"/>
      <c r="O211" s="4"/>
      <c r="P211" s="4"/>
      <c r="Q211" s="4"/>
      <c r="R211" s="4"/>
      <c r="S211" s="4"/>
      <c r="T211" s="4"/>
      <c r="U211" s="4"/>
      <c r="V211" s="4"/>
      <c r="W211" s="4"/>
      <c r="X211" s="4"/>
      <c r="Y211" s="890">
        <v>39</v>
      </c>
      <c r="Z211" s="891"/>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3" t="s">
        <v>1041</v>
      </c>
      <c r="BO211" s="4"/>
      <c r="BP211" s="4"/>
      <c r="BQ211" s="4"/>
      <c r="BR211" s="4"/>
      <c r="BS211" s="4"/>
      <c r="BT211" s="86" t="s">
        <v>1042</v>
      </c>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row>
    <row r="212" spans="1:157" ht="15.75" customHeight="1">
      <c r="A212" s="4"/>
      <c r="B212" s="4"/>
      <c r="C212" s="4"/>
      <c r="D212" s="4" t="s">
        <v>1043</v>
      </c>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t="s">
        <v>294</v>
      </c>
      <c r="BD212" s="4"/>
      <c r="BE212" s="4"/>
      <c r="BF212" s="4"/>
      <c r="BG212" s="4"/>
      <c r="BH212" s="4"/>
      <c r="BI212" s="4"/>
      <c r="BJ212" s="4"/>
      <c r="BK212" s="4"/>
      <c r="BL212" s="4"/>
      <c r="BM212" s="4"/>
      <c r="BN212" s="3" t="s">
        <v>1044</v>
      </c>
      <c r="BO212" s="4"/>
      <c r="BP212" s="4"/>
      <c r="BQ212" s="4"/>
      <c r="BR212" s="4"/>
      <c r="BS212" s="4"/>
      <c r="BT212" s="86" t="s">
        <v>1045</v>
      </c>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row>
    <row r="213" spans="1:157" ht="15.75" customHeight="1">
      <c r="A213" s="4"/>
      <c r="B213" s="4"/>
      <c r="C213" s="4"/>
      <c r="D213" s="1063" t="s">
        <v>952</v>
      </c>
      <c r="E213" s="895"/>
      <c r="F213" s="895"/>
      <c r="G213" s="895"/>
      <c r="H213" s="895"/>
      <c r="I213" s="895"/>
      <c r="J213" s="895"/>
      <c r="K213" s="895"/>
      <c r="L213" s="895"/>
      <c r="M213" s="895"/>
      <c r="N213" s="895"/>
      <c r="O213" s="895"/>
      <c r="P213" s="895"/>
      <c r="Q213" s="895"/>
      <c r="R213" s="895"/>
      <c r="S213" s="895"/>
      <c r="T213" s="895"/>
      <c r="U213" s="895"/>
      <c r="V213" s="895"/>
      <c r="W213" s="895"/>
      <c r="X213" s="895"/>
      <c r="Y213" s="895"/>
      <c r="Z213" s="891"/>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t="s">
        <v>1046</v>
      </c>
      <c r="BD213" s="4"/>
      <c r="BE213" s="4"/>
      <c r="BF213" s="4"/>
      <c r="BG213" s="4"/>
      <c r="BH213" s="4"/>
      <c r="BI213" s="4"/>
      <c r="BJ213" s="4"/>
      <c r="BK213" s="4"/>
      <c r="BL213" s="4"/>
      <c r="BM213" s="4"/>
      <c r="BN213" s="3" t="s">
        <v>1047</v>
      </c>
      <c r="BO213" s="4"/>
      <c r="BP213" s="4"/>
      <c r="BQ213" s="4"/>
      <c r="BR213" s="4"/>
      <c r="BS213" s="4"/>
      <c r="BT213" s="86" t="s">
        <v>1048</v>
      </c>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row>
    <row r="214" spans="1:157" ht="15.75" customHeight="1">
      <c r="A214" s="4"/>
      <c r="B214" s="4"/>
      <c r="C214" s="4"/>
      <c r="D214" s="4" t="s">
        <v>1049</v>
      </c>
      <c r="E214" s="4"/>
      <c r="F214" s="4"/>
      <c r="G214" s="4"/>
      <c r="H214" s="4"/>
      <c r="I214" s="4"/>
      <c r="J214" s="4"/>
      <c r="K214" s="4"/>
      <c r="L214" s="4"/>
      <c r="M214" s="4"/>
      <c r="N214" s="4"/>
      <c r="O214" s="4"/>
      <c r="P214" s="4"/>
      <c r="Q214" s="4"/>
      <c r="R214" s="4"/>
      <c r="S214" s="4"/>
      <c r="T214" s="4"/>
      <c r="U214" s="4"/>
      <c r="V214" s="4"/>
      <c r="W214" s="4"/>
      <c r="X214" s="4"/>
      <c r="Y214" s="4"/>
      <c r="Z214" s="6"/>
      <c r="AA214" s="4"/>
      <c r="AB214" s="1036"/>
      <c r="AC214" s="895"/>
      <c r="AD214" s="895"/>
      <c r="AE214" s="895"/>
      <c r="AF214" s="895"/>
      <c r="AG214" s="895"/>
      <c r="AH214" s="895"/>
      <c r="AI214" s="895"/>
      <c r="AJ214" s="895"/>
      <c r="AK214" s="895"/>
      <c r="AL214" s="891"/>
      <c r="AM214" s="72"/>
      <c r="AN214" s="72"/>
      <c r="AO214" s="72"/>
      <c r="AP214" s="72"/>
      <c r="AQ214" s="72"/>
      <c r="AR214" s="72"/>
      <c r="AS214" s="72"/>
      <c r="AT214" s="72"/>
      <c r="AU214" s="72"/>
      <c r="AV214" s="72"/>
      <c r="AW214" s="72"/>
      <c r="AX214" s="72"/>
      <c r="AY214" s="72"/>
      <c r="AZ214" s="4"/>
      <c r="BA214" s="4"/>
      <c r="BB214" s="4"/>
      <c r="BC214" s="4" t="s">
        <v>1050</v>
      </c>
      <c r="BD214" s="4"/>
      <c r="BE214" s="4"/>
      <c r="BF214" s="4"/>
      <c r="BG214" s="4"/>
      <c r="BH214" s="4"/>
      <c r="BI214" s="4"/>
      <c r="BJ214" s="4"/>
      <c r="BK214" s="4"/>
      <c r="BL214" s="4"/>
      <c r="BM214" s="4"/>
      <c r="BN214" s="3" t="s">
        <v>1051</v>
      </c>
      <c r="BO214" s="4"/>
      <c r="BP214" s="4"/>
      <c r="BQ214" s="4"/>
      <c r="BR214" s="4"/>
      <c r="BS214" s="4"/>
      <c r="BT214" s="86" t="s">
        <v>1052</v>
      </c>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row>
    <row r="215" spans="1:157" ht="12.75" customHeight="1">
      <c r="A215" s="4"/>
      <c r="B215" s="4"/>
      <c r="C215" s="4"/>
      <c r="D215" s="4" t="s">
        <v>1053</v>
      </c>
      <c r="E215" s="4"/>
      <c r="F215" s="4"/>
      <c r="G215" s="4"/>
      <c r="H215" s="4"/>
      <c r="I215" s="4"/>
      <c r="J215" s="4"/>
      <c r="K215" s="4"/>
      <c r="L215" s="4"/>
      <c r="M215" s="4"/>
      <c r="N215" s="4"/>
      <c r="O215" s="4"/>
      <c r="P215" s="4"/>
      <c r="Q215" s="4"/>
      <c r="R215" s="4"/>
      <c r="S215" s="4"/>
      <c r="T215" s="4"/>
      <c r="U215" s="4"/>
      <c r="V215" s="4"/>
      <c r="W215" s="4"/>
      <c r="X215" s="4"/>
      <c r="Y215" s="4"/>
      <c r="Z215" s="6"/>
      <c r="AA215" s="4"/>
      <c r="AB215" s="1036"/>
      <c r="AC215" s="895"/>
      <c r="AD215" s="895"/>
      <c r="AE215" s="895"/>
      <c r="AF215" s="895"/>
      <c r="AG215" s="895"/>
      <c r="AH215" s="895"/>
      <c r="AI215" s="895"/>
      <c r="AJ215" s="895"/>
      <c r="AK215" s="895"/>
      <c r="AL215" s="891"/>
      <c r="AM215" s="72"/>
      <c r="AN215" s="72"/>
      <c r="AO215" s="72"/>
      <c r="AP215" s="72"/>
      <c r="AQ215" s="72"/>
      <c r="AR215" s="72"/>
      <c r="AS215" s="72"/>
      <c r="AT215" s="72"/>
      <c r="AU215" s="72"/>
      <c r="AV215" s="72"/>
      <c r="AW215" s="72"/>
      <c r="AX215" s="72"/>
      <c r="AY215" s="72"/>
      <c r="AZ215" s="4"/>
      <c r="BA215" s="4"/>
      <c r="BB215" s="4"/>
      <c r="BC215" s="4" t="s">
        <v>1054</v>
      </c>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row>
    <row r="216" spans="1:157"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6"/>
      <c r="AA216" s="4"/>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4"/>
      <c r="BA216" s="4"/>
      <c r="BB216" s="4"/>
      <c r="BC216" s="4" t="s">
        <v>1055</v>
      </c>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row>
    <row r="217" spans="1:157" ht="15.75" customHeight="1">
      <c r="A217" s="3" t="s">
        <v>1056</v>
      </c>
      <c r="B217" s="4"/>
      <c r="C217" s="3" t="s">
        <v>1057</v>
      </c>
      <c r="D217" s="7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t="s">
        <v>1058</v>
      </c>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row>
    <row r="218" spans="1:157" ht="15.75" customHeight="1">
      <c r="A218" s="3"/>
      <c r="B218" s="4"/>
      <c r="C218" s="3"/>
      <c r="D218" s="4" t="s">
        <v>1059</v>
      </c>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t="s">
        <v>1060</v>
      </c>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row>
    <row r="219" spans="1:157" ht="12.75" customHeight="1">
      <c r="A219" s="3"/>
      <c r="B219" s="4"/>
      <c r="C219" s="3"/>
      <c r="D219" s="894" t="s">
        <v>997</v>
      </c>
      <c r="E219" s="895"/>
      <c r="F219" s="895"/>
      <c r="G219" s="895"/>
      <c r="H219" s="895"/>
      <c r="I219" s="895"/>
      <c r="J219" s="895"/>
      <c r="K219" s="895"/>
      <c r="L219" s="895"/>
      <c r="M219" s="895"/>
      <c r="N219" s="895"/>
      <c r="O219" s="895"/>
      <c r="P219" s="895"/>
      <c r="Q219" s="895"/>
      <c r="R219" s="895"/>
      <c r="S219" s="895"/>
      <c r="T219" s="895"/>
      <c r="U219" s="895"/>
      <c r="V219" s="895"/>
      <c r="W219" s="895"/>
      <c r="X219" s="895"/>
      <c r="Y219" s="895"/>
      <c r="Z219" s="891"/>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t="s">
        <v>1061</v>
      </c>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row>
    <row r="220" spans="1:157" ht="15.75" customHeight="1">
      <c r="A220" s="3"/>
      <c r="B220" s="4"/>
      <c r="C220" s="3"/>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t="s">
        <v>1062</v>
      </c>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row>
    <row r="221" spans="1:157" ht="15.75" customHeight="1">
      <c r="A221" s="962" t="s">
        <v>1063</v>
      </c>
      <c r="B221" s="883"/>
      <c r="C221" s="883"/>
      <c r="D221" s="883"/>
      <c r="E221" s="883"/>
      <c r="F221" s="883"/>
      <c r="G221" s="883"/>
      <c r="H221" s="883"/>
      <c r="I221" s="883"/>
      <c r="J221" s="883"/>
      <c r="K221" s="883"/>
      <c r="L221" s="883"/>
      <c r="M221" s="883"/>
      <c r="N221" s="883"/>
      <c r="O221" s="883"/>
      <c r="P221" s="883"/>
      <c r="Q221" s="883"/>
      <c r="R221" s="883"/>
      <c r="S221" s="883"/>
      <c r="T221" s="883"/>
      <c r="U221" s="883"/>
      <c r="V221" s="883"/>
      <c r="W221" s="883"/>
      <c r="X221" s="883"/>
      <c r="Y221" s="883"/>
      <c r="Z221" s="883"/>
      <c r="AA221" s="883"/>
      <c r="AB221" s="883"/>
      <c r="AC221" s="883"/>
      <c r="AD221" s="883"/>
      <c r="AE221" s="883"/>
      <c r="AF221" s="883"/>
      <c r="AG221" s="883"/>
      <c r="AH221" s="883"/>
      <c r="AI221" s="883"/>
      <c r="AJ221" s="883"/>
      <c r="AK221" s="883"/>
      <c r="AL221" s="963"/>
      <c r="AM221" s="79"/>
      <c r="AN221" s="79"/>
      <c r="AO221" s="79"/>
      <c r="AP221" s="79"/>
      <c r="AQ221" s="79"/>
      <c r="AR221" s="79"/>
      <c r="AS221" s="79"/>
      <c r="AT221" s="79"/>
      <c r="AU221" s="79"/>
      <c r="AV221" s="79"/>
      <c r="AW221" s="79"/>
      <c r="AX221" s="79"/>
      <c r="AY221" s="79"/>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row>
    <row r="222" spans="1:157" ht="15.75" customHeight="1">
      <c r="A222" s="964"/>
      <c r="B222" s="862"/>
      <c r="C222" s="862"/>
      <c r="D222" s="862"/>
      <c r="E222" s="862"/>
      <c r="F222" s="862"/>
      <c r="G222" s="862"/>
      <c r="H222" s="862"/>
      <c r="I222" s="862"/>
      <c r="J222" s="862"/>
      <c r="K222" s="862"/>
      <c r="L222" s="862"/>
      <c r="M222" s="862"/>
      <c r="N222" s="862"/>
      <c r="O222" s="862"/>
      <c r="P222" s="862"/>
      <c r="Q222" s="862"/>
      <c r="R222" s="862"/>
      <c r="S222" s="862"/>
      <c r="T222" s="862"/>
      <c r="U222" s="862"/>
      <c r="V222" s="862"/>
      <c r="W222" s="862"/>
      <c r="X222" s="862"/>
      <c r="Y222" s="862"/>
      <c r="Z222" s="862"/>
      <c r="AA222" s="862"/>
      <c r="AB222" s="862"/>
      <c r="AC222" s="862"/>
      <c r="AD222" s="862"/>
      <c r="AE222" s="862"/>
      <c r="AF222" s="862"/>
      <c r="AG222" s="862"/>
      <c r="AH222" s="862"/>
      <c r="AI222" s="862"/>
      <c r="AJ222" s="862"/>
      <c r="AK222" s="862"/>
      <c r="AL222" s="965"/>
      <c r="AM222" s="79"/>
      <c r="AN222" s="79"/>
      <c r="AO222" s="79"/>
      <c r="AP222" s="79"/>
      <c r="AQ222" s="79"/>
      <c r="AR222" s="79"/>
      <c r="AS222" s="79"/>
      <c r="AT222" s="79"/>
      <c r="AU222" s="79"/>
      <c r="AV222" s="79"/>
      <c r="AW222" s="79"/>
      <c r="AX222" s="79"/>
      <c r="AY222" s="79"/>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row>
    <row r="223" spans="1:157"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row>
    <row r="224" spans="1:157" ht="15.75" customHeight="1">
      <c r="A224" s="3" t="s">
        <v>889</v>
      </c>
      <c r="B224" s="3"/>
      <c r="C224" s="3" t="s">
        <v>1064</v>
      </c>
      <c r="D224" s="3"/>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row>
    <row r="225" spans="1:157" ht="15.75" customHeight="1">
      <c r="A225" s="4"/>
      <c r="B225" s="4"/>
      <c r="C225" s="4"/>
      <c r="D225" s="4" t="s">
        <v>1065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890" t="s">
        <v>299</v>
      </c>
      <c r="AJ225" s="891"/>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row>
    <row r="226" spans="1:157" ht="15.75" customHeight="1">
      <c r="A226" s="4"/>
      <c r="B226" s="4"/>
      <c r="C226" s="4"/>
      <c r="D226" s="4" t="s">
        <v>1066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890" t="s">
        <v>299</v>
      </c>
      <c r="AJ226" s="891"/>
      <c r="AK226" s="4"/>
      <c r="AL226" s="4"/>
      <c r="AM226" s="4"/>
      <c r="AN226" s="4"/>
      <c r="AO226" s="4"/>
      <c r="AP226" s="4"/>
      <c r="AQ226" s="4"/>
      <c r="AR226" s="4"/>
      <c r="AS226" s="4"/>
      <c r="AT226" s="4"/>
      <c r="AU226" s="4"/>
      <c r="AV226" s="4"/>
      <c r="AW226" s="4"/>
      <c r="AX226" s="4"/>
      <c r="AY226" s="4"/>
      <c r="AZ226" s="4"/>
      <c r="BA226" s="4"/>
      <c r="BB226" s="4" t="s">
        <v>1067</v>
      </c>
      <c r="BC226" s="4"/>
      <c r="BD226" s="4"/>
      <c r="BE226" s="4"/>
      <c r="BF226" s="4"/>
      <c r="BG226" s="88">
        <f>IF(AND(AND($M$248="for profit",$M$256="for profit",$M$264="nonprofit")),2,0)</f>
        <v>0</v>
      </c>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row>
    <row r="227" spans="1:157" ht="12.75" customHeight="1">
      <c r="A227" s="4"/>
      <c r="B227" s="4"/>
      <c r="C227" s="4"/>
      <c r="D227" s="4" t="s">
        <v>1068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890" t="s">
        <v>864</v>
      </c>
      <c r="AJ227" s="891"/>
      <c r="AK227" s="4"/>
      <c r="AL227" s="4"/>
      <c r="AM227" s="4"/>
      <c r="AN227" s="4"/>
      <c r="AO227" s="4"/>
      <c r="AP227" s="4"/>
      <c r="AQ227" s="4"/>
      <c r="AR227" s="4"/>
      <c r="AS227" s="4"/>
      <c r="AT227" s="4"/>
      <c r="AU227" s="4"/>
      <c r="AV227" s="4"/>
      <c r="AW227" s="4"/>
      <c r="AX227" s="4"/>
      <c r="AY227" s="4"/>
      <c r="AZ227" s="4"/>
      <c r="BA227" s="4"/>
      <c r="BB227" s="4" t="s">
        <v>1067</v>
      </c>
      <c r="BC227" s="4"/>
      <c r="BD227" s="4"/>
      <c r="BE227" s="4"/>
      <c r="BF227" s="4"/>
      <c r="BG227" s="88">
        <f>IF(AND(AND($M$248="for profit",$M$256="nonprofit",$M$264="for profit")),2,0)</f>
        <v>0</v>
      </c>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row>
    <row r="228" spans="1:157" ht="15.75" customHeight="1">
      <c r="A228" s="4"/>
      <c r="B228" s="4"/>
      <c r="C228" s="4"/>
      <c r="D228" s="4" t="s">
        <v>1069</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890" t="s">
        <v>299</v>
      </c>
      <c r="AJ228" s="891"/>
      <c r="AK228" s="4"/>
      <c r="AL228" s="4"/>
      <c r="AM228" s="4"/>
      <c r="AN228" s="4"/>
      <c r="AO228" s="4"/>
      <c r="AP228" s="4"/>
      <c r="AQ228" s="4"/>
      <c r="AR228" s="4"/>
      <c r="AS228" s="4"/>
      <c r="AT228" s="4"/>
      <c r="AU228" s="4"/>
      <c r="AV228" s="4"/>
      <c r="AW228" s="4"/>
      <c r="AX228" s="4"/>
      <c r="AY228" s="4"/>
      <c r="AZ228" s="4"/>
      <c r="BA228" s="4"/>
      <c r="BB228" s="4" t="s">
        <v>1067</v>
      </c>
      <c r="BC228" s="4"/>
      <c r="BD228" s="4"/>
      <c r="BE228" s="4"/>
      <c r="BF228" s="4"/>
      <c r="BG228" s="88">
        <f>IF(AND(AND($M$248="nonprofit",$M$256="for profit",$M$264="for profit")),2,0)</f>
        <v>0</v>
      </c>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row>
    <row r="229" spans="1:157"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t="s">
        <v>1067</v>
      </c>
      <c r="BC229" s="4"/>
      <c r="BD229" s="4"/>
      <c r="BE229" s="4"/>
      <c r="BF229" s="4"/>
      <c r="BG229" s="88">
        <f>IF(AND(AND($M$248="for profit",$M$256="nonprofit",$M$264="(select one)")),2,0)</f>
        <v>0</v>
      </c>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row>
    <row r="230" spans="1:157" ht="15.75" customHeight="1">
      <c r="A230" s="3" t="s">
        <v>925</v>
      </c>
      <c r="B230" s="4"/>
      <c r="C230" s="3" t="s">
        <v>1070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t="s">
        <v>1067</v>
      </c>
      <c r="BC230" s="4"/>
      <c r="BD230" s="4"/>
      <c r="BE230" s="4"/>
      <c r="BF230" s="4"/>
      <c r="BG230" s="1">
        <f>IF(AND(AND($M$248="nonprofit",$M$256="for profit",$M$264="(select one)")),2,0)</f>
        <v>2</v>
      </c>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row>
    <row r="231" spans="1:157" ht="15.75" customHeight="1">
      <c r="A231" s="4"/>
      <c r="B231" s="4"/>
      <c r="C231" s="4"/>
      <c r="D231" s="4" t="s">
        <v>1071</v>
      </c>
      <c r="E231" s="4"/>
      <c r="F231" s="4"/>
      <c r="G231" s="4"/>
      <c r="H231" s="4"/>
      <c r="I231" s="4"/>
      <c r="J231" s="4"/>
      <c r="K231" s="4"/>
      <c r="L231" s="4"/>
      <c r="M231" s="1060" t="str">
        <f>H16</f>
        <v>UPH Porterville, LP</v>
      </c>
      <c r="N231" s="893"/>
      <c r="O231" s="893"/>
      <c r="P231" s="893"/>
      <c r="Q231" s="893"/>
      <c r="R231" s="893"/>
      <c r="S231" s="893"/>
      <c r="T231" s="893"/>
      <c r="U231" s="893"/>
      <c r="V231" s="893"/>
      <c r="W231" s="893"/>
      <c r="X231" s="893"/>
      <c r="Y231" s="893"/>
      <c r="Z231" s="893"/>
      <c r="AA231" s="893"/>
      <c r="AB231" s="893"/>
      <c r="AC231" s="893"/>
      <c r="AD231" s="893"/>
      <c r="AE231" s="893"/>
      <c r="AF231" s="893"/>
      <c r="AG231" s="893"/>
      <c r="AH231" s="893"/>
      <c r="AI231" s="893"/>
      <c r="AJ231" s="893"/>
      <c r="AK231" s="893"/>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row>
    <row r="232" spans="1:157" ht="15.75" customHeight="1">
      <c r="A232" s="4"/>
      <c r="B232" s="4"/>
      <c r="C232" s="4"/>
      <c r="D232" s="4" t="s">
        <v>1073</v>
      </c>
      <c r="E232" s="4"/>
      <c r="F232" s="4"/>
      <c r="G232" s="4"/>
      <c r="H232" s="4"/>
      <c r="I232" s="4"/>
      <c r="J232" s="4"/>
      <c r="K232" s="4"/>
      <c r="L232" s="4"/>
      <c r="M232" s="894" t="s">
        <v>2598</v>
      </c>
      <c r="N232" s="895"/>
      <c r="O232" s="895"/>
      <c r="P232" s="895"/>
      <c r="Q232" s="895"/>
      <c r="R232" s="895"/>
      <c r="S232" s="895"/>
      <c r="T232" s="895"/>
      <c r="U232" s="895"/>
      <c r="V232" s="895"/>
      <c r="W232" s="895"/>
      <c r="X232" s="895"/>
      <c r="Y232" s="895"/>
      <c r="Z232" s="895"/>
      <c r="AA232" s="895"/>
      <c r="AB232" s="895"/>
      <c r="AC232" s="895"/>
      <c r="AD232" s="895"/>
      <c r="AE232" s="891"/>
      <c r="AF232" s="4"/>
      <c r="AG232" s="4"/>
      <c r="AH232" s="4"/>
      <c r="AI232" s="4"/>
      <c r="AJ232" s="4"/>
      <c r="AK232" s="4"/>
      <c r="AL232" s="90"/>
      <c r="AM232" s="4"/>
      <c r="AN232" s="4"/>
      <c r="AO232" s="4"/>
      <c r="AP232" s="4"/>
      <c r="AQ232" s="4"/>
      <c r="AR232" s="4"/>
      <c r="AS232" s="4"/>
      <c r="AT232" s="4"/>
      <c r="AU232" s="4"/>
      <c r="AV232" s="4"/>
      <c r="AW232" s="4"/>
      <c r="AX232" s="4"/>
      <c r="AY232" s="4"/>
      <c r="AZ232" s="4"/>
      <c r="BA232" s="4"/>
      <c r="BB232" s="3" t="s">
        <v>1067</v>
      </c>
      <c r="BC232" s="4"/>
      <c r="BD232" s="4"/>
      <c r="BE232" s="4"/>
      <c r="BF232" s="4"/>
      <c r="BG232" s="88">
        <f>IF(AND(AND($M$248="nonprofit",$M$256="nonprofit",$M$264="for profit")),2,0)</f>
        <v>0</v>
      </c>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row>
    <row r="233" spans="1:157" ht="15.75" customHeight="1">
      <c r="A233" s="4"/>
      <c r="B233" s="4"/>
      <c r="C233" s="4"/>
      <c r="D233" s="4" t="s">
        <v>944</v>
      </c>
      <c r="E233" s="4"/>
      <c r="F233" s="4"/>
      <c r="G233" s="4"/>
      <c r="H233" s="4"/>
      <c r="I233" s="4"/>
      <c r="J233" s="4"/>
      <c r="K233" s="4"/>
      <c r="L233" s="4"/>
      <c r="M233" s="894" t="s">
        <v>877</v>
      </c>
      <c r="N233" s="895"/>
      <c r="O233" s="895"/>
      <c r="P233" s="895"/>
      <c r="Q233" s="895"/>
      <c r="R233" s="895"/>
      <c r="S233" s="895"/>
      <c r="T233" s="891"/>
      <c r="U233" s="4"/>
      <c r="V233" s="19" t="s">
        <v>1074</v>
      </c>
      <c r="W233" s="900" t="s">
        <v>2599</v>
      </c>
      <c r="X233" s="898"/>
      <c r="Y233" s="4" t="s">
        <v>950</v>
      </c>
      <c r="Z233" s="4"/>
      <c r="AA233" s="4"/>
      <c r="AB233" s="4"/>
      <c r="AC233" s="894">
        <v>93711</v>
      </c>
      <c r="AD233" s="895"/>
      <c r="AE233" s="891"/>
      <c r="AF233" s="4"/>
      <c r="AG233" s="4"/>
      <c r="AH233" s="4"/>
      <c r="AI233" s="4"/>
      <c r="AJ233" s="4"/>
      <c r="AK233" s="4"/>
      <c r="AL233" s="4"/>
      <c r="AM233" s="4"/>
      <c r="AN233" s="4"/>
      <c r="AO233" s="4"/>
      <c r="AP233" s="4"/>
      <c r="AQ233" s="4"/>
      <c r="AR233" s="4"/>
      <c r="AS233" s="4"/>
      <c r="AT233" s="4"/>
      <c r="AU233" s="4"/>
      <c r="AV233" s="4"/>
      <c r="AW233" s="4"/>
      <c r="AX233" s="4"/>
      <c r="AY233" s="4"/>
      <c r="AZ233" s="4"/>
      <c r="BA233" s="4"/>
      <c r="BB233" s="3" t="s">
        <v>1067</v>
      </c>
      <c r="BC233" s="4"/>
      <c r="BD233" s="4"/>
      <c r="BE233" s="4"/>
      <c r="BF233" s="4"/>
      <c r="BG233" s="88">
        <f>IF(AND(AND($M$248="nonprofit",$M$256="for profit",$M$264="nonprofit")),2,0)</f>
        <v>0</v>
      </c>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row>
    <row r="234" spans="1:157" ht="15.75" customHeight="1">
      <c r="A234" s="4"/>
      <c r="B234" s="4"/>
      <c r="C234" s="4"/>
      <c r="D234" s="4" t="s">
        <v>1075</v>
      </c>
      <c r="E234" s="4"/>
      <c r="F234" s="4"/>
      <c r="G234" s="4"/>
      <c r="H234" s="4"/>
      <c r="I234" s="4"/>
      <c r="J234" s="4"/>
      <c r="K234" s="12"/>
      <c r="L234" s="4"/>
      <c r="M234" s="894" t="s">
        <v>2548</v>
      </c>
      <c r="N234" s="895"/>
      <c r="O234" s="895"/>
      <c r="P234" s="895"/>
      <c r="Q234" s="895"/>
      <c r="R234" s="895"/>
      <c r="S234" s="895"/>
      <c r="T234" s="895"/>
      <c r="U234" s="895"/>
      <c r="V234" s="895"/>
      <c r="W234" s="895"/>
      <c r="X234" s="895"/>
      <c r="Y234" s="895"/>
      <c r="Z234" s="895"/>
      <c r="AA234" s="895"/>
      <c r="AB234" s="895"/>
      <c r="AC234" s="895"/>
      <c r="AD234" s="895"/>
      <c r="AE234" s="891"/>
      <c r="AF234" s="4"/>
      <c r="AG234" s="4"/>
      <c r="AH234" s="4"/>
      <c r="AI234" s="4"/>
      <c r="AJ234" s="4"/>
      <c r="AK234" s="4"/>
      <c r="AL234" s="4"/>
      <c r="AM234" s="4"/>
      <c r="AN234" s="4"/>
      <c r="AO234" s="4"/>
      <c r="AP234" s="4"/>
      <c r="AQ234" s="4"/>
      <c r="AR234" s="4"/>
      <c r="AS234" s="4"/>
      <c r="AT234" s="4"/>
      <c r="AU234" s="4"/>
      <c r="AV234" s="4"/>
      <c r="AW234" s="4"/>
      <c r="AX234" s="4"/>
      <c r="AY234" s="4"/>
      <c r="AZ234" s="4"/>
      <c r="BA234" s="4"/>
      <c r="BB234" s="3" t="s">
        <v>1067</v>
      </c>
      <c r="BC234" s="4"/>
      <c r="BD234" s="4"/>
      <c r="BE234" s="4"/>
      <c r="BF234" s="4"/>
      <c r="BG234" s="1">
        <f>IF(AND(AND($M$248="for profit",$M$256="nonprofit",$M$264="nonprofit")),2,0)</f>
        <v>0</v>
      </c>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row>
    <row r="235" spans="1:157" ht="15.75" customHeight="1">
      <c r="A235" s="4"/>
      <c r="B235" s="4"/>
      <c r="C235" s="4"/>
      <c r="D235" s="4" t="s">
        <v>1076</v>
      </c>
      <c r="E235" s="4"/>
      <c r="F235" s="4"/>
      <c r="G235" s="4"/>
      <c r="H235" s="4"/>
      <c r="I235" s="4"/>
      <c r="J235" s="4"/>
      <c r="K235" s="4"/>
      <c r="L235" s="4"/>
      <c r="M235" s="901" t="s">
        <v>2549</v>
      </c>
      <c r="N235" s="849"/>
      <c r="O235" s="849"/>
      <c r="P235" s="849"/>
      <c r="Q235" s="849"/>
      <c r="R235" s="898"/>
      <c r="S235" s="4" t="s">
        <v>1077</v>
      </c>
      <c r="T235" s="4"/>
      <c r="U235" s="900"/>
      <c r="V235" s="849"/>
      <c r="W235" s="898"/>
      <c r="X235" s="4" t="s">
        <v>1078</v>
      </c>
      <c r="Y235" s="4"/>
      <c r="Z235" s="901"/>
      <c r="AA235" s="849"/>
      <c r="AB235" s="849"/>
      <c r="AC235" s="849"/>
      <c r="AD235" s="849"/>
      <c r="AE235" s="898"/>
      <c r="AF235" s="4"/>
      <c r="AG235" s="4"/>
      <c r="AH235" s="4"/>
      <c r="AI235" s="4"/>
      <c r="AJ235" s="4"/>
      <c r="AK235" s="4"/>
      <c r="AL235" s="4"/>
      <c r="AM235" s="4"/>
      <c r="AN235" s="4"/>
      <c r="AO235" s="4"/>
      <c r="AP235" s="4"/>
      <c r="AQ235" s="4"/>
      <c r="AR235" s="4"/>
      <c r="AS235" s="4"/>
      <c r="AT235" s="4"/>
      <c r="AU235" s="4"/>
      <c r="AV235" s="4"/>
      <c r="AW235" s="4"/>
      <c r="AX235" s="4"/>
      <c r="AY235" s="4"/>
      <c r="AZ235" s="4"/>
      <c r="BA235" s="4"/>
      <c r="BB235" s="3"/>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row>
    <row r="236" spans="1:157" ht="15.75" customHeight="1">
      <c r="A236" s="4"/>
      <c r="B236" s="4"/>
      <c r="C236" s="4"/>
      <c r="D236" s="4" t="s">
        <v>1079</v>
      </c>
      <c r="E236" s="4"/>
      <c r="F236" s="4"/>
      <c r="G236" s="4"/>
      <c r="H236" s="4"/>
      <c r="I236" s="4"/>
      <c r="J236" s="4"/>
      <c r="K236" s="4"/>
      <c r="L236" s="4"/>
      <c r="M236" s="1055" t="s">
        <v>2547</v>
      </c>
      <c r="N236" s="895"/>
      <c r="O236" s="895"/>
      <c r="P236" s="895"/>
      <c r="Q236" s="895"/>
      <c r="R236" s="895"/>
      <c r="S236" s="895"/>
      <c r="T236" s="895"/>
      <c r="U236" s="895"/>
      <c r="V236" s="895"/>
      <c r="W236" s="895"/>
      <c r="X236" s="895"/>
      <c r="Y236" s="895"/>
      <c r="Z236" s="895"/>
      <c r="AA236" s="895"/>
      <c r="AB236" s="895"/>
      <c r="AC236" s="895"/>
      <c r="AD236" s="895"/>
      <c r="AE236" s="891"/>
      <c r="AF236" s="4"/>
      <c r="AG236" s="4"/>
      <c r="AH236" s="4"/>
      <c r="AI236" s="4"/>
      <c r="AJ236" s="4"/>
      <c r="AK236" s="4"/>
      <c r="AL236" s="4"/>
      <c r="AM236" s="4"/>
      <c r="AN236" s="4"/>
      <c r="AO236" s="4"/>
      <c r="AP236" s="4"/>
      <c r="AQ236" s="4"/>
      <c r="AR236" s="4"/>
      <c r="AS236" s="4"/>
      <c r="AT236" s="4"/>
      <c r="AU236" s="4"/>
      <c r="AV236" s="4"/>
      <c r="AW236" s="4"/>
      <c r="AX236" s="4"/>
      <c r="AY236" s="4"/>
      <c r="AZ236" s="4"/>
      <c r="BA236" s="4"/>
      <c r="BB236" s="4" t="s">
        <v>1080</v>
      </c>
      <c r="BC236" s="4"/>
      <c r="BD236" s="4"/>
      <c r="BE236" s="4"/>
      <c r="BF236" s="4"/>
      <c r="BG236" s="88">
        <f>IF(AND(AND($M$248="nonprofit",$M$256="nonprofit",$M$264="(select one)")),1,0)</f>
        <v>0</v>
      </c>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row>
    <row r="237" spans="1:157" ht="15.75" customHeight="1">
      <c r="A237" s="3" t="s">
        <v>1003</v>
      </c>
      <c r="B237" s="4"/>
      <c r="C237" s="3" t="s">
        <v>1081</v>
      </c>
      <c r="D237" s="4"/>
      <c r="E237" s="4"/>
      <c r="F237" s="4"/>
      <c r="G237" s="4"/>
      <c r="H237" s="4"/>
      <c r="I237" s="4"/>
      <c r="J237" s="4"/>
      <c r="K237" s="4"/>
      <c r="L237" s="4"/>
      <c r="M237" s="900" t="s">
        <v>1058</v>
      </c>
      <c r="N237" s="849"/>
      <c r="O237" s="849"/>
      <c r="P237" s="849"/>
      <c r="Q237" s="849"/>
      <c r="R237" s="849"/>
      <c r="S237" s="849"/>
      <c r="T237" s="898"/>
      <c r="U237" s="4" t="s">
        <v>1082</v>
      </c>
      <c r="V237" s="4"/>
      <c r="W237" s="4"/>
      <c r="X237" s="4"/>
      <c r="Y237" s="4"/>
      <c r="Z237" s="4"/>
      <c r="AA237" s="1025" t="s">
        <v>1072</v>
      </c>
      <c r="AB237" s="895"/>
      <c r="AC237" s="895"/>
      <c r="AD237" s="895"/>
      <c r="AE237" s="895"/>
      <c r="AF237" s="895"/>
      <c r="AG237" s="895"/>
      <c r="AH237" s="895"/>
      <c r="AI237" s="895"/>
      <c r="AJ237" s="895"/>
      <c r="AK237" s="891"/>
      <c r="AL237" s="4"/>
      <c r="AM237" s="4"/>
      <c r="AN237" s="4"/>
      <c r="AO237" s="4"/>
      <c r="AP237" s="4"/>
      <c r="AQ237" s="4"/>
      <c r="AR237" s="4"/>
      <c r="AS237" s="4"/>
      <c r="AT237" s="4"/>
      <c r="AU237" s="4"/>
      <c r="AV237" s="4"/>
      <c r="AW237" s="4"/>
      <c r="AX237" s="4"/>
      <c r="AY237" s="4"/>
      <c r="AZ237" s="4"/>
      <c r="BA237" s="4"/>
      <c r="BB237" s="4" t="s">
        <v>1080</v>
      </c>
      <c r="BC237" s="4"/>
      <c r="BD237" s="4"/>
      <c r="BE237" s="4"/>
      <c r="BF237" s="4"/>
      <c r="BG237" s="88">
        <f>IF(AND(AND($M$248="nonprofit",$M$256="nonprofit",$M$264="nonprofit")),1,0)</f>
        <v>0</v>
      </c>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row>
    <row r="238" spans="1:157" ht="15.75" customHeight="1">
      <c r="A238" s="4"/>
      <c r="B238" s="4"/>
      <c r="C238" s="4"/>
      <c r="D238" s="4" t="s">
        <v>1083</v>
      </c>
      <c r="E238" s="4"/>
      <c r="F238" s="4"/>
      <c r="G238" s="4"/>
      <c r="H238" s="4"/>
      <c r="I238" s="4"/>
      <c r="J238" s="4"/>
      <c r="K238" s="4"/>
      <c r="L238" s="4"/>
      <c r="M238" s="894"/>
      <c r="N238" s="895"/>
      <c r="O238" s="895"/>
      <c r="P238" s="895"/>
      <c r="Q238" s="895"/>
      <c r="R238" s="895"/>
      <c r="S238" s="895"/>
      <c r="T238" s="895"/>
      <c r="U238" s="895"/>
      <c r="V238" s="895"/>
      <c r="W238" s="895"/>
      <c r="X238" s="895"/>
      <c r="Y238" s="895"/>
      <c r="Z238" s="895"/>
      <c r="AA238" s="895"/>
      <c r="AB238" s="895"/>
      <c r="AC238" s="895"/>
      <c r="AD238" s="895"/>
      <c r="AE238" s="891"/>
      <c r="AF238" s="4"/>
      <c r="AG238" s="4"/>
      <c r="AH238" s="4"/>
      <c r="AI238" s="4"/>
      <c r="AJ238" s="4"/>
      <c r="AK238" s="4"/>
      <c r="AL238" s="4"/>
      <c r="AM238" s="4"/>
      <c r="AN238" s="4"/>
      <c r="AO238" s="4"/>
      <c r="AP238" s="4"/>
      <c r="AQ238" s="4"/>
      <c r="AR238" s="4"/>
      <c r="AS238" s="4"/>
      <c r="AT238" s="4"/>
      <c r="AU238" s="4"/>
      <c r="AV238" s="4"/>
      <c r="AW238" s="4"/>
      <c r="AX238" s="4"/>
      <c r="AY238" s="4"/>
      <c r="AZ238" s="4"/>
      <c r="BA238" s="4"/>
      <c r="BB238" s="4" t="s">
        <v>1080</v>
      </c>
      <c r="BC238" s="4"/>
      <c r="BD238" s="4"/>
      <c r="BE238" s="4"/>
      <c r="BF238" s="4"/>
      <c r="BG238" s="88">
        <f>IF(AND(AND($M$248="nonprofit",$M$256="(select one)",$M$264="(select one)")),1,0)</f>
        <v>0</v>
      </c>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row>
    <row r="239" spans="1:157"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t="s">
        <v>1084</v>
      </c>
      <c r="BC239" s="4"/>
      <c r="BD239" s="4"/>
      <c r="BE239" s="4"/>
      <c r="BF239" s="4"/>
      <c r="BG239" s="88">
        <f>IF(AND(AND($M$248="for profit",$M$256="for profit",$M$264="(select one)")),3,0)</f>
        <v>0</v>
      </c>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row>
    <row r="240" spans="1:157" ht="15.75" customHeight="1">
      <c r="A240" s="3" t="s">
        <v>1022</v>
      </c>
      <c r="B240" s="4"/>
      <c r="C240" s="3" t="s">
        <v>1085</v>
      </c>
      <c r="D240" s="4"/>
      <c r="E240" s="4"/>
      <c r="F240" s="4"/>
      <c r="G240" s="4"/>
      <c r="H240" s="4"/>
      <c r="I240" s="4"/>
      <c r="J240" s="4"/>
      <c r="K240" s="4"/>
      <c r="L240" s="12"/>
      <c r="M240" s="12"/>
      <c r="N240" s="12"/>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t="s">
        <v>1084</v>
      </c>
      <c r="BC240" s="4"/>
      <c r="BD240" s="4"/>
      <c r="BE240" s="4"/>
      <c r="BF240" s="4"/>
      <c r="BG240" s="88">
        <f>IF(AND(AND($M$248="for profit",$M$256="for profit",$M$264="for profit")),3,0)</f>
        <v>0</v>
      </c>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row>
    <row r="241" spans="1:157" ht="15.75" customHeight="1">
      <c r="A241" s="4"/>
      <c r="B241" s="4"/>
      <c r="C241" s="4"/>
      <c r="D241" s="4"/>
      <c r="E241" s="4"/>
      <c r="F241" s="4"/>
      <c r="G241" s="4"/>
      <c r="H241" s="4"/>
      <c r="I241" s="4"/>
      <c r="J241" s="4"/>
      <c r="K241" s="4"/>
      <c r="L241" s="12"/>
      <c r="M241" s="12"/>
      <c r="N241" s="12"/>
      <c r="O241" s="12"/>
      <c r="P241" s="12"/>
      <c r="Q241" s="12"/>
      <c r="R241" s="12"/>
      <c r="S241" s="12"/>
      <c r="T241" s="12"/>
      <c r="U241" s="12"/>
      <c r="V241" s="12"/>
      <c r="W241" s="12"/>
      <c r="X241" s="12"/>
      <c r="Y241" s="12"/>
      <c r="Z241" s="12"/>
      <c r="AA241" s="12"/>
      <c r="AB241" s="12"/>
      <c r="AC241" s="12"/>
      <c r="AD241" s="12"/>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t="s">
        <v>1084</v>
      </c>
      <c r="BC241" s="4"/>
      <c r="BD241" s="4"/>
      <c r="BE241" s="4"/>
      <c r="BF241" s="4"/>
      <c r="BG241" s="88">
        <f>IF(AND(AND($M$248="for profit",$M$256="(select one)",$M$264="(select one)")),3,0)</f>
        <v>0</v>
      </c>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row>
    <row r="242" spans="1:157" ht="15.75" customHeight="1">
      <c r="A242" s="12"/>
      <c r="B242" s="4"/>
      <c r="C242" s="91" t="s">
        <v>1086</v>
      </c>
      <c r="D242" s="4" t="s">
        <v>1087</v>
      </c>
      <c r="E242" s="4"/>
      <c r="F242" s="4"/>
      <c r="G242" s="4"/>
      <c r="H242" s="4"/>
      <c r="I242" s="4"/>
      <c r="J242" s="4"/>
      <c r="K242" s="4"/>
      <c r="L242" s="4"/>
      <c r="M242" s="1056" t="s">
        <v>2671</v>
      </c>
      <c r="N242" s="895"/>
      <c r="O242" s="895"/>
      <c r="P242" s="895"/>
      <c r="Q242" s="895"/>
      <c r="R242" s="895"/>
      <c r="S242" s="895"/>
      <c r="T242" s="895"/>
      <c r="U242" s="895"/>
      <c r="V242" s="895"/>
      <c r="W242" s="895"/>
      <c r="X242" s="895"/>
      <c r="Y242" s="895"/>
      <c r="Z242" s="895"/>
      <c r="AA242" s="895"/>
      <c r="AB242" s="895"/>
      <c r="AC242" s="895"/>
      <c r="AD242" s="895"/>
      <c r="AE242" s="891"/>
      <c r="AF242" s="1056" t="s">
        <v>1098</v>
      </c>
      <c r="AG242" s="895"/>
      <c r="AH242" s="895"/>
      <c r="AI242" s="895"/>
      <c r="AJ242" s="895"/>
      <c r="AK242" s="891"/>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row>
    <row r="243" spans="1:157" ht="15.75" customHeight="1">
      <c r="A243" s="12"/>
      <c r="B243" s="4"/>
      <c r="C243" s="4"/>
      <c r="D243" s="4" t="s">
        <v>1073</v>
      </c>
      <c r="E243" s="4"/>
      <c r="F243" s="4"/>
      <c r="G243" s="4"/>
      <c r="H243" s="4"/>
      <c r="I243" s="4"/>
      <c r="J243" s="4"/>
      <c r="K243" s="4"/>
      <c r="L243" s="4"/>
      <c r="M243" s="894" t="s">
        <v>2600</v>
      </c>
      <c r="N243" s="895"/>
      <c r="O243" s="895"/>
      <c r="P243" s="895"/>
      <c r="Q243" s="895"/>
      <c r="R243" s="895"/>
      <c r="S243" s="895"/>
      <c r="T243" s="895"/>
      <c r="U243" s="895"/>
      <c r="V243" s="895"/>
      <c r="W243" s="895"/>
      <c r="X243" s="895"/>
      <c r="Y243" s="895"/>
      <c r="Z243" s="895"/>
      <c r="AA243" s="895"/>
      <c r="AB243" s="895"/>
      <c r="AC243" s="895"/>
      <c r="AD243" s="895"/>
      <c r="AE243" s="891"/>
      <c r="AF243" s="4" t="s">
        <v>1089</v>
      </c>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f>SUM(BG226:BG241)</f>
        <v>2</v>
      </c>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row>
    <row r="244" spans="1:157" ht="15.75" customHeight="1">
      <c r="A244" s="12"/>
      <c r="B244" s="4"/>
      <c r="C244" s="4"/>
      <c r="D244" s="4" t="s">
        <v>944</v>
      </c>
      <c r="E244" s="4"/>
      <c r="F244" s="4"/>
      <c r="G244" s="4"/>
      <c r="H244" s="4"/>
      <c r="I244" s="4"/>
      <c r="J244" s="4"/>
      <c r="K244" s="4"/>
      <c r="L244" s="4"/>
      <c r="M244" s="894" t="s">
        <v>2601</v>
      </c>
      <c r="N244" s="895"/>
      <c r="O244" s="895"/>
      <c r="P244" s="895"/>
      <c r="Q244" s="895"/>
      <c r="R244" s="895"/>
      <c r="S244" s="895"/>
      <c r="T244" s="891"/>
      <c r="U244" s="4"/>
      <c r="V244" s="19" t="s">
        <v>1074</v>
      </c>
      <c r="W244" s="900" t="s">
        <v>2599</v>
      </c>
      <c r="X244" s="898"/>
      <c r="Y244" s="4" t="s">
        <v>950</v>
      </c>
      <c r="Z244" s="4"/>
      <c r="AA244" s="4"/>
      <c r="AB244" s="4"/>
      <c r="AC244" s="894">
        <v>93291</v>
      </c>
      <c r="AD244" s="895"/>
      <c r="AE244" s="891"/>
      <c r="AF244" s="4" t="s">
        <v>1090</v>
      </c>
      <c r="AG244" s="4"/>
      <c r="AH244" s="4"/>
      <c r="AI244" s="4"/>
      <c r="AJ244" s="4"/>
      <c r="AK244" s="4"/>
      <c r="AL244" s="4"/>
      <c r="AM244" s="4"/>
      <c r="AN244" s="4"/>
      <c r="AO244" s="4"/>
      <c r="AP244" s="4"/>
      <c r="AQ244" s="4"/>
      <c r="AR244" s="4"/>
      <c r="AS244" s="4"/>
      <c r="AT244" s="4"/>
      <c r="AU244" s="4"/>
      <c r="AV244" s="4"/>
      <c r="AW244" s="4"/>
      <c r="AX244" s="4"/>
      <c r="AY244" s="4"/>
      <c r="AZ244" s="4"/>
      <c r="BA244" s="4"/>
      <c r="BB244" s="4" t="s">
        <v>294</v>
      </c>
      <c r="BC244" s="4"/>
      <c r="BD244" s="4"/>
      <c r="BE244" s="4"/>
      <c r="BF244" s="4"/>
      <c r="BG244" s="4">
        <v>1</v>
      </c>
      <c r="BH244" s="4" t="s">
        <v>1091</v>
      </c>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row>
    <row r="245" spans="1:157" ht="15.75" customHeight="1">
      <c r="A245" s="12"/>
      <c r="B245" s="4"/>
      <c r="C245" s="4"/>
      <c r="D245" s="4" t="s">
        <v>1075</v>
      </c>
      <c r="E245" s="4"/>
      <c r="F245" s="4"/>
      <c r="G245" s="4"/>
      <c r="H245" s="4"/>
      <c r="I245" s="4"/>
      <c r="J245" s="4"/>
      <c r="K245" s="4"/>
      <c r="L245" s="12"/>
      <c r="M245" s="894" t="s">
        <v>2641</v>
      </c>
      <c r="N245" s="895"/>
      <c r="O245" s="895"/>
      <c r="P245" s="895"/>
      <c r="Q245" s="895"/>
      <c r="R245" s="895"/>
      <c r="S245" s="895"/>
      <c r="T245" s="895"/>
      <c r="U245" s="895"/>
      <c r="V245" s="895"/>
      <c r="W245" s="895"/>
      <c r="X245" s="895"/>
      <c r="Y245" s="895"/>
      <c r="Z245" s="895"/>
      <c r="AA245" s="895"/>
      <c r="AB245" s="895"/>
      <c r="AC245" s="895"/>
      <c r="AD245" s="895"/>
      <c r="AE245" s="891"/>
      <c r="AF245" s="4"/>
      <c r="AG245" s="4"/>
      <c r="AH245" s="1052">
        <v>5.1E-5</v>
      </c>
      <c r="AI245" s="1053"/>
      <c r="AJ245" s="1053"/>
      <c r="AK245" s="1054"/>
      <c r="AL245" s="4"/>
      <c r="AM245" s="4"/>
      <c r="AN245" s="4"/>
      <c r="AO245" s="4"/>
      <c r="AP245" s="4"/>
      <c r="AQ245" s="4"/>
      <c r="AR245" s="4"/>
      <c r="AS245" s="4"/>
      <c r="AT245" s="4"/>
      <c r="AU245" s="4"/>
      <c r="AV245" s="4"/>
      <c r="AW245" s="4"/>
      <c r="AX245" s="4"/>
      <c r="AY245" s="4"/>
      <c r="AZ245" s="4"/>
      <c r="BA245" s="4"/>
      <c r="BB245" s="4" t="s">
        <v>1092</v>
      </c>
      <c r="BC245" s="4"/>
      <c r="BD245" s="4"/>
      <c r="BE245" s="4"/>
      <c r="BF245" s="4"/>
      <c r="BG245" s="4">
        <v>2</v>
      </c>
      <c r="BH245" s="4" t="s">
        <v>1055</v>
      </c>
      <c r="BI245" s="4"/>
      <c r="BJ245" s="4"/>
      <c r="BK245" s="4"/>
      <c r="BL245" s="4"/>
      <c r="BM245" s="4"/>
      <c r="BN245" s="4"/>
      <c r="BO245" s="92" t="str">
        <f>VLOOKUP(BG243,BG244:BH246,2,FALSE)</f>
        <v>Joint Venture</v>
      </c>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row>
    <row r="246" spans="1:157" ht="15.75" customHeight="1">
      <c r="A246" s="12"/>
      <c r="B246" s="4"/>
      <c r="C246" s="4"/>
      <c r="D246" s="4" t="s">
        <v>1076</v>
      </c>
      <c r="E246" s="4"/>
      <c r="F246" s="4"/>
      <c r="G246" s="4"/>
      <c r="H246" s="4"/>
      <c r="I246" s="4"/>
      <c r="J246" s="4"/>
      <c r="K246" s="4"/>
      <c r="L246" s="4"/>
      <c r="M246" s="901">
        <v>5598021653</v>
      </c>
      <c r="N246" s="849"/>
      <c r="O246" s="849"/>
      <c r="P246" s="849"/>
      <c r="Q246" s="849"/>
      <c r="R246" s="898"/>
      <c r="S246" s="4" t="s">
        <v>1077</v>
      </c>
      <c r="T246" s="4"/>
      <c r="U246" s="900"/>
      <c r="V246" s="849"/>
      <c r="W246" s="898"/>
      <c r="X246" s="4" t="s">
        <v>1078</v>
      </c>
      <c r="Y246" s="4"/>
      <c r="Z246" s="901">
        <v>5596513634</v>
      </c>
      <c r="AA246" s="849"/>
      <c r="AB246" s="849"/>
      <c r="AC246" s="849"/>
      <c r="AD246" s="849"/>
      <c r="AE246" s="898"/>
      <c r="AF246" s="4"/>
      <c r="AG246" s="4"/>
      <c r="AH246" s="4"/>
      <c r="AI246" s="4"/>
      <c r="AJ246" s="4"/>
      <c r="AK246" s="4"/>
      <c r="AL246" s="4"/>
      <c r="AM246" s="4"/>
      <c r="AN246" s="4"/>
      <c r="AO246" s="4"/>
      <c r="AP246" s="4"/>
      <c r="AQ246" s="4"/>
      <c r="AR246" s="4"/>
      <c r="AS246" s="4"/>
      <c r="AT246" s="4"/>
      <c r="AU246" s="4"/>
      <c r="AV246" s="4"/>
      <c r="AW246" s="4"/>
      <c r="AX246" s="4"/>
      <c r="AY246" s="4"/>
      <c r="AZ246" s="4"/>
      <c r="BA246" s="4"/>
      <c r="BB246" s="4" t="s">
        <v>1093</v>
      </c>
      <c r="BC246" s="4"/>
      <c r="BD246" s="4"/>
      <c r="BE246" s="4"/>
      <c r="BF246" s="4"/>
      <c r="BG246" s="4">
        <v>3</v>
      </c>
      <c r="BH246" s="4" t="s">
        <v>1094</v>
      </c>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row>
    <row r="247" spans="1:157" ht="15.75" customHeight="1">
      <c r="A247" s="12"/>
      <c r="B247" s="4"/>
      <c r="C247" s="4"/>
      <c r="D247" s="4" t="s">
        <v>1079</v>
      </c>
      <c r="E247" s="4"/>
      <c r="F247" s="4"/>
      <c r="G247" s="4"/>
      <c r="H247" s="4"/>
      <c r="I247" s="4"/>
      <c r="J247" s="4"/>
      <c r="K247" s="4"/>
      <c r="L247" s="4"/>
      <c r="M247" s="1055" t="s">
        <v>2642</v>
      </c>
      <c r="N247" s="895"/>
      <c r="O247" s="895"/>
      <c r="P247" s="895"/>
      <c r="Q247" s="895"/>
      <c r="R247" s="895"/>
      <c r="S247" s="895"/>
      <c r="T247" s="895"/>
      <c r="U247" s="895"/>
      <c r="V247" s="895"/>
      <c r="W247" s="895"/>
      <c r="X247" s="895"/>
      <c r="Y247" s="895"/>
      <c r="Z247" s="895"/>
      <c r="AA247" s="895"/>
      <c r="AB247" s="895"/>
      <c r="AC247" s="895"/>
      <c r="AD247" s="895"/>
      <c r="AE247" s="891"/>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row>
    <row r="248" spans="1:157" ht="15.75" customHeight="1">
      <c r="A248" s="29"/>
      <c r="B248" s="4"/>
      <c r="C248" s="91"/>
      <c r="D248" s="4" t="s">
        <v>1095</v>
      </c>
      <c r="E248" s="4"/>
      <c r="F248" s="4"/>
      <c r="G248" s="4"/>
      <c r="H248" s="4"/>
      <c r="I248" s="4"/>
      <c r="J248" s="4"/>
      <c r="K248" s="4"/>
      <c r="L248" s="4"/>
      <c r="M248" s="900" t="s">
        <v>1091</v>
      </c>
      <c r="N248" s="849"/>
      <c r="O248" s="849"/>
      <c r="P248" s="849"/>
      <c r="Q248" s="849"/>
      <c r="R248" s="849"/>
      <c r="S248" s="849"/>
      <c r="T248" s="898"/>
      <c r="U248" s="4" t="s">
        <v>1082</v>
      </c>
      <c r="V248" s="4"/>
      <c r="W248" s="4"/>
      <c r="X248" s="4"/>
      <c r="Y248" s="4"/>
      <c r="Z248" s="4"/>
      <c r="AA248" s="1025" t="s">
        <v>2664</v>
      </c>
      <c r="AB248" s="895"/>
      <c r="AC248" s="895"/>
      <c r="AD248" s="895"/>
      <c r="AE248" s="895"/>
      <c r="AF248" s="895"/>
      <c r="AG248" s="895"/>
      <c r="AH248" s="895"/>
      <c r="AI248" s="895"/>
      <c r="AJ248" s="895"/>
      <c r="AK248" s="891"/>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row>
    <row r="249" spans="1:157" ht="15.75" customHeight="1">
      <c r="A249" s="12"/>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row>
    <row r="250" spans="1:157" ht="15.75" customHeight="1">
      <c r="A250" s="3"/>
      <c r="B250" s="4"/>
      <c r="C250" s="91" t="s">
        <v>1096</v>
      </c>
      <c r="D250" s="4" t="s">
        <v>1097</v>
      </c>
      <c r="E250" s="4"/>
      <c r="F250" s="4"/>
      <c r="G250" s="4"/>
      <c r="H250" s="4"/>
      <c r="I250" s="4"/>
      <c r="J250" s="4"/>
      <c r="K250" s="4"/>
      <c r="L250" s="4"/>
      <c r="M250" s="1056" t="s">
        <v>2640</v>
      </c>
      <c r="N250" s="895"/>
      <c r="O250" s="895"/>
      <c r="P250" s="895"/>
      <c r="Q250" s="895"/>
      <c r="R250" s="895"/>
      <c r="S250" s="895"/>
      <c r="T250" s="895"/>
      <c r="U250" s="895"/>
      <c r="V250" s="895"/>
      <c r="W250" s="895"/>
      <c r="X250" s="895"/>
      <c r="Y250" s="895"/>
      <c r="Z250" s="895"/>
      <c r="AA250" s="895"/>
      <c r="AB250" s="895"/>
      <c r="AC250" s="895"/>
      <c r="AD250" s="895"/>
      <c r="AE250" s="891"/>
      <c r="AF250" s="1056" t="s">
        <v>1088</v>
      </c>
      <c r="AG250" s="895"/>
      <c r="AH250" s="895"/>
      <c r="AI250" s="895"/>
      <c r="AJ250" s="895"/>
      <c r="AK250" s="891"/>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row>
    <row r="251" spans="1:157" ht="15.75" customHeight="1">
      <c r="A251" s="12"/>
      <c r="B251" s="4"/>
      <c r="C251" s="4"/>
      <c r="D251" s="4" t="s">
        <v>1073</v>
      </c>
      <c r="E251" s="4"/>
      <c r="F251" s="4"/>
      <c r="G251" s="4"/>
      <c r="H251" s="4"/>
      <c r="I251" s="4"/>
      <c r="J251" s="4"/>
      <c r="K251" s="4"/>
      <c r="L251" s="4"/>
      <c r="M251" s="894" t="s">
        <v>2598</v>
      </c>
      <c r="N251" s="895"/>
      <c r="O251" s="895"/>
      <c r="P251" s="895"/>
      <c r="Q251" s="895"/>
      <c r="R251" s="895"/>
      <c r="S251" s="895"/>
      <c r="T251" s="895"/>
      <c r="U251" s="895"/>
      <c r="V251" s="895"/>
      <c r="W251" s="895"/>
      <c r="X251" s="895"/>
      <c r="Y251" s="895"/>
      <c r="Z251" s="895"/>
      <c r="AA251" s="895"/>
      <c r="AB251" s="895"/>
      <c r="AC251" s="895"/>
      <c r="AD251" s="895"/>
      <c r="AE251" s="891"/>
      <c r="AF251" s="4" t="s">
        <v>1089</v>
      </c>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row>
    <row r="252" spans="1:157" ht="15.75" customHeight="1">
      <c r="A252" s="12"/>
      <c r="B252" s="4"/>
      <c r="C252" s="4"/>
      <c r="D252" s="4" t="s">
        <v>944</v>
      </c>
      <c r="E252" s="4"/>
      <c r="F252" s="4"/>
      <c r="G252" s="4"/>
      <c r="H252" s="4"/>
      <c r="I252" s="4"/>
      <c r="J252" s="4"/>
      <c r="K252" s="4"/>
      <c r="L252" s="4"/>
      <c r="M252" s="894" t="s">
        <v>877</v>
      </c>
      <c r="N252" s="895"/>
      <c r="O252" s="895"/>
      <c r="P252" s="895"/>
      <c r="Q252" s="895"/>
      <c r="R252" s="895"/>
      <c r="S252" s="895"/>
      <c r="T252" s="891"/>
      <c r="U252" s="815"/>
      <c r="V252" s="817" t="s">
        <v>1074</v>
      </c>
      <c r="W252" s="900" t="s">
        <v>2599</v>
      </c>
      <c r="X252" s="898"/>
      <c r="Y252" s="815" t="s">
        <v>950</v>
      </c>
      <c r="Z252" s="815"/>
      <c r="AA252" s="815"/>
      <c r="AB252" s="815"/>
      <c r="AC252" s="894">
        <v>93711</v>
      </c>
      <c r="AD252" s="895"/>
      <c r="AE252" s="891"/>
      <c r="AF252" s="4" t="s">
        <v>1090</v>
      </c>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row>
    <row r="253" spans="1:157" ht="15.75" customHeight="1">
      <c r="A253" s="12"/>
      <c r="B253" s="4"/>
      <c r="C253" s="4"/>
      <c r="D253" s="4" t="s">
        <v>1075</v>
      </c>
      <c r="E253" s="4"/>
      <c r="F253" s="4"/>
      <c r="G253" s="4"/>
      <c r="H253" s="4"/>
      <c r="I253" s="4"/>
      <c r="J253" s="4"/>
      <c r="K253" s="4"/>
      <c r="L253" s="12"/>
      <c r="M253" s="894" t="s">
        <v>2548</v>
      </c>
      <c r="N253" s="895"/>
      <c r="O253" s="895"/>
      <c r="P253" s="895"/>
      <c r="Q253" s="895"/>
      <c r="R253" s="895"/>
      <c r="S253" s="895"/>
      <c r="T253" s="895"/>
      <c r="U253" s="895"/>
      <c r="V253" s="895"/>
      <c r="W253" s="895"/>
      <c r="X253" s="895"/>
      <c r="Y253" s="895"/>
      <c r="Z253" s="895"/>
      <c r="AA253" s="895"/>
      <c r="AB253" s="895"/>
      <c r="AC253" s="895"/>
      <c r="AD253" s="895"/>
      <c r="AE253" s="891"/>
      <c r="AF253" s="4"/>
      <c r="AG253" s="4"/>
      <c r="AH253" s="1052">
        <v>4.8999999999999998E-5</v>
      </c>
      <c r="AI253" s="1053"/>
      <c r="AJ253" s="1053"/>
      <c r="AK253" s="105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row>
    <row r="254" spans="1:157" ht="15.75" customHeight="1">
      <c r="A254" s="12"/>
      <c r="B254" s="4"/>
      <c r="C254" s="4"/>
      <c r="D254" s="4" t="s">
        <v>1076</v>
      </c>
      <c r="E254" s="4"/>
      <c r="F254" s="4"/>
      <c r="G254" s="4"/>
      <c r="H254" s="4"/>
      <c r="I254" s="4"/>
      <c r="J254" s="4"/>
      <c r="K254" s="4"/>
      <c r="L254" s="4"/>
      <c r="M254" s="901" t="s">
        <v>2549</v>
      </c>
      <c r="N254" s="849"/>
      <c r="O254" s="849"/>
      <c r="P254" s="849"/>
      <c r="Q254" s="849"/>
      <c r="R254" s="898"/>
      <c r="S254" s="815" t="s">
        <v>1077</v>
      </c>
      <c r="T254" s="815"/>
      <c r="U254" s="900"/>
      <c r="V254" s="849"/>
      <c r="W254" s="898"/>
      <c r="X254" s="815" t="s">
        <v>1078</v>
      </c>
      <c r="Y254" s="815"/>
      <c r="Z254" s="901"/>
      <c r="AA254" s="849"/>
      <c r="AB254" s="849"/>
      <c r="AC254" s="849"/>
      <c r="AD254" s="849"/>
      <c r="AE254" s="898"/>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row>
    <row r="255" spans="1:157" ht="15.75" customHeight="1">
      <c r="A255" s="12"/>
      <c r="B255" s="4"/>
      <c r="C255" s="4"/>
      <c r="D255" s="4" t="s">
        <v>1079</v>
      </c>
      <c r="E255" s="4"/>
      <c r="F255" s="4"/>
      <c r="G255" s="4"/>
      <c r="H255" s="4"/>
      <c r="I255" s="4"/>
      <c r="J255" s="4"/>
      <c r="K255" s="4"/>
      <c r="L255" s="4"/>
      <c r="M255" s="1055" t="s">
        <v>2547</v>
      </c>
      <c r="N255" s="895"/>
      <c r="O255" s="895"/>
      <c r="P255" s="895"/>
      <c r="Q255" s="895"/>
      <c r="R255" s="895"/>
      <c r="S255" s="895"/>
      <c r="T255" s="895"/>
      <c r="U255" s="895"/>
      <c r="V255" s="895"/>
      <c r="W255" s="895"/>
      <c r="X255" s="895"/>
      <c r="Y255" s="895"/>
      <c r="Z255" s="895"/>
      <c r="AA255" s="895"/>
      <c r="AB255" s="895"/>
      <c r="AC255" s="895"/>
      <c r="AD255" s="895"/>
      <c r="AE255" s="891"/>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row>
    <row r="256" spans="1:157" ht="15.75" customHeight="1">
      <c r="A256" s="29"/>
      <c r="B256" s="4"/>
      <c r="C256" s="91"/>
      <c r="D256" s="4" t="s">
        <v>1095</v>
      </c>
      <c r="E256" s="4"/>
      <c r="F256" s="4"/>
      <c r="G256" s="4"/>
      <c r="H256" s="4"/>
      <c r="I256" s="4"/>
      <c r="J256" s="4"/>
      <c r="K256" s="4"/>
      <c r="L256" s="4"/>
      <c r="M256" s="900" t="s">
        <v>1094</v>
      </c>
      <c r="N256" s="849"/>
      <c r="O256" s="849"/>
      <c r="P256" s="849"/>
      <c r="Q256" s="849"/>
      <c r="R256" s="849"/>
      <c r="S256" s="849"/>
      <c r="T256" s="898"/>
      <c r="U256" s="4" t="s">
        <v>1082</v>
      </c>
      <c r="V256" s="4"/>
      <c r="W256" s="4"/>
      <c r="X256" s="4"/>
      <c r="Y256" s="4"/>
      <c r="Z256" s="4"/>
      <c r="AA256" s="1025" t="str">
        <f>AA237</f>
        <v>UP Holdings California, LLC</v>
      </c>
      <c r="AB256" s="895"/>
      <c r="AC256" s="895"/>
      <c r="AD256" s="895"/>
      <c r="AE256" s="895"/>
      <c r="AF256" s="895"/>
      <c r="AG256" s="895"/>
      <c r="AH256" s="895"/>
      <c r="AI256" s="895"/>
      <c r="AJ256" s="895"/>
      <c r="AK256" s="891"/>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row>
    <row r="257" spans="1:157" ht="12.75" customHeight="1">
      <c r="A257" s="29"/>
      <c r="B257" s="4"/>
      <c r="C257" s="91"/>
      <c r="D257" s="4"/>
      <c r="E257" s="4"/>
      <c r="F257" s="4"/>
      <c r="G257" s="4"/>
      <c r="H257" s="4"/>
      <c r="I257" s="4"/>
      <c r="J257" s="4"/>
      <c r="K257" s="4"/>
      <c r="L257" s="4"/>
      <c r="M257" s="12"/>
      <c r="N257" s="12"/>
      <c r="O257" s="12"/>
      <c r="P257" s="12"/>
      <c r="Q257" s="12"/>
      <c r="R257" s="12"/>
      <c r="S257" s="12"/>
      <c r="T257" s="12"/>
      <c r="U257" s="12"/>
      <c r="V257" s="12"/>
      <c r="W257" s="12"/>
      <c r="X257" s="12"/>
      <c r="Y257" s="12"/>
      <c r="Z257" s="12"/>
      <c r="AA257" s="12"/>
      <c r="AB257" s="12"/>
      <c r="AC257" s="12"/>
      <c r="AD257" s="12"/>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row>
    <row r="258" spans="1:157" ht="12.75" customHeight="1">
      <c r="A258" s="29"/>
      <c r="B258" s="4"/>
      <c r="C258" s="91" t="s">
        <v>1099</v>
      </c>
      <c r="D258" s="4" t="s">
        <v>1087</v>
      </c>
      <c r="E258" s="4"/>
      <c r="F258" s="4"/>
      <c r="G258" s="4"/>
      <c r="H258" s="4"/>
      <c r="I258" s="4"/>
      <c r="J258" s="4"/>
      <c r="K258" s="4"/>
      <c r="L258" s="4"/>
      <c r="M258" s="1056"/>
      <c r="N258" s="895"/>
      <c r="O258" s="895"/>
      <c r="P258" s="895"/>
      <c r="Q258" s="895"/>
      <c r="R258" s="895"/>
      <c r="S258" s="895"/>
      <c r="T258" s="895"/>
      <c r="U258" s="895"/>
      <c r="V258" s="895"/>
      <c r="W258" s="895"/>
      <c r="X258" s="895"/>
      <c r="Y258" s="895"/>
      <c r="Z258" s="895"/>
      <c r="AA258" s="895"/>
      <c r="AB258" s="895"/>
      <c r="AC258" s="895"/>
      <c r="AD258" s="895"/>
      <c r="AE258" s="891"/>
      <c r="AF258" s="1056" t="s">
        <v>294</v>
      </c>
      <c r="AG258" s="895"/>
      <c r="AH258" s="895"/>
      <c r="AI258" s="895"/>
      <c r="AJ258" s="895"/>
      <c r="AK258" s="891"/>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row>
    <row r="259" spans="1:157" ht="12.75" customHeight="1">
      <c r="A259" s="29"/>
      <c r="B259" s="4"/>
      <c r="C259" s="4"/>
      <c r="D259" s="4" t="s">
        <v>1073</v>
      </c>
      <c r="E259" s="4"/>
      <c r="F259" s="4"/>
      <c r="G259" s="4"/>
      <c r="H259" s="4"/>
      <c r="I259" s="4"/>
      <c r="J259" s="4"/>
      <c r="K259" s="4"/>
      <c r="L259" s="4"/>
      <c r="M259" s="894"/>
      <c r="N259" s="895"/>
      <c r="O259" s="895"/>
      <c r="P259" s="895"/>
      <c r="Q259" s="895"/>
      <c r="R259" s="895"/>
      <c r="S259" s="895"/>
      <c r="T259" s="895"/>
      <c r="U259" s="895"/>
      <c r="V259" s="895"/>
      <c r="W259" s="895"/>
      <c r="X259" s="895"/>
      <c r="Y259" s="895"/>
      <c r="Z259" s="895"/>
      <c r="AA259" s="895"/>
      <c r="AB259" s="895"/>
      <c r="AC259" s="895"/>
      <c r="AD259" s="895"/>
      <c r="AE259" s="891"/>
      <c r="AF259" s="4" t="s">
        <v>1089</v>
      </c>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row>
    <row r="260" spans="1:157" ht="12.75" customHeight="1">
      <c r="A260" s="29"/>
      <c r="B260" s="4"/>
      <c r="C260" s="4"/>
      <c r="D260" s="4" t="s">
        <v>944</v>
      </c>
      <c r="E260" s="4"/>
      <c r="F260" s="4"/>
      <c r="G260" s="4"/>
      <c r="H260" s="4"/>
      <c r="I260" s="4"/>
      <c r="J260" s="4"/>
      <c r="K260" s="4"/>
      <c r="L260" s="4"/>
      <c r="M260" s="894"/>
      <c r="N260" s="895"/>
      <c r="O260" s="895"/>
      <c r="P260" s="895"/>
      <c r="Q260" s="895"/>
      <c r="R260" s="895"/>
      <c r="S260" s="895"/>
      <c r="T260" s="891"/>
      <c r="U260" s="4"/>
      <c r="V260" s="19" t="s">
        <v>1074</v>
      </c>
      <c r="W260" s="900"/>
      <c r="X260" s="898"/>
      <c r="Y260" s="4" t="s">
        <v>950</v>
      </c>
      <c r="Z260" s="4"/>
      <c r="AA260" s="4"/>
      <c r="AB260" s="4"/>
      <c r="AC260" s="894"/>
      <c r="AD260" s="895"/>
      <c r="AE260" s="891"/>
      <c r="AF260" s="4" t="s">
        <v>1090</v>
      </c>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row>
    <row r="261" spans="1:157" ht="15.75" customHeight="1">
      <c r="A261" s="29"/>
      <c r="B261" s="4"/>
      <c r="C261" s="4"/>
      <c r="D261" s="4" t="s">
        <v>1075</v>
      </c>
      <c r="E261" s="4"/>
      <c r="F261" s="4"/>
      <c r="G261" s="4"/>
      <c r="H261" s="4"/>
      <c r="I261" s="4"/>
      <c r="J261" s="4"/>
      <c r="K261" s="4"/>
      <c r="L261" s="12"/>
      <c r="M261" s="894"/>
      <c r="N261" s="895"/>
      <c r="O261" s="895"/>
      <c r="P261" s="895"/>
      <c r="Q261" s="895"/>
      <c r="R261" s="895"/>
      <c r="S261" s="895"/>
      <c r="T261" s="895"/>
      <c r="U261" s="895"/>
      <c r="V261" s="895"/>
      <c r="W261" s="895"/>
      <c r="X261" s="895"/>
      <c r="Y261" s="895"/>
      <c r="Z261" s="895"/>
      <c r="AA261" s="895"/>
      <c r="AB261" s="895"/>
      <c r="AC261" s="895"/>
      <c r="AD261" s="895"/>
      <c r="AE261" s="891"/>
      <c r="AF261" s="4"/>
      <c r="AG261" s="4"/>
      <c r="AH261" s="890"/>
      <c r="AI261" s="895"/>
      <c r="AJ261" s="895"/>
      <c r="AK261" s="891"/>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row>
    <row r="262" spans="1:157" ht="15.75" customHeight="1">
      <c r="A262" s="29"/>
      <c r="B262" s="4"/>
      <c r="C262" s="4"/>
      <c r="D262" s="4" t="s">
        <v>1076</v>
      </c>
      <c r="E262" s="4"/>
      <c r="F262" s="4"/>
      <c r="G262" s="4"/>
      <c r="H262" s="4"/>
      <c r="I262" s="4"/>
      <c r="J262" s="4"/>
      <c r="K262" s="4"/>
      <c r="L262" s="4"/>
      <c r="M262" s="901"/>
      <c r="N262" s="849"/>
      <c r="O262" s="849"/>
      <c r="P262" s="849"/>
      <c r="Q262" s="849"/>
      <c r="R262" s="898"/>
      <c r="S262" s="4" t="s">
        <v>1077</v>
      </c>
      <c r="T262" s="4"/>
      <c r="U262" s="900"/>
      <c r="V262" s="849"/>
      <c r="W262" s="898"/>
      <c r="X262" s="4" t="s">
        <v>1078</v>
      </c>
      <c r="Y262" s="4"/>
      <c r="Z262" s="901"/>
      <c r="AA262" s="849"/>
      <c r="AB262" s="849"/>
      <c r="AC262" s="849"/>
      <c r="AD262" s="849"/>
      <c r="AE262" s="898"/>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row>
    <row r="263" spans="1:157" ht="15.75" customHeight="1">
      <c r="A263" s="29"/>
      <c r="B263" s="4"/>
      <c r="C263" s="4"/>
      <c r="D263" s="4" t="s">
        <v>1079</v>
      </c>
      <c r="E263" s="4"/>
      <c r="F263" s="4"/>
      <c r="G263" s="4"/>
      <c r="H263" s="4"/>
      <c r="I263" s="4"/>
      <c r="J263" s="4"/>
      <c r="K263" s="4"/>
      <c r="L263" s="4"/>
      <c r="M263" s="1057"/>
      <c r="N263" s="1058"/>
      <c r="O263" s="1058"/>
      <c r="P263" s="1058"/>
      <c r="Q263" s="1058"/>
      <c r="R263" s="1058"/>
      <c r="S263" s="1058"/>
      <c r="T263" s="1058"/>
      <c r="U263" s="1058"/>
      <c r="V263" s="1058"/>
      <c r="W263" s="1058"/>
      <c r="X263" s="1058"/>
      <c r="Y263" s="1058"/>
      <c r="Z263" s="1058"/>
      <c r="AA263" s="1058"/>
      <c r="AB263" s="1058"/>
      <c r="AC263" s="1058"/>
      <c r="AD263" s="1058"/>
      <c r="AE263" s="1059"/>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row>
    <row r="264" spans="1:157" ht="15.75" customHeight="1">
      <c r="A264" s="29"/>
      <c r="B264" s="4"/>
      <c r="C264" s="91"/>
      <c r="D264" s="4" t="s">
        <v>1095</v>
      </c>
      <c r="E264" s="4"/>
      <c r="F264" s="4"/>
      <c r="G264" s="4"/>
      <c r="H264" s="4"/>
      <c r="I264" s="4"/>
      <c r="J264" s="4"/>
      <c r="K264" s="4"/>
      <c r="L264" s="4"/>
      <c r="M264" s="900" t="s">
        <v>294</v>
      </c>
      <c r="N264" s="849"/>
      <c r="O264" s="849"/>
      <c r="P264" s="849"/>
      <c r="Q264" s="849"/>
      <c r="R264" s="849"/>
      <c r="S264" s="849"/>
      <c r="T264" s="898"/>
      <c r="U264" s="4" t="s">
        <v>1082</v>
      </c>
      <c r="V264" s="4"/>
      <c r="W264" s="4"/>
      <c r="X264" s="4"/>
      <c r="Y264" s="4"/>
      <c r="Z264" s="4"/>
      <c r="AA264" s="901"/>
      <c r="AB264" s="849"/>
      <c r="AC264" s="849"/>
      <c r="AD264" s="849"/>
      <c r="AE264" s="849"/>
      <c r="AF264" s="849"/>
      <c r="AG264" s="849"/>
      <c r="AH264" s="849"/>
      <c r="AI264" s="849"/>
      <c r="AJ264" s="849"/>
      <c r="AK264" s="898"/>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row>
    <row r="265" spans="1:157" ht="15.75" customHeight="1">
      <c r="A265" s="12"/>
      <c r="B265" s="4"/>
      <c r="C265" s="4"/>
      <c r="D265" s="4"/>
      <c r="E265" s="4"/>
      <c r="F265" s="4"/>
      <c r="G265" s="4"/>
      <c r="H265" s="4"/>
      <c r="I265" s="4"/>
      <c r="J265" s="12"/>
      <c r="K265" s="12"/>
      <c r="L265" s="12"/>
      <c r="M265" s="12"/>
      <c r="N265" s="12"/>
      <c r="O265" s="12"/>
      <c r="P265" s="12"/>
      <c r="Q265" s="12"/>
      <c r="R265" s="12"/>
      <c r="S265" s="12"/>
      <c r="T265" s="12"/>
      <c r="U265" s="12"/>
      <c r="V265" s="12"/>
      <c r="W265" s="12"/>
      <c r="X265" s="12"/>
      <c r="Y265" s="12"/>
      <c r="Z265" s="4"/>
      <c r="AA265" s="4"/>
      <c r="AB265" s="4"/>
      <c r="AC265" s="4"/>
      <c r="AD265" s="88"/>
      <c r="AE265" s="88"/>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row>
    <row r="266" spans="1:157" ht="15.75" customHeight="1">
      <c r="A266" s="43" t="s">
        <v>1034</v>
      </c>
      <c r="B266" s="4"/>
      <c r="C266" s="3" t="s">
        <v>1100</v>
      </c>
      <c r="D266" s="4"/>
      <c r="E266" s="4"/>
      <c r="F266" s="4"/>
      <c r="G266" s="4"/>
      <c r="H266" s="4"/>
      <c r="I266" s="4"/>
      <c r="J266" s="4"/>
      <c r="K266" s="4"/>
      <c r="L266" s="4"/>
      <c r="M266" s="12"/>
      <c r="N266" s="12"/>
      <c r="O266" s="12"/>
      <c r="P266" s="12"/>
      <c r="Q266" s="12"/>
      <c r="R266" s="4"/>
      <c r="S266" s="4"/>
      <c r="T266" s="892" t="s">
        <v>1055</v>
      </c>
      <c r="U266" s="893"/>
      <c r="V266" s="893"/>
      <c r="W266" s="893"/>
      <c r="X266" s="893"/>
      <c r="Y266" s="4"/>
      <c r="Z266" s="93" t="s">
        <v>1101</v>
      </c>
      <c r="AA266" s="94"/>
      <c r="AB266" s="94"/>
      <c r="AC266" s="94"/>
      <c r="AD266" s="95"/>
      <c r="AE266" s="95"/>
      <c r="AF266" s="95"/>
      <c r="AG266" s="95"/>
      <c r="AH266" s="95"/>
      <c r="AI266" s="95"/>
      <c r="AJ266" s="95"/>
      <c r="AK266" s="95"/>
      <c r="AL266" s="96"/>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row>
    <row r="267" spans="1:157" ht="15.75" customHeight="1">
      <c r="A267" s="3"/>
      <c r="B267" s="4"/>
      <c r="C267" s="3"/>
      <c r="D267" s="4"/>
      <c r="E267" s="4"/>
      <c r="F267" s="4"/>
      <c r="G267" s="4"/>
      <c r="H267" s="4"/>
      <c r="I267" s="4"/>
      <c r="J267" s="4"/>
      <c r="K267" s="4"/>
      <c r="L267" s="4"/>
      <c r="M267" s="12"/>
      <c r="N267" s="12"/>
      <c r="O267" s="12"/>
      <c r="P267" s="12"/>
      <c r="Q267" s="12"/>
      <c r="R267" s="4"/>
      <c r="S267" s="4"/>
      <c r="T267" s="4"/>
      <c r="U267" s="4"/>
      <c r="V267" s="4"/>
      <c r="W267" s="12"/>
      <c r="X267" s="4"/>
      <c r="Y267" s="4"/>
      <c r="Z267" s="97" t="s">
        <v>1102</v>
      </c>
      <c r="AA267" s="4"/>
      <c r="AB267" s="4"/>
      <c r="AC267" s="4"/>
      <c r="AD267" s="4"/>
      <c r="AE267" s="4"/>
      <c r="AF267" s="4"/>
      <c r="AG267" s="4"/>
      <c r="AH267" s="4"/>
      <c r="AI267" s="4"/>
      <c r="AJ267" s="4"/>
      <c r="AK267" s="4"/>
      <c r="AL267" s="98"/>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row>
    <row r="268" spans="1:157" ht="15.75" customHeight="1">
      <c r="A268" s="3" t="s">
        <v>1056</v>
      </c>
      <c r="B268" s="4"/>
      <c r="C268" s="3" t="s">
        <v>123</v>
      </c>
      <c r="D268" s="4"/>
      <c r="E268" s="4"/>
      <c r="F268" s="4"/>
      <c r="G268" s="4"/>
      <c r="H268" s="4"/>
      <c r="I268" s="4"/>
      <c r="J268" s="4"/>
      <c r="K268" s="4"/>
      <c r="L268" s="4"/>
      <c r="M268" s="4"/>
      <c r="N268" s="4"/>
      <c r="O268" s="4"/>
      <c r="P268" s="4"/>
      <c r="Q268" s="4"/>
      <c r="R268" s="4"/>
      <c r="S268" s="4"/>
      <c r="T268" s="4"/>
      <c r="U268" s="4"/>
      <c r="V268" s="4"/>
      <c r="W268" s="4"/>
      <c r="X268" s="4"/>
      <c r="Y268" s="4"/>
      <c r="Z268" s="99" t="s">
        <v>1103</v>
      </c>
      <c r="AA268" s="88"/>
      <c r="AB268" s="88"/>
      <c r="AC268" s="88"/>
      <c r="AD268" s="88"/>
      <c r="AE268" s="88"/>
      <c r="AF268" s="88"/>
      <c r="AG268" s="88"/>
      <c r="AH268" s="88"/>
      <c r="AI268" s="88"/>
      <c r="AJ268" s="88"/>
      <c r="AK268" s="88"/>
      <c r="AL268" s="100"/>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row>
    <row r="269" spans="1:157" ht="15.75" customHeight="1">
      <c r="A269" s="4"/>
      <c r="B269" s="101">
        <v>0</v>
      </c>
      <c r="C269" s="4"/>
      <c r="D269" s="894" t="s">
        <v>1092</v>
      </c>
      <c r="E269" s="895"/>
      <c r="F269" s="895"/>
      <c r="G269" s="895"/>
      <c r="H269" s="891"/>
      <c r="I269" s="4"/>
      <c r="J269" s="4" t="s">
        <v>1104</v>
      </c>
      <c r="K269" s="4"/>
      <c r="L269" s="4"/>
      <c r="M269" s="4"/>
      <c r="N269" s="4"/>
      <c r="O269" s="4"/>
      <c r="P269" s="4"/>
      <c r="Q269" s="4"/>
      <c r="R269" s="4"/>
      <c r="S269" s="4"/>
      <c r="T269" s="4"/>
      <c r="U269" s="4"/>
      <c r="V269" s="4"/>
      <c r="W269" s="4"/>
      <c r="X269" s="896"/>
      <c r="Y269" s="895"/>
      <c r="Z269" s="895"/>
      <c r="AA269" s="895"/>
      <c r="AB269" s="895"/>
      <c r="AC269" s="891"/>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row>
    <row r="270" spans="1:157" ht="15.75" customHeight="1">
      <c r="A270" s="4"/>
      <c r="B270" s="12"/>
      <c r="C270" s="4"/>
      <c r="D270" s="102" t="s">
        <v>1105</v>
      </c>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row>
    <row r="271" spans="1:157" ht="15.75" customHeight="1">
      <c r="A271" s="12"/>
      <c r="B271" s="12"/>
      <c r="C271" s="12"/>
      <c r="D271" s="12"/>
      <c r="E271" s="12"/>
      <c r="F271" s="12"/>
      <c r="G271" s="12"/>
      <c r="H271" s="12"/>
      <c r="I271" s="12"/>
      <c r="J271" s="12"/>
      <c r="K271" s="12"/>
      <c r="L271" s="12"/>
      <c r="M271" s="12"/>
      <c r="N271" s="12"/>
      <c r="O271" s="12"/>
      <c r="P271" s="12"/>
      <c r="Q271" s="12"/>
      <c r="R271" s="12"/>
      <c r="S271" s="12"/>
      <c r="T271" s="12"/>
      <c r="U271" s="4"/>
      <c r="V271" s="4"/>
      <c r="W271" s="101"/>
      <c r="X271" s="4"/>
      <c r="Y271" s="4"/>
      <c r="Z271" s="11"/>
      <c r="AA271" s="11"/>
      <c r="AB271" s="11"/>
      <c r="AC271" s="11"/>
      <c r="AD271" s="11"/>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row>
    <row r="272" spans="1:157" ht="12.75" customHeight="1">
      <c r="A272" s="3" t="s">
        <v>1106</v>
      </c>
      <c r="B272" s="3"/>
      <c r="C272" s="3" t="s">
        <v>127</v>
      </c>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row>
    <row r="273" spans="1:157" ht="15.75" customHeight="1">
      <c r="A273" s="4"/>
      <c r="B273" s="4"/>
      <c r="C273" s="4"/>
      <c r="D273" s="4" t="s">
        <v>1107</v>
      </c>
      <c r="E273" s="4"/>
      <c r="F273" s="4"/>
      <c r="G273" s="4"/>
      <c r="H273" s="4"/>
      <c r="I273" s="4"/>
      <c r="J273" s="4"/>
      <c r="K273" s="4"/>
      <c r="L273" s="1056" t="s">
        <v>1072</v>
      </c>
      <c r="M273" s="895"/>
      <c r="N273" s="895"/>
      <c r="O273" s="895"/>
      <c r="P273" s="895"/>
      <c r="Q273" s="895"/>
      <c r="R273" s="895"/>
      <c r="S273" s="895"/>
      <c r="T273" s="895"/>
      <c r="U273" s="895"/>
      <c r="V273" s="895"/>
      <c r="W273" s="895"/>
      <c r="X273" s="895"/>
      <c r="Y273" s="895"/>
      <c r="Z273" s="895"/>
      <c r="AA273" s="895"/>
      <c r="AB273" s="895"/>
      <c r="AC273" s="895"/>
      <c r="AD273" s="895"/>
      <c r="AE273" s="895"/>
      <c r="AF273" s="895"/>
      <c r="AG273" s="895"/>
      <c r="AH273" s="895"/>
      <c r="AI273" s="895"/>
      <c r="AJ273" s="891"/>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row>
    <row r="274" spans="1:157" ht="15.75" customHeight="1">
      <c r="A274" s="4"/>
      <c r="B274" s="4"/>
      <c r="C274" s="4"/>
      <c r="D274" s="4" t="s">
        <v>1073</v>
      </c>
      <c r="E274" s="4"/>
      <c r="F274" s="4"/>
      <c r="G274" s="4"/>
      <c r="H274" s="4"/>
      <c r="I274" s="4"/>
      <c r="J274" s="4"/>
      <c r="K274" s="4"/>
      <c r="L274" s="894" t="s">
        <v>2602</v>
      </c>
      <c r="M274" s="895"/>
      <c r="N274" s="895"/>
      <c r="O274" s="895"/>
      <c r="P274" s="895"/>
      <c r="Q274" s="895"/>
      <c r="R274" s="895"/>
      <c r="S274" s="895"/>
      <c r="T274" s="895"/>
      <c r="U274" s="895"/>
      <c r="V274" s="895"/>
      <c r="W274" s="895"/>
      <c r="X274" s="895"/>
      <c r="Y274" s="895"/>
      <c r="Z274" s="895"/>
      <c r="AA274" s="895"/>
      <c r="AB274" s="895"/>
      <c r="AC274" s="895"/>
      <c r="AD274" s="891"/>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row>
    <row r="275" spans="1:157" ht="15.75" customHeight="1">
      <c r="A275" s="4"/>
      <c r="B275" s="4"/>
      <c r="C275" s="4"/>
      <c r="D275" s="4" t="s">
        <v>944</v>
      </c>
      <c r="E275" s="4"/>
      <c r="F275" s="4"/>
      <c r="G275" s="4"/>
      <c r="H275" s="4"/>
      <c r="I275" s="4"/>
      <c r="J275" s="4"/>
      <c r="K275" s="4"/>
      <c r="L275" s="894" t="s">
        <v>2603</v>
      </c>
      <c r="M275" s="895"/>
      <c r="N275" s="895"/>
      <c r="O275" s="895"/>
      <c r="P275" s="895"/>
      <c r="Q275" s="895"/>
      <c r="R275" s="895"/>
      <c r="S275" s="891"/>
      <c r="T275" s="4"/>
      <c r="U275" s="19" t="s">
        <v>1074</v>
      </c>
      <c r="V275" s="900" t="s">
        <v>2604</v>
      </c>
      <c r="W275" s="898"/>
      <c r="X275" s="4" t="s">
        <v>950</v>
      </c>
      <c r="Y275" s="4"/>
      <c r="Z275" s="4"/>
      <c r="AA275" s="4"/>
      <c r="AB275" s="894">
        <v>60712</v>
      </c>
      <c r="AC275" s="895"/>
      <c r="AD275" s="891"/>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row>
    <row r="276" spans="1:157" ht="12.75" customHeight="1">
      <c r="A276" s="4"/>
      <c r="B276" s="4"/>
      <c r="C276" s="4"/>
      <c r="D276" s="4" t="s">
        <v>1075</v>
      </c>
      <c r="E276" s="4"/>
      <c r="F276" s="4"/>
      <c r="G276" s="4"/>
      <c r="H276" s="4"/>
      <c r="I276" s="4"/>
      <c r="J276" s="4"/>
      <c r="K276" s="12"/>
      <c r="L276" s="894" t="s">
        <v>2548</v>
      </c>
      <c r="M276" s="895"/>
      <c r="N276" s="895"/>
      <c r="O276" s="895"/>
      <c r="P276" s="895"/>
      <c r="Q276" s="895"/>
      <c r="R276" s="895"/>
      <c r="S276" s="895"/>
      <c r="T276" s="895"/>
      <c r="U276" s="895"/>
      <c r="V276" s="895"/>
      <c r="W276" s="895"/>
      <c r="X276" s="895"/>
      <c r="Y276" s="895"/>
      <c r="Z276" s="895"/>
      <c r="AA276" s="895"/>
      <c r="AB276" s="895"/>
      <c r="AC276" s="895"/>
      <c r="AD276" s="891"/>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row>
    <row r="277" spans="1:157" ht="15.75" customHeight="1">
      <c r="A277" s="4"/>
      <c r="B277" s="4"/>
      <c r="C277" s="4"/>
      <c r="D277" s="4" t="s">
        <v>1076</v>
      </c>
      <c r="E277" s="4"/>
      <c r="F277" s="4"/>
      <c r="G277" s="4"/>
      <c r="H277" s="4"/>
      <c r="I277" s="4"/>
      <c r="J277" s="4"/>
      <c r="K277" s="4"/>
      <c r="L277" s="901" t="s">
        <v>2549</v>
      </c>
      <c r="M277" s="849"/>
      <c r="N277" s="849"/>
      <c r="O277" s="849"/>
      <c r="P277" s="849"/>
      <c r="Q277" s="898"/>
      <c r="R277" s="4" t="s">
        <v>1077</v>
      </c>
      <c r="S277" s="4"/>
      <c r="T277" s="900"/>
      <c r="U277" s="849"/>
      <c r="V277" s="898"/>
      <c r="W277" s="4" t="s">
        <v>1078</v>
      </c>
      <c r="X277" s="4"/>
      <c r="Y277" s="901"/>
      <c r="Z277" s="849"/>
      <c r="AA277" s="849"/>
      <c r="AB277" s="849"/>
      <c r="AC277" s="849"/>
      <c r="AD277" s="898"/>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row>
    <row r="278" spans="1:157" ht="15.75" customHeight="1">
      <c r="A278" s="4"/>
      <c r="B278" s="4"/>
      <c r="C278" s="4"/>
      <c r="D278" s="4" t="s">
        <v>1079</v>
      </c>
      <c r="E278" s="4"/>
      <c r="F278" s="4"/>
      <c r="G278" s="4"/>
      <c r="H278" s="4"/>
      <c r="I278" s="4"/>
      <c r="J278" s="4"/>
      <c r="K278" s="4"/>
      <c r="L278" s="1055" t="s">
        <v>2547</v>
      </c>
      <c r="M278" s="895"/>
      <c r="N278" s="895"/>
      <c r="O278" s="895"/>
      <c r="P278" s="895"/>
      <c r="Q278" s="895"/>
      <c r="R278" s="895"/>
      <c r="S278" s="895"/>
      <c r="T278" s="895"/>
      <c r="U278" s="895"/>
      <c r="V278" s="895"/>
      <c r="W278" s="895"/>
      <c r="X278" s="895"/>
      <c r="Y278" s="895"/>
      <c r="Z278" s="895"/>
      <c r="AA278" s="895"/>
      <c r="AB278" s="895"/>
      <c r="AC278" s="895"/>
      <c r="AD278" s="891"/>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row>
    <row r="279" spans="1:157" ht="15.75" customHeight="1">
      <c r="A279" s="4"/>
      <c r="B279" s="4"/>
      <c r="C279" s="4"/>
      <c r="D279" s="4" t="s">
        <v>1108</v>
      </c>
      <c r="E279" s="4"/>
      <c r="F279" s="4"/>
      <c r="G279" s="4"/>
      <c r="H279" s="4"/>
      <c r="I279" s="4"/>
      <c r="J279" s="4"/>
      <c r="K279" s="4"/>
      <c r="L279" s="900" t="s">
        <v>2550</v>
      </c>
      <c r="M279" s="849"/>
      <c r="N279" s="849"/>
      <c r="O279" s="849"/>
      <c r="P279" s="849"/>
      <c r="Q279" s="849"/>
      <c r="R279" s="849"/>
      <c r="S279" s="849"/>
      <c r="T279" s="849"/>
      <c r="U279" s="849"/>
      <c r="V279" s="849"/>
      <c r="W279" s="849"/>
      <c r="X279" s="849"/>
      <c r="Y279" s="849"/>
      <c r="Z279" s="849"/>
      <c r="AA279" s="849"/>
      <c r="AB279" s="849"/>
      <c r="AC279" s="849"/>
      <c r="AD279" s="898"/>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row>
    <row r="280" spans="1:157" ht="15.75" customHeight="1">
      <c r="A280" s="4"/>
      <c r="B280" s="4"/>
      <c r="C280" s="4"/>
      <c r="D280" s="4"/>
      <c r="E280" s="4"/>
      <c r="F280" s="4"/>
      <c r="G280" s="4"/>
      <c r="H280" s="4"/>
      <c r="I280" s="4"/>
      <c r="J280" s="4"/>
      <c r="K280" s="4"/>
      <c r="L280" s="74" t="s">
        <v>1109</v>
      </c>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row>
    <row r="281" spans="1:157" ht="15.75" customHeight="1">
      <c r="A281" s="962" t="s">
        <v>1110</v>
      </c>
      <c r="B281" s="883"/>
      <c r="C281" s="883"/>
      <c r="D281" s="883"/>
      <c r="E281" s="883"/>
      <c r="F281" s="883"/>
      <c r="G281" s="883"/>
      <c r="H281" s="883"/>
      <c r="I281" s="883"/>
      <c r="J281" s="883"/>
      <c r="K281" s="883"/>
      <c r="L281" s="883"/>
      <c r="M281" s="883"/>
      <c r="N281" s="883"/>
      <c r="O281" s="883"/>
      <c r="P281" s="883"/>
      <c r="Q281" s="883"/>
      <c r="R281" s="883"/>
      <c r="S281" s="883"/>
      <c r="T281" s="883"/>
      <c r="U281" s="883"/>
      <c r="V281" s="883"/>
      <c r="W281" s="883"/>
      <c r="X281" s="883"/>
      <c r="Y281" s="883"/>
      <c r="Z281" s="883"/>
      <c r="AA281" s="883"/>
      <c r="AB281" s="883"/>
      <c r="AC281" s="883"/>
      <c r="AD281" s="883"/>
      <c r="AE281" s="883"/>
      <c r="AF281" s="883"/>
      <c r="AG281" s="883"/>
      <c r="AH281" s="883"/>
      <c r="AI281" s="883"/>
      <c r="AJ281" s="883"/>
      <c r="AK281" s="883"/>
      <c r="AL281" s="963"/>
      <c r="AM281" s="79"/>
      <c r="AN281" s="79"/>
      <c r="AO281" s="79"/>
      <c r="AP281" s="79"/>
      <c r="AQ281" s="79"/>
      <c r="AR281" s="79"/>
      <c r="AS281" s="79"/>
      <c r="AT281" s="79"/>
      <c r="AU281" s="79"/>
      <c r="AV281" s="79"/>
      <c r="AW281" s="79"/>
      <c r="AX281" s="79"/>
      <c r="AY281" s="79"/>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row>
    <row r="282" spans="1:157" ht="15.75" customHeight="1">
      <c r="A282" s="964"/>
      <c r="B282" s="862"/>
      <c r="C282" s="862"/>
      <c r="D282" s="862"/>
      <c r="E282" s="862"/>
      <c r="F282" s="862"/>
      <c r="G282" s="862"/>
      <c r="H282" s="862"/>
      <c r="I282" s="862"/>
      <c r="J282" s="862"/>
      <c r="K282" s="862"/>
      <c r="L282" s="862"/>
      <c r="M282" s="862"/>
      <c r="N282" s="862"/>
      <c r="O282" s="862"/>
      <c r="P282" s="862"/>
      <c r="Q282" s="862"/>
      <c r="R282" s="862"/>
      <c r="S282" s="862"/>
      <c r="T282" s="862"/>
      <c r="U282" s="862"/>
      <c r="V282" s="862"/>
      <c r="W282" s="862"/>
      <c r="X282" s="862"/>
      <c r="Y282" s="862"/>
      <c r="Z282" s="862"/>
      <c r="AA282" s="862"/>
      <c r="AB282" s="862"/>
      <c r="AC282" s="862"/>
      <c r="AD282" s="862"/>
      <c r="AE282" s="862"/>
      <c r="AF282" s="862"/>
      <c r="AG282" s="862"/>
      <c r="AH282" s="862"/>
      <c r="AI282" s="862"/>
      <c r="AJ282" s="862"/>
      <c r="AK282" s="862"/>
      <c r="AL282" s="965"/>
      <c r="AM282" s="79"/>
      <c r="AN282" s="79"/>
      <c r="AO282" s="79"/>
      <c r="AP282" s="79"/>
      <c r="AQ282" s="79"/>
      <c r="AR282" s="79"/>
      <c r="AS282" s="79"/>
      <c r="AT282" s="79"/>
      <c r="AU282" s="79"/>
      <c r="AV282" s="79"/>
      <c r="AW282" s="79"/>
      <c r="AX282" s="79"/>
      <c r="AY282" s="79"/>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row>
    <row r="283" spans="1:157" ht="15.75" customHeight="1">
      <c r="A283" s="4"/>
      <c r="B283" s="4"/>
      <c r="C283" s="4"/>
      <c r="D283" s="4"/>
      <c r="E283" s="4"/>
      <c r="F283" s="4"/>
      <c r="G283" s="4"/>
      <c r="H283" s="4"/>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4"/>
      <c r="AL283" s="81"/>
      <c r="AM283" s="81"/>
      <c r="AN283" s="81"/>
      <c r="AO283" s="81"/>
      <c r="AP283" s="81"/>
      <c r="AQ283" s="81"/>
      <c r="AR283" s="81"/>
      <c r="AS283" s="81"/>
      <c r="AT283" s="81"/>
      <c r="AU283" s="81"/>
      <c r="AV283" s="81"/>
      <c r="AW283" s="81"/>
      <c r="AX283" s="81"/>
      <c r="AY283" s="81"/>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row>
    <row r="284" spans="1:157" ht="15.75" customHeight="1">
      <c r="A284" s="3" t="s">
        <v>889</v>
      </c>
      <c r="B284" s="4"/>
      <c r="C284" s="3" t="s">
        <v>1111</v>
      </c>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row>
    <row r="285" spans="1:157"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row>
    <row r="286" spans="1:157" ht="15.75" customHeight="1">
      <c r="A286" s="4"/>
      <c r="B286" s="4" t="s">
        <v>1112</v>
      </c>
      <c r="C286" s="4"/>
      <c r="D286" s="4"/>
      <c r="E286" s="4"/>
      <c r="F286" s="4"/>
      <c r="G286" s="4"/>
      <c r="H286" s="894" t="s">
        <v>1072</v>
      </c>
      <c r="I286" s="895"/>
      <c r="J286" s="895"/>
      <c r="K286" s="895"/>
      <c r="L286" s="895"/>
      <c r="M286" s="895"/>
      <c r="N286" s="895"/>
      <c r="O286" s="895"/>
      <c r="P286" s="895"/>
      <c r="Q286" s="895"/>
      <c r="R286" s="891"/>
      <c r="S286" s="4"/>
      <c r="T286" s="4" t="s">
        <v>1113</v>
      </c>
      <c r="U286" s="4"/>
      <c r="V286" s="4"/>
      <c r="W286" s="4"/>
      <c r="X286" s="4"/>
      <c r="Y286" s="4"/>
      <c r="Z286" s="4"/>
      <c r="AA286" s="1026" t="s">
        <v>2606</v>
      </c>
      <c r="AB286" s="1026"/>
      <c r="AC286" s="1026"/>
      <c r="AD286" s="1026"/>
      <c r="AE286" s="1026"/>
      <c r="AF286" s="1026"/>
      <c r="AG286" s="1026"/>
      <c r="AH286" s="1026"/>
      <c r="AI286" s="1026"/>
      <c r="AJ286" s="1026"/>
      <c r="AK286" s="1026"/>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row>
    <row r="287" spans="1:157" ht="15.75" customHeight="1">
      <c r="A287" s="4"/>
      <c r="B287" s="4" t="s">
        <v>1114</v>
      </c>
      <c r="C287" s="4"/>
      <c r="D287" s="4"/>
      <c r="E287" s="4"/>
      <c r="F287" s="4"/>
      <c r="G287" s="4"/>
      <c r="H287" s="900" t="s">
        <v>2602</v>
      </c>
      <c r="I287" s="849"/>
      <c r="J287" s="849"/>
      <c r="K287" s="849"/>
      <c r="L287" s="849"/>
      <c r="M287" s="849"/>
      <c r="N287" s="849"/>
      <c r="O287" s="849"/>
      <c r="P287" s="849"/>
      <c r="Q287" s="849"/>
      <c r="R287" s="898"/>
      <c r="S287" s="4"/>
      <c r="T287" s="4" t="s">
        <v>1114</v>
      </c>
      <c r="U287" s="4"/>
      <c r="V287" s="4"/>
      <c r="W287" s="4"/>
      <c r="X287" s="4"/>
      <c r="Y287" s="4"/>
      <c r="Z287" s="4"/>
      <c r="AA287" s="1027" t="s">
        <v>2607</v>
      </c>
      <c r="AB287" s="1027"/>
      <c r="AC287" s="1027"/>
      <c r="AD287" s="1027"/>
      <c r="AE287" s="1027"/>
      <c r="AF287" s="1027"/>
      <c r="AG287" s="1027"/>
      <c r="AH287" s="1027"/>
      <c r="AI287" s="1027"/>
      <c r="AJ287" s="1027"/>
      <c r="AK287" s="1027"/>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row>
    <row r="288" spans="1:157" ht="15.75" customHeight="1">
      <c r="A288" s="4"/>
      <c r="B288" s="4" t="s">
        <v>1115</v>
      </c>
      <c r="C288" s="4"/>
      <c r="D288" s="4"/>
      <c r="E288" s="4"/>
      <c r="F288" s="4"/>
      <c r="G288" s="4"/>
      <c r="H288" s="900" t="s">
        <v>2605</v>
      </c>
      <c r="I288" s="849"/>
      <c r="J288" s="849"/>
      <c r="K288" s="849"/>
      <c r="L288" s="849"/>
      <c r="M288" s="849"/>
      <c r="N288" s="849"/>
      <c r="O288" s="849"/>
      <c r="P288" s="849"/>
      <c r="Q288" s="849"/>
      <c r="R288" s="898"/>
      <c r="S288" s="4"/>
      <c r="T288" s="4" t="s">
        <v>1116</v>
      </c>
      <c r="U288" s="4"/>
      <c r="V288" s="4"/>
      <c r="W288" s="4"/>
      <c r="X288" s="4"/>
      <c r="Y288" s="4"/>
      <c r="Z288" s="4"/>
      <c r="AA288" s="1027" t="s">
        <v>2608</v>
      </c>
      <c r="AB288" s="1027"/>
      <c r="AC288" s="1027"/>
      <c r="AD288" s="1027"/>
      <c r="AE288" s="1027"/>
      <c r="AF288" s="1027"/>
      <c r="AG288" s="1027"/>
      <c r="AH288" s="1027"/>
      <c r="AI288" s="1027"/>
      <c r="AJ288" s="1027"/>
      <c r="AK288" s="1027"/>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row>
    <row r="289" spans="1:157" ht="12.75" customHeight="1">
      <c r="A289" s="4"/>
      <c r="B289" s="4" t="s">
        <v>1075</v>
      </c>
      <c r="C289" s="4"/>
      <c r="D289" s="4"/>
      <c r="E289" s="4"/>
      <c r="F289" s="4"/>
      <c r="G289" s="4"/>
      <c r="H289" s="900" t="s">
        <v>2548</v>
      </c>
      <c r="I289" s="849"/>
      <c r="J289" s="849"/>
      <c r="K289" s="849"/>
      <c r="L289" s="849"/>
      <c r="M289" s="849"/>
      <c r="N289" s="849"/>
      <c r="O289" s="849"/>
      <c r="P289" s="849"/>
      <c r="Q289" s="849"/>
      <c r="R289" s="898"/>
      <c r="S289" s="4"/>
      <c r="T289" s="4" t="s">
        <v>1075</v>
      </c>
      <c r="U289" s="4"/>
      <c r="V289" s="4"/>
      <c r="W289" s="4"/>
      <c r="X289" s="4"/>
      <c r="Y289" s="4"/>
      <c r="Z289" s="4"/>
      <c r="AA289" s="1027" t="s">
        <v>2609</v>
      </c>
      <c r="AB289" s="1027"/>
      <c r="AC289" s="1027"/>
      <c r="AD289" s="1027"/>
      <c r="AE289" s="1027"/>
      <c r="AF289" s="1027"/>
      <c r="AG289" s="1027"/>
      <c r="AH289" s="1027"/>
      <c r="AI289" s="1027"/>
      <c r="AJ289" s="1027"/>
      <c r="AK289" s="1027"/>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row>
    <row r="290" spans="1:157" ht="12.75" customHeight="1">
      <c r="A290" s="4"/>
      <c r="B290" s="4" t="s">
        <v>1076</v>
      </c>
      <c r="C290" s="4"/>
      <c r="D290" s="4"/>
      <c r="E290" s="4"/>
      <c r="F290" s="4"/>
      <c r="G290" s="4"/>
      <c r="H290" s="1025" t="s">
        <v>2549</v>
      </c>
      <c r="I290" s="895"/>
      <c r="J290" s="895"/>
      <c r="K290" s="895"/>
      <c r="L290" s="895"/>
      <c r="M290" s="891"/>
      <c r="N290" s="4" t="s">
        <v>1077</v>
      </c>
      <c r="O290" s="4"/>
      <c r="P290" s="894"/>
      <c r="Q290" s="895"/>
      <c r="R290" s="891"/>
      <c r="S290" s="4"/>
      <c r="T290" s="4" t="s">
        <v>1076</v>
      </c>
      <c r="U290" s="4"/>
      <c r="V290" s="4"/>
      <c r="W290" s="4"/>
      <c r="X290" s="4"/>
      <c r="Y290" s="4"/>
      <c r="Z290" s="4"/>
      <c r="AA290" s="1028">
        <v>5594353303</v>
      </c>
      <c r="AB290" s="1028"/>
      <c r="AC290" s="1028"/>
      <c r="AD290" s="1028"/>
      <c r="AE290" s="1028"/>
      <c r="AF290" s="1028"/>
      <c r="AG290" s="823" t="s">
        <v>1077</v>
      </c>
      <c r="AH290" s="823"/>
      <c r="AI290" s="1029"/>
      <c r="AJ290" s="1029"/>
      <c r="AK290" s="1029"/>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row>
    <row r="291" spans="1:157" ht="12.75" customHeight="1">
      <c r="A291" s="4"/>
      <c r="B291" s="4" t="s">
        <v>1078</v>
      </c>
      <c r="C291" s="4"/>
      <c r="D291" s="4"/>
      <c r="E291" s="4"/>
      <c r="F291" s="4"/>
      <c r="G291" s="4"/>
      <c r="H291" s="901"/>
      <c r="I291" s="849"/>
      <c r="J291" s="849"/>
      <c r="K291" s="849"/>
      <c r="L291" s="849"/>
      <c r="M291" s="898"/>
      <c r="N291" s="4"/>
      <c r="O291" s="4"/>
      <c r="P291" s="12"/>
      <c r="Q291" s="12"/>
      <c r="R291" s="12"/>
      <c r="S291" s="4"/>
      <c r="T291" s="4" t="s">
        <v>1078</v>
      </c>
      <c r="U291" s="4"/>
      <c r="V291" s="4"/>
      <c r="W291" s="4"/>
      <c r="X291" s="4"/>
      <c r="Y291" s="4"/>
      <c r="Z291" s="4"/>
      <c r="AA291" s="1030"/>
      <c r="AB291" s="1030"/>
      <c r="AC291" s="1030"/>
      <c r="AD291" s="1030"/>
      <c r="AE291" s="1030"/>
      <c r="AF291" s="1030"/>
      <c r="AG291" s="816"/>
      <c r="AH291" s="816"/>
      <c r="AI291" s="824"/>
      <c r="AJ291" s="824"/>
      <c r="AK291" s="82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row>
    <row r="292" spans="1:157" ht="12.75" customHeight="1">
      <c r="A292" s="4"/>
      <c r="B292" s="4" t="s">
        <v>1117</v>
      </c>
      <c r="C292" s="4"/>
      <c r="D292" s="4"/>
      <c r="E292" s="4"/>
      <c r="F292" s="4"/>
      <c r="G292" s="4"/>
      <c r="H292" s="1031" t="s">
        <v>2547</v>
      </c>
      <c r="I292" s="849"/>
      <c r="J292" s="849"/>
      <c r="K292" s="849"/>
      <c r="L292" s="849"/>
      <c r="M292" s="849"/>
      <c r="N292" s="849"/>
      <c r="O292" s="849"/>
      <c r="P292" s="849"/>
      <c r="Q292" s="849"/>
      <c r="R292" s="898"/>
      <c r="S292" s="4"/>
      <c r="T292" s="4" t="s">
        <v>1117</v>
      </c>
      <c r="U292" s="4"/>
      <c r="V292" s="4"/>
      <c r="W292" s="4"/>
      <c r="X292" s="4"/>
      <c r="Y292" s="4"/>
      <c r="Z292" s="4"/>
      <c r="AA292" s="1027" t="s">
        <v>2610</v>
      </c>
      <c r="AB292" s="1027"/>
      <c r="AC292" s="1027"/>
      <c r="AD292" s="1027"/>
      <c r="AE292" s="1027"/>
      <c r="AF292" s="1027"/>
      <c r="AG292" s="1026"/>
      <c r="AH292" s="1026"/>
      <c r="AI292" s="1026"/>
      <c r="AJ292" s="1026"/>
      <c r="AK292" s="1026"/>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row>
    <row r="293" spans="1:157"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row>
    <row r="294" spans="1:157" ht="15.75" customHeight="1">
      <c r="A294" s="4"/>
      <c r="B294" s="4" t="s">
        <v>1118</v>
      </c>
      <c r="C294" s="4"/>
      <c r="D294" s="4"/>
      <c r="E294" s="4"/>
      <c r="F294" s="4"/>
      <c r="G294" s="4"/>
      <c r="H294" s="894" t="s">
        <v>1119</v>
      </c>
      <c r="I294" s="895"/>
      <c r="J294" s="895"/>
      <c r="K294" s="895"/>
      <c r="L294" s="895"/>
      <c r="M294" s="895"/>
      <c r="N294" s="895"/>
      <c r="O294" s="895"/>
      <c r="P294" s="895"/>
      <c r="Q294" s="895"/>
      <c r="R294" s="891"/>
      <c r="S294" s="4"/>
      <c r="T294" s="4" t="s">
        <v>1120</v>
      </c>
      <c r="U294" s="4"/>
      <c r="V294" s="4"/>
      <c r="W294" s="4"/>
      <c r="X294" s="4"/>
      <c r="Y294" s="4"/>
      <c r="Z294" s="4"/>
      <c r="AA294" s="894" t="s">
        <v>2650</v>
      </c>
      <c r="AB294" s="895"/>
      <c r="AC294" s="895"/>
      <c r="AD294" s="895"/>
      <c r="AE294" s="895"/>
      <c r="AF294" s="895"/>
      <c r="AG294" s="895"/>
      <c r="AH294" s="895"/>
      <c r="AI294" s="895"/>
      <c r="AJ294" s="895"/>
      <c r="AK294" s="891"/>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row>
    <row r="295" spans="1:157" ht="15.75" customHeight="1">
      <c r="A295" s="4"/>
      <c r="B295" s="4" t="s">
        <v>1114</v>
      </c>
      <c r="C295" s="4"/>
      <c r="D295" s="4"/>
      <c r="E295" s="4"/>
      <c r="F295" s="4"/>
      <c r="G295" s="4"/>
      <c r="H295" s="900" t="s">
        <v>2551</v>
      </c>
      <c r="I295" s="849"/>
      <c r="J295" s="849"/>
      <c r="K295" s="849"/>
      <c r="L295" s="849"/>
      <c r="M295" s="849"/>
      <c r="N295" s="849"/>
      <c r="O295" s="849"/>
      <c r="P295" s="849"/>
      <c r="Q295" s="849"/>
      <c r="R295" s="898"/>
      <c r="S295" s="4"/>
      <c r="T295" s="4" t="s">
        <v>1114</v>
      </c>
      <c r="U295" s="4"/>
      <c r="V295" s="4"/>
      <c r="W295" s="4"/>
      <c r="X295" s="4"/>
      <c r="Y295" s="4"/>
      <c r="Z295" s="4"/>
      <c r="AA295" s="900" t="s">
        <v>2651</v>
      </c>
      <c r="AB295" s="849"/>
      <c r="AC295" s="849"/>
      <c r="AD295" s="849"/>
      <c r="AE295" s="849"/>
      <c r="AF295" s="849"/>
      <c r="AG295" s="849"/>
      <c r="AH295" s="849"/>
      <c r="AI295" s="849"/>
      <c r="AJ295" s="849"/>
      <c r="AK295" s="898"/>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row>
    <row r="296" spans="1:157" ht="15.75" customHeight="1">
      <c r="A296" s="4"/>
      <c r="B296" s="4" t="s">
        <v>1115</v>
      </c>
      <c r="C296" s="4"/>
      <c r="D296" s="4"/>
      <c r="E296" s="4"/>
      <c r="F296" s="4"/>
      <c r="G296" s="4"/>
      <c r="H296" s="900" t="s">
        <v>2552</v>
      </c>
      <c r="I296" s="849"/>
      <c r="J296" s="849"/>
      <c r="K296" s="849"/>
      <c r="L296" s="849"/>
      <c r="M296" s="849"/>
      <c r="N296" s="849"/>
      <c r="O296" s="849"/>
      <c r="P296" s="849"/>
      <c r="Q296" s="849"/>
      <c r="R296" s="898"/>
      <c r="S296" s="4"/>
      <c r="T296" s="4" t="s">
        <v>1116</v>
      </c>
      <c r="U296" s="4"/>
      <c r="V296" s="4"/>
      <c r="W296" s="4"/>
      <c r="X296" s="4"/>
      <c r="Y296" s="4"/>
      <c r="Z296" s="4"/>
      <c r="AA296" s="900" t="s">
        <v>2652</v>
      </c>
      <c r="AB296" s="849"/>
      <c r="AC296" s="849"/>
      <c r="AD296" s="849"/>
      <c r="AE296" s="849"/>
      <c r="AF296" s="849"/>
      <c r="AG296" s="849"/>
      <c r="AH296" s="849"/>
      <c r="AI296" s="849"/>
      <c r="AJ296" s="849"/>
      <c r="AK296" s="898"/>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row>
    <row r="297" spans="1:157" ht="15.75" customHeight="1">
      <c r="A297" s="4"/>
      <c r="B297" s="4" t="s">
        <v>1075</v>
      </c>
      <c r="C297" s="4"/>
      <c r="D297" s="4"/>
      <c r="E297" s="4"/>
      <c r="F297" s="4"/>
      <c r="G297" s="4"/>
      <c r="H297" s="900" t="s">
        <v>2553</v>
      </c>
      <c r="I297" s="849"/>
      <c r="J297" s="849"/>
      <c r="K297" s="849"/>
      <c r="L297" s="849"/>
      <c r="M297" s="849"/>
      <c r="N297" s="849"/>
      <c r="O297" s="849"/>
      <c r="P297" s="849"/>
      <c r="Q297" s="849"/>
      <c r="R297" s="898"/>
      <c r="S297" s="4"/>
      <c r="T297" s="4" t="s">
        <v>1075</v>
      </c>
      <c r="U297" s="4"/>
      <c r="V297" s="4"/>
      <c r="W297" s="4"/>
      <c r="X297" s="4"/>
      <c r="Y297" s="4"/>
      <c r="Z297" s="4"/>
      <c r="AA297" s="900" t="s">
        <v>1121</v>
      </c>
      <c r="AB297" s="849"/>
      <c r="AC297" s="849"/>
      <c r="AD297" s="849"/>
      <c r="AE297" s="849"/>
      <c r="AF297" s="849"/>
      <c r="AG297" s="849"/>
      <c r="AH297" s="849"/>
      <c r="AI297" s="849"/>
      <c r="AJ297" s="849"/>
      <c r="AK297" s="898"/>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row>
    <row r="298" spans="1:157" ht="15.75" customHeight="1">
      <c r="A298" s="4"/>
      <c r="B298" s="4" t="s">
        <v>1076</v>
      </c>
      <c r="C298" s="4"/>
      <c r="D298" s="4"/>
      <c r="E298" s="4"/>
      <c r="F298" s="4"/>
      <c r="G298" s="4"/>
      <c r="H298" s="1025" t="s">
        <v>2638</v>
      </c>
      <c r="I298" s="895"/>
      <c r="J298" s="895"/>
      <c r="K298" s="895"/>
      <c r="L298" s="895"/>
      <c r="M298" s="891"/>
      <c r="N298" s="4" t="s">
        <v>1077</v>
      </c>
      <c r="O298" s="4"/>
      <c r="P298" s="894"/>
      <c r="Q298" s="895"/>
      <c r="R298" s="891"/>
      <c r="S298" s="4"/>
      <c r="T298" s="4" t="s">
        <v>1076</v>
      </c>
      <c r="U298" s="4"/>
      <c r="V298" s="4"/>
      <c r="W298" s="4"/>
      <c r="X298" s="4"/>
      <c r="Y298" s="4"/>
      <c r="Z298" s="4"/>
      <c r="AA298" s="1025" t="s">
        <v>2653</v>
      </c>
      <c r="AB298" s="895"/>
      <c r="AC298" s="895"/>
      <c r="AD298" s="895"/>
      <c r="AE298" s="895"/>
      <c r="AF298" s="891"/>
      <c r="AG298" s="4" t="s">
        <v>1077</v>
      </c>
      <c r="AH298" s="4"/>
      <c r="AI298" s="894"/>
      <c r="AJ298" s="895"/>
      <c r="AK298" s="891"/>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row>
    <row r="299" spans="1:157" ht="12.75" customHeight="1">
      <c r="A299" s="4"/>
      <c r="B299" s="4" t="s">
        <v>1078</v>
      </c>
      <c r="C299" s="4"/>
      <c r="D299" s="4"/>
      <c r="E299" s="4"/>
      <c r="F299" s="4"/>
      <c r="G299" s="4"/>
      <c r="H299" s="901"/>
      <c r="I299" s="849"/>
      <c r="J299" s="849"/>
      <c r="K299" s="849"/>
      <c r="L299" s="849"/>
      <c r="M299" s="898"/>
      <c r="N299" s="4"/>
      <c r="O299" s="4"/>
      <c r="P299" s="12"/>
      <c r="Q299" s="12"/>
      <c r="R299" s="12"/>
      <c r="S299" s="4"/>
      <c r="T299" s="4" t="s">
        <v>1078</v>
      </c>
      <c r="U299" s="4"/>
      <c r="V299" s="4"/>
      <c r="W299" s="4"/>
      <c r="X299" s="4"/>
      <c r="Y299" s="4"/>
      <c r="Z299" s="4"/>
      <c r="AA299" s="901" t="s">
        <v>2654</v>
      </c>
      <c r="AB299" s="849"/>
      <c r="AC299" s="849"/>
      <c r="AD299" s="849"/>
      <c r="AE299" s="849"/>
      <c r="AF299" s="898"/>
      <c r="AG299" s="4"/>
      <c r="AH299" s="4"/>
      <c r="AI299" s="12"/>
      <c r="AJ299" s="12"/>
      <c r="AK299" s="12"/>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row>
    <row r="300" spans="1:157" ht="12.75" customHeight="1">
      <c r="A300" s="4"/>
      <c r="B300" s="4" t="s">
        <v>1117</v>
      </c>
      <c r="C300" s="4"/>
      <c r="D300" s="4"/>
      <c r="E300" s="4"/>
      <c r="F300" s="4"/>
      <c r="G300" s="4"/>
      <c r="H300" s="1031" t="s">
        <v>2554</v>
      </c>
      <c r="I300" s="849"/>
      <c r="J300" s="849"/>
      <c r="K300" s="849"/>
      <c r="L300" s="849"/>
      <c r="M300" s="849"/>
      <c r="N300" s="849"/>
      <c r="O300" s="849"/>
      <c r="P300" s="849"/>
      <c r="Q300" s="849"/>
      <c r="R300" s="898"/>
      <c r="S300" s="4"/>
      <c r="T300" s="4" t="s">
        <v>1117</v>
      </c>
      <c r="U300" s="4"/>
      <c r="V300" s="4"/>
      <c r="W300" s="4"/>
      <c r="X300" s="4"/>
      <c r="Y300" s="4"/>
      <c r="Z300" s="4"/>
      <c r="AA300" s="1031" t="s">
        <v>2649</v>
      </c>
      <c r="AB300" s="849"/>
      <c r="AC300" s="849"/>
      <c r="AD300" s="849"/>
      <c r="AE300" s="849"/>
      <c r="AF300" s="849"/>
      <c r="AG300" s="849"/>
      <c r="AH300" s="849"/>
      <c r="AI300" s="849"/>
      <c r="AJ300" s="849"/>
      <c r="AK300" s="898"/>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row>
    <row r="301" spans="1:157"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row>
    <row r="302" spans="1:157" ht="12.75" customHeight="1">
      <c r="A302" s="4"/>
      <c r="B302" s="4" t="s">
        <v>1122</v>
      </c>
      <c r="C302" s="4"/>
      <c r="D302" s="4"/>
      <c r="E302" s="4"/>
      <c r="F302" s="4"/>
      <c r="G302" s="4"/>
      <c r="H302" s="894" t="str">
        <f>H294</f>
        <v>Bocarsly Emden Cowan Esmail &amp; Arndt LLP</v>
      </c>
      <c r="I302" s="895"/>
      <c r="J302" s="895"/>
      <c r="K302" s="895"/>
      <c r="L302" s="895"/>
      <c r="M302" s="895"/>
      <c r="N302" s="895"/>
      <c r="O302" s="895"/>
      <c r="P302" s="895"/>
      <c r="Q302" s="895"/>
      <c r="R302" s="891"/>
      <c r="S302" s="4"/>
      <c r="T302" s="4" t="s">
        <v>1123</v>
      </c>
      <c r="U302" s="4"/>
      <c r="V302" s="4"/>
      <c r="W302" s="4"/>
      <c r="X302" s="4"/>
      <c r="Y302" s="4"/>
      <c r="Z302" s="4"/>
      <c r="AA302" s="1026" t="s">
        <v>1124</v>
      </c>
      <c r="AB302" s="1026"/>
      <c r="AC302" s="1026"/>
      <c r="AD302" s="1026"/>
      <c r="AE302" s="1026"/>
      <c r="AF302" s="1026"/>
      <c r="AG302" s="1026"/>
      <c r="AH302" s="1026"/>
      <c r="AI302" s="1026"/>
      <c r="AJ302" s="1026"/>
      <c r="AK302" s="1026"/>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row>
    <row r="303" spans="1:157" ht="15.75" customHeight="1">
      <c r="A303" s="4"/>
      <c r="B303" s="4" t="s">
        <v>1114</v>
      </c>
      <c r="C303" s="4"/>
      <c r="D303" s="4"/>
      <c r="E303" s="4"/>
      <c r="F303" s="4"/>
      <c r="G303" s="4"/>
      <c r="H303" s="900" t="str">
        <f>H295</f>
        <v>633 West Fifth Street, 64th Floor</v>
      </c>
      <c r="I303" s="849"/>
      <c r="J303" s="849"/>
      <c r="K303" s="849"/>
      <c r="L303" s="849"/>
      <c r="M303" s="849"/>
      <c r="N303" s="849"/>
      <c r="O303" s="849"/>
      <c r="P303" s="849"/>
      <c r="Q303" s="849"/>
      <c r="R303" s="898"/>
      <c r="S303" s="4"/>
      <c r="T303" s="4" t="s">
        <v>1114</v>
      </c>
      <c r="U303" s="4"/>
      <c r="V303" s="4"/>
      <c r="W303" s="4"/>
      <c r="X303" s="4"/>
      <c r="Y303" s="4"/>
      <c r="Z303" s="4"/>
      <c r="AA303" s="1027" t="s">
        <v>2611</v>
      </c>
      <c r="AB303" s="1027"/>
      <c r="AC303" s="1027"/>
      <c r="AD303" s="1027"/>
      <c r="AE303" s="1027"/>
      <c r="AF303" s="1027"/>
      <c r="AG303" s="1027"/>
      <c r="AH303" s="1027"/>
      <c r="AI303" s="1027"/>
      <c r="AJ303" s="1027"/>
      <c r="AK303" s="1027"/>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row>
    <row r="304" spans="1:157" ht="15.75" customHeight="1">
      <c r="A304" s="4"/>
      <c r="B304" s="4" t="s">
        <v>1115</v>
      </c>
      <c r="C304" s="4"/>
      <c r="D304" s="4"/>
      <c r="E304" s="4"/>
      <c r="F304" s="4"/>
      <c r="G304" s="4"/>
      <c r="H304" s="900" t="str">
        <f>H296</f>
        <v>Los Angeles, CA 90071</v>
      </c>
      <c r="I304" s="849"/>
      <c r="J304" s="849"/>
      <c r="K304" s="849"/>
      <c r="L304" s="849"/>
      <c r="M304" s="849"/>
      <c r="N304" s="849"/>
      <c r="O304" s="849"/>
      <c r="P304" s="849"/>
      <c r="Q304" s="849"/>
      <c r="R304" s="898"/>
      <c r="S304" s="4"/>
      <c r="T304" s="4" t="s">
        <v>1116</v>
      </c>
      <c r="U304" s="4"/>
      <c r="V304" s="4"/>
      <c r="W304" s="4"/>
      <c r="X304" s="4"/>
      <c r="Y304" s="4"/>
      <c r="Z304" s="4"/>
      <c r="AA304" s="1027" t="s">
        <v>2612</v>
      </c>
      <c r="AB304" s="1027"/>
      <c r="AC304" s="1027"/>
      <c r="AD304" s="1027"/>
      <c r="AE304" s="1027"/>
      <c r="AF304" s="1027"/>
      <c r="AG304" s="1027"/>
      <c r="AH304" s="1027"/>
      <c r="AI304" s="1027"/>
      <c r="AJ304" s="1027"/>
      <c r="AK304" s="1027"/>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row>
    <row r="305" spans="1:157" ht="15.75" customHeight="1">
      <c r="A305" s="4"/>
      <c r="B305" s="4" t="s">
        <v>1075</v>
      </c>
      <c r="C305" s="4"/>
      <c r="D305" s="4"/>
      <c r="E305" s="4"/>
      <c r="F305" s="4"/>
      <c r="G305" s="4"/>
      <c r="H305" s="900" t="s">
        <v>1125</v>
      </c>
      <c r="I305" s="849"/>
      <c r="J305" s="849"/>
      <c r="K305" s="849"/>
      <c r="L305" s="849"/>
      <c r="M305" s="849"/>
      <c r="N305" s="849"/>
      <c r="O305" s="849"/>
      <c r="P305" s="849"/>
      <c r="Q305" s="849"/>
      <c r="R305" s="898"/>
      <c r="S305" s="4"/>
      <c r="T305" s="4" t="s">
        <v>1075</v>
      </c>
      <c r="U305" s="4"/>
      <c r="V305" s="4"/>
      <c r="W305" s="4"/>
      <c r="X305" s="4"/>
      <c r="Y305" s="4"/>
      <c r="Z305" s="4"/>
      <c r="AA305" s="1027" t="s">
        <v>2613</v>
      </c>
      <c r="AB305" s="1027"/>
      <c r="AC305" s="1027"/>
      <c r="AD305" s="1027"/>
      <c r="AE305" s="1027"/>
      <c r="AF305" s="1027"/>
      <c r="AG305" s="1027"/>
      <c r="AH305" s="1027"/>
      <c r="AI305" s="1027"/>
      <c r="AJ305" s="1027"/>
      <c r="AK305" s="1027"/>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row>
    <row r="306" spans="1:157" ht="15.75" customHeight="1">
      <c r="A306" s="4"/>
      <c r="B306" s="4" t="s">
        <v>1076</v>
      </c>
      <c r="C306" s="4"/>
      <c r="D306" s="4"/>
      <c r="E306" s="4"/>
      <c r="F306" s="4"/>
      <c r="G306" s="4"/>
      <c r="H306" s="1028" t="s">
        <v>2637</v>
      </c>
      <c r="I306" s="1028"/>
      <c r="J306" s="1028"/>
      <c r="K306" s="1028"/>
      <c r="L306" s="1028"/>
      <c r="M306" s="1028"/>
      <c r="N306" s="4" t="s">
        <v>1077</v>
      </c>
      <c r="O306" s="4"/>
      <c r="P306" s="894"/>
      <c r="Q306" s="895"/>
      <c r="R306" s="891"/>
      <c r="S306" s="4"/>
      <c r="T306" s="4" t="s">
        <v>1076</v>
      </c>
      <c r="U306" s="4"/>
      <c r="V306" s="4"/>
      <c r="W306" s="4"/>
      <c r="X306" s="4"/>
      <c r="Y306" s="4"/>
      <c r="Z306" s="4"/>
      <c r="AA306" s="1028">
        <v>3107657287</v>
      </c>
      <c r="AB306" s="1028"/>
      <c r="AC306" s="1028"/>
      <c r="AD306" s="1028"/>
      <c r="AE306" s="1028"/>
      <c r="AF306" s="1028"/>
      <c r="AG306" s="823" t="s">
        <v>1077</v>
      </c>
      <c r="AH306" s="823"/>
      <c r="AI306" s="1029"/>
      <c r="AJ306" s="1029"/>
      <c r="AK306" s="1029"/>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row>
    <row r="307" spans="1:157" ht="15.75" customHeight="1">
      <c r="A307" s="4"/>
      <c r="B307" s="4" t="s">
        <v>1078</v>
      </c>
      <c r="C307" s="4"/>
      <c r="D307" s="4"/>
      <c r="E307" s="4"/>
      <c r="F307" s="4"/>
      <c r="G307" s="4"/>
      <c r="H307" s="901"/>
      <c r="I307" s="849"/>
      <c r="J307" s="849"/>
      <c r="K307" s="849"/>
      <c r="L307" s="849"/>
      <c r="M307" s="898"/>
      <c r="N307" s="4"/>
      <c r="O307" s="4"/>
      <c r="P307" s="12"/>
      <c r="Q307" s="12"/>
      <c r="R307" s="12"/>
      <c r="S307" s="4"/>
      <c r="T307" s="4" t="s">
        <v>1078</v>
      </c>
      <c r="U307" s="4"/>
      <c r="V307" s="4"/>
      <c r="W307" s="4"/>
      <c r="X307" s="4"/>
      <c r="Y307" s="4"/>
      <c r="Z307" s="4"/>
      <c r="AA307" s="1030">
        <v>3108622399</v>
      </c>
      <c r="AB307" s="1030"/>
      <c r="AC307" s="1030"/>
      <c r="AD307" s="1030"/>
      <c r="AE307" s="1030"/>
      <c r="AF307" s="1030"/>
      <c r="AG307" s="816"/>
      <c r="AH307" s="816"/>
      <c r="AI307" s="824"/>
      <c r="AJ307" s="824"/>
      <c r="AK307" s="82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row>
    <row r="308" spans="1:157" ht="15.75" customHeight="1">
      <c r="A308" s="4"/>
      <c r="B308" s="4" t="s">
        <v>1117</v>
      </c>
      <c r="C308" s="4"/>
      <c r="D308" s="4"/>
      <c r="E308" s="4"/>
      <c r="F308" s="4"/>
      <c r="G308" s="4"/>
      <c r="H308" s="1031" t="s">
        <v>2555</v>
      </c>
      <c r="I308" s="849"/>
      <c r="J308" s="849"/>
      <c r="K308" s="849"/>
      <c r="L308" s="849"/>
      <c r="M308" s="849"/>
      <c r="N308" s="849"/>
      <c r="O308" s="849"/>
      <c r="P308" s="849"/>
      <c r="Q308" s="849"/>
      <c r="R308" s="898"/>
      <c r="S308" s="4"/>
      <c r="T308" s="4" t="s">
        <v>1117</v>
      </c>
      <c r="U308" s="4"/>
      <c r="V308" s="4"/>
      <c r="W308" s="4"/>
      <c r="X308" s="4"/>
      <c r="Y308" s="4"/>
      <c r="Z308" s="4"/>
      <c r="AA308" s="1027" t="s">
        <v>2614</v>
      </c>
      <c r="AB308" s="1027"/>
      <c r="AC308" s="1027"/>
      <c r="AD308" s="1027"/>
      <c r="AE308" s="1027"/>
      <c r="AF308" s="1027"/>
      <c r="AG308" s="1026"/>
      <c r="AH308" s="1026"/>
      <c r="AI308" s="1026"/>
      <c r="AJ308" s="1026"/>
      <c r="AK308" s="1026"/>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row>
    <row r="309" spans="1:157" ht="15.75" customHeight="1">
      <c r="A309" s="4"/>
      <c r="B309" s="4"/>
      <c r="C309" s="4"/>
      <c r="D309" s="4"/>
      <c r="E309" s="4"/>
      <c r="F309" s="4"/>
      <c r="G309" s="4"/>
      <c r="H309" s="12"/>
      <c r="I309" s="12"/>
      <c r="J309" s="12"/>
      <c r="K309" s="12"/>
      <c r="L309" s="12"/>
      <c r="M309" s="12"/>
      <c r="N309" s="12"/>
      <c r="O309" s="12"/>
      <c r="P309" s="12"/>
      <c r="Q309" s="12"/>
      <c r="R309" s="12"/>
      <c r="S309" s="4"/>
      <c r="T309" s="4"/>
      <c r="U309" s="4"/>
      <c r="V309" s="4"/>
      <c r="W309" s="4"/>
      <c r="X309" s="4"/>
      <c r="Y309" s="4"/>
      <c r="Z309" s="4"/>
      <c r="AA309" s="12"/>
      <c r="AB309" s="12"/>
      <c r="AC309" s="12"/>
      <c r="AD309" s="12"/>
      <c r="AE309" s="12"/>
      <c r="AF309" s="12"/>
      <c r="AG309" s="12"/>
      <c r="AH309" s="12"/>
      <c r="AI309" s="12"/>
      <c r="AJ309" s="12"/>
      <c r="AK309" s="12"/>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row>
    <row r="310" spans="1:157" ht="15.75" customHeight="1">
      <c r="A310" s="4"/>
      <c r="B310" s="4" t="s">
        <v>1126</v>
      </c>
      <c r="C310" s="4"/>
      <c r="D310" s="4"/>
      <c r="E310" s="4"/>
      <c r="F310" s="4"/>
      <c r="G310" s="4"/>
      <c r="H310" s="894" t="s">
        <v>2644</v>
      </c>
      <c r="I310" s="895"/>
      <c r="J310" s="895"/>
      <c r="K310" s="895"/>
      <c r="L310" s="895"/>
      <c r="M310" s="895"/>
      <c r="N310" s="895"/>
      <c r="O310" s="895"/>
      <c r="P310" s="895"/>
      <c r="Q310" s="895"/>
      <c r="R310" s="891"/>
      <c r="S310" s="4"/>
      <c r="T310" s="4" t="s">
        <v>1127</v>
      </c>
      <c r="U310" s="4"/>
      <c r="V310" s="4"/>
      <c r="W310" s="4"/>
      <c r="X310" s="4"/>
      <c r="Y310" s="4"/>
      <c r="Z310" s="4"/>
      <c r="AA310" s="894" t="s">
        <v>2656</v>
      </c>
      <c r="AB310" s="895"/>
      <c r="AC310" s="895"/>
      <c r="AD310" s="895"/>
      <c r="AE310" s="895"/>
      <c r="AF310" s="895"/>
      <c r="AG310" s="895"/>
      <c r="AH310" s="895"/>
      <c r="AI310" s="895"/>
      <c r="AJ310" s="895"/>
      <c r="AK310" s="891"/>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row>
    <row r="311" spans="1:157" ht="15.75" customHeight="1">
      <c r="A311" s="4"/>
      <c r="B311" s="4" t="s">
        <v>1114</v>
      </c>
      <c r="C311" s="4"/>
      <c r="D311" s="4"/>
      <c r="E311" s="4"/>
      <c r="F311" s="4"/>
      <c r="G311" s="4"/>
      <c r="H311" s="900" t="s">
        <v>2645</v>
      </c>
      <c r="I311" s="849"/>
      <c r="J311" s="849"/>
      <c r="K311" s="849"/>
      <c r="L311" s="849"/>
      <c r="M311" s="849"/>
      <c r="N311" s="849"/>
      <c r="O311" s="849"/>
      <c r="P311" s="849"/>
      <c r="Q311" s="849"/>
      <c r="R311" s="898"/>
      <c r="S311" s="4"/>
      <c r="T311" s="4" t="s">
        <v>1114</v>
      </c>
      <c r="U311" s="4"/>
      <c r="V311" s="4"/>
      <c r="W311" s="4"/>
      <c r="X311" s="4"/>
      <c r="Y311" s="4"/>
      <c r="Z311" s="4"/>
      <c r="AA311" s="1037" t="s">
        <v>2659</v>
      </c>
      <c r="AB311" s="849"/>
      <c r="AC311" s="849"/>
      <c r="AD311" s="849"/>
      <c r="AE311" s="849"/>
      <c r="AF311" s="849"/>
      <c r="AG311" s="849"/>
      <c r="AH311" s="849"/>
      <c r="AI311" s="849"/>
      <c r="AJ311" s="849"/>
      <c r="AK311" s="898"/>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row>
    <row r="312" spans="1:157" ht="12.75" customHeight="1">
      <c r="A312" s="4"/>
      <c r="B312" s="4" t="s">
        <v>1115</v>
      </c>
      <c r="C312" s="4"/>
      <c r="D312" s="4"/>
      <c r="E312" s="4"/>
      <c r="F312" s="4"/>
      <c r="G312" s="4"/>
      <c r="H312" s="900" t="s">
        <v>2646</v>
      </c>
      <c r="I312" s="849"/>
      <c r="J312" s="849"/>
      <c r="K312" s="849"/>
      <c r="L312" s="849"/>
      <c r="M312" s="849"/>
      <c r="N312" s="849"/>
      <c r="O312" s="849"/>
      <c r="P312" s="849"/>
      <c r="Q312" s="849"/>
      <c r="R312" s="898"/>
      <c r="S312" s="4"/>
      <c r="T312" s="4" t="s">
        <v>1116</v>
      </c>
      <c r="U312" s="4"/>
      <c r="V312" s="4"/>
      <c r="W312" s="4"/>
      <c r="X312" s="4"/>
      <c r="Y312" s="4"/>
      <c r="Z312" s="4"/>
      <c r="AA312" s="900" t="s">
        <v>2660</v>
      </c>
      <c r="AB312" s="849"/>
      <c r="AC312" s="849"/>
      <c r="AD312" s="849"/>
      <c r="AE312" s="849"/>
      <c r="AF312" s="849"/>
      <c r="AG312" s="849"/>
      <c r="AH312" s="849"/>
      <c r="AI312" s="849"/>
      <c r="AJ312" s="849"/>
      <c r="AK312" s="898"/>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row>
    <row r="313" spans="1:157" ht="15.75" customHeight="1">
      <c r="A313" s="4"/>
      <c r="B313" s="4" t="s">
        <v>1075</v>
      </c>
      <c r="C313" s="4"/>
      <c r="D313" s="4"/>
      <c r="E313" s="4"/>
      <c r="F313" s="4"/>
      <c r="G313" s="4"/>
      <c r="H313" s="900" t="s">
        <v>2648</v>
      </c>
      <c r="I313" s="849"/>
      <c r="J313" s="849"/>
      <c r="K313" s="849"/>
      <c r="L313" s="849"/>
      <c r="M313" s="849"/>
      <c r="N313" s="849"/>
      <c r="O313" s="849"/>
      <c r="P313" s="849"/>
      <c r="Q313" s="849"/>
      <c r="R313" s="898"/>
      <c r="S313" s="4"/>
      <c r="T313" s="4" t="s">
        <v>1075</v>
      </c>
      <c r="U313" s="4"/>
      <c r="V313" s="4"/>
      <c r="W313" s="4"/>
      <c r="X313" s="4"/>
      <c r="Y313" s="4"/>
      <c r="Z313" s="4"/>
      <c r="AA313" s="900" t="s">
        <v>2655</v>
      </c>
      <c r="AB313" s="849"/>
      <c r="AC313" s="849"/>
      <c r="AD313" s="849"/>
      <c r="AE313" s="849"/>
      <c r="AF313" s="849"/>
      <c r="AG313" s="849"/>
      <c r="AH313" s="849"/>
      <c r="AI313" s="849"/>
      <c r="AJ313" s="849"/>
      <c r="AK313" s="898"/>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row>
    <row r="314" spans="1:157" ht="15.75" customHeight="1">
      <c r="A314" s="4"/>
      <c r="B314" s="4" t="s">
        <v>1076</v>
      </c>
      <c r="C314" s="4"/>
      <c r="D314" s="4"/>
      <c r="E314" s="4"/>
      <c r="F314" s="4"/>
      <c r="G314" s="4"/>
      <c r="H314" s="1025" t="s">
        <v>2647</v>
      </c>
      <c r="I314" s="895"/>
      <c r="J314" s="895"/>
      <c r="K314" s="895"/>
      <c r="L314" s="895"/>
      <c r="M314" s="891"/>
      <c r="N314" s="4" t="s">
        <v>1077</v>
      </c>
      <c r="O314" s="4"/>
      <c r="P314" s="894">
        <v>1010</v>
      </c>
      <c r="Q314" s="895"/>
      <c r="R314" s="891"/>
      <c r="S314" s="4"/>
      <c r="T314" s="4" t="s">
        <v>1076</v>
      </c>
      <c r="U314" s="4"/>
      <c r="V314" s="4"/>
      <c r="W314" s="4"/>
      <c r="X314" s="4"/>
      <c r="Y314" s="4"/>
      <c r="Z314" s="4"/>
      <c r="AA314" s="1025" t="s">
        <v>2657</v>
      </c>
      <c r="AB314" s="895"/>
      <c r="AC314" s="895"/>
      <c r="AD314" s="895"/>
      <c r="AE314" s="895"/>
      <c r="AF314" s="891"/>
      <c r="AG314" s="4" t="s">
        <v>1077</v>
      </c>
      <c r="AH314" s="4"/>
      <c r="AI314" s="894"/>
      <c r="AJ314" s="895"/>
      <c r="AK314" s="891"/>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row>
    <row r="315" spans="1:157" ht="15.75" customHeight="1">
      <c r="A315" s="4"/>
      <c r="B315" s="4" t="s">
        <v>1078</v>
      </c>
      <c r="C315" s="4"/>
      <c r="D315" s="4"/>
      <c r="E315" s="4"/>
      <c r="F315" s="4"/>
      <c r="G315" s="4"/>
      <c r="H315" s="901"/>
      <c r="I315" s="849"/>
      <c r="J315" s="849"/>
      <c r="K315" s="849"/>
      <c r="L315" s="849"/>
      <c r="M315" s="898"/>
      <c r="N315" s="4"/>
      <c r="O315" s="4"/>
      <c r="P315" s="12"/>
      <c r="Q315" s="12"/>
      <c r="R315" s="12"/>
      <c r="S315" s="4"/>
      <c r="T315" s="4" t="s">
        <v>1078</v>
      </c>
      <c r="U315" s="4"/>
      <c r="V315" s="4"/>
      <c r="W315" s="4"/>
      <c r="X315" s="4"/>
      <c r="Y315" s="4"/>
      <c r="Z315" s="4"/>
      <c r="AA315" s="901"/>
      <c r="AB315" s="849"/>
      <c r="AC315" s="849"/>
      <c r="AD315" s="849"/>
      <c r="AE315" s="849"/>
      <c r="AF315" s="898"/>
      <c r="AG315" s="4"/>
      <c r="AH315" s="4"/>
      <c r="AI315" s="12"/>
      <c r="AJ315" s="12"/>
      <c r="AK315" s="12"/>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row>
    <row r="316" spans="1:157" ht="15.75" customHeight="1">
      <c r="A316" s="4"/>
      <c r="B316" s="4" t="s">
        <v>1117</v>
      </c>
      <c r="C316" s="4"/>
      <c r="D316" s="4"/>
      <c r="E316" s="4"/>
      <c r="F316" s="4"/>
      <c r="G316" s="4"/>
      <c r="H316" s="1031" t="s">
        <v>2643</v>
      </c>
      <c r="I316" s="849"/>
      <c r="J316" s="849"/>
      <c r="K316" s="849"/>
      <c r="L316" s="849"/>
      <c r="M316" s="849"/>
      <c r="N316" s="849"/>
      <c r="O316" s="849"/>
      <c r="P316" s="849"/>
      <c r="Q316" s="849"/>
      <c r="R316" s="898"/>
      <c r="S316" s="4"/>
      <c r="T316" s="4" t="s">
        <v>1117</v>
      </c>
      <c r="U316" s="4"/>
      <c r="V316" s="4"/>
      <c r="W316" s="4"/>
      <c r="X316" s="4"/>
      <c r="Y316" s="4"/>
      <c r="Z316" s="4"/>
      <c r="AA316" s="1031" t="s">
        <v>2658</v>
      </c>
      <c r="AB316" s="849"/>
      <c r="AC316" s="849"/>
      <c r="AD316" s="849"/>
      <c r="AE316" s="849"/>
      <c r="AF316" s="849"/>
      <c r="AG316" s="849"/>
      <c r="AH316" s="849"/>
      <c r="AI316" s="849"/>
      <c r="AJ316" s="849"/>
      <c r="AK316" s="898"/>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row>
    <row r="317" spans="1:15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row>
    <row r="318" spans="1:157" ht="15.75" customHeight="1">
      <c r="A318" s="4"/>
      <c r="B318" s="4" t="s">
        <v>1128</v>
      </c>
      <c r="C318" s="4"/>
      <c r="D318" s="4"/>
      <c r="E318" s="4"/>
      <c r="F318" s="4"/>
      <c r="G318" s="4"/>
      <c r="H318" s="894" t="s">
        <v>2520</v>
      </c>
      <c r="I318" s="895"/>
      <c r="J318" s="895"/>
      <c r="K318" s="895"/>
      <c r="L318" s="895"/>
      <c r="M318" s="895"/>
      <c r="N318" s="895"/>
      <c r="O318" s="895"/>
      <c r="P318" s="895"/>
      <c r="Q318" s="895"/>
      <c r="R318" s="891"/>
      <c r="S318" s="4"/>
      <c r="T318" s="4" t="s">
        <v>1129</v>
      </c>
      <c r="U318" s="4"/>
      <c r="V318" s="4"/>
      <c r="W318" s="4"/>
      <c r="X318" s="4"/>
      <c r="Y318" s="4"/>
      <c r="Z318" s="4"/>
      <c r="AA318" s="1026" t="s">
        <v>2615</v>
      </c>
      <c r="AB318" s="1026"/>
      <c r="AC318" s="1026"/>
      <c r="AD318" s="1026"/>
      <c r="AE318" s="1026"/>
      <c r="AF318" s="1026"/>
      <c r="AG318" s="1026"/>
      <c r="AH318" s="1026"/>
      <c r="AI318" s="1026"/>
      <c r="AJ318" s="1026"/>
      <c r="AK318" s="1026"/>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row>
    <row r="319" spans="1:157" ht="15.75" customHeight="1">
      <c r="A319" s="4"/>
      <c r="B319" s="4" t="s">
        <v>1114</v>
      </c>
      <c r="C319" s="4"/>
      <c r="D319" s="4"/>
      <c r="E319" s="4"/>
      <c r="F319" s="4"/>
      <c r="G319" s="4"/>
      <c r="H319" s="900" t="s">
        <v>2521</v>
      </c>
      <c r="I319" s="849"/>
      <c r="J319" s="849"/>
      <c r="K319" s="849"/>
      <c r="L319" s="849"/>
      <c r="M319" s="849"/>
      <c r="N319" s="849"/>
      <c r="O319" s="849"/>
      <c r="P319" s="849"/>
      <c r="Q319" s="849"/>
      <c r="R319" s="898"/>
      <c r="S319" s="4"/>
      <c r="T319" s="4" t="s">
        <v>1114</v>
      </c>
      <c r="U319" s="4"/>
      <c r="V319" s="4"/>
      <c r="W319" s="4"/>
      <c r="X319" s="4"/>
      <c r="Y319" s="4"/>
      <c r="Z319" s="4"/>
      <c r="AA319" s="1027" t="s">
        <v>2616</v>
      </c>
      <c r="AB319" s="1027"/>
      <c r="AC319" s="1027"/>
      <c r="AD319" s="1027"/>
      <c r="AE319" s="1027"/>
      <c r="AF319" s="1027"/>
      <c r="AG319" s="1027"/>
      <c r="AH319" s="1027"/>
      <c r="AI319" s="1027"/>
      <c r="AJ319" s="1027"/>
      <c r="AK319" s="1027"/>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row>
    <row r="320" spans="1:157" ht="15.75" customHeight="1">
      <c r="A320" s="4"/>
      <c r="B320" s="4" t="s">
        <v>1115</v>
      </c>
      <c r="C320" s="4"/>
      <c r="D320" s="4"/>
      <c r="E320" s="4"/>
      <c r="F320" s="4"/>
      <c r="G320" s="4"/>
      <c r="H320" s="900" t="s">
        <v>2522</v>
      </c>
      <c r="I320" s="849"/>
      <c r="J320" s="849"/>
      <c r="K320" s="849"/>
      <c r="L320" s="849"/>
      <c r="M320" s="849"/>
      <c r="N320" s="849"/>
      <c r="O320" s="849"/>
      <c r="P320" s="849"/>
      <c r="Q320" s="849"/>
      <c r="R320" s="898"/>
      <c r="S320" s="4"/>
      <c r="T320" s="4" t="s">
        <v>1116</v>
      </c>
      <c r="U320" s="4"/>
      <c r="V320" s="4"/>
      <c r="W320" s="4"/>
      <c r="X320" s="4"/>
      <c r="Y320" s="4"/>
      <c r="Z320" s="4"/>
      <c r="AA320" s="1027" t="s">
        <v>2617</v>
      </c>
      <c r="AB320" s="1027"/>
      <c r="AC320" s="1027"/>
      <c r="AD320" s="1027"/>
      <c r="AE320" s="1027"/>
      <c r="AF320" s="1027"/>
      <c r="AG320" s="1027"/>
      <c r="AH320" s="1027"/>
      <c r="AI320" s="1027"/>
      <c r="AJ320" s="1027"/>
      <c r="AK320" s="1027"/>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row>
    <row r="321" spans="1:157" ht="12.75" customHeight="1">
      <c r="A321" s="4"/>
      <c r="B321" s="4" t="s">
        <v>1075</v>
      </c>
      <c r="C321" s="4"/>
      <c r="D321" s="4"/>
      <c r="E321" s="4"/>
      <c r="F321" s="4"/>
      <c r="G321" s="4"/>
      <c r="H321" s="900" t="s">
        <v>2523</v>
      </c>
      <c r="I321" s="849"/>
      <c r="J321" s="849"/>
      <c r="K321" s="849"/>
      <c r="L321" s="849"/>
      <c r="M321" s="849"/>
      <c r="N321" s="849"/>
      <c r="O321" s="849"/>
      <c r="P321" s="849"/>
      <c r="Q321" s="849"/>
      <c r="R321" s="898"/>
      <c r="S321" s="4"/>
      <c r="T321" s="4" t="s">
        <v>1075</v>
      </c>
      <c r="U321" s="4"/>
      <c r="V321" s="4"/>
      <c r="W321" s="4"/>
      <c r="X321" s="4"/>
      <c r="Y321" s="4"/>
      <c r="Z321" s="4"/>
      <c r="AA321" s="1027" t="s">
        <v>2618</v>
      </c>
      <c r="AB321" s="1027"/>
      <c r="AC321" s="1027"/>
      <c r="AD321" s="1027"/>
      <c r="AE321" s="1027"/>
      <c r="AF321" s="1027"/>
      <c r="AG321" s="1027"/>
      <c r="AH321" s="1027"/>
      <c r="AI321" s="1027"/>
      <c r="AJ321" s="1027"/>
      <c r="AK321" s="1027"/>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row>
    <row r="322" spans="1:157" ht="15.75" customHeight="1">
      <c r="A322" s="4"/>
      <c r="B322" s="4" t="s">
        <v>1076</v>
      </c>
      <c r="C322" s="4"/>
      <c r="D322" s="4"/>
      <c r="E322" s="4"/>
      <c r="F322" s="4"/>
      <c r="G322" s="4"/>
      <c r="H322" s="1025" t="s">
        <v>2524</v>
      </c>
      <c r="I322" s="895"/>
      <c r="J322" s="895"/>
      <c r="K322" s="895"/>
      <c r="L322" s="895"/>
      <c r="M322" s="891"/>
      <c r="N322" s="4" t="s">
        <v>1077</v>
      </c>
      <c r="O322" s="4"/>
      <c r="P322" s="894">
        <v>2</v>
      </c>
      <c r="Q322" s="895"/>
      <c r="R322" s="891"/>
      <c r="S322" s="4"/>
      <c r="T322" s="4" t="s">
        <v>1076</v>
      </c>
      <c r="U322" s="4"/>
      <c r="V322" s="4"/>
      <c r="W322" s="4"/>
      <c r="X322" s="4"/>
      <c r="Y322" s="4"/>
      <c r="Z322" s="4"/>
      <c r="AA322" s="1028">
        <v>9163726100</v>
      </c>
      <c r="AB322" s="1028"/>
      <c r="AC322" s="1028"/>
      <c r="AD322" s="1028"/>
      <c r="AE322" s="1028"/>
      <c r="AF322" s="1028"/>
      <c r="AG322" s="823" t="s">
        <v>1077</v>
      </c>
      <c r="AH322" s="823"/>
      <c r="AI322" s="1029"/>
      <c r="AJ322" s="1029"/>
      <c r="AK322" s="1029"/>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row>
    <row r="323" spans="1:157" ht="12.75" customHeight="1">
      <c r="A323" s="4"/>
      <c r="B323" s="4" t="s">
        <v>1078</v>
      </c>
      <c r="C323" s="4"/>
      <c r="D323" s="4"/>
      <c r="E323" s="4"/>
      <c r="F323" s="4"/>
      <c r="G323" s="4"/>
      <c r="H323" s="901" t="s">
        <v>2525</v>
      </c>
      <c r="I323" s="849"/>
      <c r="J323" s="849"/>
      <c r="K323" s="849"/>
      <c r="L323" s="849"/>
      <c r="M323" s="898"/>
      <c r="N323" s="4"/>
      <c r="O323" s="4"/>
      <c r="P323" s="12"/>
      <c r="Q323" s="12"/>
      <c r="R323" s="12"/>
      <c r="S323" s="4"/>
      <c r="T323" s="4" t="s">
        <v>1078</v>
      </c>
      <c r="U323" s="4"/>
      <c r="V323" s="4"/>
      <c r="W323" s="4"/>
      <c r="X323" s="4"/>
      <c r="Y323" s="4"/>
      <c r="Z323" s="4"/>
      <c r="AA323" s="1030">
        <v>9164196108</v>
      </c>
      <c r="AB323" s="1030"/>
      <c r="AC323" s="1030"/>
      <c r="AD323" s="1030"/>
      <c r="AE323" s="1030"/>
      <c r="AF323" s="1030"/>
      <c r="AG323" s="816"/>
      <c r="AH323" s="816"/>
      <c r="AI323" s="824"/>
      <c r="AJ323" s="824"/>
      <c r="AK323" s="82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row>
    <row r="324" spans="1:157" ht="15.75" customHeight="1">
      <c r="A324" s="4"/>
      <c r="B324" s="4" t="s">
        <v>1117</v>
      </c>
      <c r="C324" s="4"/>
      <c r="D324" s="4"/>
      <c r="E324" s="4"/>
      <c r="F324" s="4"/>
      <c r="G324" s="4"/>
      <c r="H324" s="1031" t="s">
        <v>2526</v>
      </c>
      <c r="I324" s="849"/>
      <c r="J324" s="849"/>
      <c r="K324" s="849"/>
      <c r="L324" s="849"/>
      <c r="M324" s="849"/>
      <c r="N324" s="849"/>
      <c r="O324" s="849"/>
      <c r="P324" s="849"/>
      <c r="Q324" s="849"/>
      <c r="R324" s="898"/>
      <c r="S324" s="4"/>
      <c r="T324" s="4" t="s">
        <v>1117</v>
      </c>
      <c r="U324" s="4"/>
      <c r="V324" s="4"/>
      <c r="W324" s="4"/>
      <c r="X324" s="4"/>
      <c r="Y324" s="4"/>
      <c r="Z324" s="4"/>
      <c r="AA324" s="1027" t="s">
        <v>2619</v>
      </c>
      <c r="AB324" s="1027"/>
      <c r="AC324" s="1027"/>
      <c r="AD324" s="1027"/>
      <c r="AE324" s="1027"/>
      <c r="AF324" s="1027"/>
      <c r="AG324" s="1026"/>
      <c r="AH324" s="1026"/>
      <c r="AI324" s="1026"/>
      <c r="AJ324" s="1026"/>
      <c r="AK324" s="1026"/>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row>
    <row r="325" spans="1:157" ht="15.75" customHeight="1">
      <c r="A325" s="4"/>
      <c r="B325" s="4"/>
      <c r="C325" s="4"/>
      <c r="D325" s="4"/>
      <c r="E325" s="4"/>
      <c r="F325" s="4"/>
      <c r="G325" s="4"/>
      <c r="H325" s="4"/>
      <c r="I325" s="4"/>
      <c r="J325" s="4"/>
      <c r="K325" s="4"/>
      <c r="L325" s="4"/>
      <c r="M325" s="4"/>
      <c r="N325" s="4"/>
      <c r="O325" s="4"/>
      <c r="P325" s="78"/>
      <c r="Q325" s="78"/>
      <c r="R325" s="78"/>
      <c r="S325" s="78"/>
      <c r="T325" s="78"/>
      <c r="U325" s="78"/>
      <c r="V325" s="4"/>
      <c r="W325" s="4"/>
      <c r="X325" s="12"/>
      <c r="Y325" s="12"/>
      <c r="Z325" s="12"/>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row>
    <row r="326" spans="1:157" ht="15.75" customHeight="1">
      <c r="A326" s="4"/>
      <c r="B326" s="4" t="s">
        <v>1130</v>
      </c>
      <c r="C326" s="4"/>
      <c r="D326" s="4"/>
      <c r="E326" s="4"/>
      <c r="F326" s="4"/>
      <c r="G326" s="4"/>
      <c r="H326" s="894" t="s">
        <v>2556</v>
      </c>
      <c r="I326" s="895"/>
      <c r="J326" s="895"/>
      <c r="K326" s="895"/>
      <c r="L326" s="895"/>
      <c r="M326" s="895"/>
      <c r="N326" s="895"/>
      <c r="O326" s="895"/>
      <c r="P326" s="895"/>
      <c r="Q326" s="895"/>
      <c r="R326" s="891"/>
      <c r="S326" s="4"/>
      <c r="T326" s="4" t="s">
        <v>1131</v>
      </c>
      <c r="U326" s="4"/>
      <c r="V326" s="4"/>
      <c r="W326" s="4"/>
      <c r="X326" s="4"/>
      <c r="Y326" s="4"/>
      <c r="Z326" s="4"/>
      <c r="AA326" s="894" t="s">
        <v>299</v>
      </c>
      <c r="AB326" s="895"/>
      <c r="AC326" s="895"/>
      <c r="AD326" s="895"/>
      <c r="AE326" s="895"/>
      <c r="AF326" s="895"/>
      <c r="AG326" s="895"/>
      <c r="AH326" s="895"/>
      <c r="AI326" s="895"/>
      <c r="AJ326" s="895"/>
      <c r="AK326" s="891"/>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row>
    <row r="327" spans="1:157" ht="15.75" customHeight="1">
      <c r="A327" s="4"/>
      <c r="B327" s="4" t="s">
        <v>1114</v>
      </c>
      <c r="C327" s="4"/>
      <c r="D327" s="4"/>
      <c r="E327" s="4"/>
      <c r="F327" s="4"/>
      <c r="G327" s="4"/>
      <c r="H327" s="900" t="s">
        <v>2557</v>
      </c>
      <c r="I327" s="849"/>
      <c r="J327" s="849"/>
      <c r="K327" s="849"/>
      <c r="L327" s="849"/>
      <c r="M327" s="849"/>
      <c r="N327" s="849"/>
      <c r="O327" s="849"/>
      <c r="P327" s="849"/>
      <c r="Q327" s="849"/>
      <c r="R327" s="898"/>
      <c r="S327" s="4"/>
      <c r="T327" s="4" t="s">
        <v>1114</v>
      </c>
      <c r="U327" s="4"/>
      <c r="V327" s="4"/>
      <c r="W327" s="4"/>
      <c r="X327" s="4"/>
      <c r="Y327" s="4"/>
      <c r="Z327" s="4"/>
      <c r="AA327" s="900"/>
      <c r="AB327" s="849"/>
      <c r="AC327" s="849"/>
      <c r="AD327" s="849"/>
      <c r="AE327" s="849"/>
      <c r="AF327" s="849"/>
      <c r="AG327" s="849"/>
      <c r="AH327" s="849"/>
      <c r="AI327" s="849"/>
      <c r="AJ327" s="849"/>
      <c r="AK327" s="898"/>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row>
    <row r="328" spans="1:157" ht="15.75" customHeight="1">
      <c r="A328" s="4"/>
      <c r="B328" s="4" t="s">
        <v>1115</v>
      </c>
      <c r="C328" s="4"/>
      <c r="D328" s="4"/>
      <c r="E328" s="4"/>
      <c r="F328" s="4"/>
      <c r="G328" s="4"/>
      <c r="H328" s="900" t="s">
        <v>2558</v>
      </c>
      <c r="I328" s="849"/>
      <c r="J328" s="849"/>
      <c r="K328" s="849"/>
      <c r="L328" s="849"/>
      <c r="M328" s="849"/>
      <c r="N328" s="849"/>
      <c r="O328" s="849"/>
      <c r="P328" s="849"/>
      <c r="Q328" s="849"/>
      <c r="R328" s="898"/>
      <c r="S328" s="4"/>
      <c r="T328" s="4" t="s">
        <v>1116</v>
      </c>
      <c r="U328" s="4"/>
      <c r="V328" s="4"/>
      <c r="W328" s="4"/>
      <c r="X328" s="4"/>
      <c r="Y328" s="4"/>
      <c r="Z328" s="4"/>
      <c r="AA328" s="900"/>
      <c r="AB328" s="849"/>
      <c r="AC328" s="849"/>
      <c r="AD328" s="849"/>
      <c r="AE328" s="849"/>
      <c r="AF328" s="849"/>
      <c r="AG328" s="849"/>
      <c r="AH328" s="849"/>
      <c r="AI328" s="849"/>
      <c r="AJ328" s="849"/>
      <c r="AK328" s="898"/>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row>
    <row r="329" spans="1:157" ht="15.75" customHeight="1">
      <c r="A329" s="4"/>
      <c r="B329" s="4" t="s">
        <v>1075</v>
      </c>
      <c r="C329" s="4"/>
      <c r="D329" s="4"/>
      <c r="E329" s="4"/>
      <c r="F329" s="4"/>
      <c r="G329" s="4"/>
      <c r="H329" s="900" t="s">
        <v>2559</v>
      </c>
      <c r="I329" s="849"/>
      <c r="J329" s="849"/>
      <c r="K329" s="849"/>
      <c r="L329" s="849"/>
      <c r="M329" s="849"/>
      <c r="N329" s="849"/>
      <c r="O329" s="849"/>
      <c r="P329" s="849"/>
      <c r="Q329" s="849"/>
      <c r="R329" s="898"/>
      <c r="S329" s="4"/>
      <c r="T329" s="4" t="s">
        <v>1075</v>
      </c>
      <c r="U329" s="4"/>
      <c r="V329" s="4"/>
      <c r="W329" s="4"/>
      <c r="X329" s="4"/>
      <c r="Y329" s="4"/>
      <c r="Z329" s="4"/>
      <c r="AA329" s="900"/>
      <c r="AB329" s="849"/>
      <c r="AC329" s="849"/>
      <c r="AD329" s="849"/>
      <c r="AE329" s="849"/>
      <c r="AF329" s="849"/>
      <c r="AG329" s="849"/>
      <c r="AH329" s="849"/>
      <c r="AI329" s="849"/>
      <c r="AJ329" s="849"/>
      <c r="AK329" s="898"/>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row>
    <row r="330" spans="1:157" ht="12.75" customHeight="1">
      <c r="A330" s="4"/>
      <c r="B330" s="4" t="s">
        <v>1076</v>
      </c>
      <c r="C330" s="4"/>
      <c r="D330" s="4"/>
      <c r="E330" s="4"/>
      <c r="F330" s="4"/>
      <c r="G330" s="4"/>
      <c r="H330" s="1025" t="s">
        <v>2560</v>
      </c>
      <c r="I330" s="895"/>
      <c r="J330" s="895"/>
      <c r="K330" s="895"/>
      <c r="L330" s="895"/>
      <c r="M330" s="891"/>
      <c r="N330" s="4" t="s">
        <v>1077</v>
      </c>
      <c r="O330" s="4"/>
      <c r="P330" s="894"/>
      <c r="Q330" s="895"/>
      <c r="R330" s="891"/>
      <c r="S330" s="4"/>
      <c r="T330" s="4" t="s">
        <v>1076</v>
      </c>
      <c r="U330" s="4"/>
      <c r="V330" s="4"/>
      <c r="W330" s="4"/>
      <c r="X330" s="4"/>
      <c r="Y330" s="4"/>
      <c r="Z330" s="4"/>
      <c r="AA330" s="1025"/>
      <c r="AB330" s="895"/>
      <c r="AC330" s="895"/>
      <c r="AD330" s="895"/>
      <c r="AE330" s="895"/>
      <c r="AF330" s="891"/>
      <c r="AG330" s="4" t="s">
        <v>1077</v>
      </c>
      <c r="AH330" s="4"/>
      <c r="AI330" s="894"/>
      <c r="AJ330" s="895"/>
      <c r="AK330" s="891"/>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row>
    <row r="331" spans="1:157" ht="15.75" customHeight="1">
      <c r="A331" s="4"/>
      <c r="B331" s="4" t="s">
        <v>1078</v>
      </c>
      <c r="C331" s="4"/>
      <c r="D331" s="4"/>
      <c r="E331" s="4"/>
      <c r="F331" s="4"/>
      <c r="G331" s="4"/>
      <c r="H331" s="901"/>
      <c r="I331" s="849"/>
      <c r="J331" s="849"/>
      <c r="K331" s="849"/>
      <c r="L331" s="849"/>
      <c r="M331" s="898"/>
      <c r="N331" s="4"/>
      <c r="O331" s="4"/>
      <c r="P331" s="12"/>
      <c r="Q331" s="12"/>
      <c r="R331" s="12"/>
      <c r="S331" s="4"/>
      <c r="T331" s="4" t="s">
        <v>1078</v>
      </c>
      <c r="U331" s="4"/>
      <c r="V331" s="4"/>
      <c r="W331" s="4"/>
      <c r="X331" s="4"/>
      <c r="Y331" s="4"/>
      <c r="Z331" s="4"/>
      <c r="AA331" s="901"/>
      <c r="AB331" s="849"/>
      <c r="AC331" s="849"/>
      <c r="AD331" s="849"/>
      <c r="AE331" s="849"/>
      <c r="AF331" s="898"/>
      <c r="AG331" s="4"/>
      <c r="AH331" s="4"/>
      <c r="AI331" s="12"/>
      <c r="AJ331" s="12"/>
      <c r="AK331" s="12"/>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row>
    <row r="332" spans="1:157" ht="15.75" customHeight="1">
      <c r="A332" s="4"/>
      <c r="B332" s="4" t="s">
        <v>1117</v>
      </c>
      <c r="C332" s="4"/>
      <c r="D332" s="4"/>
      <c r="E332" s="4"/>
      <c r="F332" s="4"/>
      <c r="G332" s="4"/>
      <c r="H332" s="1031" t="s">
        <v>2561</v>
      </c>
      <c r="I332" s="849"/>
      <c r="J332" s="849"/>
      <c r="K332" s="849"/>
      <c r="L332" s="849"/>
      <c r="M332" s="849"/>
      <c r="N332" s="849"/>
      <c r="O332" s="849"/>
      <c r="P332" s="849"/>
      <c r="Q332" s="849"/>
      <c r="R332" s="898"/>
      <c r="S332" s="4"/>
      <c r="T332" s="4" t="s">
        <v>1117</v>
      </c>
      <c r="U332" s="4"/>
      <c r="V332" s="4"/>
      <c r="W332" s="4"/>
      <c r="X332" s="4"/>
      <c r="Y332" s="4"/>
      <c r="Z332" s="4"/>
      <c r="AA332" s="900"/>
      <c r="AB332" s="849"/>
      <c r="AC332" s="849"/>
      <c r="AD332" s="849"/>
      <c r="AE332" s="849"/>
      <c r="AF332" s="849"/>
      <c r="AG332" s="849"/>
      <c r="AH332" s="849"/>
      <c r="AI332" s="849"/>
      <c r="AJ332" s="849"/>
      <c r="AK332" s="898"/>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row>
    <row r="333" spans="1:157" ht="12.75" customHeight="1">
      <c r="A333" s="4"/>
      <c r="B333" s="4"/>
      <c r="C333" s="4"/>
      <c r="D333" s="4"/>
      <c r="E333" s="4"/>
      <c r="F333" s="4"/>
      <c r="G333" s="4"/>
      <c r="H333" s="4"/>
      <c r="I333" s="4"/>
      <c r="J333" s="4"/>
      <c r="K333" s="4"/>
      <c r="L333" s="4"/>
      <c r="M333" s="4"/>
      <c r="N333" s="4"/>
      <c r="O333" s="4"/>
      <c r="P333" s="78"/>
      <c r="Q333" s="78"/>
      <c r="R333" s="78"/>
      <c r="S333" s="78"/>
      <c r="T333" s="78"/>
      <c r="U333" s="78"/>
      <c r="V333" s="4"/>
      <c r="W333" s="4"/>
      <c r="X333" s="12"/>
      <c r="Y333" s="12"/>
      <c r="Z333" s="12"/>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row>
    <row r="334" spans="1:157" ht="12.75" customHeight="1">
      <c r="A334" s="4"/>
      <c r="B334" s="4" t="s">
        <v>1132</v>
      </c>
      <c r="C334" s="4"/>
      <c r="D334" s="4"/>
      <c r="E334" s="4"/>
      <c r="F334" s="4"/>
      <c r="G334" s="4"/>
      <c r="H334" s="1026" t="s">
        <v>2632</v>
      </c>
      <c r="I334" s="1026"/>
      <c r="J334" s="1026"/>
      <c r="K334" s="1026"/>
      <c r="L334" s="1026"/>
      <c r="M334" s="1026"/>
      <c r="N334" s="1026"/>
      <c r="O334" s="1026"/>
      <c r="P334" s="1026"/>
      <c r="Q334" s="1026"/>
      <c r="R334" s="1026"/>
      <c r="S334" s="4"/>
      <c r="T334" s="4" t="s">
        <v>1133</v>
      </c>
      <c r="U334" s="4"/>
      <c r="V334" s="4"/>
      <c r="W334" s="4"/>
      <c r="X334" s="4"/>
      <c r="Y334" s="4"/>
      <c r="Z334" s="4"/>
      <c r="AA334" s="1026" t="s">
        <v>2620</v>
      </c>
      <c r="AB334" s="1026"/>
      <c r="AC334" s="1026"/>
      <c r="AD334" s="1026"/>
      <c r="AE334" s="1026"/>
      <c r="AF334" s="1026"/>
      <c r="AG334" s="1026"/>
      <c r="AH334" s="1026"/>
      <c r="AI334" s="1026"/>
      <c r="AJ334" s="1026"/>
      <c r="AK334" s="1026"/>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row>
    <row r="335" spans="1:157" ht="12.75" customHeight="1">
      <c r="A335" s="4"/>
      <c r="B335" s="4" t="s">
        <v>1114</v>
      </c>
      <c r="C335" s="4"/>
      <c r="D335" s="4"/>
      <c r="E335" s="4"/>
      <c r="F335" s="4"/>
      <c r="G335" s="4"/>
      <c r="H335" s="1027" t="s">
        <v>2633</v>
      </c>
      <c r="I335" s="1027"/>
      <c r="J335" s="1027"/>
      <c r="K335" s="1027"/>
      <c r="L335" s="1027"/>
      <c r="M335" s="1027"/>
      <c r="N335" s="1027"/>
      <c r="O335" s="1027"/>
      <c r="P335" s="1027"/>
      <c r="Q335" s="1027"/>
      <c r="R335" s="1027"/>
      <c r="S335" s="4"/>
      <c r="T335" s="4" t="s">
        <v>1114</v>
      </c>
      <c r="U335" s="4"/>
      <c r="V335" s="4"/>
      <c r="W335" s="4"/>
      <c r="X335" s="4"/>
      <c r="Y335" s="4"/>
      <c r="Z335" s="4"/>
      <c r="AA335" s="1027" t="s">
        <v>2621</v>
      </c>
      <c r="AB335" s="1027"/>
      <c r="AC335" s="1027"/>
      <c r="AD335" s="1027"/>
      <c r="AE335" s="1027"/>
      <c r="AF335" s="1027"/>
      <c r="AG335" s="1027"/>
      <c r="AH335" s="1027"/>
      <c r="AI335" s="1027"/>
      <c r="AJ335" s="1027"/>
      <c r="AK335" s="1027"/>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row>
    <row r="336" spans="1:157" ht="12.75" customHeight="1">
      <c r="A336" s="4"/>
      <c r="B336" s="4" t="s">
        <v>1116</v>
      </c>
      <c r="C336" s="4"/>
      <c r="D336" s="4"/>
      <c r="E336" s="4"/>
      <c r="F336" s="4"/>
      <c r="G336" s="4"/>
      <c r="H336" s="1027" t="s">
        <v>2634</v>
      </c>
      <c r="I336" s="1027"/>
      <c r="J336" s="1027"/>
      <c r="K336" s="1027"/>
      <c r="L336" s="1027"/>
      <c r="M336" s="1027"/>
      <c r="N336" s="1027"/>
      <c r="O336" s="1027"/>
      <c r="P336" s="1027"/>
      <c r="Q336" s="1027"/>
      <c r="R336" s="1027"/>
      <c r="S336" s="4"/>
      <c r="T336" s="4" t="s">
        <v>1116</v>
      </c>
      <c r="U336" s="4"/>
      <c r="V336" s="4"/>
      <c r="W336" s="4"/>
      <c r="X336" s="4"/>
      <c r="Y336" s="4"/>
      <c r="Z336" s="4"/>
      <c r="AA336" s="1027" t="s">
        <v>2622</v>
      </c>
      <c r="AB336" s="1027"/>
      <c r="AC336" s="1027"/>
      <c r="AD336" s="1027"/>
      <c r="AE336" s="1027"/>
      <c r="AF336" s="1027"/>
      <c r="AG336" s="1027"/>
      <c r="AH336" s="1027"/>
      <c r="AI336" s="1027"/>
      <c r="AJ336" s="1027"/>
      <c r="AK336" s="1027"/>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row>
    <row r="337" spans="1:157" ht="12.75" customHeight="1">
      <c r="A337" s="4"/>
      <c r="B337" s="4" t="s">
        <v>1075</v>
      </c>
      <c r="C337" s="4"/>
      <c r="D337" s="4"/>
      <c r="E337" s="4"/>
      <c r="F337" s="4"/>
      <c r="G337" s="4"/>
      <c r="H337" s="1027" t="s">
        <v>2635</v>
      </c>
      <c r="I337" s="1027"/>
      <c r="J337" s="1027"/>
      <c r="K337" s="1027"/>
      <c r="L337" s="1027"/>
      <c r="M337" s="1027"/>
      <c r="N337" s="1027"/>
      <c r="O337" s="1027"/>
      <c r="P337" s="1027"/>
      <c r="Q337" s="1027"/>
      <c r="R337" s="1027"/>
      <c r="S337" s="4"/>
      <c r="T337" s="4" t="s">
        <v>1075</v>
      </c>
      <c r="U337" s="4"/>
      <c r="V337" s="4"/>
      <c r="W337" s="4"/>
      <c r="X337" s="4"/>
      <c r="Y337" s="4"/>
      <c r="Z337" s="4"/>
      <c r="AA337" s="1027" t="s">
        <v>2623</v>
      </c>
      <c r="AB337" s="1027"/>
      <c r="AC337" s="1027"/>
      <c r="AD337" s="1027"/>
      <c r="AE337" s="1027"/>
      <c r="AF337" s="1027"/>
      <c r="AG337" s="1027"/>
      <c r="AH337" s="1027"/>
      <c r="AI337" s="1027"/>
      <c r="AJ337" s="1027"/>
      <c r="AK337" s="1027"/>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row>
    <row r="338" spans="1:157" ht="12.75" customHeight="1">
      <c r="A338" s="4"/>
      <c r="B338" s="4" t="s">
        <v>1076</v>
      </c>
      <c r="C338" s="4"/>
      <c r="D338" s="4"/>
      <c r="E338" s="4"/>
      <c r="F338" s="4"/>
      <c r="G338" s="4"/>
      <c r="H338" s="1028">
        <v>7609301333</v>
      </c>
      <c r="I338" s="1028"/>
      <c r="J338" s="1028"/>
      <c r="K338" s="1028"/>
      <c r="L338" s="1028"/>
      <c r="M338" s="1028"/>
      <c r="N338" s="823" t="s">
        <v>1077</v>
      </c>
      <c r="O338" s="823"/>
      <c r="P338" s="1029"/>
      <c r="Q338" s="1029"/>
      <c r="R338" s="1029"/>
      <c r="S338" s="4"/>
      <c r="T338" s="4" t="s">
        <v>1076</v>
      </c>
      <c r="U338" s="4"/>
      <c r="V338" s="4"/>
      <c r="W338" s="4"/>
      <c r="X338" s="4"/>
      <c r="Y338" s="4"/>
      <c r="Z338" s="4"/>
      <c r="AA338" s="1028" t="s">
        <v>2624</v>
      </c>
      <c r="AB338" s="1028"/>
      <c r="AC338" s="1028"/>
      <c r="AD338" s="1028"/>
      <c r="AE338" s="1028"/>
      <c r="AF338" s="1028"/>
      <c r="AG338" s="823" t="s">
        <v>1077</v>
      </c>
      <c r="AH338" s="823"/>
      <c r="AI338" s="1029"/>
      <c r="AJ338" s="1029"/>
      <c r="AK338" s="1029"/>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row>
    <row r="339" spans="1:157" ht="15.75" customHeight="1">
      <c r="A339" s="4"/>
      <c r="B339" s="4" t="s">
        <v>1078</v>
      </c>
      <c r="C339" s="4"/>
      <c r="D339" s="4"/>
      <c r="E339" s="4"/>
      <c r="F339" s="4"/>
      <c r="G339" s="4"/>
      <c r="H339" s="1030">
        <v>7606833390</v>
      </c>
      <c r="I339" s="1030"/>
      <c r="J339" s="1030"/>
      <c r="K339" s="1030"/>
      <c r="L339" s="1030"/>
      <c r="M339" s="1030"/>
      <c r="N339" s="816"/>
      <c r="O339" s="816"/>
      <c r="P339" s="824"/>
      <c r="Q339" s="824"/>
      <c r="R339" s="824"/>
      <c r="S339" s="4"/>
      <c r="T339" s="4" t="s">
        <v>1078</v>
      </c>
      <c r="U339" s="4"/>
      <c r="V339" s="4"/>
      <c r="W339" s="4"/>
      <c r="X339" s="4"/>
      <c r="Y339" s="4"/>
      <c r="Z339" s="4"/>
      <c r="AA339" s="1030"/>
      <c r="AB339" s="1030"/>
      <c r="AC339" s="1030"/>
      <c r="AD339" s="1030"/>
      <c r="AE339" s="1030"/>
      <c r="AF339" s="1030"/>
      <c r="AG339" s="816"/>
      <c r="AH339" s="816"/>
      <c r="AI339" s="824"/>
      <c r="AJ339" s="824"/>
      <c r="AK339" s="82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row>
    <row r="340" spans="1:157" ht="15.75" customHeight="1">
      <c r="A340" s="4"/>
      <c r="B340" s="4" t="s">
        <v>1117</v>
      </c>
      <c r="C340" s="4"/>
      <c r="D340" s="4"/>
      <c r="E340" s="4"/>
      <c r="F340" s="4"/>
      <c r="G340" s="4"/>
      <c r="H340" s="1027" t="s">
        <v>2636</v>
      </c>
      <c r="I340" s="1027"/>
      <c r="J340" s="1027"/>
      <c r="K340" s="1027"/>
      <c r="L340" s="1027"/>
      <c r="M340" s="1027"/>
      <c r="N340" s="1026"/>
      <c r="O340" s="1026"/>
      <c r="P340" s="1026"/>
      <c r="Q340" s="1026"/>
      <c r="R340" s="1026"/>
      <c r="S340" s="4"/>
      <c r="T340" s="4" t="s">
        <v>1117</v>
      </c>
      <c r="U340" s="4"/>
      <c r="V340" s="4"/>
      <c r="W340" s="4"/>
      <c r="X340" s="4"/>
      <c r="Y340" s="4"/>
      <c r="Z340" s="4"/>
      <c r="AA340" s="1027" t="s">
        <v>2625</v>
      </c>
      <c r="AB340" s="1027"/>
      <c r="AC340" s="1027"/>
      <c r="AD340" s="1027"/>
      <c r="AE340" s="1027"/>
      <c r="AF340" s="1027"/>
      <c r="AG340" s="1026"/>
      <c r="AH340" s="1026"/>
      <c r="AI340" s="1026"/>
      <c r="AJ340" s="1026"/>
      <c r="AK340" s="1026"/>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row>
    <row r="341" spans="1:157" ht="12.75" customHeight="1">
      <c r="A341" s="4"/>
      <c r="B341" s="4"/>
      <c r="C341" s="4"/>
      <c r="D341" s="4"/>
      <c r="E341" s="4"/>
      <c r="F341" s="4"/>
      <c r="G341" s="4"/>
      <c r="H341" s="12"/>
      <c r="I341" s="12"/>
      <c r="J341" s="12"/>
      <c r="K341" s="12"/>
      <c r="L341" s="12"/>
      <c r="M341" s="12"/>
      <c r="N341" s="12"/>
      <c r="O341" s="12"/>
      <c r="P341" s="12"/>
      <c r="Q341" s="12"/>
      <c r="R341" s="12"/>
      <c r="S341" s="4"/>
      <c r="T341" s="4"/>
      <c r="U341" s="4"/>
      <c r="V341" s="4"/>
      <c r="W341" s="4"/>
      <c r="X341" s="4"/>
      <c r="Y341" s="4"/>
      <c r="Z341" s="4"/>
      <c r="AA341" s="12"/>
      <c r="AB341" s="12"/>
      <c r="AC341" s="12"/>
      <c r="AD341" s="12"/>
      <c r="AE341" s="12"/>
      <c r="AF341" s="12"/>
      <c r="AG341" s="12"/>
      <c r="AH341" s="12"/>
      <c r="AI341" s="12"/>
      <c r="AJ341" s="12"/>
      <c r="AK341" s="12"/>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row>
    <row r="342" spans="1:157" ht="15.75" customHeight="1">
      <c r="A342" s="4"/>
      <c r="B342" s="4"/>
      <c r="C342" s="4"/>
      <c r="D342" s="4"/>
      <c r="E342" s="4"/>
      <c r="F342" s="4"/>
      <c r="G342" s="4"/>
      <c r="H342" s="4"/>
      <c r="I342" s="4" t="s">
        <v>1134</v>
      </c>
      <c r="J342" s="4"/>
      <c r="K342" s="4"/>
      <c r="L342" s="4"/>
      <c r="M342" s="4"/>
      <c r="N342" s="4"/>
      <c r="O342" s="4"/>
      <c r="P342" s="1026" t="s">
        <v>2626</v>
      </c>
      <c r="Q342" s="1026"/>
      <c r="R342" s="1026"/>
      <c r="S342" s="1026"/>
      <c r="T342" s="1026"/>
      <c r="U342" s="1026"/>
      <c r="V342" s="1026"/>
      <c r="W342" s="1026"/>
      <c r="X342" s="1026"/>
      <c r="Y342" s="1026"/>
      <c r="Z342" s="1026"/>
      <c r="AA342" s="1026"/>
      <c r="AB342" s="1026"/>
      <c r="AC342" s="1026"/>
      <c r="AD342" s="1026"/>
      <c r="AE342" s="1026"/>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t="s">
        <v>299</v>
      </c>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row>
    <row r="343" spans="1:157" ht="15.75" customHeight="1">
      <c r="A343" s="4"/>
      <c r="B343" s="4"/>
      <c r="C343" s="4"/>
      <c r="D343" s="4"/>
      <c r="E343" s="4"/>
      <c r="F343" s="4"/>
      <c r="G343" s="4"/>
      <c r="H343" s="4"/>
      <c r="I343" s="4" t="s">
        <v>1114</v>
      </c>
      <c r="J343" s="4"/>
      <c r="K343" s="4"/>
      <c r="L343" s="4"/>
      <c r="M343" s="4"/>
      <c r="N343" s="4"/>
      <c r="O343" s="4"/>
      <c r="P343" s="1027" t="s">
        <v>2627</v>
      </c>
      <c r="Q343" s="1027"/>
      <c r="R343" s="1027"/>
      <c r="S343" s="1027"/>
      <c r="T343" s="1027"/>
      <c r="U343" s="1027"/>
      <c r="V343" s="1027"/>
      <c r="W343" s="1027"/>
      <c r="X343" s="1027"/>
      <c r="Y343" s="1027"/>
      <c r="Z343" s="1027"/>
      <c r="AA343" s="1027"/>
      <c r="AB343" s="1027"/>
      <c r="AC343" s="1027"/>
      <c r="AD343" s="1027"/>
      <c r="AE343" s="1027"/>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t="s">
        <v>764</v>
      </c>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row>
    <row r="344" spans="1:157" ht="15.75" customHeight="1">
      <c r="A344" s="4"/>
      <c r="B344" s="4"/>
      <c r="C344" s="4"/>
      <c r="D344" s="4"/>
      <c r="E344" s="4"/>
      <c r="F344" s="4"/>
      <c r="G344" s="4"/>
      <c r="H344" s="4"/>
      <c r="I344" s="4" t="s">
        <v>1116</v>
      </c>
      <c r="J344" s="4"/>
      <c r="K344" s="4"/>
      <c r="L344" s="4"/>
      <c r="M344" s="4"/>
      <c r="N344" s="4"/>
      <c r="O344" s="4"/>
      <c r="P344" s="1027" t="s">
        <v>2628</v>
      </c>
      <c r="Q344" s="1027"/>
      <c r="R344" s="1027"/>
      <c r="S344" s="1027"/>
      <c r="T344" s="1027"/>
      <c r="U344" s="1027"/>
      <c r="V344" s="1027"/>
      <c r="W344" s="1027"/>
      <c r="X344" s="1027"/>
      <c r="Y344" s="1027"/>
      <c r="Z344" s="1027"/>
      <c r="AA344" s="1027"/>
      <c r="AB344" s="1027"/>
      <c r="AC344" s="1027"/>
      <c r="AD344" s="1027"/>
      <c r="AE344" s="1027"/>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t="s">
        <v>864</v>
      </c>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row>
    <row r="345" spans="1:157" ht="15.75" customHeight="1">
      <c r="A345" s="4"/>
      <c r="B345" s="4"/>
      <c r="C345" s="4"/>
      <c r="D345" s="4"/>
      <c r="E345" s="4"/>
      <c r="F345" s="4"/>
      <c r="G345" s="4"/>
      <c r="H345" s="4"/>
      <c r="I345" s="4" t="s">
        <v>1075</v>
      </c>
      <c r="J345" s="4"/>
      <c r="K345" s="4"/>
      <c r="L345" s="4"/>
      <c r="M345" s="4"/>
      <c r="N345" s="4"/>
      <c r="O345" s="4"/>
      <c r="P345" s="1027" t="s">
        <v>2629</v>
      </c>
      <c r="Q345" s="1027"/>
      <c r="R345" s="1027"/>
      <c r="S345" s="1027"/>
      <c r="T345" s="1027"/>
      <c r="U345" s="1027"/>
      <c r="V345" s="1027"/>
      <c r="W345" s="1027"/>
      <c r="X345" s="1027"/>
      <c r="Y345" s="1027"/>
      <c r="Z345" s="1027"/>
      <c r="AA345" s="1027"/>
      <c r="AB345" s="1027"/>
      <c r="AC345" s="1027"/>
      <c r="AD345" s="1027"/>
      <c r="AE345" s="1027"/>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row>
    <row r="346" spans="1:157" ht="15.75" customHeight="1">
      <c r="A346" s="4"/>
      <c r="B346" s="4"/>
      <c r="C346" s="4"/>
      <c r="D346" s="4"/>
      <c r="E346" s="4"/>
      <c r="F346" s="4"/>
      <c r="G346" s="4"/>
      <c r="H346" s="103"/>
      <c r="I346" s="4" t="s">
        <v>1076</v>
      </c>
      <c r="J346" s="4"/>
      <c r="K346" s="4"/>
      <c r="L346" s="4"/>
      <c r="M346" s="4"/>
      <c r="N346" s="4"/>
      <c r="O346" s="4"/>
      <c r="P346" s="1030" t="s">
        <v>2630</v>
      </c>
      <c r="Q346" s="1030"/>
      <c r="R346" s="1030"/>
      <c r="S346" s="1030"/>
      <c r="T346" s="1030"/>
      <c r="U346" s="1030"/>
      <c r="V346" s="1030"/>
      <c r="W346" s="1030"/>
      <c r="X346" s="1030"/>
      <c r="Y346" s="1030"/>
      <c r="Z346" s="1030"/>
      <c r="AA346" s="823" t="s">
        <v>1077</v>
      </c>
      <c r="AB346" s="823"/>
      <c r="AC346" s="1032"/>
      <c r="AD346" s="1032"/>
      <c r="AE346" s="1032"/>
      <c r="AF346" s="103"/>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row>
    <row r="347" spans="1:157" ht="12.75" customHeight="1">
      <c r="A347" s="4"/>
      <c r="B347" s="4"/>
      <c r="C347" s="4"/>
      <c r="D347" s="4"/>
      <c r="E347" s="4"/>
      <c r="F347" s="4"/>
      <c r="G347" s="4"/>
      <c r="H347" s="103"/>
      <c r="I347" s="4" t="s">
        <v>1078</v>
      </c>
      <c r="J347" s="4"/>
      <c r="K347" s="4"/>
      <c r="L347" s="4"/>
      <c r="M347" s="4"/>
      <c r="N347" s="4"/>
      <c r="O347" s="4"/>
      <c r="P347" s="1030"/>
      <c r="Q347" s="1030"/>
      <c r="R347" s="1030"/>
      <c r="S347" s="1030"/>
      <c r="T347" s="1030"/>
      <c r="U347" s="1030"/>
      <c r="V347" s="1030"/>
      <c r="W347" s="1030"/>
      <c r="X347" s="1030"/>
      <c r="Y347" s="1030"/>
      <c r="Z347" s="1030"/>
      <c r="AA347" s="825"/>
      <c r="AB347" s="825"/>
      <c r="AC347" s="825"/>
      <c r="AD347" s="825"/>
      <c r="AE347" s="825"/>
      <c r="AF347" s="103"/>
      <c r="AG347" s="4"/>
      <c r="AH347" s="4"/>
      <c r="AI347" s="12"/>
      <c r="AJ347" s="12"/>
      <c r="AK347" s="12"/>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row>
    <row r="348" spans="1:157" ht="15.75" customHeight="1">
      <c r="A348" s="4"/>
      <c r="B348" s="4"/>
      <c r="C348" s="4"/>
      <c r="D348" s="4"/>
      <c r="E348" s="4"/>
      <c r="F348" s="4"/>
      <c r="G348" s="4"/>
      <c r="H348" s="4"/>
      <c r="I348" s="4" t="s">
        <v>1117</v>
      </c>
      <c r="J348" s="4"/>
      <c r="K348" s="4"/>
      <c r="L348" s="4"/>
      <c r="M348" s="4"/>
      <c r="N348" s="4"/>
      <c r="O348" s="4"/>
      <c r="P348" s="1026" t="s">
        <v>2631</v>
      </c>
      <c r="Q348" s="1026"/>
      <c r="R348" s="1026"/>
      <c r="S348" s="1026"/>
      <c r="T348" s="1026"/>
      <c r="U348" s="1026"/>
      <c r="V348" s="1026"/>
      <c r="W348" s="1026"/>
      <c r="X348" s="1026"/>
      <c r="Y348" s="1026"/>
      <c r="Z348" s="1026"/>
      <c r="AA348" s="1026"/>
      <c r="AB348" s="1026"/>
      <c r="AC348" s="1026"/>
      <c r="AD348" s="1026"/>
      <c r="AE348" s="1026"/>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row>
    <row r="349" spans="1:157" ht="12.75" customHeight="1">
      <c r="A349" s="4"/>
      <c r="B349" s="4"/>
      <c r="C349" s="4"/>
      <c r="D349" s="4"/>
      <c r="E349" s="4"/>
      <c r="F349" s="4"/>
      <c r="G349" s="4"/>
      <c r="H349" s="4"/>
      <c r="I349" s="4"/>
      <c r="J349" s="4"/>
      <c r="K349" s="4"/>
      <c r="L349" s="4"/>
      <c r="M349" s="4"/>
      <c r="N349" s="4"/>
      <c r="O349" s="4"/>
      <c r="P349" s="4"/>
      <c r="Q349" s="4"/>
      <c r="R349" s="4"/>
      <c r="S349" s="4"/>
      <c r="T349" s="12"/>
      <c r="U349" s="12"/>
      <c r="V349" s="12"/>
      <c r="W349" s="12"/>
      <c r="X349" s="12"/>
      <c r="Y349" s="12"/>
      <c r="Z349" s="12"/>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row>
    <row r="350" spans="1:157" ht="15.75" customHeight="1">
      <c r="A350" s="962" t="s">
        <v>1135</v>
      </c>
      <c r="B350" s="883"/>
      <c r="C350" s="883"/>
      <c r="D350" s="883"/>
      <c r="E350" s="883"/>
      <c r="F350" s="883"/>
      <c r="G350" s="883"/>
      <c r="H350" s="883"/>
      <c r="I350" s="883"/>
      <c r="J350" s="883"/>
      <c r="K350" s="883"/>
      <c r="L350" s="883"/>
      <c r="M350" s="883"/>
      <c r="N350" s="883"/>
      <c r="O350" s="883"/>
      <c r="P350" s="883"/>
      <c r="Q350" s="883"/>
      <c r="R350" s="883"/>
      <c r="S350" s="883"/>
      <c r="T350" s="883"/>
      <c r="U350" s="883"/>
      <c r="V350" s="883"/>
      <c r="W350" s="883"/>
      <c r="X350" s="883"/>
      <c r="Y350" s="883"/>
      <c r="Z350" s="883"/>
      <c r="AA350" s="883"/>
      <c r="AB350" s="883"/>
      <c r="AC350" s="883"/>
      <c r="AD350" s="883"/>
      <c r="AE350" s="883"/>
      <c r="AF350" s="883"/>
      <c r="AG350" s="883"/>
      <c r="AH350" s="883"/>
      <c r="AI350" s="883"/>
      <c r="AJ350" s="883"/>
      <c r="AK350" s="883"/>
      <c r="AL350" s="963"/>
      <c r="AM350" s="79"/>
      <c r="AN350" s="79"/>
      <c r="AO350" s="79"/>
      <c r="AP350" s="79"/>
      <c r="AQ350" s="79"/>
      <c r="AR350" s="79"/>
      <c r="AS350" s="79"/>
      <c r="AT350" s="79"/>
      <c r="AU350" s="79"/>
      <c r="AV350" s="79"/>
      <c r="AW350" s="79"/>
      <c r="AX350" s="79"/>
      <c r="AY350" s="79"/>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row>
    <row r="351" spans="1:157" ht="15.75" customHeight="1">
      <c r="A351" s="964"/>
      <c r="B351" s="862"/>
      <c r="C351" s="862"/>
      <c r="D351" s="862"/>
      <c r="E351" s="862"/>
      <c r="F351" s="862"/>
      <c r="G351" s="862"/>
      <c r="H351" s="862"/>
      <c r="I351" s="862"/>
      <c r="J351" s="862"/>
      <c r="K351" s="862"/>
      <c r="L351" s="862"/>
      <c r="M351" s="862"/>
      <c r="N351" s="862"/>
      <c r="O351" s="862"/>
      <c r="P351" s="862"/>
      <c r="Q351" s="862"/>
      <c r="R351" s="862"/>
      <c r="S351" s="862"/>
      <c r="T351" s="862"/>
      <c r="U351" s="862"/>
      <c r="V351" s="862"/>
      <c r="W351" s="862"/>
      <c r="X351" s="862"/>
      <c r="Y351" s="862"/>
      <c r="Z351" s="862"/>
      <c r="AA351" s="862"/>
      <c r="AB351" s="862"/>
      <c r="AC351" s="862"/>
      <c r="AD351" s="862"/>
      <c r="AE351" s="862"/>
      <c r="AF351" s="862"/>
      <c r="AG351" s="862"/>
      <c r="AH351" s="862"/>
      <c r="AI351" s="862"/>
      <c r="AJ351" s="862"/>
      <c r="AK351" s="862"/>
      <c r="AL351" s="965"/>
      <c r="AM351" s="79"/>
      <c r="AN351" s="79"/>
      <c r="AO351" s="79"/>
      <c r="AP351" s="79"/>
      <c r="AQ351" s="79"/>
      <c r="AR351" s="79"/>
      <c r="AS351" s="79"/>
      <c r="AT351" s="79"/>
      <c r="AU351" s="79"/>
      <c r="AV351" s="79"/>
      <c r="AW351" s="79"/>
      <c r="AX351" s="79"/>
      <c r="AY351" s="79"/>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row>
    <row r="352" spans="1:157" ht="15.75" customHeight="1">
      <c r="A352" s="4"/>
      <c r="B352" s="4"/>
      <c r="C352" s="4"/>
      <c r="D352" s="4"/>
      <c r="E352" s="4"/>
      <c r="F352" s="4"/>
      <c r="G352" s="4"/>
      <c r="H352" s="4"/>
      <c r="I352" s="4"/>
      <c r="J352" s="4"/>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4"/>
      <c r="AL352" s="81"/>
      <c r="AM352" s="81"/>
      <c r="AN352" s="81"/>
      <c r="AO352" s="81"/>
      <c r="AP352" s="81"/>
      <c r="AQ352" s="81"/>
      <c r="AR352" s="81"/>
      <c r="AS352" s="81"/>
      <c r="AT352" s="81"/>
      <c r="AU352" s="81"/>
      <c r="AV352" s="81"/>
      <c r="AW352" s="81"/>
      <c r="AX352" s="81"/>
      <c r="AY352" s="81"/>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row>
    <row r="353" spans="1:157" ht="12.75" customHeight="1">
      <c r="A353" s="3" t="s">
        <v>889</v>
      </c>
      <c r="B353" s="3"/>
      <c r="C353" s="3" t="s">
        <v>1136</v>
      </c>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row>
    <row r="354" spans="1:157" ht="12.75" customHeight="1">
      <c r="A354" s="4"/>
      <c r="B354" s="4"/>
      <c r="C354" s="4"/>
      <c r="D354" s="4" t="s">
        <v>1137</v>
      </c>
      <c r="E354" s="4"/>
      <c r="F354" s="4"/>
      <c r="G354" s="4"/>
      <c r="H354" s="4"/>
      <c r="I354" s="4"/>
      <c r="J354" s="4"/>
      <c r="K354" s="4"/>
      <c r="L354" s="4"/>
      <c r="M354" s="890" t="s">
        <v>864</v>
      </c>
      <c r="N354" s="891"/>
      <c r="O354" s="4"/>
      <c r="P354" s="4" t="s">
        <v>1138</v>
      </c>
      <c r="Q354" s="4"/>
      <c r="R354" s="4"/>
      <c r="S354" s="4"/>
      <c r="T354" s="4"/>
      <c r="U354" s="4"/>
      <c r="V354" s="4"/>
      <c r="W354" s="4"/>
      <c r="X354" s="4"/>
      <c r="Y354" s="4"/>
      <c r="Z354" s="4"/>
      <c r="AA354" s="4"/>
      <c r="AB354" s="4"/>
      <c r="AC354" s="4"/>
      <c r="AD354" s="4"/>
      <c r="AE354" s="4"/>
      <c r="AF354" s="4"/>
      <c r="AG354" s="4"/>
      <c r="AH354" s="4"/>
      <c r="AI354" s="4"/>
      <c r="AJ354" s="890" t="s">
        <v>764</v>
      </c>
      <c r="AK354" s="891"/>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row>
    <row r="355" spans="1:157" ht="12.75" customHeight="1">
      <c r="A355" s="4"/>
      <c r="B355" s="4"/>
      <c r="C355" s="4"/>
      <c r="D355" s="4" t="s">
        <v>1139</v>
      </c>
      <c r="E355" s="4"/>
      <c r="F355" s="4"/>
      <c r="G355" s="4"/>
      <c r="H355" s="4"/>
      <c r="I355" s="4"/>
      <c r="J355" s="4"/>
      <c r="K355" s="4"/>
      <c r="L355" s="4"/>
      <c r="M355" s="890" t="s">
        <v>299</v>
      </c>
      <c r="N355" s="891"/>
      <c r="O355" s="4"/>
      <c r="P355" s="4" t="s">
        <v>1140</v>
      </c>
      <c r="Q355" s="4"/>
      <c r="R355" s="4"/>
      <c r="S355" s="4"/>
      <c r="T355" s="4"/>
      <c r="U355" s="4"/>
      <c r="V355" s="4"/>
      <c r="W355" s="4"/>
      <c r="X355" s="4"/>
      <c r="Y355" s="4"/>
      <c r="Z355" s="4"/>
      <c r="AA355" s="4"/>
      <c r="AB355" s="4"/>
      <c r="AC355" s="4"/>
      <c r="AD355" s="4"/>
      <c r="AE355" s="4"/>
      <c r="AF355" s="4"/>
      <c r="AG355" s="4"/>
      <c r="AH355" s="4"/>
      <c r="AI355" s="4"/>
      <c r="AJ355" s="1005"/>
      <c r="AK355" s="898"/>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row>
    <row r="356" spans="1:157" ht="12.75" customHeight="1">
      <c r="A356" s="4"/>
      <c r="B356" s="4"/>
      <c r="C356" s="4"/>
      <c r="D356" s="4" t="s">
        <v>1141</v>
      </c>
      <c r="E356" s="4"/>
      <c r="F356" s="4"/>
      <c r="G356" s="4"/>
      <c r="H356" s="4"/>
      <c r="I356" s="4"/>
      <c r="J356" s="4"/>
      <c r="K356" s="4"/>
      <c r="L356" s="4"/>
      <c r="M356" s="890" t="s">
        <v>299</v>
      </c>
      <c r="N356" s="891"/>
      <c r="O356" s="4"/>
      <c r="P356" s="4" t="s">
        <v>1142</v>
      </c>
      <c r="Q356" s="4"/>
      <c r="R356" s="4"/>
      <c r="S356" s="4"/>
      <c r="T356" s="4"/>
      <c r="U356" s="4"/>
      <c r="V356" s="4"/>
      <c r="W356" s="4"/>
      <c r="X356" s="4"/>
      <c r="Y356" s="4"/>
      <c r="Z356" s="4"/>
      <c r="AA356" s="4"/>
      <c r="AB356" s="4"/>
      <c r="AC356" s="4"/>
      <c r="AD356" s="4"/>
      <c r="AE356" s="4"/>
      <c r="AF356" s="4"/>
      <c r="AG356" s="4"/>
      <c r="AH356" s="4"/>
      <c r="AI356" s="4"/>
      <c r="AJ356" s="890" t="s">
        <v>299</v>
      </c>
      <c r="AK356" s="891"/>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row>
    <row r="357" spans="1:157" ht="12.75" customHeight="1">
      <c r="A357" s="4"/>
      <c r="B357" s="4"/>
      <c r="C357" s="4"/>
      <c r="D357" s="4" t="s">
        <v>1143</v>
      </c>
      <c r="E357" s="4"/>
      <c r="F357" s="4"/>
      <c r="G357" s="4"/>
      <c r="H357" s="4"/>
      <c r="I357" s="4"/>
      <c r="J357" s="4"/>
      <c r="K357" s="4"/>
      <c r="L357" s="4"/>
      <c r="M357" s="890" t="s">
        <v>299</v>
      </c>
      <c r="N357" s="891"/>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row>
    <row r="358" spans="1:157"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row>
    <row r="359" spans="1:157"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row>
    <row r="360" spans="1:157" ht="12.75" customHeight="1">
      <c r="A360" s="3" t="s">
        <v>925</v>
      </c>
      <c r="B360" s="3"/>
      <c r="C360" s="3" t="s">
        <v>1144</v>
      </c>
      <c r="D360" s="3"/>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row>
    <row r="361" spans="1:157" ht="12.75" customHeight="1">
      <c r="A361" s="4"/>
      <c r="B361" s="4"/>
      <c r="C361" s="4"/>
      <c r="D361" s="25" t="s">
        <v>1145</v>
      </c>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row>
    <row r="362" spans="1:157" ht="12.75" customHeight="1">
      <c r="A362" s="4"/>
      <c r="B362" s="4"/>
      <c r="C362" s="4"/>
      <c r="D362" s="25" t="s">
        <v>1146</v>
      </c>
      <c r="E362" s="6"/>
      <c r="F362" s="6"/>
      <c r="G362" s="6"/>
      <c r="H362" s="6"/>
      <c r="I362" s="6"/>
      <c r="J362" s="6"/>
      <c r="K362" s="6"/>
      <c r="L362" s="6"/>
      <c r="M362" s="6"/>
      <c r="N362" s="890" t="s">
        <v>299</v>
      </c>
      <c r="O362" s="891"/>
      <c r="P362" s="6"/>
      <c r="Q362" s="6"/>
      <c r="R362" s="6"/>
      <c r="S362" s="6"/>
      <c r="T362" s="6"/>
      <c r="U362" s="6"/>
      <c r="V362" s="6"/>
      <c r="W362" s="6"/>
      <c r="X362" s="6"/>
      <c r="Y362" s="6"/>
      <c r="Z362" s="6"/>
      <c r="AA362" s="4"/>
      <c r="AB362" s="4"/>
      <c r="AC362" s="6"/>
      <c r="AD362" s="6"/>
      <c r="AE362" s="6"/>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row>
    <row r="363" spans="1:157" ht="12.75" customHeight="1">
      <c r="A363" s="4"/>
      <c r="B363" s="4"/>
      <c r="C363" s="4"/>
      <c r="D363" s="4"/>
      <c r="E363" s="4" t="s">
        <v>1147</v>
      </c>
      <c r="F363" s="4"/>
      <c r="G363" s="4"/>
      <c r="H363" s="4"/>
      <c r="I363" s="4"/>
      <c r="J363" s="4"/>
      <c r="K363" s="4"/>
      <c r="L363" s="4"/>
      <c r="M363" s="4"/>
      <c r="N363" s="4"/>
      <c r="O363" s="4"/>
      <c r="P363" s="4"/>
      <c r="Q363" s="4"/>
      <c r="R363" s="4"/>
      <c r="S363" s="4"/>
      <c r="T363" s="4"/>
      <c r="U363" s="4"/>
      <c r="V363" s="4"/>
      <c r="W363" s="4"/>
      <c r="X363" s="4"/>
      <c r="Y363" s="890" t="s">
        <v>299</v>
      </c>
      <c r="Z363" s="891"/>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row>
    <row r="364" spans="1:157" ht="12.75" customHeight="1">
      <c r="A364" s="4"/>
      <c r="B364" s="4"/>
      <c r="C364" s="4"/>
      <c r="D364" s="4" t="s">
        <v>1148</v>
      </c>
      <c r="E364" s="4"/>
      <c r="F364" s="4"/>
      <c r="G364" s="4"/>
      <c r="H364" s="4"/>
      <c r="I364" s="4"/>
      <c r="J364" s="4"/>
      <c r="K364" s="4"/>
      <c r="L364" s="4"/>
      <c r="M364" s="4"/>
      <c r="N364" s="4"/>
      <c r="O364" s="4"/>
      <c r="P364" s="4"/>
      <c r="Q364" s="894" t="s">
        <v>299</v>
      </c>
      <c r="R364" s="895"/>
      <c r="S364" s="895"/>
      <c r="T364" s="895"/>
      <c r="U364" s="895"/>
      <c r="V364" s="895"/>
      <c r="W364" s="895"/>
      <c r="X364" s="895"/>
      <c r="Y364" s="895"/>
      <c r="Z364" s="895"/>
      <c r="AA364" s="895"/>
      <c r="AB364" s="895"/>
      <c r="AC364" s="895"/>
      <c r="AD364" s="895"/>
      <c r="AE364" s="895"/>
      <c r="AF364" s="895"/>
      <c r="AG364" s="891"/>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row>
    <row r="365" spans="1:157" ht="12.75" customHeight="1">
      <c r="A365" s="4"/>
      <c r="B365" s="4"/>
      <c r="C365" s="4"/>
      <c r="D365" s="4" t="s">
        <v>1149</v>
      </c>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row>
    <row r="366" spans="1:157" ht="12.75" customHeight="1">
      <c r="A366" s="4"/>
      <c r="B366" s="4"/>
      <c r="C366" s="4"/>
      <c r="D366" s="4" t="s">
        <v>1150</v>
      </c>
      <c r="E366" s="6"/>
      <c r="F366" s="6"/>
      <c r="G366" s="6"/>
      <c r="H366" s="6"/>
      <c r="I366" s="6"/>
      <c r="J366" s="890" t="s">
        <v>299</v>
      </c>
      <c r="K366" s="891"/>
      <c r="L366" s="6"/>
      <c r="M366" s="6"/>
      <c r="N366" s="6"/>
      <c r="O366" s="6"/>
      <c r="P366" s="6"/>
      <c r="Q366" s="6"/>
      <c r="R366" s="6"/>
      <c r="S366" s="6"/>
      <c r="T366" s="6"/>
      <c r="U366" s="6"/>
      <c r="V366" s="6"/>
      <c r="W366" s="6"/>
      <c r="X366" s="6"/>
      <c r="Y366" s="6"/>
      <c r="Z366" s="6"/>
      <c r="AA366" s="4"/>
      <c r="AB366" s="4"/>
      <c r="AC366" s="6"/>
      <c r="AD366" s="6"/>
      <c r="AE366" s="6"/>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row>
    <row r="367" spans="1:157" ht="12.75" customHeight="1">
      <c r="A367" s="4"/>
      <c r="B367" s="4"/>
      <c r="C367" s="4"/>
      <c r="D367" s="4"/>
      <c r="E367" s="834" t="s">
        <v>1151</v>
      </c>
      <c r="F367" s="832"/>
      <c r="G367" s="832"/>
      <c r="H367" s="832"/>
      <c r="I367" s="832"/>
      <c r="J367" s="832"/>
      <c r="K367" s="832"/>
      <c r="L367" s="832"/>
      <c r="M367" s="832"/>
      <c r="N367" s="832"/>
      <c r="O367" s="832"/>
      <c r="P367" s="832"/>
      <c r="Q367" s="832"/>
      <c r="R367" s="832"/>
      <c r="S367" s="832"/>
      <c r="T367" s="832"/>
      <c r="U367" s="832"/>
      <c r="V367" s="832"/>
      <c r="W367" s="832"/>
      <c r="X367" s="832"/>
      <c r="Y367" s="832"/>
      <c r="Z367" s="832"/>
      <c r="AA367" s="832"/>
      <c r="AB367" s="832"/>
      <c r="AC367" s="832"/>
      <c r="AD367" s="832"/>
      <c r="AE367" s="832"/>
      <c r="AF367" s="832"/>
      <c r="AG367" s="832"/>
      <c r="AH367" s="832"/>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row>
    <row r="368" spans="1:157" ht="12.75" customHeight="1">
      <c r="A368" s="4"/>
      <c r="B368" s="4"/>
      <c r="C368" s="4"/>
      <c r="D368" s="4"/>
      <c r="E368" s="832"/>
      <c r="F368" s="832"/>
      <c r="G368" s="832"/>
      <c r="H368" s="832"/>
      <c r="I368" s="832"/>
      <c r="J368" s="832"/>
      <c r="K368" s="832"/>
      <c r="L368" s="832"/>
      <c r="M368" s="832"/>
      <c r="N368" s="832"/>
      <c r="O368" s="832"/>
      <c r="P368" s="832"/>
      <c r="Q368" s="832"/>
      <c r="R368" s="832"/>
      <c r="S368" s="832"/>
      <c r="T368" s="832"/>
      <c r="U368" s="832"/>
      <c r="V368" s="832"/>
      <c r="W368" s="832"/>
      <c r="X368" s="832"/>
      <c r="Y368" s="832"/>
      <c r="Z368" s="832"/>
      <c r="AA368" s="832"/>
      <c r="AB368" s="832"/>
      <c r="AC368" s="832"/>
      <c r="AD368" s="832"/>
      <c r="AE368" s="832"/>
      <c r="AF368" s="832"/>
      <c r="AG368" s="832"/>
      <c r="AH368" s="832"/>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row>
    <row r="369" spans="1:157" ht="12.75" customHeight="1">
      <c r="A369" s="4"/>
      <c r="B369" s="4"/>
      <c r="C369" s="4"/>
      <c r="D369" s="4"/>
      <c r="E369" s="4" t="s">
        <v>1152</v>
      </c>
      <c r="F369" s="4"/>
      <c r="G369" s="4"/>
      <c r="H369" s="4"/>
      <c r="I369" s="4"/>
      <c r="J369" s="4"/>
      <c r="K369" s="4"/>
      <c r="L369" s="4"/>
      <c r="M369" s="4"/>
      <c r="N369" s="890"/>
      <c r="O369" s="895"/>
      <c r="P369" s="895"/>
      <c r="Q369" s="891"/>
      <c r="R369" s="4"/>
      <c r="S369" s="4"/>
      <c r="T369" s="4"/>
      <c r="U369" s="4" t="s">
        <v>1153</v>
      </c>
      <c r="V369" s="4"/>
      <c r="W369" s="4"/>
      <c r="X369" s="4"/>
      <c r="Y369" s="4"/>
      <c r="Z369" s="4"/>
      <c r="AA369" s="4"/>
      <c r="AB369" s="4"/>
      <c r="AC369" s="890"/>
      <c r="AD369" s="895"/>
      <c r="AE369" s="895"/>
      <c r="AF369" s="891"/>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row>
    <row r="370" spans="1:157" ht="12.75" customHeight="1">
      <c r="A370" s="4"/>
      <c r="B370" s="4"/>
      <c r="C370" s="4"/>
      <c r="D370" s="4"/>
      <c r="E370" s="4" t="s">
        <v>1154</v>
      </c>
      <c r="F370" s="4"/>
      <c r="G370" s="4"/>
      <c r="H370" s="4"/>
      <c r="I370" s="4"/>
      <c r="J370" s="4"/>
      <c r="K370" s="4"/>
      <c r="L370" s="4"/>
      <c r="M370" s="4"/>
      <c r="N370" s="890"/>
      <c r="O370" s="895"/>
      <c r="P370" s="895"/>
      <c r="Q370" s="891"/>
      <c r="R370" s="4"/>
      <c r="S370" s="4"/>
      <c r="T370" s="4"/>
      <c r="U370" s="4" t="s">
        <v>1155</v>
      </c>
      <c r="V370" s="4"/>
      <c r="W370" s="4"/>
      <c r="X370" s="4"/>
      <c r="Y370" s="4"/>
      <c r="Z370" s="4"/>
      <c r="AA370" s="4"/>
      <c r="AB370" s="4"/>
      <c r="AC370" s="890"/>
      <c r="AD370" s="895"/>
      <c r="AE370" s="895"/>
      <c r="AF370" s="891"/>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row>
    <row r="371" spans="1:157" ht="12.75" customHeight="1">
      <c r="A371" s="4"/>
      <c r="B371" s="4"/>
      <c r="C371" s="4"/>
      <c r="D371" s="4"/>
      <c r="E371" s="4" t="s">
        <v>1156</v>
      </c>
      <c r="F371" s="4"/>
      <c r="G371" s="4"/>
      <c r="H371" s="4"/>
      <c r="I371" s="4"/>
      <c r="J371" s="4"/>
      <c r="K371" s="4"/>
      <c r="L371" s="4"/>
      <c r="M371" s="4"/>
      <c r="N371" s="890"/>
      <c r="O371" s="895"/>
      <c r="P371" s="895"/>
      <c r="Q371" s="891"/>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row>
    <row r="372" spans="1:157" ht="12.75" customHeight="1">
      <c r="A372" s="4"/>
      <c r="B372" s="4"/>
      <c r="C372" s="4"/>
      <c r="D372" s="4"/>
      <c r="E372" s="4" t="s">
        <v>1157</v>
      </c>
      <c r="F372" s="4"/>
      <c r="G372" s="4"/>
      <c r="H372" s="4"/>
      <c r="I372" s="4"/>
      <c r="J372" s="4"/>
      <c r="K372" s="4"/>
      <c r="L372" s="4"/>
      <c r="M372" s="4"/>
      <c r="N372" s="1016"/>
      <c r="O372" s="840"/>
      <c r="P372" s="840"/>
      <c r="Q372" s="840"/>
      <c r="R372" s="840"/>
      <c r="S372" s="840"/>
      <c r="T372" s="840"/>
      <c r="U372" s="840"/>
      <c r="V372" s="840"/>
      <c r="W372" s="840"/>
      <c r="X372" s="840"/>
      <c r="Y372" s="840"/>
      <c r="Z372" s="840"/>
      <c r="AA372" s="840"/>
      <c r="AB372" s="840"/>
      <c r="AC372" s="840"/>
      <c r="AD372" s="840"/>
      <c r="AE372" s="840"/>
      <c r="AF372" s="841"/>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row>
    <row r="373" spans="1:157" ht="12.75" customHeight="1">
      <c r="A373" s="4"/>
      <c r="B373" s="4"/>
      <c r="C373" s="4"/>
      <c r="D373" s="4"/>
      <c r="E373" s="4"/>
      <c r="F373" s="4"/>
      <c r="G373" s="4"/>
      <c r="H373" s="4"/>
      <c r="I373" s="4"/>
      <c r="J373" s="4"/>
      <c r="K373" s="4"/>
      <c r="L373" s="4"/>
      <c r="M373" s="4"/>
      <c r="N373" s="1017"/>
      <c r="O373" s="893"/>
      <c r="P373" s="893"/>
      <c r="Q373" s="893"/>
      <c r="R373" s="893"/>
      <c r="S373" s="893"/>
      <c r="T373" s="893"/>
      <c r="U373" s="893"/>
      <c r="V373" s="893"/>
      <c r="W373" s="893"/>
      <c r="X373" s="893"/>
      <c r="Y373" s="893"/>
      <c r="Z373" s="893"/>
      <c r="AA373" s="893"/>
      <c r="AB373" s="893"/>
      <c r="AC373" s="893"/>
      <c r="AD373" s="893"/>
      <c r="AE373" s="893"/>
      <c r="AF373" s="1018"/>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row>
    <row r="374" spans="1:157" ht="12.75" customHeight="1">
      <c r="A374" s="4"/>
      <c r="B374" s="4"/>
      <c r="C374" s="9"/>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row>
    <row r="375" spans="1:157" ht="12.75" customHeight="1">
      <c r="A375" s="4"/>
      <c r="B375" s="4"/>
      <c r="C375" s="4"/>
      <c r="D375" s="3" t="s">
        <v>1158</v>
      </c>
      <c r="E375" s="3"/>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row>
    <row r="376" spans="1:157" ht="12.75" customHeight="1">
      <c r="A376" s="4"/>
      <c r="B376" s="4"/>
      <c r="C376" s="4"/>
      <c r="D376" s="4"/>
      <c r="E376" s="4" t="s">
        <v>1159</v>
      </c>
      <c r="F376" s="4"/>
      <c r="G376" s="4"/>
      <c r="H376" s="4"/>
      <c r="I376" s="4"/>
      <c r="J376" s="4"/>
      <c r="K376" s="4"/>
      <c r="L376" s="4"/>
      <c r="M376" s="4"/>
      <c r="N376" s="4" t="s">
        <v>904</v>
      </c>
      <c r="O376" s="4"/>
      <c r="P376" s="4"/>
      <c r="Q376" s="4" t="s">
        <v>905</v>
      </c>
      <c r="R376" s="4"/>
      <c r="S376" s="1019"/>
      <c r="T376" s="891"/>
      <c r="U376" s="11" t="s">
        <v>906</v>
      </c>
      <c r="V376" s="1019"/>
      <c r="W376" s="891"/>
      <c r="X376" s="4"/>
      <c r="Y376" s="4" t="s">
        <v>904</v>
      </c>
      <c r="Z376" s="4"/>
      <c r="AA376" s="4"/>
      <c r="AB376" s="4" t="s">
        <v>905</v>
      </c>
      <c r="AC376" s="4"/>
      <c r="AD376" s="1019"/>
      <c r="AE376" s="891"/>
      <c r="AF376" s="11" t="s">
        <v>906</v>
      </c>
      <c r="AG376" s="1019"/>
      <c r="AH376" s="891"/>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row>
    <row r="377" spans="1:157" ht="12.75" customHeight="1">
      <c r="A377" s="4"/>
      <c r="B377" s="4"/>
      <c r="C377" s="4"/>
      <c r="D377" s="4"/>
      <c r="E377" s="4" t="s">
        <v>1160</v>
      </c>
      <c r="F377" s="4"/>
      <c r="G377" s="4"/>
      <c r="H377" s="4"/>
      <c r="I377" s="4"/>
      <c r="J377" s="4"/>
      <c r="K377" s="4"/>
      <c r="L377" s="4"/>
      <c r="M377" s="4"/>
      <c r="N377" s="1019"/>
      <c r="O377" s="895"/>
      <c r="P377" s="891"/>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row>
    <row r="378" spans="1:157" ht="12.75" customHeight="1">
      <c r="A378" s="4"/>
      <c r="B378" s="4"/>
      <c r="C378" s="4"/>
      <c r="D378" s="4"/>
      <c r="E378" s="4" t="s">
        <v>1161</v>
      </c>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1020" t="s">
        <v>299</v>
      </c>
      <c r="AH378" s="891"/>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row>
    <row r="379" spans="1:157" ht="12.75" customHeight="1">
      <c r="A379" s="4"/>
      <c r="B379" s="4"/>
      <c r="C379" s="4"/>
      <c r="D379" s="4"/>
      <c r="E379" s="4"/>
      <c r="F379" s="4"/>
      <c r="G379" s="4" t="s">
        <v>1162</v>
      </c>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1020" t="s">
        <v>299</v>
      </c>
      <c r="AH379" s="891"/>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row>
    <row r="380" spans="1:157" ht="12.75" customHeight="1">
      <c r="A380" s="4"/>
      <c r="B380" s="4"/>
      <c r="C380" s="4"/>
      <c r="D380" s="4"/>
      <c r="E380" s="4"/>
      <c r="F380" s="4"/>
      <c r="G380" s="104" t="s">
        <v>1163</v>
      </c>
      <c r="H380" s="4"/>
      <c r="I380" s="4"/>
      <c r="J380" s="4"/>
      <c r="K380" s="4"/>
      <c r="L380" s="4"/>
      <c r="M380" s="4"/>
      <c r="N380" s="4"/>
      <c r="O380" s="4"/>
      <c r="P380" s="4"/>
      <c r="Q380" s="4"/>
      <c r="R380" s="4"/>
      <c r="S380" s="4"/>
      <c r="T380" s="4"/>
      <c r="U380" s="4"/>
      <c r="V380" s="890" t="s">
        <v>299</v>
      </c>
      <c r="W380" s="891"/>
      <c r="X380" s="4"/>
      <c r="Y380" s="74" t="s">
        <v>1164</v>
      </c>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row>
    <row r="381" spans="1:157" ht="12.75" customHeight="1">
      <c r="A381" s="4"/>
      <c r="B381" s="4"/>
      <c r="C381" s="4"/>
      <c r="D381" s="4"/>
      <c r="E381" s="4" t="s">
        <v>1165</v>
      </c>
      <c r="F381" s="4"/>
      <c r="G381" s="4"/>
      <c r="H381" s="4"/>
      <c r="I381" s="4"/>
      <c r="J381" s="4"/>
      <c r="K381" s="4"/>
      <c r="L381" s="4"/>
      <c r="M381" s="4"/>
      <c r="N381" s="4"/>
      <c r="O381" s="4"/>
      <c r="P381" s="4"/>
      <c r="Q381" s="4"/>
      <c r="R381" s="4"/>
      <c r="S381" s="4"/>
      <c r="T381" s="4"/>
      <c r="U381" s="4"/>
      <c r="V381" s="890" t="s">
        <v>299</v>
      </c>
      <c r="W381" s="891"/>
      <c r="X381" s="4"/>
      <c r="Y381" s="4" t="s">
        <v>1166</v>
      </c>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row>
    <row r="382" spans="1:157"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row>
    <row r="383" spans="1:157" ht="12.75" customHeight="1">
      <c r="A383" s="3" t="s">
        <v>1167</v>
      </c>
      <c r="B383" s="3"/>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row>
    <row r="384" spans="1:157" ht="12.75" customHeight="1">
      <c r="A384" s="4"/>
      <c r="B384" s="4"/>
      <c r="C384" s="4"/>
      <c r="D384" s="4" t="s">
        <v>1168</v>
      </c>
      <c r="E384" s="4"/>
      <c r="F384" s="4"/>
      <c r="G384" s="4"/>
      <c r="H384" s="4"/>
      <c r="I384" s="4"/>
      <c r="J384" s="894" t="s">
        <v>1169</v>
      </c>
      <c r="K384" s="895"/>
      <c r="L384" s="895"/>
      <c r="M384" s="895"/>
      <c r="N384" s="895"/>
      <c r="O384" s="895"/>
      <c r="P384" s="895"/>
      <c r="Q384" s="895"/>
      <c r="R384" s="895"/>
      <c r="S384" s="895"/>
      <c r="T384" s="895"/>
      <c r="U384" s="891"/>
      <c r="V384" s="12" t="s">
        <v>1170</v>
      </c>
      <c r="W384" s="12"/>
      <c r="X384" s="12"/>
      <c r="Y384" s="12"/>
      <c r="Z384" s="12"/>
      <c r="AA384" s="12"/>
      <c r="AB384" s="12"/>
      <c r="AC384" s="894" t="s">
        <v>1171</v>
      </c>
      <c r="AD384" s="895"/>
      <c r="AE384" s="895"/>
      <c r="AF384" s="895"/>
      <c r="AG384" s="895"/>
      <c r="AH384" s="895"/>
      <c r="AI384" s="895"/>
      <c r="AJ384" s="891"/>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row>
    <row r="385" spans="1:157" ht="12.75" customHeight="1">
      <c r="A385" s="4"/>
      <c r="B385" s="4"/>
      <c r="C385" s="4"/>
      <c r="D385" s="4" t="s">
        <v>1172</v>
      </c>
      <c r="E385" s="4"/>
      <c r="F385" s="4"/>
      <c r="G385" s="4"/>
      <c r="H385" s="4"/>
      <c r="I385" s="4"/>
      <c r="J385" s="900" t="s">
        <v>1171</v>
      </c>
      <c r="K385" s="849"/>
      <c r="L385" s="849"/>
      <c r="M385" s="849"/>
      <c r="N385" s="849"/>
      <c r="O385" s="849"/>
      <c r="P385" s="849"/>
      <c r="Q385" s="849"/>
      <c r="R385" s="849"/>
      <c r="S385" s="849"/>
      <c r="T385" s="849"/>
      <c r="U385" s="898"/>
      <c r="V385" s="4" t="s">
        <v>1172</v>
      </c>
      <c r="W385" s="12"/>
      <c r="X385" s="12"/>
      <c r="Y385" s="12"/>
      <c r="Z385" s="12"/>
      <c r="AA385" s="12"/>
      <c r="AB385" s="12"/>
      <c r="AC385" s="894"/>
      <c r="AD385" s="895"/>
      <c r="AE385" s="895"/>
      <c r="AF385" s="895"/>
      <c r="AG385" s="895"/>
      <c r="AH385" s="895"/>
      <c r="AI385" s="895"/>
      <c r="AJ385" s="891"/>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row>
    <row r="386" spans="1:157" ht="12.75" customHeight="1">
      <c r="A386" s="4"/>
      <c r="B386" s="4"/>
      <c r="C386" s="4"/>
      <c r="D386" s="4" t="s">
        <v>845</v>
      </c>
      <c r="E386" s="4"/>
      <c r="F386" s="4"/>
      <c r="G386" s="4"/>
      <c r="H386" s="4"/>
      <c r="I386" s="4"/>
      <c r="J386" s="900" t="s">
        <v>1173</v>
      </c>
      <c r="K386" s="849"/>
      <c r="L386" s="849"/>
      <c r="M386" s="849"/>
      <c r="N386" s="849"/>
      <c r="O386" s="849"/>
      <c r="P386" s="849"/>
      <c r="Q386" s="849"/>
      <c r="R386" s="849"/>
      <c r="S386" s="849"/>
      <c r="T386" s="849"/>
      <c r="U386" s="898"/>
      <c r="V386" s="4" t="s">
        <v>845</v>
      </c>
      <c r="W386" s="12"/>
      <c r="X386" s="12"/>
      <c r="Y386" s="12"/>
      <c r="Z386" s="12"/>
      <c r="AA386" s="12"/>
      <c r="AB386" s="12"/>
      <c r="AC386" s="894"/>
      <c r="AD386" s="895"/>
      <c r="AE386" s="895"/>
      <c r="AF386" s="895"/>
      <c r="AG386" s="895"/>
      <c r="AH386" s="895"/>
      <c r="AI386" s="895"/>
      <c r="AJ386" s="891"/>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row>
    <row r="387" spans="1:157" ht="12.75" customHeight="1">
      <c r="A387" s="4"/>
      <c r="B387" s="4"/>
      <c r="C387" s="4"/>
      <c r="D387" s="4" t="s">
        <v>1174</v>
      </c>
      <c r="E387" s="4"/>
      <c r="F387" s="4"/>
      <c r="G387" s="4"/>
      <c r="H387" s="4"/>
      <c r="I387" s="4"/>
      <c r="J387" s="919" t="s">
        <v>1175</v>
      </c>
      <c r="K387" s="849"/>
      <c r="L387" s="849"/>
      <c r="M387" s="849"/>
      <c r="N387" s="849"/>
      <c r="O387" s="849"/>
      <c r="P387" s="849"/>
      <c r="Q387" s="849"/>
      <c r="R387" s="849"/>
      <c r="S387" s="849"/>
      <c r="T387" s="849"/>
      <c r="U387" s="898"/>
      <c r="V387" s="894"/>
      <c r="W387" s="895"/>
      <c r="X387" s="895"/>
      <c r="Y387" s="895"/>
      <c r="Z387" s="895"/>
      <c r="AA387" s="895"/>
      <c r="AB387" s="895"/>
      <c r="AC387" s="895"/>
      <c r="AD387" s="895"/>
      <c r="AE387" s="895"/>
      <c r="AF387" s="895"/>
      <c r="AG387" s="895"/>
      <c r="AH387" s="895"/>
      <c r="AI387" s="895"/>
      <c r="AJ387" s="891"/>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row>
    <row r="388" spans="1:157" ht="12.75" customHeight="1">
      <c r="A388" s="4"/>
      <c r="B388" s="4"/>
      <c r="C388" s="4"/>
      <c r="D388" s="4" t="s">
        <v>1176</v>
      </c>
      <c r="E388" s="4"/>
      <c r="F388" s="4"/>
      <c r="G388" s="4"/>
      <c r="H388" s="4"/>
      <c r="I388" s="4"/>
      <c r="J388" s="4"/>
      <c r="K388" s="4"/>
      <c r="L388" s="4"/>
      <c r="M388" s="4"/>
      <c r="N388" s="4"/>
      <c r="O388" s="4"/>
      <c r="P388" s="4"/>
      <c r="Q388" s="1024">
        <v>43600</v>
      </c>
      <c r="R388" s="849"/>
      <c r="S388" s="849"/>
      <c r="T388" s="849"/>
      <c r="U388" s="898"/>
      <c r="V388" s="4" t="s">
        <v>1177</v>
      </c>
      <c r="W388" s="4"/>
      <c r="X388" s="4"/>
      <c r="Y388" s="4"/>
      <c r="Z388" s="4"/>
      <c r="AA388" s="4"/>
      <c r="AB388" s="4"/>
      <c r="AC388" s="4"/>
      <c r="AD388" s="4"/>
      <c r="AE388" s="4"/>
      <c r="AF388" s="4"/>
      <c r="AG388" s="4"/>
      <c r="AH388" s="4"/>
      <c r="AI388" s="890" t="s">
        <v>764</v>
      </c>
      <c r="AJ388" s="891"/>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row>
    <row r="389" spans="1:157" ht="12.75" customHeight="1">
      <c r="A389" s="4"/>
      <c r="B389" s="4"/>
      <c r="C389" s="4"/>
      <c r="D389" s="4" t="s">
        <v>1178</v>
      </c>
      <c r="E389" s="4"/>
      <c r="F389" s="4"/>
      <c r="G389" s="4"/>
      <c r="H389" s="4"/>
      <c r="I389" s="4"/>
      <c r="J389" s="4"/>
      <c r="K389" s="4"/>
      <c r="L389" s="4"/>
      <c r="M389" s="4"/>
      <c r="N389" s="4"/>
      <c r="O389" s="4"/>
      <c r="P389" s="4"/>
      <c r="Q389" s="1024">
        <v>44348</v>
      </c>
      <c r="R389" s="849"/>
      <c r="S389" s="849"/>
      <c r="T389" s="849"/>
      <c r="U389" s="898"/>
      <c r="V389" s="4"/>
      <c r="W389" s="72" t="s">
        <v>1179</v>
      </c>
      <c r="X389" s="4"/>
      <c r="Y389" s="4"/>
      <c r="Z389" s="4"/>
      <c r="AA389" s="4"/>
      <c r="AB389" s="4"/>
      <c r="AC389" s="4"/>
      <c r="AD389" s="4"/>
      <c r="AE389" s="4"/>
      <c r="AF389" s="4"/>
      <c r="AG389" s="1021"/>
      <c r="AH389" s="895"/>
      <c r="AI389" s="895"/>
      <c r="AJ389" s="891"/>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row>
    <row r="390" spans="1:157" ht="12.75" customHeight="1">
      <c r="A390" s="4"/>
      <c r="B390" s="4"/>
      <c r="C390" s="4"/>
      <c r="D390" s="4" t="s">
        <v>1180</v>
      </c>
      <c r="E390" s="4"/>
      <c r="F390" s="4"/>
      <c r="G390" s="4"/>
      <c r="H390" s="4"/>
      <c r="I390" s="4"/>
      <c r="J390" s="4"/>
      <c r="K390" s="4"/>
      <c r="L390" s="4"/>
      <c r="M390" s="4"/>
      <c r="N390" s="4"/>
      <c r="O390" s="4"/>
      <c r="P390" s="4"/>
      <c r="Q390" s="958">
        <v>225000</v>
      </c>
      <c r="R390" s="849"/>
      <c r="S390" s="849"/>
      <c r="T390" s="849"/>
      <c r="U390" s="898"/>
      <c r="V390" s="4" t="s">
        <v>1181</v>
      </c>
      <c r="W390" s="4"/>
      <c r="X390" s="4"/>
      <c r="Y390" s="4"/>
      <c r="Z390" s="4"/>
      <c r="AA390" s="4"/>
      <c r="AB390" s="4"/>
      <c r="AC390" s="4"/>
      <c r="AD390" s="4"/>
      <c r="AE390" s="4"/>
      <c r="AF390" s="4"/>
      <c r="AG390" s="1034">
        <v>44696</v>
      </c>
      <c r="AH390" s="849"/>
      <c r="AI390" s="849"/>
      <c r="AJ390" s="898"/>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row>
    <row r="391" spans="1:157" ht="12.75" customHeight="1">
      <c r="A391" s="4"/>
      <c r="B391" s="4"/>
      <c r="C391" s="4"/>
      <c r="D391" s="4" t="s">
        <v>1076</v>
      </c>
      <c r="E391" s="4"/>
      <c r="F391" s="4"/>
      <c r="G391" s="4"/>
      <c r="H391" s="4"/>
      <c r="I391" s="1025"/>
      <c r="J391" s="895"/>
      <c r="K391" s="895"/>
      <c r="L391" s="895"/>
      <c r="M391" s="895"/>
      <c r="N391" s="891"/>
      <c r="O391" s="4"/>
      <c r="P391" s="4"/>
      <c r="Q391" s="4" t="s">
        <v>1077</v>
      </c>
      <c r="R391" s="4"/>
      <c r="S391" s="1033"/>
      <c r="T391" s="849"/>
      <c r="U391" s="898"/>
      <c r="V391" s="4" t="s">
        <v>1182</v>
      </c>
      <c r="W391" s="4"/>
      <c r="X391" s="4"/>
      <c r="Y391" s="4"/>
      <c r="Z391" s="4"/>
      <c r="AA391" s="4"/>
      <c r="AB391" s="4"/>
      <c r="AC391" s="4"/>
      <c r="AD391" s="4"/>
      <c r="AE391" s="4"/>
      <c r="AF391" s="4"/>
      <c r="AG391" s="4"/>
      <c r="AH391" s="4"/>
      <c r="AI391" s="890" t="s">
        <v>764</v>
      </c>
      <c r="AJ391" s="891"/>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row>
    <row r="392" spans="1:157" ht="12.75" customHeight="1">
      <c r="A392" s="4"/>
      <c r="B392" s="4"/>
      <c r="C392" s="4"/>
      <c r="D392" s="4" t="s">
        <v>1183</v>
      </c>
      <c r="E392" s="4"/>
      <c r="F392" s="4"/>
      <c r="G392" s="4"/>
      <c r="H392" s="4"/>
      <c r="I392" s="4"/>
      <c r="J392" s="4"/>
      <c r="K392" s="4"/>
      <c r="L392" s="4"/>
      <c r="M392" s="4"/>
      <c r="N392" s="4"/>
      <c r="O392" s="4"/>
      <c r="P392" s="4"/>
      <c r="Q392" s="1021"/>
      <c r="R392" s="895"/>
      <c r="S392" s="895"/>
      <c r="T392" s="895"/>
      <c r="U392" s="891"/>
      <c r="V392" s="4" t="s">
        <v>1184</v>
      </c>
      <c r="W392" s="4"/>
      <c r="X392" s="4"/>
      <c r="Y392" s="4"/>
      <c r="Z392" s="4"/>
      <c r="AA392" s="4"/>
      <c r="AB392" s="4"/>
      <c r="AC392" s="4"/>
      <c r="AD392" s="4"/>
      <c r="AE392" s="4"/>
      <c r="AF392" s="4"/>
      <c r="AG392" s="1021">
        <v>70000</v>
      </c>
      <c r="AH392" s="895"/>
      <c r="AI392" s="895"/>
      <c r="AJ392" s="891"/>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row>
    <row r="393" spans="1:157" ht="12.75" customHeight="1">
      <c r="A393" s="4"/>
      <c r="B393" s="4"/>
      <c r="C393" s="105"/>
      <c r="D393" s="4" t="s">
        <v>1185</v>
      </c>
      <c r="E393" s="4"/>
      <c r="F393" s="4"/>
      <c r="G393" s="4"/>
      <c r="H393" s="4"/>
      <c r="I393" s="4"/>
      <c r="J393" s="4"/>
      <c r="K393" s="4"/>
      <c r="L393" s="4"/>
      <c r="M393" s="4"/>
      <c r="N393" s="4"/>
      <c r="O393" s="4"/>
      <c r="P393" s="4"/>
      <c r="Q393" s="1023">
        <v>1.108E-2</v>
      </c>
      <c r="R393" s="849"/>
      <c r="S393" s="849"/>
      <c r="T393" s="849"/>
      <c r="U393" s="898"/>
      <c r="V393" s="4" t="s">
        <v>1186</v>
      </c>
      <c r="W393" s="4"/>
      <c r="X393" s="4"/>
      <c r="Y393" s="4"/>
      <c r="Z393" s="4"/>
      <c r="AA393" s="4"/>
      <c r="AB393" s="4"/>
      <c r="AC393" s="4"/>
      <c r="AD393" s="4"/>
      <c r="AE393" s="4"/>
      <c r="AF393" s="4"/>
      <c r="AG393" s="1021">
        <v>0</v>
      </c>
      <c r="AH393" s="895"/>
      <c r="AI393" s="895"/>
      <c r="AJ393" s="891"/>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row>
    <row r="394" spans="1:157" ht="15.75" customHeight="1">
      <c r="A394" s="4"/>
      <c r="B394" s="4"/>
      <c r="C394" s="4"/>
      <c r="D394" s="4" t="s">
        <v>1187</v>
      </c>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1021"/>
      <c r="AH394" s="895"/>
      <c r="AI394" s="895"/>
      <c r="AJ394" s="891"/>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row>
    <row r="395" spans="1:157"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106"/>
      <c r="AH395" s="106"/>
      <c r="AI395" s="106"/>
      <c r="AJ395" s="106"/>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row>
    <row r="396" spans="1:157" ht="15.75" customHeight="1">
      <c r="A396" s="4"/>
      <c r="B396" s="4"/>
      <c r="C396" s="4"/>
      <c r="D396" s="4" t="s">
        <v>1188</v>
      </c>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106"/>
      <c r="AH396" s="106"/>
      <c r="AI396" s="890" t="s">
        <v>764</v>
      </c>
      <c r="AJ396" s="891"/>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row>
    <row r="397" spans="1:157" ht="15.75" customHeight="1">
      <c r="A397" s="4"/>
      <c r="B397" s="4"/>
      <c r="C397" s="4"/>
      <c r="D397" s="4" t="s">
        <v>1189</v>
      </c>
      <c r="E397" s="4"/>
      <c r="F397" s="4"/>
      <c r="G397" s="4"/>
      <c r="H397" s="4"/>
      <c r="I397" s="4"/>
      <c r="J397" s="4"/>
      <c r="K397" s="4"/>
      <c r="L397" s="4"/>
      <c r="M397" s="4"/>
      <c r="N397" s="4"/>
      <c r="O397" s="4"/>
      <c r="P397" s="4"/>
      <c r="Q397" s="4"/>
      <c r="R397" s="4"/>
      <c r="S397" s="4"/>
      <c r="T397" s="894"/>
      <c r="U397" s="895"/>
      <c r="V397" s="895"/>
      <c r="W397" s="895"/>
      <c r="X397" s="895"/>
      <c r="Y397" s="895"/>
      <c r="Z397" s="895"/>
      <c r="AA397" s="895"/>
      <c r="AB397" s="895"/>
      <c r="AC397" s="895"/>
      <c r="AD397" s="895"/>
      <c r="AE397" s="895"/>
      <c r="AF397" s="895"/>
      <c r="AG397" s="895"/>
      <c r="AH397" s="895"/>
      <c r="AI397" s="895"/>
      <c r="AJ397" s="891"/>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row>
    <row r="398" spans="1:157" ht="15.75" customHeight="1">
      <c r="A398" s="4"/>
      <c r="B398" s="4"/>
      <c r="C398" s="4"/>
      <c r="D398" s="4" t="s">
        <v>1190</v>
      </c>
      <c r="E398" s="4"/>
      <c r="F398" s="4"/>
      <c r="G398" s="4"/>
      <c r="H398" s="4"/>
      <c r="I398" s="4"/>
      <c r="J398" s="4"/>
      <c r="K398" s="4"/>
      <c r="L398" s="4"/>
      <c r="M398" s="4"/>
      <c r="N398" s="4"/>
      <c r="O398" s="4"/>
      <c r="P398" s="4"/>
      <c r="Q398" s="4"/>
      <c r="R398" s="4"/>
      <c r="S398" s="4"/>
      <c r="T398" s="894"/>
      <c r="U398" s="895"/>
      <c r="V398" s="895"/>
      <c r="W398" s="895"/>
      <c r="X398" s="895"/>
      <c r="Y398" s="895"/>
      <c r="Z398" s="895"/>
      <c r="AA398" s="895"/>
      <c r="AB398" s="895"/>
      <c r="AC398" s="895"/>
      <c r="AD398" s="895"/>
      <c r="AE398" s="895"/>
      <c r="AF398" s="895"/>
      <c r="AG398" s="895"/>
      <c r="AH398" s="895"/>
      <c r="AI398" s="895"/>
      <c r="AJ398" s="891"/>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row>
    <row r="399" spans="1:157"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106"/>
      <c r="AH399" s="106"/>
      <c r="AI399" s="106"/>
      <c r="AJ399" s="106"/>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row>
    <row r="400" spans="1:157" ht="15.75" customHeight="1">
      <c r="A400" s="4"/>
      <c r="B400" s="4"/>
      <c r="C400" s="4"/>
      <c r="D400" s="4" t="s">
        <v>1191</v>
      </c>
      <c r="E400" s="4"/>
      <c r="F400" s="4"/>
      <c r="G400" s="4"/>
      <c r="H400" s="4"/>
      <c r="I400" s="4"/>
      <c r="J400" s="4"/>
      <c r="K400" s="4"/>
      <c r="L400" s="4"/>
      <c r="M400" s="4"/>
      <c r="N400" s="4"/>
      <c r="O400" s="4"/>
      <c r="P400" s="4"/>
      <c r="Q400" s="4"/>
      <c r="R400" s="4"/>
      <c r="S400" s="894" t="s">
        <v>764</v>
      </c>
      <c r="T400" s="895"/>
      <c r="U400" s="891"/>
      <c r="V400" s="4" t="s">
        <v>1192</v>
      </c>
      <c r="W400" s="4"/>
      <c r="X400" s="4"/>
      <c r="Y400" s="4"/>
      <c r="Z400" s="4"/>
      <c r="AA400" s="4"/>
      <c r="AB400" s="4"/>
      <c r="AC400" s="4"/>
      <c r="AD400" s="4"/>
      <c r="AE400" s="4"/>
      <c r="AF400" s="4"/>
      <c r="AG400" s="1022"/>
      <c r="AH400" s="895"/>
      <c r="AI400" s="895"/>
      <c r="AJ400" s="891"/>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row>
    <row r="401" spans="1:157" ht="15.75" customHeight="1">
      <c r="A401" s="4"/>
      <c r="B401" s="4"/>
      <c r="C401" s="4"/>
      <c r="D401" s="4" t="s">
        <v>1193</v>
      </c>
      <c r="E401" s="4"/>
      <c r="F401" s="4"/>
      <c r="G401" s="4"/>
      <c r="H401" s="4"/>
      <c r="I401" s="4"/>
      <c r="J401" s="4"/>
      <c r="K401" s="4"/>
      <c r="L401" s="4"/>
      <c r="M401" s="4"/>
      <c r="N401" s="4"/>
      <c r="O401" s="4"/>
      <c r="P401" s="4"/>
      <c r="Q401" s="4"/>
      <c r="R401" s="4"/>
      <c r="S401" s="894" t="s">
        <v>299</v>
      </c>
      <c r="T401" s="895"/>
      <c r="U401" s="891"/>
      <c r="V401" s="4" t="s">
        <v>1194</v>
      </c>
      <c r="W401" s="4"/>
      <c r="X401" s="4"/>
      <c r="Y401" s="4"/>
      <c r="Z401" s="4"/>
      <c r="AA401" s="4"/>
      <c r="AB401" s="4"/>
      <c r="AC401" s="4"/>
      <c r="AD401" s="4"/>
      <c r="AE401" s="1021"/>
      <c r="AF401" s="895"/>
      <c r="AG401" s="895"/>
      <c r="AH401" s="895"/>
      <c r="AI401" s="895"/>
      <c r="AJ401" s="891"/>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row>
    <row r="402" spans="1:157" ht="15.75" customHeight="1">
      <c r="A402" s="4"/>
      <c r="B402" s="4"/>
      <c r="C402" s="4"/>
      <c r="D402" s="4" t="s">
        <v>1195</v>
      </c>
      <c r="E402" s="4"/>
      <c r="F402" s="4"/>
      <c r="G402" s="4"/>
      <c r="H402" s="4"/>
      <c r="I402" s="4"/>
      <c r="J402" s="4"/>
      <c r="K402" s="1036"/>
      <c r="L402" s="895"/>
      <c r="M402" s="895"/>
      <c r="N402" s="895"/>
      <c r="O402" s="895"/>
      <c r="P402" s="895"/>
      <c r="Q402" s="895"/>
      <c r="R402" s="895"/>
      <c r="S402" s="895"/>
      <c r="T402" s="895"/>
      <c r="U402" s="895"/>
      <c r="V402" s="895"/>
      <c r="W402" s="895"/>
      <c r="X402" s="895"/>
      <c r="Y402" s="895"/>
      <c r="Z402" s="895"/>
      <c r="AA402" s="895"/>
      <c r="AB402" s="895"/>
      <c r="AC402" s="895"/>
      <c r="AD402" s="895"/>
      <c r="AE402" s="895"/>
      <c r="AF402" s="895"/>
      <c r="AG402" s="895"/>
      <c r="AH402" s="895"/>
      <c r="AI402" s="895"/>
      <c r="AJ402" s="891"/>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row>
    <row r="403" spans="1:157" ht="15.75" customHeight="1">
      <c r="A403" s="4"/>
      <c r="B403" s="4"/>
      <c r="C403" s="4"/>
      <c r="D403" s="4" t="s">
        <v>1196</v>
      </c>
      <c r="E403" s="4"/>
      <c r="F403" s="4"/>
      <c r="G403" s="4"/>
      <c r="H403" s="4"/>
      <c r="I403" s="4"/>
      <c r="J403" s="4"/>
      <c r="K403" s="1036"/>
      <c r="L403" s="895"/>
      <c r="M403" s="895"/>
      <c r="N403" s="895"/>
      <c r="O403" s="895"/>
      <c r="P403" s="895"/>
      <c r="Q403" s="895"/>
      <c r="R403" s="895"/>
      <c r="S403" s="895"/>
      <c r="T403" s="895"/>
      <c r="U403" s="895"/>
      <c r="V403" s="895"/>
      <c r="W403" s="895"/>
      <c r="X403" s="895"/>
      <c r="Y403" s="895"/>
      <c r="Z403" s="895"/>
      <c r="AA403" s="895"/>
      <c r="AB403" s="895"/>
      <c r="AC403" s="895"/>
      <c r="AD403" s="895"/>
      <c r="AE403" s="895"/>
      <c r="AF403" s="895"/>
      <c r="AG403" s="895"/>
      <c r="AH403" s="895"/>
      <c r="AI403" s="895"/>
      <c r="AJ403" s="891"/>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row>
    <row r="404" spans="1:157" ht="12.75" customHeight="1">
      <c r="A404" s="4"/>
      <c r="B404" s="4"/>
      <c r="C404" s="4"/>
      <c r="D404" s="4" t="s">
        <v>1197</v>
      </c>
      <c r="E404" s="14"/>
      <c r="F404" s="14"/>
      <c r="G404" s="14"/>
      <c r="H404" s="14"/>
      <c r="I404" s="14"/>
      <c r="J404" s="14"/>
      <c r="K404" s="14"/>
      <c r="L404" s="14"/>
      <c r="M404" s="14"/>
      <c r="N404" s="14"/>
      <c r="O404" s="14"/>
      <c r="P404" s="14"/>
      <c r="Q404" s="14"/>
      <c r="R404" s="14"/>
      <c r="S404" s="1037" t="s">
        <v>1009</v>
      </c>
      <c r="T404" s="849"/>
      <c r="U404" s="849"/>
      <c r="V404" s="849"/>
      <c r="W404" s="849"/>
      <c r="X404" s="849"/>
      <c r="Y404" s="849"/>
      <c r="Z404" s="849"/>
      <c r="AA404" s="849"/>
      <c r="AB404" s="849"/>
      <c r="AC404" s="849"/>
      <c r="AD404" s="849"/>
      <c r="AE404" s="849"/>
      <c r="AF404" s="849"/>
      <c r="AG404" s="849"/>
      <c r="AH404" s="849"/>
      <c r="AI404" s="849"/>
      <c r="AJ404" s="898"/>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row>
    <row r="405" spans="1:157" ht="15.75" customHeight="1">
      <c r="A405" s="4"/>
      <c r="B405" s="4"/>
      <c r="C405" s="4"/>
      <c r="D405" s="833" t="s">
        <v>1198</v>
      </c>
      <c r="E405" s="832"/>
      <c r="F405" s="832"/>
      <c r="G405" s="832"/>
      <c r="H405" s="832"/>
      <c r="I405" s="832"/>
      <c r="J405" s="832"/>
      <c r="K405" s="832"/>
      <c r="L405" s="832"/>
      <c r="M405" s="832"/>
      <c r="N405" s="832"/>
      <c r="O405" s="832"/>
      <c r="P405" s="832"/>
      <c r="Q405" s="832"/>
      <c r="R405" s="832"/>
      <c r="S405" s="832"/>
      <c r="T405" s="832"/>
      <c r="U405" s="832"/>
      <c r="V405" s="832"/>
      <c r="W405" s="832"/>
      <c r="X405" s="832"/>
      <c r="Y405" s="832"/>
      <c r="Z405" s="832"/>
      <c r="AA405" s="832"/>
      <c r="AB405" s="832"/>
      <c r="AC405" s="832"/>
      <c r="AD405" s="832"/>
      <c r="AE405" s="832"/>
      <c r="AF405" s="832"/>
      <c r="AG405" s="832"/>
      <c r="AH405" s="832"/>
      <c r="AI405" s="832"/>
      <c r="AJ405" s="832"/>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row>
    <row r="406" spans="1:157" ht="15.75" customHeight="1">
      <c r="A406" s="4"/>
      <c r="B406" s="4"/>
      <c r="C406" s="4"/>
      <c r="D406" s="832"/>
      <c r="E406" s="832"/>
      <c r="F406" s="832"/>
      <c r="G406" s="832"/>
      <c r="H406" s="832"/>
      <c r="I406" s="832"/>
      <c r="J406" s="832"/>
      <c r="K406" s="832"/>
      <c r="L406" s="832"/>
      <c r="M406" s="832"/>
      <c r="N406" s="832"/>
      <c r="O406" s="832"/>
      <c r="P406" s="832"/>
      <c r="Q406" s="832"/>
      <c r="R406" s="832"/>
      <c r="S406" s="832"/>
      <c r="T406" s="832"/>
      <c r="U406" s="832"/>
      <c r="V406" s="832"/>
      <c r="W406" s="832"/>
      <c r="X406" s="832"/>
      <c r="Y406" s="832"/>
      <c r="Z406" s="832"/>
      <c r="AA406" s="832"/>
      <c r="AB406" s="832"/>
      <c r="AC406" s="832"/>
      <c r="AD406" s="832"/>
      <c r="AE406" s="832"/>
      <c r="AF406" s="832"/>
      <c r="AG406" s="832"/>
      <c r="AH406" s="832"/>
      <c r="AI406" s="832"/>
      <c r="AJ406" s="832"/>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row>
    <row r="407" spans="1:15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106"/>
      <c r="AH407" s="106"/>
      <c r="AI407" s="106"/>
      <c r="AJ407" s="106"/>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row>
    <row r="408" spans="1:157" ht="15.75" customHeight="1">
      <c r="A408" s="3" t="s">
        <v>1022</v>
      </c>
      <c r="B408" s="3"/>
      <c r="C408" s="3" t="s">
        <v>144</v>
      </c>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row>
    <row r="409" spans="1:157" ht="12.75" customHeight="1">
      <c r="A409" s="4"/>
      <c r="B409" s="3"/>
      <c r="C409" s="3"/>
      <c r="D409" s="3" t="s">
        <v>1199</v>
      </c>
      <c r="E409" s="4"/>
      <c r="F409" s="4"/>
      <c r="G409" s="4"/>
      <c r="H409" s="4"/>
      <c r="I409" s="894" t="s">
        <v>1200</v>
      </c>
      <c r="J409" s="895"/>
      <c r="K409" s="895"/>
      <c r="L409" s="895"/>
      <c r="M409" s="895"/>
      <c r="N409" s="895"/>
      <c r="O409" s="895"/>
      <c r="P409" s="895"/>
      <c r="Q409" s="895"/>
      <c r="R409" s="895"/>
      <c r="S409" s="895"/>
      <c r="T409" s="895"/>
      <c r="U409" s="895"/>
      <c r="V409" s="895"/>
      <c r="W409" s="895"/>
      <c r="X409" s="895"/>
      <c r="Y409" s="895"/>
      <c r="Z409" s="895"/>
      <c r="AA409" s="895"/>
      <c r="AB409" s="895"/>
      <c r="AC409" s="895"/>
      <c r="AD409" s="895"/>
      <c r="AE409" s="891"/>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row>
    <row r="410" spans="1:157" ht="12.75" customHeight="1">
      <c r="A410" s="4"/>
      <c r="B410" s="4"/>
      <c r="C410" s="4"/>
      <c r="D410" s="4"/>
      <c r="E410" s="4" t="s">
        <v>1201</v>
      </c>
      <c r="F410" s="4"/>
      <c r="G410" s="4"/>
      <c r="H410" s="4"/>
      <c r="I410" s="4"/>
      <c r="J410" s="4"/>
      <c r="K410" s="4"/>
      <c r="L410" s="4"/>
      <c r="M410" s="4"/>
      <c r="N410" s="4"/>
      <c r="O410" s="4"/>
      <c r="P410" s="4"/>
      <c r="Q410" s="4"/>
      <c r="R410" s="890" t="s">
        <v>864</v>
      </c>
      <c r="S410" s="891"/>
      <c r="T410" s="4" t="s">
        <v>1202</v>
      </c>
      <c r="U410" s="4"/>
      <c r="V410" s="4"/>
      <c r="W410" s="4"/>
      <c r="X410" s="4"/>
      <c r="Y410" s="4"/>
      <c r="Z410" s="4"/>
      <c r="AA410" s="4"/>
      <c r="AB410" s="4"/>
      <c r="AC410" s="4"/>
      <c r="AD410" s="890">
        <v>3</v>
      </c>
      <c r="AE410" s="891"/>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row>
    <row r="411" spans="1:157" ht="15.75" customHeight="1">
      <c r="A411" s="4"/>
      <c r="B411" s="4"/>
      <c r="C411" s="4"/>
      <c r="D411" s="4"/>
      <c r="E411" s="4" t="s">
        <v>1203</v>
      </c>
      <c r="F411" s="4"/>
      <c r="G411" s="4"/>
      <c r="H411" s="4"/>
      <c r="I411" s="4"/>
      <c r="J411" s="4"/>
      <c r="K411" s="4"/>
      <c r="L411" s="4"/>
      <c r="M411" s="4"/>
      <c r="N411" s="4"/>
      <c r="O411" s="4"/>
      <c r="P411" s="4"/>
      <c r="Q411" s="4"/>
      <c r="R411" s="890" t="s">
        <v>299</v>
      </c>
      <c r="S411" s="891"/>
      <c r="T411" s="4" t="s">
        <v>1202</v>
      </c>
      <c r="U411" s="4"/>
      <c r="V411" s="4"/>
      <c r="W411" s="4"/>
      <c r="X411" s="4"/>
      <c r="Y411" s="4"/>
      <c r="Z411" s="4"/>
      <c r="AA411" s="4"/>
      <c r="AB411" s="4"/>
      <c r="AC411" s="4"/>
      <c r="AD411" s="890">
        <v>0</v>
      </c>
      <c r="AE411" s="891"/>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row>
    <row r="412" spans="1:157" ht="12.75" customHeight="1">
      <c r="A412" s="4"/>
      <c r="B412" s="4"/>
      <c r="C412" s="4"/>
      <c r="D412" s="4"/>
      <c r="E412" s="4" t="s">
        <v>1204</v>
      </c>
      <c r="F412" s="4"/>
      <c r="G412" s="4"/>
      <c r="H412" s="4"/>
      <c r="I412" s="4"/>
      <c r="J412" s="4"/>
      <c r="K412" s="4"/>
      <c r="L412" s="4"/>
      <c r="M412" s="4"/>
      <c r="N412" s="4"/>
      <c r="O412" s="4"/>
      <c r="P412" s="4"/>
      <c r="Q412" s="4"/>
      <c r="R412" s="4"/>
      <c r="S412" s="890" t="s">
        <v>299</v>
      </c>
      <c r="T412" s="891"/>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row>
    <row r="413" spans="1:157" ht="12.75" customHeight="1">
      <c r="A413" s="4"/>
      <c r="B413" s="4"/>
      <c r="C413" s="4"/>
      <c r="D413" s="4"/>
      <c r="E413" s="4" t="s">
        <v>232</v>
      </c>
      <c r="F413" s="4"/>
      <c r="G413" s="4"/>
      <c r="H413" s="1044" t="s">
        <v>1205</v>
      </c>
      <c r="I413" s="840"/>
      <c r="J413" s="840"/>
      <c r="K413" s="840"/>
      <c r="L413" s="840"/>
      <c r="M413" s="840"/>
      <c r="N413" s="840"/>
      <c r="O413" s="840"/>
      <c r="P413" s="840"/>
      <c r="Q413" s="840"/>
      <c r="R413" s="840"/>
      <c r="S413" s="840"/>
      <c r="T413" s="840"/>
      <c r="U413" s="840"/>
      <c r="V413" s="840"/>
      <c r="W413" s="840"/>
      <c r="X413" s="840"/>
      <c r="Y413" s="840"/>
      <c r="Z413" s="840"/>
      <c r="AA413" s="840"/>
      <c r="AB413" s="840"/>
      <c r="AC413" s="840"/>
      <c r="AD413" s="840"/>
      <c r="AE413" s="841"/>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row>
    <row r="414" spans="1:157" ht="12.75" customHeight="1">
      <c r="A414" s="4"/>
      <c r="B414" s="4"/>
      <c r="C414" s="4"/>
      <c r="D414" s="4"/>
      <c r="E414" s="4"/>
      <c r="F414" s="4"/>
      <c r="G414" s="4"/>
      <c r="H414" s="1017"/>
      <c r="I414" s="893"/>
      <c r="J414" s="893"/>
      <c r="K414" s="893"/>
      <c r="L414" s="893"/>
      <c r="M414" s="893"/>
      <c r="N414" s="893"/>
      <c r="O414" s="893"/>
      <c r="P414" s="893"/>
      <c r="Q414" s="893"/>
      <c r="R414" s="893"/>
      <c r="S414" s="893"/>
      <c r="T414" s="893"/>
      <c r="U414" s="893"/>
      <c r="V414" s="893"/>
      <c r="W414" s="893"/>
      <c r="X414" s="893"/>
      <c r="Y414" s="893"/>
      <c r="Z414" s="893"/>
      <c r="AA414" s="893"/>
      <c r="AB414" s="893"/>
      <c r="AC414" s="893"/>
      <c r="AD414" s="893"/>
      <c r="AE414" s="1018"/>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row>
    <row r="415" spans="1:157"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row>
    <row r="416" spans="1:157" ht="12.75" customHeight="1">
      <c r="A416" s="3" t="s">
        <v>1034</v>
      </c>
      <c r="B416" s="3"/>
      <c r="C416" s="3"/>
      <c r="D416" s="3" t="s">
        <v>149</v>
      </c>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3" t="s">
        <v>1206</v>
      </c>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row>
    <row r="417" spans="1:157" ht="12.75" customHeight="1">
      <c r="A417" s="4"/>
      <c r="B417" s="4"/>
      <c r="C417" s="4"/>
      <c r="D417" s="4"/>
      <c r="E417" s="1019"/>
      <c r="F417" s="895"/>
      <c r="G417" s="891"/>
      <c r="H417" s="29" t="s">
        <v>1207</v>
      </c>
      <c r="I417" s="1019"/>
      <c r="J417" s="895"/>
      <c r="K417" s="891"/>
      <c r="L417" s="4" t="s">
        <v>1208</v>
      </c>
      <c r="M417" s="4"/>
      <c r="N417" s="19" t="s">
        <v>35</v>
      </c>
      <c r="O417" s="4"/>
      <c r="P417" s="1045">
        <v>3.07</v>
      </c>
      <c r="Q417" s="895"/>
      <c r="R417" s="891"/>
      <c r="S417" s="4" t="s">
        <v>1209</v>
      </c>
      <c r="T417" s="4"/>
      <c r="U417" s="4"/>
      <c r="V417" s="4"/>
      <c r="W417" s="1046">
        <f>IF(E417&gt;0,(E417*I417),(P417*43560))</f>
        <v>133729.19999999998</v>
      </c>
      <c r="X417" s="893"/>
      <c r="Y417" s="893"/>
      <c r="Z417" s="4" t="s">
        <v>1210</v>
      </c>
      <c r="AA417" s="4"/>
      <c r="AB417" s="4"/>
      <c r="AC417" s="4"/>
      <c r="AD417" s="4"/>
      <c r="AE417" s="4"/>
      <c r="AF417" s="1045">
        <f>AG436/P417</f>
        <v>26.058631921824105</v>
      </c>
      <c r="AG417" s="895"/>
      <c r="AH417" s="891"/>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row>
    <row r="418" spans="1:157" ht="15.75" customHeight="1">
      <c r="A418" s="4"/>
      <c r="B418" s="4"/>
      <c r="C418" s="4"/>
      <c r="D418" s="4"/>
      <c r="E418" s="4" t="s">
        <v>1211</v>
      </c>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row>
    <row r="419" spans="1:157" ht="12.75" customHeight="1">
      <c r="A419" s="4"/>
      <c r="B419" s="4"/>
      <c r="C419" s="4"/>
      <c r="D419" s="4"/>
      <c r="E419" s="1036" t="s">
        <v>1212</v>
      </c>
      <c r="F419" s="895"/>
      <c r="G419" s="895"/>
      <c r="H419" s="895"/>
      <c r="I419" s="895"/>
      <c r="J419" s="895"/>
      <c r="K419" s="895"/>
      <c r="L419" s="895"/>
      <c r="M419" s="895"/>
      <c r="N419" s="895"/>
      <c r="O419" s="895"/>
      <c r="P419" s="895"/>
      <c r="Q419" s="895"/>
      <c r="R419" s="895"/>
      <c r="S419" s="895"/>
      <c r="T419" s="895"/>
      <c r="U419" s="895"/>
      <c r="V419" s="895"/>
      <c r="W419" s="895"/>
      <c r="X419" s="895"/>
      <c r="Y419" s="895"/>
      <c r="Z419" s="895"/>
      <c r="AA419" s="895"/>
      <c r="AB419" s="895"/>
      <c r="AC419" s="895"/>
      <c r="AD419" s="895"/>
      <c r="AE419" s="895"/>
      <c r="AF419" s="895"/>
      <c r="AG419" s="895"/>
      <c r="AH419" s="895"/>
      <c r="AI419" s="895"/>
      <c r="AJ419" s="891"/>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row>
    <row r="420" spans="1:157" ht="12.75" customHeight="1">
      <c r="A420" s="4"/>
      <c r="B420" s="4"/>
      <c r="C420" s="4"/>
      <c r="D420" s="4"/>
      <c r="E420" s="12" t="s">
        <v>1213</v>
      </c>
      <c r="F420" s="72"/>
      <c r="G420" s="72"/>
      <c r="H420" s="72"/>
      <c r="I420" s="1047">
        <v>3.07</v>
      </c>
      <c r="J420" s="895"/>
      <c r="K420" s="891"/>
      <c r="L420" s="72"/>
      <c r="M420" s="12"/>
      <c r="N420" s="72"/>
      <c r="O420" s="72"/>
      <c r="P420" s="1048">
        <f>(CM636+CS644+CS661)/I420</f>
        <v>26.058631921824105</v>
      </c>
      <c r="Q420" s="893"/>
      <c r="R420" s="893"/>
      <c r="S420" s="12" t="s">
        <v>1214</v>
      </c>
      <c r="T420" s="72"/>
      <c r="U420" s="72"/>
      <c r="V420" s="72"/>
      <c r="W420" s="72"/>
      <c r="X420" s="72"/>
      <c r="Y420" s="72"/>
      <c r="Z420" s="72"/>
      <c r="AA420" s="72"/>
      <c r="AB420" s="72"/>
      <c r="AC420" s="72"/>
      <c r="AD420" s="72"/>
      <c r="AE420" s="72"/>
      <c r="AF420" s="72"/>
      <c r="AG420" s="72"/>
      <c r="AH420" s="72"/>
      <c r="AI420" s="72"/>
      <c r="AJ420" s="72"/>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row>
    <row r="421" spans="1:157"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row>
    <row r="422" spans="1:157" ht="15.75" customHeight="1">
      <c r="A422" s="3" t="s">
        <v>1056</v>
      </c>
      <c r="B422" s="3"/>
      <c r="C422" s="3"/>
      <c r="D422" s="3" t="s">
        <v>151</v>
      </c>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row>
    <row r="423" spans="1:157" ht="15.75" customHeight="1">
      <c r="A423" s="4"/>
      <c r="B423" s="4"/>
      <c r="C423" s="4"/>
      <c r="D423" s="4"/>
      <c r="E423" s="4" t="s">
        <v>1215</v>
      </c>
      <c r="F423" s="4"/>
      <c r="G423" s="4"/>
      <c r="H423" s="4"/>
      <c r="I423" s="4"/>
      <c r="J423" s="4"/>
      <c r="K423" s="4"/>
      <c r="L423" s="4"/>
      <c r="M423" s="4"/>
      <c r="N423" s="4"/>
      <c r="O423" s="4"/>
      <c r="P423" s="890">
        <v>2</v>
      </c>
      <c r="Q423" s="891"/>
      <c r="R423" s="4"/>
      <c r="S423" s="4" t="s">
        <v>1216</v>
      </c>
      <c r="T423" s="4"/>
      <c r="U423" s="4"/>
      <c r="V423" s="4"/>
      <c r="W423" s="4"/>
      <c r="X423" s="4"/>
      <c r="Y423" s="4"/>
      <c r="Z423" s="4"/>
      <c r="AA423" s="4"/>
      <c r="AB423" s="4"/>
      <c r="AC423" s="4"/>
      <c r="AD423" s="4"/>
      <c r="AE423" s="890">
        <v>2</v>
      </c>
      <c r="AF423" s="891"/>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row>
    <row r="424" spans="1:157" ht="15.75" customHeight="1">
      <c r="A424" s="4"/>
      <c r="B424" s="4"/>
      <c r="C424" s="4"/>
      <c r="D424" s="4"/>
      <c r="E424" s="4" t="s">
        <v>1217</v>
      </c>
      <c r="F424" s="4"/>
      <c r="G424" s="4"/>
      <c r="H424" s="4"/>
      <c r="I424" s="4"/>
      <c r="J424" s="4"/>
      <c r="K424" s="4"/>
      <c r="L424" s="4"/>
      <c r="M424" s="4"/>
      <c r="N424" s="4"/>
      <c r="O424" s="4"/>
      <c r="P424" s="890"/>
      <c r="Q424" s="891"/>
      <c r="R424" s="4"/>
      <c r="S424" s="4" t="s">
        <v>1218</v>
      </c>
      <c r="T424" s="4"/>
      <c r="U424" s="4"/>
      <c r="V424" s="4"/>
      <c r="W424" s="4"/>
      <c r="X424" s="4"/>
      <c r="Y424" s="4"/>
      <c r="Z424" s="4"/>
      <c r="AA424" s="4"/>
      <c r="AB424" s="4"/>
      <c r="AC424" s="4"/>
      <c r="AD424" s="4"/>
      <c r="AE424" s="890" t="s">
        <v>299</v>
      </c>
      <c r="AF424" s="891"/>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row>
    <row r="425" spans="1:157" ht="15.75" customHeight="1">
      <c r="A425" s="4"/>
      <c r="B425" s="4"/>
      <c r="C425" s="4"/>
      <c r="D425" s="4"/>
      <c r="E425" s="4"/>
      <c r="F425" s="74" t="s">
        <v>1219</v>
      </c>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row>
    <row r="426" spans="1:157" ht="15.75" customHeight="1">
      <c r="A426" s="4"/>
      <c r="B426" s="4"/>
      <c r="C426" s="4"/>
      <c r="D426" s="4"/>
      <c r="E426" s="4"/>
      <c r="F426" s="1016" t="s">
        <v>2661</v>
      </c>
      <c r="G426" s="840"/>
      <c r="H426" s="840"/>
      <c r="I426" s="840"/>
      <c r="J426" s="840"/>
      <c r="K426" s="840"/>
      <c r="L426" s="840"/>
      <c r="M426" s="840"/>
      <c r="N426" s="840"/>
      <c r="O426" s="840"/>
      <c r="P426" s="840"/>
      <c r="Q426" s="840"/>
      <c r="R426" s="840"/>
      <c r="S426" s="840"/>
      <c r="T426" s="840"/>
      <c r="U426" s="840"/>
      <c r="V426" s="840"/>
      <c r="W426" s="840"/>
      <c r="X426" s="840"/>
      <c r="Y426" s="840"/>
      <c r="Z426" s="840"/>
      <c r="AA426" s="840"/>
      <c r="AB426" s="840"/>
      <c r="AC426" s="840"/>
      <c r="AD426" s="840"/>
      <c r="AE426" s="840"/>
      <c r="AF426" s="840"/>
      <c r="AG426" s="840"/>
      <c r="AH426" s="841"/>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row>
    <row r="427" spans="1:157" ht="12.75" customHeight="1">
      <c r="A427" s="4"/>
      <c r="B427" s="4"/>
      <c r="C427" s="4"/>
      <c r="D427" s="4"/>
      <c r="E427" s="4"/>
      <c r="F427" s="1017"/>
      <c r="G427" s="893"/>
      <c r="H427" s="893"/>
      <c r="I427" s="893"/>
      <c r="J427" s="893"/>
      <c r="K427" s="893"/>
      <c r="L427" s="893"/>
      <c r="M427" s="893"/>
      <c r="N427" s="893"/>
      <c r="O427" s="893"/>
      <c r="P427" s="893"/>
      <c r="Q427" s="893"/>
      <c r="R427" s="893"/>
      <c r="S427" s="893"/>
      <c r="T427" s="893"/>
      <c r="U427" s="893"/>
      <c r="V427" s="893"/>
      <c r="W427" s="893"/>
      <c r="X427" s="893"/>
      <c r="Y427" s="893"/>
      <c r="Z427" s="893"/>
      <c r="AA427" s="893"/>
      <c r="AB427" s="893"/>
      <c r="AC427" s="893"/>
      <c r="AD427" s="893"/>
      <c r="AE427" s="893"/>
      <c r="AF427" s="893"/>
      <c r="AG427" s="893"/>
      <c r="AH427" s="1018"/>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row>
    <row r="428" spans="1:157" ht="12.75" customHeight="1">
      <c r="A428" s="4"/>
      <c r="B428" s="4"/>
      <c r="C428" s="4"/>
      <c r="D428" s="4"/>
      <c r="E428" s="4" t="s">
        <v>1220</v>
      </c>
      <c r="F428" s="4"/>
      <c r="G428" s="4"/>
      <c r="H428" s="4"/>
      <c r="I428" s="4"/>
      <c r="J428" s="4"/>
      <c r="K428" s="4"/>
      <c r="L428" s="4"/>
      <c r="M428" s="4"/>
      <c r="N428" s="4"/>
      <c r="O428" s="4"/>
      <c r="P428" s="11"/>
      <c r="Q428" s="890" t="s">
        <v>864</v>
      </c>
      <c r="R428" s="891"/>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row>
    <row r="429" spans="1:157" ht="12.75" customHeight="1">
      <c r="A429" s="4"/>
      <c r="B429" s="4"/>
      <c r="C429" s="4"/>
      <c r="D429" s="4"/>
      <c r="E429" s="4"/>
      <c r="F429" s="4" t="s">
        <v>1221</v>
      </c>
      <c r="G429" s="4"/>
      <c r="H429" s="4"/>
      <c r="I429" s="4"/>
      <c r="J429" s="4"/>
      <c r="K429" s="4"/>
      <c r="L429" s="4"/>
      <c r="M429" s="4"/>
      <c r="N429" s="4"/>
      <c r="O429" s="4"/>
      <c r="P429" s="11"/>
      <c r="Q429" s="11"/>
      <c r="R429" s="4"/>
      <c r="S429" s="4"/>
      <c r="T429" s="4"/>
      <c r="U429" s="4"/>
      <c r="V429" s="4"/>
      <c r="W429" s="4"/>
      <c r="X429" s="4"/>
      <c r="Y429" s="4"/>
      <c r="Z429" s="4"/>
      <c r="AA429" s="4"/>
      <c r="AB429" s="4"/>
      <c r="AC429" s="4"/>
      <c r="AD429" s="4"/>
      <c r="AE429" s="4"/>
      <c r="AF429" s="890" t="s">
        <v>299</v>
      </c>
      <c r="AG429" s="891"/>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row>
    <row r="430" spans="1:157"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row>
    <row r="431" spans="1:157" ht="12.75" customHeight="1">
      <c r="A431" s="3"/>
      <c r="B431" s="3"/>
      <c r="C431" s="3"/>
      <c r="D431" s="4"/>
      <c r="E431" s="4" t="s">
        <v>1222</v>
      </c>
      <c r="F431" s="4"/>
      <c r="G431" s="4"/>
      <c r="H431" s="4"/>
      <c r="I431" s="4"/>
      <c r="J431" s="4"/>
      <c r="K431" s="4"/>
      <c r="L431" s="4"/>
      <c r="M431" s="4"/>
      <c r="N431" s="4"/>
      <c r="O431" s="4"/>
      <c r="P431" s="4"/>
      <c r="Q431" s="4"/>
      <c r="R431" s="4"/>
      <c r="S431" s="4"/>
      <c r="T431" s="4"/>
      <c r="U431" s="4"/>
      <c r="V431" s="4"/>
      <c r="W431" s="4"/>
      <c r="X431" s="4"/>
      <c r="Y431" s="4"/>
      <c r="Z431" s="890" t="s">
        <v>764</v>
      </c>
      <c r="AA431" s="891"/>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row>
    <row r="432" spans="1:157" ht="12.75" customHeight="1">
      <c r="A432" s="4"/>
      <c r="B432" s="4"/>
      <c r="C432" s="4"/>
      <c r="D432" s="4"/>
      <c r="E432" s="4"/>
      <c r="F432" s="25" t="s">
        <v>1223</v>
      </c>
      <c r="G432" s="6"/>
      <c r="H432" s="6"/>
      <c r="I432" s="6"/>
      <c r="J432" s="6"/>
      <c r="K432" s="6"/>
      <c r="L432" s="6"/>
      <c r="M432" s="6"/>
      <c r="N432" s="6"/>
      <c r="O432" s="6"/>
      <c r="P432" s="6"/>
      <c r="Q432" s="6"/>
      <c r="R432" s="6"/>
      <c r="S432" s="6"/>
      <c r="T432" s="6"/>
      <c r="U432" s="6"/>
      <c r="V432" s="6"/>
      <c r="W432" s="6"/>
      <c r="X432" s="4"/>
      <c r="Y432" s="4"/>
      <c r="Z432" s="4"/>
      <c r="AA432" s="4"/>
      <c r="AB432" s="6"/>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row>
    <row r="433" spans="1:157" ht="12.75" customHeight="1">
      <c r="A433" s="4"/>
      <c r="B433" s="4"/>
      <c r="C433" s="4"/>
      <c r="D433" s="4"/>
      <c r="E433" s="4"/>
      <c r="F433" s="4" t="s">
        <v>1224</v>
      </c>
      <c r="G433" s="6"/>
      <c r="H433" s="4"/>
      <c r="I433" s="6"/>
      <c r="J433" s="6"/>
      <c r="K433" s="6"/>
      <c r="L433" s="6"/>
      <c r="M433" s="6"/>
      <c r="N433" s="6"/>
      <c r="O433" s="74"/>
      <c r="P433" s="6"/>
      <c r="Q433" s="6"/>
      <c r="R433" s="6"/>
      <c r="S433" s="6"/>
      <c r="T433" s="6"/>
      <c r="U433" s="6"/>
      <c r="V433" s="6"/>
      <c r="W433" s="6"/>
      <c r="X433" s="4"/>
      <c r="Y433" s="4"/>
      <c r="Z433" s="890" t="s">
        <v>299</v>
      </c>
      <c r="AA433" s="891"/>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row>
    <row r="434" spans="1:157"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row>
    <row r="435" spans="1:157" ht="12.75" customHeight="1">
      <c r="A435" s="3" t="s">
        <v>1106</v>
      </c>
      <c r="B435" s="3"/>
      <c r="C435" s="3"/>
      <c r="D435" s="3" t="s">
        <v>158</v>
      </c>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88"/>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row>
    <row r="436" spans="1:157" ht="12.75" customHeight="1">
      <c r="A436" s="4"/>
      <c r="B436" s="4"/>
      <c r="C436" s="4"/>
      <c r="D436" s="974" t="s">
        <v>1225</v>
      </c>
      <c r="E436" s="849"/>
      <c r="F436" s="849"/>
      <c r="G436" s="849"/>
      <c r="H436" s="849"/>
      <c r="I436" s="849"/>
      <c r="J436" s="849"/>
      <c r="K436" s="849"/>
      <c r="L436" s="849"/>
      <c r="M436" s="849"/>
      <c r="N436" s="849"/>
      <c r="O436" s="849"/>
      <c r="P436" s="849"/>
      <c r="Q436" s="849"/>
      <c r="R436" s="849"/>
      <c r="S436" s="849"/>
      <c r="T436" s="849"/>
      <c r="U436" s="849"/>
      <c r="V436" s="849"/>
      <c r="W436" s="849"/>
      <c r="X436" s="849"/>
      <c r="Y436" s="849"/>
      <c r="Z436" s="849"/>
      <c r="AA436" s="849"/>
      <c r="AB436" s="849"/>
      <c r="AC436" s="849"/>
      <c r="AD436" s="849"/>
      <c r="AE436" s="849"/>
      <c r="AF436" s="881"/>
      <c r="AG436" s="885">
        <v>80</v>
      </c>
      <c r="AH436" s="849"/>
      <c r="AI436" s="849"/>
      <c r="AJ436" s="881"/>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row>
    <row r="437" spans="1:157" ht="12.75" customHeight="1">
      <c r="A437" s="4"/>
      <c r="B437" s="4"/>
      <c r="C437" s="4"/>
      <c r="D437" s="974" t="s">
        <v>1226</v>
      </c>
      <c r="E437" s="849"/>
      <c r="F437" s="849"/>
      <c r="G437" s="849"/>
      <c r="H437" s="849"/>
      <c r="I437" s="849"/>
      <c r="J437" s="849"/>
      <c r="K437" s="849"/>
      <c r="L437" s="849"/>
      <c r="M437" s="849"/>
      <c r="N437" s="849"/>
      <c r="O437" s="849"/>
      <c r="P437" s="849"/>
      <c r="Q437" s="849"/>
      <c r="R437" s="849"/>
      <c r="S437" s="849"/>
      <c r="T437" s="849"/>
      <c r="U437" s="849"/>
      <c r="V437" s="849"/>
      <c r="W437" s="849"/>
      <c r="X437" s="849"/>
      <c r="Y437" s="849"/>
      <c r="Z437" s="849"/>
      <c r="AA437" s="849"/>
      <c r="AB437" s="849"/>
      <c r="AC437" s="849"/>
      <c r="AD437" s="849"/>
      <c r="AE437" s="849"/>
      <c r="AF437" s="881"/>
      <c r="AG437" s="886">
        <v>0</v>
      </c>
      <c r="AH437" s="849"/>
      <c r="AI437" s="849"/>
      <c r="AJ437" s="881"/>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row>
    <row r="438" spans="1:157" ht="12.75" customHeight="1">
      <c r="A438" s="4"/>
      <c r="B438" s="4"/>
      <c r="C438" s="4"/>
      <c r="D438" s="974" t="s">
        <v>1227</v>
      </c>
      <c r="E438" s="849"/>
      <c r="F438" s="849"/>
      <c r="G438" s="849"/>
      <c r="H438" s="849"/>
      <c r="I438" s="849"/>
      <c r="J438" s="849"/>
      <c r="K438" s="849"/>
      <c r="L438" s="849"/>
      <c r="M438" s="849"/>
      <c r="N438" s="849"/>
      <c r="O438" s="849"/>
      <c r="P438" s="849"/>
      <c r="Q438" s="849"/>
      <c r="R438" s="849"/>
      <c r="S438" s="849"/>
      <c r="T438" s="849"/>
      <c r="U438" s="849"/>
      <c r="V438" s="849"/>
      <c r="W438" s="849"/>
      <c r="X438" s="849"/>
      <c r="Y438" s="849"/>
      <c r="Z438" s="849"/>
      <c r="AA438" s="849"/>
      <c r="AB438" s="849"/>
      <c r="AC438" s="849"/>
      <c r="AD438" s="849"/>
      <c r="AE438" s="849"/>
      <c r="AF438" s="881"/>
      <c r="AG438" s="885">
        <v>78</v>
      </c>
      <c r="AH438" s="849"/>
      <c r="AI438" s="849"/>
      <c r="AJ438" s="881"/>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row>
    <row r="439" spans="1:157" ht="12.75" customHeight="1">
      <c r="A439" s="4"/>
      <c r="B439" s="4"/>
      <c r="C439" s="4"/>
      <c r="D439" s="974" t="s">
        <v>1228</v>
      </c>
      <c r="E439" s="849"/>
      <c r="F439" s="849"/>
      <c r="G439" s="849"/>
      <c r="H439" s="849"/>
      <c r="I439" s="849"/>
      <c r="J439" s="849"/>
      <c r="K439" s="849"/>
      <c r="L439" s="849"/>
      <c r="M439" s="849"/>
      <c r="N439" s="849"/>
      <c r="O439" s="849"/>
      <c r="P439" s="849"/>
      <c r="Q439" s="849"/>
      <c r="R439" s="849"/>
      <c r="S439" s="849"/>
      <c r="T439" s="849"/>
      <c r="U439" s="849"/>
      <c r="V439" s="849"/>
      <c r="W439" s="849"/>
      <c r="X439" s="849"/>
      <c r="Y439" s="849"/>
      <c r="Z439" s="849"/>
      <c r="AA439" s="849"/>
      <c r="AB439" s="849"/>
      <c r="AC439" s="849"/>
      <c r="AD439" s="849"/>
      <c r="AE439" s="849"/>
      <c r="AF439" s="881"/>
      <c r="AG439" s="885">
        <v>78</v>
      </c>
      <c r="AH439" s="849"/>
      <c r="AI439" s="849"/>
      <c r="AJ439" s="881"/>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row>
    <row r="440" spans="1:157" ht="12.75" customHeight="1">
      <c r="A440" s="4"/>
      <c r="B440" s="4"/>
      <c r="C440" s="4"/>
      <c r="D440" s="974" t="s">
        <v>1229</v>
      </c>
      <c r="E440" s="849"/>
      <c r="F440" s="849"/>
      <c r="G440" s="849"/>
      <c r="H440" s="849"/>
      <c r="I440" s="849"/>
      <c r="J440" s="849"/>
      <c r="K440" s="849"/>
      <c r="L440" s="849"/>
      <c r="M440" s="849"/>
      <c r="N440" s="849"/>
      <c r="O440" s="849"/>
      <c r="P440" s="849"/>
      <c r="Q440" s="849"/>
      <c r="R440" s="849"/>
      <c r="S440" s="849"/>
      <c r="T440" s="849"/>
      <c r="U440" s="849"/>
      <c r="V440" s="849"/>
      <c r="W440" s="849"/>
      <c r="X440" s="849"/>
      <c r="Y440" s="849"/>
      <c r="Z440" s="849"/>
      <c r="AA440" s="849"/>
      <c r="AB440" s="849"/>
      <c r="AC440" s="849"/>
      <c r="AD440" s="849"/>
      <c r="AE440" s="849"/>
      <c r="AF440" s="881"/>
      <c r="AG440" s="1049">
        <f>IF(ISERROR(AG439/AG438),"",AG439/AG438)</f>
        <v>1</v>
      </c>
      <c r="AH440" s="1050"/>
      <c r="AI440" s="1050"/>
      <c r="AJ440" s="1051"/>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row>
    <row r="441" spans="1:157" ht="12.75" customHeight="1">
      <c r="A441" s="4"/>
      <c r="B441" s="4"/>
      <c r="C441" s="4"/>
      <c r="D441" s="974" t="s">
        <v>1230</v>
      </c>
      <c r="E441" s="849"/>
      <c r="F441" s="849"/>
      <c r="G441" s="849"/>
      <c r="H441" s="849"/>
      <c r="I441" s="849"/>
      <c r="J441" s="849"/>
      <c r="K441" s="849"/>
      <c r="L441" s="849"/>
      <c r="M441" s="849"/>
      <c r="N441" s="849"/>
      <c r="O441" s="849"/>
      <c r="P441" s="849"/>
      <c r="Q441" s="849"/>
      <c r="R441" s="849"/>
      <c r="S441" s="849"/>
      <c r="T441" s="849"/>
      <c r="U441" s="849"/>
      <c r="V441" s="849"/>
      <c r="W441" s="849"/>
      <c r="X441" s="849"/>
      <c r="Y441" s="849"/>
      <c r="Z441" s="849"/>
      <c r="AA441" s="849"/>
      <c r="AB441" s="849"/>
      <c r="AC441" s="849"/>
      <c r="AD441" s="849"/>
      <c r="AE441" s="849"/>
      <c r="AF441" s="881"/>
      <c r="AG441" s="887">
        <v>63160</v>
      </c>
      <c r="AH441" s="849"/>
      <c r="AI441" s="849"/>
      <c r="AJ441" s="881"/>
      <c r="AK441" s="4"/>
      <c r="AL441" s="4"/>
      <c r="AM441" s="4"/>
      <c r="AN441" s="81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row>
    <row r="442" spans="1:157" ht="12.75" customHeight="1">
      <c r="A442" s="4"/>
      <c r="B442" s="4"/>
      <c r="C442" s="4"/>
      <c r="D442" s="974" t="s">
        <v>1231</v>
      </c>
      <c r="E442" s="849"/>
      <c r="F442" s="849"/>
      <c r="G442" s="849"/>
      <c r="H442" s="849"/>
      <c r="I442" s="849"/>
      <c r="J442" s="849"/>
      <c r="K442" s="849"/>
      <c r="L442" s="849"/>
      <c r="M442" s="849"/>
      <c r="N442" s="849"/>
      <c r="O442" s="849"/>
      <c r="P442" s="849"/>
      <c r="Q442" s="849"/>
      <c r="R442" s="849"/>
      <c r="S442" s="849"/>
      <c r="T442" s="849"/>
      <c r="U442" s="849"/>
      <c r="V442" s="849"/>
      <c r="W442" s="849"/>
      <c r="X442" s="849"/>
      <c r="Y442" s="849"/>
      <c r="Z442" s="849"/>
      <c r="AA442" s="849"/>
      <c r="AB442" s="849"/>
      <c r="AC442" s="849"/>
      <c r="AD442" s="849"/>
      <c r="AE442" s="849"/>
      <c r="AF442" s="881"/>
      <c r="AG442" s="887">
        <v>63160</v>
      </c>
      <c r="AH442" s="849"/>
      <c r="AI442" s="849"/>
      <c r="AJ442" s="881"/>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row>
    <row r="443" spans="1:157" ht="12.75" customHeight="1">
      <c r="A443" s="4"/>
      <c r="B443" s="4"/>
      <c r="C443" s="4"/>
      <c r="D443" s="974" t="s">
        <v>1232</v>
      </c>
      <c r="E443" s="849"/>
      <c r="F443" s="849"/>
      <c r="G443" s="849"/>
      <c r="H443" s="849"/>
      <c r="I443" s="849"/>
      <c r="J443" s="849"/>
      <c r="K443" s="849"/>
      <c r="L443" s="849"/>
      <c r="M443" s="849"/>
      <c r="N443" s="849"/>
      <c r="O443" s="849"/>
      <c r="P443" s="849"/>
      <c r="Q443" s="849"/>
      <c r="R443" s="849"/>
      <c r="S443" s="849"/>
      <c r="T443" s="849"/>
      <c r="U443" s="849"/>
      <c r="V443" s="849"/>
      <c r="W443" s="849"/>
      <c r="X443" s="849"/>
      <c r="Y443" s="849"/>
      <c r="Z443" s="849"/>
      <c r="AA443" s="849"/>
      <c r="AB443" s="849"/>
      <c r="AC443" s="849"/>
      <c r="AD443" s="849"/>
      <c r="AE443" s="849"/>
      <c r="AF443" s="881"/>
      <c r="AG443" s="1049">
        <f>IF(ISERROR(AG442/AG441),"",AG442/AG441)</f>
        <v>1</v>
      </c>
      <c r="AH443" s="1050"/>
      <c r="AI443" s="1050"/>
      <c r="AJ443" s="1051"/>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row>
    <row r="444" spans="1:157" ht="12.75" customHeight="1">
      <c r="A444" s="4"/>
      <c r="B444" s="4"/>
      <c r="C444" s="4"/>
      <c r="D444" s="974" t="s">
        <v>1233</v>
      </c>
      <c r="E444" s="849"/>
      <c r="F444" s="849"/>
      <c r="G444" s="849"/>
      <c r="H444" s="849"/>
      <c r="I444" s="849"/>
      <c r="J444" s="849"/>
      <c r="K444" s="849"/>
      <c r="L444" s="849"/>
      <c r="M444" s="849"/>
      <c r="N444" s="849"/>
      <c r="O444" s="849"/>
      <c r="P444" s="849"/>
      <c r="Q444" s="849"/>
      <c r="R444" s="849"/>
      <c r="S444" s="849"/>
      <c r="T444" s="849"/>
      <c r="U444" s="849"/>
      <c r="V444" s="849"/>
      <c r="W444" s="849"/>
      <c r="X444" s="849"/>
      <c r="Y444" s="849"/>
      <c r="Z444" s="849"/>
      <c r="AA444" s="849"/>
      <c r="AB444" s="849"/>
      <c r="AC444" s="849"/>
      <c r="AD444" s="849"/>
      <c r="AE444" s="849"/>
      <c r="AF444" s="881"/>
      <c r="AG444" s="1049">
        <f>MIN(IF(AG440&gt;AG443,AG443,AG440),1)</f>
        <v>1</v>
      </c>
      <c r="AH444" s="1050"/>
      <c r="AI444" s="1050"/>
      <c r="AJ444" s="1051"/>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row>
    <row r="445" spans="1:157" ht="12.75" customHeight="1">
      <c r="A445" s="4"/>
      <c r="B445" s="4"/>
      <c r="C445" s="4"/>
      <c r="D445" s="974" t="s">
        <v>1234</v>
      </c>
      <c r="E445" s="849"/>
      <c r="F445" s="849"/>
      <c r="G445" s="849"/>
      <c r="H445" s="849"/>
      <c r="I445" s="849"/>
      <c r="J445" s="849"/>
      <c r="K445" s="849"/>
      <c r="L445" s="849"/>
      <c r="M445" s="849"/>
      <c r="N445" s="849"/>
      <c r="O445" s="849"/>
      <c r="P445" s="849"/>
      <c r="Q445" s="849"/>
      <c r="R445" s="849"/>
      <c r="S445" s="849"/>
      <c r="T445" s="849"/>
      <c r="U445" s="849"/>
      <c r="V445" s="849"/>
      <c r="W445" s="849"/>
      <c r="X445" s="849"/>
      <c r="Y445" s="849"/>
      <c r="Z445" s="849"/>
      <c r="AA445" s="849"/>
      <c r="AB445" s="849"/>
      <c r="AC445" s="849"/>
      <c r="AD445" s="849"/>
      <c r="AE445" s="849"/>
      <c r="AF445" s="881"/>
      <c r="AG445" s="887">
        <f>3550+2*(18*13)+3*(10*13)</f>
        <v>4408</v>
      </c>
      <c r="AH445" s="849"/>
      <c r="AI445" s="849"/>
      <c r="AJ445" s="881"/>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row>
    <row r="446" spans="1:157" ht="12.75" customHeight="1">
      <c r="A446" s="4"/>
      <c r="B446" s="4"/>
      <c r="C446" s="4"/>
      <c r="D446" s="974" t="s">
        <v>1235</v>
      </c>
      <c r="E446" s="849"/>
      <c r="F446" s="849"/>
      <c r="G446" s="849"/>
      <c r="H446" s="849"/>
      <c r="I446" s="849"/>
      <c r="J446" s="849"/>
      <c r="K446" s="849"/>
      <c r="L446" s="849"/>
      <c r="M446" s="849"/>
      <c r="N446" s="849"/>
      <c r="O446" s="849"/>
      <c r="P446" s="849"/>
      <c r="Q446" s="849"/>
      <c r="R446" s="849"/>
      <c r="S446" s="849"/>
      <c r="T446" s="849"/>
      <c r="U446" s="849"/>
      <c r="V446" s="849"/>
      <c r="W446" s="849"/>
      <c r="X446" s="849"/>
      <c r="Y446" s="849"/>
      <c r="Z446" s="849"/>
      <c r="AA446" s="849"/>
      <c r="AB446" s="849"/>
      <c r="AC446" s="849"/>
      <c r="AD446" s="849"/>
      <c r="AE446" s="849"/>
      <c r="AF446" s="881"/>
      <c r="AG446" s="887">
        <v>0</v>
      </c>
      <c r="AH446" s="849"/>
      <c r="AI446" s="849"/>
      <c r="AJ446" s="881"/>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row>
    <row r="447" spans="1:157" ht="12" customHeight="1">
      <c r="A447" s="4"/>
      <c r="B447" s="4"/>
      <c r="C447" s="4"/>
      <c r="D447" s="974" t="s">
        <v>1236</v>
      </c>
      <c r="E447" s="849"/>
      <c r="F447" s="849"/>
      <c r="G447" s="849"/>
      <c r="H447" s="849"/>
      <c r="I447" s="849"/>
      <c r="J447" s="849"/>
      <c r="K447" s="849"/>
      <c r="L447" s="849"/>
      <c r="M447" s="849"/>
      <c r="N447" s="849"/>
      <c r="O447" s="849"/>
      <c r="P447" s="849"/>
      <c r="Q447" s="849"/>
      <c r="R447" s="849"/>
      <c r="S447" s="849"/>
      <c r="T447" s="849"/>
      <c r="U447" s="849"/>
      <c r="V447" s="849"/>
      <c r="W447" s="849"/>
      <c r="X447" s="849"/>
      <c r="Y447" s="849"/>
      <c r="Z447" s="849"/>
      <c r="AA447" s="849"/>
      <c r="AB447" s="849"/>
      <c r="AC447" s="849"/>
      <c r="AD447" s="849"/>
      <c r="AE447" s="849"/>
      <c r="AF447" s="881"/>
      <c r="AG447" s="887">
        <f>875+1101</f>
        <v>1976</v>
      </c>
      <c r="AH447" s="849"/>
      <c r="AI447" s="849"/>
      <c r="AJ447" s="881"/>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row>
    <row r="448" spans="1:157" ht="12" customHeight="1">
      <c r="A448" s="4"/>
      <c r="B448" s="4"/>
      <c r="C448" s="4"/>
      <c r="D448" s="974" t="s">
        <v>1237</v>
      </c>
      <c r="E448" s="849"/>
      <c r="F448" s="849"/>
      <c r="G448" s="849"/>
      <c r="H448" s="849"/>
      <c r="I448" s="849"/>
      <c r="J448" s="849"/>
      <c r="K448" s="849"/>
      <c r="L448" s="849"/>
      <c r="M448" s="849"/>
      <c r="N448" s="849"/>
      <c r="O448" s="849"/>
      <c r="P448" s="849"/>
      <c r="Q448" s="849"/>
      <c r="R448" s="849"/>
      <c r="S448" s="849"/>
      <c r="T448" s="849"/>
      <c r="U448" s="849"/>
      <c r="V448" s="849"/>
      <c r="W448" s="849"/>
      <c r="X448" s="849"/>
      <c r="Y448" s="849"/>
      <c r="Z448" s="849"/>
      <c r="AA448" s="849"/>
      <c r="AB448" s="849"/>
      <c r="AC448" s="849"/>
      <c r="AD448" s="849"/>
      <c r="AE448" s="849"/>
      <c r="AF448" s="881"/>
      <c r="AG448" s="887">
        <v>0</v>
      </c>
      <c r="AH448" s="849"/>
      <c r="AI448" s="849"/>
      <c r="AJ448" s="881"/>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row>
    <row r="449" spans="1:157" ht="15.75" customHeight="1">
      <c r="A449" s="4"/>
      <c r="B449" s="4"/>
      <c r="C449" s="4"/>
      <c r="D449" s="974" t="s">
        <v>1238</v>
      </c>
      <c r="E449" s="849"/>
      <c r="F449" s="849"/>
      <c r="G449" s="849"/>
      <c r="H449" s="849"/>
      <c r="I449" s="849"/>
      <c r="J449" s="849"/>
      <c r="K449" s="849"/>
      <c r="L449" s="849"/>
      <c r="M449" s="849"/>
      <c r="N449" s="849"/>
      <c r="O449" s="849"/>
      <c r="P449" s="849"/>
      <c r="Q449" s="849"/>
      <c r="R449" s="849"/>
      <c r="S449" s="849"/>
      <c r="T449" s="849"/>
      <c r="U449" s="849"/>
      <c r="V449" s="849"/>
      <c r="W449" s="849"/>
      <c r="X449" s="849"/>
      <c r="Y449" s="849"/>
      <c r="Z449" s="849"/>
      <c r="AA449" s="849"/>
      <c r="AB449" s="849"/>
      <c r="AC449" s="849"/>
      <c r="AD449" s="849"/>
      <c r="AE449" s="849"/>
      <c r="AF449" s="881"/>
      <c r="AG449" s="1040">
        <f>AG441+AG445+AG447+AG448</f>
        <v>69544</v>
      </c>
      <c r="AH449" s="849"/>
      <c r="AI449" s="849"/>
      <c r="AJ449" s="881"/>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row>
    <row r="450" spans="1:157" ht="15.75" customHeight="1">
      <c r="A450" s="4"/>
      <c r="B450" s="4"/>
      <c r="C450" s="4"/>
      <c r="D450" s="1041" t="s">
        <v>1239</v>
      </c>
      <c r="E450" s="883"/>
      <c r="F450" s="883"/>
      <c r="G450" s="883"/>
      <c r="H450" s="883"/>
      <c r="I450" s="883"/>
      <c r="J450" s="883"/>
      <c r="K450" s="883"/>
      <c r="L450" s="883"/>
      <c r="M450" s="883"/>
      <c r="N450" s="883"/>
      <c r="O450" s="883"/>
      <c r="P450" s="883"/>
      <c r="Q450" s="883"/>
      <c r="R450" s="883"/>
      <c r="S450" s="883"/>
      <c r="T450" s="883"/>
      <c r="U450" s="883"/>
      <c r="V450" s="883"/>
      <c r="W450" s="883"/>
      <c r="X450" s="883"/>
      <c r="Y450" s="883"/>
      <c r="Z450" s="883"/>
      <c r="AA450" s="883"/>
      <c r="AB450" s="883"/>
      <c r="AC450" s="883"/>
      <c r="AD450" s="883"/>
      <c r="AE450" s="883"/>
      <c r="AF450" s="883"/>
      <c r="AG450" s="883"/>
      <c r="AH450" s="883"/>
      <c r="AI450" s="883"/>
      <c r="AJ450" s="883"/>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row>
    <row r="451" spans="1:157" ht="15.75" customHeight="1">
      <c r="A451" s="4"/>
      <c r="B451" s="4"/>
      <c r="C451" s="4"/>
      <c r="D451" s="832"/>
      <c r="E451" s="832"/>
      <c r="F451" s="832"/>
      <c r="G451" s="832"/>
      <c r="H451" s="832"/>
      <c r="I451" s="832"/>
      <c r="J451" s="832"/>
      <c r="K451" s="832"/>
      <c r="L451" s="832"/>
      <c r="M451" s="832"/>
      <c r="N451" s="832"/>
      <c r="O451" s="832"/>
      <c r="P451" s="832"/>
      <c r="Q451" s="832"/>
      <c r="R451" s="832"/>
      <c r="S451" s="832"/>
      <c r="T451" s="832"/>
      <c r="U451" s="832"/>
      <c r="V451" s="832"/>
      <c r="W451" s="832"/>
      <c r="X451" s="832"/>
      <c r="Y451" s="832"/>
      <c r="Z451" s="832"/>
      <c r="AA451" s="832"/>
      <c r="AB451" s="832"/>
      <c r="AC451" s="832"/>
      <c r="AD451" s="832"/>
      <c r="AE451" s="832"/>
      <c r="AF451" s="832"/>
      <c r="AG451" s="832"/>
      <c r="AH451" s="832"/>
      <c r="AI451" s="832"/>
      <c r="AJ451" s="832"/>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row>
    <row r="452" spans="1:157" ht="15.75" customHeight="1">
      <c r="A452" s="4"/>
      <c r="B452" s="4"/>
      <c r="C452" s="4"/>
      <c r="D452" s="109"/>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1"/>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row>
    <row r="453" spans="1:157" ht="15.75" customHeight="1">
      <c r="A453" s="4"/>
      <c r="B453" s="4"/>
      <c r="C453" s="4"/>
      <c r="D453" s="3" t="s">
        <v>1240</v>
      </c>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889">
        <f>'Sources and Uses Budget'!B105/Application!AG436</f>
        <v>388887.5133577165</v>
      </c>
      <c r="AD453" s="849"/>
      <c r="AE453" s="849"/>
      <c r="AF453" s="881"/>
      <c r="AG453" s="110"/>
      <c r="AH453" s="110"/>
      <c r="AI453" s="110"/>
      <c r="AJ453" s="111"/>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row>
    <row r="454" spans="1:157" ht="15.75" customHeight="1">
      <c r="A454" s="4"/>
      <c r="B454" s="4"/>
      <c r="C454" s="4"/>
      <c r="D454" s="3" t="s">
        <v>1241</v>
      </c>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889">
        <f>'Sources and Uses Budget'!C105/Application!AG436</f>
        <v>388887.5133577165</v>
      </c>
      <c r="AD454" s="849"/>
      <c r="AE454" s="849"/>
      <c r="AF454" s="881"/>
      <c r="AG454" s="110"/>
      <c r="AH454" s="110"/>
      <c r="AI454" s="110"/>
      <c r="AJ454" s="111"/>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row>
    <row r="455" spans="1:157" ht="15.75" customHeight="1">
      <c r="A455" s="4"/>
      <c r="B455" s="4"/>
      <c r="C455" s="4"/>
      <c r="D455" s="3" t="s">
        <v>1242</v>
      </c>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889">
        <f>('Sources and Uses Budget'!$S$107+'Sources and Uses Budget'!$T$107)/Application!AG436</f>
        <v>362185.88263258728</v>
      </c>
      <c r="AD455" s="849"/>
      <c r="AE455" s="849"/>
      <c r="AF455" s="881"/>
      <c r="AG455" s="110"/>
      <c r="AH455" s="110"/>
      <c r="AI455" s="110"/>
      <c r="AJ455" s="111"/>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row>
    <row r="456" spans="1:157" ht="15.75" customHeight="1">
      <c r="A456" s="4"/>
      <c r="B456" s="4"/>
      <c r="C456" s="4"/>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1"/>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row>
    <row r="457" spans="1:157" ht="15.75" customHeight="1">
      <c r="A457" s="3" t="s">
        <v>1243</v>
      </c>
      <c r="B457" s="4"/>
      <c r="C457" s="4"/>
      <c r="D457" s="3" t="s">
        <v>161</v>
      </c>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1"/>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row>
    <row r="458" spans="1:157" ht="15.75" customHeight="1">
      <c r="A458" s="4"/>
      <c r="B458" s="4"/>
      <c r="C458" s="4"/>
      <c r="D458" s="112" t="s">
        <v>1244</v>
      </c>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1"/>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row>
    <row r="459" spans="1:157" ht="15.75" customHeight="1">
      <c r="A459" s="4"/>
      <c r="B459" s="4"/>
      <c r="C459" s="4"/>
      <c r="D459" s="113" t="s">
        <v>1245</v>
      </c>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1"/>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row>
    <row r="460" spans="1:157" ht="15.75" customHeight="1">
      <c r="A460" s="4"/>
      <c r="B460" s="4"/>
      <c r="C460" s="4"/>
      <c r="D460" s="112" t="s">
        <v>1246</v>
      </c>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1"/>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row>
    <row r="461" spans="1:157" ht="15.75" customHeight="1">
      <c r="A461" s="4"/>
      <c r="B461" s="4"/>
      <c r="C461" s="4"/>
      <c r="D461" s="112" t="s">
        <v>1247</v>
      </c>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1"/>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row>
    <row r="462" spans="1:157" ht="15.75" customHeight="1">
      <c r="A462" s="4"/>
      <c r="B462" s="4"/>
      <c r="C462" s="4"/>
      <c r="D462" s="109"/>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1"/>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row>
    <row r="463" spans="1:157" ht="15.75" customHeight="1">
      <c r="A463" s="4"/>
      <c r="B463" s="4"/>
      <c r="C463" s="4"/>
      <c r="D463" s="112" t="s">
        <v>1248</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110"/>
      <c r="AE463" s="110"/>
      <c r="AF463" s="110"/>
      <c r="AG463" s="110"/>
      <c r="AH463" s="110"/>
      <c r="AI463" s="110"/>
      <c r="AJ463" s="111"/>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row>
    <row r="464" spans="1:157" ht="15.75" customHeight="1">
      <c r="A464" s="4"/>
      <c r="B464" s="4"/>
      <c r="C464" s="4"/>
      <c r="D464" s="1042" t="s">
        <v>1249</v>
      </c>
      <c r="E464" s="849"/>
      <c r="F464" s="849"/>
      <c r="G464" s="849"/>
      <c r="H464" s="849"/>
      <c r="I464" s="849"/>
      <c r="J464" s="849"/>
      <c r="K464" s="849"/>
      <c r="L464" s="849"/>
      <c r="M464" s="849"/>
      <c r="N464" s="849"/>
      <c r="O464" s="849"/>
      <c r="P464" s="849"/>
      <c r="Q464" s="849"/>
      <c r="R464" s="849"/>
      <c r="S464" s="849"/>
      <c r="T464" s="849"/>
      <c r="U464" s="849"/>
      <c r="V464" s="881"/>
      <c r="W464" s="1039">
        <v>39</v>
      </c>
      <c r="X464" s="849"/>
      <c r="Y464" s="881"/>
      <c r="Z464" s="112"/>
      <c r="AA464" s="112"/>
      <c r="AB464" s="112"/>
      <c r="AC464" s="112"/>
      <c r="AD464" s="110"/>
      <c r="AE464" s="110"/>
      <c r="AF464" s="110"/>
      <c r="AG464" s="110"/>
      <c r="AH464" s="110"/>
      <c r="AI464" s="110"/>
      <c r="AJ464" s="111"/>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row>
    <row r="465" spans="1:157" ht="15.75" customHeight="1">
      <c r="A465" s="4"/>
      <c r="B465" s="4"/>
      <c r="C465" s="4"/>
      <c r="D465" s="1042" t="s">
        <v>1250</v>
      </c>
      <c r="E465" s="849"/>
      <c r="F465" s="849"/>
      <c r="G465" s="849"/>
      <c r="H465" s="849"/>
      <c r="I465" s="849"/>
      <c r="J465" s="849"/>
      <c r="K465" s="849"/>
      <c r="L465" s="849"/>
      <c r="M465" s="849"/>
      <c r="N465" s="849"/>
      <c r="O465" s="849"/>
      <c r="P465" s="849"/>
      <c r="Q465" s="849"/>
      <c r="R465" s="849"/>
      <c r="S465" s="849"/>
      <c r="T465" s="849"/>
      <c r="U465" s="849"/>
      <c r="V465" s="881"/>
      <c r="W465" s="1039">
        <v>0</v>
      </c>
      <c r="X465" s="849"/>
      <c r="Y465" s="881"/>
      <c r="Z465" s="112"/>
      <c r="AA465" s="112"/>
      <c r="AB465" s="112"/>
      <c r="AC465" s="112"/>
      <c r="AD465" s="110"/>
      <c r="AE465" s="110"/>
      <c r="AF465" s="110"/>
      <c r="AG465" s="110"/>
      <c r="AH465" s="110"/>
      <c r="AI465" s="110"/>
      <c r="AJ465" s="111"/>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11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row>
    <row r="466" spans="1:157" ht="15.75" customHeight="1">
      <c r="A466" s="4"/>
      <c r="B466" s="4"/>
      <c r="C466" s="4"/>
      <c r="D466" s="1042" t="s">
        <v>1251</v>
      </c>
      <c r="E466" s="849"/>
      <c r="F466" s="849"/>
      <c r="G466" s="849"/>
      <c r="H466" s="849"/>
      <c r="I466" s="849"/>
      <c r="J466" s="849"/>
      <c r="K466" s="849"/>
      <c r="L466" s="849"/>
      <c r="M466" s="849"/>
      <c r="N466" s="849"/>
      <c r="O466" s="849"/>
      <c r="P466" s="849"/>
      <c r="Q466" s="849"/>
      <c r="R466" s="849"/>
      <c r="S466" s="849"/>
      <c r="T466" s="849"/>
      <c r="U466" s="849"/>
      <c r="V466" s="881"/>
      <c r="W466" s="1039">
        <v>39</v>
      </c>
      <c r="X466" s="849"/>
      <c r="Y466" s="881"/>
      <c r="Z466" s="112"/>
      <c r="AA466" s="112"/>
      <c r="AB466" s="112"/>
      <c r="AC466" s="112"/>
      <c r="AD466" s="110"/>
      <c r="AE466" s="110"/>
      <c r="AF466" s="110"/>
      <c r="AG466" s="110"/>
      <c r="AH466" s="110"/>
      <c r="AI466" s="110"/>
      <c r="AJ466" s="111"/>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row>
    <row r="467" spans="1:157" ht="12.75" customHeight="1">
      <c r="A467" s="4"/>
      <c r="B467" s="4"/>
      <c r="C467" s="4"/>
      <c r="D467" s="1042" t="s">
        <v>1252</v>
      </c>
      <c r="E467" s="849"/>
      <c r="F467" s="849"/>
      <c r="G467" s="849"/>
      <c r="H467" s="849"/>
      <c r="I467" s="849"/>
      <c r="J467" s="849"/>
      <c r="K467" s="849"/>
      <c r="L467" s="849"/>
      <c r="M467" s="849"/>
      <c r="N467" s="849"/>
      <c r="O467" s="849"/>
      <c r="P467" s="849"/>
      <c r="Q467" s="849"/>
      <c r="R467" s="849"/>
      <c r="S467" s="849"/>
      <c r="T467" s="849"/>
      <c r="U467" s="849"/>
      <c r="V467" s="881"/>
      <c r="W467" s="1039">
        <v>0</v>
      </c>
      <c r="X467" s="849"/>
      <c r="Y467" s="881"/>
      <c r="Z467" s="112"/>
      <c r="AA467" s="112"/>
      <c r="AB467" s="112"/>
      <c r="AC467" s="112"/>
      <c r="AD467" s="110"/>
      <c r="AE467" s="110"/>
      <c r="AF467" s="110"/>
      <c r="AG467" s="110"/>
      <c r="AH467" s="110"/>
      <c r="AI467" s="110"/>
      <c r="AJ467" s="111"/>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row>
    <row r="468" spans="1:157" ht="12.75" customHeight="1">
      <c r="A468" s="4"/>
      <c r="B468" s="4"/>
      <c r="C468" s="4"/>
      <c r="D468" s="1042" t="s">
        <v>1253</v>
      </c>
      <c r="E468" s="849"/>
      <c r="F468" s="849"/>
      <c r="G468" s="849"/>
      <c r="H468" s="849"/>
      <c r="I468" s="849"/>
      <c r="J468" s="849"/>
      <c r="K468" s="849"/>
      <c r="L468" s="849"/>
      <c r="M468" s="849"/>
      <c r="N468" s="849"/>
      <c r="O468" s="849"/>
      <c r="P468" s="849"/>
      <c r="Q468" s="849"/>
      <c r="R468" s="849"/>
      <c r="S468" s="849"/>
      <c r="T468" s="849"/>
      <c r="U468" s="849"/>
      <c r="V468" s="881"/>
      <c r="W468" s="1039">
        <v>0</v>
      </c>
      <c r="X468" s="849"/>
      <c r="Y468" s="881"/>
      <c r="Z468" s="112"/>
      <c r="AA468" s="112"/>
      <c r="AB468" s="112"/>
      <c r="AC468" s="112"/>
      <c r="AD468" s="110"/>
      <c r="AE468" s="110"/>
      <c r="AF468" s="110"/>
      <c r="AG468" s="110"/>
      <c r="AH468" s="110"/>
      <c r="AI468" s="110"/>
      <c r="AJ468" s="111"/>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row>
    <row r="469" spans="1:157" ht="15.75" customHeight="1">
      <c r="A469" s="4"/>
      <c r="B469" s="4"/>
      <c r="C469" s="4"/>
      <c r="D469" s="1042" t="s">
        <v>1254</v>
      </c>
      <c r="E469" s="849"/>
      <c r="F469" s="849"/>
      <c r="G469" s="849"/>
      <c r="H469" s="849"/>
      <c r="I469" s="849"/>
      <c r="J469" s="849"/>
      <c r="K469" s="849"/>
      <c r="L469" s="849"/>
      <c r="M469" s="849"/>
      <c r="N469" s="849"/>
      <c r="O469" s="849"/>
      <c r="P469" s="849"/>
      <c r="Q469" s="849"/>
      <c r="R469" s="849"/>
      <c r="S469" s="849"/>
      <c r="T469" s="849"/>
      <c r="U469" s="849"/>
      <c r="V469" s="881"/>
      <c r="W469" s="1039">
        <v>0</v>
      </c>
      <c r="X469" s="849"/>
      <c r="Y469" s="881"/>
      <c r="Z469" s="112"/>
      <c r="AA469" s="112"/>
      <c r="AB469" s="112"/>
      <c r="AC469" s="112"/>
      <c r="AD469" s="110"/>
      <c r="AE469" s="110"/>
      <c r="AF469" s="110"/>
      <c r="AG469" s="110"/>
      <c r="AH469" s="110"/>
      <c r="AI469" s="110"/>
      <c r="AJ469" s="111"/>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row>
    <row r="470" spans="1:157" ht="15.75" customHeight="1">
      <c r="A470" s="4"/>
      <c r="B470" s="4"/>
      <c r="C470" s="4"/>
      <c r="D470" s="1042" t="s">
        <v>1255</v>
      </c>
      <c r="E470" s="849"/>
      <c r="F470" s="849"/>
      <c r="G470" s="849"/>
      <c r="H470" s="849"/>
      <c r="I470" s="849"/>
      <c r="J470" s="849"/>
      <c r="K470" s="849"/>
      <c r="L470" s="849"/>
      <c r="M470" s="849"/>
      <c r="N470" s="849"/>
      <c r="O470" s="849"/>
      <c r="P470" s="849"/>
      <c r="Q470" s="849"/>
      <c r="R470" s="849"/>
      <c r="S470" s="849"/>
      <c r="T470" s="849"/>
      <c r="U470" s="849"/>
      <c r="V470" s="881"/>
      <c r="W470" s="1039">
        <v>0</v>
      </c>
      <c r="X470" s="849"/>
      <c r="Y470" s="881"/>
      <c r="Z470" s="112"/>
      <c r="AA470" s="112"/>
      <c r="AB470" s="112"/>
      <c r="AC470" s="112"/>
      <c r="AD470" s="110"/>
      <c r="AE470" s="110"/>
      <c r="AF470" s="110"/>
      <c r="AG470" s="110"/>
      <c r="AH470" s="110"/>
      <c r="AI470" s="110"/>
      <c r="AJ470" s="111"/>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row>
    <row r="471" spans="1:157" ht="15.75" customHeight="1">
      <c r="A471" s="4"/>
      <c r="B471" s="4"/>
      <c r="C471" s="4"/>
      <c r="D471" s="1042" t="s">
        <v>1256</v>
      </c>
      <c r="E471" s="849"/>
      <c r="F471" s="849"/>
      <c r="G471" s="849"/>
      <c r="H471" s="849"/>
      <c r="I471" s="849"/>
      <c r="J471" s="849"/>
      <c r="K471" s="849"/>
      <c r="L471" s="849"/>
      <c r="M471" s="849"/>
      <c r="N471" s="849"/>
      <c r="O471" s="849"/>
      <c r="P471" s="849"/>
      <c r="Q471" s="849"/>
      <c r="R471" s="849"/>
      <c r="S471" s="849"/>
      <c r="T471" s="849"/>
      <c r="U471" s="849"/>
      <c r="V471" s="881"/>
      <c r="W471" s="1039">
        <v>39</v>
      </c>
      <c r="X471" s="849"/>
      <c r="Y471" s="881"/>
      <c r="Z471" s="112"/>
      <c r="AA471" s="112"/>
      <c r="AB471" s="112"/>
      <c r="AC471" s="818"/>
      <c r="AD471" s="110"/>
      <c r="AE471" s="110"/>
      <c r="AF471" s="110"/>
      <c r="AG471" s="110"/>
      <c r="AH471" s="110"/>
      <c r="AI471" s="110"/>
      <c r="AJ471" s="111"/>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row>
    <row r="472" spans="1:157" ht="15.75" customHeight="1">
      <c r="A472" s="4"/>
      <c r="B472" s="4"/>
      <c r="C472" s="4"/>
      <c r="D472" s="115" t="s">
        <v>232</v>
      </c>
      <c r="E472" s="116"/>
      <c r="F472" s="117"/>
      <c r="G472" s="1038"/>
      <c r="H472" s="849"/>
      <c r="I472" s="849"/>
      <c r="J472" s="849"/>
      <c r="K472" s="849"/>
      <c r="L472" s="849"/>
      <c r="M472" s="849"/>
      <c r="N472" s="849"/>
      <c r="O472" s="849"/>
      <c r="P472" s="849"/>
      <c r="Q472" s="849"/>
      <c r="R472" s="849"/>
      <c r="S472" s="849"/>
      <c r="T472" s="849"/>
      <c r="U472" s="849"/>
      <c r="V472" s="881"/>
      <c r="W472" s="1039">
        <v>0</v>
      </c>
      <c r="X472" s="849"/>
      <c r="Y472" s="881"/>
      <c r="Z472" s="112"/>
      <c r="AA472" s="112"/>
      <c r="AB472" s="112"/>
      <c r="AC472" s="112"/>
      <c r="AD472" s="110"/>
      <c r="AE472" s="110"/>
      <c r="AF472" s="110"/>
      <c r="AG472" s="110"/>
      <c r="AH472" s="110"/>
      <c r="AI472" s="110"/>
      <c r="AJ472" s="111"/>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row>
    <row r="473" spans="1:157" ht="15.75" customHeight="1">
      <c r="A473" s="4"/>
      <c r="B473" s="4"/>
      <c r="C473" s="4"/>
      <c r="D473" s="118" t="s">
        <v>1257</v>
      </c>
      <c r="E473" s="119"/>
      <c r="F473" s="119"/>
      <c r="G473" s="112"/>
      <c r="H473" s="112"/>
      <c r="I473" s="112"/>
      <c r="J473" s="112"/>
      <c r="K473" s="112"/>
      <c r="L473" s="112"/>
      <c r="M473" s="112"/>
      <c r="N473" s="112"/>
      <c r="O473" s="112"/>
      <c r="P473" s="112"/>
      <c r="Q473" s="112"/>
      <c r="R473" s="112"/>
      <c r="S473" s="112"/>
      <c r="T473" s="112"/>
      <c r="U473" s="112"/>
      <c r="V473" s="112"/>
      <c r="W473" s="120"/>
      <c r="X473" s="120"/>
      <c r="Y473" s="121"/>
      <c r="Z473" s="112"/>
      <c r="AA473" s="112"/>
      <c r="AB473" s="112"/>
      <c r="AC473" s="112"/>
      <c r="AD473" s="110"/>
      <c r="AE473" s="110"/>
      <c r="AF473" s="110"/>
      <c r="AG473" s="110"/>
      <c r="AH473" s="110"/>
      <c r="AI473" s="110"/>
      <c r="AJ473" s="111"/>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row>
    <row r="474" spans="1:157" ht="15.75" customHeight="1">
      <c r="A474" s="4"/>
      <c r="B474" s="4"/>
      <c r="C474" s="4"/>
      <c r="D474" s="122" t="s">
        <v>2564</v>
      </c>
      <c r="E474" s="123"/>
      <c r="F474" s="123"/>
      <c r="G474" s="123"/>
      <c r="H474" s="123"/>
      <c r="I474" s="123"/>
      <c r="J474" s="123"/>
      <c r="K474" s="123"/>
      <c r="L474" s="123"/>
      <c r="M474" s="123"/>
      <c r="N474" s="123"/>
      <c r="O474" s="123"/>
      <c r="P474" s="123"/>
      <c r="Q474" s="123"/>
      <c r="R474" s="123"/>
      <c r="S474" s="123"/>
      <c r="T474" s="123"/>
      <c r="U474" s="123"/>
      <c r="V474" s="123"/>
      <c r="W474" s="124"/>
      <c r="X474" s="124"/>
      <c r="Y474" s="125"/>
      <c r="Z474" s="112"/>
      <c r="AA474" s="112"/>
      <c r="AB474" s="112"/>
      <c r="AC474" s="112"/>
      <c r="AD474" s="110"/>
      <c r="AE474" s="110"/>
      <c r="AF474" s="110"/>
      <c r="AG474" s="110"/>
      <c r="AH474" s="110"/>
      <c r="AI474" s="110"/>
      <c r="AJ474" s="111"/>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row>
    <row r="475" spans="1:157" ht="15.75" customHeight="1">
      <c r="A475" s="4"/>
      <c r="B475" s="4"/>
      <c r="C475" s="4"/>
      <c r="D475" s="122" t="s">
        <v>2565</v>
      </c>
      <c r="E475" s="123"/>
      <c r="F475" s="123"/>
      <c r="G475" s="123"/>
      <c r="H475" s="123"/>
      <c r="I475" s="123"/>
      <c r="J475" s="123"/>
      <c r="K475" s="123"/>
      <c r="L475" s="123"/>
      <c r="M475" s="123"/>
      <c r="N475" s="123"/>
      <c r="O475" s="123"/>
      <c r="P475" s="123"/>
      <c r="Q475" s="123"/>
      <c r="R475" s="123"/>
      <c r="S475" s="123"/>
      <c r="T475" s="123"/>
      <c r="U475" s="123"/>
      <c r="V475" s="123"/>
      <c r="W475" s="124"/>
      <c r="X475" s="124"/>
      <c r="Y475" s="125"/>
      <c r="Z475" s="112"/>
      <c r="AA475" s="112"/>
      <c r="AB475" s="112"/>
      <c r="AC475" s="112"/>
      <c r="AD475" s="110"/>
      <c r="AE475" s="110"/>
      <c r="AF475" s="110"/>
      <c r="AG475" s="110"/>
      <c r="AH475" s="110"/>
      <c r="AI475" s="110"/>
      <c r="AJ475" s="111"/>
      <c r="AK475" s="4"/>
      <c r="AL475" s="4"/>
      <c r="AM475" s="4"/>
      <c r="AN475" s="4"/>
      <c r="AO475" s="4"/>
      <c r="AP475" s="4"/>
      <c r="AQ475" s="4"/>
      <c r="AR475" s="4"/>
      <c r="AS475" s="4"/>
      <c r="AT475" s="4"/>
      <c r="AU475" s="4"/>
      <c r="AV475" s="4"/>
      <c r="AW475" s="4"/>
      <c r="AX475" s="4"/>
      <c r="AY475" s="4"/>
      <c r="AZ475" s="4"/>
      <c r="BA475" s="4" t="str">
        <f>N585</f>
        <v>Yes</v>
      </c>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row>
    <row r="476" spans="1:157" ht="15.75" customHeight="1">
      <c r="A476" s="4"/>
      <c r="B476" s="4"/>
      <c r="C476" s="4"/>
      <c r="D476" s="122" t="s">
        <v>2566</v>
      </c>
      <c r="E476" s="123"/>
      <c r="F476" s="123"/>
      <c r="G476" s="123"/>
      <c r="H476" s="123"/>
      <c r="I476" s="123"/>
      <c r="J476" s="123"/>
      <c r="K476" s="123"/>
      <c r="L476" s="123"/>
      <c r="M476" s="123"/>
      <c r="N476" s="123"/>
      <c r="O476" s="123"/>
      <c r="P476" s="123"/>
      <c r="Q476" s="123"/>
      <c r="R476" s="123"/>
      <c r="S476" s="123"/>
      <c r="T476" s="123"/>
      <c r="U476" s="123"/>
      <c r="V476" s="123"/>
      <c r="W476" s="124"/>
      <c r="X476" s="124"/>
      <c r="Y476" s="125"/>
      <c r="Z476" s="112"/>
      <c r="AA476" s="112"/>
      <c r="AB476" s="112"/>
      <c r="AC476" s="112"/>
      <c r="AD476" s="110"/>
      <c r="AE476" s="110"/>
      <c r="AF476" s="110"/>
      <c r="AG476" s="110"/>
      <c r="AH476" s="110"/>
      <c r="AI476" s="110"/>
      <c r="AJ476" s="111"/>
      <c r="AK476" s="4"/>
      <c r="AL476" s="4"/>
      <c r="AM476" s="4"/>
      <c r="AN476" s="4"/>
      <c r="AO476" s="4"/>
      <c r="AP476" s="4"/>
      <c r="AQ476" s="4"/>
      <c r="AR476" s="4"/>
      <c r="AS476" s="4"/>
      <c r="AT476" s="4"/>
      <c r="AU476" s="4"/>
      <c r="AV476" s="4"/>
      <c r="AW476" s="4"/>
      <c r="AX476" s="4"/>
      <c r="AY476" s="4"/>
      <c r="AZ476" s="4"/>
      <c r="BA476" s="4" t="str">
        <f>AG585</f>
        <v>Yes</v>
      </c>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row>
    <row r="477" spans="1:15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row>
    <row r="478" spans="1:157" ht="15.75" customHeight="1">
      <c r="A478" s="962" t="s">
        <v>1258</v>
      </c>
      <c r="B478" s="883"/>
      <c r="C478" s="883"/>
      <c r="D478" s="883"/>
      <c r="E478" s="883"/>
      <c r="F478" s="883"/>
      <c r="G478" s="883"/>
      <c r="H478" s="883"/>
      <c r="I478" s="883"/>
      <c r="J478" s="883"/>
      <c r="K478" s="883"/>
      <c r="L478" s="883"/>
      <c r="M478" s="883"/>
      <c r="N478" s="883"/>
      <c r="O478" s="883"/>
      <c r="P478" s="883"/>
      <c r="Q478" s="883"/>
      <c r="R478" s="883"/>
      <c r="S478" s="883"/>
      <c r="T478" s="883"/>
      <c r="U478" s="883"/>
      <c r="V478" s="883"/>
      <c r="W478" s="883"/>
      <c r="X478" s="883"/>
      <c r="Y478" s="883"/>
      <c r="Z478" s="883"/>
      <c r="AA478" s="883"/>
      <c r="AB478" s="883"/>
      <c r="AC478" s="883"/>
      <c r="AD478" s="883"/>
      <c r="AE478" s="883"/>
      <c r="AF478" s="883"/>
      <c r="AG478" s="883"/>
      <c r="AH478" s="883"/>
      <c r="AI478" s="883"/>
      <c r="AJ478" s="883"/>
      <c r="AK478" s="883"/>
      <c r="AL478" s="963"/>
      <c r="AM478" s="79"/>
      <c r="AN478" s="79"/>
      <c r="AO478" s="79"/>
      <c r="AP478" s="79"/>
      <c r="AQ478" s="79"/>
      <c r="AR478" s="79"/>
      <c r="AS478" s="79"/>
      <c r="AT478" s="79"/>
      <c r="AU478" s="79"/>
      <c r="AV478" s="79"/>
      <c r="AW478" s="79"/>
      <c r="AX478" s="79"/>
      <c r="AY478" s="79"/>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row>
    <row r="479" spans="1:157" ht="15.75" customHeight="1">
      <c r="A479" s="964"/>
      <c r="B479" s="862"/>
      <c r="C479" s="862"/>
      <c r="D479" s="862"/>
      <c r="E479" s="862"/>
      <c r="F479" s="862"/>
      <c r="G479" s="862"/>
      <c r="H479" s="862"/>
      <c r="I479" s="862"/>
      <c r="J479" s="862"/>
      <c r="K479" s="862"/>
      <c r="L479" s="862"/>
      <c r="M479" s="862"/>
      <c r="N479" s="862"/>
      <c r="O479" s="862"/>
      <c r="P479" s="862"/>
      <c r="Q479" s="862"/>
      <c r="R479" s="862"/>
      <c r="S479" s="862"/>
      <c r="T479" s="862"/>
      <c r="U479" s="862"/>
      <c r="V479" s="862"/>
      <c r="W479" s="862"/>
      <c r="X479" s="862"/>
      <c r="Y479" s="862"/>
      <c r="Z479" s="862"/>
      <c r="AA479" s="862"/>
      <c r="AB479" s="862"/>
      <c r="AC479" s="862"/>
      <c r="AD479" s="862"/>
      <c r="AE479" s="862"/>
      <c r="AF479" s="862"/>
      <c r="AG479" s="862"/>
      <c r="AH479" s="862"/>
      <c r="AI479" s="862"/>
      <c r="AJ479" s="862"/>
      <c r="AK479" s="862"/>
      <c r="AL479" s="965"/>
      <c r="AM479" s="79"/>
      <c r="AN479" s="79"/>
      <c r="AO479" s="79"/>
      <c r="AP479" s="79"/>
      <c r="AQ479" s="79"/>
      <c r="AR479" s="79"/>
      <c r="AS479" s="79"/>
      <c r="AT479" s="79"/>
      <c r="AU479" s="79"/>
      <c r="AV479" s="79"/>
      <c r="AW479" s="79"/>
      <c r="AX479" s="79"/>
      <c r="AY479" s="79"/>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row>
    <row r="480" spans="1:157"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row>
    <row r="481" spans="1:157" ht="15.75" customHeight="1">
      <c r="A481" s="3" t="s">
        <v>889</v>
      </c>
      <c r="B481" s="4"/>
      <c r="C481" s="3" t="s">
        <v>164</v>
      </c>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row>
    <row r="482" spans="1:157" ht="15.75" customHeight="1">
      <c r="A482" s="4"/>
      <c r="B482" s="3"/>
      <c r="C482" s="3"/>
      <c r="D482" s="3"/>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row>
    <row r="483" spans="1:157" ht="15.75" customHeight="1">
      <c r="A483" s="4"/>
      <c r="B483" s="3"/>
      <c r="C483" s="3"/>
      <c r="D483" s="3"/>
      <c r="E483" s="126"/>
      <c r="F483" s="95"/>
      <c r="G483" s="95"/>
      <c r="H483" s="95"/>
      <c r="I483" s="95"/>
      <c r="J483" s="95"/>
      <c r="K483" s="95"/>
      <c r="L483" s="95"/>
      <c r="M483" s="95"/>
      <c r="N483" s="95"/>
      <c r="O483" s="95"/>
      <c r="P483" s="95"/>
      <c r="Q483" s="95"/>
      <c r="R483" s="95"/>
      <c r="S483" s="96"/>
      <c r="T483" s="1011" t="s">
        <v>1259</v>
      </c>
      <c r="U483" s="849"/>
      <c r="V483" s="849"/>
      <c r="W483" s="849"/>
      <c r="X483" s="849"/>
      <c r="Y483" s="849"/>
      <c r="Z483" s="849"/>
      <c r="AA483" s="849"/>
      <c r="AB483" s="849"/>
      <c r="AC483" s="849"/>
      <c r="AD483" s="849"/>
      <c r="AE483" s="849"/>
      <c r="AF483" s="849"/>
      <c r="AG483" s="849"/>
      <c r="AH483" s="881"/>
      <c r="AI483" s="4"/>
      <c r="AJ483" s="4"/>
      <c r="AK483" s="4"/>
      <c r="AL483" s="4"/>
      <c r="AM483" s="4"/>
      <c r="AN483" s="4"/>
      <c r="AO483" s="4"/>
      <c r="AP483" s="4"/>
      <c r="AQ483" s="4"/>
      <c r="AR483" s="4"/>
      <c r="AS483" s="4"/>
      <c r="AT483" s="4"/>
      <c r="AU483" s="4"/>
      <c r="AV483" s="4"/>
      <c r="AW483" s="4"/>
      <c r="AX483" s="4"/>
      <c r="AY483" s="4"/>
      <c r="AZ483" s="4"/>
      <c r="BA483" s="4" t="str">
        <f>N593</f>
        <v>Yes</v>
      </c>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row>
    <row r="484" spans="1:157" ht="15.75" customHeight="1">
      <c r="A484" s="4"/>
      <c r="B484" s="4"/>
      <c r="C484" s="4"/>
      <c r="D484" s="4"/>
      <c r="E484" s="127"/>
      <c r="F484" s="4"/>
      <c r="G484" s="4"/>
      <c r="H484" s="4"/>
      <c r="I484" s="4"/>
      <c r="J484" s="4"/>
      <c r="K484" s="4"/>
      <c r="L484" s="4"/>
      <c r="M484" s="4"/>
      <c r="N484" s="4"/>
      <c r="O484" s="4"/>
      <c r="P484" s="4"/>
      <c r="Q484" s="4"/>
      <c r="R484" s="4"/>
      <c r="S484" s="98"/>
      <c r="T484" s="1043" t="s">
        <v>1260</v>
      </c>
      <c r="U484" s="883"/>
      <c r="V484" s="883"/>
      <c r="W484" s="883"/>
      <c r="X484" s="884"/>
      <c r="Y484" s="1043" t="s">
        <v>1261</v>
      </c>
      <c r="Z484" s="883"/>
      <c r="AA484" s="883"/>
      <c r="AB484" s="883"/>
      <c r="AC484" s="884"/>
      <c r="AD484" s="1043" t="s">
        <v>1262</v>
      </c>
      <c r="AE484" s="883"/>
      <c r="AF484" s="883"/>
      <c r="AG484" s="883"/>
      <c r="AH484" s="884"/>
      <c r="AI484" s="4"/>
      <c r="AJ484" s="4"/>
      <c r="AK484" s="4"/>
      <c r="AL484" s="4"/>
      <c r="AM484" s="4"/>
      <c r="AN484" s="4"/>
      <c r="AO484" s="4"/>
      <c r="AP484" s="4"/>
      <c r="AQ484" s="4"/>
      <c r="AR484" s="4"/>
      <c r="AS484" s="4"/>
      <c r="AT484" s="4"/>
      <c r="AU484" s="4"/>
      <c r="AV484" s="4"/>
      <c r="AW484" s="4"/>
      <c r="AX484" s="4"/>
      <c r="AY484" s="4"/>
      <c r="AZ484" s="4"/>
      <c r="BA484" s="4" t="str">
        <f>AG593</f>
        <v>No</v>
      </c>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row>
    <row r="485" spans="1:157" ht="15.75" customHeight="1">
      <c r="A485" s="4"/>
      <c r="B485" s="4"/>
      <c r="C485" s="4"/>
      <c r="D485" s="4"/>
      <c r="E485" s="128"/>
      <c r="F485" s="88"/>
      <c r="G485" s="88"/>
      <c r="H485" s="88"/>
      <c r="I485" s="88"/>
      <c r="J485" s="88"/>
      <c r="K485" s="88"/>
      <c r="L485" s="88"/>
      <c r="M485" s="88"/>
      <c r="N485" s="88"/>
      <c r="O485" s="88"/>
      <c r="P485" s="88"/>
      <c r="Q485" s="88"/>
      <c r="R485" s="88"/>
      <c r="S485" s="100"/>
      <c r="T485" s="914"/>
      <c r="U485" s="893"/>
      <c r="V485" s="893"/>
      <c r="W485" s="893"/>
      <c r="X485" s="915"/>
      <c r="Y485" s="914"/>
      <c r="Z485" s="893"/>
      <c r="AA485" s="893"/>
      <c r="AB485" s="893"/>
      <c r="AC485" s="915"/>
      <c r="AD485" s="914"/>
      <c r="AE485" s="893"/>
      <c r="AF485" s="893"/>
      <c r="AG485" s="893"/>
      <c r="AH485" s="915"/>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row>
    <row r="486" spans="1:157" ht="15.75" customHeight="1">
      <c r="A486" s="4"/>
      <c r="B486" s="4"/>
      <c r="C486" s="4"/>
      <c r="D486" s="4"/>
      <c r="E486" s="129" t="s">
        <v>1263</v>
      </c>
      <c r="F486" s="1"/>
      <c r="G486" s="1"/>
      <c r="H486" s="1"/>
      <c r="I486" s="1"/>
      <c r="J486" s="1"/>
      <c r="K486" s="1"/>
      <c r="L486" s="1"/>
      <c r="M486" s="1"/>
      <c r="N486" s="1"/>
      <c r="O486" s="1"/>
      <c r="P486" s="1"/>
      <c r="Q486" s="1"/>
      <c r="R486" s="1"/>
      <c r="S486" s="130"/>
      <c r="T486" s="1035"/>
      <c r="U486" s="849"/>
      <c r="V486" s="849"/>
      <c r="W486" s="849"/>
      <c r="X486" s="881"/>
      <c r="Y486" s="1035"/>
      <c r="Z486" s="849"/>
      <c r="AA486" s="849"/>
      <c r="AB486" s="849"/>
      <c r="AC486" s="881"/>
      <c r="AD486" s="1035">
        <v>43775</v>
      </c>
      <c r="AE486" s="849"/>
      <c r="AF486" s="849"/>
      <c r="AG486" s="849"/>
      <c r="AH486" s="881"/>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row>
    <row r="487" spans="1:157" ht="15.75" customHeight="1">
      <c r="A487" s="4"/>
      <c r="B487" s="4"/>
      <c r="C487" s="4"/>
      <c r="D487" s="4"/>
      <c r="E487" s="129" t="s">
        <v>1264</v>
      </c>
      <c r="F487" s="1"/>
      <c r="G487" s="1"/>
      <c r="H487" s="1"/>
      <c r="I487" s="1"/>
      <c r="J487" s="1"/>
      <c r="K487" s="1"/>
      <c r="L487" s="1"/>
      <c r="M487" s="1"/>
      <c r="N487" s="1"/>
      <c r="O487" s="1"/>
      <c r="P487" s="1"/>
      <c r="Q487" s="1"/>
      <c r="R487" s="1"/>
      <c r="S487" s="1"/>
      <c r="T487" s="1035">
        <v>44242</v>
      </c>
      <c r="U487" s="849"/>
      <c r="V487" s="849"/>
      <c r="W487" s="849"/>
      <c r="X487" s="881"/>
      <c r="Y487" s="1035">
        <v>44314</v>
      </c>
      <c r="Z487" s="849"/>
      <c r="AA487" s="849"/>
      <c r="AB487" s="849"/>
      <c r="AC487" s="881"/>
      <c r="AD487" s="1035"/>
      <c r="AE487" s="849"/>
      <c r="AF487" s="849"/>
      <c r="AG487" s="849"/>
      <c r="AH487" s="881"/>
      <c r="AI487" s="826"/>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row>
    <row r="488" spans="1:157" ht="15.75" customHeight="1">
      <c r="A488" s="4"/>
      <c r="B488" s="4"/>
      <c r="C488" s="4"/>
      <c r="D488" s="4"/>
      <c r="E488" s="129" t="s">
        <v>1265</v>
      </c>
      <c r="F488" s="1"/>
      <c r="G488" s="1"/>
      <c r="H488" s="1"/>
      <c r="I488" s="1"/>
      <c r="J488" s="1"/>
      <c r="K488" s="1"/>
      <c r="L488" s="1"/>
      <c r="M488" s="1"/>
      <c r="N488" s="1"/>
      <c r="O488" s="1"/>
      <c r="P488" s="1"/>
      <c r="Q488" s="1"/>
      <c r="R488" s="1"/>
      <c r="S488" s="1"/>
      <c r="T488" s="1035"/>
      <c r="U488" s="849"/>
      <c r="V488" s="849"/>
      <c r="W488" s="849"/>
      <c r="X488" s="881"/>
      <c r="Y488" s="1035"/>
      <c r="Z488" s="849"/>
      <c r="AA488" s="849"/>
      <c r="AB488" s="849"/>
      <c r="AC488" s="881"/>
      <c r="AD488" s="1035">
        <v>44089</v>
      </c>
      <c r="AE488" s="849"/>
      <c r="AF488" s="849"/>
      <c r="AG488" s="849"/>
      <c r="AH488" s="881"/>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row>
    <row r="489" spans="1:157" ht="15.75" customHeight="1">
      <c r="A489" s="4"/>
      <c r="B489" s="4"/>
      <c r="C489" s="4"/>
      <c r="D489" s="4"/>
      <c r="E489" s="129" t="s">
        <v>1266</v>
      </c>
      <c r="F489" s="1"/>
      <c r="G489" s="1"/>
      <c r="H489" s="1"/>
      <c r="I489" s="1"/>
      <c r="J489" s="1"/>
      <c r="K489" s="1"/>
      <c r="L489" s="1"/>
      <c r="M489" s="1"/>
      <c r="N489" s="1"/>
      <c r="O489" s="1"/>
      <c r="P489" s="1"/>
      <c r="Q489" s="1"/>
      <c r="R489" s="1"/>
      <c r="S489" s="1"/>
      <c r="T489" s="1035"/>
      <c r="U489" s="849"/>
      <c r="V489" s="849"/>
      <c r="W489" s="849"/>
      <c r="X489" s="881"/>
      <c r="Y489" s="1035"/>
      <c r="Z489" s="849"/>
      <c r="AA489" s="849"/>
      <c r="AB489" s="849"/>
      <c r="AC489" s="881"/>
      <c r="AD489" s="1035">
        <v>44089</v>
      </c>
      <c r="AE489" s="849"/>
      <c r="AF489" s="849"/>
      <c r="AG489" s="849"/>
      <c r="AH489" s="881"/>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row>
    <row r="490" spans="1:157" ht="15.75" customHeight="1">
      <c r="A490" s="4"/>
      <c r="B490" s="4"/>
      <c r="C490" s="4"/>
      <c r="D490" s="4"/>
      <c r="E490" s="129" t="s">
        <v>1267</v>
      </c>
      <c r="F490" s="1"/>
      <c r="G490" s="1"/>
      <c r="H490" s="1"/>
      <c r="I490" s="1"/>
      <c r="J490" s="1"/>
      <c r="K490" s="1"/>
      <c r="L490" s="1"/>
      <c r="M490" s="1"/>
      <c r="N490" s="1"/>
      <c r="O490" s="1"/>
      <c r="P490" s="1"/>
      <c r="Q490" s="1"/>
      <c r="R490" s="1"/>
      <c r="S490" s="1"/>
      <c r="T490" s="885" t="s">
        <v>299</v>
      </c>
      <c r="U490" s="849"/>
      <c r="V490" s="849"/>
      <c r="W490" s="849"/>
      <c r="X490" s="881"/>
      <c r="Y490" s="885" t="s">
        <v>299</v>
      </c>
      <c r="Z490" s="849"/>
      <c r="AA490" s="849"/>
      <c r="AB490" s="849"/>
      <c r="AC490" s="881"/>
      <c r="AD490" s="885" t="s">
        <v>299</v>
      </c>
      <c r="AE490" s="849"/>
      <c r="AF490" s="849"/>
      <c r="AG490" s="849"/>
      <c r="AH490" s="881"/>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row>
    <row r="491" spans="1:157" ht="15.75" customHeight="1">
      <c r="A491" s="4"/>
      <c r="B491" s="4"/>
      <c r="C491" s="4"/>
      <c r="D491" s="4"/>
      <c r="E491" s="129" t="s">
        <v>1268</v>
      </c>
      <c r="F491" s="1"/>
      <c r="G491" s="1"/>
      <c r="H491" s="1"/>
      <c r="I491" s="1"/>
      <c r="J491" s="1"/>
      <c r="K491" s="1"/>
      <c r="L491" s="1"/>
      <c r="M491" s="1"/>
      <c r="N491" s="1"/>
      <c r="O491" s="1"/>
      <c r="P491" s="1"/>
      <c r="Q491" s="1"/>
      <c r="R491" s="1"/>
      <c r="S491" s="1"/>
      <c r="T491" s="1035"/>
      <c r="U491" s="849"/>
      <c r="V491" s="849"/>
      <c r="W491" s="849"/>
      <c r="X491" s="881"/>
      <c r="Y491" s="1035"/>
      <c r="Z491" s="849"/>
      <c r="AA491" s="849"/>
      <c r="AB491" s="849"/>
      <c r="AC491" s="881"/>
      <c r="AD491" s="1035">
        <v>44088</v>
      </c>
      <c r="AE491" s="849"/>
      <c r="AF491" s="849"/>
      <c r="AG491" s="849"/>
      <c r="AH491" s="881"/>
      <c r="AI491" s="4"/>
      <c r="AJ491" s="4"/>
      <c r="AK491" s="4"/>
      <c r="AL491" s="4"/>
      <c r="AM491" s="4"/>
      <c r="AN491" s="4"/>
      <c r="AO491" s="4"/>
      <c r="AP491" s="4"/>
      <c r="AQ491" s="4"/>
      <c r="AR491" s="4"/>
      <c r="AS491" s="4"/>
      <c r="AT491" s="4"/>
      <c r="AU491" s="4"/>
      <c r="AV491" s="4"/>
      <c r="AW491" s="4"/>
      <c r="AX491" s="4"/>
      <c r="AY491" s="4"/>
      <c r="AZ491" s="4"/>
      <c r="BA491" s="4" t="str">
        <f>N601</f>
        <v>No</v>
      </c>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row>
    <row r="492" spans="1:157" ht="15.75" customHeight="1">
      <c r="A492" s="4"/>
      <c r="B492" s="4"/>
      <c r="C492" s="4"/>
      <c r="D492" s="4"/>
      <c r="E492" s="129" t="s">
        <v>1269</v>
      </c>
      <c r="F492" s="1"/>
      <c r="G492" s="1"/>
      <c r="H492" s="1"/>
      <c r="I492" s="1"/>
      <c r="J492" s="1"/>
      <c r="K492" s="1"/>
      <c r="L492" s="1"/>
      <c r="M492" s="1"/>
      <c r="N492" s="1"/>
      <c r="O492" s="1"/>
      <c r="P492" s="1"/>
      <c r="Q492" s="1"/>
      <c r="R492" s="1"/>
      <c r="S492" s="1"/>
      <c r="T492" s="1035"/>
      <c r="U492" s="849"/>
      <c r="V492" s="849"/>
      <c r="W492" s="849"/>
      <c r="X492" s="881"/>
      <c r="Y492" s="1035"/>
      <c r="Z492" s="849"/>
      <c r="AA492" s="849"/>
      <c r="AB492" s="849"/>
      <c r="AC492" s="881"/>
      <c r="AD492" s="1035">
        <v>43775</v>
      </c>
      <c r="AE492" s="849"/>
      <c r="AF492" s="849"/>
      <c r="AG492" s="849"/>
      <c r="AH492" s="881"/>
      <c r="AI492" s="4"/>
      <c r="AJ492" s="4"/>
      <c r="AK492" s="4"/>
      <c r="AL492" s="4"/>
      <c r="AM492" s="4"/>
      <c r="AN492" s="4"/>
      <c r="AO492" s="4"/>
      <c r="AP492" s="4"/>
      <c r="AQ492" s="4"/>
      <c r="AR492" s="4"/>
      <c r="AS492" s="4"/>
      <c r="AT492" s="4"/>
      <c r="AU492" s="4"/>
      <c r="AV492" s="4"/>
      <c r="AW492" s="4"/>
      <c r="AX492" s="4"/>
      <c r="AY492" s="4"/>
      <c r="AZ492" s="4"/>
      <c r="BA492" s="4" t="str">
        <f>AG601</f>
        <v>No</v>
      </c>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row>
    <row r="493" spans="1:157" ht="15.75" customHeight="1">
      <c r="A493" s="4"/>
      <c r="B493" s="4"/>
      <c r="C493" s="4"/>
      <c r="D493" s="4"/>
      <c r="E493" s="129" t="s">
        <v>1270</v>
      </c>
      <c r="F493" s="1"/>
      <c r="G493" s="1"/>
      <c r="H493" s="1"/>
      <c r="I493" s="1"/>
      <c r="J493" s="1"/>
      <c r="K493" s="1"/>
      <c r="L493" s="1"/>
      <c r="M493" s="1"/>
      <c r="N493" s="1"/>
      <c r="O493" s="1"/>
      <c r="P493" s="1"/>
      <c r="Q493" s="1"/>
      <c r="R493" s="1"/>
      <c r="S493" s="1"/>
      <c r="T493" s="885" t="s">
        <v>299</v>
      </c>
      <c r="U493" s="849"/>
      <c r="V493" s="849"/>
      <c r="W493" s="849"/>
      <c r="X493" s="881"/>
      <c r="Y493" s="885" t="s">
        <v>299</v>
      </c>
      <c r="Z493" s="849"/>
      <c r="AA493" s="849"/>
      <c r="AB493" s="849"/>
      <c r="AC493" s="881"/>
      <c r="AD493" s="885" t="s">
        <v>299</v>
      </c>
      <c r="AE493" s="849"/>
      <c r="AF493" s="849"/>
      <c r="AG493" s="849"/>
      <c r="AH493" s="881"/>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row>
    <row r="494" spans="1:157" ht="15.75" customHeight="1">
      <c r="A494" s="4"/>
      <c r="B494" s="4"/>
      <c r="C494" s="4"/>
      <c r="D494" s="4"/>
      <c r="E494" s="128" t="s">
        <v>1271</v>
      </c>
      <c r="F494" s="1"/>
      <c r="G494" s="1"/>
      <c r="H494" s="1"/>
      <c r="I494" s="1"/>
      <c r="J494" s="1"/>
      <c r="K494" s="1"/>
      <c r="L494" s="1"/>
      <c r="M494" s="1"/>
      <c r="N494" s="1"/>
      <c r="O494" s="1"/>
      <c r="P494" s="1"/>
      <c r="Q494" s="1"/>
      <c r="R494" s="1"/>
      <c r="S494" s="1"/>
      <c r="T494" s="885" t="s">
        <v>299</v>
      </c>
      <c r="U494" s="849"/>
      <c r="V494" s="849"/>
      <c r="W494" s="849"/>
      <c r="X494" s="881"/>
      <c r="Y494" s="885" t="s">
        <v>299</v>
      </c>
      <c r="Z494" s="849"/>
      <c r="AA494" s="849"/>
      <c r="AB494" s="849"/>
      <c r="AC494" s="881"/>
      <c r="AD494" s="885" t="s">
        <v>299</v>
      </c>
      <c r="AE494" s="849"/>
      <c r="AF494" s="849"/>
      <c r="AG494" s="849"/>
      <c r="AH494" s="881"/>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row>
    <row r="495" spans="1:157" ht="15.75" customHeight="1">
      <c r="A495" s="4"/>
      <c r="B495" s="4"/>
      <c r="C495" s="4"/>
      <c r="D495" s="4"/>
      <c r="E495" s="129" t="s">
        <v>1272</v>
      </c>
      <c r="F495" s="88"/>
      <c r="G495" s="88"/>
      <c r="H495" s="88"/>
      <c r="I495" s="88"/>
      <c r="J495" s="88"/>
      <c r="K495" s="88"/>
      <c r="L495" s="88"/>
      <c r="M495" s="88"/>
      <c r="N495" s="88"/>
      <c r="O495" s="88"/>
      <c r="P495" s="88"/>
      <c r="Q495" s="88"/>
      <c r="R495" s="88"/>
      <c r="S495" s="88"/>
      <c r="T495" s="885" t="s">
        <v>299</v>
      </c>
      <c r="U495" s="849"/>
      <c r="V495" s="849"/>
      <c r="W495" s="849"/>
      <c r="X495" s="881"/>
      <c r="Y495" s="885" t="s">
        <v>299</v>
      </c>
      <c r="Z495" s="849"/>
      <c r="AA495" s="849"/>
      <c r="AB495" s="849"/>
      <c r="AC495" s="881"/>
      <c r="AD495" s="885" t="s">
        <v>299</v>
      </c>
      <c r="AE495" s="849"/>
      <c r="AF495" s="849"/>
      <c r="AG495" s="849"/>
      <c r="AH495" s="881"/>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row>
    <row r="496" spans="1:157"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row>
    <row r="497" spans="1:157" ht="15.75" customHeight="1">
      <c r="A497" s="4"/>
      <c r="B497" s="129"/>
      <c r="C497" s="1"/>
      <c r="D497" s="1"/>
      <c r="E497" s="1"/>
      <c r="F497" s="1"/>
      <c r="G497" s="1"/>
      <c r="H497" s="1"/>
      <c r="I497" s="1"/>
      <c r="J497" s="1"/>
      <c r="K497" s="1"/>
      <c r="L497" s="1"/>
      <c r="M497" s="1"/>
      <c r="N497" s="1"/>
      <c r="O497" s="1"/>
      <c r="P497" s="130"/>
      <c r="Q497" s="1011" t="s">
        <v>1273</v>
      </c>
      <c r="R497" s="849"/>
      <c r="S497" s="849"/>
      <c r="T497" s="849"/>
      <c r="U497" s="849"/>
      <c r="V497" s="849"/>
      <c r="W497" s="849"/>
      <c r="X497" s="849"/>
      <c r="Y497" s="849"/>
      <c r="Z497" s="849"/>
      <c r="AA497" s="849"/>
      <c r="AB497" s="849"/>
      <c r="AC497" s="849"/>
      <c r="AD497" s="849"/>
      <c r="AE497" s="849"/>
      <c r="AF497" s="849"/>
      <c r="AG497" s="849"/>
      <c r="AH497" s="849"/>
      <c r="AI497" s="849"/>
      <c r="AJ497" s="849"/>
      <c r="AK497" s="881"/>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row>
    <row r="498" spans="1:157" ht="15.75" customHeight="1">
      <c r="A498" s="4"/>
      <c r="B498" s="129" t="s">
        <v>1274</v>
      </c>
      <c r="C498" s="1"/>
      <c r="D498" s="1"/>
      <c r="E498" s="1"/>
      <c r="F498" s="1"/>
      <c r="G498" s="1"/>
      <c r="H498" s="1"/>
      <c r="I498" s="1"/>
      <c r="J498" s="1"/>
      <c r="K498" s="1"/>
      <c r="L498" s="1"/>
      <c r="M498" s="1"/>
      <c r="N498" s="1"/>
      <c r="O498" s="1"/>
      <c r="P498" s="1"/>
      <c r="Q498" s="991" t="s">
        <v>1275</v>
      </c>
      <c r="R498" s="849"/>
      <c r="S498" s="849"/>
      <c r="T498" s="849"/>
      <c r="U498" s="849"/>
      <c r="V498" s="849"/>
      <c r="W498" s="849"/>
      <c r="X498" s="849"/>
      <c r="Y498" s="849"/>
      <c r="Z498" s="849"/>
      <c r="AA498" s="849"/>
      <c r="AB498" s="849"/>
      <c r="AC498" s="849"/>
      <c r="AD498" s="849"/>
      <c r="AE498" s="849"/>
      <c r="AF498" s="849"/>
      <c r="AG498" s="849"/>
      <c r="AH498" s="849"/>
      <c r="AI498" s="849"/>
      <c r="AJ498" s="849"/>
      <c r="AK498" s="881"/>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row>
    <row r="499" spans="1:157" ht="15.75" customHeight="1">
      <c r="A499" s="4"/>
      <c r="B499" s="129" t="s">
        <v>1276</v>
      </c>
      <c r="C499" s="1"/>
      <c r="D499" s="1"/>
      <c r="E499" s="1"/>
      <c r="F499" s="1"/>
      <c r="G499" s="1"/>
      <c r="H499" s="1"/>
      <c r="I499" s="1"/>
      <c r="J499" s="1"/>
      <c r="K499" s="1"/>
      <c r="L499" s="1"/>
      <c r="M499" s="1"/>
      <c r="N499" s="1"/>
      <c r="O499" s="1"/>
      <c r="P499" s="1"/>
      <c r="Q499" s="991" t="s">
        <v>2569</v>
      </c>
      <c r="R499" s="849"/>
      <c r="S499" s="849"/>
      <c r="T499" s="849"/>
      <c r="U499" s="849"/>
      <c r="V499" s="849"/>
      <c r="W499" s="849"/>
      <c r="X499" s="849"/>
      <c r="Y499" s="849"/>
      <c r="Z499" s="849"/>
      <c r="AA499" s="849"/>
      <c r="AB499" s="849"/>
      <c r="AC499" s="849"/>
      <c r="AD499" s="849"/>
      <c r="AE499" s="849"/>
      <c r="AF499" s="849"/>
      <c r="AG499" s="849"/>
      <c r="AH499" s="849"/>
      <c r="AI499" s="849"/>
      <c r="AJ499" s="849"/>
      <c r="AK499" s="881"/>
      <c r="AL499" s="4"/>
      <c r="AM499" s="4"/>
      <c r="AN499" s="4"/>
      <c r="AO499" s="4"/>
      <c r="AP499" s="4"/>
      <c r="AQ499" s="4"/>
      <c r="AR499" s="4"/>
      <c r="AS499" s="4"/>
      <c r="AT499" s="4"/>
      <c r="AU499" s="4"/>
      <c r="AV499" s="4"/>
      <c r="AW499" s="4"/>
      <c r="AX499" s="4"/>
      <c r="AY499" s="4"/>
      <c r="AZ499" s="4"/>
      <c r="BA499" s="4" t="str">
        <f>N609</f>
        <v>No</v>
      </c>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row>
    <row r="500" spans="1:157" ht="15.75" customHeight="1">
      <c r="A500" s="4"/>
      <c r="B500" s="129" t="s">
        <v>1277</v>
      </c>
      <c r="C500" s="1"/>
      <c r="D500" s="1"/>
      <c r="E500" s="1"/>
      <c r="F500" s="1"/>
      <c r="G500" s="1"/>
      <c r="H500" s="1"/>
      <c r="I500" s="1"/>
      <c r="J500" s="1"/>
      <c r="K500" s="1"/>
      <c r="L500" s="1"/>
      <c r="M500" s="1"/>
      <c r="N500" s="1"/>
      <c r="O500" s="1"/>
      <c r="P500" s="1"/>
      <c r="Q500" s="991" t="s">
        <v>2570</v>
      </c>
      <c r="R500" s="849"/>
      <c r="S500" s="849"/>
      <c r="T500" s="849"/>
      <c r="U500" s="849"/>
      <c r="V500" s="849"/>
      <c r="W500" s="849"/>
      <c r="X500" s="849"/>
      <c r="Y500" s="849"/>
      <c r="Z500" s="849"/>
      <c r="AA500" s="849"/>
      <c r="AB500" s="849"/>
      <c r="AC500" s="849"/>
      <c r="AD500" s="849"/>
      <c r="AE500" s="849"/>
      <c r="AF500" s="849"/>
      <c r="AG500" s="849"/>
      <c r="AH500" s="849"/>
      <c r="AI500" s="849"/>
      <c r="AJ500" s="849"/>
      <c r="AK500" s="881"/>
      <c r="AL500" s="4"/>
      <c r="AM500" s="4"/>
      <c r="AN500" s="4"/>
      <c r="AO500" s="4"/>
      <c r="AP500" s="4"/>
      <c r="AQ500" s="4"/>
      <c r="AR500" s="4"/>
      <c r="AS500" s="4"/>
      <c r="AT500" s="4"/>
      <c r="AU500" s="4"/>
      <c r="AV500" s="4"/>
      <c r="AW500" s="4"/>
      <c r="AX500" s="4"/>
      <c r="AY500" s="4"/>
      <c r="AZ500" s="4"/>
      <c r="BA500" s="4" t="str">
        <f>AG609</f>
        <v>No</v>
      </c>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row>
    <row r="501" spans="1:157" ht="15.75" customHeight="1">
      <c r="A501" s="4"/>
      <c r="B501" s="1006" t="s">
        <v>1278</v>
      </c>
      <c r="C501" s="883"/>
      <c r="D501" s="883"/>
      <c r="E501" s="883"/>
      <c r="F501" s="883"/>
      <c r="G501" s="883"/>
      <c r="H501" s="883"/>
      <c r="I501" s="883"/>
      <c r="J501" s="883"/>
      <c r="K501" s="883"/>
      <c r="L501" s="883"/>
      <c r="M501" s="883"/>
      <c r="N501" s="883"/>
      <c r="O501" s="883"/>
      <c r="P501" s="884"/>
      <c r="Q501" s="1007" t="s">
        <v>764</v>
      </c>
      <c r="R501" s="884"/>
      <c r="S501" s="1008" t="s">
        <v>1279</v>
      </c>
      <c r="T501" s="883"/>
      <c r="U501" s="883"/>
      <c r="V501" s="883"/>
      <c r="W501" s="883"/>
      <c r="X501" s="883"/>
      <c r="Y501" s="883"/>
      <c r="Z501" s="883"/>
      <c r="AA501" s="883"/>
      <c r="AB501" s="883"/>
      <c r="AC501" s="883"/>
      <c r="AD501" s="883"/>
      <c r="AE501" s="883"/>
      <c r="AF501" s="883"/>
      <c r="AG501" s="883"/>
      <c r="AH501" s="883"/>
      <c r="AI501" s="883"/>
      <c r="AJ501" s="883"/>
      <c r="AK501" s="88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row>
    <row r="502" spans="1:157" ht="12" customHeight="1">
      <c r="A502" s="4"/>
      <c r="B502" s="914"/>
      <c r="C502" s="893"/>
      <c r="D502" s="893"/>
      <c r="E502" s="893"/>
      <c r="F502" s="893"/>
      <c r="G502" s="893"/>
      <c r="H502" s="893"/>
      <c r="I502" s="893"/>
      <c r="J502" s="893"/>
      <c r="K502" s="893"/>
      <c r="L502" s="893"/>
      <c r="M502" s="893"/>
      <c r="N502" s="893"/>
      <c r="O502" s="893"/>
      <c r="P502" s="915"/>
      <c r="Q502" s="914"/>
      <c r="R502" s="915"/>
      <c r="S502" s="914"/>
      <c r="T502" s="893"/>
      <c r="U502" s="893"/>
      <c r="V502" s="893"/>
      <c r="W502" s="893"/>
      <c r="X502" s="893"/>
      <c r="Y502" s="893"/>
      <c r="Z502" s="893"/>
      <c r="AA502" s="893"/>
      <c r="AB502" s="893"/>
      <c r="AC502" s="893"/>
      <c r="AD502" s="893"/>
      <c r="AE502" s="893"/>
      <c r="AF502" s="893"/>
      <c r="AG502" s="893"/>
      <c r="AH502" s="893"/>
      <c r="AI502" s="893"/>
      <c r="AJ502" s="893"/>
      <c r="AK502" s="915"/>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row>
    <row r="503" spans="1:157" ht="12" customHeight="1">
      <c r="A503" s="4"/>
      <c r="B503" s="131" t="s">
        <v>1280</v>
      </c>
      <c r="C503" s="89"/>
      <c r="D503" s="89"/>
      <c r="E503" s="89"/>
      <c r="F503" s="89"/>
      <c r="G503" s="89"/>
      <c r="H503" s="89"/>
      <c r="I503" s="89"/>
      <c r="J503" s="89"/>
      <c r="K503" s="89"/>
      <c r="L503" s="89"/>
      <c r="M503" s="89"/>
      <c r="N503" s="89"/>
      <c r="O503" s="89"/>
      <c r="P503" s="89"/>
      <c r="Q503" s="1009" t="s">
        <v>299</v>
      </c>
      <c r="R503" s="849"/>
      <c r="S503" s="849"/>
      <c r="T503" s="849"/>
      <c r="U503" s="849"/>
      <c r="V503" s="849"/>
      <c r="W503" s="849"/>
      <c r="X503" s="849"/>
      <c r="Y503" s="849"/>
      <c r="Z503" s="849"/>
      <c r="AA503" s="849"/>
      <c r="AB503" s="849"/>
      <c r="AC503" s="849"/>
      <c r="AD503" s="849"/>
      <c r="AE503" s="849"/>
      <c r="AF503" s="849"/>
      <c r="AG503" s="849"/>
      <c r="AH503" s="849"/>
      <c r="AI503" s="849"/>
      <c r="AJ503" s="849"/>
      <c r="AK503" s="881"/>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row>
    <row r="504" spans="1:157" ht="12" customHeight="1">
      <c r="A504" s="4"/>
      <c r="B504" s="129" t="s">
        <v>1281</v>
      </c>
      <c r="C504" s="1"/>
      <c r="D504" s="1"/>
      <c r="E504" s="1"/>
      <c r="F504" s="1"/>
      <c r="G504" s="1"/>
      <c r="H504" s="1"/>
      <c r="I504" s="1"/>
      <c r="J504" s="1"/>
      <c r="K504" s="1"/>
      <c r="L504" s="1"/>
      <c r="M504" s="1"/>
      <c r="N504" s="1"/>
      <c r="O504" s="1"/>
      <c r="P504" s="1"/>
      <c r="Q504" s="991" t="s">
        <v>1282</v>
      </c>
      <c r="R504" s="849"/>
      <c r="S504" s="849"/>
      <c r="T504" s="849"/>
      <c r="U504" s="849"/>
      <c r="V504" s="849"/>
      <c r="W504" s="849"/>
      <c r="X504" s="849"/>
      <c r="Y504" s="849"/>
      <c r="Z504" s="849"/>
      <c r="AA504" s="849"/>
      <c r="AB504" s="849"/>
      <c r="AC504" s="849"/>
      <c r="AD504" s="849"/>
      <c r="AE504" s="849"/>
      <c r="AF504" s="849"/>
      <c r="AG504" s="849"/>
      <c r="AH504" s="849"/>
      <c r="AI504" s="849"/>
      <c r="AJ504" s="849"/>
      <c r="AK504" s="881"/>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row>
    <row r="505" spans="1:157" ht="15.75" customHeight="1">
      <c r="A505" s="4"/>
      <c r="B505" s="129" t="s">
        <v>1283</v>
      </c>
      <c r="C505" s="1"/>
      <c r="D505" s="1"/>
      <c r="E505" s="1"/>
      <c r="F505" s="1"/>
      <c r="G505" s="1"/>
      <c r="H505" s="1"/>
      <c r="I505" s="1"/>
      <c r="J505" s="1"/>
      <c r="K505" s="1"/>
      <c r="L505" s="1"/>
      <c r="M505" s="1"/>
      <c r="N505" s="1"/>
      <c r="O505" s="1"/>
      <c r="P505" s="1"/>
      <c r="Q505" s="991" t="s">
        <v>2567</v>
      </c>
      <c r="R505" s="849"/>
      <c r="S505" s="849"/>
      <c r="T505" s="849"/>
      <c r="U505" s="849"/>
      <c r="V505" s="849"/>
      <c r="W505" s="849"/>
      <c r="X505" s="849"/>
      <c r="Y505" s="849"/>
      <c r="Z505" s="849"/>
      <c r="AA505" s="849"/>
      <c r="AB505" s="849"/>
      <c r="AC505" s="849"/>
      <c r="AD505" s="849"/>
      <c r="AE505" s="849"/>
      <c r="AF505" s="849"/>
      <c r="AG505" s="849"/>
      <c r="AH505" s="849"/>
      <c r="AI505" s="849"/>
      <c r="AJ505" s="849"/>
      <c r="AK505" s="881"/>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row>
    <row r="506" spans="1:157" ht="15.75" customHeight="1">
      <c r="A506" s="4"/>
      <c r="B506" s="129" t="s">
        <v>1284</v>
      </c>
      <c r="C506" s="1"/>
      <c r="D506" s="1"/>
      <c r="E506" s="1"/>
      <c r="F506" s="1"/>
      <c r="G506" s="1"/>
      <c r="H506" s="1"/>
      <c r="I506" s="1"/>
      <c r="J506" s="1"/>
      <c r="K506" s="1"/>
      <c r="L506" s="1"/>
      <c r="M506" s="1"/>
      <c r="N506" s="1"/>
      <c r="O506" s="1"/>
      <c r="P506" s="1"/>
      <c r="Q506" s="991" t="s">
        <v>2568</v>
      </c>
      <c r="R506" s="849"/>
      <c r="S506" s="849"/>
      <c r="T506" s="849"/>
      <c r="U506" s="849"/>
      <c r="V506" s="849"/>
      <c r="W506" s="849"/>
      <c r="X506" s="849"/>
      <c r="Y506" s="849"/>
      <c r="Z506" s="849"/>
      <c r="AA506" s="849"/>
      <c r="AB506" s="849"/>
      <c r="AC506" s="849"/>
      <c r="AD506" s="849"/>
      <c r="AE506" s="849"/>
      <c r="AF506" s="849"/>
      <c r="AG506" s="849"/>
      <c r="AH506" s="849"/>
      <c r="AI506" s="849"/>
      <c r="AJ506" s="849"/>
      <c r="AK506" s="881"/>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row>
    <row r="507" spans="1:157" ht="15.75" customHeight="1">
      <c r="A507" s="4"/>
      <c r="B507" s="129" t="s">
        <v>1285</v>
      </c>
      <c r="C507" s="1"/>
      <c r="D507" s="1"/>
      <c r="E507" s="1"/>
      <c r="F507" s="1"/>
      <c r="G507" s="1"/>
      <c r="H507" s="1"/>
      <c r="I507" s="1"/>
      <c r="J507" s="1"/>
      <c r="K507" s="1"/>
      <c r="L507" s="1"/>
      <c r="M507" s="886">
        <v>71</v>
      </c>
      <c r="N507" s="849"/>
      <c r="O507" s="849"/>
      <c r="P507" s="881"/>
      <c r="Q507" s="129" t="s">
        <v>1286</v>
      </c>
      <c r="R507" s="1"/>
      <c r="S507" s="1"/>
      <c r="T507" s="1"/>
      <c r="U507" s="1"/>
      <c r="V507" s="1"/>
      <c r="W507" s="1"/>
      <c r="X507" s="1"/>
      <c r="Y507" s="1"/>
      <c r="Z507" s="1"/>
      <c r="AA507" s="1"/>
      <c r="AB507" s="1"/>
      <c r="AC507" s="1"/>
      <c r="AD507" s="1"/>
      <c r="AE507" s="1"/>
      <c r="AF507" s="1"/>
      <c r="AG507" s="1"/>
      <c r="AH507" s="886">
        <v>43</v>
      </c>
      <c r="AI507" s="849"/>
      <c r="AJ507" s="849"/>
      <c r="AK507" s="881"/>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row>
    <row r="508" spans="1:157" ht="15.75" customHeight="1">
      <c r="A508" s="4"/>
      <c r="B508" s="9"/>
      <c r="C508" s="4"/>
      <c r="D508" s="4"/>
      <c r="E508" s="4"/>
      <c r="F508" s="4"/>
      <c r="G508" s="4"/>
      <c r="H508" s="4"/>
      <c r="I508" s="4"/>
      <c r="J508" s="4"/>
      <c r="K508" s="4"/>
      <c r="L508" s="4"/>
      <c r="M508" s="4"/>
      <c r="N508" s="4"/>
      <c r="O508" s="4"/>
      <c r="P508" s="4"/>
      <c r="Q508" s="12"/>
      <c r="R508" s="12"/>
      <c r="S508" s="12"/>
      <c r="T508" s="12"/>
      <c r="U508" s="12"/>
      <c r="V508" s="12"/>
      <c r="W508" s="12"/>
      <c r="X508" s="12"/>
      <c r="Y508" s="12"/>
      <c r="Z508" s="12"/>
      <c r="AA508" s="12"/>
      <c r="AB508" s="12"/>
      <c r="AC508" s="12"/>
      <c r="AD508" s="12"/>
      <c r="AE508" s="12"/>
      <c r="AF508" s="12"/>
      <c r="AG508" s="12"/>
      <c r="AH508" s="12"/>
      <c r="AI508" s="12"/>
      <c r="AJ508" s="12"/>
      <c r="AK508" s="12"/>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row>
    <row r="509" spans="1:157" ht="15.75" customHeight="1">
      <c r="A509" s="3" t="s">
        <v>925</v>
      </c>
      <c r="B509" s="4"/>
      <c r="C509" s="3" t="s">
        <v>166</v>
      </c>
      <c r="D509" s="4"/>
      <c r="E509" s="4"/>
      <c r="F509" s="4"/>
      <c r="G509" s="4"/>
      <c r="H509" s="4"/>
      <c r="I509" s="4"/>
      <c r="J509" s="4"/>
      <c r="K509" s="4"/>
      <c r="L509" s="4"/>
      <c r="M509" s="4"/>
      <c r="N509" s="4"/>
      <c r="O509" s="4"/>
      <c r="P509" s="4"/>
      <c r="Q509" s="12"/>
      <c r="R509" s="12"/>
      <c r="S509" s="12"/>
      <c r="T509" s="12"/>
      <c r="U509" s="12"/>
      <c r="V509" s="12"/>
      <c r="W509" s="12"/>
      <c r="X509" s="12"/>
      <c r="Y509" s="12"/>
      <c r="Z509" s="12"/>
      <c r="AA509" s="12"/>
      <c r="AB509" s="12"/>
      <c r="AC509" s="12"/>
      <c r="AD509" s="12"/>
      <c r="AE509" s="12"/>
      <c r="AF509" s="12"/>
      <c r="AG509" s="12"/>
      <c r="AH509" s="12"/>
      <c r="AI509" s="12"/>
      <c r="AJ509" s="12"/>
      <c r="AK509" s="12"/>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row>
    <row r="510" spans="1:157" ht="15.75" customHeight="1">
      <c r="A510" s="4"/>
      <c r="B510" s="15"/>
      <c r="C510" s="9"/>
      <c r="D510" s="4"/>
      <c r="E510" s="4"/>
      <c r="F510" s="4"/>
      <c r="G510" s="4"/>
      <c r="H510" s="4"/>
      <c r="I510" s="4"/>
      <c r="J510" s="4"/>
      <c r="K510" s="4"/>
      <c r="L510" s="4"/>
      <c r="M510" s="4"/>
      <c r="N510" s="4"/>
      <c r="O510" s="4"/>
      <c r="P510" s="4"/>
      <c r="Q510" s="12"/>
      <c r="R510" s="12"/>
      <c r="S510" s="12"/>
      <c r="T510" s="12"/>
      <c r="U510" s="12"/>
      <c r="V510" s="12"/>
      <c r="W510" s="12"/>
      <c r="X510" s="12"/>
      <c r="Y510" s="12"/>
      <c r="Z510" s="12"/>
      <c r="AA510" s="12"/>
      <c r="AB510" s="12"/>
      <c r="AC510" s="12"/>
      <c r="AD510" s="12"/>
      <c r="AE510" s="12"/>
      <c r="AF510" s="12"/>
      <c r="AG510" s="12"/>
      <c r="AH510" s="12"/>
      <c r="AI510" s="12"/>
      <c r="AJ510" s="12"/>
      <c r="AK510" s="12"/>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row>
    <row r="511" spans="1:157" ht="15.75" customHeight="1">
      <c r="A511" s="4"/>
      <c r="B511" s="126"/>
      <c r="C511" s="95"/>
      <c r="D511" s="132"/>
      <c r="E511" s="95"/>
      <c r="F511" s="95"/>
      <c r="G511" s="95"/>
      <c r="H511" s="95"/>
      <c r="I511" s="95"/>
      <c r="J511" s="95"/>
      <c r="K511" s="95"/>
      <c r="L511" s="95"/>
      <c r="M511" s="95"/>
      <c r="N511" s="95"/>
      <c r="O511" s="95"/>
      <c r="P511" s="95"/>
      <c r="Q511" s="95"/>
      <c r="R511" s="95"/>
      <c r="S511" s="95"/>
      <c r="T511" s="95"/>
      <c r="U511" s="95"/>
      <c r="V511" s="95"/>
      <c r="W511" s="95"/>
      <c r="X511" s="95"/>
      <c r="Y511" s="95"/>
      <c r="Z511" s="95"/>
      <c r="AA511" s="95"/>
      <c r="AB511" s="96"/>
      <c r="AC511" s="1011" t="s">
        <v>1287</v>
      </c>
      <c r="AD511" s="849"/>
      <c r="AE511" s="849"/>
      <c r="AF511" s="849"/>
      <c r="AG511" s="849"/>
      <c r="AH511" s="849"/>
      <c r="AI511" s="849"/>
      <c r="AJ511" s="849"/>
      <c r="AK511" s="881"/>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row>
    <row r="512" spans="1:157" ht="15.75" customHeight="1">
      <c r="A512" s="4"/>
      <c r="B512" s="12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c r="AA512" s="88"/>
      <c r="AB512" s="100"/>
      <c r="AC512" s="1011" t="s">
        <v>1288</v>
      </c>
      <c r="AD512" s="849"/>
      <c r="AE512" s="849"/>
      <c r="AF512" s="849"/>
      <c r="AG512" s="133" t="s">
        <v>1289</v>
      </c>
      <c r="AH512" s="1012" t="s">
        <v>1290</v>
      </c>
      <c r="AI512" s="849"/>
      <c r="AJ512" s="849"/>
      <c r="AK512" s="881"/>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row>
    <row r="513" spans="1:157" ht="15.75" customHeight="1">
      <c r="A513" s="4"/>
      <c r="B513" s="1010" t="s">
        <v>1291</v>
      </c>
      <c r="C513" s="883"/>
      <c r="D513" s="883"/>
      <c r="E513" s="883"/>
      <c r="F513" s="883"/>
      <c r="G513" s="883"/>
      <c r="H513" s="884"/>
      <c r="I513" s="95" t="s">
        <v>1292</v>
      </c>
      <c r="J513" s="95"/>
      <c r="K513" s="95"/>
      <c r="L513" s="95"/>
      <c r="M513" s="95"/>
      <c r="N513" s="95"/>
      <c r="O513" s="95"/>
      <c r="P513" s="95"/>
      <c r="Q513" s="95"/>
      <c r="R513" s="95"/>
      <c r="S513" s="95"/>
      <c r="T513" s="95"/>
      <c r="U513" s="95"/>
      <c r="V513" s="95"/>
      <c r="W513" s="95"/>
      <c r="X513" s="4"/>
      <c r="Y513" s="4"/>
      <c r="Z513" s="4"/>
      <c r="AA513" s="4"/>
      <c r="AB513" s="4"/>
      <c r="AC513" s="1003">
        <v>11</v>
      </c>
      <c r="AD513" s="895"/>
      <c r="AE513" s="895"/>
      <c r="AF513" s="891"/>
      <c r="AG513" s="29" t="s">
        <v>1289</v>
      </c>
      <c r="AH513" s="919">
        <v>2019</v>
      </c>
      <c r="AI513" s="849"/>
      <c r="AJ513" s="849"/>
      <c r="AK513" s="881"/>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row>
    <row r="514" spans="1:157" ht="15.75" customHeight="1">
      <c r="A514" s="4"/>
      <c r="B514" s="911"/>
      <c r="C514" s="832"/>
      <c r="D514" s="832"/>
      <c r="E514" s="832"/>
      <c r="F514" s="832"/>
      <c r="G514" s="832"/>
      <c r="H514" s="912"/>
      <c r="I514" s="88" t="s">
        <v>1293</v>
      </c>
      <c r="J514" s="88"/>
      <c r="K514" s="88"/>
      <c r="L514" s="88"/>
      <c r="M514" s="88"/>
      <c r="N514" s="88"/>
      <c r="O514" s="88"/>
      <c r="P514" s="88"/>
      <c r="Q514" s="88"/>
      <c r="R514" s="88"/>
      <c r="S514" s="88"/>
      <c r="T514" s="88"/>
      <c r="U514" s="88"/>
      <c r="V514" s="88"/>
      <c r="W514" s="88"/>
      <c r="X514" s="88"/>
      <c r="Y514" s="88"/>
      <c r="Z514" s="88"/>
      <c r="AA514" s="88"/>
      <c r="AB514" s="88"/>
      <c r="AC514" s="1003">
        <v>6</v>
      </c>
      <c r="AD514" s="895"/>
      <c r="AE514" s="895"/>
      <c r="AF514" s="891"/>
      <c r="AG514" s="134" t="s">
        <v>1289</v>
      </c>
      <c r="AH514" s="919">
        <v>2021</v>
      </c>
      <c r="AI514" s="849"/>
      <c r="AJ514" s="849"/>
      <c r="AK514" s="881"/>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row>
    <row r="515" spans="1:157" ht="15.75" customHeight="1">
      <c r="A515" s="4"/>
      <c r="B515" s="1010" t="s">
        <v>1294</v>
      </c>
      <c r="C515" s="883"/>
      <c r="D515" s="883"/>
      <c r="E515" s="883"/>
      <c r="F515" s="883"/>
      <c r="G515" s="883"/>
      <c r="H515" s="884"/>
      <c r="I515" s="95" t="s">
        <v>1295</v>
      </c>
      <c r="J515" s="95"/>
      <c r="K515" s="95"/>
      <c r="L515" s="95"/>
      <c r="M515" s="95"/>
      <c r="N515" s="95"/>
      <c r="O515" s="95"/>
      <c r="P515" s="95"/>
      <c r="Q515" s="95"/>
      <c r="R515" s="95"/>
      <c r="S515" s="95"/>
      <c r="T515" s="95"/>
      <c r="U515" s="95"/>
      <c r="V515" s="95"/>
      <c r="W515" s="95"/>
      <c r="X515" s="4"/>
      <c r="Y515" s="4"/>
      <c r="Z515" s="4"/>
      <c r="AA515" s="4"/>
      <c r="AB515" s="4"/>
      <c r="AC515" s="1003" t="s">
        <v>299</v>
      </c>
      <c r="AD515" s="895"/>
      <c r="AE515" s="895"/>
      <c r="AF515" s="891"/>
      <c r="AG515" s="29" t="s">
        <v>1289</v>
      </c>
      <c r="AH515" s="919"/>
      <c r="AI515" s="849"/>
      <c r="AJ515" s="849"/>
      <c r="AK515" s="881"/>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row>
    <row r="516" spans="1:157" ht="15.75" customHeight="1">
      <c r="A516" s="4"/>
      <c r="B516" s="911"/>
      <c r="C516" s="832"/>
      <c r="D516" s="832"/>
      <c r="E516" s="832"/>
      <c r="F516" s="832"/>
      <c r="G516" s="832"/>
      <c r="H516" s="912"/>
      <c r="I516" s="4" t="s">
        <v>1296</v>
      </c>
      <c r="J516" s="4"/>
      <c r="K516" s="4"/>
      <c r="L516" s="4"/>
      <c r="M516" s="4"/>
      <c r="N516" s="4"/>
      <c r="O516" s="4"/>
      <c r="P516" s="4"/>
      <c r="Q516" s="4"/>
      <c r="R516" s="4"/>
      <c r="S516" s="4"/>
      <c r="T516" s="4"/>
      <c r="U516" s="4"/>
      <c r="V516" s="4"/>
      <c r="W516" s="4"/>
      <c r="X516" s="4"/>
      <c r="Y516" s="4"/>
      <c r="Z516" s="4"/>
      <c r="AA516" s="4"/>
      <c r="AB516" s="4"/>
      <c r="AC516" s="1003" t="s">
        <v>299</v>
      </c>
      <c r="AD516" s="895"/>
      <c r="AE516" s="895"/>
      <c r="AF516" s="891"/>
      <c r="AG516" s="29" t="s">
        <v>1289</v>
      </c>
      <c r="AH516" s="919"/>
      <c r="AI516" s="849"/>
      <c r="AJ516" s="849"/>
      <c r="AK516" s="881"/>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row>
    <row r="517" spans="1:157" ht="12.75" customHeight="1">
      <c r="A517" s="4"/>
      <c r="B517" s="911"/>
      <c r="C517" s="832"/>
      <c r="D517" s="832"/>
      <c r="E517" s="832"/>
      <c r="F517" s="832"/>
      <c r="G517" s="832"/>
      <c r="H517" s="912"/>
      <c r="I517" s="4" t="s">
        <v>1297</v>
      </c>
      <c r="J517" s="4"/>
      <c r="K517" s="4"/>
      <c r="L517" s="4"/>
      <c r="M517" s="4"/>
      <c r="N517" s="4"/>
      <c r="O517" s="4"/>
      <c r="P517" s="4"/>
      <c r="Q517" s="4"/>
      <c r="R517" s="4"/>
      <c r="S517" s="4"/>
      <c r="T517" s="4"/>
      <c r="U517" s="4"/>
      <c r="V517" s="4"/>
      <c r="W517" s="4"/>
      <c r="X517" s="4"/>
      <c r="Y517" s="4"/>
      <c r="Z517" s="4"/>
      <c r="AA517" s="4"/>
      <c r="AB517" s="4"/>
      <c r="AC517" s="1003" t="s">
        <v>299</v>
      </c>
      <c r="AD517" s="895"/>
      <c r="AE517" s="895"/>
      <c r="AF517" s="891"/>
      <c r="AG517" s="29" t="s">
        <v>1289</v>
      </c>
      <c r="AH517" s="919"/>
      <c r="AI517" s="849"/>
      <c r="AJ517" s="849"/>
      <c r="AK517" s="881"/>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row>
    <row r="518" spans="1:157" ht="12.75" customHeight="1">
      <c r="A518" s="4"/>
      <c r="B518" s="911"/>
      <c r="C518" s="832"/>
      <c r="D518" s="832"/>
      <c r="E518" s="832"/>
      <c r="F518" s="832"/>
      <c r="G518" s="832"/>
      <c r="H518" s="912"/>
      <c r="I518" s="4" t="s">
        <v>1298</v>
      </c>
      <c r="J518" s="4"/>
      <c r="K518" s="4"/>
      <c r="L518" s="4"/>
      <c r="M518" s="4"/>
      <c r="N518" s="4"/>
      <c r="O518" s="4"/>
      <c r="P518" s="4"/>
      <c r="Q518" s="4"/>
      <c r="R518" s="4"/>
      <c r="S518" s="4"/>
      <c r="T518" s="4"/>
      <c r="U518" s="4"/>
      <c r="V518" s="4"/>
      <c r="W518" s="4"/>
      <c r="X518" s="4"/>
      <c r="Y518" s="4"/>
      <c r="Z518" s="4"/>
      <c r="AA518" s="4"/>
      <c r="AB518" s="4"/>
      <c r="AC518" s="1003">
        <v>8</v>
      </c>
      <c r="AD518" s="895"/>
      <c r="AE518" s="895"/>
      <c r="AF518" s="891"/>
      <c r="AG518" s="29" t="s">
        <v>1289</v>
      </c>
      <c r="AH518" s="919">
        <v>2021</v>
      </c>
      <c r="AI518" s="849"/>
      <c r="AJ518" s="849"/>
      <c r="AK518" s="881"/>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row>
    <row r="519" spans="1:157" ht="15.75" customHeight="1">
      <c r="A519" s="4"/>
      <c r="B519" s="911"/>
      <c r="C519" s="832"/>
      <c r="D519" s="832"/>
      <c r="E519" s="832"/>
      <c r="F519" s="832"/>
      <c r="G519" s="832"/>
      <c r="H519" s="912"/>
      <c r="I519" s="4" t="s">
        <v>1299</v>
      </c>
      <c r="J519" s="4"/>
      <c r="K519" s="4"/>
      <c r="L519" s="4"/>
      <c r="M519" s="4"/>
      <c r="N519" s="4"/>
      <c r="O519" s="4"/>
      <c r="P519" s="4"/>
      <c r="Q519" s="4"/>
      <c r="R519" s="4"/>
      <c r="S519" s="4"/>
      <c r="T519" s="4"/>
      <c r="U519" s="4"/>
      <c r="V519" s="4"/>
      <c r="W519" s="4"/>
      <c r="X519" s="4"/>
      <c r="Y519" s="4"/>
      <c r="Z519" s="4"/>
      <c r="AA519" s="4"/>
      <c r="AB519" s="4"/>
      <c r="AC519" s="885">
        <v>8</v>
      </c>
      <c r="AD519" s="849"/>
      <c r="AE519" s="849"/>
      <c r="AF519" s="898"/>
      <c r="AG519" s="29" t="s">
        <v>1289</v>
      </c>
      <c r="AH519" s="919">
        <v>2021</v>
      </c>
      <c r="AI519" s="849"/>
      <c r="AJ519" s="849"/>
      <c r="AK519" s="881"/>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row>
    <row r="520" spans="1:157" ht="15.75" customHeight="1">
      <c r="A520" s="4"/>
      <c r="B520" s="911"/>
      <c r="C520" s="832"/>
      <c r="D520" s="832"/>
      <c r="E520" s="832"/>
      <c r="F520" s="832"/>
      <c r="G520" s="832"/>
      <c r="H520" s="912"/>
      <c r="I520" s="88" t="s">
        <v>232</v>
      </c>
      <c r="J520" s="88"/>
      <c r="K520" s="88"/>
      <c r="L520" s="894" t="s">
        <v>1205</v>
      </c>
      <c r="M520" s="895"/>
      <c r="N520" s="895"/>
      <c r="O520" s="895"/>
      <c r="P520" s="895"/>
      <c r="Q520" s="895"/>
      <c r="R520" s="895"/>
      <c r="S520" s="895"/>
      <c r="T520" s="895"/>
      <c r="U520" s="895"/>
      <c r="V520" s="895"/>
      <c r="W520" s="895"/>
      <c r="X520" s="895"/>
      <c r="Y520" s="895"/>
      <c r="Z520" s="895"/>
      <c r="AA520" s="895"/>
      <c r="AB520" s="940"/>
      <c r="AC520" s="1003" t="s">
        <v>299</v>
      </c>
      <c r="AD520" s="895"/>
      <c r="AE520" s="895"/>
      <c r="AF520" s="891"/>
      <c r="AG520" s="134" t="s">
        <v>1289</v>
      </c>
      <c r="AH520" s="919"/>
      <c r="AI520" s="849"/>
      <c r="AJ520" s="849"/>
      <c r="AK520" s="881"/>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row>
    <row r="521" spans="1:157" ht="18" customHeight="1">
      <c r="A521" s="4"/>
      <c r="B521" s="135"/>
      <c r="C521" s="136"/>
      <c r="D521" s="136"/>
      <c r="E521" s="136"/>
      <c r="F521" s="136"/>
      <c r="G521" s="136"/>
      <c r="H521" s="137"/>
      <c r="I521" s="4" t="s">
        <v>1300</v>
      </c>
      <c r="J521" s="4"/>
      <c r="K521" s="4"/>
      <c r="L521" s="4"/>
      <c r="M521" s="4"/>
      <c r="N521" s="4"/>
      <c r="O521" s="4"/>
      <c r="P521" s="4"/>
      <c r="Q521" s="4"/>
      <c r="R521" s="4"/>
      <c r="S521" s="4"/>
      <c r="T521" s="4"/>
      <c r="U521" s="4"/>
      <c r="V521" s="4"/>
      <c r="W521" s="4"/>
      <c r="X521" s="4"/>
      <c r="Y521" s="4"/>
      <c r="Z521" s="4"/>
      <c r="AA521" s="4"/>
      <c r="AB521" s="4"/>
      <c r="AC521" s="885" t="s">
        <v>764</v>
      </c>
      <c r="AD521" s="849"/>
      <c r="AE521" s="849"/>
      <c r="AF521" s="881"/>
      <c r="AG521" s="29"/>
      <c r="AH521" s="961"/>
      <c r="AI521" s="832"/>
      <c r="AJ521" s="832"/>
      <c r="AK521" s="912"/>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row>
    <row r="522" spans="1:157" ht="15.75" customHeight="1">
      <c r="A522" s="4"/>
      <c r="B522" s="135"/>
      <c r="C522" s="136"/>
      <c r="D522" s="136"/>
      <c r="E522" s="136"/>
      <c r="F522" s="136"/>
      <c r="G522" s="136"/>
      <c r="H522" s="137"/>
      <c r="I522" s="4" t="s">
        <v>1301</v>
      </c>
      <c r="J522" s="4"/>
      <c r="K522" s="4"/>
      <c r="L522" s="4"/>
      <c r="M522" s="4"/>
      <c r="N522" s="4"/>
      <c r="O522" s="4"/>
      <c r="P522" s="4"/>
      <c r="Q522" s="4"/>
      <c r="R522" s="4"/>
      <c r="S522" s="4"/>
      <c r="T522" s="4"/>
      <c r="U522" s="4"/>
      <c r="V522" s="4"/>
      <c r="W522" s="4"/>
      <c r="X522" s="4"/>
      <c r="Y522" s="4"/>
      <c r="Z522" s="4"/>
      <c r="AA522" s="4"/>
      <c r="AB522" s="4"/>
      <c r="AC522" s="885"/>
      <c r="AD522" s="849"/>
      <c r="AE522" s="849"/>
      <c r="AF522" s="881"/>
      <c r="AG522" s="29"/>
      <c r="AH522" s="961"/>
      <c r="AI522" s="832"/>
      <c r="AJ522" s="832"/>
      <c r="AK522" s="912"/>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row>
    <row r="523" spans="1:157" ht="15.75" customHeight="1">
      <c r="A523" s="4"/>
      <c r="B523" s="135"/>
      <c r="C523" s="136"/>
      <c r="D523" s="136"/>
      <c r="E523" s="136"/>
      <c r="F523" s="136"/>
      <c r="G523" s="136"/>
      <c r="H523" s="137"/>
      <c r="I523" s="4" t="s">
        <v>1302</v>
      </c>
      <c r="J523" s="4"/>
      <c r="K523" s="4"/>
      <c r="L523" s="4"/>
      <c r="M523" s="4"/>
      <c r="N523" s="4"/>
      <c r="O523" s="4"/>
      <c r="P523" s="4"/>
      <c r="Q523" s="4"/>
      <c r="R523" s="4"/>
      <c r="S523" s="4"/>
      <c r="T523" s="4"/>
      <c r="U523" s="4"/>
      <c r="V523" s="4"/>
      <c r="W523" s="4"/>
      <c r="X523" s="4"/>
      <c r="Y523" s="4"/>
      <c r="Z523" s="4"/>
      <c r="AA523" s="4"/>
      <c r="AB523" s="4"/>
      <c r="AC523" s="138"/>
      <c r="AD523" s="139"/>
      <c r="AE523" s="139"/>
      <c r="AF523" s="140"/>
      <c r="AG523" s="29"/>
      <c r="AH523" s="11"/>
      <c r="AI523" s="11"/>
      <c r="AJ523" s="11"/>
      <c r="AK523" s="141"/>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row>
    <row r="524" spans="1:157" ht="15.75" customHeight="1">
      <c r="A524" s="4"/>
      <c r="B524" s="135"/>
      <c r="C524" s="136"/>
      <c r="D524" s="136"/>
      <c r="E524" s="136"/>
      <c r="F524" s="136"/>
      <c r="G524" s="136"/>
      <c r="H524" s="137"/>
      <c r="I524" s="128" t="s">
        <v>1303</v>
      </c>
      <c r="J524" s="88"/>
      <c r="K524" s="88"/>
      <c r="L524" s="88"/>
      <c r="M524" s="88"/>
      <c r="N524" s="88"/>
      <c r="O524" s="88"/>
      <c r="P524" s="88"/>
      <c r="Q524" s="88"/>
      <c r="R524" s="88"/>
      <c r="S524" s="88"/>
      <c r="T524" s="88"/>
      <c r="U524" s="88"/>
      <c r="V524" s="88"/>
      <c r="W524" s="88"/>
      <c r="X524" s="88"/>
      <c r="Y524" s="88"/>
      <c r="Z524" s="88"/>
      <c r="AA524" s="88"/>
      <c r="AB524" s="88"/>
      <c r="AC524" s="1013">
        <v>0.3</v>
      </c>
      <c r="AD524" s="849"/>
      <c r="AE524" s="849"/>
      <c r="AF524" s="881"/>
      <c r="AG524" s="134"/>
      <c r="AH524" s="1014"/>
      <c r="AI524" s="893"/>
      <c r="AJ524" s="893"/>
      <c r="AK524" s="915"/>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row>
    <row r="525" spans="1:157" ht="15.75" customHeight="1">
      <c r="A525" s="4"/>
      <c r="B525" s="135"/>
      <c r="C525" s="136"/>
      <c r="D525" s="136"/>
      <c r="E525" s="136"/>
      <c r="F525" s="136"/>
      <c r="G525" s="136"/>
      <c r="H525" s="137"/>
      <c r="I525" s="4"/>
      <c r="J525" s="4"/>
      <c r="K525" s="4"/>
      <c r="L525" s="12"/>
      <c r="M525" s="12"/>
      <c r="N525" s="12"/>
      <c r="O525" s="12"/>
      <c r="P525" s="12"/>
      <c r="Q525" s="12"/>
      <c r="R525" s="12"/>
      <c r="S525" s="12"/>
      <c r="T525" s="12"/>
      <c r="U525" s="12"/>
      <c r="V525" s="12"/>
      <c r="W525" s="12"/>
      <c r="X525" s="75"/>
      <c r="Y525" s="75"/>
      <c r="Z525" s="75"/>
      <c r="AA525" s="75"/>
      <c r="AB525" s="142"/>
      <c r="AC525" s="1015" t="s">
        <v>1288</v>
      </c>
      <c r="AD525" s="893"/>
      <c r="AE525" s="893"/>
      <c r="AF525" s="893"/>
      <c r="AG525" s="134" t="s">
        <v>1289</v>
      </c>
      <c r="AH525" s="969" t="s">
        <v>1290</v>
      </c>
      <c r="AI525" s="893"/>
      <c r="AJ525" s="893"/>
      <c r="AK525" s="915"/>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row>
    <row r="526" spans="1:157" ht="12.75" customHeight="1">
      <c r="A526" s="4"/>
      <c r="B526" s="1010" t="s">
        <v>1304</v>
      </c>
      <c r="C526" s="883"/>
      <c r="D526" s="883"/>
      <c r="E526" s="883"/>
      <c r="F526" s="883"/>
      <c r="G526" s="883"/>
      <c r="H526" s="884"/>
      <c r="I526" s="95" t="s">
        <v>1305</v>
      </c>
      <c r="J526" s="95"/>
      <c r="K526" s="95"/>
      <c r="L526" s="95"/>
      <c r="M526" s="95"/>
      <c r="N526" s="95"/>
      <c r="O526" s="95"/>
      <c r="P526" s="95"/>
      <c r="Q526" s="95"/>
      <c r="R526" s="95"/>
      <c r="S526" s="95"/>
      <c r="T526" s="95"/>
      <c r="U526" s="95"/>
      <c r="V526" s="95"/>
      <c r="W526" s="95"/>
      <c r="X526" s="4"/>
      <c r="Y526" s="4"/>
      <c r="Z526" s="4"/>
      <c r="AA526" s="4"/>
      <c r="AB526" s="4"/>
      <c r="AC526" s="1003">
        <v>12</v>
      </c>
      <c r="AD526" s="895"/>
      <c r="AE526" s="895"/>
      <c r="AF526" s="891"/>
      <c r="AG526" s="29" t="s">
        <v>1289</v>
      </c>
      <c r="AH526" s="919">
        <v>2020</v>
      </c>
      <c r="AI526" s="849"/>
      <c r="AJ526" s="849"/>
      <c r="AK526" s="881"/>
      <c r="AL526" s="4"/>
      <c r="AM526" s="4"/>
      <c r="AN526" s="813"/>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row>
    <row r="527" spans="1:157" ht="13.5" customHeight="1">
      <c r="A527" s="4"/>
      <c r="B527" s="911"/>
      <c r="C527" s="832"/>
      <c r="D527" s="832"/>
      <c r="E527" s="832"/>
      <c r="F527" s="832"/>
      <c r="G527" s="832"/>
      <c r="H527" s="912"/>
      <c r="I527" s="4" t="s">
        <v>1306</v>
      </c>
      <c r="J527" s="4"/>
      <c r="K527" s="4"/>
      <c r="L527" s="4"/>
      <c r="M527" s="4"/>
      <c r="N527" s="4"/>
      <c r="O527" s="4"/>
      <c r="P527" s="4"/>
      <c r="Q527" s="4"/>
      <c r="R527" s="4"/>
      <c r="S527" s="4"/>
      <c r="T527" s="4"/>
      <c r="U527" s="4"/>
      <c r="V527" s="4"/>
      <c r="W527" s="4"/>
      <c r="X527" s="4"/>
      <c r="Y527" s="4"/>
      <c r="Z527" s="4"/>
      <c r="AA527" s="4"/>
      <c r="AB527" s="4"/>
      <c r="AC527" s="1003">
        <v>1</v>
      </c>
      <c r="AD527" s="895"/>
      <c r="AE527" s="895"/>
      <c r="AF527" s="891"/>
      <c r="AG527" s="29" t="s">
        <v>1289</v>
      </c>
      <c r="AH527" s="919">
        <v>2021</v>
      </c>
      <c r="AI527" s="849"/>
      <c r="AJ527" s="849"/>
      <c r="AK527" s="881"/>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row>
    <row r="528" spans="1:157" ht="15.75" customHeight="1">
      <c r="A528" s="4"/>
      <c r="B528" s="911"/>
      <c r="C528" s="832"/>
      <c r="D528" s="832"/>
      <c r="E528" s="832"/>
      <c r="F528" s="832"/>
      <c r="G528" s="832"/>
      <c r="H528" s="912"/>
      <c r="I528" s="88" t="s">
        <v>1307</v>
      </c>
      <c r="J528" s="88"/>
      <c r="K528" s="88"/>
      <c r="L528" s="88"/>
      <c r="M528" s="88"/>
      <c r="N528" s="88"/>
      <c r="O528" s="88"/>
      <c r="P528" s="88"/>
      <c r="Q528" s="88"/>
      <c r="R528" s="88"/>
      <c r="S528" s="88"/>
      <c r="T528" s="88"/>
      <c r="U528" s="88"/>
      <c r="V528" s="88"/>
      <c r="W528" s="88"/>
      <c r="X528" s="88"/>
      <c r="Y528" s="88"/>
      <c r="Z528" s="88"/>
      <c r="AA528" s="88"/>
      <c r="AB528" s="88"/>
      <c r="AC528" s="1003">
        <v>9</v>
      </c>
      <c r="AD528" s="895"/>
      <c r="AE528" s="895"/>
      <c r="AF528" s="891"/>
      <c r="AG528" s="134" t="s">
        <v>1289</v>
      </c>
      <c r="AH528" s="919">
        <v>2021</v>
      </c>
      <c r="AI528" s="849"/>
      <c r="AJ528" s="849"/>
      <c r="AK528" s="881"/>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row>
    <row r="529" spans="1:157" ht="15.75" customHeight="1">
      <c r="A529" s="4"/>
      <c r="B529" s="1010" t="s">
        <v>1308</v>
      </c>
      <c r="C529" s="883"/>
      <c r="D529" s="883"/>
      <c r="E529" s="883"/>
      <c r="F529" s="883"/>
      <c r="G529" s="883"/>
      <c r="H529" s="884"/>
      <c r="I529" s="95" t="s">
        <v>1305</v>
      </c>
      <c r="J529" s="95"/>
      <c r="K529" s="95"/>
      <c r="L529" s="95"/>
      <c r="M529" s="95"/>
      <c r="N529" s="95"/>
      <c r="O529" s="95"/>
      <c r="P529" s="95"/>
      <c r="Q529" s="95"/>
      <c r="R529" s="95"/>
      <c r="S529" s="95"/>
      <c r="T529" s="95"/>
      <c r="U529" s="95"/>
      <c r="V529" s="95"/>
      <c r="W529" s="95"/>
      <c r="X529" s="95"/>
      <c r="Y529" s="95"/>
      <c r="Z529" s="95"/>
      <c r="AA529" s="95"/>
      <c r="AB529" s="95"/>
      <c r="AC529" s="885">
        <v>12</v>
      </c>
      <c r="AD529" s="849"/>
      <c r="AE529" s="849"/>
      <c r="AF529" s="898"/>
      <c r="AG529" s="143" t="s">
        <v>1289</v>
      </c>
      <c r="AH529" s="919">
        <v>2020</v>
      </c>
      <c r="AI529" s="849"/>
      <c r="AJ529" s="849"/>
      <c r="AK529" s="881"/>
      <c r="AL529" s="4"/>
      <c r="AM529" s="4"/>
      <c r="AN529" s="813"/>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row>
    <row r="530" spans="1:157" ht="15.75" customHeight="1">
      <c r="A530" s="4"/>
      <c r="B530" s="911"/>
      <c r="C530" s="832"/>
      <c r="D530" s="832"/>
      <c r="E530" s="832"/>
      <c r="F530" s="832"/>
      <c r="G530" s="832"/>
      <c r="H530" s="912"/>
      <c r="I530" s="4" t="s">
        <v>1306</v>
      </c>
      <c r="J530" s="4"/>
      <c r="K530" s="4"/>
      <c r="L530" s="4"/>
      <c r="M530" s="4"/>
      <c r="N530" s="4"/>
      <c r="O530" s="4"/>
      <c r="P530" s="4"/>
      <c r="Q530" s="4"/>
      <c r="R530" s="4"/>
      <c r="S530" s="4"/>
      <c r="T530" s="4"/>
      <c r="U530" s="4"/>
      <c r="V530" s="4"/>
      <c r="W530" s="4"/>
      <c r="X530" s="4"/>
      <c r="Y530" s="4"/>
      <c r="Z530" s="4"/>
      <c r="AA530" s="4"/>
      <c r="AB530" s="4"/>
      <c r="AC530" s="1003">
        <v>1</v>
      </c>
      <c r="AD530" s="895"/>
      <c r="AE530" s="895"/>
      <c r="AF530" s="891"/>
      <c r="AG530" s="29" t="s">
        <v>1289</v>
      </c>
      <c r="AH530" s="919">
        <v>2021</v>
      </c>
      <c r="AI530" s="849"/>
      <c r="AJ530" s="849"/>
      <c r="AK530" s="881"/>
      <c r="AL530" s="4"/>
      <c r="AM530" s="4"/>
      <c r="AN530" s="813"/>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row>
    <row r="531" spans="1:157" ht="15.75" customHeight="1">
      <c r="A531" s="4"/>
      <c r="B531" s="914"/>
      <c r="C531" s="893"/>
      <c r="D531" s="893"/>
      <c r="E531" s="893"/>
      <c r="F531" s="893"/>
      <c r="G531" s="893"/>
      <c r="H531" s="915"/>
      <c r="I531" s="88" t="s">
        <v>1307</v>
      </c>
      <c r="J531" s="88"/>
      <c r="K531" s="88"/>
      <c r="L531" s="88"/>
      <c r="M531" s="88"/>
      <c r="N531" s="88"/>
      <c r="O531" s="88"/>
      <c r="P531" s="88"/>
      <c r="Q531" s="88"/>
      <c r="R531" s="88"/>
      <c r="S531" s="88"/>
      <c r="T531" s="88"/>
      <c r="U531" s="88"/>
      <c r="V531" s="88"/>
      <c r="W531" s="88"/>
      <c r="X531" s="88"/>
      <c r="Y531" s="88"/>
      <c r="Z531" s="88"/>
      <c r="AA531" s="88"/>
      <c r="AB531" s="88"/>
      <c r="AC531" s="1003">
        <v>4</v>
      </c>
      <c r="AD531" s="895"/>
      <c r="AE531" s="895"/>
      <c r="AF531" s="891"/>
      <c r="AG531" s="134" t="s">
        <v>1289</v>
      </c>
      <c r="AH531" s="919">
        <v>2023</v>
      </c>
      <c r="AI531" s="849"/>
      <c r="AJ531" s="849"/>
      <c r="AK531" s="881"/>
      <c r="AL531" s="4"/>
      <c r="AM531" s="4"/>
      <c r="AN531" s="813"/>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row>
    <row r="532" spans="1:157" ht="15.75" customHeight="1">
      <c r="A532" s="4"/>
      <c r="B532" s="1010" t="s">
        <v>1309</v>
      </c>
      <c r="C532" s="883"/>
      <c r="D532" s="883"/>
      <c r="E532" s="883"/>
      <c r="F532" s="883"/>
      <c r="G532" s="883"/>
      <c r="H532" s="884"/>
      <c r="I532" s="126" t="s">
        <v>1310</v>
      </c>
      <c r="J532" s="95"/>
      <c r="K532" s="95"/>
      <c r="L532" s="95"/>
      <c r="M532" s="95"/>
      <c r="N532" s="95"/>
      <c r="O532" s="900" t="s">
        <v>2571</v>
      </c>
      <c r="P532" s="849"/>
      <c r="Q532" s="849"/>
      <c r="R532" s="849"/>
      <c r="S532" s="849"/>
      <c r="T532" s="849"/>
      <c r="U532" s="849"/>
      <c r="V532" s="849"/>
      <c r="W532" s="849"/>
      <c r="X532" s="849"/>
      <c r="Y532" s="849"/>
      <c r="Z532" s="849"/>
      <c r="AA532" s="898"/>
      <c r="AB532" s="96"/>
      <c r="AC532" s="885" t="s">
        <v>299</v>
      </c>
      <c r="AD532" s="849"/>
      <c r="AE532" s="849"/>
      <c r="AF532" s="898"/>
      <c r="AG532" s="143" t="s">
        <v>1289</v>
      </c>
      <c r="AH532" s="919"/>
      <c r="AI532" s="849"/>
      <c r="AJ532" s="849"/>
      <c r="AK532" s="881"/>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row>
    <row r="533" spans="1:157" ht="15.75" customHeight="1">
      <c r="A533" s="4"/>
      <c r="B533" s="911"/>
      <c r="C533" s="832"/>
      <c r="D533" s="832"/>
      <c r="E533" s="832"/>
      <c r="F533" s="832"/>
      <c r="G533" s="832"/>
      <c r="H533" s="912"/>
      <c r="I533" s="127" t="s">
        <v>43</v>
      </c>
      <c r="J533" s="4"/>
      <c r="K533" s="4"/>
      <c r="L533" s="4"/>
      <c r="M533" s="4"/>
      <c r="N533" s="4"/>
      <c r="O533" s="4"/>
      <c r="P533" s="4"/>
      <c r="Q533" s="4"/>
      <c r="R533" s="4"/>
      <c r="S533" s="4"/>
      <c r="T533" s="4"/>
      <c r="U533" s="4"/>
      <c r="V533" s="4"/>
      <c r="W533" s="4"/>
      <c r="X533" s="4"/>
      <c r="Y533" s="4"/>
      <c r="Z533" s="4"/>
      <c r="AA533" s="4"/>
      <c r="AB533" s="98"/>
      <c r="AC533" s="1003">
        <v>1</v>
      </c>
      <c r="AD533" s="895"/>
      <c r="AE533" s="895"/>
      <c r="AF533" s="891"/>
      <c r="AG533" s="29" t="s">
        <v>1289</v>
      </c>
      <c r="AH533" s="919">
        <v>2020</v>
      </c>
      <c r="AI533" s="849"/>
      <c r="AJ533" s="849"/>
      <c r="AK533" s="881"/>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row>
    <row r="534" spans="1:157" ht="15.75" customHeight="1">
      <c r="A534" s="4"/>
      <c r="B534" s="911"/>
      <c r="C534" s="832"/>
      <c r="D534" s="832"/>
      <c r="E534" s="832"/>
      <c r="F534" s="832"/>
      <c r="G534" s="832"/>
      <c r="H534" s="912"/>
      <c r="I534" s="128" t="s">
        <v>1311</v>
      </c>
      <c r="J534" s="88"/>
      <c r="K534" s="88"/>
      <c r="L534" s="88"/>
      <c r="M534" s="88"/>
      <c r="N534" s="88"/>
      <c r="O534" s="88"/>
      <c r="P534" s="88"/>
      <c r="Q534" s="88"/>
      <c r="R534" s="88"/>
      <c r="S534" s="88"/>
      <c r="T534" s="88"/>
      <c r="U534" s="88"/>
      <c r="V534" s="88"/>
      <c r="W534" s="88"/>
      <c r="X534" s="88"/>
      <c r="Y534" s="88"/>
      <c r="Z534" s="88"/>
      <c r="AA534" s="88"/>
      <c r="AB534" s="100"/>
      <c r="AC534" s="1003">
        <v>6</v>
      </c>
      <c r="AD534" s="895"/>
      <c r="AE534" s="895"/>
      <c r="AF534" s="891"/>
      <c r="AG534" s="134" t="s">
        <v>1289</v>
      </c>
      <c r="AH534" s="919">
        <v>2020</v>
      </c>
      <c r="AI534" s="849"/>
      <c r="AJ534" s="849"/>
      <c r="AK534" s="881"/>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row>
    <row r="535" spans="1:157" ht="15.75" customHeight="1">
      <c r="A535" s="4"/>
      <c r="B535" s="911"/>
      <c r="C535" s="832"/>
      <c r="D535" s="832"/>
      <c r="E535" s="832"/>
      <c r="F535" s="832"/>
      <c r="G535" s="832"/>
      <c r="H535" s="912"/>
      <c r="I535" s="95" t="s">
        <v>1312</v>
      </c>
      <c r="J535" s="95"/>
      <c r="K535" s="95"/>
      <c r="L535" s="95"/>
      <c r="M535" s="95"/>
      <c r="N535" s="95"/>
      <c r="O535" s="894" t="s">
        <v>2572</v>
      </c>
      <c r="P535" s="895"/>
      <c r="Q535" s="895"/>
      <c r="R535" s="895"/>
      <c r="S535" s="895"/>
      <c r="T535" s="895"/>
      <c r="U535" s="895"/>
      <c r="V535" s="895"/>
      <c r="W535" s="895"/>
      <c r="X535" s="895"/>
      <c r="Y535" s="895"/>
      <c r="Z535" s="895"/>
      <c r="AA535" s="891"/>
      <c r="AB535" s="4"/>
      <c r="AC535" s="1003" t="s">
        <v>299</v>
      </c>
      <c r="AD535" s="895"/>
      <c r="AE535" s="895"/>
      <c r="AF535" s="891"/>
      <c r="AG535" s="29" t="s">
        <v>1289</v>
      </c>
      <c r="AH535" s="919"/>
      <c r="AI535" s="849"/>
      <c r="AJ535" s="849"/>
      <c r="AK535" s="881"/>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row>
    <row r="536" spans="1:157" ht="15.75" customHeight="1">
      <c r="A536" s="4"/>
      <c r="B536" s="911"/>
      <c r="C536" s="832"/>
      <c r="D536" s="832"/>
      <c r="E536" s="832"/>
      <c r="F536" s="832"/>
      <c r="G536" s="832"/>
      <c r="H536" s="912"/>
      <c r="I536" s="4" t="s">
        <v>43</v>
      </c>
      <c r="J536" s="4"/>
      <c r="K536" s="4"/>
      <c r="L536" s="4"/>
      <c r="M536" s="4"/>
      <c r="N536" s="4"/>
      <c r="O536" s="4"/>
      <c r="P536" s="4"/>
      <c r="Q536" s="4"/>
      <c r="R536" s="4"/>
      <c r="S536" s="4"/>
      <c r="T536" s="4"/>
      <c r="U536" s="4"/>
      <c r="V536" s="4"/>
      <c r="W536" s="4"/>
      <c r="X536" s="4"/>
      <c r="Y536" s="4"/>
      <c r="Z536" s="4"/>
      <c r="AA536" s="4"/>
      <c r="AB536" s="4"/>
      <c r="AC536" s="1003">
        <v>1</v>
      </c>
      <c r="AD536" s="895"/>
      <c r="AE536" s="895"/>
      <c r="AF536" s="891"/>
      <c r="AG536" s="29" t="s">
        <v>1289</v>
      </c>
      <c r="AH536" s="919">
        <v>2020</v>
      </c>
      <c r="AI536" s="849"/>
      <c r="AJ536" s="849"/>
      <c r="AK536" s="881"/>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row>
    <row r="537" spans="1:157" ht="15.75" customHeight="1">
      <c r="A537" s="4"/>
      <c r="B537" s="911"/>
      <c r="C537" s="832"/>
      <c r="D537" s="832"/>
      <c r="E537" s="832"/>
      <c r="F537" s="832"/>
      <c r="G537" s="832"/>
      <c r="H537" s="912"/>
      <c r="I537" s="88" t="s">
        <v>1311</v>
      </c>
      <c r="J537" s="88"/>
      <c r="K537" s="88"/>
      <c r="L537" s="88"/>
      <c r="M537" s="88"/>
      <c r="N537" s="88"/>
      <c r="O537" s="88"/>
      <c r="P537" s="88"/>
      <c r="Q537" s="88"/>
      <c r="R537" s="88"/>
      <c r="S537" s="88"/>
      <c r="T537" s="88"/>
      <c r="U537" s="88"/>
      <c r="V537" s="88"/>
      <c r="W537" s="88"/>
      <c r="X537" s="88"/>
      <c r="Y537" s="88"/>
      <c r="Z537" s="88"/>
      <c r="AA537" s="88"/>
      <c r="AB537" s="88"/>
      <c r="AC537" s="1003">
        <v>2</v>
      </c>
      <c r="AD537" s="895"/>
      <c r="AE537" s="895"/>
      <c r="AF537" s="891"/>
      <c r="AG537" s="134" t="s">
        <v>1289</v>
      </c>
      <c r="AH537" s="919">
        <v>2021</v>
      </c>
      <c r="AI537" s="849"/>
      <c r="AJ537" s="849"/>
      <c r="AK537" s="881"/>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row>
    <row r="538" spans="1:157" ht="15.75" customHeight="1">
      <c r="A538" s="4"/>
      <c r="B538" s="911"/>
      <c r="C538" s="832"/>
      <c r="D538" s="832"/>
      <c r="E538" s="832"/>
      <c r="F538" s="832"/>
      <c r="G538" s="832"/>
      <c r="H538" s="912"/>
      <c r="I538" s="95" t="s">
        <v>1312</v>
      </c>
      <c r="J538" s="95"/>
      <c r="K538" s="95"/>
      <c r="L538" s="95"/>
      <c r="M538" s="95"/>
      <c r="N538" s="95"/>
      <c r="O538" s="894" t="s">
        <v>1205</v>
      </c>
      <c r="P538" s="895"/>
      <c r="Q538" s="895"/>
      <c r="R538" s="895"/>
      <c r="S538" s="895"/>
      <c r="T538" s="895"/>
      <c r="U538" s="895"/>
      <c r="V538" s="895"/>
      <c r="W538" s="895"/>
      <c r="X538" s="895"/>
      <c r="Y538" s="895"/>
      <c r="Z538" s="895"/>
      <c r="AA538" s="891"/>
      <c r="AB538" s="4"/>
      <c r="AC538" s="1003" t="s">
        <v>299</v>
      </c>
      <c r="AD538" s="895"/>
      <c r="AE538" s="895"/>
      <c r="AF538" s="891"/>
      <c r="AG538" s="29" t="s">
        <v>1289</v>
      </c>
      <c r="AH538" s="919"/>
      <c r="AI538" s="849"/>
      <c r="AJ538" s="849"/>
      <c r="AK538" s="881"/>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row>
    <row r="539" spans="1:157" ht="15.75" customHeight="1">
      <c r="A539" s="4"/>
      <c r="B539" s="911"/>
      <c r="C539" s="832"/>
      <c r="D539" s="832"/>
      <c r="E539" s="832"/>
      <c r="F539" s="832"/>
      <c r="G539" s="832"/>
      <c r="H539" s="912"/>
      <c r="I539" s="4" t="s">
        <v>43</v>
      </c>
      <c r="J539" s="4"/>
      <c r="K539" s="4"/>
      <c r="L539" s="4"/>
      <c r="M539" s="4"/>
      <c r="N539" s="4"/>
      <c r="O539" s="4"/>
      <c r="P539" s="4"/>
      <c r="Q539" s="4"/>
      <c r="R539" s="4"/>
      <c r="S539" s="4"/>
      <c r="T539" s="4"/>
      <c r="U539" s="4"/>
      <c r="V539" s="4"/>
      <c r="W539" s="4"/>
      <c r="X539" s="4"/>
      <c r="Y539" s="4"/>
      <c r="Z539" s="4"/>
      <c r="AA539" s="4"/>
      <c r="AB539" s="4"/>
      <c r="AC539" s="1003" t="s">
        <v>299</v>
      </c>
      <c r="AD539" s="895"/>
      <c r="AE539" s="895"/>
      <c r="AF539" s="891"/>
      <c r="AG539" s="29" t="s">
        <v>1289</v>
      </c>
      <c r="AH539" s="919"/>
      <c r="AI539" s="849"/>
      <c r="AJ539" s="849"/>
      <c r="AK539" s="881"/>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row>
    <row r="540" spans="1:157" ht="15.75" customHeight="1">
      <c r="A540" s="4"/>
      <c r="B540" s="911"/>
      <c r="C540" s="832"/>
      <c r="D540" s="832"/>
      <c r="E540" s="832"/>
      <c r="F540" s="832"/>
      <c r="G540" s="832"/>
      <c r="H540" s="912"/>
      <c r="I540" s="88" t="s">
        <v>1311</v>
      </c>
      <c r="J540" s="88"/>
      <c r="K540" s="88"/>
      <c r="L540" s="88"/>
      <c r="M540" s="88"/>
      <c r="N540" s="88"/>
      <c r="O540" s="88"/>
      <c r="P540" s="88"/>
      <c r="Q540" s="88"/>
      <c r="R540" s="88"/>
      <c r="S540" s="88"/>
      <c r="T540" s="88"/>
      <c r="U540" s="88"/>
      <c r="V540" s="88"/>
      <c r="W540" s="88"/>
      <c r="X540" s="88"/>
      <c r="Y540" s="88"/>
      <c r="Z540" s="88"/>
      <c r="AA540" s="88"/>
      <c r="AB540" s="88"/>
      <c r="AC540" s="1003" t="s">
        <v>299</v>
      </c>
      <c r="AD540" s="895"/>
      <c r="AE540" s="895"/>
      <c r="AF540" s="891"/>
      <c r="AG540" s="134" t="s">
        <v>1289</v>
      </c>
      <c r="AH540" s="919"/>
      <c r="AI540" s="849"/>
      <c r="AJ540" s="849"/>
      <c r="AK540" s="881"/>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row>
    <row r="541" spans="1:157" ht="15.75" customHeight="1">
      <c r="A541" s="4"/>
      <c r="B541" s="911"/>
      <c r="C541" s="832"/>
      <c r="D541" s="832"/>
      <c r="E541" s="832"/>
      <c r="F541" s="832"/>
      <c r="G541" s="832"/>
      <c r="H541" s="912"/>
      <c r="I541" s="95" t="s">
        <v>1312</v>
      </c>
      <c r="J541" s="95"/>
      <c r="K541" s="95"/>
      <c r="L541" s="95"/>
      <c r="M541" s="95"/>
      <c r="N541" s="95"/>
      <c r="O541" s="894" t="s">
        <v>1205</v>
      </c>
      <c r="P541" s="895"/>
      <c r="Q541" s="895"/>
      <c r="R541" s="895"/>
      <c r="S541" s="895"/>
      <c r="T541" s="895"/>
      <c r="U541" s="895"/>
      <c r="V541" s="895"/>
      <c r="W541" s="895"/>
      <c r="X541" s="895"/>
      <c r="Y541" s="895"/>
      <c r="Z541" s="895"/>
      <c r="AA541" s="891"/>
      <c r="AB541" s="4"/>
      <c r="AC541" s="1003" t="s">
        <v>299</v>
      </c>
      <c r="AD541" s="895"/>
      <c r="AE541" s="895"/>
      <c r="AF541" s="891"/>
      <c r="AG541" s="29" t="s">
        <v>1289</v>
      </c>
      <c r="AH541" s="919"/>
      <c r="AI541" s="849"/>
      <c r="AJ541" s="849"/>
      <c r="AK541" s="881"/>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row>
    <row r="542" spans="1:157" ht="15.75" customHeight="1">
      <c r="A542" s="4"/>
      <c r="B542" s="911"/>
      <c r="C542" s="832"/>
      <c r="D542" s="832"/>
      <c r="E542" s="832"/>
      <c r="F542" s="832"/>
      <c r="G542" s="832"/>
      <c r="H542" s="912"/>
      <c r="I542" s="4" t="s">
        <v>43</v>
      </c>
      <c r="J542" s="4"/>
      <c r="K542" s="4"/>
      <c r="L542" s="4"/>
      <c r="M542" s="4"/>
      <c r="N542" s="4"/>
      <c r="O542" s="4"/>
      <c r="P542" s="4"/>
      <c r="Q542" s="4"/>
      <c r="R542" s="4"/>
      <c r="S542" s="4"/>
      <c r="T542" s="4"/>
      <c r="U542" s="4"/>
      <c r="V542" s="4"/>
      <c r="W542" s="4"/>
      <c r="X542" s="4"/>
      <c r="Y542" s="4"/>
      <c r="Z542" s="4"/>
      <c r="AA542" s="4"/>
      <c r="AB542" s="4"/>
      <c r="AC542" s="1003" t="s">
        <v>299</v>
      </c>
      <c r="AD542" s="895"/>
      <c r="AE542" s="895"/>
      <c r="AF542" s="891"/>
      <c r="AG542" s="29" t="s">
        <v>1289</v>
      </c>
      <c r="AH542" s="919"/>
      <c r="AI542" s="849"/>
      <c r="AJ542" s="849"/>
      <c r="AK542" s="881"/>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row>
    <row r="543" spans="1:157" ht="15.75" customHeight="1">
      <c r="A543" s="4"/>
      <c r="B543" s="911"/>
      <c r="C543" s="832"/>
      <c r="D543" s="832"/>
      <c r="E543" s="832"/>
      <c r="F543" s="832"/>
      <c r="G543" s="832"/>
      <c r="H543" s="912"/>
      <c r="I543" s="88" t="s">
        <v>1311</v>
      </c>
      <c r="J543" s="88"/>
      <c r="K543" s="88"/>
      <c r="L543" s="88"/>
      <c r="M543" s="88"/>
      <c r="N543" s="88"/>
      <c r="O543" s="88"/>
      <c r="P543" s="88"/>
      <c r="Q543" s="88"/>
      <c r="R543" s="88"/>
      <c r="S543" s="88"/>
      <c r="T543" s="88"/>
      <c r="U543" s="88"/>
      <c r="V543" s="88"/>
      <c r="W543" s="88"/>
      <c r="X543" s="88"/>
      <c r="Y543" s="88"/>
      <c r="Z543" s="88"/>
      <c r="AA543" s="88"/>
      <c r="AB543" s="88"/>
      <c r="AC543" s="1003" t="s">
        <v>299</v>
      </c>
      <c r="AD543" s="895"/>
      <c r="AE543" s="895"/>
      <c r="AF543" s="891"/>
      <c r="AG543" s="134" t="s">
        <v>1289</v>
      </c>
      <c r="AH543" s="919"/>
      <c r="AI543" s="849"/>
      <c r="AJ543" s="849"/>
      <c r="AK543" s="881"/>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row>
    <row r="544" spans="1:157" ht="15.75" customHeight="1">
      <c r="A544" s="4"/>
      <c r="B544" s="911"/>
      <c r="C544" s="832"/>
      <c r="D544" s="832"/>
      <c r="E544" s="832"/>
      <c r="F544" s="832"/>
      <c r="G544" s="832"/>
      <c r="H544" s="912"/>
      <c r="I544" s="95" t="s">
        <v>1312</v>
      </c>
      <c r="J544" s="95"/>
      <c r="K544" s="95"/>
      <c r="L544" s="95"/>
      <c r="M544" s="95"/>
      <c r="N544" s="95"/>
      <c r="O544" s="894" t="s">
        <v>1205</v>
      </c>
      <c r="P544" s="895"/>
      <c r="Q544" s="895"/>
      <c r="R544" s="895"/>
      <c r="S544" s="895"/>
      <c r="T544" s="895"/>
      <c r="U544" s="895"/>
      <c r="V544" s="895"/>
      <c r="W544" s="895"/>
      <c r="X544" s="895"/>
      <c r="Y544" s="895"/>
      <c r="Z544" s="895"/>
      <c r="AA544" s="891"/>
      <c r="AB544" s="4"/>
      <c r="AC544" s="1003" t="s">
        <v>299</v>
      </c>
      <c r="AD544" s="895"/>
      <c r="AE544" s="895"/>
      <c r="AF544" s="891"/>
      <c r="AG544" s="29" t="s">
        <v>1289</v>
      </c>
      <c r="AH544" s="919"/>
      <c r="AI544" s="849"/>
      <c r="AJ544" s="849"/>
      <c r="AK544" s="881"/>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row>
    <row r="545" spans="1:157" ht="15.75" customHeight="1">
      <c r="A545" s="4"/>
      <c r="B545" s="911"/>
      <c r="C545" s="832"/>
      <c r="D545" s="832"/>
      <c r="E545" s="832"/>
      <c r="F545" s="832"/>
      <c r="G545" s="832"/>
      <c r="H545" s="912"/>
      <c r="I545" s="4" t="s">
        <v>43</v>
      </c>
      <c r="J545" s="4"/>
      <c r="K545" s="4"/>
      <c r="L545" s="4"/>
      <c r="M545" s="4"/>
      <c r="N545" s="4"/>
      <c r="O545" s="4"/>
      <c r="P545" s="4"/>
      <c r="Q545" s="4"/>
      <c r="R545" s="4"/>
      <c r="S545" s="4"/>
      <c r="T545" s="4"/>
      <c r="U545" s="4"/>
      <c r="V545" s="4"/>
      <c r="W545" s="4"/>
      <c r="X545" s="4"/>
      <c r="Y545" s="4"/>
      <c r="Z545" s="4"/>
      <c r="AA545" s="4"/>
      <c r="AB545" s="4"/>
      <c r="AC545" s="1003" t="s">
        <v>299</v>
      </c>
      <c r="AD545" s="895"/>
      <c r="AE545" s="895"/>
      <c r="AF545" s="891"/>
      <c r="AG545" s="134" t="s">
        <v>1289</v>
      </c>
      <c r="AH545" s="919"/>
      <c r="AI545" s="849"/>
      <c r="AJ545" s="849"/>
      <c r="AK545" s="881"/>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row>
    <row r="546" spans="1:157" ht="15.75" customHeight="1">
      <c r="A546" s="4"/>
      <c r="B546" s="911"/>
      <c r="C546" s="832"/>
      <c r="D546" s="832"/>
      <c r="E546" s="832"/>
      <c r="F546" s="832"/>
      <c r="G546" s="832"/>
      <c r="H546" s="912"/>
      <c r="I546" s="88" t="s">
        <v>1311</v>
      </c>
      <c r="J546" s="88"/>
      <c r="K546" s="88"/>
      <c r="L546" s="88"/>
      <c r="M546" s="88"/>
      <c r="N546" s="88"/>
      <c r="O546" s="88"/>
      <c r="P546" s="88"/>
      <c r="Q546" s="88"/>
      <c r="R546" s="88"/>
      <c r="S546" s="88"/>
      <c r="T546" s="88"/>
      <c r="U546" s="88"/>
      <c r="V546" s="88"/>
      <c r="W546" s="88"/>
      <c r="X546" s="88"/>
      <c r="Y546" s="88"/>
      <c r="Z546" s="88"/>
      <c r="AA546" s="88"/>
      <c r="AB546" s="88"/>
      <c r="AC546" s="1003" t="s">
        <v>299</v>
      </c>
      <c r="AD546" s="895"/>
      <c r="AE546" s="895"/>
      <c r="AF546" s="891"/>
      <c r="AG546" s="29" t="s">
        <v>1289</v>
      </c>
      <c r="AH546" s="919"/>
      <c r="AI546" s="849"/>
      <c r="AJ546" s="849"/>
      <c r="AK546" s="881"/>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row>
    <row r="547" spans="1:157" ht="15.75" customHeight="1">
      <c r="A547" s="4"/>
      <c r="B547" s="911"/>
      <c r="C547" s="832"/>
      <c r="D547" s="832"/>
      <c r="E547" s="832"/>
      <c r="F547" s="832"/>
      <c r="G547" s="832"/>
      <c r="H547" s="912"/>
      <c r="I547" s="95" t="s">
        <v>1312</v>
      </c>
      <c r="J547" s="95"/>
      <c r="K547" s="95"/>
      <c r="L547" s="95"/>
      <c r="M547" s="95"/>
      <c r="N547" s="95"/>
      <c r="O547" s="894" t="s">
        <v>1205</v>
      </c>
      <c r="P547" s="895"/>
      <c r="Q547" s="895"/>
      <c r="R547" s="895"/>
      <c r="S547" s="895"/>
      <c r="T547" s="895"/>
      <c r="U547" s="895"/>
      <c r="V547" s="895"/>
      <c r="W547" s="895"/>
      <c r="X547" s="895"/>
      <c r="Y547" s="895"/>
      <c r="Z547" s="895"/>
      <c r="AA547" s="891"/>
      <c r="AB547" s="4"/>
      <c r="AC547" s="1003" t="s">
        <v>299</v>
      </c>
      <c r="AD547" s="895"/>
      <c r="AE547" s="895"/>
      <c r="AF547" s="891"/>
      <c r="AG547" s="134" t="s">
        <v>1289</v>
      </c>
      <c r="AH547" s="919"/>
      <c r="AI547" s="849"/>
      <c r="AJ547" s="849"/>
      <c r="AK547" s="881"/>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row>
    <row r="548" spans="1:157" ht="15.75" customHeight="1">
      <c r="A548" s="4"/>
      <c r="B548" s="911"/>
      <c r="C548" s="832"/>
      <c r="D548" s="832"/>
      <c r="E548" s="832"/>
      <c r="F548" s="832"/>
      <c r="G548" s="832"/>
      <c r="H548" s="912"/>
      <c r="I548" s="4" t="s">
        <v>43</v>
      </c>
      <c r="J548" s="4"/>
      <c r="K548" s="4"/>
      <c r="L548" s="4"/>
      <c r="M548" s="4"/>
      <c r="N548" s="4"/>
      <c r="O548" s="4"/>
      <c r="P548" s="4"/>
      <c r="Q548" s="4"/>
      <c r="R548" s="4"/>
      <c r="S548" s="4"/>
      <c r="T548" s="4"/>
      <c r="U548" s="4"/>
      <c r="V548" s="4"/>
      <c r="W548" s="4"/>
      <c r="X548" s="4"/>
      <c r="Y548" s="4"/>
      <c r="Z548" s="4"/>
      <c r="AA548" s="4"/>
      <c r="AB548" s="4"/>
      <c r="AC548" s="1003" t="s">
        <v>299</v>
      </c>
      <c r="AD548" s="895"/>
      <c r="AE548" s="895"/>
      <c r="AF548" s="891"/>
      <c r="AG548" s="29" t="s">
        <v>1289</v>
      </c>
      <c r="AH548" s="919"/>
      <c r="AI548" s="849"/>
      <c r="AJ548" s="849"/>
      <c r="AK548" s="881"/>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row>
    <row r="549" spans="1:157" ht="15.75" customHeight="1">
      <c r="A549" s="4"/>
      <c r="B549" s="911"/>
      <c r="C549" s="832"/>
      <c r="D549" s="832"/>
      <c r="E549" s="832"/>
      <c r="F549" s="832"/>
      <c r="G549" s="832"/>
      <c r="H549" s="912"/>
      <c r="I549" s="88" t="s">
        <v>1311</v>
      </c>
      <c r="J549" s="88"/>
      <c r="K549" s="88"/>
      <c r="L549" s="88"/>
      <c r="M549" s="88"/>
      <c r="N549" s="88"/>
      <c r="O549" s="88"/>
      <c r="P549" s="88"/>
      <c r="Q549" s="88"/>
      <c r="R549" s="88"/>
      <c r="S549" s="88"/>
      <c r="T549" s="88"/>
      <c r="U549" s="88"/>
      <c r="V549" s="88"/>
      <c r="W549" s="88"/>
      <c r="X549" s="88"/>
      <c r="Y549" s="88"/>
      <c r="Z549" s="88"/>
      <c r="AA549" s="88"/>
      <c r="AB549" s="88"/>
      <c r="AC549" s="1003" t="s">
        <v>299</v>
      </c>
      <c r="AD549" s="895"/>
      <c r="AE549" s="895"/>
      <c r="AF549" s="891"/>
      <c r="AG549" s="134" t="s">
        <v>1289</v>
      </c>
      <c r="AH549" s="919"/>
      <c r="AI549" s="849"/>
      <c r="AJ549" s="849"/>
      <c r="AK549" s="881"/>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row>
    <row r="550" spans="1:157" ht="15.75" customHeight="1">
      <c r="A550" s="4"/>
      <c r="B550" s="911"/>
      <c r="C550" s="832"/>
      <c r="D550" s="832"/>
      <c r="E550" s="832"/>
      <c r="F550" s="832"/>
      <c r="G550" s="832"/>
      <c r="H550" s="912"/>
      <c r="I550" s="95" t="s">
        <v>1313</v>
      </c>
      <c r="J550" s="95"/>
      <c r="K550" s="95"/>
      <c r="L550" s="95"/>
      <c r="M550" s="95"/>
      <c r="N550" s="95"/>
      <c r="O550" s="95"/>
      <c r="P550" s="95"/>
      <c r="Q550" s="95"/>
      <c r="R550" s="95"/>
      <c r="S550" s="95"/>
      <c r="T550" s="95"/>
      <c r="U550" s="95"/>
      <c r="V550" s="95"/>
      <c r="W550" s="95"/>
      <c r="X550" s="4"/>
      <c r="Y550" s="4"/>
      <c r="Z550" s="4"/>
      <c r="AA550" s="4"/>
      <c r="AB550" s="4"/>
      <c r="AC550" s="1003" t="s">
        <v>299</v>
      </c>
      <c r="AD550" s="895"/>
      <c r="AE550" s="895"/>
      <c r="AF550" s="891"/>
      <c r="AG550" s="134" t="s">
        <v>1289</v>
      </c>
      <c r="AH550" s="919"/>
      <c r="AI550" s="849"/>
      <c r="AJ550" s="849"/>
      <c r="AK550" s="881"/>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row>
    <row r="551" spans="1:157" ht="15.75" customHeight="1">
      <c r="A551" s="4"/>
      <c r="B551" s="911"/>
      <c r="C551" s="832"/>
      <c r="D551" s="832"/>
      <c r="E551" s="832"/>
      <c r="F551" s="832"/>
      <c r="G551" s="832"/>
      <c r="H551" s="912"/>
      <c r="I551" s="4" t="s">
        <v>1314</v>
      </c>
      <c r="J551" s="4"/>
      <c r="K551" s="4"/>
      <c r="L551" s="4"/>
      <c r="M551" s="4"/>
      <c r="N551" s="4"/>
      <c r="O551" s="4"/>
      <c r="P551" s="4"/>
      <c r="Q551" s="4"/>
      <c r="R551" s="4"/>
      <c r="S551" s="4"/>
      <c r="T551" s="4"/>
      <c r="U551" s="4"/>
      <c r="V551" s="4"/>
      <c r="W551" s="4"/>
      <c r="X551" s="4"/>
      <c r="Y551" s="4"/>
      <c r="Z551" s="4"/>
      <c r="AA551" s="4"/>
      <c r="AB551" s="4"/>
      <c r="AC551" s="1003" t="s">
        <v>299</v>
      </c>
      <c r="AD551" s="895"/>
      <c r="AE551" s="895"/>
      <c r="AF551" s="891"/>
      <c r="AG551" s="29" t="s">
        <v>1289</v>
      </c>
      <c r="AH551" s="919"/>
      <c r="AI551" s="849"/>
      <c r="AJ551" s="849"/>
      <c r="AK551" s="881"/>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row>
    <row r="552" spans="1:157" ht="15.75" customHeight="1">
      <c r="A552" s="4"/>
      <c r="B552" s="911"/>
      <c r="C552" s="832"/>
      <c r="D552" s="832"/>
      <c r="E552" s="832"/>
      <c r="F552" s="832"/>
      <c r="G552" s="832"/>
      <c r="H552" s="912"/>
      <c r="I552" s="4" t="s">
        <v>1315</v>
      </c>
      <c r="J552" s="4"/>
      <c r="K552" s="4"/>
      <c r="L552" s="4"/>
      <c r="M552" s="4"/>
      <c r="N552" s="4"/>
      <c r="O552" s="4"/>
      <c r="P552" s="4"/>
      <c r="Q552" s="4"/>
      <c r="R552" s="4"/>
      <c r="S552" s="4"/>
      <c r="T552" s="4"/>
      <c r="U552" s="4"/>
      <c r="V552" s="4"/>
      <c r="W552" s="4"/>
      <c r="X552" s="4"/>
      <c r="Y552" s="4"/>
      <c r="Z552" s="4"/>
      <c r="AA552" s="4"/>
      <c r="AB552" s="4"/>
      <c r="AC552" s="1003" t="s">
        <v>299</v>
      </c>
      <c r="AD552" s="895"/>
      <c r="AE552" s="895"/>
      <c r="AF552" s="891"/>
      <c r="AG552" s="134" t="s">
        <v>1289</v>
      </c>
      <c r="AH552" s="919"/>
      <c r="AI552" s="849"/>
      <c r="AJ552" s="849"/>
      <c r="AK552" s="881"/>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row>
    <row r="553" spans="1:157" ht="15.75" customHeight="1">
      <c r="A553" s="4"/>
      <c r="B553" s="911"/>
      <c r="C553" s="832"/>
      <c r="D553" s="832"/>
      <c r="E553" s="832"/>
      <c r="F553" s="832"/>
      <c r="G553" s="832"/>
      <c r="H553" s="912"/>
      <c r="I553" s="4" t="s">
        <v>1316</v>
      </c>
      <c r="J553" s="4"/>
      <c r="K553" s="4"/>
      <c r="L553" s="4"/>
      <c r="M553" s="4"/>
      <c r="N553" s="4"/>
      <c r="O553" s="4"/>
      <c r="P553" s="4"/>
      <c r="Q553" s="4"/>
      <c r="R553" s="4"/>
      <c r="S553" s="4"/>
      <c r="T553" s="4"/>
      <c r="U553" s="4"/>
      <c r="V553" s="4"/>
      <c r="W553" s="4"/>
      <c r="X553" s="4"/>
      <c r="Y553" s="4"/>
      <c r="Z553" s="4"/>
      <c r="AA553" s="4"/>
      <c r="AB553" s="4"/>
      <c r="AC553" s="1003" t="s">
        <v>299</v>
      </c>
      <c r="AD553" s="895"/>
      <c r="AE553" s="895"/>
      <c r="AF553" s="891"/>
      <c r="AG553" s="134" t="s">
        <v>1289</v>
      </c>
      <c r="AH553" s="919"/>
      <c r="AI553" s="849"/>
      <c r="AJ553" s="849"/>
      <c r="AK553" s="881"/>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row>
    <row r="554" spans="1:157" ht="15.75" customHeight="1">
      <c r="A554" s="4"/>
      <c r="B554" s="914"/>
      <c r="C554" s="893"/>
      <c r="D554" s="893"/>
      <c r="E554" s="893"/>
      <c r="F554" s="893"/>
      <c r="G554" s="893"/>
      <c r="H554" s="915"/>
      <c r="I554" s="88" t="s">
        <v>1317</v>
      </c>
      <c r="J554" s="88"/>
      <c r="K554" s="88"/>
      <c r="L554" s="88"/>
      <c r="M554" s="88"/>
      <c r="N554" s="88"/>
      <c r="O554" s="88"/>
      <c r="P554" s="88"/>
      <c r="Q554" s="88"/>
      <c r="R554" s="88"/>
      <c r="S554" s="88"/>
      <c r="T554" s="88"/>
      <c r="U554" s="88"/>
      <c r="V554" s="88"/>
      <c r="W554" s="88"/>
      <c r="X554" s="88"/>
      <c r="Y554" s="88"/>
      <c r="Z554" s="88"/>
      <c r="AA554" s="88"/>
      <c r="AB554" s="88"/>
      <c r="AC554" s="1003" t="s">
        <v>299</v>
      </c>
      <c r="AD554" s="895"/>
      <c r="AE554" s="895"/>
      <c r="AF554" s="891"/>
      <c r="AG554" s="134" t="s">
        <v>1289</v>
      </c>
      <c r="AH554" s="919"/>
      <c r="AI554" s="849"/>
      <c r="AJ554" s="849"/>
      <c r="AK554" s="881"/>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row>
    <row r="555" spans="1:157" ht="15.75" customHeight="1">
      <c r="A555" s="4"/>
      <c r="B555" s="144"/>
      <c r="C555" s="136"/>
      <c r="D555" s="136"/>
      <c r="E555" s="136"/>
      <c r="F555" s="136"/>
      <c r="G555" s="136"/>
      <c r="H555" s="136"/>
      <c r="I555" s="4"/>
      <c r="J555" s="4"/>
      <c r="K555" s="4"/>
      <c r="L555" s="4"/>
      <c r="M555" s="4"/>
      <c r="N555" s="4"/>
      <c r="O555" s="4"/>
      <c r="P555" s="4"/>
      <c r="Q555" s="4"/>
      <c r="R555" s="4"/>
      <c r="S555" s="4"/>
      <c r="T555" s="4"/>
      <c r="U555" s="4"/>
      <c r="V555" s="4"/>
      <c r="W555" s="4"/>
      <c r="X555" s="4"/>
      <c r="Y555" s="4"/>
      <c r="Z555" s="4"/>
      <c r="AA555" s="4"/>
      <c r="AB555" s="136"/>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t="s">
        <v>17</v>
      </c>
      <c r="BI555" s="4" t="str">
        <f>N659</f>
        <v>Yes</v>
      </c>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row>
    <row r="556" spans="1:157" ht="12.75" customHeight="1">
      <c r="A556" s="839" t="s">
        <v>1318</v>
      </c>
      <c r="B556" s="840"/>
      <c r="C556" s="840"/>
      <c r="D556" s="840"/>
      <c r="E556" s="840"/>
      <c r="F556" s="840"/>
      <c r="G556" s="840"/>
      <c r="H556" s="840"/>
      <c r="I556" s="840"/>
      <c r="J556" s="840"/>
      <c r="K556" s="840"/>
      <c r="L556" s="840"/>
      <c r="M556" s="840"/>
      <c r="N556" s="840"/>
      <c r="O556" s="840"/>
      <c r="P556" s="840"/>
      <c r="Q556" s="840"/>
      <c r="R556" s="840"/>
      <c r="S556" s="840"/>
      <c r="T556" s="840"/>
      <c r="U556" s="840"/>
      <c r="V556" s="840"/>
      <c r="W556" s="840"/>
      <c r="X556" s="840"/>
      <c r="Y556" s="840"/>
      <c r="Z556" s="840"/>
      <c r="AA556" s="840"/>
      <c r="AB556" s="840"/>
      <c r="AC556" s="840"/>
      <c r="AD556" s="840"/>
      <c r="AE556" s="840"/>
      <c r="AF556" s="840"/>
      <c r="AG556" s="840"/>
      <c r="AH556" s="840"/>
      <c r="AI556" s="840"/>
      <c r="AJ556" s="840"/>
      <c r="AK556" s="840"/>
      <c r="AL556" s="840"/>
      <c r="AM556" s="840"/>
      <c r="AN556" s="840"/>
      <c r="AO556" s="840"/>
      <c r="AP556" s="840"/>
      <c r="AQ556" s="840"/>
      <c r="AR556" s="840"/>
      <c r="AS556" s="841"/>
      <c r="AT556" s="145"/>
      <c r="AU556" s="145"/>
      <c r="AV556" s="145"/>
      <c r="AW556" s="145"/>
      <c r="AX556" s="145"/>
      <c r="AY556" s="145"/>
      <c r="AZ556" s="4"/>
      <c r="BA556" s="4"/>
      <c r="BB556" s="4"/>
      <c r="BC556" s="4"/>
      <c r="BD556" s="4"/>
      <c r="BE556" s="4"/>
      <c r="BF556" s="4"/>
      <c r="BG556" s="4"/>
      <c r="BH556" s="4" t="s">
        <v>30</v>
      </c>
      <c r="BI556" s="4" t="str">
        <f>AG659</f>
        <v>Yes</v>
      </c>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row>
    <row r="557" spans="1:157" ht="12.75" customHeight="1">
      <c r="A557" s="842"/>
      <c r="B557" s="843"/>
      <c r="C557" s="843"/>
      <c r="D557" s="843"/>
      <c r="E557" s="843"/>
      <c r="F557" s="843"/>
      <c r="G557" s="843"/>
      <c r="H557" s="843"/>
      <c r="I557" s="843"/>
      <c r="J557" s="843"/>
      <c r="K557" s="843"/>
      <c r="L557" s="843"/>
      <c r="M557" s="843"/>
      <c r="N557" s="843"/>
      <c r="O557" s="843"/>
      <c r="P557" s="843"/>
      <c r="Q557" s="843"/>
      <c r="R557" s="843"/>
      <c r="S557" s="843"/>
      <c r="T557" s="843"/>
      <c r="U557" s="843"/>
      <c r="V557" s="843"/>
      <c r="W557" s="843"/>
      <c r="X557" s="843"/>
      <c r="Y557" s="843"/>
      <c r="Z557" s="843"/>
      <c r="AA557" s="843"/>
      <c r="AB557" s="843"/>
      <c r="AC557" s="843"/>
      <c r="AD557" s="843"/>
      <c r="AE557" s="843"/>
      <c r="AF557" s="843"/>
      <c r="AG557" s="843"/>
      <c r="AH557" s="843"/>
      <c r="AI557" s="843"/>
      <c r="AJ557" s="843"/>
      <c r="AK557" s="843"/>
      <c r="AL557" s="843"/>
      <c r="AM557" s="843"/>
      <c r="AN557" s="843"/>
      <c r="AO557" s="843"/>
      <c r="AP557" s="843"/>
      <c r="AQ557" s="843"/>
      <c r="AR557" s="843"/>
      <c r="AS557" s="844"/>
      <c r="AT557" s="145"/>
      <c r="AU557" s="145"/>
      <c r="AV557" s="145"/>
      <c r="AW557" s="145"/>
      <c r="AX557" s="145"/>
      <c r="AY557" s="145"/>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row>
    <row r="558" spans="1:157"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row>
    <row r="559" spans="1:157" ht="15.75" customHeight="1">
      <c r="A559" s="3" t="s">
        <v>889</v>
      </c>
      <c r="B559" s="3"/>
      <c r="C559" s="3" t="s">
        <v>171</v>
      </c>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row>
    <row r="560" spans="1:157" ht="15.75" customHeight="1">
      <c r="A560" s="3"/>
      <c r="B560" s="3"/>
      <c r="C560" s="3"/>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row>
    <row r="561" spans="1:157" ht="15.75" customHeight="1">
      <c r="A561" s="3"/>
      <c r="B561" s="3"/>
      <c r="C561" s="3"/>
      <c r="D561" s="3" t="s">
        <v>1319</v>
      </c>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row>
    <row r="562" spans="1:157" ht="15.75" customHeight="1">
      <c r="A562" s="4"/>
      <c r="B562" s="9"/>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row>
    <row r="563" spans="1:157" ht="45" customHeight="1">
      <c r="A563" s="4"/>
      <c r="B563" s="1004" t="s">
        <v>1320</v>
      </c>
      <c r="C563" s="849"/>
      <c r="D563" s="849"/>
      <c r="E563" s="849"/>
      <c r="F563" s="849"/>
      <c r="G563" s="849"/>
      <c r="H563" s="849"/>
      <c r="I563" s="849"/>
      <c r="J563" s="849"/>
      <c r="K563" s="849"/>
      <c r="L563" s="849"/>
      <c r="M563" s="849"/>
      <c r="N563" s="849"/>
      <c r="O563" s="849"/>
      <c r="P563" s="881"/>
      <c r="Q563" s="1004" t="s">
        <v>1321</v>
      </c>
      <c r="R563" s="849"/>
      <c r="S563" s="881"/>
      <c r="T563" s="1004" t="s">
        <v>1322</v>
      </c>
      <c r="U563" s="849"/>
      <c r="V563" s="881"/>
      <c r="W563" s="1004" t="s">
        <v>1323</v>
      </c>
      <c r="X563" s="849"/>
      <c r="Y563" s="881"/>
      <c r="Z563" s="1004" t="s">
        <v>1324</v>
      </c>
      <c r="AA563" s="849"/>
      <c r="AB563" s="849"/>
      <c r="AC563" s="849"/>
      <c r="AD563" s="849"/>
      <c r="AE563" s="1004" t="s">
        <v>1325</v>
      </c>
      <c r="AF563" s="849"/>
      <c r="AG563" s="849"/>
      <c r="AH563" s="881"/>
      <c r="AI563" s="1004" t="s">
        <v>1326</v>
      </c>
      <c r="AJ563" s="849"/>
      <c r="AK563" s="849"/>
      <c r="AL563" s="881"/>
      <c r="AM563" s="1004" t="s">
        <v>1327</v>
      </c>
      <c r="AN563" s="849"/>
      <c r="AO563" s="849"/>
      <c r="AP563" s="849"/>
      <c r="AQ563" s="849"/>
      <c r="AR563" s="849"/>
      <c r="AS563" s="881"/>
      <c r="AT563" s="4"/>
      <c r="AU563" s="4"/>
      <c r="AV563" s="4"/>
      <c r="AW563" s="4"/>
      <c r="AX563" s="4"/>
      <c r="AY563" s="4"/>
      <c r="AZ563" s="4"/>
      <c r="BA563" s="4"/>
      <c r="BB563" s="4"/>
      <c r="BC563" s="4"/>
      <c r="BD563" s="4"/>
      <c r="BE563" s="4"/>
      <c r="BF563" s="4"/>
      <c r="BG563" s="4"/>
      <c r="BH563" s="4" t="s">
        <v>38</v>
      </c>
      <c r="BI563" s="4" t="str">
        <f>N667</f>
        <v>No</v>
      </c>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row>
    <row r="564" spans="1:157" ht="15.75" customHeight="1">
      <c r="A564" s="814"/>
      <c r="B564" s="146" t="s">
        <v>17</v>
      </c>
      <c r="C564" s="900" t="s">
        <v>2527</v>
      </c>
      <c r="D564" s="849"/>
      <c r="E564" s="849"/>
      <c r="F564" s="849"/>
      <c r="G564" s="849"/>
      <c r="H564" s="849"/>
      <c r="I564" s="849"/>
      <c r="J564" s="849"/>
      <c r="K564" s="849"/>
      <c r="L564" s="849"/>
      <c r="M564" s="849"/>
      <c r="N564" s="849"/>
      <c r="O564" s="849"/>
      <c r="P564" s="881"/>
      <c r="Q564" s="1005">
        <v>24</v>
      </c>
      <c r="R564" s="849"/>
      <c r="S564" s="881"/>
      <c r="T564" s="886" t="s">
        <v>2532</v>
      </c>
      <c r="U564" s="849"/>
      <c r="V564" s="881"/>
      <c r="W564" s="921">
        <v>3.7499999999999999E-2</v>
      </c>
      <c r="X564" s="849"/>
      <c r="Y564" s="881"/>
      <c r="Z564" s="922" t="s">
        <v>2528</v>
      </c>
      <c r="AA564" s="849"/>
      <c r="AB564" s="849"/>
      <c r="AC564" s="849"/>
      <c r="AD564" s="898"/>
      <c r="AE564" s="923">
        <v>1</v>
      </c>
      <c r="AF564" s="849"/>
      <c r="AG564" s="849"/>
      <c r="AH564" s="881"/>
      <c r="AI564" s="888" t="s">
        <v>2529</v>
      </c>
      <c r="AJ564" s="849"/>
      <c r="AK564" s="849"/>
      <c r="AL564" s="881"/>
      <c r="AM564" s="906">
        <v>15971225</v>
      </c>
      <c r="AN564" s="849"/>
      <c r="AO564" s="849"/>
      <c r="AP564" s="849"/>
      <c r="AQ564" s="849"/>
      <c r="AR564" s="849"/>
      <c r="AS564" s="881"/>
      <c r="AT564" s="4"/>
      <c r="AU564" s="4"/>
      <c r="AV564" s="4"/>
      <c r="AW564" s="4"/>
      <c r="AX564" s="4"/>
      <c r="AY564" s="4"/>
      <c r="AZ564" s="4"/>
      <c r="BA564" s="4"/>
      <c r="BB564" s="4"/>
      <c r="BC564" s="4"/>
      <c r="BD564" s="4"/>
      <c r="BE564" s="4"/>
      <c r="BF564" s="4"/>
      <c r="BG564" s="4"/>
      <c r="BH564" s="4" t="s">
        <v>81</v>
      </c>
      <c r="BI564" s="4" t="str">
        <f>AG667</f>
        <v>Yes</v>
      </c>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row>
    <row r="565" spans="1:157" ht="12.75" customHeight="1">
      <c r="A565" s="4"/>
      <c r="B565" s="147" t="s">
        <v>30</v>
      </c>
      <c r="C565" s="900" t="s">
        <v>2530</v>
      </c>
      <c r="D565" s="849"/>
      <c r="E565" s="849"/>
      <c r="F565" s="849"/>
      <c r="G565" s="849"/>
      <c r="H565" s="849"/>
      <c r="I565" s="849"/>
      <c r="J565" s="849"/>
      <c r="K565" s="849"/>
      <c r="L565" s="849"/>
      <c r="M565" s="849"/>
      <c r="N565" s="849"/>
      <c r="O565" s="849"/>
      <c r="P565" s="881"/>
      <c r="Q565" s="886">
        <v>24</v>
      </c>
      <c r="R565" s="849"/>
      <c r="S565" s="881"/>
      <c r="T565" s="886" t="s">
        <v>2532</v>
      </c>
      <c r="U565" s="849"/>
      <c r="V565" s="881"/>
      <c r="W565" s="921">
        <f>W564</f>
        <v>3.7499999999999999E-2</v>
      </c>
      <c r="X565" s="849"/>
      <c r="Y565" s="881"/>
      <c r="Z565" s="922" t="s">
        <v>2528</v>
      </c>
      <c r="AA565" s="849"/>
      <c r="AB565" s="849"/>
      <c r="AC565" s="849"/>
      <c r="AD565" s="898"/>
      <c r="AE565" s="923">
        <v>1</v>
      </c>
      <c r="AF565" s="849"/>
      <c r="AG565" s="849"/>
      <c r="AH565" s="881"/>
      <c r="AI565" s="888" t="s">
        <v>2529</v>
      </c>
      <c r="AJ565" s="849"/>
      <c r="AK565" s="849"/>
      <c r="AL565" s="881"/>
      <c r="AM565" s="906">
        <f>[1]budgets!$C$17-[1]budgets!$J$22</f>
        <v>10372552.618453829</v>
      </c>
      <c r="AN565" s="849"/>
      <c r="AO565" s="849"/>
      <c r="AP565" s="849"/>
      <c r="AQ565" s="849"/>
      <c r="AR565" s="849"/>
      <c r="AS565" s="881"/>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row>
    <row r="566" spans="1:157" ht="15.75" customHeight="1">
      <c r="A566" s="4"/>
      <c r="B566" s="147" t="s">
        <v>38</v>
      </c>
      <c r="C566" s="900" t="s">
        <v>2531</v>
      </c>
      <c r="D566" s="849"/>
      <c r="E566" s="849"/>
      <c r="F566" s="849"/>
      <c r="G566" s="849"/>
      <c r="H566" s="849"/>
      <c r="I566" s="849"/>
      <c r="J566" s="849"/>
      <c r="K566" s="849"/>
      <c r="L566" s="849"/>
      <c r="M566" s="849"/>
      <c r="N566" s="849"/>
      <c r="O566" s="849"/>
      <c r="P566" s="881"/>
      <c r="Q566" s="886" t="s">
        <v>2532</v>
      </c>
      <c r="R566" s="849"/>
      <c r="S566" s="881"/>
      <c r="T566" s="886"/>
      <c r="U566" s="849"/>
      <c r="V566" s="881"/>
      <c r="W566" s="921"/>
      <c r="X566" s="849"/>
      <c r="Y566" s="881"/>
      <c r="Z566" s="922"/>
      <c r="AA566" s="849"/>
      <c r="AB566" s="849"/>
      <c r="AC566" s="849"/>
      <c r="AD566" s="898"/>
      <c r="AE566" s="923"/>
      <c r="AF566" s="849"/>
      <c r="AG566" s="849"/>
      <c r="AH566" s="881"/>
      <c r="AI566" s="888"/>
      <c r="AJ566" s="849"/>
      <c r="AK566" s="849"/>
      <c r="AL566" s="881"/>
      <c r="AM566" s="906">
        <f>[1]budgets!$C$13*0.1</f>
        <v>1307056.4132444812</v>
      </c>
      <c r="AN566" s="849"/>
      <c r="AO566" s="849"/>
      <c r="AP566" s="849"/>
      <c r="AQ566" s="849"/>
      <c r="AR566" s="849"/>
      <c r="AS566" s="881"/>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row>
    <row r="567" spans="1:157" ht="15.75" customHeight="1">
      <c r="A567" s="4"/>
      <c r="B567" s="147" t="s">
        <v>81</v>
      </c>
      <c r="C567" s="900"/>
      <c r="D567" s="849"/>
      <c r="E567" s="849"/>
      <c r="F567" s="849"/>
      <c r="G567" s="849"/>
      <c r="H567" s="849"/>
      <c r="I567" s="849"/>
      <c r="J567" s="849"/>
      <c r="K567" s="849"/>
      <c r="L567" s="849"/>
      <c r="M567" s="849"/>
      <c r="N567" s="849"/>
      <c r="O567" s="849"/>
      <c r="P567" s="881"/>
      <c r="Q567" s="886"/>
      <c r="R567" s="849"/>
      <c r="S567" s="881"/>
      <c r="T567" s="886"/>
      <c r="U567" s="849"/>
      <c r="V567" s="881"/>
      <c r="W567" s="921"/>
      <c r="X567" s="849"/>
      <c r="Y567" s="881"/>
      <c r="Z567" s="922" t="s">
        <v>1009</v>
      </c>
      <c r="AA567" s="849"/>
      <c r="AB567" s="849"/>
      <c r="AC567" s="849"/>
      <c r="AD567" s="898"/>
      <c r="AE567" s="923"/>
      <c r="AF567" s="849"/>
      <c r="AG567" s="849"/>
      <c r="AH567" s="881"/>
      <c r="AI567" s="888"/>
      <c r="AJ567" s="849"/>
      <c r="AK567" s="849"/>
      <c r="AL567" s="881"/>
      <c r="AM567" s="906"/>
      <c r="AN567" s="849"/>
      <c r="AO567" s="849"/>
      <c r="AP567" s="849"/>
      <c r="AQ567" s="849"/>
      <c r="AR567" s="849"/>
      <c r="AS567" s="881"/>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row>
    <row r="568" spans="1:157" ht="15.75" customHeight="1">
      <c r="A568" s="4"/>
      <c r="B568" s="147" t="s">
        <v>85</v>
      </c>
      <c r="C568" s="900"/>
      <c r="D568" s="849"/>
      <c r="E568" s="849"/>
      <c r="F568" s="849"/>
      <c r="G568" s="849"/>
      <c r="H568" s="849"/>
      <c r="I568" s="849"/>
      <c r="J568" s="849"/>
      <c r="K568" s="849"/>
      <c r="L568" s="849"/>
      <c r="M568" s="849"/>
      <c r="N568" s="849"/>
      <c r="O568" s="849"/>
      <c r="P568" s="881"/>
      <c r="Q568" s="886"/>
      <c r="R568" s="849"/>
      <c r="S568" s="881"/>
      <c r="T568" s="886"/>
      <c r="U568" s="849"/>
      <c r="V568" s="881"/>
      <c r="W568" s="921"/>
      <c r="X568" s="849"/>
      <c r="Y568" s="881"/>
      <c r="Z568" s="922" t="s">
        <v>1009</v>
      </c>
      <c r="AA568" s="849"/>
      <c r="AB568" s="849"/>
      <c r="AC568" s="849"/>
      <c r="AD568" s="898"/>
      <c r="AE568" s="923"/>
      <c r="AF568" s="849"/>
      <c r="AG568" s="849"/>
      <c r="AH568" s="881"/>
      <c r="AI568" s="888"/>
      <c r="AJ568" s="849"/>
      <c r="AK568" s="849"/>
      <c r="AL568" s="881"/>
      <c r="AM568" s="906"/>
      <c r="AN568" s="849"/>
      <c r="AO568" s="849"/>
      <c r="AP568" s="849"/>
      <c r="AQ568" s="849"/>
      <c r="AR568" s="849"/>
      <c r="AS568" s="881"/>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row>
    <row r="569" spans="1:157" ht="15.75" customHeight="1">
      <c r="A569" s="4"/>
      <c r="B569" s="147" t="s">
        <v>1328</v>
      </c>
      <c r="C569" s="900"/>
      <c r="D569" s="849"/>
      <c r="E569" s="849"/>
      <c r="F569" s="849"/>
      <c r="G569" s="849"/>
      <c r="H569" s="849"/>
      <c r="I569" s="849"/>
      <c r="J569" s="849"/>
      <c r="K569" s="849"/>
      <c r="L569" s="849"/>
      <c r="M569" s="849"/>
      <c r="N569" s="849"/>
      <c r="O569" s="849"/>
      <c r="P569" s="881"/>
      <c r="Q569" s="886"/>
      <c r="R569" s="849"/>
      <c r="S569" s="881"/>
      <c r="T569" s="886"/>
      <c r="U569" s="849"/>
      <c r="V569" s="881"/>
      <c r="W569" s="921"/>
      <c r="X569" s="849"/>
      <c r="Y569" s="881"/>
      <c r="Z569" s="922" t="s">
        <v>1009</v>
      </c>
      <c r="AA569" s="849"/>
      <c r="AB569" s="849"/>
      <c r="AC569" s="849"/>
      <c r="AD569" s="898"/>
      <c r="AE569" s="923"/>
      <c r="AF569" s="849"/>
      <c r="AG569" s="849"/>
      <c r="AH569" s="881"/>
      <c r="AI569" s="888"/>
      <c r="AJ569" s="849"/>
      <c r="AK569" s="849"/>
      <c r="AL569" s="881"/>
      <c r="AM569" s="906"/>
      <c r="AN569" s="849"/>
      <c r="AO569" s="849"/>
      <c r="AP569" s="849"/>
      <c r="AQ569" s="849"/>
      <c r="AR569" s="849"/>
      <c r="AS569" s="881"/>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row>
    <row r="570" spans="1:157" ht="15.75" customHeight="1">
      <c r="A570" s="4"/>
      <c r="B570" s="147" t="s">
        <v>1329</v>
      </c>
      <c r="C570" s="900"/>
      <c r="D570" s="849"/>
      <c r="E570" s="849"/>
      <c r="F570" s="849"/>
      <c r="G570" s="849"/>
      <c r="H570" s="849"/>
      <c r="I570" s="849"/>
      <c r="J570" s="849"/>
      <c r="K570" s="849"/>
      <c r="L570" s="849"/>
      <c r="M570" s="849"/>
      <c r="N570" s="849"/>
      <c r="O570" s="849"/>
      <c r="P570" s="881"/>
      <c r="Q570" s="886"/>
      <c r="R570" s="849"/>
      <c r="S570" s="881"/>
      <c r="T570" s="886"/>
      <c r="U570" s="849"/>
      <c r="V570" s="881"/>
      <c r="W570" s="921"/>
      <c r="X570" s="849"/>
      <c r="Y570" s="881"/>
      <c r="Z570" s="922" t="s">
        <v>1009</v>
      </c>
      <c r="AA570" s="849"/>
      <c r="AB570" s="849"/>
      <c r="AC570" s="849"/>
      <c r="AD570" s="898"/>
      <c r="AE570" s="923"/>
      <c r="AF570" s="849"/>
      <c r="AG570" s="849"/>
      <c r="AH570" s="881"/>
      <c r="AI570" s="888"/>
      <c r="AJ570" s="849"/>
      <c r="AK570" s="849"/>
      <c r="AL570" s="881"/>
      <c r="AM570" s="906"/>
      <c r="AN570" s="849"/>
      <c r="AO570" s="849"/>
      <c r="AP570" s="849"/>
      <c r="AQ570" s="849"/>
      <c r="AR570" s="849"/>
      <c r="AS570" s="881"/>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row>
    <row r="571" spans="1:157" ht="15.75" customHeight="1">
      <c r="A571" s="4"/>
      <c r="B571" s="147" t="s">
        <v>1330</v>
      </c>
      <c r="C571" s="900"/>
      <c r="D571" s="849"/>
      <c r="E571" s="849"/>
      <c r="F571" s="849"/>
      <c r="G571" s="849"/>
      <c r="H571" s="849"/>
      <c r="I571" s="849"/>
      <c r="J571" s="849"/>
      <c r="K571" s="849"/>
      <c r="L571" s="849"/>
      <c r="M571" s="849"/>
      <c r="N571" s="849"/>
      <c r="O571" s="849"/>
      <c r="P571" s="881"/>
      <c r="Q571" s="886"/>
      <c r="R571" s="849"/>
      <c r="S571" s="881"/>
      <c r="T571" s="886"/>
      <c r="U571" s="849"/>
      <c r="V571" s="881"/>
      <c r="W571" s="921"/>
      <c r="X571" s="849"/>
      <c r="Y571" s="881"/>
      <c r="Z571" s="922" t="s">
        <v>1009</v>
      </c>
      <c r="AA571" s="849"/>
      <c r="AB571" s="849"/>
      <c r="AC571" s="849"/>
      <c r="AD571" s="898"/>
      <c r="AE571" s="923"/>
      <c r="AF571" s="849"/>
      <c r="AG571" s="849"/>
      <c r="AH571" s="881"/>
      <c r="AI571" s="888"/>
      <c r="AJ571" s="849"/>
      <c r="AK571" s="849"/>
      <c r="AL571" s="881"/>
      <c r="AM571" s="906"/>
      <c r="AN571" s="849"/>
      <c r="AO571" s="849"/>
      <c r="AP571" s="849"/>
      <c r="AQ571" s="849"/>
      <c r="AR571" s="849"/>
      <c r="AS571" s="881"/>
      <c r="AT571" s="4"/>
      <c r="AU571" s="4"/>
      <c r="AV571" s="4"/>
      <c r="AW571" s="4"/>
      <c r="AX571" s="4"/>
      <c r="AY571" s="4"/>
      <c r="AZ571" s="4"/>
      <c r="BA571" s="4"/>
      <c r="BB571" s="4"/>
      <c r="BC571" s="4"/>
      <c r="BD571" s="4"/>
      <c r="BE571" s="4"/>
      <c r="BF571" s="4"/>
      <c r="BG571" s="4"/>
      <c r="BH571" s="4" t="s">
        <v>85</v>
      </c>
      <c r="BI571" s="4" t="str">
        <f>N675</f>
        <v>Yes</v>
      </c>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row>
    <row r="572" spans="1:157" ht="15.75" customHeight="1">
      <c r="A572" s="4"/>
      <c r="B572" s="147" t="s">
        <v>1331</v>
      </c>
      <c r="C572" s="900"/>
      <c r="D572" s="849"/>
      <c r="E572" s="849"/>
      <c r="F572" s="849"/>
      <c r="G572" s="849"/>
      <c r="H572" s="849"/>
      <c r="I572" s="849"/>
      <c r="J572" s="849"/>
      <c r="K572" s="849"/>
      <c r="L572" s="849"/>
      <c r="M572" s="849"/>
      <c r="N572" s="849"/>
      <c r="O572" s="849"/>
      <c r="P572" s="881"/>
      <c r="Q572" s="886"/>
      <c r="R572" s="849"/>
      <c r="S572" s="881"/>
      <c r="T572" s="886"/>
      <c r="U572" s="849"/>
      <c r="V572" s="881"/>
      <c r="W572" s="921"/>
      <c r="X572" s="849"/>
      <c r="Y572" s="881"/>
      <c r="Z572" s="922" t="s">
        <v>1009</v>
      </c>
      <c r="AA572" s="849"/>
      <c r="AB572" s="849"/>
      <c r="AC572" s="849"/>
      <c r="AD572" s="898"/>
      <c r="AE572" s="923"/>
      <c r="AF572" s="849"/>
      <c r="AG572" s="849"/>
      <c r="AH572" s="881"/>
      <c r="AI572" s="888"/>
      <c r="AJ572" s="849"/>
      <c r="AK572" s="849"/>
      <c r="AL572" s="881"/>
      <c r="AM572" s="906"/>
      <c r="AN572" s="849"/>
      <c r="AO572" s="849"/>
      <c r="AP572" s="849"/>
      <c r="AQ572" s="849"/>
      <c r="AR572" s="849"/>
      <c r="AS572" s="881"/>
      <c r="AT572" s="4"/>
      <c r="AU572" s="4"/>
      <c r="AV572" s="4"/>
      <c r="AW572" s="4"/>
      <c r="AX572" s="4"/>
      <c r="AY572" s="4"/>
      <c r="AZ572" s="4"/>
      <c r="BA572" s="4"/>
      <c r="BB572" s="4"/>
      <c r="BC572" s="4"/>
      <c r="BD572" s="4"/>
      <c r="BE572" s="4"/>
      <c r="BF572" s="4"/>
      <c r="BG572" s="4"/>
      <c r="BH572" s="4" t="s">
        <v>1328</v>
      </c>
      <c r="BI572" s="4" t="str">
        <f>AG675</f>
        <v>No</v>
      </c>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row>
    <row r="573" spans="1:157" ht="12.75" customHeight="1">
      <c r="A573" s="4"/>
      <c r="B573" s="147" t="s">
        <v>1332</v>
      </c>
      <c r="C573" s="900"/>
      <c r="D573" s="849"/>
      <c r="E573" s="849"/>
      <c r="F573" s="849"/>
      <c r="G573" s="849"/>
      <c r="H573" s="849"/>
      <c r="I573" s="849"/>
      <c r="J573" s="849"/>
      <c r="K573" s="849"/>
      <c r="L573" s="849"/>
      <c r="M573" s="849"/>
      <c r="N573" s="849"/>
      <c r="O573" s="849"/>
      <c r="P573" s="881"/>
      <c r="Q573" s="886"/>
      <c r="R573" s="849"/>
      <c r="S573" s="881"/>
      <c r="T573" s="886"/>
      <c r="U573" s="849"/>
      <c r="V573" s="881"/>
      <c r="W573" s="921"/>
      <c r="X573" s="849"/>
      <c r="Y573" s="881"/>
      <c r="Z573" s="922" t="s">
        <v>1009</v>
      </c>
      <c r="AA573" s="849"/>
      <c r="AB573" s="849"/>
      <c r="AC573" s="849"/>
      <c r="AD573" s="898"/>
      <c r="AE573" s="923"/>
      <c r="AF573" s="849"/>
      <c r="AG573" s="849"/>
      <c r="AH573" s="881"/>
      <c r="AI573" s="888"/>
      <c r="AJ573" s="849"/>
      <c r="AK573" s="849"/>
      <c r="AL573" s="881"/>
      <c r="AM573" s="906"/>
      <c r="AN573" s="849"/>
      <c r="AO573" s="849"/>
      <c r="AP573" s="849"/>
      <c r="AQ573" s="849"/>
      <c r="AR573" s="849"/>
      <c r="AS573" s="881"/>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row>
    <row r="574" spans="1:157" ht="15.75" customHeight="1">
      <c r="A574" s="4"/>
      <c r="B574" s="147" t="s">
        <v>1333</v>
      </c>
      <c r="C574" s="900"/>
      <c r="D574" s="849"/>
      <c r="E574" s="849"/>
      <c r="F574" s="849"/>
      <c r="G574" s="849"/>
      <c r="H574" s="849"/>
      <c r="I574" s="849"/>
      <c r="J574" s="849"/>
      <c r="K574" s="849"/>
      <c r="L574" s="849"/>
      <c r="M574" s="849"/>
      <c r="N574" s="849"/>
      <c r="O574" s="849"/>
      <c r="P574" s="881"/>
      <c r="Q574" s="886"/>
      <c r="R574" s="849"/>
      <c r="S574" s="881"/>
      <c r="T574" s="886"/>
      <c r="U574" s="849"/>
      <c r="V574" s="881"/>
      <c r="W574" s="921"/>
      <c r="X574" s="849"/>
      <c r="Y574" s="881"/>
      <c r="Z574" s="922" t="s">
        <v>1009</v>
      </c>
      <c r="AA574" s="849"/>
      <c r="AB574" s="849"/>
      <c r="AC574" s="849"/>
      <c r="AD574" s="898"/>
      <c r="AE574" s="923"/>
      <c r="AF574" s="849"/>
      <c r="AG574" s="849"/>
      <c r="AH574" s="881"/>
      <c r="AI574" s="888"/>
      <c r="AJ574" s="849"/>
      <c r="AK574" s="849"/>
      <c r="AL574" s="881"/>
      <c r="AM574" s="906"/>
      <c r="AN574" s="849"/>
      <c r="AO574" s="849"/>
      <c r="AP574" s="849"/>
      <c r="AQ574" s="849"/>
      <c r="AR574" s="849"/>
      <c r="AS574" s="881"/>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row>
    <row r="575" spans="1:157" ht="15.75" customHeight="1">
      <c r="A575" s="4"/>
      <c r="B575" s="147" t="s">
        <v>1334</v>
      </c>
      <c r="C575" s="900"/>
      <c r="D575" s="849"/>
      <c r="E575" s="849"/>
      <c r="F575" s="849"/>
      <c r="G575" s="849"/>
      <c r="H575" s="849"/>
      <c r="I575" s="849"/>
      <c r="J575" s="849"/>
      <c r="K575" s="849"/>
      <c r="L575" s="849"/>
      <c r="M575" s="849"/>
      <c r="N575" s="849"/>
      <c r="O575" s="849"/>
      <c r="P575" s="881"/>
      <c r="Q575" s="886"/>
      <c r="R575" s="849"/>
      <c r="S575" s="881"/>
      <c r="T575" s="886"/>
      <c r="U575" s="849"/>
      <c r="V575" s="881"/>
      <c r="W575" s="921"/>
      <c r="X575" s="849"/>
      <c r="Y575" s="881"/>
      <c r="Z575" s="922" t="s">
        <v>1009</v>
      </c>
      <c r="AA575" s="849"/>
      <c r="AB575" s="849"/>
      <c r="AC575" s="849"/>
      <c r="AD575" s="898"/>
      <c r="AE575" s="923"/>
      <c r="AF575" s="849"/>
      <c r="AG575" s="849"/>
      <c r="AH575" s="881"/>
      <c r="AI575" s="888"/>
      <c r="AJ575" s="849"/>
      <c r="AK575" s="849"/>
      <c r="AL575" s="881"/>
      <c r="AM575" s="906"/>
      <c r="AN575" s="849"/>
      <c r="AO575" s="849"/>
      <c r="AP575" s="849"/>
      <c r="AQ575" s="849"/>
      <c r="AR575" s="849"/>
      <c r="AS575" s="881"/>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row>
    <row r="576" spans="1:157" ht="15.75" customHeight="1">
      <c r="A576" s="4"/>
      <c r="B576" s="904" t="s">
        <v>1335</v>
      </c>
      <c r="C576" s="849"/>
      <c r="D576" s="849"/>
      <c r="E576" s="849"/>
      <c r="F576" s="849"/>
      <c r="G576" s="849"/>
      <c r="H576" s="849"/>
      <c r="I576" s="849"/>
      <c r="J576" s="849"/>
      <c r="K576" s="849"/>
      <c r="L576" s="849"/>
      <c r="M576" s="849"/>
      <c r="N576" s="849"/>
      <c r="O576" s="849"/>
      <c r="P576" s="849"/>
      <c r="Q576" s="849"/>
      <c r="R576" s="849"/>
      <c r="S576" s="849"/>
      <c r="T576" s="849"/>
      <c r="U576" s="849"/>
      <c r="V576" s="849"/>
      <c r="W576" s="849"/>
      <c r="X576" s="849"/>
      <c r="Y576" s="849"/>
      <c r="Z576" s="849"/>
      <c r="AA576" s="849"/>
      <c r="AB576" s="849"/>
      <c r="AC576" s="849"/>
      <c r="AD576" s="849"/>
      <c r="AE576" s="849"/>
      <c r="AF576" s="849"/>
      <c r="AG576" s="849"/>
      <c r="AH576" s="849"/>
      <c r="AI576" s="849"/>
      <c r="AJ576" s="849"/>
      <c r="AK576" s="849"/>
      <c r="AL576" s="881"/>
      <c r="AM576" s="905">
        <f>SUM(AM564:AS575)</f>
        <v>27650834.031698313</v>
      </c>
      <c r="AN576" s="849"/>
      <c r="AO576" s="849"/>
      <c r="AP576" s="849"/>
      <c r="AQ576" s="849"/>
      <c r="AR576" s="849"/>
      <c r="AS576" s="881"/>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row>
    <row r="577" spans="1:157" ht="15.75" customHeight="1">
      <c r="A577" s="4"/>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106"/>
      <c r="AF577" s="106"/>
      <c r="AG577" s="106"/>
      <c r="AH577" s="106"/>
      <c r="AI577" s="106"/>
      <c r="AJ577" s="106"/>
      <c r="AK577" s="106"/>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row>
    <row r="578" spans="1:157" ht="15.75" customHeight="1">
      <c r="A578" s="148" t="s">
        <v>17</v>
      </c>
      <c r="B578" s="4" t="s">
        <v>1336</v>
      </c>
      <c r="C578" s="4"/>
      <c r="D578" s="4"/>
      <c r="E578" s="4"/>
      <c r="F578" s="4"/>
      <c r="G578" s="892" t="str">
        <f>C564</f>
        <v>US Bank - tax exempt construction loan</v>
      </c>
      <c r="H578" s="893"/>
      <c r="I578" s="893"/>
      <c r="J578" s="893"/>
      <c r="K578" s="893"/>
      <c r="L578" s="893"/>
      <c r="M578" s="893"/>
      <c r="N578" s="893"/>
      <c r="O578" s="893"/>
      <c r="P578" s="893"/>
      <c r="Q578" s="893"/>
      <c r="R578" s="893"/>
      <c r="S578" s="12"/>
      <c r="T578" s="148" t="s">
        <v>30</v>
      </c>
      <c r="U578" s="4" t="s">
        <v>1336</v>
      </c>
      <c r="V578" s="4"/>
      <c r="W578" s="4"/>
      <c r="X578" s="4"/>
      <c r="Y578" s="4"/>
      <c r="Z578" s="892" t="str">
        <f>C565</f>
        <v>US Bank - taxable construction loan</v>
      </c>
      <c r="AA578" s="893"/>
      <c r="AB578" s="893"/>
      <c r="AC578" s="893"/>
      <c r="AD578" s="893"/>
      <c r="AE578" s="893"/>
      <c r="AF578" s="893"/>
      <c r="AG578" s="893"/>
      <c r="AH578" s="893"/>
      <c r="AI578" s="893"/>
      <c r="AJ578" s="893"/>
      <c r="AK578" s="893"/>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row>
    <row r="579" spans="1:157" ht="15.75" customHeight="1">
      <c r="A579" s="74"/>
      <c r="B579" s="4" t="s">
        <v>1073</v>
      </c>
      <c r="C579" s="4"/>
      <c r="D579" s="4"/>
      <c r="E579" s="4"/>
      <c r="F579" s="4"/>
      <c r="G579" s="894" t="s">
        <v>2573</v>
      </c>
      <c r="H579" s="895"/>
      <c r="I579" s="895"/>
      <c r="J579" s="895"/>
      <c r="K579" s="895"/>
      <c r="L579" s="895"/>
      <c r="M579" s="895"/>
      <c r="N579" s="895"/>
      <c r="O579" s="895"/>
      <c r="P579" s="895"/>
      <c r="Q579" s="895"/>
      <c r="R579" s="891"/>
      <c r="S579" s="12"/>
      <c r="T579" s="74"/>
      <c r="U579" s="4" t="s">
        <v>1073</v>
      </c>
      <c r="V579" s="4"/>
      <c r="W579" s="4"/>
      <c r="X579" s="4"/>
      <c r="Y579" s="4"/>
      <c r="Z579" s="894" t="str">
        <f>G579</f>
        <v>621 Capitol Mall, Suite 800</v>
      </c>
      <c r="AA579" s="895"/>
      <c r="AB579" s="895"/>
      <c r="AC579" s="895"/>
      <c r="AD579" s="895"/>
      <c r="AE579" s="895"/>
      <c r="AF579" s="895"/>
      <c r="AG579" s="895"/>
      <c r="AH579" s="895"/>
      <c r="AI579" s="895"/>
      <c r="AJ579" s="895"/>
      <c r="AK579" s="891"/>
      <c r="AL579" s="4"/>
      <c r="AM579" s="4"/>
      <c r="AN579" s="4"/>
      <c r="AO579" s="4"/>
      <c r="AP579" s="4"/>
      <c r="AQ579" s="4"/>
      <c r="AR579" s="4"/>
      <c r="AS579" s="4"/>
      <c r="AT579" s="4"/>
      <c r="AU579" s="4"/>
      <c r="AV579" s="4"/>
      <c r="AW579" s="4"/>
      <c r="AX579" s="4"/>
      <c r="AY579" s="4"/>
      <c r="AZ579" s="4"/>
      <c r="BA579" s="4"/>
      <c r="BB579" s="4"/>
      <c r="BC579" s="4"/>
      <c r="BD579" s="4"/>
      <c r="BE579" s="4"/>
      <c r="BF579" s="4"/>
      <c r="BG579" s="4"/>
      <c r="BH579" s="4" t="s">
        <v>1329</v>
      </c>
      <c r="BI579" s="4" t="str">
        <f>N683</f>
        <v>No</v>
      </c>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row>
    <row r="580" spans="1:157" ht="15.75" customHeight="1">
      <c r="A580" s="74"/>
      <c r="B580" s="4" t="s">
        <v>944</v>
      </c>
      <c r="C580" s="4"/>
      <c r="D580" s="4"/>
      <c r="E580" s="4"/>
      <c r="F580" s="4"/>
      <c r="G580" s="894" t="s">
        <v>954</v>
      </c>
      <c r="H580" s="895"/>
      <c r="I580" s="895"/>
      <c r="J580" s="895"/>
      <c r="K580" s="895"/>
      <c r="L580" s="895"/>
      <c r="M580" s="895"/>
      <c r="N580" s="895"/>
      <c r="O580" s="895"/>
      <c r="P580" s="895"/>
      <c r="Q580" s="895"/>
      <c r="R580" s="891"/>
      <c r="S580" s="4"/>
      <c r="T580" s="74"/>
      <c r="U580" s="4" t="s">
        <v>944</v>
      </c>
      <c r="V580" s="4"/>
      <c r="W580" s="4"/>
      <c r="X580" s="4"/>
      <c r="Y580" s="4"/>
      <c r="Z580" s="900" t="str">
        <f>G580</f>
        <v>Sacramento</v>
      </c>
      <c r="AA580" s="849"/>
      <c r="AB580" s="849"/>
      <c r="AC580" s="849"/>
      <c r="AD580" s="849"/>
      <c r="AE580" s="849"/>
      <c r="AF580" s="849"/>
      <c r="AG580" s="849"/>
      <c r="AH580" s="849"/>
      <c r="AI580" s="849"/>
      <c r="AJ580" s="849"/>
      <c r="AK580" s="898"/>
      <c r="AL580" s="4"/>
      <c r="AM580" s="4"/>
      <c r="AN580" s="4"/>
      <c r="AO580" s="4"/>
      <c r="AP580" s="4"/>
      <c r="AQ580" s="4"/>
      <c r="AR580" s="4"/>
      <c r="AS580" s="4"/>
      <c r="AT580" s="4"/>
      <c r="AU580" s="4"/>
      <c r="AV580" s="4"/>
      <c r="AW580" s="4"/>
      <c r="AX580" s="4"/>
      <c r="AY580" s="4"/>
      <c r="AZ580" s="4"/>
      <c r="BA580" s="4"/>
      <c r="BB580" s="4"/>
      <c r="BC580" s="4"/>
      <c r="BD580" s="4"/>
      <c r="BE580" s="4"/>
      <c r="BF580" s="4"/>
      <c r="BG580" s="4"/>
      <c r="BH580" s="4" t="s">
        <v>1330</v>
      </c>
      <c r="BI580" s="4" t="str">
        <f>AG683</f>
        <v>No</v>
      </c>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row>
    <row r="581" spans="1:157" ht="12.75" customHeight="1">
      <c r="A581" s="74"/>
      <c r="B581" s="4" t="s">
        <v>1337</v>
      </c>
      <c r="C581" s="4"/>
      <c r="D581" s="4"/>
      <c r="E581" s="4"/>
      <c r="F581" s="4"/>
      <c r="G581" s="894" t="s">
        <v>2574</v>
      </c>
      <c r="H581" s="895"/>
      <c r="I581" s="895"/>
      <c r="J581" s="895"/>
      <c r="K581" s="895"/>
      <c r="L581" s="895"/>
      <c r="M581" s="895"/>
      <c r="N581" s="895"/>
      <c r="O581" s="895"/>
      <c r="P581" s="895"/>
      <c r="Q581" s="895"/>
      <c r="R581" s="891"/>
      <c r="S581" s="12"/>
      <c r="T581" s="74"/>
      <c r="U581" s="4" t="s">
        <v>1337</v>
      </c>
      <c r="V581" s="4"/>
      <c r="W581" s="4"/>
      <c r="X581" s="4"/>
      <c r="Y581" s="4"/>
      <c r="Z581" s="900" t="str">
        <f>G581</f>
        <v>Jennifer Craig</v>
      </c>
      <c r="AA581" s="849"/>
      <c r="AB581" s="849"/>
      <c r="AC581" s="849"/>
      <c r="AD581" s="849"/>
      <c r="AE581" s="849"/>
      <c r="AF581" s="849"/>
      <c r="AG581" s="849"/>
      <c r="AH581" s="849"/>
      <c r="AI581" s="849"/>
      <c r="AJ581" s="849"/>
      <c r="AK581" s="898"/>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row>
    <row r="582" spans="1:157" ht="12.75" customHeight="1">
      <c r="A582" s="74"/>
      <c r="B582" s="4" t="s">
        <v>854</v>
      </c>
      <c r="C582" s="4"/>
      <c r="D582" s="4"/>
      <c r="E582" s="4"/>
      <c r="F582" s="4"/>
      <c r="G582" s="901" t="s">
        <v>2575</v>
      </c>
      <c r="H582" s="849"/>
      <c r="I582" s="849"/>
      <c r="J582" s="849"/>
      <c r="K582" s="849"/>
      <c r="L582" s="898"/>
      <c r="M582" s="4"/>
      <c r="N582" s="4"/>
      <c r="O582" s="19" t="s">
        <v>1077</v>
      </c>
      <c r="P582" s="900"/>
      <c r="Q582" s="849"/>
      <c r="R582" s="898"/>
      <c r="S582" s="78"/>
      <c r="T582" s="74"/>
      <c r="U582" s="4" t="s">
        <v>854</v>
      </c>
      <c r="V582" s="4"/>
      <c r="W582" s="4"/>
      <c r="X582" s="4"/>
      <c r="Y582" s="4"/>
      <c r="Z582" s="901" t="str">
        <f>G582</f>
        <v>(314) 335-1433</v>
      </c>
      <c r="AA582" s="849"/>
      <c r="AB582" s="849"/>
      <c r="AC582" s="849"/>
      <c r="AD582" s="849"/>
      <c r="AE582" s="898"/>
      <c r="AF582" s="4"/>
      <c r="AG582" s="4"/>
      <c r="AH582" s="19" t="s">
        <v>1077</v>
      </c>
      <c r="AI582" s="900"/>
      <c r="AJ582" s="849"/>
      <c r="AK582" s="898"/>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row>
    <row r="583" spans="1:157" ht="12.75" customHeight="1">
      <c r="A583" s="74"/>
      <c r="B583" s="4" t="s">
        <v>1338</v>
      </c>
      <c r="C583" s="4"/>
      <c r="D583" s="4"/>
      <c r="E583" s="4"/>
      <c r="F583" s="4"/>
      <c r="G583" s="4"/>
      <c r="H583" s="894" t="s">
        <v>2576</v>
      </c>
      <c r="I583" s="895"/>
      <c r="J583" s="895"/>
      <c r="K583" s="895"/>
      <c r="L583" s="895"/>
      <c r="M583" s="895"/>
      <c r="N583" s="895"/>
      <c r="O583" s="895"/>
      <c r="P583" s="895"/>
      <c r="Q583" s="895"/>
      <c r="R583" s="891"/>
      <c r="S583" s="12"/>
      <c r="T583" s="74"/>
      <c r="U583" s="4" t="s">
        <v>1338</v>
      </c>
      <c r="V583" s="4"/>
      <c r="W583" s="4"/>
      <c r="X583" s="4"/>
      <c r="Y583" s="4"/>
      <c r="Z583" s="4"/>
      <c r="AA583" s="894" t="s">
        <v>2577</v>
      </c>
      <c r="AB583" s="895"/>
      <c r="AC583" s="895"/>
      <c r="AD583" s="895"/>
      <c r="AE583" s="895"/>
      <c r="AF583" s="895"/>
      <c r="AG583" s="895"/>
      <c r="AH583" s="895"/>
      <c r="AI583" s="895"/>
      <c r="AJ583" s="895"/>
      <c r="AK583" s="891"/>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row>
    <row r="584" spans="1:157" ht="12.75" customHeight="1">
      <c r="A584" s="74"/>
      <c r="B584" s="104" t="s">
        <v>1339</v>
      </c>
      <c r="C584" s="4"/>
      <c r="D584" s="4"/>
      <c r="E584" s="4"/>
      <c r="F584" s="4"/>
      <c r="G584" s="4"/>
      <c r="H584" s="12"/>
      <c r="I584" s="12"/>
      <c r="J584" s="12"/>
      <c r="K584" s="12"/>
      <c r="L584" s="12"/>
      <c r="M584" s="919"/>
      <c r="N584" s="849"/>
      <c r="O584" s="849"/>
      <c r="P584" s="849"/>
      <c r="Q584" s="849"/>
      <c r="R584" s="898"/>
      <c r="S584" s="12"/>
      <c r="T584" s="74"/>
      <c r="U584" s="104" t="s">
        <v>1339</v>
      </c>
      <c r="V584" s="4"/>
      <c r="W584" s="4"/>
      <c r="X584" s="4"/>
      <c r="Y584" s="4"/>
      <c r="Z584" s="4"/>
      <c r="AA584" s="12"/>
      <c r="AB584" s="12"/>
      <c r="AC584" s="12"/>
      <c r="AD584" s="12"/>
      <c r="AE584" s="12"/>
      <c r="AF584" s="919"/>
      <c r="AG584" s="849"/>
      <c r="AH584" s="849"/>
      <c r="AI584" s="849"/>
      <c r="AJ584" s="849"/>
      <c r="AK584" s="898"/>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row>
    <row r="585" spans="1:157" ht="12.75" customHeight="1">
      <c r="A585" s="74"/>
      <c r="B585" s="4" t="s">
        <v>1340</v>
      </c>
      <c r="C585" s="4"/>
      <c r="D585" s="4"/>
      <c r="E585" s="4"/>
      <c r="F585" s="4"/>
      <c r="G585" s="4"/>
      <c r="H585" s="4"/>
      <c r="I585" s="4"/>
      <c r="J585" s="4"/>
      <c r="K585" s="4"/>
      <c r="L585" s="4"/>
      <c r="M585" s="4"/>
      <c r="N585" s="890" t="s">
        <v>864</v>
      </c>
      <c r="O585" s="891"/>
      <c r="P585" s="4"/>
      <c r="Q585" s="4"/>
      <c r="R585" s="4"/>
      <c r="S585" s="4"/>
      <c r="T585" s="74"/>
      <c r="U585" s="4" t="s">
        <v>1340</v>
      </c>
      <c r="V585" s="4"/>
      <c r="W585" s="4"/>
      <c r="X585" s="4"/>
      <c r="Y585" s="4"/>
      <c r="Z585" s="4"/>
      <c r="AA585" s="4"/>
      <c r="AB585" s="4"/>
      <c r="AC585" s="4"/>
      <c r="AD585" s="4"/>
      <c r="AE585" s="4"/>
      <c r="AF585" s="4"/>
      <c r="AG585" s="890" t="s">
        <v>864</v>
      </c>
      <c r="AH585" s="891"/>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row>
    <row r="586" spans="1:157" ht="12.75" customHeight="1">
      <c r="A586" s="74"/>
      <c r="B586" s="4"/>
      <c r="C586" s="4"/>
      <c r="D586" s="4"/>
      <c r="E586" s="4"/>
      <c r="F586" s="4"/>
      <c r="G586" s="4"/>
      <c r="H586" s="4"/>
      <c r="I586" s="4"/>
      <c r="J586" s="4"/>
      <c r="K586" s="4"/>
      <c r="L586" s="4"/>
      <c r="M586" s="4"/>
      <c r="N586" s="4"/>
      <c r="O586" s="4"/>
      <c r="P586" s="4"/>
      <c r="Q586" s="4"/>
      <c r="R586" s="4"/>
      <c r="S586" s="4"/>
      <c r="T586" s="7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row>
    <row r="587" spans="1:157" ht="12.75" customHeight="1">
      <c r="A587" s="148" t="s">
        <v>38</v>
      </c>
      <c r="B587" s="4" t="s">
        <v>1336</v>
      </c>
      <c r="C587" s="4"/>
      <c r="D587" s="4"/>
      <c r="E587" s="4"/>
      <c r="F587" s="4"/>
      <c r="G587" s="892" t="str">
        <f>C566</f>
        <v>LP equity available during construction</v>
      </c>
      <c r="H587" s="893"/>
      <c r="I587" s="893"/>
      <c r="J587" s="893"/>
      <c r="K587" s="893"/>
      <c r="L587" s="893"/>
      <c r="M587" s="893"/>
      <c r="N587" s="893"/>
      <c r="O587" s="893"/>
      <c r="P587" s="893"/>
      <c r="Q587" s="893"/>
      <c r="R587" s="893"/>
      <c r="S587" s="4"/>
      <c r="T587" s="148" t="s">
        <v>81</v>
      </c>
      <c r="U587" s="4" t="s">
        <v>1336</v>
      </c>
      <c r="V587" s="4"/>
      <c r="W587" s="4"/>
      <c r="X587" s="4"/>
      <c r="Y587" s="4"/>
      <c r="Z587" s="892">
        <f>C567</f>
        <v>0</v>
      </c>
      <c r="AA587" s="893"/>
      <c r="AB587" s="893"/>
      <c r="AC587" s="893"/>
      <c r="AD587" s="893"/>
      <c r="AE587" s="893"/>
      <c r="AF587" s="893"/>
      <c r="AG587" s="893"/>
      <c r="AH587" s="893"/>
      <c r="AI587" s="893"/>
      <c r="AJ587" s="893"/>
      <c r="AK587" s="893"/>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row>
    <row r="588" spans="1:157" ht="12.75" customHeight="1">
      <c r="A588" s="74"/>
      <c r="B588" s="4" t="s">
        <v>1073</v>
      </c>
      <c r="C588" s="4"/>
      <c r="D588" s="4"/>
      <c r="E588" s="4"/>
      <c r="F588" s="4"/>
      <c r="G588" s="894"/>
      <c r="H588" s="895"/>
      <c r="I588" s="895"/>
      <c r="J588" s="895"/>
      <c r="K588" s="895"/>
      <c r="L588" s="895"/>
      <c r="M588" s="895"/>
      <c r="N588" s="895"/>
      <c r="O588" s="895"/>
      <c r="P588" s="895"/>
      <c r="Q588" s="895"/>
      <c r="R588" s="891"/>
      <c r="S588" s="4"/>
      <c r="T588" s="74"/>
      <c r="U588" s="4" t="s">
        <v>1073</v>
      </c>
      <c r="V588" s="4"/>
      <c r="W588" s="4"/>
      <c r="X588" s="4"/>
      <c r="Y588" s="4"/>
      <c r="Z588" s="894"/>
      <c r="AA588" s="895"/>
      <c r="AB588" s="895"/>
      <c r="AC588" s="895"/>
      <c r="AD588" s="895"/>
      <c r="AE588" s="895"/>
      <c r="AF588" s="895"/>
      <c r="AG588" s="895"/>
      <c r="AH588" s="895"/>
      <c r="AI588" s="895"/>
      <c r="AJ588" s="895"/>
      <c r="AK588" s="891"/>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row>
    <row r="589" spans="1:157" ht="12.75" customHeight="1">
      <c r="A589" s="74"/>
      <c r="B589" s="4" t="s">
        <v>944</v>
      </c>
      <c r="C589" s="4"/>
      <c r="D589" s="4"/>
      <c r="E589" s="4"/>
      <c r="F589" s="4"/>
      <c r="G589" s="900"/>
      <c r="H589" s="849"/>
      <c r="I589" s="849"/>
      <c r="J589" s="849"/>
      <c r="K589" s="849"/>
      <c r="L589" s="849"/>
      <c r="M589" s="849"/>
      <c r="N589" s="849"/>
      <c r="O589" s="849"/>
      <c r="P589" s="849"/>
      <c r="Q589" s="849"/>
      <c r="R589" s="898"/>
      <c r="S589" s="4"/>
      <c r="T589" s="74"/>
      <c r="U589" s="4" t="s">
        <v>944</v>
      </c>
      <c r="V589" s="4"/>
      <c r="W589" s="4"/>
      <c r="X589" s="4"/>
      <c r="Y589" s="4"/>
      <c r="Z589" s="900"/>
      <c r="AA589" s="849"/>
      <c r="AB589" s="849"/>
      <c r="AC589" s="849"/>
      <c r="AD589" s="849"/>
      <c r="AE589" s="849"/>
      <c r="AF589" s="849"/>
      <c r="AG589" s="849"/>
      <c r="AH589" s="849"/>
      <c r="AI589" s="849"/>
      <c r="AJ589" s="849"/>
      <c r="AK589" s="898"/>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row>
    <row r="590" spans="1:157" ht="12.75" customHeight="1">
      <c r="A590" s="74"/>
      <c r="B590" s="4" t="s">
        <v>1337</v>
      </c>
      <c r="C590" s="4"/>
      <c r="D590" s="4"/>
      <c r="E590" s="4"/>
      <c r="F590" s="4"/>
      <c r="G590" s="900"/>
      <c r="H590" s="849"/>
      <c r="I590" s="849"/>
      <c r="J590" s="849"/>
      <c r="K590" s="849"/>
      <c r="L590" s="849"/>
      <c r="M590" s="849"/>
      <c r="N590" s="849"/>
      <c r="O590" s="849"/>
      <c r="P590" s="849"/>
      <c r="Q590" s="849"/>
      <c r="R590" s="898"/>
      <c r="S590" s="4"/>
      <c r="T590" s="74"/>
      <c r="U590" s="4" t="s">
        <v>1337</v>
      </c>
      <c r="V590" s="4"/>
      <c r="W590" s="4"/>
      <c r="X590" s="4"/>
      <c r="Y590" s="4"/>
      <c r="Z590" s="900"/>
      <c r="AA590" s="849"/>
      <c r="AB590" s="849"/>
      <c r="AC590" s="849"/>
      <c r="AD590" s="849"/>
      <c r="AE590" s="849"/>
      <c r="AF590" s="849"/>
      <c r="AG590" s="849"/>
      <c r="AH590" s="849"/>
      <c r="AI590" s="849"/>
      <c r="AJ590" s="849"/>
      <c r="AK590" s="898"/>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row>
    <row r="591" spans="1:157" ht="12.75" customHeight="1">
      <c r="A591" s="74"/>
      <c r="B591" s="4" t="s">
        <v>854</v>
      </c>
      <c r="C591" s="4"/>
      <c r="D591" s="4"/>
      <c r="E591" s="4"/>
      <c r="F591" s="4"/>
      <c r="G591" s="901"/>
      <c r="H591" s="849"/>
      <c r="I591" s="849"/>
      <c r="J591" s="849"/>
      <c r="K591" s="849"/>
      <c r="L591" s="898"/>
      <c r="M591" s="4"/>
      <c r="N591" s="4"/>
      <c r="O591" s="19" t="s">
        <v>1077</v>
      </c>
      <c r="P591" s="900"/>
      <c r="Q591" s="849"/>
      <c r="R591" s="898"/>
      <c r="S591" s="4"/>
      <c r="T591" s="74"/>
      <c r="U591" s="4" t="s">
        <v>854</v>
      </c>
      <c r="V591" s="4"/>
      <c r="W591" s="4"/>
      <c r="X591" s="4"/>
      <c r="Y591" s="4"/>
      <c r="Z591" s="901"/>
      <c r="AA591" s="849"/>
      <c r="AB591" s="849"/>
      <c r="AC591" s="849"/>
      <c r="AD591" s="849"/>
      <c r="AE591" s="898"/>
      <c r="AF591" s="4"/>
      <c r="AG591" s="4"/>
      <c r="AH591" s="19" t="s">
        <v>1077</v>
      </c>
      <c r="AI591" s="900"/>
      <c r="AJ591" s="849"/>
      <c r="AK591" s="898"/>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row>
    <row r="592" spans="1:157" ht="12.75" customHeight="1">
      <c r="A592" s="74"/>
      <c r="B592" s="4" t="s">
        <v>1338</v>
      </c>
      <c r="C592" s="4"/>
      <c r="D592" s="4"/>
      <c r="E592" s="4"/>
      <c r="F592" s="4"/>
      <c r="G592" s="4"/>
      <c r="H592" s="894"/>
      <c r="I592" s="895"/>
      <c r="J592" s="895"/>
      <c r="K592" s="895"/>
      <c r="L592" s="895"/>
      <c r="M592" s="895"/>
      <c r="N592" s="895"/>
      <c r="O592" s="895"/>
      <c r="P592" s="895"/>
      <c r="Q592" s="895"/>
      <c r="R592" s="891"/>
      <c r="S592" s="4"/>
      <c r="T592" s="74"/>
      <c r="U592" s="4" t="s">
        <v>1338</v>
      </c>
      <c r="V592" s="4"/>
      <c r="W592" s="4"/>
      <c r="X592" s="4"/>
      <c r="Y592" s="4"/>
      <c r="Z592" s="4"/>
      <c r="AA592" s="894"/>
      <c r="AB592" s="895"/>
      <c r="AC592" s="895"/>
      <c r="AD592" s="895"/>
      <c r="AE592" s="895"/>
      <c r="AF592" s="895"/>
      <c r="AG592" s="895"/>
      <c r="AH592" s="895"/>
      <c r="AI592" s="895"/>
      <c r="AJ592" s="895"/>
      <c r="AK592" s="891"/>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row>
    <row r="593" spans="1:157" ht="12.75" customHeight="1">
      <c r="A593" s="74"/>
      <c r="B593" s="4" t="s">
        <v>1340</v>
      </c>
      <c r="C593" s="4"/>
      <c r="D593" s="4"/>
      <c r="E593" s="4"/>
      <c r="F593" s="4"/>
      <c r="G593" s="4"/>
      <c r="H593" s="4"/>
      <c r="I593" s="4"/>
      <c r="J593" s="4"/>
      <c r="K593" s="4"/>
      <c r="L593" s="4"/>
      <c r="M593" s="4"/>
      <c r="N593" s="890" t="s">
        <v>864</v>
      </c>
      <c r="O593" s="891"/>
      <c r="P593" s="4"/>
      <c r="Q593" s="4"/>
      <c r="R593" s="4"/>
      <c r="S593" s="4"/>
      <c r="T593" s="74"/>
      <c r="U593" s="4" t="s">
        <v>1340</v>
      </c>
      <c r="V593" s="4"/>
      <c r="W593" s="4"/>
      <c r="X593" s="4"/>
      <c r="Y593" s="4"/>
      <c r="Z593" s="4"/>
      <c r="AA593" s="4"/>
      <c r="AB593" s="4"/>
      <c r="AC593" s="4"/>
      <c r="AD593" s="4"/>
      <c r="AE593" s="4"/>
      <c r="AF593" s="4"/>
      <c r="AG593" s="890" t="s">
        <v>764</v>
      </c>
      <c r="AH593" s="891"/>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row>
    <row r="594" spans="1:157" ht="12.75" customHeight="1">
      <c r="A594" s="74"/>
      <c r="B594" s="4"/>
      <c r="C594" s="4"/>
      <c r="D594" s="4"/>
      <c r="E594" s="4"/>
      <c r="F594" s="4"/>
      <c r="G594" s="4"/>
      <c r="H594" s="4"/>
      <c r="I594" s="4"/>
      <c r="J594" s="4"/>
      <c r="K594" s="4"/>
      <c r="L594" s="4"/>
      <c r="M594" s="4"/>
      <c r="N594" s="4"/>
      <c r="O594" s="4"/>
      <c r="P594" s="4"/>
      <c r="Q594" s="4"/>
      <c r="R594" s="4"/>
      <c r="S594" s="4"/>
      <c r="T594" s="7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row>
    <row r="595" spans="1:157" ht="12.75" customHeight="1">
      <c r="A595" s="148" t="s">
        <v>85</v>
      </c>
      <c r="B595" s="4" t="s">
        <v>1336</v>
      </c>
      <c r="C595" s="4"/>
      <c r="D595" s="4"/>
      <c r="E595" s="4"/>
      <c r="F595" s="4"/>
      <c r="G595" s="892">
        <f>C568</f>
        <v>0</v>
      </c>
      <c r="H595" s="893"/>
      <c r="I595" s="893"/>
      <c r="J595" s="893"/>
      <c r="K595" s="893"/>
      <c r="L595" s="893"/>
      <c r="M595" s="893"/>
      <c r="N595" s="893"/>
      <c r="O595" s="893"/>
      <c r="P595" s="893"/>
      <c r="Q595" s="893"/>
      <c r="R595" s="893"/>
      <c r="S595" s="4"/>
      <c r="T595" s="148" t="s">
        <v>1328</v>
      </c>
      <c r="U595" s="4" t="s">
        <v>1336</v>
      </c>
      <c r="V595" s="4"/>
      <c r="W595" s="4"/>
      <c r="X595" s="4"/>
      <c r="Y595" s="4"/>
      <c r="Z595" s="892">
        <f>C569</f>
        <v>0</v>
      </c>
      <c r="AA595" s="893"/>
      <c r="AB595" s="893"/>
      <c r="AC595" s="893"/>
      <c r="AD595" s="893"/>
      <c r="AE595" s="893"/>
      <c r="AF595" s="893"/>
      <c r="AG595" s="893"/>
      <c r="AH595" s="893"/>
      <c r="AI595" s="893"/>
      <c r="AJ595" s="893"/>
      <c r="AK595" s="893"/>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row>
    <row r="596" spans="1:157" ht="12.75" customHeight="1">
      <c r="A596" s="74"/>
      <c r="B596" s="4" t="s">
        <v>1073</v>
      </c>
      <c r="C596" s="4"/>
      <c r="D596" s="4"/>
      <c r="E596" s="4"/>
      <c r="F596" s="4"/>
      <c r="G596" s="894"/>
      <c r="H596" s="895"/>
      <c r="I596" s="895"/>
      <c r="J596" s="895"/>
      <c r="K596" s="895"/>
      <c r="L596" s="895"/>
      <c r="M596" s="895"/>
      <c r="N596" s="895"/>
      <c r="O596" s="895"/>
      <c r="P596" s="895"/>
      <c r="Q596" s="895"/>
      <c r="R596" s="891"/>
      <c r="S596" s="4"/>
      <c r="T596" s="74"/>
      <c r="U596" s="4" t="s">
        <v>1073</v>
      </c>
      <c r="V596" s="4"/>
      <c r="W596" s="4"/>
      <c r="X596" s="4"/>
      <c r="Y596" s="4"/>
      <c r="Z596" s="894"/>
      <c r="AA596" s="895"/>
      <c r="AB596" s="895"/>
      <c r="AC596" s="895"/>
      <c r="AD596" s="895"/>
      <c r="AE596" s="895"/>
      <c r="AF596" s="895"/>
      <c r="AG596" s="895"/>
      <c r="AH596" s="895"/>
      <c r="AI596" s="895"/>
      <c r="AJ596" s="895"/>
      <c r="AK596" s="891"/>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row>
    <row r="597" spans="1:157" ht="12.75" customHeight="1">
      <c r="A597" s="74"/>
      <c r="B597" s="4" t="s">
        <v>944</v>
      </c>
      <c r="C597" s="4"/>
      <c r="D597" s="4"/>
      <c r="E597" s="4"/>
      <c r="F597" s="4"/>
      <c r="G597" s="894"/>
      <c r="H597" s="895"/>
      <c r="I597" s="895"/>
      <c r="J597" s="895"/>
      <c r="K597" s="895"/>
      <c r="L597" s="895"/>
      <c r="M597" s="895"/>
      <c r="N597" s="895"/>
      <c r="O597" s="895"/>
      <c r="P597" s="895"/>
      <c r="Q597" s="895"/>
      <c r="R597" s="891"/>
      <c r="S597" s="4"/>
      <c r="T597" s="74"/>
      <c r="U597" s="4" t="s">
        <v>944</v>
      </c>
      <c r="V597" s="4"/>
      <c r="W597" s="4"/>
      <c r="X597" s="4"/>
      <c r="Y597" s="4"/>
      <c r="Z597" s="900"/>
      <c r="AA597" s="849"/>
      <c r="AB597" s="849"/>
      <c r="AC597" s="849"/>
      <c r="AD597" s="849"/>
      <c r="AE597" s="849"/>
      <c r="AF597" s="849"/>
      <c r="AG597" s="849"/>
      <c r="AH597" s="849"/>
      <c r="AI597" s="849"/>
      <c r="AJ597" s="849"/>
      <c r="AK597" s="898"/>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row>
    <row r="598" spans="1:157" ht="12.75" customHeight="1">
      <c r="A598" s="74"/>
      <c r="B598" s="4" t="s">
        <v>1337</v>
      </c>
      <c r="C598" s="4"/>
      <c r="D598" s="4"/>
      <c r="E598" s="4"/>
      <c r="F598" s="4"/>
      <c r="G598" s="894"/>
      <c r="H598" s="895"/>
      <c r="I598" s="895"/>
      <c r="J598" s="895"/>
      <c r="K598" s="895"/>
      <c r="L598" s="895"/>
      <c r="M598" s="895"/>
      <c r="N598" s="895"/>
      <c r="O598" s="895"/>
      <c r="P598" s="895"/>
      <c r="Q598" s="895"/>
      <c r="R598" s="891"/>
      <c r="S598" s="4"/>
      <c r="T598" s="74"/>
      <c r="U598" s="4" t="s">
        <v>1337</v>
      </c>
      <c r="V598" s="4"/>
      <c r="W598" s="4"/>
      <c r="X598" s="4"/>
      <c r="Y598" s="4"/>
      <c r="Z598" s="900"/>
      <c r="AA598" s="849"/>
      <c r="AB598" s="849"/>
      <c r="AC598" s="849"/>
      <c r="AD598" s="849"/>
      <c r="AE598" s="849"/>
      <c r="AF598" s="849"/>
      <c r="AG598" s="849"/>
      <c r="AH598" s="849"/>
      <c r="AI598" s="849"/>
      <c r="AJ598" s="849"/>
      <c r="AK598" s="898"/>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row>
    <row r="599" spans="1:157" ht="12.75" customHeight="1">
      <c r="A599" s="74"/>
      <c r="B599" s="4" t="s">
        <v>854</v>
      </c>
      <c r="C599" s="4"/>
      <c r="D599" s="4"/>
      <c r="E599" s="4"/>
      <c r="F599" s="4"/>
      <c r="G599" s="901"/>
      <c r="H599" s="849"/>
      <c r="I599" s="849"/>
      <c r="J599" s="849"/>
      <c r="K599" s="849"/>
      <c r="L599" s="898"/>
      <c r="M599" s="4"/>
      <c r="N599" s="4"/>
      <c r="O599" s="19" t="s">
        <v>1077</v>
      </c>
      <c r="P599" s="900"/>
      <c r="Q599" s="849"/>
      <c r="R599" s="898"/>
      <c r="S599" s="4"/>
      <c r="T599" s="74"/>
      <c r="U599" s="4" t="s">
        <v>854</v>
      </c>
      <c r="V599" s="4"/>
      <c r="W599" s="4"/>
      <c r="X599" s="4"/>
      <c r="Y599" s="4"/>
      <c r="Z599" s="901"/>
      <c r="AA599" s="849"/>
      <c r="AB599" s="849"/>
      <c r="AC599" s="849"/>
      <c r="AD599" s="849"/>
      <c r="AE599" s="898"/>
      <c r="AF599" s="4"/>
      <c r="AG599" s="4"/>
      <c r="AH599" s="19" t="s">
        <v>1077</v>
      </c>
      <c r="AI599" s="900"/>
      <c r="AJ599" s="849"/>
      <c r="AK599" s="898"/>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row>
    <row r="600" spans="1:157" ht="12.75" customHeight="1">
      <c r="A600" s="74"/>
      <c r="B600" s="4" t="s">
        <v>1338</v>
      </c>
      <c r="C600" s="4"/>
      <c r="D600" s="4"/>
      <c r="E600" s="4"/>
      <c r="F600" s="4"/>
      <c r="G600" s="4"/>
      <c r="H600" s="894"/>
      <c r="I600" s="895"/>
      <c r="J600" s="895"/>
      <c r="K600" s="895"/>
      <c r="L600" s="895"/>
      <c r="M600" s="895"/>
      <c r="N600" s="895"/>
      <c r="O600" s="895"/>
      <c r="P600" s="895"/>
      <c r="Q600" s="895"/>
      <c r="R600" s="891"/>
      <c r="S600" s="4"/>
      <c r="T600" s="74"/>
      <c r="U600" s="4" t="s">
        <v>1338</v>
      </c>
      <c r="V600" s="4"/>
      <c r="W600" s="4"/>
      <c r="X600" s="4"/>
      <c r="Y600" s="4"/>
      <c r="Z600" s="4"/>
      <c r="AA600" s="894"/>
      <c r="AB600" s="895"/>
      <c r="AC600" s="895"/>
      <c r="AD600" s="895"/>
      <c r="AE600" s="895"/>
      <c r="AF600" s="895"/>
      <c r="AG600" s="895"/>
      <c r="AH600" s="895"/>
      <c r="AI600" s="895"/>
      <c r="AJ600" s="895"/>
      <c r="AK600" s="891"/>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row>
    <row r="601" spans="1:157" ht="15.75" customHeight="1">
      <c r="A601" s="74"/>
      <c r="B601" s="4" t="s">
        <v>1340</v>
      </c>
      <c r="C601" s="4"/>
      <c r="D601" s="4"/>
      <c r="E601" s="4"/>
      <c r="F601" s="4"/>
      <c r="G601" s="4"/>
      <c r="H601" s="4"/>
      <c r="I601" s="4"/>
      <c r="J601" s="4"/>
      <c r="K601" s="4"/>
      <c r="L601" s="4"/>
      <c r="M601" s="4"/>
      <c r="N601" s="890" t="s">
        <v>764</v>
      </c>
      <c r="O601" s="891"/>
      <c r="P601" s="4"/>
      <c r="Q601" s="4"/>
      <c r="R601" s="4"/>
      <c r="S601" s="4"/>
      <c r="T601" s="74"/>
      <c r="U601" s="4" t="s">
        <v>1340</v>
      </c>
      <c r="V601" s="4"/>
      <c r="W601" s="4"/>
      <c r="X601" s="4"/>
      <c r="Y601" s="4"/>
      <c r="Z601" s="4"/>
      <c r="AA601" s="4"/>
      <c r="AB601" s="4"/>
      <c r="AC601" s="4"/>
      <c r="AD601" s="4"/>
      <c r="AE601" s="4"/>
      <c r="AF601" s="4"/>
      <c r="AG601" s="890" t="s">
        <v>764</v>
      </c>
      <c r="AH601" s="891"/>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row>
    <row r="602" spans="1:157" ht="15.75" customHeight="1">
      <c r="A602" s="74"/>
      <c r="B602" s="4"/>
      <c r="C602" s="4"/>
      <c r="D602" s="4"/>
      <c r="E602" s="4"/>
      <c r="F602" s="4"/>
      <c r="G602" s="4"/>
      <c r="H602" s="4"/>
      <c r="I602" s="4"/>
      <c r="J602" s="4"/>
      <c r="K602" s="4"/>
      <c r="L602" s="4"/>
      <c r="M602" s="4"/>
      <c r="N602" s="4"/>
      <c r="O602" s="4"/>
      <c r="P602" s="4"/>
      <c r="Q602" s="4"/>
      <c r="R602" s="4"/>
      <c r="S602" s="4"/>
      <c r="T602" s="7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row>
    <row r="603" spans="1:157" ht="15.75" customHeight="1">
      <c r="A603" s="148" t="s">
        <v>1329</v>
      </c>
      <c r="B603" s="4" t="s">
        <v>1336</v>
      </c>
      <c r="C603" s="4"/>
      <c r="D603" s="4"/>
      <c r="E603" s="4"/>
      <c r="F603" s="4"/>
      <c r="G603" s="892">
        <f>C570</f>
        <v>0</v>
      </c>
      <c r="H603" s="893"/>
      <c r="I603" s="893"/>
      <c r="J603" s="893"/>
      <c r="K603" s="893"/>
      <c r="L603" s="893"/>
      <c r="M603" s="893"/>
      <c r="N603" s="893"/>
      <c r="O603" s="893"/>
      <c r="P603" s="893"/>
      <c r="Q603" s="893"/>
      <c r="R603" s="893"/>
      <c r="S603" s="4"/>
      <c r="T603" s="148" t="s">
        <v>1330</v>
      </c>
      <c r="U603" s="4" t="s">
        <v>1336</v>
      </c>
      <c r="V603" s="4"/>
      <c r="W603" s="4"/>
      <c r="X603" s="4"/>
      <c r="Y603" s="4"/>
      <c r="Z603" s="892">
        <f>C571</f>
        <v>0</v>
      </c>
      <c r="AA603" s="893"/>
      <c r="AB603" s="893"/>
      <c r="AC603" s="893"/>
      <c r="AD603" s="893"/>
      <c r="AE603" s="893"/>
      <c r="AF603" s="893"/>
      <c r="AG603" s="893"/>
      <c r="AH603" s="893"/>
      <c r="AI603" s="893"/>
      <c r="AJ603" s="893"/>
      <c r="AK603" s="893"/>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row>
    <row r="604" spans="1:157" ht="15.75" customHeight="1">
      <c r="A604" s="74"/>
      <c r="B604" s="4" t="s">
        <v>1073</v>
      </c>
      <c r="C604" s="4"/>
      <c r="D604" s="4"/>
      <c r="E604" s="4"/>
      <c r="F604" s="4"/>
      <c r="G604" s="894"/>
      <c r="H604" s="895"/>
      <c r="I604" s="895"/>
      <c r="J604" s="895"/>
      <c r="K604" s="895"/>
      <c r="L604" s="895"/>
      <c r="M604" s="895"/>
      <c r="N604" s="895"/>
      <c r="O604" s="895"/>
      <c r="P604" s="895"/>
      <c r="Q604" s="895"/>
      <c r="R604" s="891"/>
      <c r="S604" s="4"/>
      <c r="T604" s="74"/>
      <c r="U604" s="4" t="s">
        <v>1073</v>
      </c>
      <c r="V604" s="4"/>
      <c r="W604" s="4"/>
      <c r="X604" s="4"/>
      <c r="Y604" s="4"/>
      <c r="Z604" s="894"/>
      <c r="AA604" s="895"/>
      <c r="AB604" s="895"/>
      <c r="AC604" s="895"/>
      <c r="AD604" s="895"/>
      <c r="AE604" s="895"/>
      <c r="AF604" s="895"/>
      <c r="AG604" s="895"/>
      <c r="AH604" s="895"/>
      <c r="AI604" s="895"/>
      <c r="AJ604" s="895"/>
      <c r="AK604" s="891"/>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row>
    <row r="605" spans="1:157" ht="12.75" customHeight="1">
      <c r="A605" s="74"/>
      <c r="B605" s="4" t="s">
        <v>944</v>
      </c>
      <c r="C605" s="4"/>
      <c r="D605" s="4"/>
      <c r="E605" s="4"/>
      <c r="F605" s="4"/>
      <c r="G605" s="894"/>
      <c r="H605" s="895"/>
      <c r="I605" s="895"/>
      <c r="J605" s="895"/>
      <c r="K605" s="895"/>
      <c r="L605" s="895"/>
      <c r="M605" s="895"/>
      <c r="N605" s="895"/>
      <c r="O605" s="895"/>
      <c r="P605" s="895"/>
      <c r="Q605" s="895"/>
      <c r="R605" s="891"/>
      <c r="S605" s="4"/>
      <c r="T605" s="74"/>
      <c r="U605" s="4" t="s">
        <v>944</v>
      </c>
      <c r="V605" s="4"/>
      <c r="W605" s="4"/>
      <c r="X605" s="4"/>
      <c r="Y605" s="4"/>
      <c r="Z605" s="900"/>
      <c r="AA605" s="849"/>
      <c r="AB605" s="849"/>
      <c r="AC605" s="849"/>
      <c r="AD605" s="849"/>
      <c r="AE605" s="849"/>
      <c r="AF605" s="849"/>
      <c r="AG605" s="849"/>
      <c r="AH605" s="849"/>
      <c r="AI605" s="849"/>
      <c r="AJ605" s="849"/>
      <c r="AK605" s="898"/>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row>
    <row r="606" spans="1:157" ht="15.75" customHeight="1">
      <c r="A606" s="74"/>
      <c r="B606" s="4" t="s">
        <v>1337</v>
      </c>
      <c r="C606" s="4"/>
      <c r="D606" s="4"/>
      <c r="E606" s="4"/>
      <c r="F606" s="4"/>
      <c r="G606" s="894"/>
      <c r="H606" s="895"/>
      <c r="I606" s="895"/>
      <c r="J606" s="895"/>
      <c r="K606" s="895"/>
      <c r="L606" s="895"/>
      <c r="M606" s="895"/>
      <c r="N606" s="895"/>
      <c r="O606" s="895"/>
      <c r="P606" s="895"/>
      <c r="Q606" s="895"/>
      <c r="R606" s="891"/>
      <c r="S606" s="4"/>
      <c r="T606" s="74"/>
      <c r="U606" s="4" t="s">
        <v>1337</v>
      </c>
      <c r="V606" s="4"/>
      <c r="W606" s="4"/>
      <c r="X606" s="4"/>
      <c r="Y606" s="4"/>
      <c r="Z606" s="900"/>
      <c r="AA606" s="849"/>
      <c r="AB606" s="849"/>
      <c r="AC606" s="849"/>
      <c r="AD606" s="849"/>
      <c r="AE606" s="849"/>
      <c r="AF606" s="849"/>
      <c r="AG606" s="849"/>
      <c r="AH606" s="849"/>
      <c r="AI606" s="849"/>
      <c r="AJ606" s="849"/>
      <c r="AK606" s="898"/>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row>
    <row r="607" spans="1:157" ht="12.75" customHeight="1">
      <c r="A607" s="74"/>
      <c r="B607" s="4" t="s">
        <v>854</v>
      </c>
      <c r="C607" s="4"/>
      <c r="D607" s="4"/>
      <c r="E607" s="4"/>
      <c r="F607" s="4"/>
      <c r="G607" s="901"/>
      <c r="H607" s="849"/>
      <c r="I607" s="849"/>
      <c r="J607" s="849"/>
      <c r="K607" s="849"/>
      <c r="L607" s="898"/>
      <c r="M607" s="4"/>
      <c r="N607" s="4"/>
      <c r="O607" s="19" t="s">
        <v>1077</v>
      </c>
      <c r="P607" s="900"/>
      <c r="Q607" s="849"/>
      <c r="R607" s="898"/>
      <c r="S607" s="4"/>
      <c r="T607" s="74"/>
      <c r="U607" s="4" t="s">
        <v>854</v>
      </c>
      <c r="V607" s="4"/>
      <c r="W607" s="4"/>
      <c r="X607" s="4"/>
      <c r="Y607" s="4"/>
      <c r="Z607" s="901"/>
      <c r="AA607" s="849"/>
      <c r="AB607" s="849"/>
      <c r="AC607" s="849"/>
      <c r="AD607" s="849"/>
      <c r="AE607" s="898"/>
      <c r="AF607" s="4"/>
      <c r="AG607" s="4"/>
      <c r="AH607" s="19" t="s">
        <v>1077</v>
      </c>
      <c r="AI607" s="900"/>
      <c r="AJ607" s="849"/>
      <c r="AK607" s="898"/>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row>
    <row r="608" spans="1:157" ht="15.75" customHeight="1">
      <c r="A608" s="74"/>
      <c r="B608" s="4" t="s">
        <v>1338</v>
      </c>
      <c r="C608" s="4"/>
      <c r="D608" s="4"/>
      <c r="E608" s="4"/>
      <c r="F608" s="4"/>
      <c r="G608" s="4"/>
      <c r="H608" s="894"/>
      <c r="I608" s="895"/>
      <c r="J608" s="895"/>
      <c r="K608" s="895"/>
      <c r="L608" s="895"/>
      <c r="M608" s="895"/>
      <c r="N608" s="895"/>
      <c r="O608" s="895"/>
      <c r="P608" s="895"/>
      <c r="Q608" s="895"/>
      <c r="R608" s="891"/>
      <c r="S608" s="4"/>
      <c r="T608" s="74"/>
      <c r="U608" s="4" t="s">
        <v>1338</v>
      </c>
      <c r="V608" s="4"/>
      <c r="W608" s="4"/>
      <c r="X608" s="4"/>
      <c r="Y608" s="4"/>
      <c r="Z608" s="4"/>
      <c r="AA608" s="894"/>
      <c r="AB608" s="895"/>
      <c r="AC608" s="895"/>
      <c r="AD608" s="895"/>
      <c r="AE608" s="895"/>
      <c r="AF608" s="895"/>
      <c r="AG608" s="895"/>
      <c r="AH608" s="895"/>
      <c r="AI608" s="895"/>
      <c r="AJ608" s="895"/>
      <c r="AK608" s="891"/>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t="s">
        <v>1341</v>
      </c>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t="s">
        <v>1342</v>
      </c>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t="s">
        <v>1343</v>
      </c>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row>
    <row r="609" spans="1:157" ht="15.75" customHeight="1">
      <c r="A609" s="74"/>
      <c r="B609" s="4" t="s">
        <v>1340</v>
      </c>
      <c r="C609" s="4"/>
      <c r="D609" s="4"/>
      <c r="E609" s="4"/>
      <c r="F609" s="4"/>
      <c r="G609" s="4"/>
      <c r="H609" s="4"/>
      <c r="I609" s="4"/>
      <c r="J609" s="4"/>
      <c r="K609" s="4"/>
      <c r="L609" s="4"/>
      <c r="M609" s="4"/>
      <c r="N609" s="890" t="s">
        <v>764</v>
      </c>
      <c r="O609" s="891"/>
      <c r="P609" s="4"/>
      <c r="Q609" s="4"/>
      <c r="R609" s="4"/>
      <c r="S609" s="4"/>
      <c r="T609" s="74"/>
      <c r="U609" s="4" t="s">
        <v>1340</v>
      </c>
      <c r="V609" s="4"/>
      <c r="W609" s="4"/>
      <c r="X609" s="4"/>
      <c r="Y609" s="4"/>
      <c r="Z609" s="4"/>
      <c r="AA609" s="4"/>
      <c r="AB609" s="4"/>
      <c r="AC609" s="4"/>
      <c r="AD609" s="4"/>
      <c r="AE609" s="4"/>
      <c r="AF609" s="4"/>
      <c r="AG609" s="890" t="s">
        <v>764</v>
      </c>
      <c r="AH609" s="891"/>
      <c r="AI609" s="4"/>
      <c r="AJ609" s="4"/>
      <c r="AK609" s="4"/>
      <c r="AL609" s="4"/>
      <c r="AM609" s="4"/>
      <c r="AN609" s="4"/>
      <c r="AO609" s="4"/>
      <c r="AP609" s="4"/>
      <c r="AQ609" s="4"/>
      <c r="AR609" s="4"/>
      <c r="AS609" s="4"/>
      <c r="AT609" s="4"/>
      <c r="AU609" s="4"/>
      <c r="AV609" s="4"/>
      <c r="AW609" s="4"/>
      <c r="AX609" s="4"/>
      <c r="AY609" s="4"/>
      <c r="AZ609" s="4"/>
      <c r="BA609" s="4" t="s">
        <v>1344</v>
      </c>
      <c r="BB609" s="4"/>
      <c r="BC609" s="4"/>
      <c r="BD609" s="4"/>
      <c r="BE609" s="129" t="s">
        <v>1345</v>
      </c>
      <c r="BF609" s="130"/>
      <c r="BG609" s="902"/>
      <c r="BH609" s="881"/>
      <c r="BI609" s="129" t="s">
        <v>1346</v>
      </c>
      <c r="BJ609" s="130"/>
      <c r="BK609" s="902"/>
      <c r="BL609" s="881"/>
      <c r="BM609" s="4"/>
      <c r="BN609" s="902" t="s">
        <v>1347</v>
      </c>
      <c r="BO609" s="849"/>
      <c r="BP609" s="849"/>
      <c r="BQ609" s="849"/>
      <c r="BR609" s="881"/>
      <c r="BS609" s="902" t="s">
        <v>1348</v>
      </c>
      <c r="BT609" s="849"/>
      <c r="BU609" s="849"/>
      <c r="BV609" s="849"/>
      <c r="BW609" s="881"/>
      <c r="BX609" s="902" t="s">
        <v>1349</v>
      </c>
      <c r="BY609" s="849"/>
      <c r="BZ609" s="849"/>
      <c r="CA609" s="849"/>
      <c r="CB609" s="881"/>
      <c r="CC609" s="902" t="s">
        <v>1350</v>
      </c>
      <c r="CD609" s="849"/>
      <c r="CE609" s="849"/>
      <c r="CF609" s="849"/>
      <c r="CG609" s="881"/>
      <c r="CH609" s="902" t="s">
        <v>1351</v>
      </c>
      <c r="CI609" s="849"/>
      <c r="CJ609" s="849"/>
      <c r="CK609" s="849"/>
      <c r="CL609" s="881"/>
      <c r="CM609" s="902" t="s">
        <v>1352</v>
      </c>
      <c r="CN609" s="849"/>
      <c r="CO609" s="849"/>
      <c r="CP609" s="849"/>
      <c r="CQ609" s="881"/>
      <c r="CR609" s="11"/>
      <c r="CS609" s="902" t="s">
        <v>1347</v>
      </c>
      <c r="CT609" s="849"/>
      <c r="CU609" s="849"/>
      <c r="CV609" s="849"/>
      <c r="CW609" s="881"/>
      <c r="CX609" s="902" t="s">
        <v>1348</v>
      </c>
      <c r="CY609" s="849"/>
      <c r="CZ609" s="849"/>
      <c r="DA609" s="849"/>
      <c r="DB609" s="881"/>
      <c r="DC609" s="902" t="s">
        <v>1349</v>
      </c>
      <c r="DD609" s="849"/>
      <c r="DE609" s="849"/>
      <c r="DF609" s="849"/>
      <c r="DG609" s="881"/>
      <c r="DH609" s="902" t="s">
        <v>1350</v>
      </c>
      <c r="DI609" s="849"/>
      <c r="DJ609" s="849"/>
      <c r="DK609" s="849"/>
      <c r="DL609" s="881"/>
      <c r="DM609" s="902" t="s">
        <v>1351</v>
      </c>
      <c r="DN609" s="849"/>
      <c r="DO609" s="849"/>
      <c r="DP609" s="849"/>
      <c r="DQ609" s="881"/>
      <c r="DR609" s="902" t="s">
        <v>1352</v>
      </c>
      <c r="DS609" s="849"/>
      <c r="DT609" s="849"/>
      <c r="DU609" s="849"/>
      <c r="DV609" s="881"/>
      <c r="DW609" s="4"/>
      <c r="DX609" s="902" t="s">
        <v>1347</v>
      </c>
      <c r="DY609" s="849"/>
      <c r="DZ609" s="849"/>
      <c r="EA609" s="849"/>
      <c r="EB609" s="881"/>
      <c r="EC609" s="902" t="s">
        <v>1348</v>
      </c>
      <c r="ED609" s="849"/>
      <c r="EE609" s="849"/>
      <c r="EF609" s="849"/>
      <c r="EG609" s="881"/>
      <c r="EH609" s="902" t="s">
        <v>1349</v>
      </c>
      <c r="EI609" s="849"/>
      <c r="EJ609" s="849"/>
      <c r="EK609" s="849"/>
      <c r="EL609" s="881"/>
      <c r="EM609" s="902" t="s">
        <v>1350</v>
      </c>
      <c r="EN609" s="849"/>
      <c r="EO609" s="849"/>
      <c r="EP609" s="849"/>
      <c r="EQ609" s="881"/>
      <c r="ER609" s="902" t="s">
        <v>1351</v>
      </c>
      <c r="ES609" s="849"/>
      <c r="ET609" s="849"/>
      <c r="EU609" s="849"/>
      <c r="EV609" s="881"/>
      <c r="EW609" s="902" t="s">
        <v>1352</v>
      </c>
      <c r="EX609" s="849"/>
      <c r="EY609" s="849"/>
      <c r="EZ609" s="849"/>
      <c r="FA609" s="881"/>
    </row>
    <row r="610" spans="1:157" ht="15.75" customHeight="1">
      <c r="A610" s="74"/>
      <c r="B610" s="4"/>
      <c r="C610" s="4"/>
      <c r="D610" s="4"/>
      <c r="E610" s="4"/>
      <c r="F610" s="4"/>
      <c r="G610" s="4"/>
      <c r="H610" s="4"/>
      <c r="I610" s="4"/>
      <c r="J610" s="4"/>
      <c r="K610" s="4"/>
      <c r="L610" s="4"/>
      <c r="M610" s="4"/>
      <c r="N610" s="4"/>
      <c r="O610" s="4"/>
      <c r="P610" s="4"/>
      <c r="Q610" s="4"/>
      <c r="R610" s="4"/>
      <c r="S610" s="4"/>
      <c r="T610" s="7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t="s">
        <v>1348</v>
      </c>
      <c r="BB610" s="4"/>
      <c r="BC610" s="4"/>
      <c r="BD610" s="4"/>
      <c r="BE610" s="902">
        <f t="shared" ref="BE610:BE634" si="1">IF(AND(AH728&lt;=0.5,AH728&gt;=0.36),1,0)</f>
        <v>0</v>
      </c>
      <c r="BF610" s="881"/>
      <c r="BG610" s="902">
        <f t="shared" ref="BG610:BG634" si="2">IF(BE610=1,G728,0)</f>
        <v>0</v>
      </c>
      <c r="BH610" s="881"/>
      <c r="BI610" s="902">
        <f t="shared" ref="BI610:BI634" si="3">IF(AND(AH728&lt;=0.35,AH728&gt;0),1,0)</f>
        <v>1</v>
      </c>
      <c r="BJ610" s="881"/>
      <c r="BK610" s="917">
        <f t="shared" ref="BK610:BK634" si="4">IF(BI610=1,G728,0)</f>
        <v>19</v>
      </c>
      <c r="BL610" s="881"/>
      <c r="BM610" s="4"/>
      <c r="BN610" s="903">
        <f t="shared" ref="BN610:BN634" si="5">IF(B728="SRO/Studio",G728,0)</f>
        <v>0</v>
      </c>
      <c r="BO610" s="849"/>
      <c r="BP610" s="849"/>
      <c r="BQ610" s="849"/>
      <c r="BR610" s="881"/>
      <c r="BS610" s="918">
        <f t="shared" ref="BS610:BS634" si="6">IF(B728="1 Bedroom",G728,0)</f>
        <v>19</v>
      </c>
      <c r="BT610" s="849"/>
      <c r="BU610" s="849"/>
      <c r="BV610" s="849"/>
      <c r="BW610" s="881"/>
      <c r="BX610" s="903">
        <f t="shared" ref="BX610:BX634" si="7">IF(B728="2 Bedrooms",G728,0)</f>
        <v>0</v>
      </c>
      <c r="BY610" s="849"/>
      <c r="BZ610" s="849"/>
      <c r="CA610" s="849"/>
      <c r="CB610" s="881"/>
      <c r="CC610" s="903">
        <f t="shared" ref="CC610:CC634" si="8">IF(B728="3 Bedrooms",G728,0)</f>
        <v>0</v>
      </c>
      <c r="CD610" s="849"/>
      <c r="CE610" s="849"/>
      <c r="CF610" s="849"/>
      <c r="CG610" s="881"/>
      <c r="CH610" s="903">
        <f t="shared" ref="CH610:CH634" si="9">IF(B728="4 Bedrooms",G728,0)</f>
        <v>0</v>
      </c>
      <c r="CI610" s="849"/>
      <c r="CJ610" s="849"/>
      <c r="CK610" s="849"/>
      <c r="CL610" s="881"/>
      <c r="CM610" s="903">
        <f t="shared" ref="CM610:CM634" si="10">IF(B728="5 Bedrooms",G728,0)</f>
        <v>0</v>
      </c>
      <c r="CN610" s="849"/>
      <c r="CO610" s="849"/>
      <c r="CP610" s="849"/>
      <c r="CQ610" s="881"/>
      <c r="CR610" s="11"/>
      <c r="CS610" s="916">
        <f t="shared" ref="CS610:CS634" si="11">IF(AND(B728="SRO/Studio",AH728&lt;=0.3),G728,0)</f>
        <v>0</v>
      </c>
      <c r="CT610" s="849"/>
      <c r="CU610" s="849"/>
      <c r="CV610" s="849"/>
      <c r="CW610" s="881"/>
      <c r="CX610" s="920">
        <f t="shared" ref="CX610:CX634" si="12">IF(AND(B728="1 Bedroom",AH728&lt;=0.3),G728,0)</f>
        <v>19</v>
      </c>
      <c r="CY610" s="849"/>
      <c r="CZ610" s="849"/>
      <c r="DA610" s="849"/>
      <c r="DB610" s="881"/>
      <c r="DC610" s="916">
        <f t="shared" ref="DC610:DC634" si="13">IF(AND(B728="2 Bedrooms",AH728&lt;=0.3),G728,0)</f>
        <v>0</v>
      </c>
      <c r="DD610" s="849"/>
      <c r="DE610" s="849"/>
      <c r="DF610" s="849"/>
      <c r="DG610" s="881"/>
      <c r="DH610" s="916">
        <f t="shared" ref="DH610:DH634" si="14">IF(AND(B728="3 Bedrooms",AH728&lt;=0.3),G728,0)</f>
        <v>0</v>
      </c>
      <c r="DI610" s="849"/>
      <c r="DJ610" s="849"/>
      <c r="DK610" s="849"/>
      <c r="DL610" s="881"/>
      <c r="DM610" s="916">
        <f t="shared" ref="DM610:DM634" si="15">IF(AND(B728="4 Bedrooms",AH728&lt;=0.3),G728,0)</f>
        <v>0</v>
      </c>
      <c r="DN610" s="849"/>
      <c r="DO610" s="849"/>
      <c r="DP610" s="849"/>
      <c r="DQ610" s="881"/>
      <c r="DR610" s="916">
        <f t="shared" ref="DR610:DR634" si="16">IF(AND(B728="5 Bedrooms",AH728&lt;=0.3),G728,0)</f>
        <v>0</v>
      </c>
      <c r="DS610" s="849"/>
      <c r="DT610" s="849"/>
      <c r="DU610" s="849"/>
      <c r="DV610" s="881"/>
      <c r="DW610" s="4"/>
      <c r="DX610" s="902" t="str">
        <f t="shared" ref="DX610:DX634" si="17">IF(BN610&gt;0,O728," ")</f>
        <v xml:space="preserve"> </v>
      </c>
      <c r="DY610" s="849"/>
      <c r="DZ610" s="849"/>
      <c r="EA610" s="849"/>
      <c r="EB610" s="881"/>
      <c r="EC610" s="889">
        <f t="shared" ref="EC610:EC634" si="18">IF(BS610&gt;0,O728," ")</f>
        <v>196</v>
      </c>
      <c r="ED610" s="849"/>
      <c r="EE610" s="849"/>
      <c r="EF610" s="849"/>
      <c r="EG610" s="881"/>
      <c r="EH610" s="902" t="str">
        <f t="shared" ref="EH610:EH634" si="19">IF(BX610&gt;0,O728," ")</f>
        <v xml:space="preserve"> </v>
      </c>
      <c r="EI610" s="849"/>
      <c r="EJ610" s="849"/>
      <c r="EK610" s="849"/>
      <c r="EL610" s="881"/>
      <c r="EM610" s="902" t="str">
        <f t="shared" ref="EM610:EM634" si="20">IF(CC610&gt;0,O728," ")</f>
        <v xml:space="preserve"> </v>
      </c>
      <c r="EN610" s="849"/>
      <c r="EO610" s="849"/>
      <c r="EP610" s="849"/>
      <c r="EQ610" s="881"/>
      <c r="ER610" s="902" t="str">
        <f t="shared" ref="ER610:ER634" si="21">IF(CH610&gt;0,O728," ")</f>
        <v xml:space="preserve"> </v>
      </c>
      <c r="ES610" s="849"/>
      <c r="ET610" s="849"/>
      <c r="EU610" s="849"/>
      <c r="EV610" s="881"/>
      <c r="EW610" s="902" t="str">
        <f t="shared" ref="EW610:EW634" si="22">IF(CM610&gt;0,O728," ")</f>
        <v xml:space="preserve"> </v>
      </c>
      <c r="EX610" s="849"/>
      <c r="EY610" s="849"/>
      <c r="EZ610" s="849"/>
      <c r="FA610" s="881"/>
    </row>
    <row r="611" spans="1:157" ht="15.75" customHeight="1">
      <c r="A611" s="148" t="s">
        <v>1331</v>
      </c>
      <c r="B611" s="4" t="s">
        <v>1336</v>
      </c>
      <c r="C611" s="4"/>
      <c r="D611" s="4"/>
      <c r="E611" s="4"/>
      <c r="F611" s="4"/>
      <c r="G611" s="892">
        <f>C572</f>
        <v>0</v>
      </c>
      <c r="H611" s="893"/>
      <c r="I611" s="893"/>
      <c r="J611" s="893"/>
      <c r="K611" s="893"/>
      <c r="L611" s="893"/>
      <c r="M611" s="893"/>
      <c r="N611" s="893"/>
      <c r="O611" s="893"/>
      <c r="P611" s="893"/>
      <c r="Q611" s="893"/>
      <c r="R611" s="893"/>
      <c r="S611" s="4"/>
      <c r="T611" s="148" t="s">
        <v>1332</v>
      </c>
      <c r="U611" s="4" t="s">
        <v>1336</v>
      </c>
      <c r="V611" s="4"/>
      <c r="W611" s="4"/>
      <c r="X611" s="4"/>
      <c r="Y611" s="4"/>
      <c r="Z611" s="892">
        <f>C573</f>
        <v>0</v>
      </c>
      <c r="AA611" s="893"/>
      <c r="AB611" s="893"/>
      <c r="AC611" s="893"/>
      <c r="AD611" s="893"/>
      <c r="AE611" s="893"/>
      <c r="AF611" s="893"/>
      <c r="AG611" s="893"/>
      <c r="AH611" s="893"/>
      <c r="AI611" s="893"/>
      <c r="AJ611" s="893"/>
      <c r="AK611" s="893"/>
      <c r="AL611" s="4"/>
      <c r="AM611" s="4"/>
      <c r="AN611" s="4"/>
      <c r="AO611" s="4"/>
      <c r="AP611" s="4"/>
      <c r="AQ611" s="4"/>
      <c r="AR611" s="4"/>
      <c r="AS611" s="4"/>
      <c r="AT611" s="4"/>
      <c r="AU611" s="4"/>
      <c r="AV611" s="4"/>
      <c r="AW611" s="4"/>
      <c r="AX611" s="4"/>
      <c r="AY611" s="4"/>
      <c r="AZ611" s="4"/>
      <c r="BA611" s="4" t="s">
        <v>1349</v>
      </c>
      <c r="BB611" s="4"/>
      <c r="BC611" s="4"/>
      <c r="BD611" s="4"/>
      <c r="BE611" s="902">
        <f t="shared" si="1"/>
        <v>0</v>
      </c>
      <c r="BF611" s="881"/>
      <c r="BG611" s="902">
        <f t="shared" si="2"/>
        <v>0</v>
      </c>
      <c r="BH611" s="881"/>
      <c r="BI611" s="902">
        <f t="shared" si="3"/>
        <v>1</v>
      </c>
      <c r="BJ611" s="881"/>
      <c r="BK611" s="917">
        <f t="shared" si="4"/>
        <v>8</v>
      </c>
      <c r="BL611" s="881"/>
      <c r="BM611" s="4"/>
      <c r="BN611" s="903">
        <f t="shared" si="5"/>
        <v>0</v>
      </c>
      <c r="BO611" s="849"/>
      <c r="BP611" s="849"/>
      <c r="BQ611" s="849"/>
      <c r="BR611" s="881"/>
      <c r="BS611" s="918">
        <f t="shared" si="6"/>
        <v>8</v>
      </c>
      <c r="BT611" s="849"/>
      <c r="BU611" s="849"/>
      <c r="BV611" s="849"/>
      <c r="BW611" s="881"/>
      <c r="BX611" s="903">
        <f t="shared" si="7"/>
        <v>0</v>
      </c>
      <c r="BY611" s="849"/>
      <c r="BZ611" s="849"/>
      <c r="CA611" s="849"/>
      <c r="CB611" s="881"/>
      <c r="CC611" s="903">
        <f t="shared" si="8"/>
        <v>0</v>
      </c>
      <c r="CD611" s="849"/>
      <c r="CE611" s="849"/>
      <c r="CF611" s="849"/>
      <c r="CG611" s="881"/>
      <c r="CH611" s="903">
        <f t="shared" si="9"/>
        <v>0</v>
      </c>
      <c r="CI611" s="849"/>
      <c r="CJ611" s="849"/>
      <c r="CK611" s="849"/>
      <c r="CL611" s="881"/>
      <c r="CM611" s="903">
        <f t="shared" si="10"/>
        <v>0</v>
      </c>
      <c r="CN611" s="849"/>
      <c r="CO611" s="849"/>
      <c r="CP611" s="849"/>
      <c r="CQ611" s="881"/>
      <c r="CR611" s="11"/>
      <c r="CS611" s="916">
        <f t="shared" si="11"/>
        <v>0</v>
      </c>
      <c r="CT611" s="849"/>
      <c r="CU611" s="849"/>
      <c r="CV611" s="849"/>
      <c r="CW611" s="881"/>
      <c r="CX611" s="920">
        <f t="shared" si="12"/>
        <v>8</v>
      </c>
      <c r="CY611" s="849"/>
      <c r="CZ611" s="849"/>
      <c r="DA611" s="849"/>
      <c r="DB611" s="881"/>
      <c r="DC611" s="916">
        <f t="shared" si="13"/>
        <v>0</v>
      </c>
      <c r="DD611" s="849"/>
      <c r="DE611" s="849"/>
      <c r="DF611" s="849"/>
      <c r="DG611" s="881"/>
      <c r="DH611" s="916">
        <f t="shared" si="14"/>
        <v>0</v>
      </c>
      <c r="DI611" s="849"/>
      <c r="DJ611" s="849"/>
      <c r="DK611" s="849"/>
      <c r="DL611" s="881"/>
      <c r="DM611" s="916">
        <f t="shared" si="15"/>
        <v>0</v>
      </c>
      <c r="DN611" s="849"/>
      <c r="DO611" s="849"/>
      <c r="DP611" s="849"/>
      <c r="DQ611" s="881"/>
      <c r="DR611" s="916">
        <f t="shared" si="16"/>
        <v>0</v>
      </c>
      <c r="DS611" s="849"/>
      <c r="DT611" s="849"/>
      <c r="DU611" s="849"/>
      <c r="DV611" s="881"/>
      <c r="DW611" s="4"/>
      <c r="DX611" s="902" t="str">
        <f t="shared" si="17"/>
        <v xml:space="preserve"> </v>
      </c>
      <c r="DY611" s="849"/>
      <c r="DZ611" s="849"/>
      <c r="EA611" s="849"/>
      <c r="EB611" s="881"/>
      <c r="EC611" s="889">
        <f t="shared" si="18"/>
        <v>196</v>
      </c>
      <c r="ED611" s="849"/>
      <c r="EE611" s="849"/>
      <c r="EF611" s="849"/>
      <c r="EG611" s="881"/>
      <c r="EH611" s="902" t="str">
        <f t="shared" si="19"/>
        <v xml:space="preserve"> </v>
      </c>
      <c r="EI611" s="849"/>
      <c r="EJ611" s="849"/>
      <c r="EK611" s="849"/>
      <c r="EL611" s="881"/>
      <c r="EM611" s="902" t="str">
        <f t="shared" si="20"/>
        <v xml:space="preserve"> </v>
      </c>
      <c r="EN611" s="849"/>
      <c r="EO611" s="849"/>
      <c r="EP611" s="849"/>
      <c r="EQ611" s="881"/>
      <c r="ER611" s="902" t="str">
        <f t="shared" si="21"/>
        <v xml:space="preserve"> </v>
      </c>
      <c r="ES611" s="849"/>
      <c r="ET611" s="849"/>
      <c r="EU611" s="849"/>
      <c r="EV611" s="881"/>
      <c r="EW611" s="902" t="str">
        <f t="shared" si="22"/>
        <v xml:space="preserve"> </v>
      </c>
      <c r="EX611" s="849"/>
      <c r="EY611" s="849"/>
      <c r="EZ611" s="849"/>
      <c r="FA611" s="881"/>
    </row>
    <row r="612" spans="1:157" ht="15.75" customHeight="1">
      <c r="A612" s="74"/>
      <c r="B612" s="4" t="s">
        <v>1073</v>
      </c>
      <c r="C612" s="4"/>
      <c r="D612" s="4"/>
      <c r="E612" s="4"/>
      <c r="F612" s="4"/>
      <c r="G612" s="894"/>
      <c r="H612" s="895"/>
      <c r="I612" s="895"/>
      <c r="J612" s="895"/>
      <c r="K612" s="895"/>
      <c r="L612" s="895"/>
      <c r="M612" s="895"/>
      <c r="N612" s="895"/>
      <c r="O612" s="895"/>
      <c r="P612" s="895"/>
      <c r="Q612" s="895"/>
      <c r="R612" s="891"/>
      <c r="S612" s="4"/>
      <c r="T612" s="74"/>
      <c r="U612" s="4" t="s">
        <v>1073</v>
      </c>
      <c r="V612" s="4"/>
      <c r="W612" s="4"/>
      <c r="X612" s="4"/>
      <c r="Y612" s="4"/>
      <c r="Z612" s="894"/>
      <c r="AA612" s="895"/>
      <c r="AB612" s="895"/>
      <c r="AC612" s="895"/>
      <c r="AD612" s="895"/>
      <c r="AE612" s="895"/>
      <c r="AF612" s="895"/>
      <c r="AG612" s="895"/>
      <c r="AH612" s="895"/>
      <c r="AI612" s="895"/>
      <c r="AJ612" s="895"/>
      <c r="AK612" s="891"/>
      <c r="AL612" s="4"/>
      <c r="AM612" s="4"/>
      <c r="AN612" s="4"/>
      <c r="AO612" s="4"/>
      <c r="AP612" s="4"/>
      <c r="AQ612" s="4"/>
      <c r="AR612" s="4"/>
      <c r="AS612" s="4"/>
      <c r="AT612" s="4"/>
      <c r="AU612" s="4"/>
      <c r="AV612" s="4"/>
      <c r="AW612" s="4"/>
      <c r="AX612" s="4"/>
      <c r="AY612" s="4"/>
      <c r="AZ612" s="4"/>
      <c r="BA612" s="4" t="s">
        <v>1350</v>
      </c>
      <c r="BB612" s="4"/>
      <c r="BC612" s="4"/>
      <c r="BD612" s="4"/>
      <c r="BE612" s="902">
        <f t="shared" si="1"/>
        <v>0</v>
      </c>
      <c r="BF612" s="881"/>
      <c r="BG612" s="902">
        <f t="shared" si="2"/>
        <v>0</v>
      </c>
      <c r="BH612" s="881"/>
      <c r="BI612" s="902">
        <f t="shared" si="3"/>
        <v>1</v>
      </c>
      <c r="BJ612" s="881"/>
      <c r="BK612" s="917">
        <f t="shared" si="4"/>
        <v>5</v>
      </c>
      <c r="BL612" s="881"/>
      <c r="BM612" s="4"/>
      <c r="BN612" s="903">
        <f t="shared" si="5"/>
        <v>0</v>
      </c>
      <c r="BO612" s="849"/>
      <c r="BP612" s="849"/>
      <c r="BQ612" s="849"/>
      <c r="BR612" s="881"/>
      <c r="BS612" s="903">
        <f t="shared" si="6"/>
        <v>0</v>
      </c>
      <c r="BT612" s="849"/>
      <c r="BU612" s="849"/>
      <c r="BV612" s="849"/>
      <c r="BW612" s="881"/>
      <c r="BX612" s="918">
        <f t="shared" si="7"/>
        <v>5</v>
      </c>
      <c r="BY612" s="849"/>
      <c r="BZ612" s="849"/>
      <c r="CA612" s="849"/>
      <c r="CB612" s="881"/>
      <c r="CC612" s="903">
        <f t="shared" si="8"/>
        <v>0</v>
      </c>
      <c r="CD612" s="849"/>
      <c r="CE612" s="849"/>
      <c r="CF612" s="849"/>
      <c r="CG612" s="881"/>
      <c r="CH612" s="903">
        <f t="shared" si="9"/>
        <v>0</v>
      </c>
      <c r="CI612" s="849"/>
      <c r="CJ612" s="849"/>
      <c r="CK612" s="849"/>
      <c r="CL612" s="881"/>
      <c r="CM612" s="903">
        <f t="shared" si="10"/>
        <v>0</v>
      </c>
      <c r="CN612" s="849"/>
      <c r="CO612" s="849"/>
      <c r="CP612" s="849"/>
      <c r="CQ612" s="881"/>
      <c r="CR612" s="11"/>
      <c r="CS612" s="916">
        <f t="shared" si="11"/>
        <v>0</v>
      </c>
      <c r="CT612" s="849"/>
      <c r="CU612" s="849"/>
      <c r="CV612" s="849"/>
      <c r="CW612" s="881"/>
      <c r="CX612" s="916">
        <f t="shared" si="12"/>
        <v>0</v>
      </c>
      <c r="CY612" s="849"/>
      <c r="CZ612" s="849"/>
      <c r="DA612" s="849"/>
      <c r="DB612" s="881"/>
      <c r="DC612" s="920">
        <f t="shared" si="13"/>
        <v>5</v>
      </c>
      <c r="DD612" s="849"/>
      <c r="DE612" s="849"/>
      <c r="DF612" s="849"/>
      <c r="DG612" s="881"/>
      <c r="DH612" s="916">
        <f t="shared" si="14"/>
        <v>0</v>
      </c>
      <c r="DI612" s="849"/>
      <c r="DJ612" s="849"/>
      <c r="DK612" s="849"/>
      <c r="DL612" s="881"/>
      <c r="DM612" s="916">
        <f t="shared" si="15"/>
        <v>0</v>
      </c>
      <c r="DN612" s="849"/>
      <c r="DO612" s="849"/>
      <c r="DP612" s="849"/>
      <c r="DQ612" s="881"/>
      <c r="DR612" s="916">
        <f t="shared" si="16"/>
        <v>0</v>
      </c>
      <c r="DS612" s="849"/>
      <c r="DT612" s="849"/>
      <c r="DU612" s="849"/>
      <c r="DV612" s="881"/>
      <c r="DW612" s="4"/>
      <c r="DX612" s="902" t="str">
        <f t="shared" si="17"/>
        <v xml:space="preserve"> </v>
      </c>
      <c r="DY612" s="849"/>
      <c r="DZ612" s="849"/>
      <c r="EA612" s="849"/>
      <c r="EB612" s="881"/>
      <c r="EC612" s="902" t="str">
        <f t="shared" si="18"/>
        <v xml:space="preserve"> </v>
      </c>
      <c r="ED612" s="849"/>
      <c r="EE612" s="849"/>
      <c r="EF612" s="849"/>
      <c r="EG612" s="881"/>
      <c r="EH612" s="889">
        <f t="shared" si="19"/>
        <v>236</v>
      </c>
      <c r="EI612" s="849"/>
      <c r="EJ612" s="849"/>
      <c r="EK612" s="849"/>
      <c r="EL612" s="881"/>
      <c r="EM612" s="902" t="str">
        <f t="shared" si="20"/>
        <v xml:space="preserve"> </v>
      </c>
      <c r="EN612" s="849"/>
      <c r="EO612" s="849"/>
      <c r="EP612" s="849"/>
      <c r="EQ612" s="881"/>
      <c r="ER612" s="902" t="str">
        <f t="shared" si="21"/>
        <v xml:space="preserve"> </v>
      </c>
      <c r="ES612" s="849"/>
      <c r="ET612" s="849"/>
      <c r="EU612" s="849"/>
      <c r="EV612" s="881"/>
      <c r="EW612" s="902" t="str">
        <f t="shared" si="22"/>
        <v xml:space="preserve"> </v>
      </c>
      <c r="EX612" s="849"/>
      <c r="EY612" s="849"/>
      <c r="EZ612" s="849"/>
      <c r="FA612" s="881"/>
    </row>
    <row r="613" spans="1:157" ht="15.75" customHeight="1">
      <c r="A613" s="74"/>
      <c r="B613" s="4" t="s">
        <v>944</v>
      </c>
      <c r="C613" s="4"/>
      <c r="D613" s="4"/>
      <c r="E613" s="4"/>
      <c r="F613" s="4"/>
      <c r="G613" s="894"/>
      <c r="H613" s="895"/>
      <c r="I613" s="895"/>
      <c r="J613" s="895"/>
      <c r="K613" s="895"/>
      <c r="L613" s="895"/>
      <c r="M613" s="895"/>
      <c r="N613" s="895"/>
      <c r="O613" s="895"/>
      <c r="P613" s="895"/>
      <c r="Q613" s="895"/>
      <c r="R613" s="891"/>
      <c r="S613" s="4"/>
      <c r="T613" s="74"/>
      <c r="U613" s="4" t="s">
        <v>944</v>
      </c>
      <c r="V613" s="4"/>
      <c r="W613" s="4"/>
      <c r="X613" s="4"/>
      <c r="Y613" s="4"/>
      <c r="Z613" s="900"/>
      <c r="AA613" s="849"/>
      <c r="AB613" s="849"/>
      <c r="AC613" s="849"/>
      <c r="AD613" s="849"/>
      <c r="AE613" s="849"/>
      <c r="AF613" s="849"/>
      <c r="AG613" s="849"/>
      <c r="AH613" s="849"/>
      <c r="AI613" s="849"/>
      <c r="AJ613" s="849"/>
      <c r="AK613" s="898"/>
      <c r="AL613" s="4"/>
      <c r="AM613" s="4"/>
      <c r="AN613" s="4"/>
      <c r="AO613" s="4"/>
      <c r="AP613" s="4"/>
      <c r="AQ613" s="4"/>
      <c r="AR613" s="4"/>
      <c r="AS613" s="4"/>
      <c r="AT613" s="4"/>
      <c r="AU613" s="4"/>
      <c r="AV613" s="4"/>
      <c r="AW613" s="4"/>
      <c r="AX613" s="4"/>
      <c r="AY613" s="4"/>
      <c r="AZ613" s="4"/>
      <c r="BA613" s="4" t="s">
        <v>1353</v>
      </c>
      <c r="BB613" s="4"/>
      <c r="BC613" s="4"/>
      <c r="BD613" s="4"/>
      <c r="BE613" s="902">
        <f t="shared" si="1"/>
        <v>0</v>
      </c>
      <c r="BF613" s="881"/>
      <c r="BG613" s="902">
        <f t="shared" si="2"/>
        <v>0</v>
      </c>
      <c r="BH613" s="881"/>
      <c r="BI613" s="902">
        <f t="shared" si="3"/>
        <v>1</v>
      </c>
      <c r="BJ613" s="881"/>
      <c r="BK613" s="917">
        <f t="shared" si="4"/>
        <v>1</v>
      </c>
      <c r="BL613" s="881"/>
      <c r="BM613" s="4"/>
      <c r="BN613" s="903">
        <f t="shared" si="5"/>
        <v>0</v>
      </c>
      <c r="BO613" s="849"/>
      <c r="BP613" s="849"/>
      <c r="BQ613" s="849"/>
      <c r="BR613" s="881"/>
      <c r="BS613" s="903">
        <f t="shared" si="6"/>
        <v>0</v>
      </c>
      <c r="BT613" s="849"/>
      <c r="BU613" s="849"/>
      <c r="BV613" s="849"/>
      <c r="BW613" s="881"/>
      <c r="BX613" s="903">
        <f t="shared" si="7"/>
        <v>0</v>
      </c>
      <c r="BY613" s="849"/>
      <c r="BZ613" s="849"/>
      <c r="CA613" s="849"/>
      <c r="CB613" s="881"/>
      <c r="CC613" s="918">
        <f t="shared" si="8"/>
        <v>1</v>
      </c>
      <c r="CD613" s="849"/>
      <c r="CE613" s="849"/>
      <c r="CF613" s="849"/>
      <c r="CG613" s="881"/>
      <c r="CH613" s="903">
        <f t="shared" si="9"/>
        <v>0</v>
      </c>
      <c r="CI613" s="849"/>
      <c r="CJ613" s="849"/>
      <c r="CK613" s="849"/>
      <c r="CL613" s="881"/>
      <c r="CM613" s="903">
        <f t="shared" si="10"/>
        <v>0</v>
      </c>
      <c r="CN613" s="849"/>
      <c r="CO613" s="849"/>
      <c r="CP613" s="849"/>
      <c r="CQ613" s="881"/>
      <c r="CR613" s="11"/>
      <c r="CS613" s="916">
        <f t="shared" si="11"/>
        <v>0</v>
      </c>
      <c r="CT613" s="849"/>
      <c r="CU613" s="849"/>
      <c r="CV613" s="849"/>
      <c r="CW613" s="881"/>
      <c r="CX613" s="916">
        <f t="shared" si="12"/>
        <v>0</v>
      </c>
      <c r="CY613" s="849"/>
      <c r="CZ613" s="849"/>
      <c r="DA613" s="849"/>
      <c r="DB613" s="881"/>
      <c r="DC613" s="916">
        <f t="shared" si="13"/>
        <v>0</v>
      </c>
      <c r="DD613" s="849"/>
      <c r="DE613" s="849"/>
      <c r="DF613" s="849"/>
      <c r="DG613" s="881"/>
      <c r="DH613" s="920">
        <f t="shared" si="14"/>
        <v>1</v>
      </c>
      <c r="DI613" s="849"/>
      <c r="DJ613" s="849"/>
      <c r="DK613" s="849"/>
      <c r="DL613" s="881"/>
      <c r="DM613" s="916">
        <f t="shared" si="15"/>
        <v>0</v>
      </c>
      <c r="DN613" s="849"/>
      <c r="DO613" s="849"/>
      <c r="DP613" s="849"/>
      <c r="DQ613" s="881"/>
      <c r="DR613" s="916">
        <f t="shared" si="16"/>
        <v>0</v>
      </c>
      <c r="DS613" s="849"/>
      <c r="DT613" s="849"/>
      <c r="DU613" s="849"/>
      <c r="DV613" s="881"/>
      <c r="DW613" s="4"/>
      <c r="DX613" s="902" t="str">
        <f t="shared" si="17"/>
        <v xml:space="preserve"> </v>
      </c>
      <c r="DY613" s="849"/>
      <c r="DZ613" s="849"/>
      <c r="EA613" s="849"/>
      <c r="EB613" s="881"/>
      <c r="EC613" s="902" t="str">
        <f t="shared" si="18"/>
        <v xml:space="preserve"> </v>
      </c>
      <c r="ED613" s="849"/>
      <c r="EE613" s="849"/>
      <c r="EF613" s="849"/>
      <c r="EG613" s="881"/>
      <c r="EH613" s="902" t="str">
        <f t="shared" si="19"/>
        <v xml:space="preserve"> </v>
      </c>
      <c r="EI613" s="849"/>
      <c r="EJ613" s="849"/>
      <c r="EK613" s="849"/>
      <c r="EL613" s="881"/>
      <c r="EM613" s="889">
        <f t="shared" si="20"/>
        <v>272</v>
      </c>
      <c r="EN613" s="849"/>
      <c r="EO613" s="849"/>
      <c r="EP613" s="849"/>
      <c r="EQ613" s="881"/>
      <c r="ER613" s="902" t="str">
        <f t="shared" si="21"/>
        <v xml:space="preserve"> </v>
      </c>
      <c r="ES613" s="849"/>
      <c r="ET613" s="849"/>
      <c r="EU613" s="849"/>
      <c r="EV613" s="881"/>
      <c r="EW613" s="902" t="str">
        <f t="shared" si="22"/>
        <v xml:space="preserve"> </v>
      </c>
      <c r="EX613" s="849"/>
      <c r="EY613" s="849"/>
      <c r="EZ613" s="849"/>
      <c r="FA613" s="881"/>
    </row>
    <row r="614" spans="1:157" ht="15.75" customHeight="1">
      <c r="A614" s="74"/>
      <c r="B614" s="4" t="s">
        <v>1337</v>
      </c>
      <c r="C614" s="4"/>
      <c r="D614" s="4"/>
      <c r="E614" s="4"/>
      <c r="F614" s="4"/>
      <c r="G614" s="894"/>
      <c r="H614" s="895"/>
      <c r="I614" s="895"/>
      <c r="J614" s="895"/>
      <c r="K614" s="895"/>
      <c r="L614" s="895"/>
      <c r="M614" s="895"/>
      <c r="N614" s="895"/>
      <c r="O614" s="895"/>
      <c r="P614" s="895"/>
      <c r="Q614" s="895"/>
      <c r="R614" s="891"/>
      <c r="S614" s="4"/>
      <c r="T614" s="74"/>
      <c r="U614" s="4" t="s">
        <v>1337</v>
      </c>
      <c r="V614" s="4"/>
      <c r="W614" s="4"/>
      <c r="X614" s="4"/>
      <c r="Y614" s="4"/>
      <c r="Z614" s="900"/>
      <c r="AA614" s="849"/>
      <c r="AB614" s="849"/>
      <c r="AC614" s="849"/>
      <c r="AD614" s="849"/>
      <c r="AE614" s="849"/>
      <c r="AF614" s="849"/>
      <c r="AG614" s="849"/>
      <c r="AH614" s="849"/>
      <c r="AI614" s="849"/>
      <c r="AJ614" s="849"/>
      <c r="AK614" s="898"/>
      <c r="AL614" s="4"/>
      <c r="AM614" s="4"/>
      <c r="AN614" s="4"/>
      <c r="AO614" s="4"/>
      <c r="AP614" s="4"/>
      <c r="AQ614" s="4"/>
      <c r="AR614" s="4"/>
      <c r="AS614" s="4"/>
      <c r="AT614" s="4"/>
      <c r="AU614" s="4"/>
      <c r="AV614" s="4"/>
      <c r="AW614" s="4"/>
      <c r="AX614" s="4"/>
      <c r="AY614" s="4"/>
      <c r="AZ614" s="4"/>
      <c r="BA614" s="4" t="s">
        <v>1352</v>
      </c>
      <c r="BB614" s="4"/>
      <c r="BC614" s="4"/>
      <c r="BD614" s="4"/>
      <c r="BE614" s="902">
        <f t="shared" si="1"/>
        <v>0</v>
      </c>
      <c r="BF614" s="881"/>
      <c r="BG614" s="902">
        <f t="shared" si="2"/>
        <v>0</v>
      </c>
      <c r="BH614" s="881"/>
      <c r="BI614" s="902">
        <f t="shared" si="3"/>
        <v>1</v>
      </c>
      <c r="BJ614" s="881"/>
      <c r="BK614" s="917">
        <f t="shared" si="4"/>
        <v>1</v>
      </c>
      <c r="BL614" s="881"/>
      <c r="BM614" s="4"/>
      <c r="BN614" s="903">
        <f t="shared" si="5"/>
        <v>0</v>
      </c>
      <c r="BO614" s="849"/>
      <c r="BP614" s="849"/>
      <c r="BQ614" s="849"/>
      <c r="BR614" s="881"/>
      <c r="BS614" s="918">
        <f t="shared" si="6"/>
        <v>1</v>
      </c>
      <c r="BT614" s="849"/>
      <c r="BU614" s="849"/>
      <c r="BV614" s="849"/>
      <c r="BW614" s="881"/>
      <c r="BX614" s="903">
        <f t="shared" si="7"/>
        <v>0</v>
      </c>
      <c r="BY614" s="849"/>
      <c r="BZ614" s="849"/>
      <c r="CA614" s="849"/>
      <c r="CB614" s="881"/>
      <c r="CC614" s="903">
        <f t="shared" si="8"/>
        <v>0</v>
      </c>
      <c r="CD614" s="849"/>
      <c r="CE614" s="849"/>
      <c r="CF614" s="849"/>
      <c r="CG614" s="881"/>
      <c r="CH614" s="903">
        <f t="shared" si="9"/>
        <v>0</v>
      </c>
      <c r="CI614" s="849"/>
      <c r="CJ614" s="849"/>
      <c r="CK614" s="849"/>
      <c r="CL614" s="881"/>
      <c r="CM614" s="903">
        <f t="shared" si="10"/>
        <v>0</v>
      </c>
      <c r="CN614" s="849"/>
      <c r="CO614" s="849"/>
      <c r="CP614" s="849"/>
      <c r="CQ614" s="881"/>
      <c r="CR614" s="11"/>
      <c r="CS614" s="916">
        <f t="shared" si="11"/>
        <v>0</v>
      </c>
      <c r="CT614" s="849"/>
      <c r="CU614" s="849"/>
      <c r="CV614" s="849"/>
      <c r="CW614" s="881"/>
      <c r="CX614" s="920">
        <f t="shared" si="12"/>
        <v>1</v>
      </c>
      <c r="CY614" s="849"/>
      <c r="CZ614" s="849"/>
      <c r="DA614" s="849"/>
      <c r="DB614" s="881"/>
      <c r="DC614" s="916">
        <f t="shared" si="13"/>
        <v>0</v>
      </c>
      <c r="DD614" s="849"/>
      <c r="DE614" s="849"/>
      <c r="DF614" s="849"/>
      <c r="DG614" s="881"/>
      <c r="DH614" s="916">
        <f t="shared" si="14"/>
        <v>0</v>
      </c>
      <c r="DI614" s="849"/>
      <c r="DJ614" s="849"/>
      <c r="DK614" s="849"/>
      <c r="DL614" s="881"/>
      <c r="DM614" s="916">
        <f t="shared" si="15"/>
        <v>0</v>
      </c>
      <c r="DN614" s="849"/>
      <c r="DO614" s="849"/>
      <c r="DP614" s="849"/>
      <c r="DQ614" s="881"/>
      <c r="DR614" s="916">
        <f t="shared" si="16"/>
        <v>0</v>
      </c>
      <c r="DS614" s="849"/>
      <c r="DT614" s="849"/>
      <c r="DU614" s="849"/>
      <c r="DV614" s="881"/>
      <c r="DW614" s="4"/>
      <c r="DX614" s="902" t="str">
        <f t="shared" si="17"/>
        <v xml:space="preserve"> </v>
      </c>
      <c r="DY614" s="849"/>
      <c r="DZ614" s="849"/>
      <c r="EA614" s="849"/>
      <c r="EB614" s="881"/>
      <c r="EC614" s="889">
        <f t="shared" si="18"/>
        <v>393</v>
      </c>
      <c r="ED614" s="849"/>
      <c r="EE614" s="849"/>
      <c r="EF614" s="849"/>
      <c r="EG614" s="881"/>
      <c r="EH614" s="902" t="str">
        <f t="shared" si="19"/>
        <v xml:space="preserve"> </v>
      </c>
      <c r="EI614" s="849"/>
      <c r="EJ614" s="849"/>
      <c r="EK614" s="849"/>
      <c r="EL614" s="881"/>
      <c r="EM614" s="902" t="str">
        <f t="shared" si="20"/>
        <v xml:space="preserve"> </v>
      </c>
      <c r="EN614" s="849"/>
      <c r="EO614" s="849"/>
      <c r="EP614" s="849"/>
      <c r="EQ614" s="881"/>
      <c r="ER614" s="902" t="str">
        <f t="shared" si="21"/>
        <v xml:space="preserve"> </v>
      </c>
      <c r="ES614" s="849"/>
      <c r="ET614" s="849"/>
      <c r="EU614" s="849"/>
      <c r="EV614" s="881"/>
      <c r="EW614" s="902" t="str">
        <f t="shared" si="22"/>
        <v xml:space="preserve"> </v>
      </c>
      <c r="EX614" s="849"/>
      <c r="EY614" s="849"/>
      <c r="EZ614" s="849"/>
      <c r="FA614" s="881"/>
    </row>
    <row r="615" spans="1:157" ht="15.75" customHeight="1">
      <c r="A615" s="74"/>
      <c r="B615" s="4" t="s">
        <v>854</v>
      </c>
      <c r="C615" s="4"/>
      <c r="D615" s="4"/>
      <c r="E615" s="4"/>
      <c r="F615" s="4"/>
      <c r="G615" s="901"/>
      <c r="H615" s="849"/>
      <c r="I615" s="849"/>
      <c r="J615" s="849"/>
      <c r="K615" s="849"/>
      <c r="L615" s="898"/>
      <c r="M615" s="4"/>
      <c r="N615" s="4"/>
      <c r="O615" s="19" t="s">
        <v>1077</v>
      </c>
      <c r="P615" s="900"/>
      <c r="Q615" s="849"/>
      <c r="R615" s="898"/>
      <c r="S615" s="4"/>
      <c r="T615" s="74"/>
      <c r="U615" s="4" t="s">
        <v>854</v>
      </c>
      <c r="V615" s="4"/>
      <c r="W615" s="4"/>
      <c r="X615" s="4"/>
      <c r="Y615" s="4"/>
      <c r="Z615" s="901"/>
      <c r="AA615" s="849"/>
      <c r="AB615" s="849"/>
      <c r="AC615" s="849"/>
      <c r="AD615" s="849"/>
      <c r="AE615" s="898"/>
      <c r="AF615" s="4"/>
      <c r="AG615" s="4"/>
      <c r="AH615" s="19" t="s">
        <v>1077</v>
      </c>
      <c r="AI615" s="900"/>
      <c r="AJ615" s="849"/>
      <c r="AK615" s="898"/>
      <c r="AL615" s="4"/>
      <c r="AM615" s="4"/>
      <c r="AN615" s="4"/>
      <c r="AO615" s="4"/>
      <c r="AP615" s="4"/>
      <c r="AQ615" s="4"/>
      <c r="AR615" s="4"/>
      <c r="AS615" s="4"/>
      <c r="AT615" s="4"/>
      <c r="AU615" s="4"/>
      <c r="AV615" s="4"/>
      <c r="AW615" s="4"/>
      <c r="AX615" s="4"/>
      <c r="AY615" s="4"/>
      <c r="AZ615" s="4"/>
      <c r="BA615" s="4"/>
      <c r="BB615" s="4"/>
      <c r="BC615" s="4"/>
      <c r="BD615" s="4"/>
      <c r="BE615" s="902">
        <f t="shared" si="1"/>
        <v>0</v>
      </c>
      <c r="BF615" s="881"/>
      <c r="BG615" s="902">
        <f t="shared" si="2"/>
        <v>0</v>
      </c>
      <c r="BH615" s="881"/>
      <c r="BI615" s="902">
        <f t="shared" si="3"/>
        <v>1</v>
      </c>
      <c r="BJ615" s="881"/>
      <c r="BK615" s="917">
        <f t="shared" si="4"/>
        <v>5</v>
      </c>
      <c r="BL615" s="881"/>
      <c r="BM615" s="4"/>
      <c r="BN615" s="903">
        <f t="shared" si="5"/>
        <v>0</v>
      </c>
      <c r="BO615" s="849"/>
      <c r="BP615" s="849"/>
      <c r="BQ615" s="849"/>
      <c r="BR615" s="881"/>
      <c r="BS615" s="918">
        <f t="shared" si="6"/>
        <v>5</v>
      </c>
      <c r="BT615" s="849"/>
      <c r="BU615" s="849"/>
      <c r="BV615" s="849"/>
      <c r="BW615" s="881"/>
      <c r="BX615" s="903">
        <f t="shared" si="7"/>
        <v>0</v>
      </c>
      <c r="BY615" s="849"/>
      <c r="BZ615" s="849"/>
      <c r="CA615" s="849"/>
      <c r="CB615" s="881"/>
      <c r="CC615" s="903">
        <f t="shared" si="8"/>
        <v>0</v>
      </c>
      <c r="CD615" s="849"/>
      <c r="CE615" s="849"/>
      <c r="CF615" s="849"/>
      <c r="CG615" s="881"/>
      <c r="CH615" s="903">
        <f t="shared" si="9"/>
        <v>0</v>
      </c>
      <c r="CI615" s="849"/>
      <c r="CJ615" s="849"/>
      <c r="CK615" s="849"/>
      <c r="CL615" s="881"/>
      <c r="CM615" s="903">
        <f t="shared" si="10"/>
        <v>0</v>
      </c>
      <c r="CN615" s="849"/>
      <c r="CO615" s="849"/>
      <c r="CP615" s="849"/>
      <c r="CQ615" s="881"/>
      <c r="CR615" s="11"/>
      <c r="CS615" s="916">
        <f t="shared" si="11"/>
        <v>0</v>
      </c>
      <c r="CT615" s="849"/>
      <c r="CU615" s="849"/>
      <c r="CV615" s="849"/>
      <c r="CW615" s="881"/>
      <c r="CX615" s="920">
        <f t="shared" si="12"/>
        <v>5</v>
      </c>
      <c r="CY615" s="849"/>
      <c r="CZ615" s="849"/>
      <c r="DA615" s="849"/>
      <c r="DB615" s="881"/>
      <c r="DC615" s="916">
        <f t="shared" si="13"/>
        <v>0</v>
      </c>
      <c r="DD615" s="849"/>
      <c r="DE615" s="849"/>
      <c r="DF615" s="849"/>
      <c r="DG615" s="881"/>
      <c r="DH615" s="916">
        <f t="shared" si="14"/>
        <v>0</v>
      </c>
      <c r="DI615" s="849"/>
      <c r="DJ615" s="849"/>
      <c r="DK615" s="849"/>
      <c r="DL615" s="881"/>
      <c r="DM615" s="916">
        <f t="shared" si="15"/>
        <v>0</v>
      </c>
      <c r="DN615" s="849"/>
      <c r="DO615" s="849"/>
      <c r="DP615" s="849"/>
      <c r="DQ615" s="881"/>
      <c r="DR615" s="916">
        <f t="shared" si="16"/>
        <v>0</v>
      </c>
      <c r="DS615" s="849"/>
      <c r="DT615" s="849"/>
      <c r="DU615" s="849"/>
      <c r="DV615" s="881"/>
      <c r="DW615" s="4"/>
      <c r="DX615" s="902" t="str">
        <f t="shared" si="17"/>
        <v xml:space="preserve"> </v>
      </c>
      <c r="DY615" s="849"/>
      <c r="DZ615" s="849"/>
      <c r="EA615" s="849"/>
      <c r="EB615" s="881"/>
      <c r="EC615" s="889">
        <f t="shared" si="18"/>
        <v>393</v>
      </c>
      <c r="ED615" s="849"/>
      <c r="EE615" s="849"/>
      <c r="EF615" s="849"/>
      <c r="EG615" s="881"/>
      <c r="EH615" s="902" t="str">
        <f t="shared" si="19"/>
        <v xml:space="preserve"> </v>
      </c>
      <c r="EI615" s="849"/>
      <c r="EJ615" s="849"/>
      <c r="EK615" s="849"/>
      <c r="EL615" s="881"/>
      <c r="EM615" s="902" t="str">
        <f t="shared" si="20"/>
        <v xml:space="preserve"> </v>
      </c>
      <c r="EN615" s="849"/>
      <c r="EO615" s="849"/>
      <c r="EP615" s="849"/>
      <c r="EQ615" s="881"/>
      <c r="ER615" s="902" t="str">
        <f t="shared" si="21"/>
        <v xml:space="preserve"> </v>
      </c>
      <c r="ES615" s="849"/>
      <c r="ET615" s="849"/>
      <c r="EU615" s="849"/>
      <c r="EV615" s="881"/>
      <c r="EW615" s="902" t="str">
        <f t="shared" si="22"/>
        <v xml:space="preserve"> </v>
      </c>
      <c r="EX615" s="849"/>
      <c r="EY615" s="849"/>
      <c r="EZ615" s="849"/>
      <c r="FA615" s="881"/>
    </row>
    <row r="616" spans="1:157" ht="15.75" customHeight="1">
      <c r="A616" s="74"/>
      <c r="B616" s="4" t="s">
        <v>1338</v>
      </c>
      <c r="C616" s="4"/>
      <c r="D616" s="4"/>
      <c r="E616" s="4"/>
      <c r="F616" s="4"/>
      <c r="G616" s="4"/>
      <c r="H616" s="894"/>
      <c r="I616" s="895"/>
      <c r="J616" s="895"/>
      <c r="K616" s="895"/>
      <c r="L616" s="895"/>
      <c r="M616" s="895"/>
      <c r="N616" s="895"/>
      <c r="O616" s="895"/>
      <c r="P616" s="895"/>
      <c r="Q616" s="895"/>
      <c r="R616" s="891"/>
      <c r="S616" s="4"/>
      <c r="T616" s="74"/>
      <c r="U616" s="4" t="s">
        <v>1338</v>
      </c>
      <c r="V616" s="4"/>
      <c r="W616" s="4"/>
      <c r="X616" s="4"/>
      <c r="Y616" s="4"/>
      <c r="Z616" s="4"/>
      <c r="AA616" s="894"/>
      <c r="AB616" s="895"/>
      <c r="AC616" s="895"/>
      <c r="AD616" s="895"/>
      <c r="AE616" s="895"/>
      <c r="AF616" s="895"/>
      <c r="AG616" s="895"/>
      <c r="AH616" s="895"/>
      <c r="AI616" s="895"/>
      <c r="AJ616" s="895"/>
      <c r="AK616" s="891"/>
      <c r="AL616" s="4"/>
      <c r="AM616" s="4"/>
      <c r="AN616" s="4"/>
      <c r="AO616" s="4"/>
      <c r="AP616" s="4"/>
      <c r="AQ616" s="4"/>
      <c r="AR616" s="4"/>
      <c r="AS616" s="4"/>
      <c r="AT616" s="4"/>
      <c r="AU616" s="4"/>
      <c r="AV616" s="4"/>
      <c r="AW616" s="4"/>
      <c r="AX616" s="4"/>
      <c r="AY616" s="4"/>
      <c r="AZ616" s="4"/>
      <c r="BA616" s="4"/>
      <c r="BB616" s="4"/>
      <c r="BC616" s="4"/>
      <c r="BD616" s="4"/>
      <c r="BE616" s="902">
        <f t="shared" si="1"/>
        <v>0</v>
      </c>
      <c r="BF616" s="881"/>
      <c r="BG616" s="902">
        <f t="shared" si="2"/>
        <v>0</v>
      </c>
      <c r="BH616" s="881"/>
      <c r="BI616" s="902">
        <f t="shared" si="3"/>
        <v>0</v>
      </c>
      <c r="BJ616" s="881"/>
      <c r="BK616" s="902">
        <f t="shared" si="4"/>
        <v>0</v>
      </c>
      <c r="BL616" s="881"/>
      <c r="BM616" s="4"/>
      <c r="BN616" s="903">
        <f t="shared" si="5"/>
        <v>0</v>
      </c>
      <c r="BO616" s="849"/>
      <c r="BP616" s="849"/>
      <c r="BQ616" s="849"/>
      <c r="BR616" s="881"/>
      <c r="BS616" s="918">
        <f t="shared" si="6"/>
        <v>11</v>
      </c>
      <c r="BT616" s="849"/>
      <c r="BU616" s="849"/>
      <c r="BV616" s="849"/>
      <c r="BW616" s="881"/>
      <c r="BX616" s="903">
        <f t="shared" si="7"/>
        <v>0</v>
      </c>
      <c r="BY616" s="849"/>
      <c r="BZ616" s="849"/>
      <c r="CA616" s="849"/>
      <c r="CB616" s="881"/>
      <c r="CC616" s="903">
        <f t="shared" si="8"/>
        <v>0</v>
      </c>
      <c r="CD616" s="849"/>
      <c r="CE616" s="849"/>
      <c r="CF616" s="849"/>
      <c r="CG616" s="881"/>
      <c r="CH616" s="903">
        <f t="shared" si="9"/>
        <v>0</v>
      </c>
      <c r="CI616" s="849"/>
      <c r="CJ616" s="849"/>
      <c r="CK616" s="849"/>
      <c r="CL616" s="881"/>
      <c r="CM616" s="903">
        <f t="shared" si="10"/>
        <v>0</v>
      </c>
      <c r="CN616" s="849"/>
      <c r="CO616" s="849"/>
      <c r="CP616" s="849"/>
      <c r="CQ616" s="881"/>
      <c r="CR616" s="11"/>
      <c r="CS616" s="916">
        <f t="shared" si="11"/>
        <v>0</v>
      </c>
      <c r="CT616" s="849"/>
      <c r="CU616" s="849"/>
      <c r="CV616" s="849"/>
      <c r="CW616" s="881"/>
      <c r="CX616" s="916">
        <f t="shared" si="12"/>
        <v>0</v>
      </c>
      <c r="CY616" s="849"/>
      <c r="CZ616" s="849"/>
      <c r="DA616" s="849"/>
      <c r="DB616" s="881"/>
      <c r="DC616" s="916">
        <f t="shared" si="13"/>
        <v>0</v>
      </c>
      <c r="DD616" s="849"/>
      <c r="DE616" s="849"/>
      <c r="DF616" s="849"/>
      <c r="DG616" s="881"/>
      <c r="DH616" s="916">
        <f t="shared" si="14"/>
        <v>0</v>
      </c>
      <c r="DI616" s="849"/>
      <c r="DJ616" s="849"/>
      <c r="DK616" s="849"/>
      <c r="DL616" s="881"/>
      <c r="DM616" s="916">
        <f t="shared" si="15"/>
        <v>0</v>
      </c>
      <c r="DN616" s="849"/>
      <c r="DO616" s="849"/>
      <c r="DP616" s="849"/>
      <c r="DQ616" s="881"/>
      <c r="DR616" s="916">
        <f t="shared" si="16"/>
        <v>0</v>
      </c>
      <c r="DS616" s="849"/>
      <c r="DT616" s="849"/>
      <c r="DU616" s="849"/>
      <c r="DV616" s="881"/>
      <c r="DW616" s="4"/>
      <c r="DX616" s="902" t="str">
        <f t="shared" si="17"/>
        <v xml:space="preserve"> </v>
      </c>
      <c r="DY616" s="849"/>
      <c r="DZ616" s="849"/>
      <c r="EA616" s="849"/>
      <c r="EB616" s="881"/>
      <c r="EC616" s="889">
        <f t="shared" si="18"/>
        <v>787</v>
      </c>
      <c r="ED616" s="849"/>
      <c r="EE616" s="849"/>
      <c r="EF616" s="849"/>
      <c r="EG616" s="881"/>
      <c r="EH616" s="902" t="str">
        <f t="shared" si="19"/>
        <v xml:space="preserve"> </v>
      </c>
      <c r="EI616" s="849"/>
      <c r="EJ616" s="849"/>
      <c r="EK616" s="849"/>
      <c r="EL616" s="881"/>
      <c r="EM616" s="902" t="str">
        <f t="shared" si="20"/>
        <v xml:space="preserve"> </v>
      </c>
      <c r="EN616" s="849"/>
      <c r="EO616" s="849"/>
      <c r="EP616" s="849"/>
      <c r="EQ616" s="881"/>
      <c r="ER616" s="902" t="str">
        <f t="shared" si="21"/>
        <v xml:space="preserve"> </v>
      </c>
      <c r="ES616" s="849"/>
      <c r="ET616" s="849"/>
      <c r="EU616" s="849"/>
      <c r="EV616" s="881"/>
      <c r="EW616" s="902" t="str">
        <f t="shared" si="22"/>
        <v xml:space="preserve"> </v>
      </c>
      <c r="EX616" s="849"/>
      <c r="EY616" s="849"/>
      <c r="EZ616" s="849"/>
      <c r="FA616" s="881"/>
    </row>
    <row r="617" spans="1:157" ht="15.75" customHeight="1">
      <c r="A617" s="74"/>
      <c r="B617" s="4" t="s">
        <v>1340</v>
      </c>
      <c r="C617" s="4"/>
      <c r="D617" s="4"/>
      <c r="E617" s="4"/>
      <c r="F617" s="4"/>
      <c r="G617" s="4"/>
      <c r="H617" s="4"/>
      <c r="I617" s="4"/>
      <c r="J617" s="4"/>
      <c r="K617" s="4"/>
      <c r="L617" s="4"/>
      <c r="M617" s="4"/>
      <c r="N617" s="890" t="s">
        <v>764</v>
      </c>
      <c r="O617" s="891"/>
      <c r="P617" s="4"/>
      <c r="Q617" s="4"/>
      <c r="R617" s="4"/>
      <c r="S617" s="4"/>
      <c r="T617" s="74"/>
      <c r="U617" s="4" t="s">
        <v>1340</v>
      </c>
      <c r="V617" s="4"/>
      <c r="W617" s="4"/>
      <c r="X617" s="4"/>
      <c r="Y617" s="4"/>
      <c r="Z617" s="4"/>
      <c r="AA617" s="4"/>
      <c r="AB617" s="4"/>
      <c r="AC617" s="4"/>
      <c r="AD617" s="4"/>
      <c r="AE617" s="4"/>
      <c r="AF617" s="4"/>
      <c r="AG617" s="890" t="s">
        <v>764</v>
      </c>
      <c r="AH617" s="891"/>
      <c r="AI617" s="4"/>
      <c r="AJ617" s="4"/>
      <c r="AK617" s="4"/>
      <c r="AL617" s="4"/>
      <c r="AM617" s="4"/>
      <c r="AN617" s="4"/>
      <c r="AO617" s="4"/>
      <c r="AP617" s="4"/>
      <c r="AQ617" s="4"/>
      <c r="AR617" s="4"/>
      <c r="AS617" s="4"/>
      <c r="AT617" s="4"/>
      <c r="AU617" s="4"/>
      <c r="AV617" s="4"/>
      <c r="AW617" s="4"/>
      <c r="AX617" s="4"/>
      <c r="AY617" s="4"/>
      <c r="AZ617" s="4"/>
      <c r="BA617" s="4"/>
      <c r="BB617" s="4"/>
      <c r="BC617" s="4"/>
      <c r="BD617" s="4"/>
      <c r="BE617" s="902">
        <f t="shared" si="1"/>
        <v>0</v>
      </c>
      <c r="BF617" s="881"/>
      <c r="BG617" s="902">
        <f t="shared" si="2"/>
        <v>0</v>
      </c>
      <c r="BH617" s="881"/>
      <c r="BI617" s="902">
        <f t="shared" si="3"/>
        <v>0</v>
      </c>
      <c r="BJ617" s="881"/>
      <c r="BK617" s="902">
        <f t="shared" si="4"/>
        <v>0</v>
      </c>
      <c r="BL617" s="881"/>
      <c r="BM617" s="4"/>
      <c r="BN617" s="903">
        <f t="shared" si="5"/>
        <v>0</v>
      </c>
      <c r="BO617" s="849"/>
      <c r="BP617" s="849"/>
      <c r="BQ617" s="849"/>
      <c r="BR617" s="881"/>
      <c r="BS617" s="903">
        <f t="shared" si="6"/>
        <v>0</v>
      </c>
      <c r="BT617" s="849"/>
      <c r="BU617" s="849"/>
      <c r="BV617" s="849"/>
      <c r="BW617" s="881"/>
      <c r="BX617" s="918">
        <f t="shared" si="7"/>
        <v>12</v>
      </c>
      <c r="BY617" s="849"/>
      <c r="BZ617" s="849"/>
      <c r="CA617" s="849"/>
      <c r="CB617" s="881"/>
      <c r="CC617" s="903">
        <f t="shared" si="8"/>
        <v>0</v>
      </c>
      <c r="CD617" s="849"/>
      <c r="CE617" s="849"/>
      <c r="CF617" s="849"/>
      <c r="CG617" s="881"/>
      <c r="CH617" s="903">
        <f t="shared" si="9"/>
        <v>0</v>
      </c>
      <c r="CI617" s="849"/>
      <c r="CJ617" s="849"/>
      <c r="CK617" s="849"/>
      <c r="CL617" s="881"/>
      <c r="CM617" s="903">
        <f t="shared" si="10"/>
        <v>0</v>
      </c>
      <c r="CN617" s="849"/>
      <c r="CO617" s="849"/>
      <c r="CP617" s="849"/>
      <c r="CQ617" s="881"/>
      <c r="CR617" s="11"/>
      <c r="CS617" s="916">
        <f t="shared" si="11"/>
        <v>0</v>
      </c>
      <c r="CT617" s="849"/>
      <c r="CU617" s="849"/>
      <c r="CV617" s="849"/>
      <c r="CW617" s="881"/>
      <c r="CX617" s="916">
        <f t="shared" si="12"/>
        <v>0</v>
      </c>
      <c r="CY617" s="849"/>
      <c r="CZ617" s="849"/>
      <c r="DA617" s="849"/>
      <c r="DB617" s="881"/>
      <c r="DC617" s="916">
        <f t="shared" si="13"/>
        <v>0</v>
      </c>
      <c r="DD617" s="849"/>
      <c r="DE617" s="849"/>
      <c r="DF617" s="849"/>
      <c r="DG617" s="881"/>
      <c r="DH617" s="916">
        <f t="shared" si="14"/>
        <v>0</v>
      </c>
      <c r="DI617" s="849"/>
      <c r="DJ617" s="849"/>
      <c r="DK617" s="849"/>
      <c r="DL617" s="881"/>
      <c r="DM617" s="916">
        <f t="shared" si="15"/>
        <v>0</v>
      </c>
      <c r="DN617" s="849"/>
      <c r="DO617" s="849"/>
      <c r="DP617" s="849"/>
      <c r="DQ617" s="881"/>
      <c r="DR617" s="916">
        <f t="shared" si="16"/>
        <v>0</v>
      </c>
      <c r="DS617" s="849"/>
      <c r="DT617" s="849"/>
      <c r="DU617" s="849"/>
      <c r="DV617" s="881"/>
      <c r="DW617" s="4"/>
      <c r="DX617" s="902" t="str">
        <f t="shared" si="17"/>
        <v xml:space="preserve"> </v>
      </c>
      <c r="DY617" s="849"/>
      <c r="DZ617" s="849"/>
      <c r="EA617" s="849"/>
      <c r="EB617" s="881"/>
      <c r="EC617" s="902" t="str">
        <f t="shared" si="18"/>
        <v xml:space="preserve"> </v>
      </c>
      <c r="ED617" s="849"/>
      <c r="EE617" s="849"/>
      <c r="EF617" s="849"/>
      <c r="EG617" s="881"/>
      <c r="EH617" s="889">
        <f t="shared" si="19"/>
        <v>945</v>
      </c>
      <c r="EI617" s="849"/>
      <c r="EJ617" s="849"/>
      <c r="EK617" s="849"/>
      <c r="EL617" s="881"/>
      <c r="EM617" s="902" t="str">
        <f t="shared" si="20"/>
        <v xml:space="preserve"> </v>
      </c>
      <c r="EN617" s="849"/>
      <c r="EO617" s="849"/>
      <c r="EP617" s="849"/>
      <c r="EQ617" s="881"/>
      <c r="ER617" s="902" t="str">
        <f t="shared" si="21"/>
        <v xml:space="preserve"> </v>
      </c>
      <c r="ES617" s="849"/>
      <c r="ET617" s="849"/>
      <c r="EU617" s="849"/>
      <c r="EV617" s="881"/>
      <c r="EW617" s="902" t="str">
        <f t="shared" si="22"/>
        <v xml:space="preserve"> </v>
      </c>
      <c r="EX617" s="849"/>
      <c r="EY617" s="849"/>
      <c r="EZ617" s="849"/>
      <c r="FA617" s="881"/>
    </row>
    <row r="618" spans="1:157" ht="15.75" customHeight="1">
      <c r="A618" s="74"/>
      <c r="B618" s="4"/>
      <c r="C618" s="4"/>
      <c r="D618" s="4"/>
      <c r="E618" s="4"/>
      <c r="F618" s="4"/>
      <c r="G618" s="4"/>
      <c r="H618" s="4"/>
      <c r="I618" s="4"/>
      <c r="J618" s="4"/>
      <c r="K618" s="4"/>
      <c r="L618" s="4"/>
      <c r="M618" s="4"/>
      <c r="N618" s="4"/>
      <c r="O618" s="4"/>
      <c r="P618" s="4"/>
      <c r="Q618" s="4"/>
      <c r="R618" s="4"/>
      <c r="S618" s="4"/>
      <c r="T618" s="7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902">
        <f t="shared" si="1"/>
        <v>0</v>
      </c>
      <c r="BF618" s="881"/>
      <c r="BG618" s="902">
        <f t="shared" si="2"/>
        <v>0</v>
      </c>
      <c r="BH618" s="881"/>
      <c r="BI618" s="902">
        <f t="shared" si="3"/>
        <v>0</v>
      </c>
      <c r="BJ618" s="881"/>
      <c r="BK618" s="902">
        <f t="shared" si="4"/>
        <v>0</v>
      </c>
      <c r="BL618" s="881"/>
      <c r="BM618" s="4"/>
      <c r="BN618" s="903">
        <f t="shared" si="5"/>
        <v>0</v>
      </c>
      <c r="BO618" s="849"/>
      <c r="BP618" s="849"/>
      <c r="BQ618" s="849"/>
      <c r="BR618" s="881"/>
      <c r="BS618" s="903">
        <f t="shared" si="6"/>
        <v>0</v>
      </c>
      <c r="BT618" s="849"/>
      <c r="BU618" s="849"/>
      <c r="BV618" s="849"/>
      <c r="BW618" s="881"/>
      <c r="BX618" s="903">
        <f t="shared" si="7"/>
        <v>0</v>
      </c>
      <c r="BY618" s="849"/>
      <c r="BZ618" s="849"/>
      <c r="CA618" s="849"/>
      <c r="CB618" s="881"/>
      <c r="CC618" s="918">
        <f t="shared" si="8"/>
        <v>16</v>
      </c>
      <c r="CD618" s="849"/>
      <c r="CE618" s="849"/>
      <c r="CF618" s="849"/>
      <c r="CG618" s="881"/>
      <c r="CH618" s="903">
        <f t="shared" si="9"/>
        <v>0</v>
      </c>
      <c r="CI618" s="849"/>
      <c r="CJ618" s="849"/>
      <c r="CK618" s="849"/>
      <c r="CL618" s="881"/>
      <c r="CM618" s="903">
        <f t="shared" si="10"/>
        <v>0</v>
      </c>
      <c r="CN618" s="849"/>
      <c r="CO618" s="849"/>
      <c r="CP618" s="849"/>
      <c r="CQ618" s="881"/>
      <c r="CR618" s="11"/>
      <c r="CS618" s="916">
        <f t="shared" si="11"/>
        <v>0</v>
      </c>
      <c r="CT618" s="849"/>
      <c r="CU618" s="849"/>
      <c r="CV618" s="849"/>
      <c r="CW618" s="881"/>
      <c r="CX618" s="916">
        <f t="shared" si="12"/>
        <v>0</v>
      </c>
      <c r="CY618" s="849"/>
      <c r="CZ618" s="849"/>
      <c r="DA618" s="849"/>
      <c r="DB618" s="881"/>
      <c r="DC618" s="916">
        <f t="shared" si="13"/>
        <v>0</v>
      </c>
      <c r="DD618" s="849"/>
      <c r="DE618" s="849"/>
      <c r="DF618" s="849"/>
      <c r="DG618" s="881"/>
      <c r="DH618" s="916">
        <f t="shared" si="14"/>
        <v>0</v>
      </c>
      <c r="DI618" s="849"/>
      <c r="DJ618" s="849"/>
      <c r="DK618" s="849"/>
      <c r="DL618" s="881"/>
      <c r="DM618" s="916">
        <f t="shared" si="15"/>
        <v>0</v>
      </c>
      <c r="DN618" s="849"/>
      <c r="DO618" s="849"/>
      <c r="DP618" s="849"/>
      <c r="DQ618" s="881"/>
      <c r="DR618" s="916">
        <f t="shared" si="16"/>
        <v>0</v>
      </c>
      <c r="DS618" s="849"/>
      <c r="DT618" s="849"/>
      <c r="DU618" s="849"/>
      <c r="DV618" s="881"/>
      <c r="DW618" s="4"/>
      <c r="DX618" s="902" t="str">
        <f t="shared" si="17"/>
        <v xml:space="preserve"> </v>
      </c>
      <c r="DY618" s="849"/>
      <c r="DZ618" s="849"/>
      <c r="EA618" s="849"/>
      <c r="EB618" s="881"/>
      <c r="EC618" s="902" t="str">
        <f t="shared" si="18"/>
        <v xml:space="preserve"> </v>
      </c>
      <c r="ED618" s="849"/>
      <c r="EE618" s="849"/>
      <c r="EF618" s="849"/>
      <c r="EG618" s="881"/>
      <c r="EH618" s="902" t="str">
        <f t="shared" si="19"/>
        <v xml:space="preserve"> </v>
      </c>
      <c r="EI618" s="849"/>
      <c r="EJ618" s="849"/>
      <c r="EK618" s="849"/>
      <c r="EL618" s="881"/>
      <c r="EM618" s="889">
        <f t="shared" si="20"/>
        <v>1090</v>
      </c>
      <c r="EN618" s="849"/>
      <c r="EO618" s="849"/>
      <c r="EP618" s="849"/>
      <c r="EQ618" s="881"/>
      <c r="ER618" s="902" t="str">
        <f t="shared" si="21"/>
        <v xml:space="preserve"> </v>
      </c>
      <c r="ES618" s="849"/>
      <c r="ET618" s="849"/>
      <c r="EU618" s="849"/>
      <c r="EV618" s="881"/>
      <c r="EW618" s="902" t="str">
        <f t="shared" si="22"/>
        <v xml:space="preserve"> </v>
      </c>
      <c r="EX618" s="849"/>
      <c r="EY618" s="849"/>
      <c r="EZ618" s="849"/>
      <c r="FA618" s="881"/>
    </row>
    <row r="619" spans="1:157" ht="15.75" customHeight="1">
      <c r="A619" s="148" t="s">
        <v>1333</v>
      </c>
      <c r="B619" s="4" t="s">
        <v>1336</v>
      </c>
      <c r="C619" s="4"/>
      <c r="D619" s="4"/>
      <c r="E619" s="4"/>
      <c r="F619" s="4"/>
      <c r="G619" s="892">
        <f>C574</f>
        <v>0</v>
      </c>
      <c r="H619" s="893"/>
      <c r="I619" s="893"/>
      <c r="J619" s="893"/>
      <c r="K619" s="893"/>
      <c r="L619" s="893"/>
      <c r="M619" s="893"/>
      <c r="N619" s="893"/>
      <c r="O619" s="893"/>
      <c r="P619" s="893"/>
      <c r="Q619" s="893"/>
      <c r="R619" s="893"/>
      <c r="S619" s="4"/>
      <c r="T619" s="148" t="s">
        <v>1334</v>
      </c>
      <c r="U619" s="4" t="s">
        <v>1336</v>
      </c>
      <c r="V619" s="4"/>
      <c r="W619" s="4"/>
      <c r="X619" s="4"/>
      <c r="Y619" s="4"/>
      <c r="Z619" s="892">
        <f>C575</f>
        <v>0</v>
      </c>
      <c r="AA619" s="893"/>
      <c r="AB619" s="893"/>
      <c r="AC619" s="893"/>
      <c r="AD619" s="893"/>
      <c r="AE619" s="893"/>
      <c r="AF619" s="893"/>
      <c r="AG619" s="893"/>
      <c r="AH619" s="893"/>
      <c r="AI619" s="893"/>
      <c r="AJ619" s="893"/>
      <c r="AK619" s="893"/>
      <c r="AL619" s="4"/>
      <c r="AM619" s="4"/>
      <c r="AN619" s="4"/>
      <c r="AO619" s="4"/>
      <c r="AP619" s="4"/>
      <c r="AQ619" s="4"/>
      <c r="AR619" s="4"/>
      <c r="AS619" s="4"/>
      <c r="AT619" s="4"/>
      <c r="AU619" s="4"/>
      <c r="AV619" s="4"/>
      <c r="AW619" s="4"/>
      <c r="AX619" s="4"/>
      <c r="AY619" s="4"/>
      <c r="AZ619" s="4"/>
      <c r="BA619" s="4"/>
      <c r="BB619" s="4"/>
      <c r="BC619" s="4"/>
      <c r="BD619" s="4"/>
      <c r="BE619" s="902">
        <f t="shared" si="1"/>
        <v>0</v>
      </c>
      <c r="BF619" s="881"/>
      <c r="BG619" s="902">
        <f t="shared" si="2"/>
        <v>0</v>
      </c>
      <c r="BH619" s="881"/>
      <c r="BI619" s="902">
        <f t="shared" si="3"/>
        <v>0</v>
      </c>
      <c r="BJ619" s="881"/>
      <c r="BK619" s="902">
        <f t="shared" si="4"/>
        <v>0</v>
      </c>
      <c r="BL619" s="881"/>
      <c r="BM619" s="4"/>
      <c r="BN619" s="903">
        <f t="shared" si="5"/>
        <v>0</v>
      </c>
      <c r="BO619" s="849"/>
      <c r="BP619" s="849"/>
      <c r="BQ619" s="849"/>
      <c r="BR619" s="881"/>
      <c r="BS619" s="903">
        <f t="shared" si="6"/>
        <v>0</v>
      </c>
      <c r="BT619" s="849"/>
      <c r="BU619" s="849"/>
      <c r="BV619" s="849"/>
      <c r="BW619" s="881"/>
      <c r="BX619" s="903">
        <f t="shared" si="7"/>
        <v>0</v>
      </c>
      <c r="BY619" s="849"/>
      <c r="BZ619" s="849"/>
      <c r="CA619" s="849"/>
      <c r="CB619" s="881"/>
      <c r="CC619" s="903">
        <f t="shared" si="8"/>
        <v>0</v>
      </c>
      <c r="CD619" s="849"/>
      <c r="CE619" s="849"/>
      <c r="CF619" s="849"/>
      <c r="CG619" s="881"/>
      <c r="CH619" s="903">
        <f t="shared" si="9"/>
        <v>0</v>
      </c>
      <c r="CI619" s="849"/>
      <c r="CJ619" s="849"/>
      <c r="CK619" s="849"/>
      <c r="CL619" s="881"/>
      <c r="CM619" s="903">
        <f t="shared" si="10"/>
        <v>0</v>
      </c>
      <c r="CN619" s="849"/>
      <c r="CO619" s="849"/>
      <c r="CP619" s="849"/>
      <c r="CQ619" s="881"/>
      <c r="CR619" s="11"/>
      <c r="CS619" s="916">
        <f t="shared" si="11"/>
        <v>0</v>
      </c>
      <c r="CT619" s="849"/>
      <c r="CU619" s="849"/>
      <c r="CV619" s="849"/>
      <c r="CW619" s="881"/>
      <c r="CX619" s="916">
        <f t="shared" si="12"/>
        <v>0</v>
      </c>
      <c r="CY619" s="849"/>
      <c r="CZ619" s="849"/>
      <c r="DA619" s="849"/>
      <c r="DB619" s="881"/>
      <c r="DC619" s="916">
        <f t="shared" si="13"/>
        <v>0</v>
      </c>
      <c r="DD619" s="849"/>
      <c r="DE619" s="849"/>
      <c r="DF619" s="849"/>
      <c r="DG619" s="881"/>
      <c r="DH619" s="916">
        <f t="shared" si="14"/>
        <v>0</v>
      </c>
      <c r="DI619" s="849"/>
      <c r="DJ619" s="849"/>
      <c r="DK619" s="849"/>
      <c r="DL619" s="881"/>
      <c r="DM619" s="916">
        <f t="shared" si="15"/>
        <v>0</v>
      </c>
      <c r="DN619" s="849"/>
      <c r="DO619" s="849"/>
      <c r="DP619" s="849"/>
      <c r="DQ619" s="881"/>
      <c r="DR619" s="916">
        <f t="shared" si="16"/>
        <v>0</v>
      </c>
      <c r="DS619" s="849"/>
      <c r="DT619" s="849"/>
      <c r="DU619" s="849"/>
      <c r="DV619" s="881"/>
      <c r="DW619" s="4"/>
      <c r="DX619" s="902" t="str">
        <f t="shared" si="17"/>
        <v xml:space="preserve"> </v>
      </c>
      <c r="DY619" s="849"/>
      <c r="DZ619" s="849"/>
      <c r="EA619" s="849"/>
      <c r="EB619" s="881"/>
      <c r="EC619" s="902" t="str">
        <f t="shared" si="18"/>
        <v xml:space="preserve"> </v>
      </c>
      <c r="ED619" s="849"/>
      <c r="EE619" s="849"/>
      <c r="EF619" s="849"/>
      <c r="EG619" s="881"/>
      <c r="EH619" s="902" t="str">
        <f t="shared" si="19"/>
        <v xml:space="preserve"> </v>
      </c>
      <c r="EI619" s="849"/>
      <c r="EJ619" s="849"/>
      <c r="EK619" s="849"/>
      <c r="EL619" s="881"/>
      <c r="EM619" s="902" t="str">
        <f t="shared" si="20"/>
        <v xml:space="preserve"> </v>
      </c>
      <c r="EN619" s="849"/>
      <c r="EO619" s="849"/>
      <c r="EP619" s="849"/>
      <c r="EQ619" s="881"/>
      <c r="ER619" s="902" t="str">
        <f t="shared" si="21"/>
        <v xml:space="preserve"> </v>
      </c>
      <c r="ES619" s="849"/>
      <c r="ET619" s="849"/>
      <c r="EU619" s="849"/>
      <c r="EV619" s="881"/>
      <c r="EW619" s="902" t="str">
        <f t="shared" si="22"/>
        <v xml:space="preserve"> </v>
      </c>
      <c r="EX619" s="849"/>
      <c r="EY619" s="849"/>
      <c r="EZ619" s="849"/>
      <c r="FA619" s="881"/>
    </row>
    <row r="620" spans="1:157" ht="15.75" customHeight="1">
      <c r="A620" s="4"/>
      <c r="B620" s="4" t="s">
        <v>1073</v>
      </c>
      <c r="C620" s="4"/>
      <c r="D620" s="4"/>
      <c r="E620" s="4"/>
      <c r="F620" s="4"/>
      <c r="G620" s="894"/>
      <c r="H620" s="895"/>
      <c r="I620" s="895"/>
      <c r="J620" s="895"/>
      <c r="K620" s="895"/>
      <c r="L620" s="895"/>
      <c r="M620" s="895"/>
      <c r="N620" s="895"/>
      <c r="O620" s="895"/>
      <c r="P620" s="895"/>
      <c r="Q620" s="895"/>
      <c r="R620" s="891"/>
      <c r="S620" s="4"/>
      <c r="T620" s="4"/>
      <c r="U620" s="4" t="s">
        <v>1073</v>
      </c>
      <c r="V620" s="4"/>
      <c r="W620" s="4"/>
      <c r="X620" s="4"/>
      <c r="Y620" s="4"/>
      <c r="Z620" s="894"/>
      <c r="AA620" s="895"/>
      <c r="AB620" s="895"/>
      <c r="AC620" s="895"/>
      <c r="AD620" s="895"/>
      <c r="AE620" s="895"/>
      <c r="AF620" s="895"/>
      <c r="AG620" s="895"/>
      <c r="AH620" s="895"/>
      <c r="AI620" s="895"/>
      <c r="AJ620" s="895"/>
      <c r="AK620" s="891"/>
      <c r="AL620" s="4"/>
      <c r="AM620" s="4"/>
      <c r="AN620" s="4"/>
      <c r="AO620" s="4"/>
      <c r="AP620" s="4"/>
      <c r="AQ620" s="4"/>
      <c r="AR620" s="4"/>
      <c r="AS620" s="4"/>
      <c r="AT620" s="4"/>
      <c r="AU620" s="4"/>
      <c r="AV620" s="4"/>
      <c r="AW620" s="4"/>
      <c r="AX620" s="4"/>
      <c r="AY620" s="4"/>
      <c r="AZ620" s="4"/>
      <c r="BA620" s="4"/>
      <c r="BB620" s="4"/>
      <c r="BC620" s="4"/>
      <c r="BD620" s="4"/>
      <c r="BE620" s="902">
        <f t="shared" si="1"/>
        <v>0</v>
      </c>
      <c r="BF620" s="881"/>
      <c r="BG620" s="902">
        <f t="shared" si="2"/>
        <v>0</v>
      </c>
      <c r="BH620" s="881"/>
      <c r="BI620" s="902">
        <f t="shared" si="3"/>
        <v>0</v>
      </c>
      <c r="BJ620" s="881"/>
      <c r="BK620" s="902">
        <f t="shared" si="4"/>
        <v>0</v>
      </c>
      <c r="BL620" s="881"/>
      <c r="BM620" s="4"/>
      <c r="BN620" s="903">
        <f t="shared" si="5"/>
        <v>0</v>
      </c>
      <c r="BO620" s="849"/>
      <c r="BP620" s="849"/>
      <c r="BQ620" s="849"/>
      <c r="BR620" s="881"/>
      <c r="BS620" s="903">
        <f t="shared" si="6"/>
        <v>0</v>
      </c>
      <c r="BT620" s="849"/>
      <c r="BU620" s="849"/>
      <c r="BV620" s="849"/>
      <c r="BW620" s="881"/>
      <c r="BX620" s="903">
        <f t="shared" si="7"/>
        <v>0</v>
      </c>
      <c r="BY620" s="849"/>
      <c r="BZ620" s="849"/>
      <c r="CA620" s="849"/>
      <c r="CB620" s="881"/>
      <c r="CC620" s="903">
        <f t="shared" si="8"/>
        <v>0</v>
      </c>
      <c r="CD620" s="849"/>
      <c r="CE620" s="849"/>
      <c r="CF620" s="849"/>
      <c r="CG620" s="881"/>
      <c r="CH620" s="903">
        <f t="shared" si="9"/>
        <v>0</v>
      </c>
      <c r="CI620" s="849"/>
      <c r="CJ620" s="849"/>
      <c r="CK620" s="849"/>
      <c r="CL620" s="881"/>
      <c r="CM620" s="903">
        <f t="shared" si="10"/>
        <v>0</v>
      </c>
      <c r="CN620" s="849"/>
      <c r="CO620" s="849"/>
      <c r="CP620" s="849"/>
      <c r="CQ620" s="881"/>
      <c r="CR620" s="11"/>
      <c r="CS620" s="916">
        <f t="shared" si="11"/>
        <v>0</v>
      </c>
      <c r="CT620" s="849"/>
      <c r="CU620" s="849"/>
      <c r="CV620" s="849"/>
      <c r="CW620" s="881"/>
      <c r="CX620" s="916">
        <f t="shared" si="12"/>
        <v>0</v>
      </c>
      <c r="CY620" s="849"/>
      <c r="CZ620" s="849"/>
      <c r="DA620" s="849"/>
      <c r="DB620" s="881"/>
      <c r="DC620" s="916">
        <f t="shared" si="13"/>
        <v>0</v>
      </c>
      <c r="DD620" s="849"/>
      <c r="DE620" s="849"/>
      <c r="DF620" s="849"/>
      <c r="DG620" s="881"/>
      <c r="DH620" s="916">
        <f t="shared" si="14"/>
        <v>0</v>
      </c>
      <c r="DI620" s="849"/>
      <c r="DJ620" s="849"/>
      <c r="DK620" s="849"/>
      <c r="DL620" s="881"/>
      <c r="DM620" s="916">
        <f t="shared" si="15"/>
        <v>0</v>
      </c>
      <c r="DN620" s="849"/>
      <c r="DO620" s="849"/>
      <c r="DP620" s="849"/>
      <c r="DQ620" s="881"/>
      <c r="DR620" s="916">
        <f t="shared" si="16"/>
        <v>0</v>
      </c>
      <c r="DS620" s="849"/>
      <c r="DT620" s="849"/>
      <c r="DU620" s="849"/>
      <c r="DV620" s="881"/>
      <c r="DW620" s="4"/>
      <c r="DX620" s="902" t="str">
        <f t="shared" si="17"/>
        <v xml:space="preserve"> </v>
      </c>
      <c r="DY620" s="849"/>
      <c r="DZ620" s="849"/>
      <c r="EA620" s="849"/>
      <c r="EB620" s="881"/>
      <c r="EC620" s="902" t="str">
        <f t="shared" si="18"/>
        <v xml:space="preserve"> </v>
      </c>
      <c r="ED620" s="849"/>
      <c r="EE620" s="849"/>
      <c r="EF620" s="849"/>
      <c r="EG620" s="881"/>
      <c r="EH620" s="902" t="str">
        <f t="shared" si="19"/>
        <v xml:space="preserve"> </v>
      </c>
      <c r="EI620" s="849"/>
      <c r="EJ620" s="849"/>
      <c r="EK620" s="849"/>
      <c r="EL620" s="881"/>
      <c r="EM620" s="902" t="str">
        <f t="shared" si="20"/>
        <v xml:space="preserve"> </v>
      </c>
      <c r="EN620" s="849"/>
      <c r="EO620" s="849"/>
      <c r="EP620" s="849"/>
      <c r="EQ620" s="881"/>
      <c r="ER620" s="902" t="str">
        <f t="shared" si="21"/>
        <v xml:space="preserve"> </v>
      </c>
      <c r="ES620" s="849"/>
      <c r="ET620" s="849"/>
      <c r="EU620" s="849"/>
      <c r="EV620" s="881"/>
      <c r="EW620" s="902" t="str">
        <f t="shared" si="22"/>
        <v xml:space="preserve"> </v>
      </c>
      <c r="EX620" s="849"/>
      <c r="EY620" s="849"/>
      <c r="EZ620" s="849"/>
      <c r="FA620" s="881"/>
    </row>
    <row r="621" spans="1:157" ht="15.75" customHeight="1">
      <c r="A621" s="4"/>
      <c r="B621" s="4" t="s">
        <v>944</v>
      </c>
      <c r="C621" s="4"/>
      <c r="D621" s="4"/>
      <c r="E621" s="4"/>
      <c r="F621" s="4"/>
      <c r="G621" s="894"/>
      <c r="H621" s="895"/>
      <c r="I621" s="895"/>
      <c r="J621" s="895"/>
      <c r="K621" s="895"/>
      <c r="L621" s="895"/>
      <c r="M621" s="895"/>
      <c r="N621" s="895"/>
      <c r="O621" s="895"/>
      <c r="P621" s="895"/>
      <c r="Q621" s="895"/>
      <c r="R621" s="891"/>
      <c r="S621" s="4"/>
      <c r="T621" s="4"/>
      <c r="U621" s="4" t="s">
        <v>944</v>
      </c>
      <c r="V621" s="4"/>
      <c r="W621" s="4"/>
      <c r="X621" s="4"/>
      <c r="Y621" s="4"/>
      <c r="Z621" s="900"/>
      <c r="AA621" s="849"/>
      <c r="AB621" s="849"/>
      <c r="AC621" s="849"/>
      <c r="AD621" s="849"/>
      <c r="AE621" s="849"/>
      <c r="AF621" s="849"/>
      <c r="AG621" s="849"/>
      <c r="AH621" s="849"/>
      <c r="AI621" s="849"/>
      <c r="AJ621" s="849"/>
      <c r="AK621" s="898"/>
      <c r="AL621" s="4"/>
      <c r="AM621" s="4"/>
      <c r="AN621" s="4"/>
      <c r="AO621" s="4"/>
      <c r="AP621" s="4"/>
      <c r="AQ621" s="4"/>
      <c r="AR621" s="4"/>
      <c r="AS621" s="4"/>
      <c r="AT621" s="4"/>
      <c r="AU621" s="4"/>
      <c r="AV621" s="4"/>
      <c r="AW621" s="4"/>
      <c r="AX621" s="4"/>
      <c r="AY621" s="4"/>
      <c r="AZ621" s="4"/>
      <c r="BA621" s="4"/>
      <c r="BB621" s="4"/>
      <c r="BC621" s="4"/>
      <c r="BD621" s="4"/>
      <c r="BE621" s="902">
        <f t="shared" si="1"/>
        <v>0</v>
      </c>
      <c r="BF621" s="881"/>
      <c r="BG621" s="902">
        <f t="shared" si="2"/>
        <v>0</v>
      </c>
      <c r="BH621" s="881"/>
      <c r="BI621" s="902">
        <f t="shared" si="3"/>
        <v>0</v>
      </c>
      <c r="BJ621" s="881"/>
      <c r="BK621" s="902">
        <f t="shared" si="4"/>
        <v>0</v>
      </c>
      <c r="BL621" s="881"/>
      <c r="BM621" s="4"/>
      <c r="BN621" s="903">
        <f t="shared" si="5"/>
        <v>0</v>
      </c>
      <c r="BO621" s="849"/>
      <c r="BP621" s="849"/>
      <c r="BQ621" s="849"/>
      <c r="BR621" s="881"/>
      <c r="BS621" s="903">
        <f t="shared" si="6"/>
        <v>0</v>
      </c>
      <c r="BT621" s="849"/>
      <c r="BU621" s="849"/>
      <c r="BV621" s="849"/>
      <c r="BW621" s="881"/>
      <c r="BX621" s="903">
        <f t="shared" si="7"/>
        <v>0</v>
      </c>
      <c r="BY621" s="849"/>
      <c r="BZ621" s="849"/>
      <c r="CA621" s="849"/>
      <c r="CB621" s="881"/>
      <c r="CC621" s="903">
        <f t="shared" si="8"/>
        <v>0</v>
      </c>
      <c r="CD621" s="849"/>
      <c r="CE621" s="849"/>
      <c r="CF621" s="849"/>
      <c r="CG621" s="881"/>
      <c r="CH621" s="903">
        <f t="shared" si="9"/>
        <v>0</v>
      </c>
      <c r="CI621" s="849"/>
      <c r="CJ621" s="849"/>
      <c r="CK621" s="849"/>
      <c r="CL621" s="881"/>
      <c r="CM621" s="903">
        <f t="shared" si="10"/>
        <v>0</v>
      </c>
      <c r="CN621" s="849"/>
      <c r="CO621" s="849"/>
      <c r="CP621" s="849"/>
      <c r="CQ621" s="881"/>
      <c r="CR621" s="11"/>
      <c r="CS621" s="916">
        <f t="shared" si="11"/>
        <v>0</v>
      </c>
      <c r="CT621" s="849"/>
      <c r="CU621" s="849"/>
      <c r="CV621" s="849"/>
      <c r="CW621" s="881"/>
      <c r="CX621" s="916">
        <f t="shared" si="12"/>
        <v>0</v>
      </c>
      <c r="CY621" s="849"/>
      <c r="CZ621" s="849"/>
      <c r="DA621" s="849"/>
      <c r="DB621" s="881"/>
      <c r="DC621" s="916">
        <f t="shared" si="13"/>
        <v>0</v>
      </c>
      <c r="DD621" s="849"/>
      <c r="DE621" s="849"/>
      <c r="DF621" s="849"/>
      <c r="DG621" s="881"/>
      <c r="DH621" s="916">
        <f t="shared" si="14"/>
        <v>0</v>
      </c>
      <c r="DI621" s="849"/>
      <c r="DJ621" s="849"/>
      <c r="DK621" s="849"/>
      <c r="DL621" s="881"/>
      <c r="DM621" s="916">
        <f t="shared" si="15"/>
        <v>0</v>
      </c>
      <c r="DN621" s="849"/>
      <c r="DO621" s="849"/>
      <c r="DP621" s="849"/>
      <c r="DQ621" s="881"/>
      <c r="DR621" s="916">
        <f t="shared" si="16"/>
        <v>0</v>
      </c>
      <c r="DS621" s="849"/>
      <c r="DT621" s="849"/>
      <c r="DU621" s="849"/>
      <c r="DV621" s="881"/>
      <c r="DW621" s="4"/>
      <c r="DX621" s="902" t="str">
        <f t="shared" si="17"/>
        <v xml:space="preserve"> </v>
      </c>
      <c r="DY621" s="849"/>
      <c r="DZ621" s="849"/>
      <c r="EA621" s="849"/>
      <c r="EB621" s="881"/>
      <c r="EC621" s="902" t="str">
        <f t="shared" si="18"/>
        <v xml:space="preserve"> </v>
      </c>
      <c r="ED621" s="849"/>
      <c r="EE621" s="849"/>
      <c r="EF621" s="849"/>
      <c r="EG621" s="881"/>
      <c r="EH621" s="902" t="str">
        <f t="shared" si="19"/>
        <v xml:space="preserve"> </v>
      </c>
      <c r="EI621" s="849"/>
      <c r="EJ621" s="849"/>
      <c r="EK621" s="849"/>
      <c r="EL621" s="881"/>
      <c r="EM621" s="902" t="str">
        <f t="shared" si="20"/>
        <v xml:space="preserve"> </v>
      </c>
      <c r="EN621" s="849"/>
      <c r="EO621" s="849"/>
      <c r="EP621" s="849"/>
      <c r="EQ621" s="881"/>
      <c r="ER621" s="902" t="str">
        <f t="shared" si="21"/>
        <v xml:space="preserve"> </v>
      </c>
      <c r="ES621" s="849"/>
      <c r="ET621" s="849"/>
      <c r="EU621" s="849"/>
      <c r="EV621" s="881"/>
      <c r="EW621" s="902" t="str">
        <f t="shared" si="22"/>
        <v xml:space="preserve"> </v>
      </c>
      <c r="EX621" s="849"/>
      <c r="EY621" s="849"/>
      <c r="EZ621" s="849"/>
      <c r="FA621" s="881"/>
    </row>
    <row r="622" spans="1:157" ht="15.75" customHeight="1">
      <c r="A622" s="4"/>
      <c r="B622" s="4" t="s">
        <v>1337</v>
      </c>
      <c r="C622" s="4"/>
      <c r="D622" s="4"/>
      <c r="E622" s="4"/>
      <c r="F622" s="4"/>
      <c r="G622" s="894"/>
      <c r="H622" s="895"/>
      <c r="I622" s="895"/>
      <c r="J622" s="895"/>
      <c r="K622" s="895"/>
      <c r="L622" s="895"/>
      <c r="M622" s="895"/>
      <c r="N622" s="895"/>
      <c r="O622" s="895"/>
      <c r="P622" s="895"/>
      <c r="Q622" s="895"/>
      <c r="R622" s="891"/>
      <c r="S622" s="4"/>
      <c r="T622" s="4"/>
      <c r="U622" s="4" t="s">
        <v>1337</v>
      </c>
      <c r="V622" s="4"/>
      <c r="W622" s="4"/>
      <c r="X622" s="4"/>
      <c r="Y622" s="4"/>
      <c r="Z622" s="900"/>
      <c r="AA622" s="849"/>
      <c r="AB622" s="849"/>
      <c r="AC622" s="849"/>
      <c r="AD622" s="849"/>
      <c r="AE622" s="849"/>
      <c r="AF622" s="849"/>
      <c r="AG622" s="849"/>
      <c r="AH622" s="849"/>
      <c r="AI622" s="849"/>
      <c r="AJ622" s="849"/>
      <c r="AK622" s="898"/>
      <c r="AL622" s="4"/>
      <c r="AM622" s="4"/>
      <c r="AN622" s="4"/>
      <c r="AO622" s="4"/>
      <c r="AP622" s="4"/>
      <c r="AQ622" s="4"/>
      <c r="AR622" s="4"/>
      <c r="AS622" s="4"/>
      <c r="AT622" s="4"/>
      <c r="AU622" s="4"/>
      <c r="AV622" s="4"/>
      <c r="AW622" s="4"/>
      <c r="AX622" s="4"/>
      <c r="AY622" s="4"/>
      <c r="AZ622" s="4"/>
      <c r="BA622" s="4"/>
      <c r="BB622" s="4"/>
      <c r="BC622" s="4"/>
      <c r="BD622" s="4"/>
      <c r="BE622" s="902">
        <f t="shared" si="1"/>
        <v>0</v>
      </c>
      <c r="BF622" s="881"/>
      <c r="BG622" s="902">
        <f t="shared" si="2"/>
        <v>0</v>
      </c>
      <c r="BH622" s="881"/>
      <c r="BI622" s="902">
        <f t="shared" si="3"/>
        <v>0</v>
      </c>
      <c r="BJ622" s="881"/>
      <c r="BK622" s="902">
        <f t="shared" si="4"/>
        <v>0</v>
      </c>
      <c r="BL622" s="881"/>
      <c r="BM622" s="4"/>
      <c r="BN622" s="903">
        <f t="shared" si="5"/>
        <v>0</v>
      </c>
      <c r="BO622" s="849"/>
      <c r="BP622" s="849"/>
      <c r="BQ622" s="849"/>
      <c r="BR622" s="881"/>
      <c r="BS622" s="903">
        <f t="shared" si="6"/>
        <v>0</v>
      </c>
      <c r="BT622" s="849"/>
      <c r="BU622" s="849"/>
      <c r="BV622" s="849"/>
      <c r="BW622" s="881"/>
      <c r="BX622" s="903">
        <f t="shared" si="7"/>
        <v>0</v>
      </c>
      <c r="BY622" s="849"/>
      <c r="BZ622" s="849"/>
      <c r="CA622" s="849"/>
      <c r="CB622" s="881"/>
      <c r="CC622" s="903">
        <f t="shared" si="8"/>
        <v>0</v>
      </c>
      <c r="CD622" s="849"/>
      <c r="CE622" s="849"/>
      <c r="CF622" s="849"/>
      <c r="CG622" s="881"/>
      <c r="CH622" s="903">
        <f t="shared" si="9"/>
        <v>0</v>
      </c>
      <c r="CI622" s="849"/>
      <c r="CJ622" s="849"/>
      <c r="CK622" s="849"/>
      <c r="CL622" s="881"/>
      <c r="CM622" s="903">
        <f t="shared" si="10"/>
        <v>0</v>
      </c>
      <c r="CN622" s="849"/>
      <c r="CO622" s="849"/>
      <c r="CP622" s="849"/>
      <c r="CQ622" s="881"/>
      <c r="CR622" s="11"/>
      <c r="CS622" s="916">
        <f t="shared" si="11"/>
        <v>0</v>
      </c>
      <c r="CT622" s="849"/>
      <c r="CU622" s="849"/>
      <c r="CV622" s="849"/>
      <c r="CW622" s="881"/>
      <c r="CX622" s="916">
        <f t="shared" si="12"/>
        <v>0</v>
      </c>
      <c r="CY622" s="849"/>
      <c r="CZ622" s="849"/>
      <c r="DA622" s="849"/>
      <c r="DB622" s="881"/>
      <c r="DC622" s="916">
        <f t="shared" si="13"/>
        <v>0</v>
      </c>
      <c r="DD622" s="849"/>
      <c r="DE622" s="849"/>
      <c r="DF622" s="849"/>
      <c r="DG622" s="881"/>
      <c r="DH622" s="916">
        <f t="shared" si="14"/>
        <v>0</v>
      </c>
      <c r="DI622" s="849"/>
      <c r="DJ622" s="849"/>
      <c r="DK622" s="849"/>
      <c r="DL622" s="881"/>
      <c r="DM622" s="916">
        <f t="shared" si="15"/>
        <v>0</v>
      </c>
      <c r="DN622" s="849"/>
      <c r="DO622" s="849"/>
      <c r="DP622" s="849"/>
      <c r="DQ622" s="881"/>
      <c r="DR622" s="916">
        <f t="shared" si="16"/>
        <v>0</v>
      </c>
      <c r="DS622" s="849"/>
      <c r="DT622" s="849"/>
      <c r="DU622" s="849"/>
      <c r="DV622" s="881"/>
      <c r="DW622" s="4"/>
      <c r="DX622" s="902" t="str">
        <f t="shared" si="17"/>
        <v xml:space="preserve"> </v>
      </c>
      <c r="DY622" s="849"/>
      <c r="DZ622" s="849"/>
      <c r="EA622" s="849"/>
      <c r="EB622" s="881"/>
      <c r="EC622" s="902" t="str">
        <f t="shared" si="18"/>
        <v xml:space="preserve"> </v>
      </c>
      <c r="ED622" s="849"/>
      <c r="EE622" s="849"/>
      <c r="EF622" s="849"/>
      <c r="EG622" s="881"/>
      <c r="EH622" s="902" t="str">
        <f t="shared" si="19"/>
        <v xml:space="preserve"> </v>
      </c>
      <c r="EI622" s="849"/>
      <c r="EJ622" s="849"/>
      <c r="EK622" s="849"/>
      <c r="EL622" s="881"/>
      <c r="EM622" s="902" t="str">
        <f t="shared" si="20"/>
        <v xml:space="preserve"> </v>
      </c>
      <c r="EN622" s="849"/>
      <c r="EO622" s="849"/>
      <c r="EP622" s="849"/>
      <c r="EQ622" s="881"/>
      <c r="ER622" s="902" t="str">
        <f t="shared" si="21"/>
        <v xml:space="preserve"> </v>
      </c>
      <c r="ES622" s="849"/>
      <c r="ET622" s="849"/>
      <c r="EU622" s="849"/>
      <c r="EV622" s="881"/>
      <c r="EW622" s="902" t="str">
        <f t="shared" si="22"/>
        <v xml:space="preserve"> </v>
      </c>
      <c r="EX622" s="849"/>
      <c r="EY622" s="849"/>
      <c r="EZ622" s="849"/>
      <c r="FA622" s="881"/>
    </row>
    <row r="623" spans="1:157" ht="15.75" customHeight="1">
      <c r="A623" s="4"/>
      <c r="B623" s="4" t="s">
        <v>854</v>
      </c>
      <c r="C623" s="4"/>
      <c r="D623" s="4"/>
      <c r="E623" s="4"/>
      <c r="F623" s="4"/>
      <c r="G623" s="901"/>
      <c r="H623" s="849"/>
      <c r="I623" s="849"/>
      <c r="J623" s="849"/>
      <c r="K623" s="849"/>
      <c r="L623" s="898"/>
      <c r="M623" s="4"/>
      <c r="N623" s="4"/>
      <c r="O623" s="19" t="s">
        <v>1077</v>
      </c>
      <c r="P623" s="900"/>
      <c r="Q623" s="849"/>
      <c r="R623" s="898"/>
      <c r="S623" s="4"/>
      <c r="T623" s="4"/>
      <c r="U623" s="4" t="s">
        <v>854</v>
      </c>
      <c r="V623" s="4"/>
      <c r="W623" s="4"/>
      <c r="X623" s="4"/>
      <c r="Y623" s="4"/>
      <c r="Z623" s="901"/>
      <c r="AA623" s="849"/>
      <c r="AB623" s="849"/>
      <c r="AC623" s="849"/>
      <c r="AD623" s="849"/>
      <c r="AE623" s="898"/>
      <c r="AF623" s="4"/>
      <c r="AG623" s="4"/>
      <c r="AH623" s="19" t="s">
        <v>1077</v>
      </c>
      <c r="AI623" s="900"/>
      <c r="AJ623" s="849"/>
      <c r="AK623" s="898"/>
      <c r="AL623" s="4"/>
      <c r="AM623" s="4"/>
      <c r="AN623" s="4"/>
      <c r="AO623" s="4"/>
      <c r="AP623" s="4"/>
      <c r="AQ623" s="4"/>
      <c r="AR623" s="4"/>
      <c r="AS623" s="4"/>
      <c r="AT623" s="4"/>
      <c r="AU623" s="4"/>
      <c r="AV623" s="4"/>
      <c r="AW623" s="4"/>
      <c r="AX623" s="4"/>
      <c r="AY623" s="4"/>
      <c r="AZ623" s="4"/>
      <c r="BA623" s="4"/>
      <c r="BB623" s="4"/>
      <c r="BC623" s="4"/>
      <c r="BD623" s="4"/>
      <c r="BE623" s="902">
        <f t="shared" si="1"/>
        <v>0</v>
      </c>
      <c r="BF623" s="881"/>
      <c r="BG623" s="902">
        <f t="shared" si="2"/>
        <v>0</v>
      </c>
      <c r="BH623" s="881"/>
      <c r="BI623" s="902">
        <f t="shared" si="3"/>
        <v>0</v>
      </c>
      <c r="BJ623" s="881"/>
      <c r="BK623" s="902">
        <f t="shared" si="4"/>
        <v>0</v>
      </c>
      <c r="BL623" s="881"/>
      <c r="BM623" s="4"/>
      <c r="BN623" s="903">
        <f t="shared" si="5"/>
        <v>0</v>
      </c>
      <c r="BO623" s="849"/>
      <c r="BP623" s="849"/>
      <c r="BQ623" s="849"/>
      <c r="BR623" s="881"/>
      <c r="BS623" s="903">
        <f t="shared" si="6"/>
        <v>0</v>
      </c>
      <c r="BT623" s="849"/>
      <c r="BU623" s="849"/>
      <c r="BV623" s="849"/>
      <c r="BW623" s="881"/>
      <c r="BX623" s="903">
        <f t="shared" si="7"/>
        <v>0</v>
      </c>
      <c r="BY623" s="849"/>
      <c r="BZ623" s="849"/>
      <c r="CA623" s="849"/>
      <c r="CB623" s="881"/>
      <c r="CC623" s="903">
        <f t="shared" si="8"/>
        <v>0</v>
      </c>
      <c r="CD623" s="849"/>
      <c r="CE623" s="849"/>
      <c r="CF623" s="849"/>
      <c r="CG623" s="881"/>
      <c r="CH623" s="903">
        <f t="shared" si="9"/>
        <v>0</v>
      </c>
      <c r="CI623" s="849"/>
      <c r="CJ623" s="849"/>
      <c r="CK623" s="849"/>
      <c r="CL623" s="881"/>
      <c r="CM623" s="903">
        <f t="shared" si="10"/>
        <v>0</v>
      </c>
      <c r="CN623" s="849"/>
      <c r="CO623" s="849"/>
      <c r="CP623" s="849"/>
      <c r="CQ623" s="881"/>
      <c r="CR623" s="11"/>
      <c r="CS623" s="916">
        <f t="shared" si="11"/>
        <v>0</v>
      </c>
      <c r="CT623" s="849"/>
      <c r="CU623" s="849"/>
      <c r="CV623" s="849"/>
      <c r="CW623" s="881"/>
      <c r="CX623" s="916">
        <f t="shared" si="12"/>
        <v>0</v>
      </c>
      <c r="CY623" s="849"/>
      <c r="CZ623" s="849"/>
      <c r="DA623" s="849"/>
      <c r="DB623" s="881"/>
      <c r="DC623" s="916">
        <f t="shared" si="13"/>
        <v>0</v>
      </c>
      <c r="DD623" s="849"/>
      <c r="DE623" s="849"/>
      <c r="DF623" s="849"/>
      <c r="DG623" s="881"/>
      <c r="DH623" s="916">
        <f t="shared" si="14"/>
        <v>0</v>
      </c>
      <c r="DI623" s="849"/>
      <c r="DJ623" s="849"/>
      <c r="DK623" s="849"/>
      <c r="DL623" s="881"/>
      <c r="DM623" s="916">
        <f t="shared" si="15"/>
        <v>0</v>
      </c>
      <c r="DN623" s="849"/>
      <c r="DO623" s="849"/>
      <c r="DP623" s="849"/>
      <c r="DQ623" s="881"/>
      <c r="DR623" s="916">
        <f t="shared" si="16"/>
        <v>0</v>
      </c>
      <c r="DS623" s="849"/>
      <c r="DT623" s="849"/>
      <c r="DU623" s="849"/>
      <c r="DV623" s="881"/>
      <c r="DW623" s="4"/>
      <c r="DX623" s="902" t="str">
        <f t="shared" si="17"/>
        <v xml:space="preserve"> </v>
      </c>
      <c r="DY623" s="849"/>
      <c r="DZ623" s="849"/>
      <c r="EA623" s="849"/>
      <c r="EB623" s="881"/>
      <c r="EC623" s="902" t="str">
        <f t="shared" si="18"/>
        <v xml:space="preserve"> </v>
      </c>
      <c r="ED623" s="849"/>
      <c r="EE623" s="849"/>
      <c r="EF623" s="849"/>
      <c r="EG623" s="881"/>
      <c r="EH623" s="902" t="str">
        <f t="shared" si="19"/>
        <v xml:space="preserve"> </v>
      </c>
      <c r="EI623" s="849"/>
      <c r="EJ623" s="849"/>
      <c r="EK623" s="849"/>
      <c r="EL623" s="881"/>
      <c r="EM623" s="902" t="str">
        <f t="shared" si="20"/>
        <v xml:space="preserve"> </v>
      </c>
      <c r="EN623" s="849"/>
      <c r="EO623" s="849"/>
      <c r="EP623" s="849"/>
      <c r="EQ623" s="881"/>
      <c r="ER623" s="902" t="str">
        <f t="shared" si="21"/>
        <v xml:space="preserve"> </v>
      </c>
      <c r="ES623" s="849"/>
      <c r="ET623" s="849"/>
      <c r="EU623" s="849"/>
      <c r="EV623" s="881"/>
      <c r="EW623" s="902" t="str">
        <f t="shared" si="22"/>
        <v xml:space="preserve"> </v>
      </c>
      <c r="EX623" s="849"/>
      <c r="EY623" s="849"/>
      <c r="EZ623" s="849"/>
      <c r="FA623" s="881"/>
    </row>
    <row r="624" spans="1:157" ht="15.75" customHeight="1">
      <c r="A624" s="4"/>
      <c r="B624" s="4" t="s">
        <v>1338</v>
      </c>
      <c r="C624" s="4"/>
      <c r="D624" s="4"/>
      <c r="E624" s="4"/>
      <c r="F624" s="4"/>
      <c r="G624" s="4"/>
      <c r="H624" s="894"/>
      <c r="I624" s="895"/>
      <c r="J624" s="895"/>
      <c r="K624" s="895"/>
      <c r="L624" s="895"/>
      <c r="M624" s="895"/>
      <c r="N624" s="895"/>
      <c r="O624" s="895"/>
      <c r="P624" s="895"/>
      <c r="Q624" s="895"/>
      <c r="R624" s="891"/>
      <c r="S624" s="4"/>
      <c r="T624" s="4"/>
      <c r="U624" s="4" t="s">
        <v>1338</v>
      </c>
      <c r="V624" s="4"/>
      <c r="W624" s="4"/>
      <c r="X624" s="4"/>
      <c r="Y624" s="4"/>
      <c r="Z624" s="4"/>
      <c r="AA624" s="894"/>
      <c r="AB624" s="895"/>
      <c r="AC624" s="895"/>
      <c r="AD624" s="895"/>
      <c r="AE624" s="895"/>
      <c r="AF624" s="895"/>
      <c r="AG624" s="895"/>
      <c r="AH624" s="895"/>
      <c r="AI624" s="895"/>
      <c r="AJ624" s="895"/>
      <c r="AK624" s="891"/>
      <c r="AL624" s="4"/>
      <c r="AM624" s="4"/>
      <c r="AN624" s="4"/>
      <c r="AO624" s="4"/>
      <c r="AP624" s="4"/>
      <c r="AQ624" s="4"/>
      <c r="AR624" s="4"/>
      <c r="AS624" s="4"/>
      <c r="AT624" s="4"/>
      <c r="AU624" s="4"/>
      <c r="AV624" s="4"/>
      <c r="AW624" s="4"/>
      <c r="AX624" s="4"/>
      <c r="AY624" s="4"/>
      <c r="AZ624" s="4"/>
      <c r="BA624" s="4"/>
      <c r="BB624" s="4"/>
      <c r="BC624" s="4"/>
      <c r="BD624" s="4"/>
      <c r="BE624" s="902">
        <f t="shared" si="1"/>
        <v>0</v>
      </c>
      <c r="BF624" s="881"/>
      <c r="BG624" s="902">
        <f t="shared" si="2"/>
        <v>0</v>
      </c>
      <c r="BH624" s="881"/>
      <c r="BI624" s="902">
        <f t="shared" si="3"/>
        <v>0</v>
      </c>
      <c r="BJ624" s="881"/>
      <c r="BK624" s="902">
        <f t="shared" si="4"/>
        <v>0</v>
      </c>
      <c r="BL624" s="881"/>
      <c r="BM624" s="4"/>
      <c r="BN624" s="903">
        <f t="shared" si="5"/>
        <v>0</v>
      </c>
      <c r="BO624" s="849"/>
      <c r="BP624" s="849"/>
      <c r="BQ624" s="849"/>
      <c r="BR624" s="881"/>
      <c r="BS624" s="903">
        <f t="shared" si="6"/>
        <v>0</v>
      </c>
      <c r="BT624" s="849"/>
      <c r="BU624" s="849"/>
      <c r="BV624" s="849"/>
      <c r="BW624" s="881"/>
      <c r="BX624" s="903">
        <f t="shared" si="7"/>
        <v>0</v>
      </c>
      <c r="BY624" s="849"/>
      <c r="BZ624" s="849"/>
      <c r="CA624" s="849"/>
      <c r="CB624" s="881"/>
      <c r="CC624" s="903">
        <f t="shared" si="8"/>
        <v>0</v>
      </c>
      <c r="CD624" s="849"/>
      <c r="CE624" s="849"/>
      <c r="CF624" s="849"/>
      <c r="CG624" s="881"/>
      <c r="CH624" s="903">
        <f t="shared" si="9"/>
        <v>0</v>
      </c>
      <c r="CI624" s="849"/>
      <c r="CJ624" s="849"/>
      <c r="CK624" s="849"/>
      <c r="CL624" s="881"/>
      <c r="CM624" s="903">
        <f t="shared" si="10"/>
        <v>0</v>
      </c>
      <c r="CN624" s="849"/>
      <c r="CO624" s="849"/>
      <c r="CP624" s="849"/>
      <c r="CQ624" s="881"/>
      <c r="CR624" s="11"/>
      <c r="CS624" s="916">
        <f t="shared" si="11"/>
        <v>0</v>
      </c>
      <c r="CT624" s="849"/>
      <c r="CU624" s="849"/>
      <c r="CV624" s="849"/>
      <c r="CW624" s="881"/>
      <c r="CX624" s="916">
        <f t="shared" si="12"/>
        <v>0</v>
      </c>
      <c r="CY624" s="849"/>
      <c r="CZ624" s="849"/>
      <c r="DA624" s="849"/>
      <c r="DB624" s="881"/>
      <c r="DC624" s="916">
        <f t="shared" si="13"/>
        <v>0</v>
      </c>
      <c r="DD624" s="849"/>
      <c r="DE624" s="849"/>
      <c r="DF624" s="849"/>
      <c r="DG624" s="881"/>
      <c r="DH624" s="916">
        <f t="shared" si="14"/>
        <v>0</v>
      </c>
      <c r="DI624" s="849"/>
      <c r="DJ624" s="849"/>
      <c r="DK624" s="849"/>
      <c r="DL624" s="881"/>
      <c r="DM624" s="916">
        <f t="shared" si="15"/>
        <v>0</v>
      </c>
      <c r="DN624" s="849"/>
      <c r="DO624" s="849"/>
      <c r="DP624" s="849"/>
      <c r="DQ624" s="881"/>
      <c r="DR624" s="916">
        <f t="shared" si="16"/>
        <v>0</v>
      </c>
      <c r="DS624" s="849"/>
      <c r="DT624" s="849"/>
      <c r="DU624" s="849"/>
      <c r="DV624" s="881"/>
      <c r="DW624" s="4"/>
      <c r="DX624" s="902" t="str">
        <f t="shared" si="17"/>
        <v xml:space="preserve"> </v>
      </c>
      <c r="DY624" s="849"/>
      <c r="DZ624" s="849"/>
      <c r="EA624" s="849"/>
      <c r="EB624" s="881"/>
      <c r="EC624" s="902" t="str">
        <f t="shared" si="18"/>
        <v xml:space="preserve"> </v>
      </c>
      <c r="ED624" s="849"/>
      <c r="EE624" s="849"/>
      <c r="EF624" s="849"/>
      <c r="EG624" s="881"/>
      <c r="EH624" s="902" t="str">
        <f t="shared" si="19"/>
        <v xml:space="preserve"> </v>
      </c>
      <c r="EI624" s="849"/>
      <c r="EJ624" s="849"/>
      <c r="EK624" s="849"/>
      <c r="EL624" s="881"/>
      <c r="EM624" s="902" t="str">
        <f t="shared" si="20"/>
        <v xml:space="preserve"> </v>
      </c>
      <c r="EN624" s="849"/>
      <c r="EO624" s="849"/>
      <c r="EP624" s="849"/>
      <c r="EQ624" s="881"/>
      <c r="ER624" s="902" t="str">
        <f t="shared" si="21"/>
        <v xml:space="preserve"> </v>
      </c>
      <c r="ES624" s="849"/>
      <c r="ET624" s="849"/>
      <c r="EU624" s="849"/>
      <c r="EV624" s="881"/>
      <c r="EW624" s="902" t="str">
        <f t="shared" si="22"/>
        <v xml:space="preserve"> </v>
      </c>
      <c r="EX624" s="849"/>
      <c r="EY624" s="849"/>
      <c r="EZ624" s="849"/>
      <c r="FA624" s="881"/>
    </row>
    <row r="625" spans="1:157" ht="15.75" customHeight="1">
      <c r="A625" s="4"/>
      <c r="B625" s="4" t="s">
        <v>1340</v>
      </c>
      <c r="C625" s="4"/>
      <c r="D625" s="4"/>
      <c r="E625" s="4"/>
      <c r="F625" s="4"/>
      <c r="G625" s="4"/>
      <c r="H625" s="4"/>
      <c r="I625" s="4"/>
      <c r="J625" s="4"/>
      <c r="K625" s="4"/>
      <c r="L625" s="4"/>
      <c r="M625" s="4"/>
      <c r="N625" s="890" t="s">
        <v>764</v>
      </c>
      <c r="O625" s="891"/>
      <c r="P625" s="4"/>
      <c r="Q625" s="4"/>
      <c r="R625" s="4"/>
      <c r="S625" s="4"/>
      <c r="T625" s="4"/>
      <c r="U625" s="4" t="s">
        <v>1340</v>
      </c>
      <c r="V625" s="4"/>
      <c r="W625" s="4"/>
      <c r="X625" s="4"/>
      <c r="Y625" s="4"/>
      <c r="Z625" s="4"/>
      <c r="AA625" s="4"/>
      <c r="AB625" s="4"/>
      <c r="AC625" s="4"/>
      <c r="AD625" s="4"/>
      <c r="AE625" s="4"/>
      <c r="AF625" s="4"/>
      <c r="AG625" s="890" t="s">
        <v>764</v>
      </c>
      <c r="AH625" s="891"/>
      <c r="AI625" s="4"/>
      <c r="AJ625" s="4"/>
      <c r="AK625" s="4"/>
      <c r="AL625" s="4"/>
      <c r="AM625" s="4"/>
      <c r="AN625" s="4"/>
      <c r="AO625" s="4"/>
      <c r="AP625" s="4"/>
      <c r="AQ625" s="4"/>
      <c r="AR625" s="4"/>
      <c r="AS625" s="4"/>
      <c r="AT625" s="4"/>
      <c r="AU625" s="4"/>
      <c r="AV625" s="4"/>
      <c r="AW625" s="4"/>
      <c r="AX625" s="4"/>
      <c r="AY625" s="4"/>
      <c r="AZ625" s="4"/>
      <c r="BA625" s="4"/>
      <c r="BB625" s="4"/>
      <c r="BC625" s="4"/>
      <c r="BD625" s="4"/>
      <c r="BE625" s="902">
        <f t="shared" si="1"/>
        <v>0</v>
      </c>
      <c r="BF625" s="881"/>
      <c r="BG625" s="902">
        <f t="shared" si="2"/>
        <v>0</v>
      </c>
      <c r="BH625" s="881"/>
      <c r="BI625" s="902">
        <f t="shared" si="3"/>
        <v>0</v>
      </c>
      <c r="BJ625" s="881"/>
      <c r="BK625" s="902">
        <f t="shared" si="4"/>
        <v>0</v>
      </c>
      <c r="BL625" s="881"/>
      <c r="BM625" s="4"/>
      <c r="BN625" s="903">
        <f t="shared" si="5"/>
        <v>0</v>
      </c>
      <c r="BO625" s="849"/>
      <c r="BP625" s="849"/>
      <c r="BQ625" s="849"/>
      <c r="BR625" s="881"/>
      <c r="BS625" s="903">
        <f t="shared" si="6"/>
        <v>0</v>
      </c>
      <c r="BT625" s="849"/>
      <c r="BU625" s="849"/>
      <c r="BV625" s="849"/>
      <c r="BW625" s="881"/>
      <c r="BX625" s="903">
        <f t="shared" si="7"/>
        <v>0</v>
      </c>
      <c r="BY625" s="849"/>
      <c r="BZ625" s="849"/>
      <c r="CA625" s="849"/>
      <c r="CB625" s="881"/>
      <c r="CC625" s="903">
        <f t="shared" si="8"/>
        <v>0</v>
      </c>
      <c r="CD625" s="849"/>
      <c r="CE625" s="849"/>
      <c r="CF625" s="849"/>
      <c r="CG625" s="881"/>
      <c r="CH625" s="903">
        <f t="shared" si="9"/>
        <v>0</v>
      </c>
      <c r="CI625" s="849"/>
      <c r="CJ625" s="849"/>
      <c r="CK625" s="849"/>
      <c r="CL625" s="881"/>
      <c r="CM625" s="903">
        <f t="shared" si="10"/>
        <v>0</v>
      </c>
      <c r="CN625" s="849"/>
      <c r="CO625" s="849"/>
      <c r="CP625" s="849"/>
      <c r="CQ625" s="881"/>
      <c r="CR625" s="11"/>
      <c r="CS625" s="916">
        <f t="shared" si="11"/>
        <v>0</v>
      </c>
      <c r="CT625" s="849"/>
      <c r="CU625" s="849"/>
      <c r="CV625" s="849"/>
      <c r="CW625" s="881"/>
      <c r="CX625" s="916">
        <f t="shared" si="12"/>
        <v>0</v>
      </c>
      <c r="CY625" s="849"/>
      <c r="CZ625" s="849"/>
      <c r="DA625" s="849"/>
      <c r="DB625" s="881"/>
      <c r="DC625" s="916">
        <f t="shared" si="13"/>
        <v>0</v>
      </c>
      <c r="DD625" s="849"/>
      <c r="DE625" s="849"/>
      <c r="DF625" s="849"/>
      <c r="DG625" s="881"/>
      <c r="DH625" s="916">
        <f t="shared" si="14"/>
        <v>0</v>
      </c>
      <c r="DI625" s="849"/>
      <c r="DJ625" s="849"/>
      <c r="DK625" s="849"/>
      <c r="DL625" s="881"/>
      <c r="DM625" s="916">
        <f t="shared" si="15"/>
        <v>0</v>
      </c>
      <c r="DN625" s="849"/>
      <c r="DO625" s="849"/>
      <c r="DP625" s="849"/>
      <c r="DQ625" s="881"/>
      <c r="DR625" s="916">
        <f t="shared" si="16"/>
        <v>0</v>
      </c>
      <c r="DS625" s="849"/>
      <c r="DT625" s="849"/>
      <c r="DU625" s="849"/>
      <c r="DV625" s="881"/>
      <c r="DW625" s="4"/>
      <c r="DX625" s="902" t="str">
        <f t="shared" si="17"/>
        <v xml:space="preserve"> </v>
      </c>
      <c r="DY625" s="849"/>
      <c r="DZ625" s="849"/>
      <c r="EA625" s="849"/>
      <c r="EB625" s="881"/>
      <c r="EC625" s="902" t="str">
        <f t="shared" si="18"/>
        <v xml:space="preserve"> </v>
      </c>
      <c r="ED625" s="849"/>
      <c r="EE625" s="849"/>
      <c r="EF625" s="849"/>
      <c r="EG625" s="881"/>
      <c r="EH625" s="902" t="str">
        <f t="shared" si="19"/>
        <v xml:space="preserve"> </v>
      </c>
      <c r="EI625" s="849"/>
      <c r="EJ625" s="849"/>
      <c r="EK625" s="849"/>
      <c r="EL625" s="881"/>
      <c r="EM625" s="902" t="str">
        <f t="shared" si="20"/>
        <v xml:space="preserve"> </v>
      </c>
      <c r="EN625" s="849"/>
      <c r="EO625" s="849"/>
      <c r="EP625" s="849"/>
      <c r="EQ625" s="881"/>
      <c r="ER625" s="902" t="str">
        <f t="shared" si="21"/>
        <v xml:space="preserve"> </v>
      </c>
      <c r="ES625" s="849"/>
      <c r="ET625" s="849"/>
      <c r="EU625" s="849"/>
      <c r="EV625" s="881"/>
      <c r="EW625" s="902" t="str">
        <f t="shared" si="22"/>
        <v xml:space="preserve"> </v>
      </c>
      <c r="EX625" s="849"/>
      <c r="EY625" s="849"/>
      <c r="EZ625" s="849"/>
      <c r="FA625" s="881"/>
    </row>
    <row r="626" spans="1:157"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902">
        <f t="shared" si="1"/>
        <v>0</v>
      </c>
      <c r="BF626" s="881"/>
      <c r="BG626" s="902">
        <f t="shared" si="2"/>
        <v>0</v>
      </c>
      <c r="BH626" s="881"/>
      <c r="BI626" s="902">
        <f t="shared" si="3"/>
        <v>0</v>
      </c>
      <c r="BJ626" s="881"/>
      <c r="BK626" s="902">
        <f t="shared" si="4"/>
        <v>0</v>
      </c>
      <c r="BL626" s="881"/>
      <c r="BM626" s="4"/>
      <c r="BN626" s="903">
        <f t="shared" si="5"/>
        <v>0</v>
      </c>
      <c r="BO626" s="849"/>
      <c r="BP626" s="849"/>
      <c r="BQ626" s="849"/>
      <c r="BR626" s="881"/>
      <c r="BS626" s="903">
        <f t="shared" si="6"/>
        <v>0</v>
      </c>
      <c r="BT626" s="849"/>
      <c r="BU626" s="849"/>
      <c r="BV626" s="849"/>
      <c r="BW626" s="881"/>
      <c r="BX626" s="903">
        <f t="shared" si="7"/>
        <v>0</v>
      </c>
      <c r="BY626" s="849"/>
      <c r="BZ626" s="849"/>
      <c r="CA626" s="849"/>
      <c r="CB626" s="881"/>
      <c r="CC626" s="903">
        <f t="shared" si="8"/>
        <v>0</v>
      </c>
      <c r="CD626" s="849"/>
      <c r="CE626" s="849"/>
      <c r="CF626" s="849"/>
      <c r="CG626" s="881"/>
      <c r="CH626" s="903">
        <f t="shared" si="9"/>
        <v>0</v>
      </c>
      <c r="CI626" s="849"/>
      <c r="CJ626" s="849"/>
      <c r="CK626" s="849"/>
      <c r="CL626" s="881"/>
      <c r="CM626" s="903">
        <f t="shared" si="10"/>
        <v>0</v>
      </c>
      <c r="CN626" s="849"/>
      <c r="CO626" s="849"/>
      <c r="CP626" s="849"/>
      <c r="CQ626" s="881"/>
      <c r="CR626" s="11"/>
      <c r="CS626" s="916">
        <f t="shared" si="11"/>
        <v>0</v>
      </c>
      <c r="CT626" s="849"/>
      <c r="CU626" s="849"/>
      <c r="CV626" s="849"/>
      <c r="CW626" s="881"/>
      <c r="CX626" s="916">
        <f t="shared" si="12"/>
        <v>0</v>
      </c>
      <c r="CY626" s="849"/>
      <c r="CZ626" s="849"/>
      <c r="DA626" s="849"/>
      <c r="DB626" s="881"/>
      <c r="DC626" s="916">
        <f t="shared" si="13"/>
        <v>0</v>
      </c>
      <c r="DD626" s="849"/>
      <c r="DE626" s="849"/>
      <c r="DF626" s="849"/>
      <c r="DG626" s="881"/>
      <c r="DH626" s="916">
        <f t="shared" si="14"/>
        <v>0</v>
      </c>
      <c r="DI626" s="849"/>
      <c r="DJ626" s="849"/>
      <c r="DK626" s="849"/>
      <c r="DL626" s="881"/>
      <c r="DM626" s="916">
        <f t="shared" si="15"/>
        <v>0</v>
      </c>
      <c r="DN626" s="849"/>
      <c r="DO626" s="849"/>
      <c r="DP626" s="849"/>
      <c r="DQ626" s="881"/>
      <c r="DR626" s="916">
        <f t="shared" si="16"/>
        <v>0</v>
      </c>
      <c r="DS626" s="849"/>
      <c r="DT626" s="849"/>
      <c r="DU626" s="849"/>
      <c r="DV626" s="881"/>
      <c r="DW626" s="4"/>
      <c r="DX626" s="902" t="str">
        <f t="shared" si="17"/>
        <v xml:space="preserve"> </v>
      </c>
      <c r="DY626" s="849"/>
      <c r="DZ626" s="849"/>
      <c r="EA626" s="849"/>
      <c r="EB626" s="881"/>
      <c r="EC626" s="902" t="str">
        <f t="shared" si="18"/>
        <v xml:space="preserve"> </v>
      </c>
      <c r="ED626" s="849"/>
      <c r="EE626" s="849"/>
      <c r="EF626" s="849"/>
      <c r="EG626" s="881"/>
      <c r="EH626" s="902" t="str">
        <f t="shared" si="19"/>
        <v xml:space="preserve"> </v>
      </c>
      <c r="EI626" s="849"/>
      <c r="EJ626" s="849"/>
      <c r="EK626" s="849"/>
      <c r="EL626" s="881"/>
      <c r="EM626" s="902" t="str">
        <f t="shared" si="20"/>
        <v xml:space="preserve"> </v>
      </c>
      <c r="EN626" s="849"/>
      <c r="EO626" s="849"/>
      <c r="EP626" s="849"/>
      <c r="EQ626" s="881"/>
      <c r="ER626" s="902" t="str">
        <f t="shared" si="21"/>
        <v xml:space="preserve"> </v>
      </c>
      <c r="ES626" s="849"/>
      <c r="ET626" s="849"/>
      <c r="EU626" s="849"/>
      <c r="EV626" s="881"/>
      <c r="EW626" s="902" t="str">
        <f t="shared" si="22"/>
        <v xml:space="preserve"> </v>
      </c>
      <c r="EX626" s="849"/>
      <c r="EY626" s="849"/>
      <c r="EZ626" s="849"/>
      <c r="FA626" s="881"/>
    </row>
    <row r="627" spans="1:157" ht="12.75" customHeight="1">
      <c r="A627" s="839" t="s">
        <v>1354</v>
      </c>
      <c r="B627" s="840"/>
      <c r="C627" s="840"/>
      <c r="D627" s="840"/>
      <c r="E627" s="840"/>
      <c r="F627" s="840"/>
      <c r="G627" s="840"/>
      <c r="H627" s="840"/>
      <c r="I627" s="840"/>
      <c r="J627" s="840"/>
      <c r="K627" s="840"/>
      <c r="L627" s="840"/>
      <c r="M627" s="840"/>
      <c r="N627" s="840"/>
      <c r="O627" s="840"/>
      <c r="P627" s="840"/>
      <c r="Q627" s="840"/>
      <c r="R627" s="840"/>
      <c r="S627" s="840"/>
      <c r="T627" s="840"/>
      <c r="U627" s="840"/>
      <c r="V627" s="840"/>
      <c r="W627" s="840"/>
      <c r="X627" s="840"/>
      <c r="Y627" s="840"/>
      <c r="Z627" s="840"/>
      <c r="AA627" s="840"/>
      <c r="AB627" s="840"/>
      <c r="AC627" s="840"/>
      <c r="AD627" s="840"/>
      <c r="AE627" s="840"/>
      <c r="AF627" s="840"/>
      <c r="AG627" s="840"/>
      <c r="AH627" s="840"/>
      <c r="AI627" s="840"/>
      <c r="AJ627" s="840"/>
      <c r="AK627" s="840"/>
      <c r="AL627" s="840"/>
      <c r="AM627" s="840"/>
      <c r="AN627" s="840"/>
      <c r="AO627" s="840"/>
      <c r="AP627" s="840"/>
      <c r="AQ627" s="840"/>
      <c r="AR627" s="840"/>
      <c r="AS627" s="841"/>
      <c r="AT627" s="145"/>
      <c r="AU627" s="145"/>
      <c r="AV627" s="145"/>
      <c r="AW627" s="145"/>
      <c r="AX627" s="145"/>
      <c r="AY627" s="145"/>
      <c r="AZ627" s="4"/>
      <c r="BA627" s="4"/>
      <c r="BB627" s="4"/>
      <c r="BC627" s="4"/>
      <c r="BD627" s="4"/>
      <c r="BE627" s="902">
        <f t="shared" si="1"/>
        <v>0</v>
      </c>
      <c r="BF627" s="881"/>
      <c r="BG627" s="902">
        <f t="shared" si="2"/>
        <v>0</v>
      </c>
      <c r="BH627" s="881"/>
      <c r="BI627" s="902">
        <f t="shared" si="3"/>
        <v>0</v>
      </c>
      <c r="BJ627" s="881"/>
      <c r="BK627" s="902">
        <f t="shared" si="4"/>
        <v>0</v>
      </c>
      <c r="BL627" s="881"/>
      <c r="BM627" s="4"/>
      <c r="BN627" s="903">
        <f t="shared" si="5"/>
        <v>0</v>
      </c>
      <c r="BO627" s="849"/>
      <c r="BP627" s="849"/>
      <c r="BQ627" s="849"/>
      <c r="BR627" s="881"/>
      <c r="BS627" s="903">
        <f t="shared" si="6"/>
        <v>0</v>
      </c>
      <c r="BT627" s="849"/>
      <c r="BU627" s="849"/>
      <c r="BV627" s="849"/>
      <c r="BW627" s="881"/>
      <c r="BX627" s="903">
        <f t="shared" si="7"/>
        <v>0</v>
      </c>
      <c r="BY627" s="849"/>
      <c r="BZ627" s="849"/>
      <c r="CA627" s="849"/>
      <c r="CB627" s="881"/>
      <c r="CC627" s="903">
        <f t="shared" si="8"/>
        <v>0</v>
      </c>
      <c r="CD627" s="849"/>
      <c r="CE627" s="849"/>
      <c r="CF627" s="849"/>
      <c r="CG627" s="881"/>
      <c r="CH627" s="903">
        <f t="shared" si="9"/>
        <v>0</v>
      </c>
      <c r="CI627" s="849"/>
      <c r="CJ627" s="849"/>
      <c r="CK627" s="849"/>
      <c r="CL627" s="881"/>
      <c r="CM627" s="903">
        <f t="shared" si="10"/>
        <v>0</v>
      </c>
      <c r="CN627" s="849"/>
      <c r="CO627" s="849"/>
      <c r="CP627" s="849"/>
      <c r="CQ627" s="881"/>
      <c r="CR627" s="11"/>
      <c r="CS627" s="916">
        <f t="shared" si="11"/>
        <v>0</v>
      </c>
      <c r="CT627" s="849"/>
      <c r="CU627" s="849"/>
      <c r="CV627" s="849"/>
      <c r="CW627" s="881"/>
      <c r="CX627" s="916">
        <f t="shared" si="12"/>
        <v>0</v>
      </c>
      <c r="CY627" s="849"/>
      <c r="CZ627" s="849"/>
      <c r="DA627" s="849"/>
      <c r="DB627" s="881"/>
      <c r="DC627" s="916">
        <f t="shared" si="13"/>
        <v>0</v>
      </c>
      <c r="DD627" s="849"/>
      <c r="DE627" s="849"/>
      <c r="DF627" s="849"/>
      <c r="DG627" s="881"/>
      <c r="DH627" s="916">
        <f t="shared" si="14"/>
        <v>0</v>
      </c>
      <c r="DI627" s="849"/>
      <c r="DJ627" s="849"/>
      <c r="DK627" s="849"/>
      <c r="DL627" s="881"/>
      <c r="DM627" s="916">
        <f t="shared" si="15"/>
        <v>0</v>
      </c>
      <c r="DN627" s="849"/>
      <c r="DO627" s="849"/>
      <c r="DP627" s="849"/>
      <c r="DQ627" s="881"/>
      <c r="DR627" s="916">
        <f t="shared" si="16"/>
        <v>0</v>
      </c>
      <c r="DS627" s="849"/>
      <c r="DT627" s="849"/>
      <c r="DU627" s="849"/>
      <c r="DV627" s="881"/>
      <c r="DW627" s="4"/>
      <c r="DX627" s="902" t="str">
        <f t="shared" si="17"/>
        <v xml:space="preserve"> </v>
      </c>
      <c r="DY627" s="849"/>
      <c r="DZ627" s="849"/>
      <c r="EA627" s="849"/>
      <c r="EB627" s="881"/>
      <c r="EC627" s="902" t="str">
        <f t="shared" si="18"/>
        <v xml:space="preserve"> </v>
      </c>
      <c r="ED627" s="849"/>
      <c r="EE627" s="849"/>
      <c r="EF627" s="849"/>
      <c r="EG627" s="881"/>
      <c r="EH627" s="902" t="str">
        <f t="shared" si="19"/>
        <v xml:space="preserve"> </v>
      </c>
      <c r="EI627" s="849"/>
      <c r="EJ627" s="849"/>
      <c r="EK627" s="849"/>
      <c r="EL627" s="881"/>
      <c r="EM627" s="902" t="str">
        <f t="shared" si="20"/>
        <v xml:space="preserve"> </v>
      </c>
      <c r="EN627" s="849"/>
      <c r="EO627" s="849"/>
      <c r="EP627" s="849"/>
      <c r="EQ627" s="881"/>
      <c r="ER627" s="902" t="str">
        <f t="shared" si="21"/>
        <v xml:space="preserve"> </v>
      </c>
      <c r="ES627" s="849"/>
      <c r="ET627" s="849"/>
      <c r="EU627" s="849"/>
      <c r="EV627" s="881"/>
      <c r="EW627" s="902" t="str">
        <f t="shared" si="22"/>
        <v xml:space="preserve"> </v>
      </c>
      <c r="EX627" s="849"/>
      <c r="EY627" s="849"/>
      <c r="EZ627" s="849"/>
      <c r="FA627" s="881"/>
    </row>
    <row r="628" spans="1:157" ht="15.75" customHeight="1">
      <c r="A628" s="842"/>
      <c r="B628" s="843"/>
      <c r="C628" s="843"/>
      <c r="D628" s="843"/>
      <c r="E628" s="843"/>
      <c r="F628" s="843"/>
      <c r="G628" s="843"/>
      <c r="H628" s="843"/>
      <c r="I628" s="843"/>
      <c r="J628" s="843"/>
      <c r="K628" s="843"/>
      <c r="L628" s="843"/>
      <c r="M628" s="843"/>
      <c r="N628" s="843"/>
      <c r="O628" s="843"/>
      <c r="P628" s="843"/>
      <c r="Q628" s="843"/>
      <c r="R628" s="843"/>
      <c r="S628" s="843"/>
      <c r="T628" s="843"/>
      <c r="U628" s="843"/>
      <c r="V628" s="843"/>
      <c r="W628" s="843"/>
      <c r="X628" s="843"/>
      <c r="Y628" s="843"/>
      <c r="Z628" s="843"/>
      <c r="AA628" s="843"/>
      <c r="AB628" s="843"/>
      <c r="AC628" s="843"/>
      <c r="AD628" s="843"/>
      <c r="AE628" s="843"/>
      <c r="AF628" s="843"/>
      <c r="AG628" s="843"/>
      <c r="AH628" s="843"/>
      <c r="AI628" s="843"/>
      <c r="AJ628" s="843"/>
      <c r="AK628" s="843"/>
      <c r="AL628" s="843"/>
      <c r="AM628" s="843"/>
      <c r="AN628" s="843"/>
      <c r="AO628" s="843"/>
      <c r="AP628" s="843"/>
      <c r="AQ628" s="843"/>
      <c r="AR628" s="843"/>
      <c r="AS628" s="844"/>
      <c r="AT628" s="145"/>
      <c r="AU628" s="145"/>
      <c r="AV628" s="145"/>
      <c r="AW628" s="145"/>
      <c r="AX628" s="145"/>
      <c r="AY628" s="145"/>
      <c r="AZ628" s="4"/>
      <c r="BA628" s="4"/>
      <c r="BB628" s="4"/>
      <c r="BC628" s="4"/>
      <c r="BD628" s="4"/>
      <c r="BE628" s="902">
        <f t="shared" si="1"/>
        <v>0</v>
      </c>
      <c r="BF628" s="881"/>
      <c r="BG628" s="902">
        <f t="shared" si="2"/>
        <v>0</v>
      </c>
      <c r="BH628" s="881"/>
      <c r="BI628" s="902">
        <f t="shared" si="3"/>
        <v>0</v>
      </c>
      <c r="BJ628" s="881"/>
      <c r="BK628" s="902">
        <f t="shared" si="4"/>
        <v>0</v>
      </c>
      <c r="BL628" s="881"/>
      <c r="BM628" s="4"/>
      <c r="BN628" s="903">
        <f t="shared" si="5"/>
        <v>0</v>
      </c>
      <c r="BO628" s="849"/>
      <c r="BP628" s="849"/>
      <c r="BQ628" s="849"/>
      <c r="BR628" s="881"/>
      <c r="BS628" s="903">
        <f t="shared" si="6"/>
        <v>0</v>
      </c>
      <c r="BT628" s="849"/>
      <c r="BU628" s="849"/>
      <c r="BV628" s="849"/>
      <c r="BW628" s="881"/>
      <c r="BX628" s="903">
        <f t="shared" si="7"/>
        <v>0</v>
      </c>
      <c r="BY628" s="849"/>
      <c r="BZ628" s="849"/>
      <c r="CA628" s="849"/>
      <c r="CB628" s="881"/>
      <c r="CC628" s="903">
        <f t="shared" si="8"/>
        <v>0</v>
      </c>
      <c r="CD628" s="849"/>
      <c r="CE628" s="849"/>
      <c r="CF628" s="849"/>
      <c r="CG628" s="881"/>
      <c r="CH628" s="903">
        <f t="shared" si="9"/>
        <v>0</v>
      </c>
      <c r="CI628" s="849"/>
      <c r="CJ628" s="849"/>
      <c r="CK628" s="849"/>
      <c r="CL628" s="881"/>
      <c r="CM628" s="903">
        <f t="shared" si="10"/>
        <v>0</v>
      </c>
      <c r="CN628" s="849"/>
      <c r="CO628" s="849"/>
      <c r="CP628" s="849"/>
      <c r="CQ628" s="881"/>
      <c r="CR628" s="11"/>
      <c r="CS628" s="916">
        <f t="shared" si="11"/>
        <v>0</v>
      </c>
      <c r="CT628" s="849"/>
      <c r="CU628" s="849"/>
      <c r="CV628" s="849"/>
      <c r="CW628" s="881"/>
      <c r="CX628" s="916">
        <f t="shared" si="12"/>
        <v>0</v>
      </c>
      <c r="CY628" s="849"/>
      <c r="CZ628" s="849"/>
      <c r="DA628" s="849"/>
      <c r="DB628" s="881"/>
      <c r="DC628" s="916">
        <f t="shared" si="13"/>
        <v>0</v>
      </c>
      <c r="DD628" s="849"/>
      <c r="DE628" s="849"/>
      <c r="DF628" s="849"/>
      <c r="DG628" s="881"/>
      <c r="DH628" s="916">
        <f t="shared" si="14"/>
        <v>0</v>
      </c>
      <c r="DI628" s="849"/>
      <c r="DJ628" s="849"/>
      <c r="DK628" s="849"/>
      <c r="DL628" s="881"/>
      <c r="DM628" s="916">
        <f t="shared" si="15"/>
        <v>0</v>
      </c>
      <c r="DN628" s="849"/>
      <c r="DO628" s="849"/>
      <c r="DP628" s="849"/>
      <c r="DQ628" s="881"/>
      <c r="DR628" s="916">
        <f t="shared" si="16"/>
        <v>0</v>
      </c>
      <c r="DS628" s="849"/>
      <c r="DT628" s="849"/>
      <c r="DU628" s="849"/>
      <c r="DV628" s="881"/>
      <c r="DW628" s="4"/>
      <c r="DX628" s="902" t="str">
        <f t="shared" si="17"/>
        <v xml:space="preserve"> </v>
      </c>
      <c r="DY628" s="849"/>
      <c r="DZ628" s="849"/>
      <c r="EA628" s="849"/>
      <c r="EB628" s="881"/>
      <c r="EC628" s="902" t="str">
        <f t="shared" si="18"/>
        <v xml:space="preserve"> </v>
      </c>
      <c r="ED628" s="849"/>
      <c r="EE628" s="849"/>
      <c r="EF628" s="849"/>
      <c r="EG628" s="881"/>
      <c r="EH628" s="902" t="str">
        <f t="shared" si="19"/>
        <v xml:space="preserve"> </v>
      </c>
      <c r="EI628" s="849"/>
      <c r="EJ628" s="849"/>
      <c r="EK628" s="849"/>
      <c r="EL628" s="881"/>
      <c r="EM628" s="902" t="str">
        <f t="shared" si="20"/>
        <v xml:space="preserve"> </v>
      </c>
      <c r="EN628" s="849"/>
      <c r="EO628" s="849"/>
      <c r="EP628" s="849"/>
      <c r="EQ628" s="881"/>
      <c r="ER628" s="902" t="str">
        <f t="shared" si="21"/>
        <v xml:space="preserve"> </v>
      </c>
      <c r="ES628" s="849"/>
      <c r="ET628" s="849"/>
      <c r="EU628" s="849"/>
      <c r="EV628" s="881"/>
      <c r="EW628" s="902" t="str">
        <f t="shared" si="22"/>
        <v xml:space="preserve"> </v>
      </c>
      <c r="EX628" s="849"/>
      <c r="EY628" s="849"/>
      <c r="EZ628" s="849"/>
      <c r="FA628" s="881"/>
    </row>
    <row r="629" spans="1:157"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902">
        <f t="shared" si="1"/>
        <v>0</v>
      </c>
      <c r="BF629" s="881"/>
      <c r="BG629" s="902">
        <f t="shared" si="2"/>
        <v>0</v>
      </c>
      <c r="BH629" s="881"/>
      <c r="BI629" s="902">
        <f t="shared" si="3"/>
        <v>0</v>
      </c>
      <c r="BJ629" s="881"/>
      <c r="BK629" s="902">
        <f t="shared" si="4"/>
        <v>0</v>
      </c>
      <c r="BL629" s="881"/>
      <c r="BM629" s="4"/>
      <c r="BN629" s="903">
        <f t="shared" si="5"/>
        <v>0</v>
      </c>
      <c r="BO629" s="849"/>
      <c r="BP629" s="849"/>
      <c r="BQ629" s="849"/>
      <c r="BR629" s="881"/>
      <c r="BS629" s="903">
        <f t="shared" si="6"/>
        <v>0</v>
      </c>
      <c r="BT629" s="849"/>
      <c r="BU629" s="849"/>
      <c r="BV629" s="849"/>
      <c r="BW629" s="881"/>
      <c r="BX629" s="903">
        <f t="shared" si="7"/>
        <v>0</v>
      </c>
      <c r="BY629" s="849"/>
      <c r="BZ629" s="849"/>
      <c r="CA629" s="849"/>
      <c r="CB629" s="881"/>
      <c r="CC629" s="903">
        <f t="shared" si="8"/>
        <v>0</v>
      </c>
      <c r="CD629" s="849"/>
      <c r="CE629" s="849"/>
      <c r="CF629" s="849"/>
      <c r="CG629" s="881"/>
      <c r="CH629" s="903">
        <f t="shared" si="9"/>
        <v>0</v>
      </c>
      <c r="CI629" s="849"/>
      <c r="CJ629" s="849"/>
      <c r="CK629" s="849"/>
      <c r="CL629" s="881"/>
      <c r="CM629" s="903">
        <f t="shared" si="10"/>
        <v>0</v>
      </c>
      <c r="CN629" s="849"/>
      <c r="CO629" s="849"/>
      <c r="CP629" s="849"/>
      <c r="CQ629" s="881"/>
      <c r="CR629" s="11"/>
      <c r="CS629" s="916">
        <f t="shared" si="11"/>
        <v>0</v>
      </c>
      <c r="CT629" s="849"/>
      <c r="CU629" s="849"/>
      <c r="CV629" s="849"/>
      <c r="CW629" s="881"/>
      <c r="CX629" s="916">
        <f t="shared" si="12"/>
        <v>0</v>
      </c>
      <c r="CY629" s="849"/>
      <c r="CZ629" s="849"/>
      <c r="DA629" s="849"/>
      <c r="DB629" s="881"/>
      <c r="DC629" s="916">
        <f t="shared" si="13"/>
        <v>0</v>
      </c>
      <c r="DD629" s="849"/>
      <c r="DE629" s="849"/>
      <c r="DF629" s="849"/>
      <c r="DG629" s="881"/>
      <c r="DH629" s="916">
        <f t="shared" si="14"/>
        <v>0</v>
      </c>
      <c r="DI629" s="849"/>
      <c r="DJ629" s="849"/>
      <c r="DK629" s="849"/>
      <c r="DL629" s="881"/>
      <c r="DM629" s="916">
        <f t="shared" si="15"/>
        <v>0</v>
      </c>
      <c r="DN629" s="849"/>
      <c r="DO629" s="849"/>
      <c r="DP629" s="849"/>
      <c r="DQ629" s="881"/>
      <c r="DR629" s="916">
        <f t="shared" si="16"/>
        <v>0</v>
      </c>
      <c r="DS629" s="849"/>
      <c r="DT629" s="849"/>
      <c r="DU629" s="849"/>
      <c r="DV629" s="881"/>
      <c r="DW629" s="4"/>
      <c r="DX629" s="902" t="str">
        <f t="shared" si="17"/>
        <v xml:space="preserve"> </v>
      </c>
      <c r="DY629" s="849"/>
      <c r="DZ629" s="849"/>
      <c r="EA629" s="849"/>
      <c r="EB629" s="881"/>
      <c r="EC629" s="902" t="str">
        <f t="shared" si="18"/>
        <v xml:space="preserve"> </v>
      </c>
      <c r="ED629" s="849"/>
      <c r="EE629" s="849"/>
      <c r="EF629" s="849"/>
      <c r="EG629" s="881"/>
      <c r="EH629" s="902" t="str">
        <f t="shared" si="19"/>
        <v xml:space="preserve"> </v>
      </c>
      <c r="EI629" s="849"/>
      <c r="EJ629" s="849"/>
      <c r="EK629" s="849"/>
      <c r="EL629" s="881"/>
      <c r="EM629" s="902" t="str">
        <f t="shared" si="20"/>
        <v xml:space="preserve"> </v>
      </c>
      <c r="EN629" s="849"/>
      <c r="EO629" s="849"/>
      <c r="EP629" s="849"/>
      <c r="EQ629" s="881"/>
      <c r="ER629" s="902" t="str">
        <f t="shared" si="21"/>
        <v xml:space="preserve"> </v>
      </c>
      <c r="ES629" s="849"/>
      <c r="ET629" s="849"/>
      <c r="EU629" s="849"/>
      <c r="EV629" s="881"/>
      <c r="EW629" s="902" t="str">
        <f t="shared" si="22"/>
        <v xml:space="preserve"> </v>
      </c>
      <c r="EX629" s="849"/>
      <c r="EY629" s="849"/>
      <c r="EZ629" s="849"/>
      <c r="FA629" s="881"/>
    </row>
    <row r="630" spans="1:157" ht="15.75" customHeight="1">
      <c r="A630" s="3" t="s">
        <v>889</v>
      </c>
      <c r="B630" s="3"/>
      <c r="C630" s="3" t="s">
        <v>174</v>
      </c>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902">
        <f t="shared" si="1"/>
        <v>0</v>
      </c>
      <c r="BF630" s="881"/>
      <c r="BG630" s="902">
        <f t="shared" si="2"/>
        <v>0</v>
      </c>
      <c r="BH630" s="881"/>
      <c r="BI630" s="902">
        <f t="shared" si="3"/>
        <v>0</v>
      </c>
      <c r="BJ630" s="881"/>
      <c r="BK630" s="902">
        <f t="shared" si="4"/>
        <v>0</v>
      </c>
      <c r="BL630" s="881"/>
      <c r="BM630" s="4"/>
      <c r="BN630" s="903">
        <f t="shared" si="5"/>
        <v>0</v>
      </c>
      <c r="BO630" s="849"/>
      <c r="BP630" s="849"/>
      <c r="BQ630" s="849"/>
      <c r="BR630" s="881"/>
      <c r="BS630" s="903">
        <f t="shared" si="6"/>
        <v>0</v>
      </c>
      <c r="BT630" s="849"/>
      <c r="BU630" s="849"/>
      <c r="BV630" s="849"/>
      <c r="BW630" s="881"/>
      <c r="BX630" s="903">
        <f t="shared" si="7"/>
        <v>0</v>
      </c>
      <c r="BY630" s="849"/>
      <c r="BZ630" s="849"/>
      <c r="CA630" s="849"/>
      <c r="CB630" s="881"/>
      <c r="CC630" s="903">
        <f t="shared" si="8"/>
        <v>0</v>
      </c>
      <c r="CD630" s="849"/>
      <c r="CE630" s="849"/>
      <c r="CF630" s="849"/>
      <c r="CG630" s="881"/>
      <c r="CH630" s="903">
        <f t="shared" si="9"/>
        <v>0</v>
      </c>
      <c r="CI630" s="849"/>
      <c r="CJ630" s="849"/>
      <c r="CK630" s="849"/>
      <c r="CL630" s="881"/>
      <c r="CM630" s="903">
        <f t="shared" si="10"/>
        <v>0</v>
      </c>
      <c r="CN630" s="849"/>
      <c r="CO630" s="849"/>
      <c r="CP630" s="849"/>
      <c r="CQ630" s="881"/>
      <c r="CR630" s="11"/>
      <c r="CS630" s="916">
        <f t="shared" si="11"/>
        <v>0</v>
      </c>
      <c r="CT630" s="849"/>
      <c r="CU630" s="849"/>
      <c r="CV630" s="849"/>
      <c r="CW630" s="881"/>
      <c r="CX630" s="916">
        <f t="shared" si="12"/>
        <v>0</v>
      </c>
      <c r="CY630" s="849"/>
      <c r="CZ630" s="849"/>
      <c r="DA630" s="849"/>
      <c r="DB630" s="881"/>
      <c r="DC630" s="916">
        <f t="shared" si="13"/>
        <v>0</v>
      </c>
      <c r="DD630" s="849"/>
      <c r="DE630" s="849"/>
      <c r="DF630" s="849"/>
      <c r="DG630" s="881"/>
      <c r="DH630" s="916">
        <f t="shared" si="14"/>
        <v>0</v>
      </c>
      <c r="DI630" s="849"/>
      <c r="DJ630" s="849"/>
      <c r="DK630" s="849"/>
      <c r="DL630" s="881"/>
      <c r="DM630" s="916">
        <f t="shared" si="15"/>
        <v>0</v>
      </c>
      <c r="DN630" s="849"/>
      <c r="DO630" s="849"/>
      <c r="DP630" s="849"/>
      <c r="DQ630" s="881"/>
      <c r="DR630" s="916">
        <f t="shared" si="16"/>
        <v>0</v>
      </c>
      <c r="DS630" s="849"/>
      <c r="DT630" s="849"/>
      <c r="DU630" s="849"/>
      <c r="DV630" s="881"/>
      <c r="DW630" s="4"/>
      <c r="DX630" s="902" t="str">
        <f t="shared" si="17"/>
        <v xml:space="preserve"> </v>
      </c>
      <c r="DY630" s="849"/>
      <c r="DZ630" s="849"/>
      <c r="EA630" s="849"/>
      <c r="EB630" s="881"/>
      <c r="EC630" s="902" t="str">
        <f t="shared" si="18"/>
        <v xml:space="preserve"> </v>
      </c>
      <c r="ED630" s="849"/>
      <c r="EE630" s="849"/>
      <c r="EF630" s="849"/>
      <c r="EG630" s="881"/>
      <c r="EH630" s="902" t="str">
        <f t="shared" si="19"/>
        <v xml:space="preserve"> </v>
      </c>
      <c r="EI630" s="849"/>
      <c r="EJ630" s="849"/>
      <c r="EK630" s="849"/>
      <c r="EL630" s="881"/>
      <c r="EM630" s="902" t="str">
        <f t="shared" si="20"/>
        <v xml:space="preserve"> </v>
      </c>
      <c r="EN630" s="849"/>
      <c r="EO630" s="849"/>
      <c r="EP630" s="849"/>
      <c r="EQ630" s="881"/>
      <c r="ER630" s="902" t="str">
        <f t="shared" si="21"/>
        <v xml:space="preserve"> </v>
      </c>
      <c r="ES630" s="849"/>
      <c r="ET630" s="849"/>
      <c r="EU630" s="849"/>
      <c r="EV630" s="881"/>
      <c r="EW630" s="902" t="str">
        <f t="shared" si="22"/>
        <v xml:space="preserve"> </v>
      </c>
      <c r="EX630" s="849"/>
      <c r="EY630" s="849"/>
      <c r="EZ630" s="849"/>
      <c r="FA630" s="881"/>
    </row>
    <row r="631" spans="1:157" ht="15.75" customHeight="1">
      <c r="A631" s="3"/>
      <c r="B631" s="3"/>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902">
        <f t="shared" si="1"/>
        <v>0</v>
      </c>
      <c r="BF631" s="881"/>
      <c r="BG631" s="902">
        <f t="shared" si="2"/>
        <v>0</v>
      </c>
      <c r="BH631" s="881"/>
      <c r="BI631" s="902">
        <f t="shared" si="3"/>
        <v>0</v>
      </c>
      <c r="BJ631" s="881"/>
      <c r="BK631" s="902">
        <f t="shared" si="4"/>
        <v>0</v>
      </c>
      <c r="BL631" s="881"/>
      <c r="BM631" s="4"/>
      <c r="BN631" s="903">
        <f t="shared" si="5"/>
        <v>0</v>
      </c>
      <c r="BO631" s="849"/>
      <c r="BP631" s="849"/>
      <c r="BQ631" s="849"/>
      <c r="BR631" s="881"/>
      <c r="BS631" s="903">
        <f t="shared" si="6"/>
        <v>0</v>
      </c>
      <c r="BT631" s="849"/>
      <c r="BU631" s="849"/>
      <c r="BV631" s="849"/>
      <c r="BW631" s="881"/>
      <c r="BX631" s="903">
        <f t="shared" si="7"/>
        <v>0</v>
      </c>
      <c r="BY631" s="849"/>
      <c r="BZ631" s="849"/>
      <c r="CA631" s="849"/>
      <c r="CB631" s="881"/>
      <c r="CC631" s="903">
        <f t="shared" si="8"/>
        <v>0</v>
      </c>
      <c r="CD631" s="849"/>
      <c r="CE631" s="849"/>
      <c r="CF631" s="849"/>
      <c r="CG631" s="881"/>
      <c r="CH631" s="903">
        <f t="shared" si="9"/>
        <v>0</v>
      </c>
      <c r="CI631" s="849"/>
      <c r="CJ631" s="849"/>
      <c r="CK631" s="849"/>
      <c r="CL631" s="881"/>
      <c r="CM631" s="903">
        <f t="shared" si="10"/>
        <v>0</v>
      </c>
      <c r="CN631" s="849"/>
      <c r="CO631" s="849"/>
      <c r="CP631" s="849"/>
      <c r="CQ631" s="881"/>
      <c r="CR631" s="11"/>
      <c r="CS631" s="916">
        <f t="shared" si="11"/>
        <v>0</v>
      </c>
      <c r="CT631" s="849"/>
      <c r="CU631" s="849"/>
      <c r="CV631" s="849"/>
      <c r="CW631" s="881"/>
      <c r="CX631" s="916">
        <f t="shared" si="12"/>
        <v>0</v>
      </c>
      <c r="CY631" s="849"/>
      <c r="CZ631" s="849"/>
      <c r="DA631" s="849"/>
      <c r="DB631" s="881"/>
      <c r="DC631" s="916">
        <f t="shared" si="13"/>
        <v>0</v>
      </c>
      <c r="DD631" s="849"/>
      <c r="DE631" s="849"/>
      <c r="DF631" s="849"/>
      <c r="DG631" s="881"/>
      <c r="DH631" s="916">
        <f t="shared" si="14"/>
        <v>0</v>
      </c>
      <c r="DI631" s="849"/>
      <c r="DJ631" s="849"/>
      <c r="DK631" s="849"/>
      <c r="DL631" s="881"/>
      <c r="DM631" s="916">
        <f t="shared" si="15"/>
        <v>0</v>
      </c>
      <c r="DN631" s="849"/>
      <c r="DO631" s="849"/>
      <c r="DP631" s="849"/>
      <c r="DQ631" s="881"/>
      <c r="DR631" s="916">
        <f t="shared" si="16"/>
        <v>0</v>
      </c>
      <c r="DS631" s="849"/>
      <c r="DT631" s="849"/>
      <c r="DU631" s="849"/>
      <c r="DV631" s="881"/>
      <c r="DW631" s="4"/>
      <c r="DX631" s="902" t="str">
        <f t="shared" si="17"/>
        <v xml:space="preserve"> </v>
      </c>
      <c r="DY631" s="849"/>
      <c r="DZ631" s="849"/>
      <c r="EA631" s="849"/>
      <c r="EB631" s="881"/>
      <c r="EC631" s="902" t="str">
        <f t="shared" si="18"/>
        <v xml:space="preserve"> </v>
      </c>
      <c r="ED631" s="849"/>
      <c r="EE631" s="849"/>
      <c r="EF631" s="849"/>
      <c r="EG631" s="881"/>
      <c r="EH631" s="902" t="str">
        <f t="shared" si="19"/>
        <v xml:space="preserve"> </v>
      </c>
      <c r="EI631" s="849"/>
      <c r="EJ631" s="849"/>
      <c r="EK631" s="849"/>
      <c r="EL631" s="881"/>
      <c r="EM631" s="902" t="str">
        <f t="shared" si="20"/>
        <v xml:space="preserve"> </v>
      </c>
      <c r="EN631" s="849"/>
      <c r="EO631" s="849"/>
      <c r="EP631" s="849"/>
      <c r="EQ631" s="881"/>
      <c r="ER631" s="902" t="str">
        <f t="shared" si="21"/>
        <v xml:space="preserve"> </v>
      </c>
      <c r="ES631" s="849"/>
      <c r="ET631" s="849"/>
      <c r="EU631" s="849"/>
      <c r="EV631" s="881"/>
      <c r="EW631" s="902" t="str">
        <f t="shared" si="22"/>
        <v xml:space="preserve"> </v>
      </c>
      <c r="EX631" s="849"/>
      <c r="EY631" s="849"/>
      <c r="EZ631" s="849"/>
      <c r="FA631" s="881"/>
    </row>
    <row r="632" spans="1:157" ht="15.75" customHeight="1">
      <c r="A632" s="4"/>
      <c r="B632" s="4"/>
      <c r="C632" s="3" t="s">
        <v>1319</v>
      </c>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902">
        <f t="shared" si="1"/>
        <v>0</v>
      </c>
      <c r="BF632" s="881"/>
      <c r="BG632" s="902">
        <f t="shared" si="2"/>
        <v>0</v>
      </c>
      <c r="BH632" s="881"/>
      <c r="BI632" s="902">
        <f t="shared" si="3"/>
        <v>0</v>
      </c>
      <c r="BJ632" s="881"/>
      <c r="BK632" s="902">
        <f t="shared" si="4"/>
        <v>0</v>
      </c>
      <c r="BL632" s="881"/>
      <c r="BM632" s="4"/>
      <c r="BN632" s="903">
        <f t="shared" si="5"/>
        <v>0</v>
      </c>
      <c r="BO632" s="849"/>
      <c r="BP632" s="849"/>
      <c r="BQ632" s="849"/>
      <c r="BR632" s="881"/>
      <c r="BS632" s="903">
        <f t="shared" si="6"/>
        <v>0</v>
      </c>
      <c r="BT632" s="849"/>
      <c r="BU632" s="849"/>
      <c r="BV632" s="849"/>
      <c r="BW632" s="881"/>
      <c r="BX632" s="903">
        <f t="shared" si="7"/>
        <v>0</v>
      </c>
      <c r="BY632" s="849"/>
      <c r="BZ632" s="849"/>
      <c r="CA632" s="849"/>
      <c r="CB632" s="881"/>
      <c r="CC632" s="903">
        <f t="shared" si="8"/>
        <v>0</v>
      </c>
      <c r="CD632" s="849"/>
      <c r="CE632" s="849"/>
      <c r="CF632" s="849"/>
      <c r="CG632" s="881"/>
      <c r="CH632" s="903">
        <f t="shared" si="9"/>
        <v>0</v>
      </c>
      <c r="CI632" s="849"/>
      <c r="CJ632" s="849"/>
      <c r="CK632" s="849"/>
      <c r="CL632" s="881"/>
      <c r="CM632" s="903">
        <f t="shared" si="10"/>
        <v>0</v>
      </c>
      <c r="CN632" s="849"/>
      <c r="CO632" s="849"/>
      <c r="CP632" s="849"/>
      <c r="CQ632" s="881"/>
      <c r="CR632" s="11"/>
      <c r="CS632" s="916">
        <f t="shared" si="11"/>
        <v>0</v>
      </c>
      <c r="CT632" s="849"/>
      <c r="CU632" s="849"/>
      <c r="CV632" s="849"/>
      <c r="CW632" s="881"/>
      <c r="CX632" s="916">
        <f t="shared" si="12"/>
        <v>0</v>
      </c>
      <c r="CY632" s="849"/>
      <c r="CZ632" s="849"/>
      <c r="DA632" s="849"/>
      <c r="DB632" s="881"/>
      <c r="DC632" s="916">
        <f t="shared" si="13"/>
        <v>0</v>
      </c>
      <c r="DD632" s="849"/>
      <c r="DE632" s="849"/>
      <c r="DF632" s="849"/>
      <c r="DG632" s="881"/>
      <c r="DH632" s="916">
        <f t="shared" si="14"/>
        <v>0</v>
      </c>
      <c r="DI632" s="849"/>
      <c r="DJ632" s="849"/>
      <c r="DK632" s="849"/>
      <c r="DL632" s="881"/>
      <c r="DM632" s="916">
        <f t="shared" si="15"/>
        <v>0</v>
      </c>
      <c r="DN632" s="849"/>
      <c r="DO632" s="849"/>
      <c r="DP632" s="849"/>
      <c r="DQ632" s="881"/>
      <c r="DR632" s="916">
        <f t="shared" si="16"/>
        <v>0</v>
      </c>
      <c r="DS632" s="849"/>
      <c r="DT632" s="849"/>
      <c r="DU632" s="849"/>
      <c r="DV632" s="881"/>
      <c r="DW632" s="4"/>
      <c r="DX632" s="902" t="str">
        <f t="shared" si="17"/>
        <v xml:space="preserve"> </v>
      </c>
      <c r="DY632" s="849"/>
      <c r="DZ632" s="849"/>
      <c r="EA632" s="849"/>
      <c r="EB632" s="881"/>
      <c r="EC632" s="902" t="str">
        <f t="shared" si="18"/>
        <v xml:space="preserve"> </v>
      </c>
      <c r="ED632" s="849"/>
      <c r="EE632" s="849"/>
      <c r="EF632" s="849"/>
      <c r="EG632" s="881"/>
      <c r="EH632" s="902" t="str">
        <f t="shared" si="19"/>
        <v xml:space="preserve"> </v>
      </c>
      <c r="EI632" s="849"/>
      <c r="EJ632" s="849"/>
      <c r="EK632" s="849"/>
      <c r="EL632" s="881"/>
      <c r="EM632" s="902" t="str">
        <f t="shared" si="20"/>
        <v xml:space="preserve"> </v>
      </c>
      <c r="EN632" s="849"/>
      <c r="EO632" s="849"/>
      <c r="EP632" s="849"/>
      <c r="EQ632" s="881"/>
      <c r="ER632" s="902" t="str">
        <f t="shared" si="21"/>
        <v xml:space="preserve"> </v>
      </c>
      <c r="ES632" s="849"/>
      <c r="ET632" s="849"/>
      <c r="EU632" s="849"/>
      <c r="EV632" s="881"/>
      <c r="EW632" s="902" t="str">
        <f t="shared" si="22"/>
        <v xml:space="preserve"> </v>
      </c>
      <c r="EX632" s="849"/>
      <c r="EY632" s="849"/>
      <c r="EZ632" s="849"/>
      <c r="FA632" s="881"/>
    </row>
    <row r="633" spans="1:157" ht="15.75" customHeight="1">
      <c r="A633" s="4"/>
      <c r="B633" s="9"/>
      <c r="C633" s="3"/>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902">
        <f t="shared" si="1"/>
        <v>0</v>
      </c>
      <c r="BF633" s="881"/>
      <c r="BG633" s="902">
        <f t="shared" si="2"/>
        <v>0</v>
      </c>
      <c r="BH633" s="881"/>
      <c r="BI633" s="902">
        <f t="shared" si="3"/>
        <v>0</v>
      </c>
      <c r="BJ633" s="881"/>
      <c r="BK633" s="902">
        <f t="shared" si="4"/>
        <v>0</v>
      </c>
      <c r="BL633" s="881"/>
      <c r="BM633" s="4"/>
      <c r="BN633" s="903">
        <f t="shared" si="5"/>
        <v>0</v>
      </c>
      <c r="BO633" s="849"/>
      <c r="BP633" s="849"/>
      <c r="BQ633" s="849"/>
      <c r="BR633" s="881"/>
      <c r="BS633" s="903">
        <f t="shared" si="6"/>
        <v>0</v>
      </c>
      <c r="BT633" s="849"/>
      <c r="BU633" s="849"/>
      <c r="BV633" s="849"/>
      <c r="BW633" s="881"/>
      <c r="BX633" s="903">
        <f t="shared" si="7"/>
        <v>0</v>
      </c>
      <c r="BY633" s="849"/>
      <c r="BZ633" s="849"/>
      <c r="CA633" s="849"/>
      <c r="CB633" s="881"/>
      <c r="CC633" s="903">
        <f t="shared" si="8"/>
        <v>0</v>
      </c>
      <c r="CD633" s="849"/>
      <c r="CE633" s="849"/>
      <c r="CF633" s="849"/>
      <c r="CG633" s="881"/>
      <c r="CH633" s="903">
        <f t="shared" si="9"/>
        <v>0</v>
      </c>
      <c r="CI633" s="849"/>
      <c r="CJ633" s="849"/>
      <c r="CK633" s="849"/>
      <c r="CL633" s="881"/>
      <c r="CM633" s="903">
        <f t="shared" si="10"/>
        <v>0</v>
      </c>
      <c r="CN633" s="849"/>
      <c r="CO633" s="849"/>
      <c r="CP633" s="849"/>
      <c r="CQ633" s="881"/>
      <c r="CR633" s="11"/>
      <c r="CS633" s="916">
        <f t="shared" si="11"/>
        <v>0</v>
      </c>
      <c r="CT633" s="849"/>
      <c r="CU633" s="849"/>
      <c r="CV633" s="849"/>
      <c r="CW633" s="881"/>
      <c r="CX633" s="916">
        <f t="shared" si="12"/>
        <v>0</v>
      </c>
      <c r="CY633" s="849"/>
      <c r="CZ633" s="849"/>
      <c r="DA633" s="849"/>
      <c r="DB633" s="881"/>
      <c r="DC633" s="916">
        <f t="shared" si="13"/>
        <v>0</v>
      </c>
      <c r="DD633" s="849"/>
      <c r="DE633" s="849"/>
      <c r="DF633" s="849"/>
      <c r="DG633" s="881"/>
      <c r="DH633" s="916">
        <f t="shared" si="14"/>
        <v>0</v>
      </c>
      <c r="DI633" s="849"/>
      <c r="DJ633" s="849"/>
      <c r="DK633" s="849"/>
      <c r="DL633" s="881"/>
      <c r="DM633" s="916">
        <f t="shared" si="15"/>
        <v>0</v>
      </c>
      <c r="DN633" s="849"/>
      <c r="DO633" s="849"/>
      <c r="DP633" s="849"/>
      <c r="DQ633" s="881"/>
      <c r="DR633" s="916">
        <f t="shared" si="16"/>
        <v>0</v>
      </c>
      <c r="DS633" s="849"/>
      <c r="DT633" s="849"/>
      <c r="DU633" s="849"/>
      <c r="DV633" s="881"/>
      <c r="DW633" s="4"/>
      <c r="DX633" s="902" t="str">
        <f t="shared" si="17"/>
        <v xml:space="preserve"> </v>
      </c>
      <c r="DY633" s="849"/>
      <c r="DZ633" s="849"/>
      <c r="EA633" s="849"/>
      <c r="EB633" s="881"/>
      <c r="EC633" s="902" t="str">
        <f t="shared" si="18"/>
        <v xml:space="preserve"> </v>
      </c>
      <c r="ED633" s="849"/>
      <c r="EE633" s="849"/>
      <c r="EF633" s="849"/>
      <c r="EG633" s="881"/>
      <c r="EH633" s="902" t="str">
        <f t="shared" si="19"/>
        <v xml:space="preserve"> </v>
      </c>
      <c r="EI633" s="849"/>
      <c r="EJ633" s="849"/>
      <c r="EK633" s="849"/>
      <c r="EL633" s="881"/>
      <c r="EM633" s="902" t="str">
        <f t="shared" si="20"/>
        <v xml:space="preserve"> </v>
      </c>
      <c r="EN633" s="849"/>
      <c r="EO633" s="849"/>
      <c r="EP633" s="849"/>
      <c r="EQ633" s="881"/>
      <c r="ER633" s="902" t="str">
        <f t="shared" si="21"/>
        <v xml:space="preserve"> </v>
      </c>
      <c r="ES633" s="849"/>
      <c r="ET633" s="849"/>
      <c r="EU633" s="849"/>
      <c r="EV633" s="881"/>
      <c r="EW633" s="902" t="str">
        <f t="shared" si="22"/>
        <v xml:space="preserve"> </v>
      </c>
      <c r="EX633" s="849"/>
      <c r="EY633" s="849"/>
      <c r="EZ633" s="849"/>
      <c r="FA633" s="881"/>
    </row>
    <row r="634" spans="1:157" ht="12.75" customHeight="1">
      <c r="A634" s="4"/>
      <c r="B634" s="910" t="s">
        <v>1320</v>
      </c>
      <c r="C634" s="883"/>
      <c r="D634" s="883"/>
      <c r="E634" s="883"/>
      <c r="F634" s="883"/>
      <c r="G634" s="883"/>
      <c r="H634" s="883"/>
      <c r="I634" s="883"/>
      <c r="J634" s="883"/>
      <c r="K634" s="883"/>
      <c r="L634" s="883"/>
      <c r="M634" s="883"/>
      <c r="N634" s="884"/>
      <c r="O634" s="913" t="s">
        <v>1355</v>
      </c>
      <c r="P634" s="883"/>
      <c r="Q634" s="884"/>
      <c r="R634" s="913" t="s">
        <v>1356</v>
      </c>
      <c r="S634" s="883"/>
      <c r="T634" s="884"/>
      <c r="U634" s="924" t="s">
        <v>1323</v>
      </c>
      <c r="V634" s="883"/>
      <c r="W634" s="884"/>
      <c r="X634" s="913" t="s">
        <v>1357</v>
      </c>
      <c r="Y634" s="883"/>
      <c r="Z634" s="883"/>
      <c r="AA634" s="883"/>
      <c r="AB634" s="884"/>
      <c r="AC634" s="925" t="s">
        <v>1325</v>
      </c>
      <c r="AD634" s="883"/>
      <c r="AE634" s="884"/>
      <c r="AF634" s="913" t="s">
        <v>1358</v>
      </c>
      <c r="AG634" s="883"/>
      <c r="AH634" s="883"/>
      <c r="AI634" s="883"/>
      <c r="AJ634" s="884"/>
      <c r="AK634" s="1002" t="s">
        <v>1359</v>
      </c>
      <c r="AL634" s="883"/>
      <c r="AM634" s="883"/>
      <c r="AN634" s="884"/>
      <c r="AO634" s="913" t="s">
        <v>1327</v>
      </c>
      <c r="AP634" s="883"/>
      <c r="AQ634" s="883"/>
      <c r="AR634" s="883"/>
      <c r="AS634" s="884"/>
      <c r="AT634" s="4"/>
      <c r="AU634" s="4"/>
      <c r="AV634" s="4"/>
      <c r="AW634" s="4"/>
      <c r="AX634" s="4"/>
      <c r="AY634" s="4"/>
      <c r="AZ634" s="4"/>
      <c r="BA634" s="4"/>
      <c r="BB634" s="4"/>
      <c r="BC634" s="4"/>
      <c r="BD634" s="4"/>
      <c r="BE634" s="902">
        <f t="shared" si="1"/>
        <v>0</v>
      </c>
      <c r="BF634" s="881"/>
      <c r="BG634" s="902">
        <f t="shared" si="2"/>
        <v>0</v>
      </c>
      <c r="BH634" s="881"/>
      <c r="BI634" s="902">
        <f t="shared" si="3"/>
        <v>0</v>
      </c>
      <c r="BJ634" s="881"/>
      <c r="BK634" s="902">
        <f t="shared" si="4"/>
        <v>0</v>
      </c>
      <c r="BL634" s="881"/>
      <c r="BM634" s="4"/>
      <c r="BN634" s="903">
        <f t="shared" si="5"/>
        <v>0</v>
      </c>
      <c r="BO634" s="849"/>
      <c r="BP634" s="849"/>
      <c r="BQ634" s="849"/>
      <c r="BR634" s="881"/>
      <c r="BS634" s="903">
        <f t="shared" si="6"/>
        <v>0</v>
      </c>
      <c r="BT634" s="849"/>
      <c r="BU634" s="849"/>
      <c r="BV634" s="849"/>
      <c r="BW634" s="881"/>
      <c r="BX634" s="903">
        <f t="shared" si="7"/>
        <v>0</v>
      </c>
      <c r="BY634" s="849"/>
      <c r="BZ634" s="849"/>
      <c r="CA634" s="849"/>
      <c r="CB634" s="881"/>
      <c r="CC634" s="903">
        <f t="shared" si="8"/>
        <v>0</v>
      </c>
      <c r="CD634" s="849"/>
      <c r="CE634" s="849"/>
      <c r="CF634" s="849"/>
      <c r="CG634" s="881"/>
      <c r="CH634" s="903">
        <f t="shared" si="9"/>
        <v>0</v>
      </c>
      <c r="CI634" s="849"/>
      <c r="CJ634" s="849"/>
      <c r="CK634" s="849"/>
      <c r="CL634" s="881"/>
      <c r="CM634" s="903">
        <f t="shared" si="10"/>
        <v>0</v>
      </c>
      <c r="CN634" s="849"/>
      <c r="CO634" s="849"/>
      <c r="CP634" s="849"/>
      <c r="CQ634" s="881"/>
      <c r="CR634" s="11"/>
      <c r="CS634" s="916">
        <f t="shared" si="11"/>
        <v>0</v>
      </c>
      <c r="CT634" s="849"/>
      <c r="CU634" s="849"/>
      <c r="CV634" s="849"/>
      <c r="CW634" s="881"/>
      <c r="CX634" s="916">
        <f t="shared" si="12"/>
        <v>0</v>
      </c>
      <c r="CY634" s="849"/>
      <c r="CZ634" s="849"/>
      <c r="DA634" s="849"/>
      <c r="DB634" s="881"/>
      <c r="DC634" s="916">
        <f t="shared" si="13"/>
        <v>0</v>
      </c>
      <c r="DD634" s="849"/>
      <c r="DE634" s="849"/>
      <c r="DF634" s="849"/>
      <c r="DG634" s="881"/>
      <c r="DH634" s="916">
        <f t="shared" si="14"/>
        <v>0</v>
      </c>
      <c r="DI634" s="849"/>
      <c r="DJ634" s="849"/>
      <c r="DK634" s="849"/>
      <c r="DL634" s="881"/>
      <c r="DM634" s="916">
        <f t="shared" si="15"/>
        <v>0</v>
      </c>
      <c r="DN634" s="849"/>
      <c r="DO634" s="849"/>
      <c r="DP634" s="849"/>
      <c r="DQ634" s="881"/>
      <c r="DR634" s="916">
        <f t="shared" si="16"/>
        <v>0</v>
      </c>
      <c r="DS634" s="849"/>
      <c r="DT634" s="849"/>
      <c r="DU634" s="849"/>
      <c r="DV634" s="881"/>
      <c r="DW634" s="4"/>
      <c r="DX634" s="902" t="str">
        <f t="shared" si="17"/>
        <v xml:space="preserve"> </v>
      </c>
      <c r="DY634" s="849"/>
      <c r="DZ634" s="849"/>
      <c r="EA634" s="849"/>
      <c r="EB634" s="881"/>
      <c r="EC634" s="902" t="str">
        <f t="shared" si="18"/>
        <v xml:space="preserve"> </v>
      </c>
      <c r="ED634" s="849"/>
      <c r="EE634" s="849"/>
      <c r="EF634" s="849"/>
      <c r="EG634" s="881"/>
      <c r="EH634" s="902" t="str">
        <f t="shared" si="19"/>
        <v xml:space="preserve"> </v>
      </c>
      <c r="EI634" s="849"/>
      <c r="EJ634" s="849"/>
      <c r="EK634" s="849"/>
      <c r="EL634" s="881"/>
      <c r="EM634" s="902" t="str">
        <f t="shared" si="20"/>
        <v xml:space="preserve"> </v>
      </c>
      <c r="EN634" s="849"/>
      <c r="EO634" s="849"/>
      <c r="EP634" s="849"/>
      <c r="EQ634" s="881"/>
      <c r="ER634" s="902" t="str">
        <f t="shared" si="21"/>
        <v xml:space="preserve"> </v>
      </c>
      <c r="ES634" s="849"/>
      <c r="ET634" s="849"/>
      <c r="EU634" s="849"/>
      <c r="EV634" s="881"/>
      <c r="EW634" s="902" t="str">
        <f t="shared" si="22"/>
        <v xml:space="preserve"> </v>
      </c>
      <c r="EX634" s="849"/>
      <c r="EY634" s="849"/>
      <c r="EZ634" s="849"/>
      <c r="FA634" s="881"/>
    </row>
    <row r="635" spans="1:157" ht="15.75" customHeight="1">
      <c r="A635" s="4"/>
      <c r="B635" s="911"/>
      <c r="C635" s="832"/>
      <c r="D635" s="832"/>
      <c r="E635" s="832"/>
      <c r="F635" s="832"/>
      <c r="G635" s="832"/>
      <c r="H635" s="832"/>
      <c r="I635" s="832"/>
      <c r="J635" s="832"/>
      <c r="K635" s="832"/>
      <c r="L635" s="832"/>
      <c r="M635" s="832"/>
      <c r="N635" s="912"/>
      <c r="O635" s="911"/>
      <c r="P635" s="832"/>
      <c r="Q635" s="912"/>
      <c r="R635" s="911"/>
      <c r="S635" s="832"/>
      <c r="T635" s="912"/>
      <c r="U635" s="832"/>
      <c r="V635" s="832"/>
      <c r="W635" s="912"/>
      <c r="X635" s="911"/>
      <c r="Y635" s="832"/>
      <c r="Z635" s="832"/>
      <c r="AA635" s="832"/>
      <c r="AB635" s="912"/>
      <c r="AC635" s="911"/>
      <c r="AD635" s="832"/>
      <c r="AE635" s="912"/>
      <c r="AF635" s="911"/>
      <c r="AG635" s="832"/>
      <c r="AH635" s="832"/>
      <c r="AI635" s="832"/>
      <c r="AJ635" s="912"/>
      <c r="AK635" s="911"/>
      <c r="AL635" s="832"/>
      <c r="AM635" s="832"/>
      <c r="AN635" s="912"/>
      <c r="AO635" s="911"/>
      <c r="AP635" s="832"/>
      <c r="AQ635" s="832"/>
      <c r="AR635" s="832"/>
      <c r="AS635" s="912"/>
      <c r="AT635" s="4"/>
      <c r="AU635" s="4"/>
      <c r="AV635" s="4"/>
      <c r="AW635" s="4"/>
      <c r="AX635" s="4"/>
      <c r="AY635" s="4"/>
      <c r="AZ635" s="4"/>
      <c r="BA635" s="4"/>
      <c r="BB635" s="4"/>
      <c r="BC635" s="4"/>
      <c r="BD635" s="4"/>
      <c r="BE635" s="4"/>
      <c r="BF635" s="4"/>
      <c r="BG635" s="902">
        <f>SUM(BG610:BH634)</f>
        <v>0</v>
      </c>
      <c r="BH635" s="881"/>
      <c r="BI635" s="4"/>
      <c r="BJ635" s="4"/>
      <c r="BK635" s="917">
        <f>SUM(BK610:BL634)</f>
        <v>39</v>
      </c>
      <c r="BL635" s="881"/>
      <c r="BM635" s="4"/>
      <c r="BN635" s="902">
        <f>SUM(BN610:BR634)</f>
        <v>0</v>
      </c>
      <c r="BO635" s="849"/>
      <c r="BP635" s="849"/>
      <c r="BQ635" s="849"/>
      <c r="BR635" s="881"/>
      <c r="BS635" s="917">
        <f>SUM(BS610:BW634)</f>
        <v>44</v>
      </c>
      <c r="BT635" s="849"/>
      <c r="BU635" s="849"/>
      <c r="BV635" s="849"/>
      <c r="BW635" s="881"/>
      <c r="BX635" s="902">
        <f>SUM(BX610:CB634)</f>
        <v>17</v>
      </c>
      <c r="BY635" s="849"/>
      <c r="BZ635" s="849"/>
      <c r="CA635" s="849"/>
      <c r="CB635" s="881"/>
      <c r="CC635" s="902">
        <f>SUM(CC610:CG634)</f>
        <v>17</v>
      </c>
      <c r="CD635" s="849"/>
      <c r="CE635" s="849"/>
      <c r="CF635" s="849"/>
      <c r="CG635" s="881"/>
      <c r="CH635" s="902">
        <f>SUM(CH610:CL634)</f>
        <v>0</v>
      </c>
      <c r="CI635" s="849"/>
      <c r="CJ635" s="849"/>
      <c r="CK635" s="849"/>
      <c r="CL635" s="881"/>
      <c r="CM635" s="902">
        <f>SUM(CM610:CQ634)</f>
        <v>0</v>
      </c>
      <c r="CN635" s="849"/>
      <c r="CO635" s="849"/>
      <c r="CP635" s="849"/>
      <c r="CQ635" s="881"/>
      <c r="CR635" s="11"/>
      <c r="CS635" s="902">
        <f>SUM(CS610:CW634)</f>
        <v>0</v>
      </c>
      <c r="CT635" s="849"/>
      <c r="CU635" s="849"/>
      <c r="CV635" s="849"/>
      <c r="CW635" s="881"/>
      <c r="CX635" s="917">
        <f>SUM(CX610:DB634)</f>
        <v>33</v>
      </c>
      <c r="CY635" s="849"/>
      <c r="CZ635" s="849"/>
      <c r="DA635" s="849"/>
      <c r="DB635" s="881"/>
      <c r="DC635" s="902">
        <f>SUM(DC610:DG634)</f>
        <v>5</v>
      </c>
      <c r="DD635" s="849"/>
      <c r="DE635" s="849"/>
      <c r="DF635" s="849"/>
      <c r="DG635" s="881"/>
      <c r="DH635" s="902">
        <f>SUM(DH610:DL634)</f>
        <v>1</v>
      </c>
      <c r="DI635" s="849"/>
      <c r="DJ635" s="849"/>
      <c r="DK635" s="849"/>
      <c r="DL635" s="881"/>
      <c r="DM635" s="902">
        <f>SUM(DM610:DQ634)</f>
        <v>0</v>
      </c>
      <c r="DN635" s="849"/>
      <c r="DO635" s="849"/>
      <c r="DP635" s="849"/>
      <c r="DQ635" s="881"/>
      <c r="DR635" s="902">
        <f>SUM(DR610:DV634)</f>
        <v>0</v>
      </c>
      <c r="DS635" s="849"/>
      <c r="DT635" s="849"/>
      <c r="DU635" s="849"/>
      <c r="DV635" s="881"/>
      <c r="DW635" s="4"/>
      <c r="DX635" s="902">
        <f>SUM(DX610:EB634)</f>
        <v>0</v>
      </c>
      <c r="DY635" s="849"/>
      <c r="DZ635" s="849"/>
      <c r="EA635" s="849"/>
      <c r="EB635" s="881"/>
      <c r="EC635" s="889">
        <f>SUM(EC610:EG634)</f>
        <v>1965</v>
      </c>
      <c r="ED635" s="849"/>
      <c r="EE635" s="849"/>
      <c r="EF635" s="849"/>
      <c r="EG635" s="881"/>
      <c r="EH635" s="902">
        <f>SUM(EH610:EL634)</f>
        <v>1181</v>
      </c>
      <c r="EI635" s="849"/>
      <c r="EJ635" s="849"/>
      <c r="EK635" s="849"/>
      <c r="EL635" s="881"/>
      <c r="EM635" s="902">
        <f>SUM(EM610:EQ634)</f>
        <v>1362</v>
      </c>
      <c r="EN635" s="849"/>
      <c r="EO635" s="849"/>
      <c r="EP635" s="849"/>
      <c r="EQ635" s="881"/>
      <c r="ER635" s="902">
        <f>SUM(ER610:EV634)</f>
        <v>0</v>
      </c>
      <c r="ES635" s="849"/>
      <c r="ET635" s="849"/>
      <c r="EU635" s="849"/>
      <c r="EV635" s="881"/>
      <c r="EW635" s="902">
        <f>SUM(EW610:FA634)</f>
        <v>0</v>
      </c>
      <c r="EX635" s="849"/>
      <c r="EY635" s="849"/>
      <c r="EZ635" s="849"/>
      <c r="FA635" s="881"/>
    </row>
    <row r="636" spans="1:157" ht="15.75" customHeight="1">
      <c r="A636" s="4"/>
      <c r="B636" s="911"/>
      <c r="C636" s="832"/>
      <c r="D636" s="832"/>
      <c r="E636" s="832"/>
      <c r="F636" s="832"/>
      <c r="G636" s="832"/>
      <c r="H636" s="832"/>
      <c r="I636" s="832"/>
      <c r="J636" s="832"/>
      <c r="K636" s="832"/>
      <c r="L636" s="832"/>
      <c r="M636" s="832"/>
      <c r="N636" s="912"/>
      <c r="O636" s="914"/>
      <c r="P636" s="893"/>
      <c r="Q636" s="915"/>
      <c r="R636" s="914"/>
      <c r="S636" s="893"/>
      <c r="T636" s="915"/>
      <c r="U636" s="893"/>
      <c r="V636" s="893"/>
      <c r="W636" s="915"/>
      <c r="X636" s="914"/>
      <c r="Y636" s="893"/>
      <c r="Z636" s="893"/>
      <c r="AA636" s="893"/>
      <c r="AB636" s="915"/>
      <c r="AC636" s="914"/>
      <c r="AD636" s="893"/>
      <c r="AE636" s="915"/>
      <c r="AF636" s="914"/>
      <c r="AG636" s="893"/>
      <c r="AH636" s="893"/>
      <c r="AI636" s="893"/>
      <c r="AJ636" s="915"/>
      <c r="AK636" s="914"/>
      <c r="AL636" s="893"/>
      <c r="AM636" s="893"/>
      <c r="AN636" s="915"/>
      <c r="AO636" s="914"/>
      <c r="AP636" s="893"/>
      <c r="AQ636" s="893"/>
      <c r="AR636" s="893"/>
      <c r="AS636" s="915"/>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91" t="s">
        <v>1360</v>
      </c>
      <c r="CM636" s="917">
        <f>BN635+BS635+BX635+CC635+CH635+CM635</f>
        <v>78</v>
      </c>
      <c r="CN636" s="849"/>
      <c r="CO636" s="849"/>
      <c r="CP636" s="849"/>
      <c r="CQ636" s="881"/>
      <c r="CR636" s="11"/>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row>
    <row r="637" spans="1:157" ht="15.75" customHeight="1">
      <c r="A637" s="4"/>
      <c r="B637" s="146" t="s">
        <v>17</v>
      </c>
      <c r="C637" s="900" t="s">
        <v>2533</v>
      </c>
      <c r="D637" s="849"/>
      <c r="E637" s="849"/>
      <c r="F637" s="849"/>
      <c r="G637" s="849"/>
      <c r="H637" s="849"/>
      <c r="I637" s="849"/>
      <c r="J637" s="849"/>
      <c r="K637" s="849"/>
      <c r="L637" s="849"/>
      <c r="M637" s="849"/>
      <c r="N637" s="881"/>
      <c r="O637" s="886">
        <v>240</v>
      </c>
      <c r="P637" s="849"/>
      <c r="Q637" s="881"/>
      <c r="R637" s="886">
        <v>240</v>
      </c>
      <c r="S637" s="849"/>
      <c r="T637" s="881"/>
      <c r="U637" s="908">
        <f>[1]budgets!$R$57</f>
        <v>3.7499999999999999E-2</v>
      </c>
      <c r="V637" s="849"/>
      <c r="W637" s="881"/>
      <c r="X637" s="909" t="s">
        <v>1326</v>
      </c>
      <c r="Y637" s="849"/>
      <c r="Z637" s="849"/>
      <c r="AA637" s="849"/>
      <c r="AB637" s="881"/>
      <c r="AC637" s="886">
        <v>1</v>
      </c>
      <c r="AD637" s="849"/>
      <c r="AE637" s="881"/>
      <c r="AF637" s="888">
        <f>[1]budgets!$T$50</f>
        <v>184696.56787640852</v>
      </c>
      <c r="AG637" s="849"/>
      <c r="AH637" s="849"/>
      <c r="AI637" s="849"/>
      <c r="AJ637" s="881"/>
      <c r="AK637" s="888"/>
      <c r="AL637" s="849"/>
      <c r="AM637" s="849"/>
      <c r="AN637" s="881"/>
      <c r="AO637" s="906">
        <f>[1]budgets!$C$6</f>
        <v>2596000</v>
      </c>
      <c r="AP637" s="849"/>
      <c r="AQ637" s="849"/>
      <c r="AR637" s="849"/>
      <c r="AS637" s="881"/>
      <c r="AT637" s="4"/>
      <c r="AU637" s="4"/>
      <c r="AV637" s="4"/>
      <c r="AW637" s="4"/>
      <c r="AX637" s="4"/>
      <c r="AY637" s="4"/>
      <c r="AZ637" s="4"/>
      <c r="BA637" s="4" t="s">
        <v>1009</v>
      </c>
      <c r="BB637" s="4"/>
      <c r="BC637" s="4"/>
      <c r="BD637" s="4"/>
      <c r="BE637" s="4"/>
      <c r="BF637" s="4"/>
      <c r="BG637" s="4"/>
      <c r="BH637" s="4"/>
      <c r="BI637" s="4"/>
      <c r="BJ637" s="4"/>
      <c r="BK637" s="4"/>
      <c r="BL637" s="4"/>
      <c r="BM637" s="4"/>
      <c r="BN637" s="4"/>
      <c r="BO637" s="4"/>
      <c r="BP637" s="4"/>
      <c r="BQ637" s="4"/>
      <c r="BR637" s="150">
        <f>BN635*1</f>
        <v>0</v>
      </c>
      <c r="BS637" s="4"/>
      <c r="BT637" s="4"/>
      <c r="BU637" s="4"/>
      <c r="BV637" s="4"/>
      <c r="BW637" s="150">
        <f>BS635*1</f>
        <v>44</v>
      </c>
      <c r="BX637" s="4"/>
      <c r="BY637" s="4"/>
      <c r="BZ637" s="4"/>
      <c r="CA637" s="4"/>
      <c r="CB637" s="150">
        <f>BX635*2</f>
        <v>34</v>
      </c>
      <c r="CC637" s="4"/>
      <c r="CD637" s="4"/>
      <c r="CE637" s="4"/>
      <c r="CF637" s="4"/>
      <c r="CG637" s="150">
        <f>CC635*3</f>
        <v>51</v>
      </c>
      <c r="CH637" s="4"/>
      <c r="CI637" s="4"/>
      <c r="CJ637" s="4"/>
      <c r="CK637" s="4"/>
      <c r="CL637" s="150">
        <f>CH635*4</f>
        <v>0</v>
      </c>
      <c r="CM637" s="4"/>
      <c r="CN637" s="4"/>
      <c r="CO637" s="4"/>
      <c r="CP637" s="4"/>
      <c r="CQ637" s="150">
        <f>CM635*5</f>
        <v>0</v>
      </c>
      <c r="CR637" s="4"/>
      <c r="CS637" s="150">
        <f>BR637+BW637+CB637+CG637+CL637+CQ637</f>
        <v>129</v>
      </c>
      <c r="CT637" s="43" t="s">
        <v>1361</v>
      </c>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row>
    <row r="638" spans="1:157" ht="12.75" customHeight="1">
      <c r="A638" s="4"/>
      <c r="B638" s="147" t="s">
        <v>30</v>
      </c>
      <c r="C638" s="900" t="s">
        <v>1362</v>
      </c>
      <c r="D638" s="849"/>
      <c r="E638" s="849"/>
      <c r="F638" s="849"/>
      <c r="G638" s="849"/>
      <c r="H638" s="849"/>
      <c r="I638" s="849"/>
      <c r="J638" s="849"/>
      <c r="K638" s="849"/>
      <c r="L638" s="849"/>
      <c r="M638" s="849"/>
      <c r="N638" s="881"/>
      <c r="O638" s="886">
        <v>660</v>
      </c>
      <c r="P638" s="849"/>
      <c r="Q638" s="881"/>
      <c r="R638" s="886">
        <v>0</v>
      </c>
      <c r="S638" s="849"/>
      <c r="T638" s="881"/>
      <c r="U638" s="908">
        <v>0.03</v>
      </c>
      <c r="V638" s="849"/>
      <c r="W638" s="881"/>
      <c r="X638" s="909" t="s">
        <v>1364</v>
      </c>
      <c r="Y638" s="849"/>
      <c r="Z638" s="849"/>
      <c r="AA638" s="849"/>
      <c r="AB638" s="881"/>
      <c r="AC638" s="886">
        <v>2</v>
      </c>
      <c r="AD638" s="849"/>
      <c r="AE638" s="881"/>
      <c r="AF638" s="888"/>
      <c r="AG638" s="849"/>
      <c r="AH638" s="849"/>
      <c r="AI638" s="849"/>
      <c r="AJ638" s="881"/>
      <c r="AK638" s="888"/>
      <c r="AL638" s="849"/>
      <c r="AM638" s="849"/>
      <c r="AN638" s="881"/>
      <c r="AO638" s="906">
        <f>[1]budgets!$C$7</f>
        <v>8484962</v>
      </c>
      <c r="AP638" s="849"/>
      <c r="AQ638" s="849"/>
      <c r="AR638" s="849"/>
      <c r="AS638" s="881"/>
      <c r="AT638" s="4"/>
      <c r="AU638" s="4"/>
      <c r="AV638" s="4"/>
      <c r="AW638" s="4"/>
      <c r="AX638" s="4"/>
      <c r="AY638" s="4"/>
      <c r="AZ638" s="4"/>
      <c r="BA638" s="4" t="s">
        <v>1363</v>
      </c>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11"/>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902" t="e">
        <f t="shared" ref="DX638:DX662" si="23">DX610*(BN610/$BN$635)</f>
        <v>#VALUE!</v>
      </c>
      <c r="DY638" s="849"/>
      <c r="DZ638" s="849"/>
      <c r="EA638" s="849"/>
      <c r="EB638" s="881"/>
      <c r="EC638" s="902">
        <f t="shared" ref="EC638:EC662" si="24">EC610*(BS610/$BS$635)</f>
        <v>84.63636363636364</v>
      </c>
      <c r="ED638" s="849"/>
      <c r="EE638" s="849"/>
      <c r="EF638" s="849"/>
      <c r="EG638" s="881"/>
      <c r="EH638" s="902" t="e">
        <f t="shared" ref="EH638:EH662" si="25">EH610*(BX610/$BX$635)</f>
        <v>#VALUE!</v>
      </c>
      <c r="EI638" s="849"/>
      <c r="EJ638" s="849"/>
      <c r="EK638" s="849"/>
      <c r="EL638" s="881"/>
      <c r="EM638" s="902" t="e">
        <f t="shared" ref="EM638:EM662" si="26">EM610*(CC610/$CC$635)</f>
        <v>#VALUE!</v>
      </c>
      <c r="EN638" s="849"/>
      <c r="EO638" s="849"/>
      <c r="EP638" s="849"/>
      <c r="EQ638" s="881"/>
      <c r="ER638" s="902" t="e">
        <f t="shared" ref="ER638:ER662" si="27">ER610*(CH610/$CH$635)</f>
        <v>#VALUE!</v>
      </c>
      <c r="ES638" s="849"/>
      <c r="ET638" s="849"/>
      <c r="EU638" s="849"/>
      <c r="EV638" s="881"/>
      <c r="EW638" s="902" t="e">
        <f t="shared" ref="EW638:EW662" si="28">EW610*(CM610/$CM$635)</f>
        <v>#VALUE!</v>
      </c>
      <c r="EX638" s="849"/>
      <c r="EY638" s="849"/>
      <c r="EZ638" s="849"/>
      <c r="FA638" s="881"/>
    </row>
    <row r="639" spans="1:157" ht="12.75" customHeight="1">
      <c r="A639" s="4"/>
      <c r="B639" s="147" t="s">
        <v>38</v>
      </c>
      <c r="C639" s="900" t="s">
        <v>1366</v>
      </c>
      <c r="D639" s="849"/>
      <c r="E639" s="849"/>
      <c r="F639" s="849"/>
      <c r="G639" s="849"/>
      <c r="H639" s="849"/>
      <c r="I639" s="849"/>
      <c r="J639" s="849"/>
      <c r="K639" s="849"/>
      <c r="L639" s="849"/>
      <c r="M639" s="849"/>
      <c r="N639" s="881"/>
      <c r="O639" s="886">
        <v>660</v>
      </c>
      <c r="P639" s="849"/>
      <c r="Q639" s="881"/>
      <c r="R639" s="886">
        <v>0</v>
      </c>
      <c r="S639" s="849"/>
      <c r="T639" s="881"/>
      <c r="U639" s="908">
        <v>0.03</v>
      </c>
      <c r="V639" s="849"/>
      <c r="W639" s="881"/>
      <c r="X639" s="909" t="s">
        <v>1364</v>
      </c>
      <c r="Y639" s="849"/>
      <c r="Z639" s="849"/>
      <c r="AA639" s="849"/>
      <c r="AB639" s="881"/>
      <c r="AC639" s="886">
        <v>3</v>
      </c>
      <c r="AD639" s="849"/>
      <c r="AE639" s="881"/>
      <c r="AF639" s="888"/>
      <c r="AG639" s="849"/>
      <c r="AH639" s="849"/>
      <c r="AI639" s="849"/>
      <c r="AJ639" s="881"/>
      <c r="AK639" s="888"/>
      <c r="AL639" s="849"/>
      <c r="AM639" s="849"/>
      <c r="AN639" s="881"/>
      <c r="AO639" s="906">
        <f>[1]budgets!$C$10</f>
        <v>6000000</v>
      </c>
      <c r="AP639" s="849"/>
      <c r="AQ639" s="849"/>
      <c r="AR639" s="849"/>
      <c r="AS639" s="881"/>
      <c r="AT639" s="4"/>
      <c r="AU639" s="4"/>
      <c r="AV639" s="4"/>
      <c r="AW639" s="4"/>
      <c r="AX639" s="4"/>
      <c r="AY639" s="4"/>
      <c r="AZ639" s="4"/>
      <c r="BA639" s="4" t="s">
        <v>1364</v>
      </c>
      <c r="BB639" s="4"/>
      <c r="BC639" s="4"/>
      <c r="BD639" s="4"/>
      <c r="BE639" s="4"/>
      <c r="BF639" s="4"/>
      <c r="BG639" s="4"/>
      <c r="BH639" s="4"/>
      <c r="BI639" s="4"/>
      <c r="BJ639" s="4"/>
      <c r="BK639" s="4"/>
      <c r="BL639" s="4"/>
      <c r="BM639" s="4"/>
      <c r="BN639" s="4" t="s">
        <v>1365</v>
      </c>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11"/>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902" t="e">
        <f t="shared" si="23"/>
        <v>#VALUE!</v>
      </c>
      <c r="DY639" s="849"/>
      <c r="DZ639" s="849"/>
      <c r="EA639" s="849"/>
      <c r="EB639" s="881"/>
      <c r="EC639" s="902">
        <f t="shared" si="24"/>
        <v>35.63636363636364</v>
      </c>
      <c r="ED639" s="849"/>
      <c r="EE639" s="849"/>
      <c r="EF639" s="849"/>
      <c r="EG639" s="881"/>
      <c r="EH639" s="902" t="e">
        <f t="shared" si="25"/>
        <v>#VALUE!</v>
      </c>
      <c r="EI639" s="849"/>
      <c r="EJ639" s="849"/>
      <c r="EK639" s="849"/>
      <c r="EL639" s="881"/>
      <c r="EM639" s="902" t="e">
        <f t="shared" si="26"/>
        <v>#VALUE!</v>
      </c>
      <c r="EN639" s="849"/>
      <c r="EO639" s="849"/>
      <c r="EP639" s="849"/>
      <c r="EQ639" s="881"/>
      <c r="ER639" s="902" t="e">
        <f t="shared" si="27"/>
        <v>#VALUE!</v>
      </c>
      <c r="ES639" s="849"/>
      <c r="ET639" s="849"/>
      <c r="EU639" s="849"/>
      <c r="EV639" s="881"/>
      <c r="EW639" s="902" t="e">
        <f t="shared" si="28"/>
        <v>#VALUE!</v>
      </c>
      <c r="EX639" s="849"/>
      <c r="EY639" s="849"/>
      <c r="EZ639" s="849"/>
      <c r="FA639" s="881"/>
    </row>
    <row r="640" spans="1:157" ht="15.75" customHeight="1">
      <c r="A640" s="4"/>
      <c r="B640" s="147" t="s">
        <v>81</v>
      </c>
      <c r="C640" s="900" t="s">
        <v>2534</v>
      </c>
      <c r="D640" s="849"/>
      <c r="E640" s="849"/>
      <c r="F640" s="849"/>
      <c r="G640" s="849"/>
      <c r="H640" s="849"/>
      <c r="I640" s="849"/>
      <c r="J640" s="849"/>
      <c r="K640" s="849"/>
      <c r="L640" s="849"/>
      <c r="M640" s="849"/>
      <c r="N640" s="881"/>
      <c r="O640" s="886" t="s">
        <v>2532</v>
      </c>
      <c r="P640" s="849"/>
      <c r="Q640" s="881"/>
      <c r="R640" s="886"/>
      <c r="S640" s="849"/>
      <c r="T640" s="881"/>
      <c r="U640" s="908"/>
      <c r="V640" s="849"/>
      <c r="W640" s="881"/>
      <c r="X640" s="909"/>
      <c r="Y640" s="849"/>
      <c r="Z640" s="849"/>
      <c r="AA640" s="849"/>
      <c r="AB640" s="881"/>
      <c r="AC640" s="886"/>
      <c r="AD640" s="849"/>
      <c r="AE640" s="881"/>
      <c r="AF640" s="888"/>
      <c r="AG640" s="849"/>
      <c r="AH640" s="849"/>
      <c r="AI640" s="849"/>
      <c r="AJ640" s="881"/>
      <c r="AK640" s="888"/>
      <c r="AL640" s="849"/>
      <c r="AM640" s="849"/>
      <c r="AN640" s="881"/>
      <c r="AO640" s="906">
        <f>[1]budgets!$C$11</f>
        <v>650000</v>
      </c>
      <c r="AP640" s="849"/>
      <c r="AQ640" s="849"/>
      <c r="AR640" s="849"/>
      <c r="AS640" s="881"/>
      <c r="AT640" s="4"/>
      <c r="AU640" s="4"/>
      <c r="AV640" s="4"/>
      <c r="AW640" s="4"/>
      <c r="AX640" s="4"/>
      <c r="AY640" s="4"/>
      <c r="AZ640" s="4"/>
      <c r="BA640" s="4" t="s">
        <v>1326</v>
      </c>
      <c r="BB640" s="4"/>
      <c r="BC640" s="4"/>
      <c r="BD640" s="4"/>
      <c r="BE640" s="4"/>
      <c r="BF640" s="4"/>
      <c r="BG640" s="4"/>
      <c r="BH640" s="4"/>
      <c r="BI640" s="4"/>
      <c r="BJ640" s="4"/>
      <c r="BK640" s="4"/>
      <c r="BL640" s="4"/>
      <c r="BM640" s="4"/>
      <c r="BN640" s="903">
        <f t="shared" ref="BN640:BN643" si="29">IF(J772="SRO/Studio",O772,0)</f>
        <v>0</v>
      </c>
      <c r="BO640" s="849"/>
      <c r="BP640" s="849"/>
      <c r="BQ640" s="849"/>
      <c r="BR640" s="881"/>
      <c r="BS640" s="903">
        <f t="shared" ref="BS640:BS643" si="30">IF(J772="1 Bedroom",O772,0)</f>
        <v>0</v>
      </c>
      <c r="BT640" s="849"/>
      <c r="BU640" s="849"/>
      <c r="BV640" s="849"/>
      <c r="BW640" s="881"/>
      <c r="BX640" s="918">
        <f t="shared" ref="BX640:BX643" si="31">IF(J772="2 Bedrooms",O772,0)</f>
        <v>1</v>
      </c>
      <c r="BY640" s="849"/>
      <c r="BZ640" s="849"/>
      <c r="CA640" s="849"/>
      <c r="CB640" s="881"/>
      <c r="CC640" s="903">
        <f t="shared" ref="CC640:CC643" si="32">IF(J772="3 Bedrooms",O772,0)</f>
        <v>0</v>
      </c>
      <c r="CD640" s="849"/>
      <c r="CE640" s="849"/>
      <c r="CF640" s="849"/>
      <c r="CG640" s="881"/>
      <c r="CH640" s="903">
        <f t="shared" ref="CH640:CH643" si="33">IF(J772="4 Bedrooms",O772,0)</f>
        <v>0</v>
      </c>
      <c r="CI640" s="849"/>
      <c r="CJ640" s="849"/>
      <c r="CK640" s="849"/>
      <c r="CL640" s="881"/>
      <c r="CM640" s="903">
        <f t="shared" ref="CM640:CM643" si="34">IF(J772="5 Bedrooms",O772,0)</f>
        <v>0</v>
      </c>
      <c r="CN640" s="849"/>
      <c r="CO640" s="849"/>
      <c r="CP640" s="849"/>
      <c r="CQ640" s="881"/>
      <c r="CR640" s="11"/>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902" t="e">
        <f t="shared" si="23"/>
        <v>#VALUE!</v>
      </c>
      <c r="DY640" s="849"/>
      <c r="DZ640" s="849"/>
      <c r="EA640" s="849"/>
      <c r="EB640" s="881"/>
      <c r="EC640" s="902" t="e">
        <f t="shared" si="24"/>
        <v>#VALUE!</v>
      </c>
      <c r="ED640" s="849"/>
      <c r="EE640" s="849"/>
      <c r="EF640" s="849"/>
      <c r="EG640" s="881"/>
      <c r="EH640" s="902">
        <f t="shared" si="25"/>
        <v>69.411764705882362</v>
      </c>
      <c r="EI640" s="849"/>
      <c r="EJ640" s="849"/>
      <c r="EK640" s="849"/>
      <c r="EL640" s="881"/>
      <c r="EM640" s="902" t="e">
        <f t="shared" si="26"/>
        <v>#VALUE!</v>
      </c>
      <c r="EN640" s="849"/>
      <c r="EO640" s="849"/>
      <c r="EP640" s="849"/>
      <c r="EQ640" s="881"/>
      <c r="ER640" s="902" t="e">
        <f t="shared" si="27"/>
        <v>#VALUE!</v>
      </c>
      <c r="ES640" s="849"/>
      <c r="ET640" s="849"/>
      <c r="EU640" s="849"/>
      <c r="EV640" s="881"/>
      <c r="EW640" s="902" t="e">
        <f t="shared" si="28"/>
        <v>#VALUE!</v>
      </c>
      <c r="EX640" s="849"/>
      <c r="EY640" s="849"/>
      <c r="EZ640" s="849"/>
      <c r="FA640" s="881"/>
    </row>
    <row r="641" spans="1:157" ht="15.75" customHeight="1">
      <c r="A641" s="4"/>
      <c r="B641" s="147" t="s">
        <v>85</v>
      </c>
      <c r="C641" s="900" t="s">
        <v>2535</v>
      </c>
      <c r="D641" s="849"/>
      <c r="E641" s="849"/>
      <c r="F641" s="849"/>
      <c r="G641" s="849"/>
      <c r="H641" s="849"/>
      <c r="I641" s="849"/>
      <c r="J641" s="849"/>
      <c r="K641" s="849"/>
      <c r="L641" s="849"/>
      <c r="M641" s="849"/>
      <c r="N641" s="881"/>
      <c r="O641" s="886" t="s">
        <v>2532</v>
      </c>
      <c r="P641" s="849"/>
      <c r="Q641" s="881"/>
      <c r="R641" s="886"/>
      <c r="S641" s="849"/>
      <c r="T641" s="881"/>
      <c r="U641" s="908"/>
      <c r="V641" s="849"/>
      <c r="W641" s="881"/>
      <c r="X641" s="909"/>
      <c r="Y641" s="849"/>
      <c r="Z641" s="849"/>
      <c r="AA641" s="849"/>
      <c r="AB641" s="881"/>
      <c r="AC641" s="886"/>
      <c r="AD641" s="849"/>
      <c r="AE641" s="881"/>
      <c r="AF641" s="888"/>
      <c r="AG641" s="849"/>
      <c r="AH641" s="849"/>
      <c r="AI641" s="849"/>
      <c r="AJ641" s="881"/>
      <c r="AK641" s="888"/>
      <c r="AL641" s="849"/>
      <c r="AM641" s="849"/>
      <c r="AN641" s="881"/>
      <c r="AO641" s="906">
        <f>[1]budgets!$C$12</f>
        <v>459474.93617250957</v>
      </c>
      <c r="AP641" s="849"/>
      <c r="AQ641" s="849"/>
      <c r="AR641" s="849"/>
      <c r="AS641" s="881"/>
      <c r="AT641" s="4"/>
      <c r="AU641" s="4"/>
      <c r="AV641" s="4"/>
      <c r="AW641" s="4"/>
      <c r="AX641" s="4"/>
      <c r="AY641" s="4"/>
      <c r="AZ641" s="4"/>
      <c r="BA641" s="4" t="s">
        <v>1062</v>
      </c>
      <c r="BB641" s="4"/>
      <c r="BC641" s="4"/>
      <c r="BD641" s="4"/>
      <c r="BE641" s="4"/>
      <c r="BF641" s="4"/>
      <c r="BG641" s="4"/>
      <c r="BH641" s="4"/>
      <c r="BI641" s="4"/>
      <c r="BJ641" s="4"/>
      <c r="BK641" s="4"/>
      <c r="BL641" s="4"/>
      <c r="BM641" s="4"/>
      <c r="BN641" s="903">
        <f t="shared" si="29"/>
        <v>0</v>
      </c>
      <c r="BO641" s="849"/>
      <c r="BP641" s="849"/>
      <c r="BQ641" s="849"/>
      <c r="BR641" s="881"/>
      <c r="BS641" s="903">
        <f t="shared" si="30"/>
        <v>0</v>
      </c>
      <c r="BT641" s="849"/>
      <c r="BU641" s="849"/>
      <c r="BV641" s="849"/>
      <c r="BW641" s="881"/>
      <c r="BX641" s="903">
        <f t="shared" si="31"/>
        <v>0</v>
      </c>
      <c r="BY641" s="849"/>
      <c r="BZ641" s="849"/>
      <c r="CA641" s="849"/>
      <c r="CB641" s="881"/>
      <c r="CC641" s="918">
        <f t="shared" si="32"/>
        <v>1</v>
      </c>
      <c r="CD641" s="849"/>
      <c r="CE641" s="849"/>
      <c r="CF641" s="849"/>
      <c r="CG641" s="881"/>
      <c r="CH641" s="903">
        <f t="shared" si="33"/>
        <v>0</v>
      </c>
      <c r="CI641" s="849"/>
      <c r="CJ641" s="849"/>
      <c r="CK641" s="849"/>
      <c r="CL641" s="881"/>
      <c r="CM641" s="903">
        <f t="shared" si="34"/>
        <v>0</v>
      </c>
      <c r="CN641" s="849"/>
      <c r="CO641" s="849"/>
      <c r="CP641" s="849"/>
      <c r="CQ641" s="881"/>
      <c r="CR641" s="11"/>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902" t="e">
        <f t="shared" si="23"/>
        <v>#VALUE!</v>
      </c>
      <c r="DY641" s="849"/>
      <c r="DZ641" s="849"/>
      <c r="EA641" s="849"/>
      <c r="EB641" s="881"/>
      <c r="EC641" s="902" t="e">
        <f t="shared" si="24"/>
        <v>#VALUE!</v>
      </c>
      <c r="ED641" s="849"/>
      <c r="EE641" s="849"/>
      <c r="EF641" s="849"/>
      <c r="EG641" s="881"/>
      <c r="EH641" s="902" t="e">
        <f t="shared" si="25"/>
        <v>#VALUE!</v>
      </c>
      <c r="EI641" s="849"/>
      <c r="EJ641" s="849"/>
      <c r="EK641" s="849"/>
      <c r="EL641" s="881"/>
      <c r="EM641" s="902">
        <f t="shared" si="26"/>
        <v>16</v>
      </c>
      <c r="EN641" s="849"/>
      <c r="EO641" s="849"/>
      <c r="EP641" s="849"/>
      <c r="EQ641" s="881"/>
      <c r="ER641" s="902" t="e">
        <f t="shared" si="27"/>
        <v>#VALUE!</v>
      </c>
      <c r="ES641" s="849"/>
      <c r="ET641" s="849"/>
      <c r="EU641" s="849"/>
      <c r="EV641" s="881"/>
      <c r="EW641" s="902" t="e">
        <f t="shared" si="28"/>
        <v>#VALUE!</v>
      </c>
      <c r="EX641" s="849"/>
      <c r="EY641" s="849"/>
      <c r="EZ641" s="849"/>
      <c r="FA641" s="881"/>
    </row>
    <row r="642" spans="1:157" ht="15.75" customHeight="1">
      <c r="A642" s="4"/>
      <c r="B642" s="147" t="s">
        <v>1328</v>
      </c>
      <c r="C642" s="900"/>
      <c r="D642" s="849"/>
      <c r="E642" s="849"/>
      <c r="F642" s="849"/>
      <c r="G642" s="849"/>
      <c r="H642" s="849"/>
      <c r="I642" s="849"/>
      <c r="J642" s="849"/>
      <c r="K642" s="849"/>
      <c r="L642" s="849"/>
      <c r="M642" s="849"/>
      <c r="N642" s="881"/>
      <c r="O642" s="907"/>
      <c r="P642" s="849"/>
      <c r="Q642" s="881"/>
      <c r="R642" s="886"/>
      <c r="S642" s="849"/>
      <c r="T642" s="881"/>
      <c r="U642" s="908"/>
      <c r="V642" s="849"/>
      <c r="W642" s="881"/>
      <c r="X642" s="909" t="s">
        <v>1009</v>
      </c>
      <c r="Y642" s="849"/>
      <c r="Z642" s="849"/>
      <c r="AA642" s="849"/>
      <c r="AB642" s="881"/>
      <c r="AC642" s="886"/>
      <c r="AD642" s="849"/>
      <c r="AE642" s="881"/>
      <c r="AF642" s="888"/>
      <c r="AG642" s="849"/>
      <c r="AH642" s="849"/>
      <c r="AI642" s="849"/>
      <c r="AJ642" s="881"/>
      <c r="AK642" s="888"/>
      <c r="AL642" s="849"/>
      <c r="AM642" s="849"/>
      <c r="AN642" s="881"/>
      <c r="AO642" s="906"/>
      <c r="AP642" s="849"/>
      <c r="AQ642" s="849"/>
      <c r="AR642" s="849"/>
      <c r="AS642" s="881"/>
      <c r="AT642" s="4"/>
      <c r="AU642" s="4"/>
      <c r="AV642" s="4"/>
      <c r="AW642" s="4"/>
      <c r="AX642" s="4"/>
      <c r="AY642" s="4"/>
      <c r="AZ642" s="4"/>
      <c r="BA642" s="4"/>
      <c r="BB642" s="4"/>
      <c r="BC642" s="4"/>
      <c r="BD642" s="4"/>
      <c r="BE642" s="4"/>
      <c r="BF642" s="4"/>
      <c r="BG642" s="4"/>
      <c r="BH642" s="4"/>
      <c r="BI642" s="4"/>
      <c r="BJ642" s="4"/>
      <c r="BK642" s="4"/>
      <c r="BL642" s="4"/>
      <c r="BM642" s="4"/>
      <c r="BN642" s="903">
        <f t="shared" si="29"/>
        <v>0</v>
      </c>
      <c r="BO642" s="849"/>
      <c r="BP642" s="849"/>
      <c r="BQ642" s="849"/>
      <c r="BR642" s="881"/>
      <c r="BS642" s="903">
        <f t="shared" si="30"/>
        <v>0</v>
      </c>
      <c r="BT642" s="849"/>
      <c r="BU642" s="849"/>
      <c r="BV642" s="849"/>
      <c r="BW642" s="881"/>
      <c r="BX642" s="903">
        <f t="shared" si="31"/>
        <v>0</v>
      </c>
      <c r="BY642" s="849"/>
      <c r="BZ642" s="849"/>
      <c r="CA642" s="849"/>
      <c r="CB642" s="881"/>
      <c r="CC642" s="903">
        <f t="shared" si="32"/>
        <v>0</v>
      </c>
      <c r="CD642" s="849"/>
      <c r="CE642" s="849"/>
      <c r="CF642" s="849"/>
      <c r="CG642" s="881"/>
      <c r="CH642" s="903">
        <f t="shared" si="33"/>
        <v>0</v>
      </c>
      <c r="CI642" s="849"/>
      <c r="CJ642" s="849"/>
      <c r="CK642" s="849"/>
      <c r="CL642" s="881"/>
      <c r="CM642" s="903">
        <f t="shared" si="34"/>
        <v>0</v>
      </c>
      <c r="CN642" s="849"/>
      <c r="CO642" s="849"/>
      <c r="CP642" s="849"/>
      <c r="CQ642" s="881"/>
      <c r="CR642" s="11"/>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902" t="e">
        <f t="shared" si="23"/>
        <v>#VALUE!</v>
      </c>
      <c r="DY642" s="849"/>
      <c r="DZ642" s="849"/>
      <c r="EA642" s="849"/>
      <c r="EB642" s="881"/>
      <c r="EC642" s="902">
        <f t="shared" si="24"/>
        <v>8.9318181818181817</v>
      </c>
      <c r="ED642" s="849"/>
      <c r="EE642" s="849"/>
      <c r="EF642" s="849"/>
      <c r="EG642" s="881"/>
      <c r="EH642" s="902" t="e">
        <f t="shared" si="25"/>
        <v>#VALUE!</v>
      </c>
      <c r="EI642" s="849"/>
      <c r="EJ642" s="849"/>
      <c r="EK642" s="849"/>
      <c r="EL642" s="881"/>
      <c r="EM642" s="902" t="e">
        <f t="shared" si="26"/>
        <v>#VALUE!</v>
      </c>
      <c r="EN642" s="849"/>
      <c r="EO642" s="849"/>
      <c r="EP642" s="849"/>
      <c r="EQ642" s="881"/>
      <c r="ER642" s="902" t="e">
        <f t="shared" si="27"/>
        <v>#VALUE!</v>
      </c>
      <c r="ES642" s="849"/>
      <c r="ET642" s="849"/>
      <c r="EU642" s="849"/>
      <c r="EV642" s="881"/>
      <c r="EW642" s="902" t="e">
        <f t="shared" si="28"/>
        <v>#VALUE!</v>
      </c>
      <c r="EX642" s="849"/>
      <c r="EY642" s="849"/>
      <c r="EZ642" s="849"/>
      <c r="FA642" s="881"/>
    </row>
    <row r="643" spans="1:157" ht="15.75" customHeight="1">
      <c r="A643" s="4"/>
      <c r="B643" s="147" t="s">
        <v>1329</v>
      </c>
      <c r="C643" s="900"/>
      <c r="D643" s="849"/>
      <c r="E643" s="849"/>
      <c r="F643" s="849"/>
      <c r="G643" s="849"/>
      <c r="H643" s="849"/>
      <c r="I643" s="849"/>
      <c r="J643" s="849"/>
      <c r="K643" s="849"/>
      <c r="L643" s="849"/>
      <c r="M643" s="849"/>
      <c r="N643" s="881"/>
      <c r="O643" s="907"/>
      <c r="P643" s="849"/>
      <c r="Q643" s="881"/>
      <c r="R643" s="886"/>
      <c r="S643" s="849"/>
      <c r="T643" s="881"/>
      <c r="U643" s="908"/>
      <c r="V643" s="849"/>
      <c r="W643" s="881"/>
      <c r="X643" s="909" t="s">
        <v>1009</v>
      </c>
      <c r="Y643" s="849"/>
      <c r="Z643" s="849"/>
      <c r="AA643" s="849"/>
      <c r="AB643" s="881"/>
      <c r="AC643" s="886"/>
      <c r="AD643" s="849"/>
      <c r="AE643" s="881"/>
      <c r="AF643" s="888"/>
      <c r="AG643" s="849"/>
      <c r="AH643" s="849"/>
      <c r="AI643" s="849"/>
      <c r="AJ643" s="881"/>
      <c r="AK643" s="888"/>
      <c r="AL643" s="849"/>
      <c r="AM643" s="849"/>
      <c r="AN643" s="881"/>
      <c r="AO643" s="906"/>
      <c r="AP643" s="849"/>
      <c r="AQ643" s="849"/>
      <c r="AR643" s="849"/>
      <c r="AS643" s="881"/>
      <c r="AT643" s="4"/>
      <c r="AU643" s="4"/>
      <c r="AV643" s="4"/>
      <c r="AW643" s="4"/>
      <c r="AX643" s="4"/>
      <c r="AY643" s="4"/>
      <c r="AZ643" s="4"/>
      <c r="BA643" s="4"/>
      <c r="BB643" s="4"/>
      <c r="BC643" s="4"/>
      <c r="BD643" s="4"/>
      <c r="BE643" s="4"/>
      <c r="BF643" s="4"/>
      <c r="BG643" s="4"/>
      <c r="BH643" s="4"/>
      <c r="BI643" s="4"/>
      <c r="BJ643" s="4"/>
      <c r="BK643" s="4"/>
      <c r="BL643" s="4"/>
      <c r="BM643" s="4"/>
      <c r="BN643" s="903">
        <f t="shared" si="29"/>
        <v>0</v>
      </c>
      <c r="BO643" s="849"/>
      <c r="BP643" s="849"/>
      <c r="BQ643" s="849"/>
      <c r="BR643" s="881"/>
      <c r="BS643" s="903">
        <f t="shared" si="30"/>
        <v>0</v>
      </c>
      <c r="BT643" s="849"/>
      <c r="BU643" s="849"/>
      <c r="BV643" s="849"/>
      <c r="BW643" s="881"/>
      <c r="BX643" s="903">
        <f t="shared" si="31"/>
        <v>0</v>
      </c>
      <c r="BY643" s="849"/>
      <c r="BZ643" s="849"/>
      <c r="CA643" s="849"/>
      <c r="CB643" s="881"/>
      <c r="CC643" s="903">
        <f t="shared" si="32"/>
        <v>0</v>
      </c>
      <c r="CD643" s="849"/>
      <c r="CE643" s="849"/>
      <c r="CF643" s="849"/>
      <c r="CG643" s="881"/>
      <c r="CH643" s="903">
        <f t="shared" si="33"/>
        <v>0</v>
      </c>
      <c r="CI643" s="849"/>
      <c r="CJ643" s="849"/>
      <c r="CK643" s="849"/>
      <c r="CL643" s="881"/>
      <c r="CM643" s="903">
        <f t="shared" si="34"/>
        <v>0</v>
      </c>
      <c r="CN643" s="849"/>
      <c r="CO643" s="849"/>
      <c r="CP643" s="849"/>
      <c r="CQ643" s="881"/>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902" t="e">
        <f t="shared" si="23"/>
        <v>#VALUE!</v>
      </c>
      <c r="DY643" s="849"/>
      <c r="DZ643" s="849"/>
      <c r="EA643" s="849"/>
      <c r="EB643" s="881"/>
      <c r="EC643" s="902">
        <f t="shared" si="24"/>
        <v>44.659090909090907</v>
      </c>
      <c r="ED643" s="849"/>
      <c r="EE643" s="849"/>
      <c r="EF643" s="849"/>
      <c r="EG643" s="881"/>
      <c r="EH643" s="902" t="e">
        <f t="shared" si="25"/>
        <v>#VALUE!</v>
      </c>
      <c r="EI643" s="849"/>
      <c r="EJ643" s="849"/>
      <c r="EK643" s="849"/>
      <c r="EL643" s="881"/>
      <c r="EM643" s="902" t="e">
        <f t="shared" si="26"/>
        <v>#VALUE!</v>
      </c>
      <c r="EN643" s="849"/>
      <c r="EO643" s="849"/>
      <c r="EP643" s="849"/>
      <c r="EQ643" s="881"/>
      <c r="ER643" s="902" t="e">
        <f t="shared" si="27"/>
        <v>#VALUE!</v>
      </c>
      <c r="ES643" s="849"/>
      <c r="ET643" s="849"/>
      <c r="EU643" s="849"/>
      <c r="EV643" s="881"/>
      <c r="EW643" s="902" t="e">
        <f t="shared" si="28"/>
        <v>#VALUE!</v>
      </c>
      <c r="EX643" s="849"/>
      <c r="EY643" s="849"/>
      <c r="EZ643" s="849"/>
      <c r="FA643" s="881"/>
    </row>
    <row r="644" spans="1:157" ht="15.75" customHeight="1">
      <c r="A644" s="4"/>
      <c r="B644" s="147" t="s">
        <v>1330</v>
      </c>
      <c r="C644" s="900"/>
      <c r="D644" s="849"/>
      <c r="E644" s="849"/>
      <c r="F644" s="849"/>
      <c r="G644" s="849"/>
      <c r="H644" s="849"/>
      <c r="I644" s="849"/>
      <c r="J644" s="849"/>
      <c r="K644" s="849"/>
      <c r="L644" s="849"/>
      <c r="M644" s="849"/>
      <c r="N644" s="881"/>
      <c r="O644" s="907"/>
      <c r="P644" s="849"/>
      <c r="Q644" s="881"/>
      <c r="R644" s="886"/>
      <c r="S644" s="849"/>
      <c r="T644" s="881"/>
      <c r="U644" s="908"/>
      <c r="V644" s="849"/>
      <c r="W644" s="881"/>
      <c r="X644" s="909" t="s">
        <v>1009</v>
      </c>
      <c r="Y644" s="849"/>
      <c r="Z644" s="849"/>
      <c r="AA644" s="849"/>
      <c r="AB644" s="881"/>
      <c r="AC644" s="886"/>
      <c r="AD644" s="849"/>
      <c r="AE644" s="881"/>
      <c r="AF644" s="888"/>
      <c r="AG644" s="849"/>
      <c r="AH644" s="849"/>
      <c r="AI644" s="849"/>
      <c r="AJ644" s="881"/>
      <c r="AK644" s="888"/>
      <c r="AL644" s="849"/>
      <c r="AM644" s="849"/>
      <c r="AN644" s="881"/>
      <c r="AO644" s="906"/>
      <c r="AP644" s="849"/>
      <c r="AQ644" s="849"/>
      <c r="AR644" s="849"/>
      <c r="AS644" s="881"/>
      <c r="AT644" s="4"/>
      <c r="AU644" s="4"/>
      <c r="AV644" s="4"/>
      <c r="AW644" s="4"/>
      <c r="AX644" s="4"/>
      <c r="AY644" s="4"/>
      <c r="AZ644" s="4"/>
      <c r="BA644" s="4"/>
      <c r="BB644" s="4"/>
      <c r="BC644" s="4"/>
      <c r="BD644" s="4"/>
      <c r="BE644" s="4"/>
      <c r="BF644" s="4"/>
      <c r="BG644" s="4"/>
      <c r="BH644" s="4"/>
      <c r="BI644" s="4"/>
      <c r="BJ644" s="4"/>
      <c r="BK644" s="4"/>
      <c r="BL644" s="4"/>
      <c r="BM644" s="4"/>
      <c r="BN644" s="902">
        <f>SUM(BN640:BR643)</f>
        <v>0</v>
      </c>
      <c r="BO644" s="849"/>
      <c r="BP644" s="849"/>
      <c r="BQ644" s="849"/>
      <c r="BR644" s="881"/>
      <c r="BS644" s="902">
        <f>SUM(BS640:BW643)</f>
        <v>0</v>
      </c>
      <c r="BT644" s="849"/>
      <c r="BU644" s="849"/>
      <c r="BV644" s="849"/>
      <c r="BW644" s="881"/>
      <c r="BX644" s="917">
        <f>SUM(BX640:CB643)</f>
        <v>1</v>
      </c>
      <c r="BY644" s="849"/>
      <c r="BZ644" s="849"/>
      <c r="CA644" s="849"/>
      <c r="CB644" s="881"/>
      <c r="CC644" s="902">
        <f>SUM(CC640:CG643)</f>
        <v>1</v>
      </c>
      <c r="CD644" s="849"/>
      <c r="CE644" s="849"/>
      <c r="CF644" s="849"/>
      <c r="CG644" s="881"/>
      <c r="CH644" s="902">
        <f>SUM(CH640:CL643)</f>
        <v>0</v>
      </c>
      <c r="CI644" s="849"/>
      <c r="CJ644" s="849"/>
      <c r="CK644" s="849"/>
      <c r="CL644" s="881"/>
      <c r="CM644" s="902">
        <f>SUM(CM640:CQ643)</f>
        <v>0</v>
      </c>
      <c r="CN644" s="849"/>
      <c r="CO644" s="849"/>
      <c r="CP644" s="849"/>
      <c r="CQ644" s="881"/>
      <c r="CR644" s="4"/>
      <c r="CS644" s="151">
        <f>BN644+BS644+BX644+CC644+CH644+CM644</f>
        <v>2</v>
      </c>
      <c r="CT644" s="43" t="s">
        <v>1367</v>
      </c>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902" t="e">
        <f t="shared" si="23"/>
        <v>#VALUE!</v>
      </c>
      <c r="DY644" s="849"/>
      <c r="DZ644" s="849"/>
      <c r="EA644" s="849"/>
      <c r="EB644" s="881"/>
      <c r="EC644" s="902">
        <f t="shared" si="24"/>
        <v>196.75</v>
      </c>
      <c r="ED644" s="849"/>
      <c r="EE644" s="849"/>
      <c r="EF644" s="849"/>
      <c r="EG644" s="881"/>
      <c r="EH644" s="902" t="e">
        <f t="shared" si="25"/>
        <v>#VALUE!</v>
      </c>
      <c r="EI644" s="849"/>
      <c r="EJ644" s="849"/>
      <c r="EK644" s="849"/>
      <c r="EL644" s="881"/>
      <c r="EM644" s="902" t="e">
        <f t="shared" si="26"/>
        <v>#VALUE!</v>
      </c>
      <c r="EN644" s="849"/>
      <c r="EO644" s="849"/>
      <c r="EP644" s="849"/>
      <c r="EQ644" s="881"/>
      <c r="ER644" s="902" t="e">
        <f t="shared" si="27"/>
        <v>#VALUE!</v>
      </c>
      <c r="ES644" s="849"/>
      <c r="ET644" s="849"/>
      <c r="EU644" s="849"/>
      <c r="EV644" s="881"/>
      <c r="EW644" s="902" t="e">
        <f t="shared" si="28"/>
        <v>#VALUE!</v>
      </c>
      <c r="EX644" s="849"/>
      <c r="EY644" s="849"/>
      <c r="EZ644" s="849"/>
      <c r="FA644" s="881"/>
    </row>
    <row r="645" spans="1:157" ht="15.75" customHeight="1">
      <c r="A645" s="4"/>
      <c r="B645" s="147" t="s">
        <v>1331</v>
      </c>
      <c r="C645" s="900"/>
      <c r="D645" s="849"/>
      <c r="E645" s="849"/>
      <c r="F645" s="849"/>
      <c r="G645" s="849"/>
      <c r="H645" s="849"/>
      <c r="I645" s="849"/>
      <c r="J645" s="849"/>
      <c r="K645" s="849"/>
      <c r="L645" s="849"/>
      <c r="M645" s="849"/>
      <c r="N645" s="881"/>
      <c r="O645" s="907"/>
      <c r="P645" s="849"/>
      <c r="Q645" s="881"/>
      <c r="R645" s="886"/>
      <c r="S645" s="849"/>
      <c r="T645" s="881"/>
      <c r="U645" s="908"/>
      <c r="V645" s="849"/>
      <c r="W645" s="881"/>
      <c r="X645" s="909" t="s">
        <v>1009</v>
      </c>
      <c r="Y645" s="849"/>
      <c r="Z645" s="849"/>
      <c r="AA645" s="849"/>
      <c r="AB645" s="881"/>
      <c r="AC645" s="886"/>
      <c r="AD645" s="849"/>
      <c r="AE645" s="881"/>
      <c r="AF645" s="888"/>
      <c r="AG645" s="849"/>
      <c r="AH645" s="849"/>
      <c r="AI645" s="849"/>
      <c r="AJ645" s="881"/>
      <c r="AK645" s="888"/>
      <c r="AL645" s="849"/>
      <c r="AM645" s="849"/>
      <c r="AN645" s="881"/>
      <c r="AO645" s="906"/>
      <c r="AP645" s="849"/>
      <c r="AQ645" s="849"/>
      <c r="AR645" s="849"/>
      <c r="AS645" s="881"/>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150">
        <f>BN644*1</f>
        <v>0</v>
      </c>
      <c r="BS645" s="4"/>
      <c r="BT645" s="4"/>
      <c r="BU645" s="4"/>
      <c r="BV645" s="4"/>
      <c r="BW645" s="150">
        <f>BS644*1</f>
        <v>0</v>
      </c>
      <c r="BX645" s="4"/>
      <c r="BY645" s="4"/>
      <c r="BZ645" s="4"/>
      <c r="CA645" s="4"/>
      <c r="CB645" s="150">
        <f>BX644*2</f>
        <v>2</v>
      </c>
      <c r="CC645" s="4"/>
      <c r="CD645" s="4"/>
      <c r="CE645" s="4"/>
      <c r="CF645" s="4"/>
      <c r="CG645" s="150">
        <f>CC644*3</f>
        <v>3</v>
      </c>
      <c r="CH645" s="4"/>
      <c r="CI645" s="4"/>
      <c r="CJ645" s="4"/>
      <c r="CK645" s="4"/>
      <c r="CL645" s="150">
        <f>CH644*4</f>
        <v>0</v>
      </c>
      <c r="CM645" s="4"/>
      <c r="CN645" s="4"/>
      <c r="CO645" s="4"/>
      <c r="CP645" s="4"/>
      <c r="CQ645" s="150">
        <f>CM644*5</f>
        <v>0</v>
      </c>
      <c r="CR645" s="4"/>
      <c r="CS645" s="150">
        <f>BR645+BW645+CB645+CG645+CL645+CQ645</f>
        <v>5</v>
      </c>
      <c r="CT645" s="43" t="s">
        <v>1368</v>
      </c>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902" t="e">
        <f t="shared" si="23"/>
        <v>#VALUE!</v>
      </c>
      <c r="DY645" s="849"/>
      <c r="DZ645" s="849"/>
      <c r="EA645" s="849"/>
      <c r="EB645" s="881"/>
      <c r="EC645" s="902" t="e">
        <f t="shared" si="24"/>
        <v>#VALUE!</v>
      </c>
      <c r="ED645" s="849"/>
      <c r="EE645" s="849"/>
      <c r="EF645" s="849"/>
      <c r="EG645" s="881"/>
      <c r="EH645" s="902">
        <f t="shared" si="25"/>
        <v>667.05882352941182</v>
      </c>
      <c r="EI645" s="849"/>
      <c r="EJ645" s="849"/>
      <c r="EK645" s="849"/>
      <c r="EL645" s="881"/>
      <c r="EM645" s="902" t="e">
        <f t="shared" si="26"/>
        <v>#VALUE!</v>
      </c>
      <c r="EN645" s="849"/>
      <c r="EO645" s="849"/>
      <c r="EP645" s="849"/>
      <c r="EQ645" s="881"/>
      <c r="ER645" s="902" t="e">
        <f t="shared" si="27"/>
        <v>#VALUE!</v>
      </c>
      <c r="ES645" s="849"/>
      <c r="ET645" s="849"/>
      <c r="EU645" s="849"/>
      <c r="EV645" s="881"/>
      <c r="EW645" s="902" t="e">
        <f t="shared" si="28"/>
        <v>#VALUE!</v>
      </c>
      <c r="EX645" s="849"/>
      <c r="EY645" s="849"/>
      <c r="EZ645" s="849"/>
      <c r="FA645" s="881"/>
    </row>
    <row r="646" spans="1:157" ht="15.75" customHeight="1">
      <c r="A646" s="4"/>
      <c r="B646" s="147" t="s">
        <v>1332</v>
      </c>
      <c r="C646" s="900"/>
      <c r="D646" s="849"/>
      <c r="E646" s="849"/>
      <c r="F646" s="849"/>
      <c r="G646" s="849"/>
      <c r="H646" s="849"/>
      <c r="I646" s="849"/>
      <c r="J646" s="849"/>
      <c r="K646" s="849"/>
      <c r="L646" s="849"/>
      <c r="M646" s="849"/>
      <c r="N646" s="881"/>
      <c r="O646" s="907"/>
      <c r="P646" s="849"/>
      <c r="Q646" s="881"/>
      <c r="R646" s="886"/>
      <c r="S646" s="849"/>
      <c r="T646" s="881"/>
      <c r="U646" s="908"/>
      <c r="V646" s="849"/>
      <c r="W646" s="881"/>
      <c r="X646" s="909" t="s">
        <v>1009</v>
      </c>
      <c r="Y646" s="849"/>
      <c r="Z646" s="849"/>
      <c r="AA646" s="849"/>
      <c r="AB646" s="881"/>
      <c r="AC646" s="886"/>
      <c r="AD646" s="849"/>
      <c r="AE646" s="881"/>
      <c r="AF646" s="888"/>
      <c r="AG646" s="849"/>
      <c r="AH646" s="849"/>
      <c r="AI646" s="849"/>
      <c r="AJ646" s="881"/>
      <c r="AK646" s="888"/>
      <c r="AL646" s="849"/>
      <c r="AM646" s="849"/>
      <c r="AN646" s="881"/>
      <c r="AO646" s="906"/>
      <c r="AP646" s="849"/>
      <c r="AQ646" s="849"/>
      <c r="AR646" s="849"/>
      <c r="AS646" s="881"/>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902" t="e">
        <f t="shared" si="23"/>
        <v>#VALUE!</v>
      </c>
      <c r="DY646" s="849"/>
      <c r="DZ646" s="849"/>
      <c r="EA646" s="849"/>
      <c r="EB646" s="881"/>
      <c r="EC646" s="902" t="e">
        <f t="shared" si="24"/>
        <v>#VALUE!</v>
      </c>
      <c r="ED646" s="849"/>
      <c r="EE646" s="849"/>
      <c r="EF646" s="849"/>
      <c r="EG646" s="881"/>
      <c r="EH646" s="902" t="e">
        <f t="shared" si="25"/>
        <v>#VALUE!</v>
      </c>
      <c r="EI646" s="849"/>
      <c r="EJ646" s="849"/>
      <c r="EK646" s="849"/>
      <c r="EL646" s="881"/>
      <c r="EM646" s="902">
        <f t="shared" si="26"/>
        <v>1025.8823529411764</v>
      </c>
      <c r="EN646" s="849"/>
      <c r="EO646" s="849"/>
      <c r="EP646" s="849"/>
      <c r="EQ646" s="881"/>
      <c r="ER646" s="902" t="e">
        <f t="shared" si="27"/>
        <v>#VALUE!</v>
      </c>
      <c r="ES646" s="849"/>
      <c r="ET646" s="849"/>
      <c r="EU646" s="849"/>
      <c r="EV646" s="881"/>
      <c r="EW646" s="902" t="e">
        <f t="shared" si="28"/>
        <v>#VALUE!</v>
      </c>
      <c r="EX646" s="849"/>
      <c r="EY646" s="849"/>
      <c r="EZ646" s="849"/>
      <c r="FA646" s="881"/>
    </row>
    <row r="647" spans="1:157" ht="15.75" customHeight="1">
      <c r="A647" s="4"/>
      <c r="B647" s="147" t="s">
        <v>1333</v>
      </c>
      <c r="C647" s="900"/>
      <c r="D647" s="849"/>
      <c r="E647" s="849"/>
      <c r="F647" s="849"/>
      <c r="G647" s="849"/>
      <c r="H647" s="849"/>
      <c r="I647" s="849"/>
      <c r="J647" s="849"/>
      <c r="K647" s="849"/>
      <c r="L647" s="849"/>
      <c r="M647" s="849"/>
      <c r="N647" s="881"/>
      <c r="O647" s="907"/>
      <c r="P647" s="849"/>
      <c r="Q647" s="881"/>
      <c r="R647" s="886"/>
      <c r="S647" s="849"/>
      <c r="T647" s="881"/>
      <c r="U647" s="908"/>
      <c r="V647" s="849"/>
      <c r="W647" s="881"/>
      <c r="X647" s="909" t="s">
        <v>1009</v>
      </c>
      <c r="Y647" s="849"/>
      <c r="Z647" s="849"/>
      <c r="AA647" s="849"/>
      <c r="AB647" s="881"/>
      <c r="AC647" s="886"/>
      <c r="AD647" s="849"/>
      <c r="AE647" s="881"/>
      <c r="AF647" s="888"/>
      <c r="AG647" s="849"/>
      <c r="AH647" s="849"/>
      <c r="AI647" s="849"/>
      <c r="AJ647" s="881"/>
      <c r="AK647" s="888"/>
      <c r="AL647" s="849"/>
      <c r="AM647" s="849"/>
      <c r="AN647" s="881"/>
      <c r="AO647" s="906"/>
      <c r="AP647" s="849"/>
      <c r="AQ647" s="849"/>
      <c r="AR647" s="849"/>
      <c r="AS647" s="881"/>
      <c r="AT647" s="4"/>
      <c r="AU647" s="4"/>
      <c r="AV647" s="4"/>
      <c r="AW647" s="4"/>
      <c r="AX647" s="4"/>
      <c r="AY647" s="4"/>
      <c r="AZ647" s="4"/>
      <c r="BA647" s="4"/>
      <c r="BB647" s="4"/>
      <c r="BC647" s="4"/>
      <c r="BD647" s="4"/>
      <c r="BE647" s="4"/>
      <c r="BF647" s="4"/>
      <c r="BG647" s="4"/>
      <c r="BH647" s="4"/>
      <c r="BI647" s="4"/>
      <c r="BJ647" s="4"/>
      <c r="BK647" s="4"/>
      <c r="BL647" s="4"/>
      <c r="BM647" s="4"/>
      <c r="BN647" s="4" t="s">
        <v>1369</v>
      </c>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t="s">
        <v>1370</v>
      </c>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902" t="e">
        <f t="shared" si="23"/>
        <v>#VALUE!</v>
      </c>
      <c r="DY647" s="849"/>
      <c r="DZ647" s="849"/>
      <c r="EA647" s="849"/>
      <c r="EB647" s="881"/>
      <c r="EC647" s="902" t="e">
        <f t="shared" si="24"/>
        <v>#VALUE!</v>
      </c>
      <c r="ED647" s="849"/>
      <c r="EE647" s="849"/>
      <c r="EF647" s="849"/>
      <c r="EG647" s="881"/>
      <c r="EH647" s="902" t="e">
        <f t="shared" si="25"/>
        <v>#VALUE!</v>
      </c>
      <c r="EI647" s="849"/>
      <c r="EJ647" s="849"/>
      <c r="EK647" s="849"/>
      <c r="EL647" s="881"/>
      <c r="EM647" s="902" t="e">
        <f t="shared" si="26"/>
        <v>#VALUE!</v>
      </c>
      <c r="EN647" s="849"/>
      <c r="EO647" s="849"/>
      <c r="EP647" s="849"/>
      <c r="EQ647" s="881"/>
      <c r="ER647" s="902" t="e">
        <f t="shared" si="27"/>
        <v>#VALUE!</v>
      </c>
      <c r="ES647" s="849"/>
      <c r="ET647" s="849"/>
      <c r="EU647" s="849"/>
      <c r="EV647" s="881"/>
      <c r="EW647" s="902" t="e">
        <f t="shared" si="28"/>
        <v>#VALUE!</v>
      </c>
      <c r="EX647" s="849"/>
      <c r="EY647" s="849"/>
      <c r="EZ647" s="849"/>
      <c r="FA647" s="881"/>
    </row>
    <row r="648" spans="1:157" ht="15.75" customHeight="1">
      <c r="A648" s="4"/>
      <c r="B648" s="147" t="s">
        <v>1334</v>
      </c>
      <c r="C648" s="900"/>
      <c r="D648" s="849"/>
      <c r="E648" s="849"/>
      <c r="F648" s="849"/>
      <c r="G648" s="849"/>
      <c r="H648" s="849"/>
      <c r="I648" s="849"/>
      <c r="J648" s="849"/>
      <c r="K648" s="849"/>
      <c r="L648" s="849"/>
      <c r="M648" s="849"/>
      <c r="N648" s="881"/>
      <c r="O648" s="907"/>
      <c r="P648" s="849"/>
      <c r="Q648" s="881"/>
      <c r="R648" s="886"/>
      <c r="S648" s="849"/>
      <c r="T648" s="881"/>
      <c r="U648" s="908"/>
      <c r="V648" s="849"/>
      <c r="W648" s="881"/>
      <c r="X648" s="909" t="s">
        <v>1009</v>
      </c>
      <c r="Y648" s="849"/>
      <c r="Z648" s="849"/>
      <c r="AA648" s="849"/>
      <c r="AB648" s="881"/>
      <c r="AC648" s="886"/>
      <c r="AD648" s="849"/>
      <c r="AE648" s="881"/>
      <c r="AF648" s="888"/>
      <c r="AG648" s="849"/>
      <c r="AH648" s="849"/>
      <c r="AI648" s="849"/>
      <c r="AJ648" s="881"/>
      <c r="AK648" s="888"/>
      <c r="AL648" s="849"/>
      <c r="AM648" s="849"/>
      <c r="AN648" s="881"/>
      <c r="AO648" s="906"/>
      <c r="AP648" s="849"/>
      <c r="AQ648" s="849"/>
      <c r="AR648" s="849"/>
      <c r="AS648" s="881"/>
      <c r="AT648" s="4"/>
      <c r="AU648" s="4"/>
      <c r="AV648" s="4"/>
      <c r="AW648" s="4"/>
      <c r="AX648" s="4"/>
      <c r="AY648" s="4"/>
      <c r="AZ648" s="4"/>
      <c r="BA648" s="4"/>
      <c r="BB648" s="4"/>
      <c r="BC648" s="4"/>
      <c r="BD648" s="4"/>
      <c r="BE648" s="4"/>
      <c r="BF648" s="4"/>
      <c r="BG648" s="4"/>
      <c r="BH648" s="4"/>
      <c r="BI648" s="4"/>
      <c r="BJ648" s="4"/>
      <c r="BK648" s="4"/>
      <c r="BL648" s="4"/>
      <c r="BM648" s="4"/>
      <c r="BN648" s="903">
        <f t="shared" ref="BN648:BN657" si="35">IF(J786="SRO/Studio",O786,0)</f>
        <v>0</v>
      </c>
      <c r="BO648" s="849"/>
      <c r="BP648" s="849"/>
      <c r="BQ648" s="849"/>
      <c r="BR648" s="881"/>
      <c r="BS648" s="903">
        <f t="shared" ref="BS648:BS657" si="36">IF(J786="1 Bedroom",O786,0)</f>
        <v>0</v>
      </c>
      <c r="BT648" s="849"/>
      <c r="BU648" s="849"/>
      <c r="BV648" s="849"/>
      <c r="BW648" s="881"/>
      <c r="BX648" s="903">
        <f t="shared" ref="BX648:BX657" si="37">IF(J786="2 Bedrooms",O786,0)</f>
        <v>0</v>
      </c>
      <c r="BY648" s="849"/>
      <c r="BZ648" s="849"/>
      <c r="CA648" s="849"/>
      <c r="CB648" s="881"/>
      <c r="CC648" s="903">
        <f t="shared" ref="CC648:CC657" si="38">IF(J786="3 Bedrooms",O786,0)</f>
        <v>0</v>
      </c>
      <c r="CD648" s="849"/>
      <c r="CE648" s="849"/>
      <c r="CF648" s="849"/>
      <c r="CG648" s="881"/>
      <c r="CH648" s="903">
        <f t="shared" ref="CH648:CH657" si="39">IF(J786="4 Bedrooms",O786,0)</f>
        <v>0</v>
      </c>
      <c r="CI648" s="849"/>
      <c r="CJ648" s="849"/>
      <c r="CK648" s="849"/>
      <c r="CL648" s="881"/>
      <c r="CM648" s="903">
        <f t="shared" ref="CM648:CM657" si="40">IF(J786="5 Bedrooms",O786,0)</f>
        <v>0</v>
      </c>
      <c r="CN648" s="849"/>
      <c r="CO648" s="849"/>
      <c r="CP648" s="849"/>
      <c r="CQ648" s="881"/>
      <c r="CR648" s="11"/>
      <c r="CS648" s="903">
        <f t="shared" ref="CS648:CS657" si="41">IF(AND(BN648&gt;=1,AH786&gt;=0.1,AH786&lt;=1),O786,0)</f>
        <v>0</v>
      </c>
      <c r="CT648" s="849"/>
      <c r="CU648" s="849"/>
      <c r="CV648" s="849"/>
      <c r="CW648" s="881"/>
      <c r="CX648" s="903">
        <f t="shared" ref="CX648:CX657" si="42">IF(AND(BS648&gt;=1,AH786&gt;=0.1,AH786&lt;=1),O786,0)</f>
        <v>0</v>
      </c>
      <c r="CY648" s="849"/>
      <c r="CZ648" s="849"/>
      <c r="DA648" s="849"/>
      <c r="DB648" s="881"/>
      <c r="DC648" s="903">
        <f t="shared" ref="DC648:DC657" si="43">IF(AND(BX648&gt;=1,AH786&gt;=0.1,AH786&lt;=1),O786,0)</f>
        <v>0</v>
      </c>
      <c r="DD648" s="849"/>
      <c r="DE648" s="849"/>
      <c r="DF648" s="849"/>
      <c r="DG648" s="881"/>
      <c r="DH648" s="903">
        <f t="shared" ref="DH648:DH657" si="44">IF(AND(CC648&gt;=1,AH786&gt;=0.1,AH786&lt;=1),O786,0)</f>
        <v>0</v>
      </c>
      <c r="DI648" s="849"/>
      <c r="DJ648" s="849"/>
      <c r="DK648" s="849"/>
      <c r="DL648" s="881"/>
      <c r="DM648" s="903">
        <f t="shared" ref="DM648:DM657" si="45">IF(AND(CH648&gt;=1,AH786&gt;=0.1,AH786&lt;=1),O786,0)</f>
        <v>0</v>
      </c>
      <c r="DN648" s="849"/>
      <c r="DO648" s="849"/>
      <c r="DP648" s="849"/>
      <c r="DQ648" s="881"/>
      <c r="DR648" s="903">
        <f t="shared" ref="DR648:DR657" si="46">IF(AND(CM648&gt;=1,AH786&gt;=0.1,AH786&lt;=1),O786,0)</f>
        <v>0</v>
      </c>
      <c r="DS648" s="849"/>
      <c r="DT648" s="849"/>
      <c r="DU648" s="849"/>
      <c r="DV648" s="881"/>
      <c r="DW648" s="4"/>
      <c r="DX648" s="902" t="e">
        <f t="shared" si="23"/>
        <v>#VALUE!</v>
      </c>
      <c r="DY648" s="849"/>
      <c r="DZ648" s="849"/>
      <c r="EA648" s="849"/>
      <c r="EB648" s="881"/>
      <c r="EC648" s="902" t="e">
        <f t="shared" si="24"/>
        <v>#VALUE!</v>
      </c>
      <c r="ED648" s="849"/>
      <c r="EE648" s="849"/>
      <c r="EF648" s="849"/>
      <c r="EG648" s="881"/>
      <c r="EH648" s="902" t="e">
        <f t="shared" si="25"/>
        <v>#VALUE!</v>
      </c>
      <c r="EI648" s="849"/>
      <c r="EJ648" s="849"/>
      <c r="EK648" s="849"/>
      <c r="EL648" s="881"/>
      <c r="EM648" s="902" t="e">
        <f t="shared" si="26"/>
        <v>#VALUE!</v>
      </c>
      <c r="EN648" s="849"/>
      <c r="EO648" s="849"/>
      <c r="EP648" s="849"/>
      <c r="EQ648" s="881"/>
      <c r="ER648" s="902" t="e">
        <f t="shared" si="27"/>
        <v>#VALUE!</v>
      </c>
      <c r="ES648" s="849"/>
      <c r="ET648" s="849"/>
      <c r="EU648" s="849"/>
      <c r="EV648" s="881"/>
      <c r="EW648" s="902" t="e">
        <f t="shared" si="28"/>
        <v>#VALUE!</v>
      </c>
      <c r="EX648" s="849"/>
      <c r="EY648" s="849"/>
      <c r="EZ648" s="849"/>
      <c r="FA648" s="881"/>
    </row>
    <row r="649" spans="1:157" ht="15.75" customHeight="1">
      <c r="A649" s="4"/>
      <c r="B649" s="904" t="s">
        <v>1371</v>
      </c>
      <c r="C649" s="849"/>
      <c r="D649" s="849"/>
      <c r="E649" s="849"/>
      <c r="F649" s="849"/>
      <c r="G649" s="849"/>
      <c r="H649" s="849"/>
      <c r="I649" s="849"/>
      <c r="J649" s="849"/>
      <c r="K649" s="849"/>
      <c r="L649" s="849"/>
      <c r="M649" s="849"/>
      <c r="N649" s="849"/>
      <c r="O649" s="849"/>
      <c r="P649" s="849"/>
      <c r="Q649" s="849"/>
      <c r="R649" s="849"/>
      <c r="S649" s="849"/>
      <c r="T649" s="849"/>
      <c r="U649" s="849"/>
      <c r="V649" s="849"/>
      <c r="W649" s="849"/>
      <c r="X649" s="849"/>
      <c r="Y649" s="849"/>
      <c r="Z649" s="849"/>
      <c r="AA649" s="849"/>
      <c r="AB649" s="849"/>
      <c r="AC649" s="849"/>
      <c r="AD649" s="849"/>
      <c r="AE649" s="849"/>
      <c r="AF649" s="849"/>
      <c r="AG649" s="849"/>
      <c r="AH649" s="849"/>
      <c r="AI649" s="849"/>
      <c r="AJ649" s="849"/>
      <c r="AK649" s="849"/>
      <c r="AL649" s="849"/>
      <c r="AM649" s="849"/>
      <c r="AN649" s="881"/>
      <c r="AO649" s="905">
        <f>SUM(AO637:AR648)</f>
        <v>18190436.936172508</v>
      </c>
      <c r="AP649" s="849"/>
      <c r="AQ649" s="849"/>
      <c r="AR649" s="849"/>
      <c r="AS649" s="881"/>
      <c r="AT649" s="4"/>
      <c r="AU649" s="4"/>
      <c r="AV649" s="4"/>
      <c r="AW649" s="4"/>
      <c r="AX649" s="4"/>
      <c r="AY649" s="4"/>
      <c r="AZ649" s="4"/>
      <c r="BA649" s="4"/>
      <c r="BB649" s="4"/>
      <c r="BC649" s="4"/>
      <c r="BD649" s="4"/>
      <c r="BE649" s="4"/>
      <c r="BF649" s="4"/>
      <c r="BG649" s="4"/>
      <c r="BH649" s="4"/>
      <c r="BI649" s="4"/>
      <c r="BJ649" s="4"/>
      <c r="BK649" s="4"/>
      <c r="BL649" s="4"/>
      <c r="BM649" s="4"/>
      <c r="BN649" s="903">
        <f t="shared" si="35"/>
        <v>0</v>
      </c>
      <c r="BO649" s="849"/>
      <c r="BP649" s="849"/>
      <c r="BQ649" s="849"/>
      <c r="BR649" s="881"/>
      <c r="BS649" s="903">
        <f t="shared" si="36"/>
        <v>0</v>
      </c>
      <c r="BT649" s="849"/>
      <c r="BU649" s="849"/>
      <c r="BV649" s="849"/>
      <c r="BW649" s="881"/>
      <c r="BX649" s="903">
        <f t="shared" si="37"/>
        <v>0</v>
      </c>
      <c r="BY649" s="849"/>
      <c r="BZ649" s="849"/>
      <c r="CA649" s="849"/>
      <c r="CB649" s="881"/>
      <c r="CC649" s="903">
        <f t="shared" si="38"/>
        <v>0</v>
      </c>
      <c r="CD649" s="849"/>
      <c r="CE649" s="849"/>
      <c r="CF649" s="849"/>
      <c r="CG649" s="881"/>
      <c r="CH649" s="903">
        <f t="shared" si="39"/>
        <v>0</v>
      </c>
      <c r="CI649" s="849"/>
      <c r="CJ649" s="849"/>
      <c r="CK649" s="849"/>
      <c r="CL649" s="881"/>
      <c r="CM649" s="903">
        <f t="shared" si="40"/>
        <v>0</v>
      </c>
      <c r="CN649" s="849"/>
      <c r="CO649" s="849"/>
      <c r="CP649" s="849"/>
      <c r="CQ649" s="881"/>
      <c r="CR649" s="11"/>
      <c r="CS649" s="903">
        <f t="shared" si="41"/>
        <v>0</v>
      </c>
      <c r="CT649" s="849"/>
      <c r="CU649" s="849"/>
      <c r="CV649" s="849"/>
      <c r="CW649" s="881"/>
      <c r="CX649" s="903">
        <f t="shared" si="42"/>
        <v>0</v>
      </c>
      <c r="CY649" s="849"/>
      <c r="CZ649" s="849"/>
      <c r="DA649" s="849"/>
      <c r="DB649" s="881"/>
      <c r="DC649" s="903">
        <f t="shared" si="43"/>
        <v>0</v>
      </c>
      <c r="DD649" s="849"/>
      <c r="DE649" s="849"/>
      <c r="DF649" s="849"/>
      <c r="DG649" s="881"/>
      <c r="DH649" s="903">
        <f t="shared" si="44"/>
        <v>0</v>
      </c>
      <c r="DI649" s="849"/>
      <c r="DJ649" s="849"/>
      <c r="DK649" s="849"/>
      <c r="DL649" s="881"/>
      <c r="DM649" s="903">
        <f t="shared" si="45"/>
        <v>0</v>
      </c>
      <c r="DN649" s="849"/>
      <c r="DO649" s="849"/>
      <c r="DP649" s="849"/>
      <c r="DQ649" s="881"/>
      <c r="DR649" s="903">
        <f t="shared" si="46"/>
        <v>0</v>
      </c>
      <c r="DS649" s="849"/>
      <c r="DT649" s="849"/>
      <c r="DU649" s="849"/>
      <c r="DV649" s="881"/>
      <c r="DW649" s="4"/>
      <c r="DX649" s="902" t="e">
        <f t="shared" si="23"/>
        <v>#VALUE!</v>
      </c>
      <c r="DY649" s="849"/>
      <c r="DZ649" s="849"/>
      <c r="EA649" s="849"/>
      <c r="EB649" s="881"/>
      <c r="EC649" s="902" t="e">
        <f t="shared" si="24"/>
        <v>#VALUE!</v>
      </c>
      <c r="ED649" s="849"/>
      <c r="EE649" s="849"/>
      <c r="EF649" s="849"/>
      <c r="EG649" s="881"/>
      <c r="EH649" s="902" t="e">
        <f t="shared" si="25"/>
        <v>#VALUE!</v>
      </c>
      <c r="EI649" s="849"/>
      <c r="EJ649" s="849"/>
      <c r="EK649" s="849"/>
      <c r="EL649" s="881"/>
      <c r="EM649" s="902" t="e">
        <f t="shared" si="26"/>
        <v>#VALUE!</v>
      </c>
      <c r="EN649" s="849"/>
      <c r="EO649" s="849"/>
      <c r="EP649" s="849"/>
      <c r="EQ649" s="881"/>
      <c r="ER649" s="902" t="e">
        <f t="shared" si="27"/>
        <v>#VALUE!</v>
      </c>
      <c r="ES649" s="849"/>
      <c r="ET649" s="849"/>
      <c r="EU649" s="849"/>
      <c r="EV649" s="881"/>
      <c r="EW649" s="902" t="e">
        <f t="shared" si="28"/>
        <v>#VALUE!</v>
      </c>
      <c r="EX649" s="849"/>
      <c r="EY649" s="849"/>
      <c r="EZ649" s="849"/>
      <c r="FA649" s="881"/>
    </row>
    <row r="650" spans="1:157" ht="12.75" customHeight="1">
      <c r="A650" s="4"/>
      <c r="B650" s="904" t="s">
        <v>1372</v>
      </c>
      <c r="C650" s="849"/>
      <c r="D650" s="849"/>
      <c r="E650" s="849"/>
      <c r="F650" s="849"/>
      <c r="G650" s="849"/>
      <c r="H650" s="849"/>
      <c r="I650" s="849"/>
      <c r="J650" s="849"/>
      <c r="K650" s="849"/>
      <c r="L650" s="849"/>
      <c r="M650" s="849"/>
      <c r="N650" s="849"/>
      <c r="O650" s="849"/>
      <c r="P650" s="849"/>
      <c r="Q650" s="849"/>
      <c r="R650" s="849"/>
      <c r="S650" s="849"/>
      <c r="T650" s="849"/>
      <c r="U650" s="849"/>
      <c r="V650" s="849"/>
      <c r="W650" s="849"/>
      <c r="X650" s="849"/>
      <c r="Y650" s="849"/>
      <c r="Z650" s="849"/>
      <c r="AA650" s="849"/>
      <c r="AB650" s="849"/>
      <c r="AC650" s="849"/>
      <c r="AD650" s="849"/>
      <c r="AE650" s="849"/>
      <c r="AF650" s="849"/>
      <c r="AG650" s="849"/>
      <c r="AH650" s="849"/>
      <c r="AI650" s="849"/>
      <c r="AJ650" s="849"/>
      <c r="AK650" s="849"/>
      <c r="AL650" s="849"/>
      <c r="AM650" s="849"/>
      <c r="AN650" s="881"/>
      <c r="AO650" s="906">
        <f>[1]budgets!$C$13-[1]budgets!$C$106</f>
        <v>12920564.132444812</v>
      </c>
      <c r="AP650" s="849"/>
      <c r="AQ650" s="849"/>
      <c r="AR650" s="849"/>
      <c r="AS650" s="881"/>
      <c r="AT650" s="4"/>
      <c r="AU650" s="4"/>
      <c r="AV650" s="4"/>
      <c r="AW650" s="4"/>
      <c r="AX650" s="4"/>
      <c r="AY650" s="4"/>
      <c r="AZ650" s="4"/>
      <c r="BA650" s="4"/>
      <c r="BB650" s="4"/>
      <c r="BC650" s="4"/>
      <c r="BD650" s="4"/>
      <c r="BE650" s="4"/>
      <c r="BF650" s="4"/>
      <c r="BG650" s="4"/>
      <c r="BH650" s="4"/>
      <c r="BI650" s="4"/>
      <c r="BJ650" s="4"/>
      <c r="BK650" s="4"/>
      <c r="BL650" s="4"/>
      <c r="BM650" s="4"/>
      <c r="BN650" s="903">
        <f t="shared" si="35"/>
        <v>0</v>
      </c>
      <c r="BO650" s="849"/>
      <c r="BP650" s="849"/>
      <c r="BQ650" s="849"/>
      <c r="BR650" s="881"/>
      <c r="BS650" s="903">
        <f t="shared" si="36"/>
        <v>0</v>
      </c>
      <c r="BT650" s="849"/>
      <c r="BU650" s="849"/>
      <c r="BV650" s="849"/>
      <c r="BW650" s="881"/>
      <c r="BX650" s="903">
        <f t="shared" si="37"/>
        <v>0</v>
      </c>
      <c r="BY650" s="849"/>
      <c r="BZ650" s="849"/>
      <c r="CA650" s="849"/>
      <c r="CB650" s="881"/>
      <c r="CC650" s="903">
        <f t="shared" si="38"/>
        <v>0</v>
      </c>
      <c r="CD650" s="849"/>
      <c r="CE650" s="849"/>
      <c r="CF650" s="849"/>
      <c r="CG650" s="881"/>
      <c r="CH650" s="903">
        <f t="shared" si="39"/>
        <v>0</v>
      </c>
      <c r="CI650" s="849"/>
      <c r="CJ650" s="849"/>
      <c r="CK650" s="849"/>
      <c r="CL650" s="881"/>
      <c r="CM650" s="903">
        <f t="shared" si="40"/>
        <v>0</v>
      </c>
      <c r="CN650" s="849"/>
      <c r="CO650" s="849"/>
      <c r="CP650" s="849"/>
      <c r="CQ650" s="881"/>
      <c r="CR650" s="11"/>
      <c r="CS650" s="903">
        <f t="shared" si="41"/>
        <v>0</v>
      </c>
      <c r="CT650" s="849"/>
      <c r="CU650" s="849"/>
      <c r="CV650" s="849"/>
      <c r="CW650" s="881"/>
      <c r="CX650" s="903">
        <f t="shared" si="42"/>
        <v>0</v>
      </c>
      <c r="CY650" s="849"/>
      <c r="CZ650" s="849"/>
      <c r="DA650" s="849"/>
      <c r="DB650" s="881"/>
      <c r="DC650" s="903">
        <f t="shared" si="43"/>
        <v>0</v>
      </c>
      <c r="DD650" s="849"/>
      <c r="DE650" s="849"/>
      <c r="DF650" s="849"/>
      <c r="DG650" s="881"/>
      <c r="DH650" s="903">
        <f t="shared" si="44"/>
        <v>0</v>
      </c>
      <c r="DI650" s="849"/>
      <c r="DJ650" s="849"/>
      <c r="DK650" s="849"/>
      <c r="DL650" s="881"/>
      <c r="DM650" s="903">
        <f t="shared" si="45"/>
        <v>0</v>
      </c>
      <c r="DN650" s="849"/>
      <c r="DO650" s="849"/>
      <c r="DP650" s="849"/>
      <c r="DQ650" s="881"/>
      <c r="DR650" s="903">
        <f t="shared" si="46"/>
        <v>0</v>
      </c>
      <c r="DS650" s="849"/>
      <c r="DT650" s="849"/>
      <c r="DU650" s="849"/>
      <c r="DV650" s="881"/>
      <c r="DW650" s="4"/>
      <c r="DX650" s="902" t="e">
        <f t="shared" si="23"/>
        <v>#VALUE!</v>
      </c>
      <c r="DY650" s="849"/>
      <c r="DZ650" s="849"/>
      <c r="EA650" s="849"/>
      <c r="EB650" s="881"/>
      <c r="EC650" s="902" t="e">
        <f t="shared" si="24"/>
        <v>#VALUE!</v>
      </c>
      <c r="ED650" s="849"/>
      <c r="EE650" s="849"/>
      <c r="EF650" s="849"/>
      <c r="EG650" s="881"/>
      <c r="EH650" s="902" t="e">
        <f t="shared" si="25"/>
        <v>#VALUE!</v>
      </c>
      <c r="EI650" s="849"/>
      <c r="EJ650" s="849"/>
      <c r="EK650" s="849"/>
      <c r="EL650" s="881"/>
      <c r="EM650" s="902" t="e">
        <f t="shared" si="26"/>
        <v>#VALUE!</v>
      </c>
      <c r="EN650" s="849"/>
      <c r="EO650" s="849"/>
      <c r="EP650" s="849"/>
      <c r="EQ650" s="881"/>
      <c r="ER650" s="902" t="e">
        <f t="shared" si="27"/>
        <v>#VALUE!</v>
      </c>
      <c r="ES650" s="849"/>
      <c r="ET650" s="849"/>
      <c r="EU650" s="849"/>
      <c r="EV650" s="881"/>
      <c r="EW650" s="902" t="e">
        <f t="shared" si="28"/>
        <v>#VALUE!</v>
      </c>
      <c r="EX650" s="849"/>
      <c r="EY650" s="849"/>
      <c r="EZ650" s="849"/>
      <c r="FA650" s="881"/>
    </row>
    <row r="651" spans="1:157" ht="12.75" customHeight="1">
      <c r="A651" s="4"/>
      <c r="B651" s="1001" t="s">
        <v>1373</v>
      </c>
      <c r="C651" s="893"/>
      <c r="D651" s="893"/>
      <c r="E651" s="893"/>
      <c r="F651" s="893"/>
      <c r="G651" s="893"/>
      <c r="H651" s="893"/>
      <c r="I651" s="893"/>
      <c r="J651" s="893"/>
      <c r="K651" s="893"/>
      <c r="L651" s="893"/>
      <c r="M651" s="893"/>
      <c r="N651" s="893"/>
      <c r="O651" s="893"/>
      <c r="P651" s="893"/>
      <c r="Q651" s="893"/>
      <c r="R651" s="893"/>
      <c r="S651" s="893"/>
      <c r="T651" s="893"/>
      <c r="U651" s="893"/>
      <c r="V651" s="893"/>
      <c r="W651" s="893"/>
      <c r="X651" s="893"/>
      <c r="Y651" s="893"/>
      <c r="Z651" s="893"/>
      <c r="AA651" s="893"/>
      <c r="AB651" s="893"/>
      <c r="AC651" s="893"/>
      <c r="AD651" s="893"/>
      <c r="AE651" s="893"/>
      <c r="AF651" s="893"/>
      <c r="AG651" s="893"/>
      <c r="AH651" s="893"/>
      <c r="AI651" s="893"/>
      <c r="AJ651" s="893"/>
      <c r="AK651" s="893"/>
      <c r="AL651" s="893"/>
      <c r="AM651" s="893"/>
      <c r="AN651" s="915"/>
      <c r="AO651" s="905">
        <f>AO649+AO650</f>
        <v>31111001.068617322</v>
      </c>
      <c r="AP651" s="849"/>
      <c r="AQ651" s="849"/>
      <c r="AR651" s="849"/>
      <c r="AS651" s="881"/>
      <c r="AT651" s="4"/>
      <c r="AU651" s="4"/>
      <c r="AV651" s="4"/>
      <c r="AW651" s="4"/>
      <c r="AX651" s="4"/>
      <c r="AY651" s="4"/>
      <c r="AZ651" s="4"/>
      <c r="BA651" s="4"/>
      <c r="BB651" s="4"/>
      <c r="BC651" s="4"/>
      <c r="BD651" s="4"/>
      <c r="BE651" s="4"/>
      <c r="BF651" s="4"/>
      <c r="BG651" s="4"/>
      <c r="BH651" s="4"/>
      <c r="BI651" s="4"/>
      <c r="BJ651" s="4"/>
      <c r="BK651" s="4"/>
      <c r="BL651" s="4"/>
      <c r="BM651" s="4"/>
      <c r="BN651" s="903">
        <f t="shared" si="35"/>
        <v>0</v>
      </c>
      <c r="BO651" s="849"/>
      <c r="BP651" s="849"/>
      <c r="BQ651" s="849"/>
      <c r="BR651" s="881"/>
      <c r="BS651" s="903">
        <f t="shared" si="36"/>
        <v>0</v>
      </c>
      <c r="BT651" s="849"/>
      <c r="BU651" s="849"/>
      <c r="BV651" s="849"/>
      <c r="BW651" s="881"/>
      <c r="BX651" s="903">
        <f t="shared" si="37"/>
        <v>0</v>
      </c>
      <c r="BY651" s="849"/>
      <c r="BZ651" s="849"/>
      <c r="CA651" s="849"/>
      <c r="CB651" s="881"/>
      <c r="CC651" s="903">
        <f t="shared" si="38"/>
        <v>0</v>
      </c>
      <c r="CD651" s="849"/>
      <c r="CE651" s="849"/>
      <c r="CF651" s="849"/>
      <c r="CG651" s="881"/>
      <c r="CH651" s="903">
        <f t="shared" si="39"/>
        <v>0</v>
      </c>
      <c r="CI651" s="849"/>
      <c r="CJ651" s="849"/>
      <c r="CK651" s="849"/>
      <c r="CL651" s="881"/>
      <c r="CM651" s="903">
        <f t="shared" si="40"/>
        <v>0</v>
      </c>
      <c r="CN651" s="849"/>
      <c r="CO651" s="849"/>
      <c r="CP651" s="849"/>
      <c r="CQ651" s="881"/>
      <c r="CR651" s="11"/>
      <c r="CS651" s="903">
        <f t="shared" si="41"/>
        <v>0</v>
      </c>
      <c r="CT651" s="849"/>
      <c r="CU651" s="849"/>
      <c r="CV651" s="849"/>
      <c r="CW651" s="881"/>
      <c r="CX651" s="903">
        <f t="shared" si="42"/>
        <v>0</v>
      </c>
      <c r="CY651" s="849"/>
      <c r="CZ651" s="849"/>
      <c r="DA651" s="849"/>
      <c r="DB651" s="881"/>
      <c r="DC651" s="903">
        <f t="shared" si="43"/>
        <v>0</v>
      </c>
      <c r="DD651" s="849"/>
      <c r="DE651" s="849"/>
      <c r="DF651" s="849"/>
      <c r="DG651" s="881"/>
      <c r="DH651" s="903">
        <f t="shared" si="44"/>
        <v>0</v>
      </c>
      <c r="DI651" s="849"/>
      <c r="DJ651" s="849"/>
      <c r="DK651" s="849"/>
      <c r="DL651" s="881"/>
      <c r="DM651" s="903">
        <f t="shared" si="45"/>
        <v>0</v>
      </c>
      <c r="DN651" s="849"/>
      <c r="DO651" s="849"/>
      <c r="DP651" s="849"/>
      <c r="DQ651" s="881"/>
      <c r="DR651" s="903">
        <f t="shared" si="46"/>
        <v>0</v>
      </c>
      <c r="DS651" s="849"/>
      <c r="DT651" s="849"/>
      <c r="DU651" s="849"/>
      <c r="DV651" s="881"/>
      <c r="DW651" s="4"/>
      <c r="DX651" s="902" t="e">
        <f t="shared" si="23"/>
        <v>#VALUE!</v>
      </c>
      <c r="DY651" s="849"/>
      <c r="DZ651" s="849"/>
      <c r="EA651" s="849"/>
      <c r="EB651" s="881"/>
      <c r="EC651" s="902" t="e">
        <f t="shared" si="24"/>
        <v>#VALUE!</v>
      </c>
      <c r="ED651" s="849"/>
      <c r="EE651" s="849"/>
      <c r="EF651" s="849"/>
      <c r="EG651" s="881"/>
      <c r="EH651" s="902" t="e">
        <f t="shared" si="25"/>
        <v>#VALUE!</v>
      </c>
      <c r="EI651" s="849"/>
      <c r="EJ651" s="849"/>
      <c r="EK651" s="849"/>
      <c r="EL651" s="881"/>
      <c r="EM651" s="902" t="e">
        <f t="shared" si="26"/>
        <v>#VALUE!</v>
      </c>
      <c r="EN651" s="849"/>
      <c r="EO651" s="849"/>
      <c r="EP651" s="849"/>
      <c r="EQ651" s="881"/>
      <c r="ER651" s="902" t="e">
        <f t="shared" si="27"/>
        <v>#VALUE!</v>
      </c>
      <c r="ES651" s="849"/>
      <c r="ET651" s="849"/>
      <c r="EU651" s="849"/>
      <c r="EV651" s="881"/>
      <c r="EW651" s="902" t="e">
        <f t="shared" si="28"/>
        <v>#VALUE!</v>
      </c>
      <c r="EX651" s="849"/>
      <c r="EY651" s="849"/>
      <c r="EZ651" s="849"/>
      <c r="FA651" s="881"/>
    </row>
    <row r="652" spans="1:157" ht="15.75" customHeight="1">
      <c r="A652" s="4"/>
      <c r="B652" s="9"/>
      <c r="C652" s="4"/>
      <c r="D652" s="4"/>
      <c r="E652" s="4"/>
      <c r="F652" s="4"/>
      <c r="G652" s="4"/>
      <c r="H652" s="4"/>
      <c r="I652" s="4"/>
      <c r="J652" s="4"/>
      <c r="K652" s="91"/>
      <c r="L652" s="19"/>
      <c r="M652" s="19"/>
      <c r="N652" s="19"/>
      <c r="O652" s="19"/>
      <c r="P652" s="19"/>
      <c r="Q652" s="19"/>
      <c r="R652" s="19"/>
      <c r="S652" s="4"/>
      <c r="T652" s="4"/>
      <c r="U652" s="4"/>
      <c r="V652" s="4"/>
      <c r="W652" s="4"/>
      <c r="X652" s="4"/>
      <c r="Y652" s="4"/>
      <c r="Z652" s="4"/>
      <c r="AA652" s="4"/>
      <c r="AB652" s="4"/>
      <c r="AC652" s="91"/>
      <c r="AD652" s="19"/>
      <c r="AE652" s="19"/>
      <c r="AF652" s="19"/>
      <c r="AG652" s="19"/>
      <c r="AH652" s="19"/>
      <c r="AI652" s="19"/>
      <c r="AJ652" s="19"/>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903">
        <f t="shared" si="35"/>
        <v>0</v>
      </c>
      <c r="BO652" s="849"/>
      <c r="BP652" s="849"/>
      <c r="BQ652" s="849"/>
      <c r="BR652" s="881"/>
      <c r="BS652" s="903">
        <f t="shared" si="36"/>
        <v>0</v>
      </c>
      <c r="BT652" s="849"/>
      <c r="BU652" s="849"/>
      <c r="BV652" s="849"/>
      <c r="BW652" s="881"/>
      <c r="BX652" s="903">
        <f t="shared" si="37"/>
        <v>0</v>
      </c>
      <c r="BY652" s="849"/>
      <c r="BZ652" s="849"/>
      <c r="CA652" s="849"/>
      <c r="CB652" s="881"/>
      <c r="CC652" s="903">
        <f t="shared" si="38"/>
        <v>0</v>
      </c>
      <c r="CD652" s="849"/>
      <c r="CE652" s="849"/>
      <c r="CF652" s="849"/>
      <c r="CG652" s="881"/>
      <c r="CH652" s="903">
        <f t="shared" si="39"/>
        <v>0</v>
      </c>
      <c r="CI652" s="849"/>
      <c r="CJ652" s="849"/>
      <c r="CK652" s="849"/>
      <c r="CL652" s="881"/>
      <c r="CM652" s="903">
        <f t="shared" si="40"/>
        <v>0</v>
      </c>
      <c r="CN652" s="849"/>
      <c r="CO652" s="849"/>
      <c r="CP652" s="849"/>
      <c r="CQ652" s="881"/>
      <c r="CR652" s="11"/>
      <c r="CS652" s="903">
        <f t="shared" si="41"/>
        <v>0</v>
      </c>
      <c r="CT652" s="849"/>
      <c r="CU652" s="849"/>
      <c r="CV652" s="849"/>
      <c r="CW652" s="881"/>
      <c r="CX652" s="903">
        <f t="shared" si="42"/>
        <v>0</v>
      </c>
      <c r="CY652" s="849"/>
      <c r="CZ652" s="849"/>
      <c r="DA652" s="849"/>
      <c r="DB652" s="881"/>
      <c r="DC652" s="903">
        <f t="shared" si="43"/>
        <v>0</v>
      </c>
      <c r="DD652" s="849"/>
      <c r="DE652" s="849"/>
      <c r="DF652" s="849"/>
      <c r="DG652" s="881"/>
      <c r="DH652" s="903">
        <f t="shared" si="44"/>
        <v>0</v>
      </c>
      <c r="DI652" s="849"/>
      <c r="DJ652" s="849"/>
      <c r="DK652" s="849"/>
      <c r="DL652" s="881"/>
      <c r="DM652" s="903">
        <f t="shared" si="45"/>
        <v>0</v>
      </c>
      <c r="DN652" s="849"/>
      <c r="DO652" s="849"/>
      <c r="DP652" s="849"/>
      <c r="DQ652" s="881"/>
      <c r="DR652" s="903">
        <f t="shared" si="46"/>
        <v>0</v>
      </c>
      <c r="DS652" s="849"/>
      <c r="DT652" s="849"/>
      <c r="DU652" s="849"/>
      <c r="DV652" s="881"/>
      <c r="DW652" s="4"/>
      <c r="DX652" s="902" t="e">
        <f t="shared" si="23"/>
        <v>#VALUE!</v>
      </c>
      <c r="DY652" s="849"/>
      <c r="DZ652" s="849"/>
      <c r="EA652" s="849"/>
      <c r="EB652" s="881"/>
      <c r="EC652" s="902" t="e">
        <f t="shared" si="24"/>
        <v>#VALUE!</v>
      </c>
      <c r="ED652" s="849"/>
      <c r="EE652" s="849"/>
      <c r="EF652" s="849"/>
      <c r="EG652" s="881"/>
      <c r="EH652" s="902" t="e">
        <f t="shared" si="25"/>
        <v>#VALUE!</v>
      </c>
      <c r="EI652" s="849"/>
      <c r="EJ652" s="849"/>
      <c r="EK652" s="849"/>
      <c r="EL652" s="881"/>
      <c r="EM652" s="902" t="e">
        <f t="shared" si="26"/>
        <v>#VALUE!</v>
      </c>
      <c r="EN652" s="849"/>
      <c r="EO652" s="849"/>
      <c r="EP652" s="849"/>
      <c r="EQ652" s="881"/>
      <c r="ER652" s="902" t="e">
        <f t="shared" si="27"/>
        <v>#VALUE!</v>
      </c>
      <c r="ES652" s="849"/>
      <c r="ET652" s="849"/>
      <c r="EU652" s="849"/>
      <c r="EV652" s="881"/>
      <c r="EW652" s="902" t="e">
        <f t="shared" si="28"/>
        <v>#VALUE!</v>
      </c>
      <c r="EX652" s="849"/>
      <c r="EY652" s="849"/>
      <c r="EZ652" s="849"/>
      <c r="FA652" s="881"/>
    </row>
    <row r="653" spans="1:157" ht="15.75" customHeight="1">
      <c r="A653" s="148" t="s">
        <v>17</v>
      </c>
      <c r="B653" s="4" t="s">
        <v>1336</v>
      </c>
      <c r="C653" s="4"/>
      <c r="D653" s="4"/>
      <c r="E653" s="4"/>
      <c r="F653" s="4"/>
      <c r="G653" s="892" t="str">
        <f>C637</f>
        <v>US Bank tax exempt permanent loan</v>
      </c>
      <c r="H653" s="893"/>
      <c r="I653" s="893"/>
      <c r="J653" s="893"/>
      <c r="K653" s="893"/>
      <c r="L653" s="893"/>
      <c r="M653" s="893"/>
      <c r="N653" s="893"/>
      <c r="O653" s="893"/>
      <c r="P653" s="893"/>
      <c r="Q653" s="893"/>
      <c r="R653" s="893"/>
      <c r="S653" s="12"/>
      <c r="T653" s="148" t="s">
        <v>30</v>
      </c>
      <c r="U653" s="4" t="s">
        <v>1336</v>
      </c>
      <c r="V653" s="4"/>
      <c r="W653" s="4"/>
      <c r="X653" s="4"/>
      <c r="Y653" s="4"/>
      <c r="Z653" s="892" t="str">
        <f>C638</f>
        <v>HCD NPLH</v>
      </c>
      <c r="AA653" s="893"/>
      <c r="AB653" s="893"/>
      <c r="AC653" s="893"/>
      <c r="AD653" s="893"/>
      <c r="AE653" s="893"/>
      <c r="AF653" s="893"/>
      <c r="AG653" s="893"/>
      <c r="AH653" s="893"/>
      <c r="AI653" s="893"/>
      <c r="AJ653" s="893"/>
      <c r="AK653" s="893"/>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903">
        <f t="shared" si="35"/>
        <v>0</v>
      </c>
      <c r="BO653" s="849"/>
      <c r="BP653" s="849"/>
      <c r="BQ653" s="849"/>
      <c r="BR653" s="881"/>
      <c r="BS653" s="903">
        <f t="shared" si="36"/>
        <v>0</v>
      </c>
      <c r="BT653" s="849"/>
      <c r="BU653" s="849"/>
      <c r="BV653" s="849"/>
      <c r="BW653" s="881"/>
      <c r="BX653" s="903">
        <f t="shared" si="37"/>
        <v>0</v>
      </c>
      <c r="BY653" s="849"/>
      <c r="BZ653" s="849"/>
      <c r="CA653" s="849"/>
      <c r="CB653" s="881"/>
      <c r="CC653" s="903">
        <f t="shared" si="38"/>
        <v>0</v>
      </c>
      <c r="CD653" s="849"/>
      <c r="CE653" s="849"/>
      <c r="CF653" s="849"/>
      <c r="CG653" s="881"/>
      <c r="CH653" s="903">
        <f t="shared" si="39"/>
        <v>0</v>
      </c>
      <c r="CI653" s="849"/>
      <c r="CJ653" s="849"/>
      <c r="CK653" s="849"/>
      <c r="CL653" s="881"/>
      <c r="CM653" s="903">
        <f t="shared" si="40"/>
        <v>0</v>
      </c>
      <c r="CN653" s="849"/>
      <c r="CO653" s="849"/>
      <c r="CP653" s="849"/>
      <c r="CQ653" s="881"/>
      <c r="CR653" s="11"/>
      <c r="CS653" s="903">
        <f t="shared" si="41"/>
        <v>0</v>
      </c>
      <c r="CT653" s="849"/>
      <c r="CU653" s="849"/>
      <c r="CV653" s="849"/>
      <c r="CW653" s="881"/>
      <c r="CX653" s="903">
        <f t="shared" si="42"/>
        <v>0</v>
      </c>
      <c r="CY653" s="849"/>
      <c r="CZ653" s="849"/>
      <c r="DA653" s="849"/>
      <c r="DB653" s="881"/>
      <c r="DC653" s="903">
        <f t="shared" si="43"/>
        <v>0</v>
      </c>
      <c r="DD653" s="849"/>
      <c r="DE653" s="849"/>
      <c r="DF653" s="849"/>
      <c r="DG653" s="881"/>
      <c r="DH653" s="903">
        <f t="shared" si="44"/>
        <v>0</v>
      </c>
      <c r="DI653" s="849"/>
      <c r="DJ653" s="849"/>
      <c r="DK653" s="849"/>
      <c r="DL653" s="881"/>
      <c r="DM653" s="903">
        <f t="shared" si="45"/>
        <v>0</v>
      </c>
      <c r="DN653" s="849"/>
      <c r="DO653" s="849"/>
      <c r="DP653" s="849"/>
      <c r="DQ653" s="881"/>
      <c r="DR653" s="903">
        <f t="shared" si="46"/>
        <v>0</v>
      </c>
      <c r="DS653" s="849"/>
      <c r="DT653" s="849"/>
      <c r="DU653" s="849"/>
      <c r="DV653" s="881"/>
      <c r="DW653" s="4"/>
      <c r="DX653" s="902" t="e">
        <f t="shared" si="23"/>
        <v>#VALUE!</v>
      </c>
      <c r="DY653" s="849"/>
      <c r="DZ653" s="849"/>
      <c r="EA653" s="849"/>
      <c r="EB653" s="881"/>
      <c r="EC653" s="902" t="e">
        <f t="shared" si="24"/>
        <v>#VALUE!</v>
      </c>
      <c r="ED653" s="849"/>
      <c r="EE653" s="849"/>
      <c r="EF653" s="849"/>
      <c r="EG653" s="881"/>
      <c r="EH653" s="902" t="e">
        <f t="shared" si="25"/>
        <v>#VALUE!</v>
      </c>
      <c r="EI653" s="849"/>
      <c r="EJ653" s="849"/>
      <c r="EK653" s="849"/>
      <c r="EL653" s="881"/>
      <c r="EM653" s="902" t="e">
        <f t="shared" si="26"/>
        <v>#VALUE!</v>
      </c>
      <c r="EN653" s="849"/>
      <c r="EO653" s="849"/>
      <c r="EP653" s="849"/>
      <c r="EQ653" s="881"/>
      <c r="ER653" s="902" t="e">
        <f t="shared" si="27"/>
        <v>#VALUE!</v>
      </c>
      <c r="ES653" s="849"/>
      <c r="ET653" s="849"/>
      <c r="EU653" s="849"/>
      <c r="EV653" s="881"/>
      <c r="EW653" s="902" t="e">
        <f t="shared" si="28"/>
        <v>#VALUE!</v>
      </c>
      <c r="EX653" s="849"/>
      <c r="EY653" s="849"/>
      <c r="EZ653" s="849"/>
      <c r="FA653" s="881"/>
    </row>
    <row r="654" spans="1:157" ht="15.75" customHeight="1">
      <c r="A654" s="74"/>
      <c r="B654" s="4" t="s">
        <v>1073</v>
      </c>
      <c r="C654" s="4"/>
      <c r="D654" s="4"/>
      <c r="E654" s="4"/>
      <c r="F654" s="4"/>
      <c r="G654" s="894" t="str">
        <f>G579</f>
        <v>621 Capitol Mall, Suite 800</v>
      </c>
      <c r="H654" s="895"/>
      <c r="I654" s="895"/>
      <c r="J654" s="895"/>
      <c r="K654" s="895"/>
      <c r="L654" s="895"/>
      <c r="M654" s="895"/>
      <c r="N654" s="895"/>
      <c r="O654" s="895"/>
      <c r="P654" s="895"/>
      <c r="Q654" s="895"/>
      <c r="R654" s="891"/>
      <c r="S654" s="12"/>
      <c r="T654" s="74"/>
      <c r="U654" s="4" t="s">
        <v>1073</v>
      </c>
      <c r="V654" s="4"/>
      <c r="W654" s="4"/>
      <c r="X654" s="4"/>
      <c r="Y654" s="4"/>
      <c r="Z654" s="894" t="s">
        <v>2579</v>
      </c>
      <c r="AA654" s="895"/>
      <c r="AB654" s="895"/>
      <c r="AC654" s="895"/>
      <c r="AD654" s="895"/>
      <c r="AE654" s="895"/>
      <c r="AF654" s="895"/>
      <c r="AG654" s="895"/>
      <c r="AH654" s="895"/>
      <c r="AI654" s="895"/>
      <c r="AJ654" s="895"/>
      <c r="AK654" s="891"/>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903">
        <f t="shared" si="35"/>
        <v>0</v>
      </c>
      <c r="BO654" s="849"/>
      <c r="BP654" s="849"/>
      <c r="BQ654" s="849"/>
      <c r="BR654" s="881"/>
      <c r="BS654" s="903">
        <f t="shared" si="36"/>
        <v>0</v>
      </c>
      <c r="BT654" s="849"/>
      <c r="BU654" s="849"/>
      <c r="BV654" s="849"/>
      <c r="BW654" s="881"/>
      <c r="BX654" s="903">
        <f t="shared" si="37"/>
        <v>0</v>
      </c>
      <c r="BY654" s="849"/>
      <c r="BZ654" s="849"/>
      <c r="CA654" s="849"/>
      <c r="CB654" s="881"/>
      <c r="CC654" s="903">
        <f t="shared" si="38"/>
        <v>0</v>
      </c>
      <c r="CD654" s="849"/>
      <c r="CE654" s="849"/>
      <c r="CF654" s="849"/>
      <c r="CG654" s="881"/>
      <c r="CH654" s="903">
        <f t="shared" si="39"/>
        <v>0</v>
      </c>
      <c r="CI654" s="849"/>
      <c r="CJ654" s="849"/>
      <c r="CK654" s="849"/>
      <c r="CL654" s="881"/>
      <c r="CM654" s="903">
        <f t="shared" si="40"/>
        <v>0</v>
      </c>
      <c r="CN654" s="849"/>
      <c r="CO654" s="849"/>
      <c r="CP654" s="849"/>
      <c r="CQ654" s="881"/>
      <c r="CR654" s="11"/>
      <c r="CS654" s="903">
        <f t="shared" si="41"/>
        <v>0</v>
      </c>
      <c r="CT654" s="849"/>
      <c r="CU654" s="849"/>
      <c r="CV654" s="849"/>
      <c r="CW654" s="881"/>
      <c r="CX654" s="903">
        <f t="shared" si="42"/>
        <v>0</v>
      </c>
      <c r="CY654" s="849"/>
      <c r="CZ654" s="849"/>
      <c r="DA654" s="849"/>
      <c r="DB654" s="881"/>
      <c r="DC654" s="903">
        <f t="shared" si="43"/>
        <v>0</v>
      </c>
      <c r="DD654" s="849"/>
      <c r="DE654" s="849"/>
      <c r="DF654" s="849"/>
      <c r="DG654" s="881"/>
      <c r="DH654" s="903">
        <f t="shared" si="44"/>
        <v>0</v>
      </c>
      <c r="DI654" s="849"/>
      <c r="DJ654" s="849"/>
      <c r="DK654" s="849"/>
      <c r="DL654" s="881"/>
      <c r="DM654" s="903">
        <f t="shared" si="45"/>
        <v>0</v>
      </c>
      <c r="DN654" s="849"/>
      <c r="DO654" s="849"/>
      <c r="DP654" s="849"/>
      <c r="DQ654" s="881"/>
      <c r="DR654" s="903">
        <f t="shared" si="46"/>
        <v>0</v>
      </c>
      <c r="DS654" s="849"/>
      <c r="DT654" s="849"/>
      <c r="DU654" s="849"/>
      <c r="DV654" s="881"/>
      <c r="DW654" s="4"/>
      <c r="DX654" s="902" t="e">
        <f t="shared" si="23"/>
        <v>#VALUE!</v>
      </c>
      <c r="DY654" s="849"/>
      <c r="DZ654" s="849"/>
      <c r="EA654" s="849"/>
      <c r="EB654" s="881"/>
      <c r="EC654" s="902" t="e">
        <f t="shared" si="24"/>
        <v>#VALUE!</v>
      </c>
      <c r="ED654" s="849"/>
      <c r="EE654" s="849"/>
      <c r="EF654" s="849"/>
      <c r="EG654" s="881"/>
      <c r="EH654" s="902" t="e">
        <f t="shared" si="25"/>
        <v>#VALUE!</v>
      </c>
      <c r="EI654" s="849"/>
      <c r="EJ654" s="849"/>
      <c r="EK654" s="849"/>
      <c r="EL654" s="881"/>
      <c r="EM654" s="902" t="e">
        <f t="shared" si="26"/>
        <v>#VALUE!</v>
      </c>
      <c r="EN654" s="849"/>
      <c r="EO654" s="849"/>
      <c r="EP654" s="849"/>
      <c r="EQ654" s="881"/>
      <c r="ER654" s="902" t="e">
        <f t="shared" si="27"/>
        <v>#VALUE!</v>
      </c>
      <c r="ES654" s="849"/>
      <c r="ET654" s="849"/>
      <c r="EU654" s="849"/>
      <c r="EV654" s="881"/>
      <c r="EW654" s="902" t="e">
        <f t="shared" si="28"/>
        <v>#VALUE!</v>
      </c>
      <c r="EX654" s="849"/>
      <c r="EY654" s="849"/>
      <c r="EZ654" s="849"/>
      <c r="FA654" s="881"/>
    </row>
    <row r="655" spans="1:157" ht="15.75" customHeight="1">
      <c r="A655" s="74"/>
      <c r="B655" s="4" t="s">
        <v>944</v>
      </c>
      <c r="C655" s="4"/>
      <c r="D655" s="4"/>
      <c r="E655" s="4"/>
      <c r="F655" s="4"/>
      <c r="G655" s="894" t="str">
        <f>G580</f>
        <v>Sacramento</v>
      </c>
      <c r="H655" s="895"/>
      <c r="I655" s="895"/>
      <c r="J655" s="895"/>
      <c r="K655" s="895"/>
      <c r="L655" s="895"/>
      <c r="M655" s="895"/>
      <c r="N655" s="895"/>
      <c r="O655" s="895"/>
      <c r="P655" s="895"/>
      <c r="Q655" s="895"/>
      <c r="R655" s="891"/>
      <c r="S655" s="4"/>
      <c r="T655" s="74"/>
      <c r="U655" s="4" t="s">
        <v>944</v>
      </c>
      <c r="V655" s="4"/>
      <c r="W655" s="4"/>
      <c r="X655" s="4"/>
      <c r="Y655" s="4"/>
      <c r="Z655" s="900" t="s">
        <v>954</v>
      </c>
      <c r="AA655" s="849"/>
      <c r="AB655" s="849"/>
      <c r="AC655" s="849"/>
      <c r="AD655" s="849"/>
      <c r="AE655" s="849"/>
      <c r="AF655" s="849"/>
      <c r="AG655" s="849"/>
      <c r="AH655" s="849"/>
      <c r="AI655" s="849"/>
      <c r="AJ655" s="849"/>
      <c r="AK655" s="898"/>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903">
        <f t="shared" si="35"/>
        <v>0</v>
      </c>
      <c r="BO655" s="849"/>
      <c r="BP655" s="849"/>
      <c r="BQ655" s="849"/>
      <c r="BR655" s="881"/>
      <c r="BS655" s="903">
        <f t="shared" si="36"/>
        <v>0</v>
      </c>
      <c r="BT655" s="849"/>
      <c r="BU655" s="849"/>
      <c r="BV655" s="849"/>
      <c r="BW655" s="881"/>
      <c r="BX655" s="903">
        <f t="shared" si="37"/>
        <v>0</v>
      </c>
      <c r="BY655" s="849"/>
      <c r="BZ655" s="849"/>
      <c r="CA655" s="849"/>
      <c r="CB655" s="881"/>
      <c r="CC655" s="903">
        <f t="shared" si="38"/>
        <v>0</v>
      </c>
      <c r="CD655" s="849"/>
      <c r="CE655" s="849"/>
      <c r="CF655" s="849"/>
      <c r="CG655" s="881"/>
      <c r="CH655" s="903">
        <f t="shared" si="39"/>
        <v>0</v>
      </c>
      <c r="CI655" s="849"/>
      <c r="CJ655" s="849"/>
      <c r="CK655" s="849"/>
      <c r="CL655" s="881"/>
      <c r="CM655" s="903">
        <f t="shared" si="40"/>
        <v>0</v>
      </c>
      <c r="CN655" s="849"/>
      <c r="CO655" s="849"/>
      <c r="CP655" s="849"/>
      <c r="CQ655" s="881"/>
      <c r="CR655" s="11"/>
      <c r="CS655" s="903">
        <f t="shared" si="41"/>
        <v>0</v>
      </c>
      <c r="CT655" s="849"/>
      <c r="CU655" s="849"/>
      <c r="CV655" s="849"/>
      <c r="CW655" s="881"/>
      <c r="CX655" s="903">
        <f t="shared" si="42"/>
        <v>0</v>
      </c>
      <c r="CY655" s="849"/>
      <c r="CZ655" s="849"/>
      <c r="DA655" s="849"/>
      <c r="DB655" s="881"/>
      <c r="DC655" s="903">
        <f t="shared" si="43"/>
        <v>0</v>
      </c>
      <c r="DD655" s="849"/>
      <c r="DE655" s="849"/>
      <c r="DF655" s="849"/>
      <c r="DG655" s="881"/>
      <c r="DH655" s="903">
        <f t="shared" si="44"/>
        <v>0</v>
      </c>
      <c r="DI655" s="849"/>
      <c r="DJ655" s="849"/>
      <c r="DK655" s="849"/>
      <c r="DL655" s="881"/>
      <c r="DM655" s="903">
        <f t="shared" si="45"/>
        <v>0</v>
      </c>
      <c r="DN655" s="849"/>
      <c r="DO655" s="849"/>
      <c r="DP655" s="849"/>
      <c r="DQ655" s="881"/>
      <c r="DR655" s="903">
        <f t="shared" si="46"/>
        <v>0</v>
      </c>
      <c r="DS655" s="849"/>
      <c r="DT655" s="849"/>
      <c r="DU655" s="849"/>
      <c r="DV655" s="881"/>
      <c r="DW655" s="4"/>
      <c r="DX655" s="902" t="e">
        <f t="shared" si="23"/>
        <v>#VALUE!</v>
      </c>
      <c r="DY655" s="849"/>
      <c r="DZ655" s="849"/>
      <c r="EA655" s="849"/>
      <c r="EB655" s="881"/>
      <c r="EC655" s="902" t="e">
        <f t="shared" si="24"/>
        <v>#VALUE!</v>
      </c>
      <c r="ED655" s="849"/>
      <c r="EE655" s="849"/>
      <c r="EF655" s="849"/>
      <c r="EG655" s="881"/>
      <c r="EH655" s="902" t="e">
        <f t="shared" si="25"/>
        <v>#VALUE!</v>
      </c>
      <c r="EI655" s="849"/>
      <c r="EJ655" s="849"/>
      <c r="EK655" s="849"/>
      <c r="EL655" s="881"/>
      <c r="EM655" s="902" t="e">
        <f t="shared" si="26"/>
        <v>#VALUE!</v>
      </c>
      <c r="EN655" s="849"/>
      <c r="EO655" s="849"/>
      <c r="EP655" s="849"/>
      <c r="EQ655" s="881"/>
      <c r="ER655" s="902" t="e">
        <f t="shared" si="27"/>
        <v>#VALUE!</v>
      </c>
      <c r="ES655" s="849"/>
      <c r="ET655" s="849"/>
      <c r="EU655" s="849"/>
      <c r="EV655" s="881"/>
      <c r="EW655" s="902" t="e">
        <f t="shared" si="28"/>
        <v>#VALUE!</v>
      </c>
      <c r="EX655" s="849"/>
      <c r="EY655" s="849"/>
      <c r="EZ655" s="849"/>
      <c r="FA655" s="881"/>
    </row>
    <row r="656" spans="1:157" ht="15.75" customHeight="1">
      <c r="A656" s="74"/>
      <c r="B656" s="4" t="s">
        <v>1337</v>
      </c>
      <c r="C656" s="4"/>
      <c r="D656" s="4"/>
      <c r="E656" s="4"/>
      <c r="F656" s="4"/>
      <c r="G656" s="894" t="str">
        <f>G581</f>
        <v>Jennifer Craig</v>
      </c>
      <c r="H656" s="895"/>
      <c r="I656" s="895"/>
      <c r="J656" s="895"/>
      <c r="K656" s="895"/>
      <c r="L656" s="895"/>
      <c r="M656" s="895"/>
      <c r="N656" s="895"/>
      <c r="O656" s="895"/>
      <c r="P656" s="895"/>
      <c r="Q656" s="895"/>
      <c r="R656" s="891"/>
      <c r="S656" s="12"/>
      <c r="T656" s="74"/>
      <c r="U656" s="4" t="s">
        <v>1337</v>
      </c>
      <c r="V656" s="4"/>
      <c r="W656" s="4"/>
      <c r="X656" s="4"/>
      <c r="Y656" s="4"/>
      <c r="Z656" s="900" t="s">
        <v>2580</v>
      </c>
      <c r="AA656" s="849"/>
      <c r="AB656" s="849"/>
      <c r="AC656" s="849"/>
      <c r="AD656" s="849"/>
      <c r="AE656" s="849"/>
      <c r="AF656" s="849"/>
      <c r="AG656" s="849"/>
      <c r="AH656" s="849"/>
      <c r="AI656" s="849"/>
      <c r="AJ656" s="849"/>
      <c r="AK656" s="898"/>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903">
        <f t="shared" si="35"/>
        <v>0</v>
      </c>
      <c r="BO656" s="849"/>
      <c r="BP656" s="849"/>
      <c r="BQ656" s="849"/>
      <c r="BR656" s="881"/>
      <c r="BS656" s="903">
        <f t="shared" si="36"/>
        <v>0</v>
      </c>
      <c r="BT656" s="849"/>
      <c r="BU656" s="849"/>
      <c r="BV656" s="849"/>
      <c r="BW656" s="881"/>
      <c r="BX656" s="903">
        <f t="shared" si="37"/>
        <v>0</v>
      </c>
      <c r="BY656" s="849"/>
      <c r="BZ656" s="849"/>
      <c r="CA656" s="849"/>
      <c r="CB656" s="881"/>
      <c r="CC656" s="903">
        <f t="shared" si="38"/>
        <v>0</v>
      </c>
      <c r="CD656" s="849"/>
      <c r="CE656" s="849"/>
      <c r="CF656" s="849"/>
      <c r="CG656" s="881"/>
      <c r="CH656" s="903">
        <f t="shared" si="39"/>
        <v>0</v>
      </c>
      <c r="CI656" s="849"/>
      <c r="CJ656" s="849"/>
      <c r="CK656" s="849"/>
      <c r="CL656" s="881"/>
      <c r="CM656" s="903">
        <f t="shared" si="40"/>
        <v>0</v>
      </c>
      <c r="CN656" s="849"/>
      <c r="CO656" s="849"/>
      <c r="CP656" s="849"/>
      <c r="CQ656" s="881"/>
      <c r="CR656" s="11"/>
      <c r="CS656" s="903">
        <f t="shared" si="41"/>
        <v>0</v>
      </c>
      <c r="CT656" s="849"/>
      <c r="CU656" s="849"/>
      <c r="CV656" s="849"/>
      <c r="CW656" s="881"/>
      <c r="CX656" s="903">
        <f t="shared" si="42"/>
        <v>0</v>
      </c>
      <c r="CY656" s="849"/>
      <c r="CZ656" s="849"/>
      <c r="DA656" s="849"/>
      <c r="DB656" s="881"/>
      <c r="DC656" s="903">
        <f t="shared" si="43"/>
        <v>0</v>
      </c>
      <c r="DD656" s="849"/>
      <c r="DE656" s="849"/>
      <c r="DF656" s="849"/>
      <c r="DG656" s="881"/>
      <c r="DH656" s="903">
        <f t="shared" si="44"/>
        <v>0</v>
      </c>
      <c r="DI656" s="849"/>
      <c r="DJ656" s="849"/>
      <c r="DK656" s="849"/>
      <c r="DL656" s="881"/>
      <c r="DM656" s="903">
        <f t="shared" si="45"/>
        <v>0</v>
      </c>
      <c r="DN656" s="849"/>
      <c r="DO656" s="849"/>
      <c r="DP656" s="849"/>
      <c r="DQ656" s="881"/>
      <c r="DR656" s="903">
        <f t="shared" si="46"/>
        <v>0</v>
      </c>
      <c r="DS656" s="849"/>
      <c r="DT656" s="849"/>
      <c r="DU656" s="849"/>
      <c r="DV656" s="881"/>
      <c r="DW656" s="4"/>
      <c r="DX656" s="902" t="e">
        <f t="shared" si="23"/>
        <v>#VALUE!</v>
      </c>
      <c r="DY656" s="849"/>
      <c r="DZ656" s="849"/>
      <c r="EA656" s="849"/>
      <c r="EB656" s="881"/>
      <c r="EC656" s="902" t="e">
        <f t="shared" si="24"/>
        <v>#VALUE!</v>
      </c>
      <c r="ED656" s="849"/>
      <c r="EE656" s="849"/>
      <c r="EF656" s="849"/>
      <c r="EG656" s="881"/>
      <c r="EH656" s="902" t="e">
        <f t="shared" si="25"/>
        <v>#VALUE!</v>
      </c>
      <c r="EI656" s="849"/>
      <c r="EJ656" s="849"/>
      <c r="EK656" s="849"/>
      <c r="EL656" s="881"/>
      <c r="EM656" s="902" t="e">
        <f t="shared" si="26"/>
        <v>#VALUE!</v>
      </c>
      <c r="EN656" s="849"/>
      <c r="EO656" s="849"/>
      <c r="EP656" s="849"/>
      <c r="EQ656" s="881"/>
      <c r="ER656" s="902" t="e">
        <f t="shared" si="27"/>
        <v>#VALUE!</v>
      </c>
      <c r="ES656" s="849"/>
      <c r="ET656" s="849"/>
      <c r="EU656" s="849"/>
      <c r="EV656" s="881"/>
      <c r="EW656" s="902" t="e">
        <f t="shared" si="28"/>
        <v>#VALUE!</v>
      </c>
      <c r="EX656" s="849"/>
      <c r="EY656" s="849"/>
      <c r="EZ656" s="849"/>
      <c r="FA656" s="881"/>
    </row>
    <row r="657" spans="1:157" ht="15.75" customHeight="1">
      <c r="A657" s="74"/>
      <c r="B657" s="4" t="s">
        <v>854</v>
      </c>
      <c r="C657" s="4"/>
      <c r="D657" s="4"/>
      <c r="E657" s="4"/>
      <c r="F657" s="4"/>
      <c r="G657" s="901" t="str">
        <f>G582</f>
        <v>(314) 335-1433</v>
      </c>
      <c r="H657" s="849"/>
      <c r="I657" s="849"/>
      <c r="J657" s="849"/>
      <c r="K657" s="849"/>
      <c r="L657" s="898"/>
      <c r="M657" s="4"/>
      <c r="N657" s="4"/>
      <c r="O657" s="19" t="s">
        <v>1077</v>
      </c>
      <c r="P657" s="900"/>
      <c r="Q657" s="849"/>
      <c r="R657" s="898"/>
      <c r="S657" s="78"/>
      <c r="T657" s="74"/>
      <c r="U657" s="4" t="s">
        <v>854</v>
      </c>
      <c r="V657" s="4"/>
      <c r="W657" s="4"/>
      <c r="X657" s="4"/>
      <c r="Y657" s="4"/>
      <c r="Z657" s="901" t="s">
        <v>2581</v>
      </c>
      <c r="AA657" s="849"/>
      <c r="AB657" s="849"/>
      <c r="AC657" s="849"/>
      <c r="AD657" s="849"/>
      <c r="AE657" s="898"/>
      <c r="AF657" s="4"/>
      <c r="AG657" s="4"/>
      <c r="AH657" s="19" t="s">
        <v>1077</v>
      </c>
      <c r="AI657" s="900"/>
      <c r="AJ657" s="849"/>
      <c r="AK657" s="898"/>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903">
        <f t="shared" si="35"/>
        <v>0</v>
      </c>
      <c r="BO657" s="849"/>
      <c r="BP657" s="849"/>
      <c r="BQ657" s="849"/>
      <c r="BR657" s="881"/>
      <c r="BS657" s="903">
        <f t="shared" si="36"/>
        <v>0</v>
      </c>
      <c r="BT657" s="849"/>
      <c r="BU657" s="849"/>
      <c r="BV657" s="849"/>
      <c r="BW657" s="881"/>
      <c r="BX657" s="903">
        <f t="shared" si="37"/>
        <v>0</v>
      </c>
      <c r="BY657" s="849"/>
      <c r="BZ657" s="849"/>
      <c r="CA657" s="849"/>
      <c r="CB657" s="881"/>
      <c r="CC657" s="903">
        <f t="shared" si="38"/>
        <v>0</v>
      </c>
      <c r="CD657" s="849"/>
      <c r="CE657" s="849"/>
      <c r="CF657" s="849"/>
      <c r="CG657" s="881"/>
      <c r="CH657" s="903">
        <f t="shared" si="39"/>
        <v>0</v>
      </c>
      <c r="CI657" s="849"/>
      <c r="CJ657" s="849"/>
      <c r="CK657" s="849"/>
      <c r="CL657" s="881"/>
      <c r="CM657" s="903">
        <f t="shared" si="40"/>
        <v>0</v>
      </c>
      <c r="CN657" s="849"/>
      <c r="CO657" s="849"/>
      <c r="CP657" s="849"/>
      <c r="CQ657" s="881"/>
      <c r="CR657" s="11"/>
      <c r="CS657" s="903">
        <f t="shared" si="41"/>
        <v>0</v>
      </c>
      <c r="CT657" s="849"/>
      <c r="CU657" s="849"/>
      <c r="CV657" s="849"/>
      <c r="CW657" s="881"/>
      <c r="CX657" s="903">
        <f t="shared" si="42"/>
        <v>0</v>
      </c>
      <c r="CY657" s="849"/>
      <c r="CZ657" s="849"/>
      <c r="DA657" s="849"/>
      <c r="DB657" s="881"/>
      <c r="DC657" s="903">
        <f t="shared" si="43"/>
        <v>0</v>
      </c>
      <c r="DD657" s="849"/>
      <c r="DE657" s="849"/>
      <c r="DF657" s="849"/>
      <c r="DG657" s="881"/>
      <c r="DH657" s="903">
        <f t="shared" si="44"/>
        <v>0</v>
      </c>
      <c r="DI657" s="849"/>
      <c r="DJ657" s="849"/>
      <c r="DK657" s="849"/>
      <c r="DL657" s="881"/>
      <c r="DM657" s="903">
        <f t="shared" si="45"/>
        <v>0</v>
      </c>
      <c r="DN657" s="849"/>
      <c r="DO657" s="849"/>
      <c r="DP657" s="849"/>
      <c r="DQ657" s="881"/>
      <c r="DR657" s="903">
        <f t="shared" si="46"/>
        <v>0</v>
      </c>
      <c r="DS657" s="849"/>
      <c r="DT657" s="849"/>
      <c r="DU657" s="849"/>
      <c r="DV657" s="881"/>
      <c r="DW657" s="4"/>
      <c r="DX657" s="902" t="e">
        <f t="shared" si="23"/>
        <v>#VALUE!</v>
      </c>
      <c r="DY657" s="849"/>
      <c r="DZ657" s="849"/>
      <c r="EA657" s="849"/>
      <c r="EB657" s="881"/>
      <c r="EC657" s="902" t="e">
        <f t="shared" si="24"/>
        <v>#VALUE!</v>
      </c>
      <c r="ED657" s="849"/>
      <c r="EE657" s="849"/>
      <c r="EF657" s="849"/>
      <c r="EG657" s="881"/>
      <c r="EH657" s="902" t="e">
        <f t="shared" si="25"/>
        <v>#VALUE!</v>
      </c>
      <c r="EI657" s="849"/>
      <c r="EJ657" s="849"/>
      <c r="EK657" s="849"/>
      <c r="EL657" s="881"/>
      <c r="EM657" s="902" t="e">
        <f t="shared" si="26"/>
        <v>#VALUE!</v>
      </c>
      <c r="EN657" s="849"/>
      <c r="EO657" s="849"/>
      <c r="EP657" s="849"/>
      <c r="EQ657" s="881"/>
      <c r="ER657" s="902" t="e">
        <f t="shared" si="27"/>
        <v>#VALUE!</v>
      </c>
      <c r="ES657" s="849"/>
      <c r="ET657" s="849"/>
      <c r="EU657" s="849"/>
      <c r="EV657" s="881"/>
      <c r="EW657" s="902" t="e">
        <f t="shared" si="28"/>
        <v>#VALUE!</v>
      </c>
      <c r="EX657" s="849"/>
      <c r="EY657" s="849"/>
      <c r="EZ657" s="849"/>
      <c r="FA657" s="881"/>
    </row>
    <row r="658" spans="1:157" ht="15.75" customHeight="1">
      <c r="A658" s="74"/>
      <c r="B658" s="4" t="s">
        <v>1338</v>
      </c>
      <c r="C658" s="4"/>
      <c r="D658" s="4"/>
      <c r="E658" s="4"/>
      <c r="F658" s="4"/>
      <c r="G658" s="4"/>
      <c r="H658" s="894" t="s">
        <v>2578</v>
      </c>
      <c r="I658" s="895"/>
      <c r="J658" s="895"/>
      <c r="K658" s="895"/>
      <c r="L658" s="895"/>
      <c r="M658" s="895"/>
      <c r="N658" s="895"/>
      <c r="O658" s="895"/>
      <c r="P658" s="895"/>
      <c r="Q658" s="895"/>
      <c r="R658" s="891"/>
      <c r="S658" s="12"/>
      <c r="T658" s="74"/>
      <c r="U658" s="4" t="s">
        <v>1338</v>
      </c>
      <c r="V658" s="4"/>
      <c r="W658" s="4"/>
      <c r="X658" s="4"/>
      <c r="Y658" s="4"/>
      <c r="Z658" s="4"/>
      <c r="AA658" s="894" t="s">
        <v>2582</v>
      </c>
      <c r="AB658" s="895"/>
      <c r="AC658" s="895"/>
      <c r="AD658" s="895"/>
      <c r="AE658" s="895"/>
      <c r="AF658" s="895"/>
      <c r="AG658" s="895"/>
      <c r="AH658" s="895"/>
      <c r="AI658" s="895"/>
      <c r="AJ658" s="895"/>
      <c r="AK658" s="891"/>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902">
        <f>SUM(BN648:BR657)</f>
        <v>0</v>
      </c>
      <c r="BO658" s="849"/>
      <c r="BP658" s="849"/>
      <c r="BQ658" s="849"/>
      <c r="BR658" s="881"/>
      <c r="BS658" s="902">
        <f>SUM(BS648:BW657)</f>
        <v>0</v>
      </c>
      <c r="BT658" s="849"/>
      <c r="BU658" s="849"/>
      <c r="BV658" s="849"/>
      <c r="BW658" s="881"/>
      <c r="BX658" s="902">
        <f>SUM(BX648:CB657)</f>
        <v>0</v>
      </c>
      <c r="BY658" s="849"/>
      <c r="BZ658" s="849"/>
      <c r="CA658" s="849"/>
      <c r="CB658" s="881"/>
      <c r="CC658" s="902">
        <f>SUM(CC648:CG657)</f>
        <v>0</v>
      </c>
      <c r="CD658" s="849"/>
      <c r="CE658" s="849"/>
      <c r="CF658" s="849"/>
      <c r="CG658" s="881"/>
      <c r="CH658" s="902">
        <f>SUM(CH648:CL657)</f>
        <v>0</v>
      </c>
      <c r="CI658" s="849"/>
      <c r="CJ658" s="849"/>
      <c r="CK658" s="849"/>
      <c r="CL658" s="881"/>
      <c r="CM658" s="902">
        <f>SUM(CM648:CQ657)</f>
        <v>0</v>
      </c>
      <c r="CN658" s="849"/>
      <c r="CO658" s="849"/>
      <c r="CP658" s="849"/>
      <c r="CQ658" s="881"/>
      <c r="CR658" s="11"/>
      <c r="CS658" s="902">
        <f>SUM(CS648:CW657)</f>
        <v>0</v>
      </c>
      <c r="CT658" s="849"/>
      <c r="CU658" s="849"/>
      <c r="CV658" s="849"/>
      <c r="CW658" s="881"/>
      <c r="CX658" s="902">
        <f>SUM(CX648:DB657)</f>
        <v>0</v>
      </c>
      <c r="CY658" s="849"/>
      <c r="CZ658" s="849"/>
      <c r="DA658" s="849"/>
      <c r="DB658" s="881"/>
      <c r="DC658" s="902">
        <f>SUM(DC648:DG657)</f>
        <v>0</v>
      </c>
      <c r="DD658" s="849"/>
      <c r="DE658" s="849"/>
      <c r="DF658" s="849"/>
      <c r="DG658" s="881"/>
      <c r="DH658" s="902">
        <f>SUM(DH648:DL657)</f>
        <v>0</v>
      </c>
      <c r="DI658" s="849"/>
      <c r="DJ658" s="849"/>
      <c r="DK658" s="849"/>
      <c r="DL658" s="881"/>
      <c r="DM658" s="902">
        <f>SUM(DM648:DQ657)</f>
        <v>0</v>
      </c>
      <c r="DN658" s="849"/>
      <c r="DO658" s="849"/>
      <c r="DP658" s="849"/>
      <c r="DQ658" s="881"/>
      <c r="DR658" s="902">
        <f>SUM(DR648:DV657)</f>
        <v>0</v>
      </c>
      <c r="DS658" s="849"/>
      <c r="DT658" s="849"/>
      <c r="DU658" s="849"/>
      <c r="DV658" s="881"/>
      <c r="DW658" s="4"/>
      <c r="DX658" s="902" t="e">
        <f t="shared" si="23"/>
        <v>#VALUE!</v>
      </c>
      <c r="DY658" s="849"/>
      <c r="DZ658" s="849"/>
      <c r="EA658" s="849"/>
      <c r="EB658" s="881"/>
      <c r="EC658" s="902" t="e">
        <f t="shared" si="24"/>
        <v>#VALUE!</v>
      </c>
      <c r="ED658" s="849"/>
      <c r="EE658" s="849"/>
      <c r="EF658" s="849"/>
      <c r="EG658" s="881"/>
      <c r="EH658" s="902" t="e">
        <f t="shared" si="25"/>
        <v>#VALUE!</v>
      </c>
      <c r="EI658" s="849"/>
      <c r="EJ658" s="849"/>
      <c r="EK658" s="849"/>
      <c r="EL658" s="881"/>
      <c r="EM658" s="902" t="e">
        <f t="shared" si="26"/>
        <v>#VALUE!</v>
      </c>
      <c r="EN658" s="849"/>
      <c r="EO658" s="849"/>
      <c r="EP658" s="849"/>
      <c r="EQ658" s="881"/>
      <c r="ER658" s="902" t="e">
        <f t="shared" si="27"/>
        <v>#VALUE!</v>
      </c>
      <c r="ES658" s="849"/>
      <c r="ET658" s="849"/>
      <c r="EU658" s="849"/>
      <c r="EV658" s="881"/>
      <c r="EW658" s="902" t="e">
        <f t="shared" si="28"/>
        <v>#VALUE!</v>
      </c>
      <c r="EX658" s="849"/>
      <c r="EY658" s="849"/>
      <c r="EZ658" s="849"/>
      <c r="FA658" s="881"/>
    </row>
    <row r="659" spans="1:157" ht="15.75" customHeight="1">
      <c r="A659" s="74"/>
      <c r="B659" s="4" t="s">
        <v>1340</v>
      </c>
      <c r="C659" s="4"/>
      <c r="D659" s="4"/>
      <c r="E659" s="4"/>
      <c r="F659" s="4"/>
      <c r="G659" s="4"/>
      <c r="H659" s="4"/>
      <c r="I659" s="4"/>
      <c r="J659" s="4"/>
      <c r="K659" s="4"/>
      <c r="L659" s="4"/>
      <c r="M659" s="4"/>
      <c r="N659" s="890" t="s">
        <v>864</v>
      </c>
      <c r="O659" s="891"/>
      <c r="P659" s="4"/>
      <c r="Q659" s="4"/>
      <c r="R659" s="4"/>
      <c r="S659" s="4"/>
      <c r="T659" s="74"/>
      <c r="U659" s="4" t="s">
        <v>1340</v>
      </c>
      <c r="V659" s="4"/>
      <c r="W659" s="4"/>
      <c r="X659" s="4"/>
      <c r="Y659" s="4"/>
      <c r="Z659" s="4"/>
      <c r="AA659" s="4"/>
      <c r="AB659" s="4"/>
      <c r="AC659" s="4"/>
      <c r="AD659" s="4"/>
      <c r="AE659" s="4"/>
      <c r="AF659" s="4"/>
      <c r="AG659" s="890" t="s">
        <v>864</v>
      </c>
      <c r="AH659" s="891"/>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150">
        <f>BN658*1</f>
        <v>0</v>
      </c>
      <c r="BS659" s="4"/>
      <c r="BT659" s="4"/>
      <c r="BU659" s="4"/>
      <c r="BV659" s="4"/>
      <c r="BW659" s="150">
        <f>BS658*1</f>
        <v>0</v>
      </c>
      <c r="BX659" s="4"/>
      <c r="BY659" s="4"/>
      <c r="BZ659" s="4"/>
      <c r="CA659" s="4"/>
      <c r="CB659" s="150">
        <f>BX658*2</f>
        <v>0</v>
      </c>
      <c r="CC659" s="4"/>
      <c r="CD659" s="4"/>
      <c r="CE659" s="4"/>
      <c r="CF659" s="4"/>
      <c r="CG659" s="150">
        <f>CC658*3</f>
        <v>0</v>
      </c>
      <c r="CH659" s="4"/>
      <c r="CI659" s="4"/>
      <c r="CJ659" s="4"/>
      <c r="CK659" s="4"/>
      <c r="CL659" s="150">
        <f>CH658*4</f>
        <v>0</v>
      </c>
      <c r="CM659" s="4"/>
      <c r="CN659" s="4"/>
      <c r="CO659" s="4"/>
      <c r="CP659" s="4"/>
      <c r="CQ659" s="150">
        <f>CM658*5</f>
        <v>0</v>
      </c>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902" t="e">
        <f t="shared" si="23"/>
        <v>#VALUE!</v>
      </c>
      <c r="DY659" s="849"/>
      <c r="DZ659" s="849"/>
      <c r="EA659" s="849"/>
      <c r="EB659" s="881"/>
      <c r="EC659" s="902" t="e">
        <f t="shared" si="24"/>
        <v>#VALUE!</v>
      </c>
      <c r="ED659" s="849"/>
      <c r="EE659" s="849"/>
      <c r="EF659" s="849"/>
      <c r="EG659" s="881"/>
      <c r="EH659" s="902" t="e">
        <f t="shared" si="25"/>
        <v>#VALUE!</v>
      </c>
      <c r="EI659" s="849"/>
      <c r="EJ659" s="849"/>
      <c r="EK659" s="849"/>
      <c r="EL659" s="881"/>
      <c r="EM659" s="902" t="e">
        <f t="shared" si="26"/>
        <v>#VALUE!</v>
      </c>
      <c r="EN659" s="849"/>
      <c r="EO659" s="849"/>
      <c r="EP659" s="849"/>
      <c r="EQ659" s="881"/>
      <c r="ER659" s="902" t="e">
        <f t="shared" si="27"/>
        <v>#VALUE!</v>
      </c>
      <c r="ES659" s="849"/>
      <c r="ET659" s="849"/>
      <c r="EU659" s="849"/>
      <c r="EV659" s="881"/>
      <c r="EW659" s="902" t="e">
        <f t="shared" si="28"/>
        <v>#VALUE!</v>
      </c>
      <c r="EX659" s="849"/>
      <c r="EY659" s="849"/>
      <c r="EZ659" s="849"/>
      <c r="FA659" s="881"/>
    </row>
    <row r="660" spans="1:157" ht="15.75" customHeight="1">
      <c r="A660" s="74"/>
      <c r="B660" s="4"/>
      <c r="C660" s="4"/>
      <c r="D660" s="4"/>
      <c r="E660" s="4"/>
      <c r="F660" s="4"/>
      <c r="G660" s="4"/>
      <c r="H660" s="4"/>
      <c r="I660" s="4"/>
      <c r="J660" s="4"/>
      <c r="K660" s="4"/>
      <c r="L660" s="4"/>
      <c r="M660" s="4"/>
      <c r="N660" s="4"/>
      <c r="O660" s="4"/>
      <c r="P660" s="4"/>
      <c r="Q660" s="4"/>
      <c r="R660" s="4"/>
      <c r="S660" s="4"/>
      <c r="T660" s="7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150">
        <f>BN658+BS658+BX658+CC658+CH658+CM658</f>
        <v>0</v>
      </c>
      <c r="CT660" s="43" t="s">
        <v>1374</v>
      </c>
      <c r="CU660" s="4"/>
      <c r="CV660" s="4"/>
      <c r="CW660" s="4"/>
      <c r="CX660" s="4"/>
      <c r="CY660" s="4"/>
      <c r="CZ660" s="4"/>
      <c r="DA660" s="4"/>
      <c r="DB660" s="4"/>
      <c r="DC660" s="4"/>
      <c r="DD660" s="4"/>
      <c r="DE660" s="4"/>
      <c r="DF660" s="4"/>
      <c r="DG660" s="4"/>
      <c r="DH660" s="4"/>
      <c r="DI660" s="4"/>
      <c r="DJ660" s="4"/>
      <c r="DK660" s="4"/>
      <c r="DL660" s="4"/>
      <c r="DM660" s="4"/>
      <c r="DN660" s="4"/>
      <c r="DO660" s="4"/>
      <c r="DP660" s="4"/>
      <c r="DQ660" s="91" t="s">
        <v>1375</v>
      </c>
      <c r="DR660" s="902">
        <f>SUM(CS658:DV658)</f>
        <v>0</v>
      </c>
      <c r="DS660" s="849"/>
      <c r="DT660" s="849"/>
      <c r="DU660" s="849"/>
      <c r="DV660" s="881"/>
      <c r="DW660" s="4"/>
      <c r="DX660" s="902" t="e">
        <f t="shared" si="23"/>
        <v>#VALUE!</v>
      </c>
      <c r="DY660" s="849"/>
      <c r="DZ660" s="849"/>
      <c r="EA660" s="849"/>
      <c r="EB660" s="881"/>
      <c r="EC660" s="902" t="e">
        <f t="shared" si="24"/>
        <v>#VALUE!</v>
      </c>
      <c r="ED660" s="849"/>
      <c r="EE660" s="849"/>
      <c r="EF660" s="849"/>
      <c r="EG660" s="881"/>
      <c r="EH660" s="902" t="e">
        <f t="shared" si="25"/>
        <v>#VALUE!</v>
      </c>
      <c r="EI660" s="849"/>
      <c r="EJ660" s="849"/>
      <c r="EK660" s="849"/>
      <c r="EL660" s="881"/>
      <c r="EM660" s="902" t="e">
        <f t="shared" si="26"/>
        <v>#VALUE!</v>
      </c>
      <c r="EN660" s="849"/>
      <c r="EO660" s="849"/>
      <c r="EP660" s="849"/>
      <c r="EQ660" s="881"/>
      <c r="ER660" s="902" t="e">
        <f t="shared" si="27"/>
        <v>#VALUE!</v>
      </c>
      <c r="ES660" s="849"/>
      <c r="ET660" s="849"/>
      <c r="EU660" s="849"/>
      <c r="EV660" s="881"/>
      <c r="EW660" s="902" t="e">
        <f t="shared" si="28"/>
        <v>#VALUE!</v>
      </c>
      <c r="EX660" s="849"/>
      <c r="EY660" s="849"/>
      <c r="EZ660" s="849"/>
      <c r="FA660" s="881"/>
    </row>
    <row r="661" spans="1:157" ht="15.75" customHeight="1">
      <c r="A661" s="148" t="s">
        <v>38</v>
      </c>
      <c r="B661" s="4" t="s">
        <v>1336</v>
      </c>
      <c r="C661" s="4"/>
      <c r="D661" s="4"/>
      <c r="E661" s="4"/>
      <c r="F661" s="4"/>
      <c r="G661" s="892" t="str">
        <f>C639</f>
        <v>HCD HOME</v>
      </c>
      <c r="H661" s="893"/>
      <c r="I661" s="893"/>
      <c r="J661" s="893"/>
      <c r="K661" s="893"/>
      <c r="L661" s="893"/>
      <c r="M661" s="893"/>
      <c r="N661" s="893"/>
      <c r="O661" s="893"/>
      <c r="P661" s="893"/>
      <c r="Q661" s="893"/>
      <c r="R661" s="893"/>
      <c r="S661" s="4"/>
      <c r="T661" s="148" t="s">
        <v>81</v>
      </c>
      <c r="U661" s="4" t="s">
        <v>1336</v>
      </c>
      <c r="V661" s="4"/>
      <c r="W661" s="4"/>
      <c r="X661" s="4"/>
      <c r="Y661" s="4"/>
      <c r="Z661" s="892" t="str">
        <f>C640</f>
        <v>Deferred developer fee</v>
      </c>
      <c r="AA661" s="893"/>
      <c r="AB661" s="893"/>
      <c r="AC661" s="893"/>
      <c r="AD661" s="893"/>
      <c r="AE661" s="893"/>
      <c r="AF661" s="893"/>
      <c r="AG661" s="893"/>
      <c r="AH661" s="893"/>
      <c r="AI661" s="893"/>
      <c r="AJ661" s="893"/>
      <c r="AK661" s="893"/>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150">
        <f>BR659+BW659+CB659+CG659+CL659+CQ659</f>
        <v>0</v>
      </c>
      <c r="CT661" s="43" t="s">
        <v>1376</v>
      </c>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902" t="e">
        <f t="shared" si="23"/>
        <v>#VALUE!</v>
      </c>
      <c r="DY661" s="849"/>
      <c r="DZ661" s="849"/>
      <c r="EA661" s="849"/>
      <c r="EB661" s="881"/>
      <c r="EC661" s="902" t="e">
        <f t="shared" si="24"/>
        <v>#VALUE!</v>
      </c>
      <c r="ED661" s="849"/>
      <c r="EE661" s="849"/>
      <c r="EF661" s="849"/>
      <c r="EG661" s="881"/>
      <c r="EH661" s="902" t="e">
        <f t="shared" si="25"/>
        <v>#VALUE!</v>
      </c>
      <c r="EI661" s="849"/>
      <c r="EJ661" s="849"/>
      <c r="EK661" s="849"/>
      <c r="EL661" s="881"/>
      <c r="EM661" s="902" t="e">
        <f t="shared" si="26"/>
        <v>#VALUE!</v>
      </c>
      <c r="EN661" s="849"/>
      <c r="EO661" s="849"/>
      <c r="EP661" s="849"/>
      <c r="EQ661" s="881"/>
      <c r="ER661" s="902" t="e">
        <f t="shared" si="27"/>
        <v>#VALUE!</v>
      </c>
      <c r="ES661" s="849"/>
      <c r="ET661" s="849"/>
      <c r="EU661" s="849"/>
      <c r="EV661" s="881"/>
      <c r="EW661" s="902" t="e">
        <f t="shared" si="28"/>
        <v>#VALUE!</v>
      </c>
      <c r="EX661" s="849"/>
      <c r="EY661" s="849"/>
      <c r="EZ661" s="849"/>
      <c r="FA661" s="881"/>
    </row>
    <row r="662" spans="1:157" ht="15.75" customHeight="1">
      <c r="A662" s="74"/>
      <c r="B662" s="4" t="s">
        <v>1073</v>
      </c>
      <c r="C662" s="4"/>
      <c r="D662" s="4"/>
      <c r="E662" s="4"/>
      <c r="F662" s="4"/>
      <c r="G662" s="894" t="str">
        <f>Z654</f>
        <v>2020 W. El Camino Ave. Suite 670</v>
      </c>
      <c r="H662" s="895"/>
      <c r="I662" s="895"/>
      <c r="J662" s="895"/>
      <c r="K662" s="895"/>
      <c r="L662" s="895"/>
      <c r="M662" s="895"/>
      <c r="N662" s="895"/>
      <c r="O662" s="895"/>
      <c r="P662" s="895"/>
      <c r="Q662" s="895"/>
      <c r="R662" s="891"/>
      <c r="S662" s="4"/>
      <c r="T662" s="74"/>
      <c r="U662" s="4" t="s">
        <v>1073</v>
      </c>
      <c r="V662" s="4"/>
      <c r="W662" s="4"/>
      <c r="X662" s="4"/>
      <c r="Y662" s="4"/>
      <c r="Z662" s="894"/>
      <c r="AA662" s="895"/>
      <c r="AB662" s="895"/>
      <c r="AC662" s="895"/>
      <c r="AD662" s="895"/>
      <c r="AE662" s="895"/>
      <c r="AF662" s="895"/>
      <c r="AG662" s="895"/>
      <c r="AH662" s="895"/>
      <c r="AI662" s="895"/>
      <c r="AJ662" s="895"/>
      <c r="AK662" s="891"/>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t="s">
        <v>1377</v>
      </c>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902" t="e">
        <f t="shared" si="23"/>
        <v>#VALUE!</v>
      </c>
      <c r="DY662" s="849"/>
      <c r="DZ662" s="849"/>
      <c r="EA662" s="849"/>
      <c r="EB662" s="881"/>
      <c r="EC662" s="902" t="e">
        <f t="shared" si="24"/>
        <v>#VALUE!</v>
      </c>
      <c r="ED662" s="849"/>
      <c r="EE662" s="849"/>
      <c r="EF662" s="849"/>
      <c r="EG662" s="881"/>
      <c r="EH662" s="902" t="e">
        <f t="shared" si="25"/>
        <v>#VALUE!</v>
      </c>
      <c r="EI662" s="849"/>
      <c r="EJ662" s="849"/>
      <c r="EK662" s="849"/>
      <c r="EL662" s="881"/>
      <c r="EM662" s="902" t="e">
        <f t="shared" si="26"/>
        <v>#VALUE!</v>
      </c>
      <c r="EN662" s="849"/>
      <c r="EO662" s="849"/>
      <c r="EP662" s="849"/>
      <c r="EQ662" s="881"/>
      <c r="ER662" s="902" t="e">
        <f t="shared" si="27"/>
        <v>#VALUE!</v>
      </c>
      <c r="ES662" s="849"/>
      <c r="ET662" s="849"/>
      <c r="EU662" s="849"/>
      <c r="EV662" s="881"/>
      <c r="EW662" s="902" t="e">
        <f t="shared" si="28"/>
        <v>#VALUE!</v>
      </c>
      <c r="EX662" s="849"/>
      <c r="EY662" s="849"/>
      <c r="EZ662" s="849"/>
      <c r="FA662" s="881"/>
    </row>
    <row r="663" spans="1:157" ht="15.75" customHeight="1">
      <c r="A663" s="74"/>
      <c r="B663" s="4" t="s">
        <v>944</v>
      </c>
      <c r="C663" s="4"/>
      <c r="D663" s="4"/>
      <c r="E663" s="4"/>
      <c r="F663" s="4"/>
      <c r="G663" s="900" t="str">
        <f>Z655</f>
        <v>Sacramento</v>
      </c>
      <c r="H663" s="849"/>
      <c r="I663" s="849"/>
      <c r="J663" s="849"/>
      <c r="K663" s="849"/>
      <c r="L663" s="849"/>
      <c r="M663" s="849"/>
      <c r="N663" s="849"/>
      <c r="O663" s="849"/>
      <c r="P663" s="849"/>
      <c r="Q663" s="849"/>
      <c r="R663" s="898"/>
      <c r="S663" s="4"/>
      <c r="T663" s="74"/>
      <c r="U663" s="4" t="s">
        <v>944</v>
      </c>
      <c r="V663" s="4"/>
      <c r="W663" s="4"/>
      <c r="X663" s="4"/>
      <c r="Y663" s="4"/>
      <c r="Z663" s="900"/>
      <c r="AA663" s="849"/>
      <c r="AB663" s="849"/>
      <c r="AC663" s="849"/>
      <c r="AD663" s="849"/>
      <c r="AE663" s="849"/>
      <c r="AF663" s="849"/>
      <c r="AG663" s="849"/>
      <c r="AH663" s="849"/>
      <c r="AI663" s="849"/>
      <c r="AJ663" s="849"/>
      <c r="AK663" s="898"/>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902">
        <f>BN635+BN644+BN658</f>
        <v>0</v>
      </c>
      <c r="BO663" s="849"/>
      <c r="BP663" s="849"/>
      <c r="BQ663" s="849"/>
      <c r="BR663" s="881"/>
      <c r="BS663" s="917">
        <f>BS635+BS644+BS658</f>
        <v>44</v>
      </c>
      <c r="BT663" s="849"/>
      <c r="BU663" s="849"/>
      <c r="BV663" s="849"/>
      <c r="BW663" s="881"/>
      <c r="BX663" s="917">
        <f>BX635+BX644+BX658</f>
        <v>18</v>
      </c>
      <c r="BY663" s="849"/>
      <c r="BZ663" s="849"/>
      <c r="CA663" s="849"/>
      <c r="CB663" s="881"/>
      <c r="CC663" s="902">
        <f>CC635+CC644+CC658</f>
        <v>18</v>
      </c>
      <c r="CD663" s="849"/>
      <c r="CE663" s="849"/>
      <c r="CF663" s="849"/>
      <c r="CG663" s="881"/>
      <c r="CH663" s="902">
        <f>CH635+CH644+CH658</f>
        <v>0</v>
      </c>
      <c r="CI663" s="849"/>
      <c r="CJ663" s="849"/>
      <c r="CK663" s="849"/>
      <c r="CL663" s="881"/>
      <c r="CM663" s="902">
        <f>CM658+CM644+CM635</f>
        <v>0</v>
      </c>
      <c r="CN663" s="849"/>
      <c r="CO663" s="849"/>
      <c r="CP663" s="849"/>
      <c r="CQ663" s="881"/>
      <c r="CR663" s="4"/>
      <c r="CS663" s="150">
        <f>CS637+CS661</f>
        <v>129</v>
      </c>
      <c r="CT663" s="43" t="s">
        <v>1378</v>
      </c>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902">
        <f>SUMIF(DX638:EB662,"&gt;0")</f>
        <v>0</v>
      </c>
      <c r="DY663" s="849"/>
      <c r="DZ663" s="849"/>
      <c r="EA663" s="849"/>
      <c r="EB663" s="881"/>
      <c r="EC663" s="902">
        <f>SUMIF(EC638:EG662,"&gt;0")</f>
        <v>370.61363636363637</v>
      </c>
      <c r="ED663" s="849"/>
      <c r="EE663" s="849"/>
      <c r="EF663" s="849"/>
      <c r="EG663" s="881"/>
      <c r="EH663" s="902">
        <f>SUMIF(EH638:EL662,"&gt;0")</f>
        <v>736.47058823529414</v>
      </c>
      <c r="EI663" s="849"/>
      <c r="EJ663" s="849"/>
      <c r="EK663" s="849"/>
      <c r="EL663" s="881"/>
      <c r="EM663" s="902">
        <f>SUMIF(EM638:EQ662,"&gt;0")</f>
        <v>1041.8823529411764</v>
      </c>
      <c r="EN663" s="849"/>
      <c r="EO663" s="849"/>
      <c r="EP663" s="849"/>
      <c r="EQ663" s="881"/>
      <c r="ER663" s="902">
        <f>SUMIF(ER638:EV662,"&gt;0")</f>
        <v>0</v>
      </c>
      <c r="ES663" s="849"/>
      <c r="ET663" s="849"/>
      <c r="EU663" s="849"/>
      <c r="EV663" s="881"/>
      <c r="EW663" s="902">
        <f>SUMIF(EW638:FA662,"&gt;0")</f>
        <v>0</v>
      </c>
      <c r="EX663" s="849"/>
      <c r="EY663" s="849"/>
      <c r="EZ663" s="849"/>
      <c r="FA663" s="881"/>
    </row>
    <row r="664" spans="1:157" ht="15.75" customHeight="1">
      <c r="A664" s="74"/>
      <c r="B664" s="4" t="s">
        <v>1337</v>
      </c>
      <c r="C664" s="4"/>
      <c r="D664" s="4"/>
      <c r="E664" s="4"/>
      <c r="F664" s="4"/>
      <c r="G664" s="900" t="str">
        <f>Z656</f>
        <v>Jennifer Seeger</v>
      </c>
      <c r="H664" s="849"/>
      <c r="I664" s="849"/>
      <c r="J664" s="849"/>
      <c r="K664" s="849"/>
      <c r="L664" s="849"/>
      <c r="M664" s="849"/>
      <c r="N664" s="849"/>
      <c r="O664" s="849"/>
      <c r="P664" s="849"/>
      <c r="Q664" s="849"/>
      <c r="R664" s="898"/>
      <c r="S664" s="4"/>
      <c r="T664" s="74"/>
      <c r="U664" s="4" t="s">
        <v>1337</v>
      </c>
      <c r="V664" s="4"/>
      <c r="W664" s="4"/>
      <c r="X664" s="4"/>
      <c r="Y664" s="4"/>
      <c r="Z664" s="900"/>
      <c r="AA664" s="849"/>
      <c r="AB664" s="849"/>
      <c r="AC664" s="849"/>
      <c r="AD664" s="849"/>
      <c r="AE664" s="849"/>
      <c r="AF664" s="849"/>
      <c r="AG664" s="849"/>
      <c r="AH664" s="849"/>
      <c r="AI664" s="849"/>
      <c r="AJ664" s="849"/>
      <c r="AK664" s="898"/>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row>
    <row r="665" spans="1:157" ht="12.75" customHeight="1">
      <c r="A665" s="74"/>
      <c r="B665" s="4" t="s">
        <v>854</v>
      </c>
      <c r="C665" s="4"/>
      <c r="D665" s="4"/>
      <c r="E665" s="4"/>
      <c r="F665" s="4"/>
      <c r="G665" s="901" t="str">
        <f>Z657</f>
        <v>(916) 263-2771</v>
      </c>
      <c r="H665" s="849"/>
      <c r="I665" s="849"/>
      <c r="J665" s="849"/>
      <c r="K665" s="849"/>
      <c r="L665" s="898"/>
      <c r="M665" s="4"/>
      <c r="N665" s="4"/>
      <c r="O665" s="19" t="s">
        <v>1077</v>
      </c>
      <c r="P665" s="900"/>
      <c r="Q665" s="849"/>
      <c r="R665" s="898"/>
      <c r="S665" s="4"/>
      <c r="T665" s="74"/>
      <c r="U665" s="4" t="s">
        <v>854</v>
      </c>
      <c r="V665" s="4"/>
      <c r="W665" s="4"/>
      <c r="X665" s="4"/>
      <c r="Y665" s="4"/>
      <c r="Z665" s="901"/>
      <c r="AA665" s="849"/>
      <c r="AB665" s="849"/>
      <c r="AC665" s="849"/>
      <c r="AD665" s="849"/>
      <c r="AE665" s="898"/>
      <c r="AF665" s="4"/>
      <c r="AG665" s="4"/>
      <c r="AH665" s="19" t="s">
        <v>1077</v>
      </c>
      <c r="AI665" s="900"/>
      <c r="AJ665" s="849"/>
      <c r="AK665" s="898"/>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row>
    <row r="666" spans="1:157" ht="12.75" customHeight="1">
      <c r="A666" s="74"/>
      <c r="B666" s="4" t="s">
        <v>1338</v>
      </c>
      <c r="C666" s="4"/>
      <c r="D666" s="4"/>
      <c r="E666" s="4"/>
      <c r="F666" s="4"/>
      <c r="G666" s="4"/>
      <c r="H666" s="894" t="str">
        <f>AA658</f>
        <v xml:space="preserve">Soft Debt </v>
      </c>
      <c r="I666" s="895"/>
      <c r="J666" s="895"/>
      <c r="K666" s="895"/>
      <c r="L666" s="895"/>
      <c r="M666" s="895"/>
      <c r="N666" s="895"/>
      <c r="O666" s="895"/>
      <c r="P666" s="895"/>
      <c r="Q666" s="895"/>
      <c r="R666" s="891"/>
      <c r="S666" s="4"/>
      <c r="T666" s="74"/>
      <c r="U666" s="4" t="s">
        <v>1338</v>
      </c>
      <c r="V666" s="4"/>
      <c r="W666" s="4"/>
      <c r="X666" s="4"/>
      <c r="Y666" s="4"/>
      <c r="Z666" s="4"/>
      <c r="AA666" s="894"/>
      <c r="AB666" s="895"/>
      <c r="AC666" s="895"/>
      <c r="AD666" s="895"/>
      <c r="AE666" s="895"/>
      <c r="AF666" s="895"/>
      <c r="AG666" s="895"/>
      <c r="AH666" s="895"/>
      <c r="AI666" s="895"/>
      <c r="AJ666" s="895"/>
      <c r="AK666" s="891"/>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3" t="s">
        <v>1379</v>
      </c>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row>
    <row r="667" spans="1:157" ht="15.75" customHeight="1">
      <c r="A667" s="74"/>
      <c r="B667" s="4" t="s">
        <v>1340</v>
      </c>
      <c r="C667" s="4"/>
      <c r="D667" s="4"/>
      <c r="E667" s="4"/>
      <c r="F667" s="4"/>
      <c r="G667" s="4"/>
      <c r="H667" s="4"/>
      <c r="I667" s="4"/>
      <c r="J667" s="4"/>
      <c r="K667" s="4"/>
      <c r="L667" s="4"/>
      <c r="M667" s="4"/>
      <c r="N667" s="890" t="s">
        <v>764</v>
      </c>
      <c r="O667" s="891"/>
      <c r="P667" s="4"/>
      <c r="Q667" s="4"/>
      <c r="R667" s="4"/>
      <c r="S667" s="4"/>
      <c r="T667" s="74"/>
      <c r="U667" s="4" t="s">
        <v>1340</v>
      </c>
      <c r="V667" s="4"/>
      <c r="W667" s="4"/>
      <c r="X667" s="4"/>
      <c r="Y667" s="4"/>
      <c r="Z667" s="4"/>
      <c r="AA667" s="4"/>
      <c r="AB667" s="4"/>
      <c r="AC667" s="4"/>
      <c r="AD667" s="4"/>
      <c r="AE667" s="4"/>
      <c r="AF667" s="4"/>
      <c r="AG667" s="890" t="s">
        <v>864</v>
      </c>
      <c r="AH667" s="891"/>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152" t="s">
        <v>509</v>
      </c>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row>
    <row r="668" spans="1:157" ht="15.75" customHeight="1">
      <c r="A668" s="74"/>
      <c r="B668" s="4"/>
      <c r="C668" s="4"/>
      <c r="D668" s="4"/>
      <c r="E668" s="4"/>
      <c r="F668" s="4"/>
      <c r="G668" s="4"/>
      <c r="H668" s="4"/>
      <c r="I668" s="4"/>
      <c r="J668" s="4"/>
      <c r="K668" s="4"/>
      <c r="L668" s="4"/>
      <c r="M668" s="4"/>
      <c r="N668" s="4"/>
      <c r="O668" s="4"/>
      <c r="P668" s="4"/>
      <c r="Q668" s="4"/>
      <c r="R668" s="4"/>
      <c r="S668" s="4"/>
      <c r="T668" s="7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153"/>
      <c r="BQ668" s="154"/>
      <c r="BR668" s="155"/>
      <c r="BS668" s="155"/>
      <c r="BT668" s="155"/>
      <c r="BU668" s="155"/>
      <c r="BV668" s="155"/>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row>
    <row r="669" spans="1:157" ht="15.75" customHeight="1">
      <c r="A669" s="148" t="s">
        <v>85</v>
      </c>
      <c r="B669" s="4" t="s">
        <v>1336</v>
      </c>
      <c r="C669" s="4"/>
      <c r="D669" s="4"/>
      <c r="E669" s="4"/>
      <c r="F669" s="4"/>
      <c r="G669" s="892" t="str">
        <f>C641</f>
        <v>GP Equity</v>
      </c>
      <c r="H669" s="893"/>
      <c r="I669" s="893"/>
      <c r="J669" s="893"/>
      <c r="K669" s="893"/>
      <c r="L669" s="893"/>
      <c r="M669" s="893"/>
      <c r="N669" s="893"/>
      <c r="O669" s="893"/>
      <c r="P669" s="893"/>
      <c r="Q669" s="893"/>
      <c r="R669" s="893"/>
      <c r="S669" s="4"/>
      <c r="T669" s="148" t="s">
        <v>1328</v>
      </c>
      <c r="U669" s="4" t="s">
        <v>1336</v>
      </c>
      <c r="V669" s="4"/>
      <c r="W669" s="4"/>
      <c r="X669" s="4"/>
      <c r="Y669" s="4"/>
      <c r="Z669" s="892">
        <f>C642</f>
        <v>0</v>
      </c>
      <c r="AA669" s="893"/>
      <c r="AB669" s="893"/>
      <c r="AC669" s="893"/>
      <c r="AD669" s="893"/>
      <c r="AE669" s="893"/>
      <c r="AF669" s="893"/>
      <c r="AG669" s="893"/>
      <c r="AH669" s="893"/>
      <c r="AI669" s="893"/>
      <c r="AJ669" s="893"/>
      <c r="AK669" s="893"/>
      <c r="AL669" s="4"/>
      <c r="AM669" s="4"/>
      <c r="AN669" s="4"/>
      <c r="AO669" s="4"/>
      <c r="AP669" s="4"/>
      <c r="AQ669" s="4"/>
      <c r="AR669" s="4"/>
      <c r="AS669" s="4"/>
      <c r="AT669" s="4"/>
      <c r="AU669" s="4"/>
      <c r="AV669" s="4"/>
      <c r="AW669" s="4"/>
      <c r="AX669" s="4"/>
      <c r="AY669" s="4"/>
      <c r="AZ669" s="4"/>
      <c r="BA669" s="24" t="s">
        <v>1380</v>
      </c>
      <c r="BB669" s="4"/>
      <c r="BC669" s="4"/>
      <c r="BD669" s="4"/>
      <c r="BE669" s="4"/>
      <c r="BF669" s="4"/>
      <c r="BG669" s="3" t="s">
        <v>1381</v>
      </c>
      <c r="BH669" s="4"/>
      <c r="BI669" s="4"/>
      <c r="BJ669" s="4"/>
      <c r="BK669" s="4"/>
      <c r="BL669" s="4"/>
      <c r="BM669" s="4"/>
      <c r="BN669" s="4"/>
      <c r="BO669" s="4"/>
      <c r="BP669" s="156" t="s">
        <v>1382</v>
      </c>
      <c r="BQ669" s="157" t="s">
        <v>1344</v>
      </c>
      <c r="BR669" s="157" t="s">
        <v>1348</v>
      </c>
      <c r="BS669" s="157" t="s">
        <v>1349</v>
      </c>
      <c r="BT669" s="157" t="s">
        <v>1350</v>
      </c>
      <c r="BU669" s="157" t="s">
        <v>1353</v>
      </c>
      <c r="BV669" s="157" t="s">
        <v>1352</v>
      </c>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row>
    <row r="670" spans="1:157" ht="15.75" customHeight="1">
      <c r="A670" s="74"/>
      <c r="B670" s="4" t="s">
        <v>1073</v>
      </c>
      <c r="C670" s="4"/>
      <c r="D670" s="4"/>
      <c r="E670" s="4"/>
      <c r="F670" s="4"/>
      <c r="G670" s="894"/>
      <c r="H670" s="895"/>
      <c r="I670" s="895"/>
      <c r="J670" s="895"/>
      <c r="K670" s="895"/>
      <c r="L670" s="895"/>
      <c r="M670" s="895"/>
      <c r="N670" s="895"/>
      <c r="O670" s="895"/>
      <c r="P670" s="895"/>
      <c r="Q670" s="895"/>
      <c r="R670" s="891"/>
      <c r="S670" s="4"/>
      <c r="T670" s="74"/>
      <c r="U670" s="4" t="s">
        <v>1073</v>
      </c>
      <c r="V670" s="4"/>
      <c r="W670" s="4"/>
      <c r="X670" s="4"/>
      <c r="Y670" s="4"/>
      <c r="Z670" s="894"/>
      <c r="AA670" s="895"/>
      <c r="AB670" s="895"/>
      <c r="AC670" s="895"/>
      <c r="AD670" s="895"/>
      <c r="AE670" s="895"/>
      <c r="AF670" s="895"/>
      <c r="AG670" s="895"/>
      <c r="AH670" s="895"/>
      <c r="AI670" s="895"/>
      <c r="AJ670" s="895"/>
      <c r="AK670" s="891"/>
      <c r="AL670" s="4"/>
      <c r="AM670" s="4"/>
      <c r="AN670" s="4"/>
      <c r="AO670" s="4"/>
      <c r="AP670" s="4"/>
      <c r="AQ670" s="4"/>
      <c r="AR670" s="4"/>
      <c r="AS670" s="4"/>
      <c r="AT670" s="4"/>
      <c r="AU670" s="4"/>
      <c r="AV670" s="4"/>
      <c r="AW670" s="4"/>
      <c r="AX670" s="4"/>
      <c r="AY670" s="4"/>
      <c r="AZ670" s="4"/>
      <c r="BA670" s="158">
        <f t="shared" ref="BA670:BA694" si="47">IF($G728=0,"N/A",VLOOKUP($T$189,TC_Rent,(MATCH($B728,bedrooms,FALSE))))</f>
        <v>1312</v>
      </c>
      <c r="BB670" s="4"/>
      <c r="BC670" s="4"/>
      <c r="BD670" s="4"/>
      <c r="BE670" s="4"/>
      <c r="BF670" s="4"/>
      <c r="BG670" s="68" t="s">
        <v>1383</v>
      </c>
      <c r="BH670" s="159" t="s">
        <v>1384</v>
      </c>
      <c r="BI670" s="160" t="s">
        <v>1385</v>
      </c>
      <c r="BJ670" s="4"/>
      <c r="BK670" s="4"/>
      <c r="BL670" s="4"/>
      <c r="BM670" s="4"/>
      <c r="BN670" s="4"/>
      <c r="BO670" s="4"/>
      <c r="BP670" s="161" t="s">
        <v>850</v>
      </c>
      <c r="BQ670" s="162">
        <v>2284</v>
      </c>
      <c r="BR670" s="163">
        <v>2446</v>
      </c>
      <c r="BS670" s="164">
        <v>2936</v>
      </c>
      <c r="BT670" s="163">
        <v>3392</v>
      </c>
      <c r="BU670" s="164">
        <v>3784</v>
      </c>
      <c r="BV670" s="165">
        <v>4176</v>
      </c>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row>
    <row r="671" spans="1:157" ht="15.75" customHeight="1">
      <c r="A671" s="74"/>
      <c r="B671" s="4" t="s">
        <v>944</v>
      </c>
      <c r="C671" s="4"/>
      <c r="D671" s="4"/>
      <c r="E671" s="4"/>
      <c r="F671" s="4"/>
      <c r="G671" s="894"/>
      <c r="H671" s="895"/>
      <c r="I671" s="895"/>
      <c r="J671" s="895"/>
      <c r="K671" s="895"/>
      <c r="L671" s="895"/>
      <c r="M671" s="895"/>
      <c r="N671" s="895"/>
      <c r="O671" s="895"/>
      <c r="P671" s="895"/>
      <c r="Q671" s="895"/>
      <c r="R671" s="891"/>
      <c r="S671" s="4"/>
      <c r="T671" s="74"/>
      <c r="U671" s="4" t="s">
        <v>944</v>
      </c>
      <c r="V671" s="4"/>
      <c r="W671" s="4"/>
      <c r="X671" s="4"/>
      <c r="Y671" s="4"/>
      <c r="Z671" s="900"/>
      <c r="AA671" s="849"/>
      <c r="AB671" s="849"/>
      <c r="AC671" s="849"/>
      <c r="AD671" s="849"/>
      <c r="AE671" s="849"/>
      <c r="AF671" s="849"/>
      <c r="AG671" s="849"/>
      <c r="AH671" s="849"/>
      <c r="AI671" s="849"/>
      <c r="AJ671" s="849"/>
      <c r="AK671" s="898"/>
      <c r="AL671" s="4"/>
      <c r="AM671" s="4"/>
      <c r="AN671" s="4"/>
      <c r="AO671" s="4"/>
      <c r="AP671" s="4"/>
      <c r="AQ671" s="4"/>
      <c r="AR671" s="4"/>
      <c r="AS671" s="4"/>
      <c r="AT671" s="4"/>
      <c r="AU671" s="4"/>
      <c r="AV671" s="4"/>
      <c r="AW671" s="4"/>
      <c r="AX671" s="4"/>
      <c r="AY671" s="4"/>
      <c r="AZ671" s="4"/>
      <c r="BA671" s="158">
        <f t="shared" si="47"/>
        <v>1312</v>
      </c>
      <c r="BB671" s="4"/>
      <c r="BC671" s="4"/>
      <c r="BD671" s="4"/>
      <c r="BE671" s="4"/>
      <c r="BF671" s="4"/>
      <c r="BG671" s="166">
        <f t="shared" ref="BG671:BG695" si="48">G728</f>
        <v>19</v>
      </c>
      <c r="BH671" s="167">
        <f t="shared" ref="BH671:BH695" si="49">BG671/$BG$696</f>
        <v>0.24358974358974358</v>
      </c>
      <c r="BI671" s="168">
        <f t="shared" ref="BI671:BI695" si="50">IF(BH671=0," ",BH671*AH728)</f>
        <v>3.6538461538461534E-2</v>
      </c>
      <c r="BJ671" s="4"/>
      <c r="BK671" s="4"/>
      <c r="BL671" s="4"/>
      <c r="BM671" s="4"/>
      <c r="BN671" s="4"/>
      <c r="BO671" s="4"/>
      <c r="BP671" s="169" t="s">
        <v>853</v>
      </c>
      <c r="BQ671" s="170">
        <v>1456</v>
      </c>
      <c r="BR671" s="171">
        <v>1560</v>
      </c>
      <c r="BS671" s="170">
        <v>1872</v>
      </c>
      <c r="BT671" s="171">
        <v>2162</v>
      </c>
      <c r="BU671" s="171">
        <v>2414</v>
      </c>
      <c r="BV671" s="172">
        <v>2662</v>
      </c>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row>
    <row r="672" spans="1:157" ht="15.75" customHeight="1">
      <c r="A672" s="74"/>
      <c r="B672" s="4" t="s">
        <v>1337</v>
      </c>
      <c r="C672" s="4"/>
      <c r="D672" s="4"/>
      <c r="E672" s="4"/>
      <c r="F672" s="4"/>
      <c r="G672" s="894"/>
      <c r="H672" s="895"/>
      <c r="I672" s="895"/>
      <c r="J672" s="895"/>
      <c r="K672" s="895"/>
      <c r="L672" s="895"/>
      <c r="M672" s="895"/>
      <c r="N672" s="895"/>
      <c r="O672" s="895"/>
      <c r="P672" s="895"/>
      <c r="Q672" s="895"/>
      <c r="R672" s="891"/>
      <c r="S672" s="4"/>
      <c r="T672" s="74"/>
      <c r="U672" s="4" t="s">
        <v>1337</v>
      </c>
      <c r="V672" s="4"/>
      <c r="W672" s="4"/>
      <c r="X672" s="4"/>
      <c r="Y672" s="4"/>
      <c r="Z672" s="900"/>
      <c r="AA672" s="849"/>
      <c r="AB672" s="849"/>
      <c r="AC672" s="849"/>
      <c r="AD672" s="849"/>
      <c r="AE672" s="849"/>
      <c r="AF672" s="849"/>
      <c r="AG672" s="849"/>
      <c r="AH672" s="849"/>
      <c r="AI672" s="849"/>
      <c r="AJ672" s="849"/>
      <c r="AK672" s="898"/>
      <c r="AL672" s="4"/>
      <c r="AM672" s="4"/>
      <c r="AN672" s="4"/>
      <c r="AO672" s="4"/>
      <c r="AP672" s="4"/>
      <c r="AQ672" s="4"/>
      <c r="AR672" s="4"/>
      <c r="AS672" s="4"/>
      <c r="AT672" s="4"/>
      <c r="AU672" s="4"/>
      <c r="AV672" s="4"/>
      <c r="AW672" s="4"/>
      <c r="AX672" s="4"/>
      <c r="AY672" s="4"/>
      <c r="AZ672" s="4"/>
      <c r="BA672" s="158">
        <f t="shared" si="47"/>
        <v>1574</v>
      </c>
      <c r="BB672" s="4"/>
      <c r="BC672" s="4"/>
      <c r="BD672" s="4"/>
      <c r="BE672" s="4"/>
      <c r="BF672" s="4"/>
      <c r="BG672" s="173">
        <f t="shared" si="48"/>
        <v>8</v>
      </c>
      <c r="BH672" s="167">
        <f t="shared" si="49"/>
        <v>0.10256410256410256</v>
      </c>
      <c r="BI672" s="168">
        <f t="shared" si="50"/>
        <v>1.5384615384615384E-2</v>
      </c>
      <c r="BJ672" s="4"/>
      <c r="BK672" s="4"/>
      <c r="BL672" s="4"/>
      <c r="BM672" s="4"/>
      <c r="BN672" s="4"/>
      <c r="BO672" s="4"/>
      <c r="BP672" s="169" t="s">
        <v>857</v>
      </c>
      <c r="BQ672" s="174">
        <v>1376</v>
      </c>
      <c r="BR672" s="175">
        <v>1476</v>
      </c>
      <c r="BS672" s="174">
        <v>1772</v>
      </c>
      <c r="BT672" s="175">
        <v>2046</v>
      </c>
      <c r="BU672" s="175">
        <v>2282</v>
      </c>
      <c r="BV672" s="176">
        <v>2518</v>
      </c>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row>
    <row r="673" spans="1:157" ht="15.75" customHeight="1">
      <c r="A673" s="74"/>
      <c r="B673" s="4" t="s">
        <v>854</v>
      </c>
      <c r="C673" s="4"/>
      <c r="D673" s="4"/>
      <c r="E673" s="4"/>
      <c r="F673" s="4"/>
      <c r="G673" s="901"/>
      <c r="H673" s="849"/>
      <c r="I673" s="849"/>
      <c r="J673" s="849"/>
      <c r="K673" s="849"/>
      <c r="L673" s="898"/>
      <c r="M673" s="4"/>
      <c r="N673" s="4"/>
      <c r="O673" s="19" t="s">
        <v>1077</v>
      </c>
      <c r="P673" s="900"/>
      <c r="Q673" s="849"/>
      <c r="R673" s="898"/>
      <c r="S673" s="4"/>
      <c r="T673" s="74"/>
      <c r="U673" s="4" t="s">
        <v>854</v>
      </c>
      <c r="V673" s="4"/>
      <c r="W673" s="4"/>
      <c r="X673" s="4"/>
      <c r="Y673" s="4"/>
      <c r="Z673" s="901"/>
      <c r="AA673" s="849"/>
      <c r="AB673" s="849"/>
      <c r="AC673" s="849"/>
      <c r="AD673" s="849"/>
      <c r="AE673" s="898"/>
      <c r="AF673" s="4"/>
      <c r="AG673" s="4"/>
      <c r="AH673" s="19" t="s">
        <v>1077</v>
      </c>
      <c r="AI673" s="900"/>
      <c r="AJ673" s="849"/>
      <c r="AK673" s="898"/>
      <c r="AL673" s="4"/>
      <c r="AM673" s="4"/>
      <c r="AN673" s="4"/>
      <c r="AO673" s="4"/>
      <c r="AP673" s="4"/>
      <c r="AQ673" s="4"/>
      <c r="AR673" s="4"/>
      <c r="AS673" s="4"/>
      <c r="AT673" s="4"/>
      <c r="AU673" s="4"/>
      <c r="AV673" s="4"/>
      <c r="AW673" s="4"/>
      <c r="AX673" s="4"/>
      <c r="AY673" s="4"/>
      <c r="AZ673" s="4"/>
      <c r="BA673" s="158">
        <f t="shared" si="47"/>
        <v>1816</v>
      </c>
      <c r="BB673" s="4"/>
      <c r="BC673" s="4"/>
      <c r="BD673" s="4"/>
      <c r="BE673" s="4"/>
      <c r="BF673" s="4"/>
      <c r="BG673" s="173">
        <f t="shared" si="48"/>
        <v>5</v>
      </c>
      <c r="BH673" s="167">
        <f t="shared" si="49"/>
        <v>6.4102564102564097E-2</v>
      </c>
      <c r="BI673" s="168">
        <f t="shared" si="50"/>
        <v>9.6153846153846142E-3</v>
      </c>
      <c r="BJ673" s="4"/>
      <c r="BK673" s="4"/>
      <c r="BL673" s="4"/>
      <c r="BM673" s="4"/>
      <c r="BN673" s="4"/>
      <c r="BO673" s="4"/>
      <c r="BP673" s="169" t="s">
        <v>860</v>
      </c>
      <c r="BQ673" s="174">
        <v>1236</v>
      </c>
      <c r="BR673" s="175">
        <v>1326</v>
      </c>
      <c r="BS673" s="174">
        <v>1592</v>
      </c>
      <c r="BT673" s="175">
        <v>1838</v>
      </c>
      <c r="BU673" s="175">
        <v>2052</v>
      </c>
      <c r="BV673" s="176">
        <v>2262</v>
      </c>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row>
    <row r="674" spans="1:157" ht="15.75" customHeight="1">
      <c r="A674" s="74"/>
      <c r="B674" s="4" t="s">
        <v>1338</v>
      </c>
      <c r="C674" s="4"/>
      <c r="D674" s="4"/>
      <c r="E674" s="4"/>
      <c r="F674" s="4"/>
      <c r="G674" s="4"/>
      <c r="H674" s="894"/>
      <c r="I674" s="895"/>
      <c r="J674" s="895"/>
      <c r="K674" s="895"/>
      <c r="L674" s="895"/>
      <c r="M674" s="895"/>
      <c r="N674" s="895"/>
      <c r="O674" s="895"/>
      <c r="P674" s="895"/>
      <c r="Q674" s="895"/>
      <c r="R674" s="891"/>
      <c r="S674" s="4"/>
      <c r="T674" s="74"/>
      <c r="U674" s="4" t="s">
        <v>1338</v>
      </c>
      <c r="V674" s="4"/>
      <c r="W674" s="4"/>
      <c r="X674" s="4"/>
      <c r="Y674" s="4"/>
      <c r="Z674" s="4"/>
      <c r="AA674" s="894"/>
      <c r="AB674" s="895"/>
      <c r="AC674" s="895"/>
      <c r="AD674" s="895"/>
      <c r="AE674" s="895"/>
      <c r="AF674" s="895"/>
      <c r="AG674" s="895"/>
      <c r="AH674" s="895"/>
      <c r="AI674" s="895"/>
      <c r="AJ674" s="895"/>
      <c r="AK674" s="891"/>
      <c r="AL674" s="4"/>
      <c r="AM674" s="4"/>
      <c r="AN674" s="4"/>
      <c r="AO674" s="4"/>
      <c r="AP674" s="4"/>
      <c r="AQ674" s="4"/>
      <c r="AR674" s="4"/>
      <c r="AS674" s="4"/>
      <c r="AT674" s="4"/>
      <c r="AU674" s="4"/>
      <c r="AV674" s="4"/>
      <c r="AW674" s="4"/>
      <c r="AX674" s="4"/>
      <c r="AY674" s="4"/>
      <c r="AZ674" s="4"/>
      <c r="BA674" s="158">
        <f t="shared" si="47"/>
        <v>1312</v>
      </c>
      <c r="BB674" s="4"/>
      <c r="BC674" s="4"/>
      <c r="BD674" s="4"/>
      <c r="BE674" s="4"/>
      <c r="BF674" s="4"/>
      <c r="BG674" s="173">
        <f t="shared" si="48"/>
        <v>1</v>
      </c>
      <c r="BH674" s="167">
        <f t="shared" si="49"/>
        <v>1.282051282051282E-2</v>
      </c>
      <c r="BI674" s="168">
        <f t="shared" si="50"/>
        <v>1.923076923076923E-3</v>
      </c>
      <c r="BJ674" s="4"/>
      <c r="BK674" s="4"/>
      <c r="BL674" s="4"/>
      <c r="BM674" s="4"/>
      <c r="BN674" s="4"/>
      <c r="BO674" s="4"/>
      <c r="BP674" s="169" t="s">
        <v>863</v>
      </c>
      <c r="BQ674" s="174">
        <v>1406</v>
      </c>
      <c r="BR674" s="175">
        <v>1508</v>
      </c>
      <c r="BS674" s="174">
        <v>1810</v>
      </c>
      <c r="BT674" s="175">
        <v>2090</v>
      </c>
      <c r="BU674" s="175">
        <v>2332</v>
      </c>
      <c r="BV674" s="176">
        <v>2572</v>
      </c>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row>
    <row r="675" spans="1:157" ht="15.75" customHeight="1">
      <c r="A675" s="74"/>
      <c r="B675" s="4" t="s">
        <v>1340</v>
      </c>
      <c r="C675" s="4"/>
      <c r="D675" s="4"/>
      <c r="E675" s="4"/>
      <c r="F675" s="4"/>
      <c r="G675" s="4"/>
      <c r="H675" s="4"/>
      <c r="I675" s="4"/>
      <c r="J675" s="4"/>
      <c r="K675" s="4"/>
      <c r="L675" s="4"/>
      <c r="M675" s="4"/>
      <c r="N675" s="890" t="s">
        <v>864</v>
      </c>
      <c r="O675" s="891"/>
      <c r="P675" s="4"/>
      <c r="Q675" s="4"/>
      <c r="R675" s="4"/>
      <c r="S675" s="4"/>
      <c r="T675" s="74"/>
      <c r="U675" s="4" t="s">
        <v>1340</v>
      </c>
      <c r="V675" s="4"/>
      <c r="W675" s="4"/>
      <c r="X675" s="4"/>
      <c r="Y675" s="4"/>
      <c r="Z675" s="4"/>
      <c r="AA675" s="4"/>
      <c r="AB675" s="4"/>
      <c r="AC675" s="4"/>
      <c r="AD675" s="4"/>
      <c r="AE675" s="4"/>
      <c r="AF675" s="4"/>
      <c r="AG675" s="890" t="s">
        <v>764</v>
      </c>
      <c r="AH675" s="891"/>
      <c r="AI675" s="4"/>
      <c r="AJ675" s="4"/>
      <c r="AK675" s="4"/>
      <c r="AL675" s="4"/>
      <c r="AM675" s="4"/>
      <c r="AN675" s="4"/>
      <c r="AO675" s="4"/>
      <c r="AP675" s="4"/>
      <c r="AQ675" s="4"/>
      <c r="AR675" s="4"/>
      <c r="AS675" s="4"/>
      <c r="AT675" s="4"/>
      <c r="AU675" s="4"/>
      <c r="AV675" s="4"/>
      <c r="AW675" s="4"/>
      <c r="AX675" s="4"/>
      <c r="AY675" s="4"/>
      <c r="AZ675" s="4"/>
      <c r="BA675" s="158">
        <f t="shared" si="47"/>
        <v>1312</v>
      </c>
      <c r="BB675" s="4"/>
      <c r="BC675" s="4"/>
      <c r="BD675" s="4"/>
      <c r="BE675" s="4"/>
      <c r="BF675" s="4"/>
      <c r="BG675" s="173">
        <f t="shared" si="48"/>
        <v>1</v>
      </c>
      <c r="BH675" s="167">
        <f t="shared" si="49"/>
        <v>1.282051282051282E-2</v>
      </c>
      <c r="BI675" s="168">
        <f t="shared" si="50"/>
        <v>3.8461538461538459E-3</v>
      </c>
      <c r="BJ675" s="4"/>
      <c r="BK675" s="4"/>
      <c r="BL675" s="4"/>
      <c r="BM675" s="4"/>
      <c r="BN675" s="4"/>
      <c r="BO675" s="4"/>
      <c r="BP675" s="169" t="s">
        <v>866</v>
      </c>
      <c r="BQ675" s="174">
        <v>1224</v>
      </c>
      <c r="BR675" s="175">
        <v>1312</v>
      </c>
      <c r="BS675" s="174">
        <v>1574</v>
      </c>
      <c r="BT675" s="175">
        <v>1816</v>
      </c>
      <c r="BU675" s="175">
        <v>2026</v>
      </c>
      <c r="BV675" s="176">
        <v>2236</v>
      </c>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row>
    <row r="676" spans="1:157" ht="15.75" customHeight="1">
      <c r="A676" s="74"/>
      <c r="B676" s="4"/>
      <c r="C676" s="4"/>
      <c r="D676" s="4"/>
      <c r="E676" s="4"/>
      <c r="F676" s="4"/>
      <c r="G676" s="4"/>
      <c r="H676" s="4"/>
      <c r="I676" s="4"/>
      <c r="J676" s="4"/>
      <c r="K676" s="4"/>
      <c r="L676" s="4"/>
      <c r="M676" s="4"/>
      <c r="N676" s="4"/>
      <c r="O676" s="4"/>
      <c r="P676" s="4"/>
      <c r="Q676" s="4"/>
      <c r="R676" s="4"/>
      <c r="S676" s="4"/>
      <c r="T676" s="7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158">
        <f t="shared" si="47"/>
        <v>1312</v>
      </c>
      <c r="BB676" s="4"/>
      <c r="BC676" s="4"/>
      <c r="BD676" s="4"/>
      <c r="BE676" s="4"/>
      <c r="BF676" s="4"/>
      <c r="BG676" s="173">
        <f t="shared" si="48"/>
        <v>5</v>
      </c>
      <c r="BH676" s="167">
        <f t="shared" si="49"/>
        <v>6.4102564102564097E-2</v>
      </c>
      <c r="BI676" s="168">
        <f t="shared" si="50"/>
        <v>1.9230769230769228E-2</v>
      </c>
      <c r="BJ676" s="4"/>
      <c r="BK676" s="4"/>
      <c r="BL676" s="4"/>
      <c r="BM676" s="4"/>
      <c r="BN676" s="4"/>
      <c r="BO676" s="4"/>
      <c r="BP676" s="169" t="s">
        <v>870</v>
      </c>
      <c r="BQ676" s="174">
        <v>2284</v>
      </c>
      <c r="BR676" s="175">
        <v>2446</v>
      </c>
      <c r="BS676" s="174">
        <v>2936</v>
      </c>
      <c r="BT676" s="175">
        <v>3392</v>
      </c>
      <c r="BU676" s="175">
        <v>3784</v>
      </c>
      <c r="BV676" s="176">
        <v>4176</v>
      </c>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row>
    <row r="677" spans="1:157" ht="15.75" customHeight="1">
      <c r="A677" s="148" t="s">
        <v>1329</v>
      </c>
      <c r="B677" s="4" t="s">
        <v>1336</v>
      </c>
      <c r="C677" s="4"/>
      <c r="D677" s="4"/>
      <c r="E677" s="4"/>
      <c r="F677" s="4"/>
      <c r="G677" s="892">
        <f>C643</f>
        <v>0</v>
      </c>
      <c r="H677" s="893"/>
      <c r="I677" s="893"/>
      <c r="J677" s="893"/>
      <c r="K677" s="893"/>
      <c r="L677" s="893"/>
      <c r="M677" s="893"/>
      <c r="N677" s="893"/>
      <c r="O677" s="893"/>
      <c r="P677" s="893"/>
      <c r="Q677" s="893"/>
      <c r="R677" s="893"/>
      <c r="S677" s="4"/>
      <c r="T677" s="148" t="s">
        <v>1330</v>
      </c>
      <c r="U677" s="4" t="s">
        <v>1336</v>
      </c>
      <c r="V677" s="4"/>
      <c r="W677" s="4"/>
      <c r="X677" s="4"/>
      <c r="Y677" s="4"/>
      <c r="Z677" s="892">
        <f>C644</f>
        <v>0</v>
      </c>
      <c r="AA677" s="893"/>
      <c r="AB677" s="893"/>
      <c r="AC677" s="893"/>
      <c r="AD677" s="893"/>
      <c r="AE677" s="893"/>
      <c r="AF677" s="893"/>
      <c r="AG677" s="893"/>
      <c r="AH677" s="893"/>
      <c r="AI677" s="893"/>
      <c r="AJ677" s="893"/>
      <c r="AK677" s="893"/>
      <c r="AL677" s="4"/>
      <c r="AM677" s="4"/>
      <c r="AN677" s="4"/>
      <c r="AO677" s="4"/>
      <c r="AP677" s="4"/>
      <c r="AQ677" s="4"/>
      <c r="AR677" s="4"/>
      <c r="AS677" s="4"/>
      <c r="AT677" s="4"/>
      <c r="AU677" s="4"/>
      <c r="AV677" s="4"/>
      <c r="AW677" s="4"/>
      <c r="AX677" s="4"/>
      <c r="AY677" s="4"/>
      <c r="AZ677" s="4"/>
      <c r="BA677" s="158">
        <f t="shared" si="47"/>
        <v>1574</v>
      </c>
      <c r="BB677" s="4"/>
      <c r="BC677" s="4"/>
      <c r="BD677" s="4"/>
      <c r="BE677" s="4"/>
      <c r="BF677" s="4"/>
      <c r="BG677" s="173">
        <f t="shared" si="48"/>
        <v>11</v>
      </c>
      <c r="BH677" s="167">
        <f t="shared" si="49"/>
        <v>0.14102564102564102</v>
      </c>
      <c r="BI677" s="168">
        <f t="shared" si="50"/>
        <v>8.4615384615384606E-2</v>
      </c>
      <c r="BJ677" s="4"/>
      <c r="BK677" s="4"/>
      <c r="BL677" s="4"/>
      <c r="BM677" s="4"/>
      <c r="BN677" s="4"/>
      <c r="BO677" s="4"/>
      <c r="BP677" s="169" t="s">
        <v>873</v>
      </c>
      <c r="BQ677" s="174">
        <v>1224</v>
      </c>
      <c r="BR677" s="175">
        <v>1312</v>
      </c>
      <c r="BS677" s="174">
        <v>1574</v>
      </c>
      <c r="BT677" s="175">
        <v>1816</v>
      </c>
      <c r="BU677" s="175">
        <v>2026</v>
      </c>
      <c r="BV677" s="176">
        <v>2236</v>
      </c>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row>
    <row r="678" spans="1:157" ht="15.75" customHeight="1">
      <c r="A678" s="74"/>
      <c r="B678" s="4" t="s">
        <v>1073</v>
      </c>
      <c r="C678" s="4"/>
      <c r="D678" s="4"/>
      <c r="E678" s="4"/>
      <c r="F678" s="4"/>
      <c r="G678" s="894"/>
      <c r="H678" s="895"/>
      <c r="I678" s="895"/>
      <c r="J678" s="895"/>
      <c r="K678" s="895"/>
      <c r="L678" s="895"/>
      <c r="M678" s="895"/>
      <c r="N678" s="895"/>
      <c r="O678" s="895"/>
      <c r="P678" s="895"/>
      <c r="Q678" s="895"/>
      <c r="R678" s="891"/>
      <c r="S678" s="4"/>
      <c r="T678" s="74"/>
      <c r="U678" s="4" t="s">
        <v>1073</v>
      </c>
      <c r="V678" s="4"/>
      <c r="W678" s="4"/>
      <c r="X678" s="4"/>
      <c r="Y678" s="4"/>
      <c r="Z678" s="894"/>
      <c r="AA678" s="895"/>
      <c r="AB678" s="895"/>
      <c r="AC678" s="895"/>
      <c r="AD678" s="895"/>
      <c r="AE678" s="895"/>
      <c r="AF678" s="895"/>
      <c r="AG678" s="895"/>
      <c r="AH678" s="895"/>
      <c r="AI678" s="895"/>
      <c r="AJ678" s="895"/>
      <c r="AK678" s="891"/>
      <c r="AL678" s="4"/>
      <c r="AM678" s="4"/>
      <c r="AN678" s="4"/>
      <c r="AO678" s="4"/>
      <c r="AP678" s="4"/>
      <c r="AQ678" s="4"/>
      <c r="AR678" s="4"/>
      <c r="AS678" s="4"/>
      <c r="AT678" s="4"/>
      <c r="AU678" s="4"/>
      <c r="AV678" s="4"/>
      <c r="AW678" s="4"/>
      <c r="AX678" s="4"/>
      <c r="AY678" s="4"/>
      <c r="AZ678" s="4"/>
      <c r="BA678" s="158">
        <f t="shared" si="47"/>
        <v>1816</v>
      </c>
      <c r="BB678" s="4"/>
      <c r="BC678" s="4"/>
      <c r="BD678" s="4"/>
      <c r="BE678" s="4"/>
      <c r="BF678" s="4"/>
      <c r="BG678" s="173">
        <f t="shared" si="48"/>
        <v>12</v>
      </c>
      <c r="BH678" s="167">
        <f t="shared" si="49"/>
        <v>0.15384615384615385</v>
      </c>
      <c r="BI678" s="168">
        <f t="shared" si="50"/>
        <v>9.2307692307692313E-2</v>
      </c>
      <c r="BJ678" s="4"/>
      <c r="BK678" s="4"/>
      <c r="BL678" s="4"/>
      <c r="BM678" s="4"/>
      <c r="BN678" s="4"/>
      <c r="BO678" s="4"/>
      <c r="BP678" s="169" t="s">
        <v>875</v>
      </c>
      <c r="BQ678" s="174">
        <v>1512</v>
      </c>
      <c r="BR678" s="175">
        <v>1620</v>
      </c>
      <c r="BS678" s="174">
        <v>1942</v>
      </c>
      <c r="BT678" s="175">
        <v>2244</v>
      </c>
      <c r="BU678" s="175">
        <v>2504</v>
      </c>
      <c r="BV678" s="176">
        <v>2762</v>
      </c>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row>
    <row r="679" spans="1:157" ht="15.75" customHeight="1">
      <c r="A679" s="74"/>
      <c r="B679" s="4" t="s">
        <v>944</v>
      </c>
      <c r="C679" s="4"/>
      <c r="D679" s="4"/>
      <c r="E679" s="4"/>
      <c r="F679" s="4"/>
      <c r="G679" s="894"/>
      <c r="H679" s="895"/>
      <c r="I679" s="895"/>
      <c r="J679" s="895"/>
      <c r="K679" s="895"/>
      <c r="L679" s="895"/>
      <c r="M679" s="895"/>
      <c r="N679" s="895"/>
      <c r="O679" s="895"/>
      <c r="P679" s="895"/>
      <c r="Q679" s="895"/>
      <c r="R679" s="891"/>
      <c r="S679" s="4"/>
      <c r="T679" s="74"/>
      <c r="U679" s="4" t="s">
        <v>944</v>
      </c>
      <c r="V679" s="4"/>
      <c r="W679" s="4"/>
      <c r="X679" s="4"/>
      <c r="Y679" s="4"/>
      <c r="Z679" s="900"/>
      <c r="AA679" s="849"/>
      <c r="AB679" s="849"/>
      <c r="AC679" s="849"/>
      <c r="AD679" s="849"/>
      <c r="AE679" s="849"/>
      <c r="AF679" s="849"/>
      <c r="AG679" s="849"/>
      <c r="AH679" s="849"/>
      <c r="AI679" s="849"/>
      <c r="AJ679" s="849"/>
      <c r="AK679" s="898"/>
      <c r="AL679" s="4"/>
      <c r="AM679" s="4"/>
      <c r="AN679" s="4"/>
      <c r="AO679" s="4"/>
      <c r="AP679" s="4"/>
      <c r="AQ679" s="4"/>
      <c r="AR679" s="4"/>
      <c r="AS679" s="4"/>
      <c r="AT679" s="4"/>
      <c r="AU679" s="4"/>
      <c r="AV679" s="4"/>
      <c r="AW679" s="4"/>
      <c r="AX679" s="4"/>
      <c r="AY679" s="4"/>
      <c r="AZ679" s="4"/>
      <c r="BA679" s="12" t="str">
        <f t="shared" si="47"/>
        <v>N/A</v>
      </c>
      <c r="BB679" s="4"/>
      <c r="BC679" s="4"/>
      <c r="BD679" s="4"/>
      <c r="BE679" s="4"/>
      <c r="BF679" s="4"/>
      <c r="BG679" s="173">
        <f t="shared" si="48"/>
        <v>16</v>
      </c>
      <c r="BH679" s="167">
        <f t="shared" si="49"/>
        <v>0.20512820512820512</v>
      </c>
      <c r="BI679" s="168">
        <f t="shared" si="50"/>
        <v>0.12307692307692307</v>
      </c>
      <c r="BJ679" s="4"/>
      <c r="BK679" s="4"/>
      <c r="BL679" s="4"/>
      <c r="BM679" s="4"/>
      <c r="BN679" s="4"/>
      <c r="BO679" s="4"/>
      <c r="BP679" s="169" t="s">
        <v>877</v>
      </c>
      <c r="BQ679" s="174">
        <v>1224</v>
      </c>
      <c r="BR679" s="175">
        <v>1312</v>
      </c>
      <c r="BS679" s="174">
        <v>1574</v>
      </c>
      <c r="BT679" s="175">
        <v>1816</v>
      </c>
      <c r="BU679" s="175">
        <v>2026</v>
      </c>
      <c r="BV679" s="176">
        <v>2236</v>
      </c>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row>
    <row r="680" spans="1:157" ht="15.75" customHeight="1">
      <c r="A680" s="74"/>
      <c r="B680" s="4" t="s">
        <v>1337</v>
      </c>
      <c r="C680" s="4"/>
      <c r="D680" s="4"/>
      <c r="E680" s="4"/>
      <c r="F680" s="4"/>
      <c r="G680" s="894"/>
      <c r="H680" s="895"/>
      <c r="I680" s="895"/>
      <c r="J680" s="895"/>
      <c r="K680" s="895"/>
      <c r="L680" s="895"/>
      <c r="M680" s="895"/>
      <c r="N680" s="895"/>
      <c r="O680" s="895"/>
      <c r="P680" s="895"/>
      <c r="Q680" s="895"/>
      <c r="R680" s="891"/>
      <c r="S680" s="4"/>
      <c r="T680" s="74"/>
      <c r="U680" s="4" t="s">
        <v>1337</v>
      </c>
      <c r="V680" s="4"/>
      <c r="W680" s="4"/>
      <c r="X680" s="4"/>
      <c r="Y680" s="4"/>
      <c r="Z680" s="900"/>
      <c r="AA680" s="849"/>
      <c r="AB680" s="849"/>
      <c r="AC680" s="849"/>
      <c r="AD680" s="849"/>
      <c r="AE680" s="849"/>
      <c r="AF680" s="849"/>
      <c r="AG680" s="849"/>
      <c r="AH680" s="849"/>
      <c r="AI680" s="849"/>
      <c r="AJ680" s="849"/>
      <c r="AK680" s="898"/>
      <c r="AL680" s="4"/>
      <c r="AM680" s="4"/>
      <c r="AN680" s="4"/>
      <c r="AO680" s="4"/>
      <c r="AP680" s="4"/>
      <c r="AQ680" s="4"/>
      <c r="AR680" s="4"/>
      <c r="AS680" s="4"/>
      <c r="AT680" s="4"/>
      <c r="AU680" s="4"/>
      <c r="AV680" s="4"/>
      <c r="AW680" s="4"/>
      <c r="AX680" s="4"/>
      <c r="AY680" s="4"/>
      <c r="AZ680" s="4"/>
      <c r="BA680" s="12" t="str">
        <f t="shared" si="47"/>
        <v>N/A</v>
      </c>
      <c r="BB680" s="4"/>
      <c r="BC680" s="4"/>
      <c r="BD680" s="4"/>
      <c r="BE680" s="4"/>
      <c r="BF680" s="4"/>
      <c r="BG680" s="173">
        <f t="shared" si="48"/>
        <v>0</v>
      </c>
      <c r="BH680" s="167">
        <f t="shared" si="49"/>
        <v>0</v>
      </c>
      <c r="BI680" s="168" t="str">
        <f t="shared" si="50"/>
        <v xml:space="preserve"> </v>
      </c>
      <c r="BJ680" s="4"/>
      <c r="BK680" s="4"/>
      <c r="BL680" s="4"/>
      <c r="BM680" s="4"/>
      <c r="BN680" s="4"/>
      <c r="BO680" s="4"/>
      <c r="BP680" s="169" t="s">
        <v>879</v>
      </c>
      <c r="BQ680" s="174">
        <v>1224</v>
      </c>
      <c r="BR680" s="175">
        <v>1312</v>
      </c>
      <c r="BS680" s="174">
        <v>1574</v>
      </c>
      <c r="BT680" s="175">
        <v>1816</v>
      </c>
      <c r="BU680" s="175">
        <v>2026</v>
      </c>
      <c r="BV680" s="176">
        <v>2236</v>
      </c>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row>
    <row r="681" spans="1:157" ht="15.75" customHeight="1">
      <c r="A681" s="74"/>
      <c r="B681" s="4" t="s">
        <v>854</v>
      </c>
      <c r="C681" s="4"/>
      <c r="D681" s="4"/>
      <c r="E681" s="4"/>
      <c r="F681" s="4"/>
      <c r="G681" s="901"/>
      <c r="H681" s="849"/>
      <c r="I681" s="849"/>
      <c r="J681" s="849"/>
      <c r="K681" s="849"/>
      <c r="L681" s="898"/>
      <c r="M681" s="4"/>
      <c r="N681" s="4"/>
      <c r="O681" s="19" t="s">
        <v>1077</v>
      </c>
      <c r="P681" s="900"/>
      <c r="Q681" s="849"/>
      <c r="R681" s="898"/>
      <c r="S681" s="4"/>
      <c r="T681" s="74"/>
      <c r="U681" s="4" t="s">
        <v>854</v>
      </c>
      <c r="V681" s="4"/>
      <c r="W681" s="4"/>
      <c r="X681" s="4"/>
      <c r="Y681" s="4"/>
      <c r="Z681" s="901"/>
      <c r="AA681" s="849"/>
      <c r="AB681" s="849"/>
      <c r="AC681" s="849"/>
      <c r="AD681" s="849"/>
      <c r="AE681" s="898"/>
      <c r="AF681" s="4"/>
      <c r="AG681" s="4"/>
      <c r="AH681" s="19" t="s">
        <v>1077</v>
      </c>
      <c r="AI681" s="900"/>
      <c r="AJ681" s="849"/>
      <c r="AK681" s="898"/>
      <c r="AL681" s="4"/>
      <c r="AM681" s="4"/>
      <c r="AN681" s="4"/>
      <c r="AO681" s="4"/>
      <c r="AP681" s="4"/>
      <c r="AQ681" s="4"/>
      <c r="AR681" s="4"/>
      <c r="AS681" s="4"/>
      <c r="AT681" s="4"/>
      <c r="AU681" s="4"/>
      <c r="AV681" s="4"/>
      <c r="AW681" s="4"/>
      <c r="AX681" s="4"/>
      <c r="AY681" s="4"/>
      <c r="AZ681" s="4"/>
      <c r="BA681" s="12" t="str">
        <f t="shared" si="47"/>
        <v>N/A</v>
      </c>
      <c r="BB681" s="4"/>
      <c r="BC681" s="4"/>
      <c r="BD681" s="4"/>
      <c r="BE681" s="4"/>
      <c r="BF681" s="4"/>
      <c r="BG681" s="173">
        <f t="shared" si="48"/>
        <v>0</v>
      </c>
      <c r="BH681" s="167">
        <f t="shared" si="49"/>
        <v>0</v>
      </c>
      <c r="BI681" s="168" t="str">
        <f t="shared" si="50"/>
        <v xml:space="preserve"> </v>
      </c>
      <c r="BJ681" s="4"/>
      <c r="BK681" s="4"/>
      <c r="BL681" s="4"/>
      <c r="BM681" s="4"/>
      <c r="BN681" s="4"/>
      <c r="BO681" s="4"/>
      <c r="BP681" s="169" t="s">
        <v>881</v>
      </c>
      <c r="BQ681" s="174">
        <v>1224</v>
      </c>
      <c r="BR681" s="175">
        <v>1312</v>
      </c>
      <c r="BS681" s="174">
        <v>1574</v>
      </c>
      <c r="BT681" s="175">
        <v>1816</v>
      </c>
      <c r="BU681" s="175">
        <v>2026</v>
      </c>
      <c r="BV681" s="176">
        <v>2236</v>
      </c>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row>
    <row r="682" spans="1:157" ht="15.75" customHeight="1">
      <c r="A682" s="74"/>
      <c r="B682" s="4" t="s">
        <v>1338</v>
      </c>
      <c r="C682" s="4"/>
      <c r="D682" s="4"/>
      <c r="E682" s="4"/>
      <c r="F682" s="4"/>
      <c r="G682" s="4"/>
      <c r="H682" s="894"/>
      <c r="I682" s="895"/>
      <c r="J682" s="895"/>
      <c r="K682" s="895"/>
      <c r="L682" s="895"/>
      <c r="M682" s="895"/>
      <c r="N682" s="895"/>
      <c r="O682" s="895"/>
      <c r="P682" s="895"/>
      <c r="Q682" s="895"/>
      <c r="R682" s="891"/>
      <c r="S682" s="4"/>
      <c r="T682" s="74"/>
      <c r="U682" s="4" t="s">
        <v>1338</v>
      </c>
      <c r="V682" s="4"/>
      <c r="W682" s="4"/>
      <c r="X682" s="4"/>
      <c r="Y682" s="4"/>
      <c r="Z682" s="4"/>
      <c r="AA682" s="894"/>
      <c r="AB682" s="895"/>
      <c r="AC682" s="895"/>
      <c r="AD682" s="895"/>
      <c r="AE682" s="895"/>
      <c r="AF682" s="895"/>
      <c r="AG682" s="895"/>
      <c r="AH682" s="895"/>
      <c r="AI682" s="895"/>
      <c r="AJ682" s="895"/>
      <c r="AK682" s="891"/>
      <c r="AL682" s="4"/>
      <c r="AM682" s="4"/>
      <c r="AN682" s="4"/>
      <c r="AO682" s="4"/>
      <c r="AP682" s="4"/>
      <c r="AQ682" s="4"/>
      <c r="AR682" s="4"/>
      <c r="AS682" s="4"/>
      <c r="AT682" s="4"/>
      <c r="AU682" s="4"/>
      <c r="AV682" s="4"/>
      <c r="AW682" s="4"/>
      <c r="AX682" s="4"/>
      <c r="AY682" s="4"/>
      <c r="AZ682" s="4"/>
      <c r="BA682" s="12" t="str">
        <f t="shared" si="47"/>
        <v>N/A</v>
      </c>
      <c r="BB682" s="4"/>
      <c r="BC682" s="4"/>
      <c r="BD682" s="4"/>
      <c r="BE682" s="4"/>
      <c r="BF682" s="4"/>
      <c r="BG682" s="173">
        <f t="shared" si="48"/>
        <v>0</v>
      </c>
      <c r="BH682" s="167">
        <f t="shared" si="49"/>
        <v>0</v>
      </c>
      <c r="BI682" s="168" t="str">
        <f t="shared" si="50"/>
        <v xml:space="preserve"> </v>
      </c>
      <c r="BJ682" s="4"/>
      <c r="BK682" s="4"/>
      <c r="BL682" s="4"/>
      <c r="BM682" s="4"/>
      <c r="BN682" s="4"/>
      <c r="BO682" s="4"/>
      <c r="BP682" s="169" t="s">
        <v>884</v>
      </c>
      <c r="BQ682" s="174">
        <v>1224</v>
      </c>
      <c r="BR682" s="175">
        <v>1312</v>
      </c>
      <c r="BS682" s="174">
        <v>1574</v>
      </c>
      <c r="BT682" s="175">
        <v>1816</v>
      </c>
      <c r="BU682" s="175">
        <v>2026</v>
      </c>
      <c r="BV682" s="176">
        <v>2236</v>
      </c>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row>
    <row r="683" spans="1:157" ht="15.75" customHeight="1">
      <c r="A683" s="74"/>
      <c r="B683" s="4" t="s">
        <v>1340</v>
      </c>
      <c r="C683" s="4"/>
      <c r="D683" s="4"/>
      <c r="E683" s="4"/>
      <c r="F683" s="4"/>
      <c r="G683" s="4"/>
      <c r="H683" s="4"/>
      <c r="I683" s="4"/>
      <c r="J683" s="4"/>
      <c r="K683" s="4"/>
      <c r="L683" s="4"/>
      <c r="M683" s="4"/>
      <c r="N683" s="890" t="s">
        <v>764</v>
      </c>
      <c r="O683" s="891"/>
      <c r="P683" s="4"/>
      <c r="Q683" s="4"/>
      <c r="R683" s="4"/>
      <c r="S683" s="4"/>
      <c r="T683" s="74"/>
      <c r="U683" s="4" t="s">
        <v>1340</v>
      </c>
      <c r="V683" s="4"/>
      <c r="W683" s="4"/>
      <c r="X683" s="4"/>
      <c r="Y683" s="4"/>
      <c r="Z683" s="4"/>
      <c r="AA683" s="4"/>
      <c r="AB683" s="4"/>
      <c r="AC683" s="4"/>
      <c r="AD683" s="4"/>
      <c r="AE683" s="4"/>
      <c r="AF683" s="4"/>
      <c r="AG683" s="890" t="s">
        <v>764</v>
      </c>
      <c r="AH683" s="891"/>
      <c r="AI683" s="4"/>
      <c r="AJ683" s="4"/>
      <c r="AK683" s="4"/>
      <c r="AL683" s="4"/>
      <c r="AM683" s="4"/>
      <c r="AN683" s="4"/>
      <c r="AO683" s="4"/>
      <c r="AP683" s="4"/>
      <c r="AQ683" s="4"/>
      <c r="AR683" s="4"/>
      <c r="AS683" s="4"/>
      <c r="AT683" s="4"/>
      <c r="AU683" s="4"/>
      <c r="AV683" s="4"/>
      <c r="AW683" s="4"/>
      <c r="AX683" s="4"/>
      <c r="AY683" s="4"/>
      <c r="AZ683" s="4"/>
      <c r="BA683" s="12" t="str">
        <f t="shared" si="47"/>
        <v>N/A</v>
      </c>
      <c r="BB683" s="4"/>
      <c r="BC683" s="4"/>
      <c r="BD683" s="4"/>
      <c r="BE683" s="4"/>
      <c r="BF683" s="4"/>
      <c r="BG683" s="173">
        <f t="shared" si="48"/>
        <v>0</v>
      </c>
      <c r="BH683" s="167">
        <f t="shared" si="49"/>
        <v>0</v>
      </c>
      <c r="BI683" s="168" t="str">
        <f t="shared" si="50"/>
        <v xml:space="preserve"> </v>
      </c>
      <c r="BJ683" s="4"/>
      <c r="BK683" s="4"/>
      <c r="BL683" s="4"/>
      <c r="BM683" s="4"/>
      <c r="BN683" s="4"/>
      <c r="BO683" s="4"/>
      <c r="BP683" s="169" t="s">
        <v>886</v>
      </c>
      <c r="BQ683" s="174">
        <v>1314</v>
      </c>
      <c r="BR683" s="175">
        <v>1408</v>
      </c>
      <c r="BS683" s="174">
        <v>1690</v>
      </c>
      <c r="BT683" s="175">
        <v>1952</v>
      </c>
      <c r="BU683" s="175">
        <v>2180</v>
      </c>
      <c r="BV683" s="176">
        <v>2404</v>
      </c>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row>
    <row r="684" spans="1:157" ht="15.75" customHeight="1">
      <c r="A684" s="74"/>
      <c r="B684" s="4"/>
      <c r="C684" s="4"/>
      <c r="D684" s="4"/>
      <c r="E684" s="4"/>
      <c r="F684" s="4"/>
      <c r="G684" s="4"/>
      <c r="H684" s="4"/>
      <c r="I684" s="4"/>
      <c r="J684" s="4"/>
      <c r="K684" s="4"/>
      <c r="L684" s="4"/>
      <c r="M684" s="4"/>
      <c r="N684" s="4"/>
      <c r="O684" s="4"/>
      <c r="P684" s="4"/>
      <c r="Q684" s="4"/>
      <c r="R684" s="4"/>
      <c r="S684" s="4"/>
      <c r="T684" s="7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12" t="str">
        <f t="shared" si="47"/>
        <v>N/A</v>
      </c>
      <c r="BB684" s="4"/>
      <c r="BC684" s="4"/>
      <c r="BD684" s="4"/>
      <c r="BE684" s="4"/>
      <c r="BF684" s="4"/>
      <c r="BG684" s="173">
        <f t="shared" si="48"/>
        <v>0</v>
      </c>
      <c r="BH684" s="167">
        <f t="shared" si="49"/>
        <v>0</v>
      </c>
      <c r="BI684" s="168" t="str">
        <f t="shared" si="50"/>
        <v xml:space="preserve"> </v>
      </c>
      <c r="BJ684" s="4"/>
      <c r="BK684" s="4"/>
      <c r="BL684" s="4"/>
      <c r="BM684" s="4"/>
      <c r="BN684" s="4"/>
      <c r="BO684" s="4"/>
      <c r="BP684" s="169" t="s">
        <v>888</v>
      </c>
      <c r="BQ684" s="174">
        <v>1224</v>
      </c>
      <c r="BR684" s="175">
        <v>1312</v>
      </c>
      <c r="BS684" s="174">
        <v>1574</v>
      </c>
      <c r="BT684" s="175">
        <v>1816</v>
      </c>
      <c r="BU684" s="175">
        <v>2026</v>
      </c>
      <c r="BV684" s="176">
        <v>2236</v>
      </c>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row>
    <row r="685" spans="1:157" ht="15.75" customHeight="1">
      <c r="A685" s="148" t="s">
        <v>1331</v>
      </c>
      <c r="B685" s="4" t="s">
        <v>1336</v>
      </c>
      <c r="C685" s="4"/>
      <c r="D685" s="4"/>
      <c r="E685" s="4"/>
      <c r="F685" s="4"/>
      <c r="G685" s="892">
        <f>C645</f>
        <v>0</v>
      </c>
      <c r="H685" s="893"/>
      <c r="I685" s="893"/>
      <c r="J685" s="893"/>
      <c r="K685" s="893"/>
      <c r="L685" s="893"/>
      <c r="M685" s="893"/>
      <c r="N685" s="893"/>
      <c r="O685" s="893"/>
      <c r="P685" s="893"/>
      <c r="Q685" s="893"/>
      <c r="R685" s="893"/>
      <c r="S685" s="4"/>
      <c r="T685" s="148" t="s">
        <v>1332</v>
      </c>
      <c r="U685" s="4" t="s">
        <v>1336</v>
      </c>
      <c r="V685" s="4"/>
      <c r="W685" s="4"/>
      <c r="X685" s="4"/>
      <c r="Y685" s="4"/>
      <c r="Z685" s="892">
        <f>C646</f>
        <v>0</v>
      </c>
      <c r="AA685" s="893"/>
      <c r="AB685" s="893"/>
      <c r="AC685" s="893"/>
      <c r="AD685" s="893"/>
      <c r="AE685" s="893"/>
      <c r="AF685" s="893"/>
      <c r="AG685" s="893"/>
      <c r="AH685" s="893"/>
      <c r="AI685" s="893"/>
      <c r="AJ685" s="893"/>
      <c r="AK685" s="893"/>
      <c r="AL685" s="4"/>
      <c r="AM685" s="4"/>
      <c r="AN685" s="4"/>
      <c r="AO685" s="4"/>
      <c r="AP685" s="4"/>
      <c r="AQ685" s="4"/>
      <c r="AR685" s="4"/>
      <c r="AS685" s="4"/>
      <c r="AT685" s="4"/>
      <c r="AU685" s="4"/>
      <c r="AV685" s="4"/>
      <c r="AW685" s="4"/>
      <c r="AX685" s="4"/>
      <c r="AY685" s="4"/>
      <c r="AZ685" s="4"/>
      <c r="BA685" s="12" t="str">
        <f t="shared" si="47"/>
        <v>N/A</v>
      </c>
      <c r="BB685" s="4"/>
      <c r="BC685" s="4"/>
      <c r="BD685" s="4"/>
      <c r="BE685" s="4"/>
      <c r="BF685" s="4"/>
      <c r="BG685" s="173">
        <f t="shared" si="48"/>
        <v>0</v>
      </c>
      <c r="BH685" s="167">
        <f t="shared" si="49"/>
        <v>0</v>
      </c>
      <c r="BI685" s="168" t="str">
        <f t="shared" si="50"/>
        <v xml:space="preserve"> </v>
      </c>
      <c r="BJ685" s="4"/>
      <c r="BK685" s="4"/>
      <c r="BL685" s="4"/>
      <c r="BM685" s="4"/>
      <c r="BN685" s="4"/>
      <c r="BO685" s="4"/>
      <c r="BP685" s="169" t="s">
        <v>891</v>
      </c>
      <c r="BQ685" s="174">
        <v>1224</v>
      </c>
      <c r="BR685" s="175">
        <v>1312</v>
      </c>
      <c r="BS685" s="174">
        <v>1574</v>
      </c>
      <c r="BT685" s="175">
        <v>1816</v>
      </c>
      <c r="BU685" s="175">
        <v>2026</v>
      </c>
      <c r="BV685" s="176">
        <v>2236</v>
      </c>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row>
    <row r="686" spans="1:157" ht="15.75" customHeight="1">
      <c r="A686" s="74"/>
      <c r="B686" s="4" t="s">
        <v>1073</v>
      </c>
      <c r="C686" s="4"/>
      <c r="D686" s="4"/>
      <c r="E686" s="4"/>
      <c r="F686" s="4"/>
      <c r="G686" s="894"/>
      <c r="H686" s="895"/>
      <c r="I686" s="895"/>
      <c r="J686" s="895"/>
      <c r="K686" s="895"/>
      <c r="L686" s="895"/>
      <c r="M686" s="895"/>
      <c r="N686" s="895"/>
      <c r="O686" s="895"/>
      <c r="P686" s="895"/>
      <c r="Q686" s="895"/>
      <c r="R686" s="891"/>
      <c r="S686" s="4"/>
      <c r="T686" s="74"/>
      <c r="U686" s="4" t="s">
        <v>1073</v>
      </c>
      <c r="V686" s="4"/>
      <c r="W686" s="4"/>
      <c r="X686" s="4"/>
      <c r="Y686" s="4"/>
      <c r="Z686" s="894"/>
      <c r="AA686" s="895"/>
      <c r="AB686" s="895"/>
      <c r="AC686" s="895"/>
      <c r="AD686" s="895"/>
      <c r="AE686" s="895"/>
      <c r="AF686" s="895"/>
      <c r="AG686" s="895"/>
      <c r="AH686" s="895"/>
      <c r="AI686" s="895"/>
      <c r="AJ686" s="895"/>
      <c r="AK686" s="891"/>
      <c r="AL686" s="4"/>
      <c r="AM686" s="4"/>
      <c r="AN686" s="4"/>
      <c r="AO686" s="4"/>
      <c r="AP686" s="4"/>
      <c r="AQ686" s="4"/>
      <c r="AR686" s="4"/>
      <c r="AS686" s="4"/>
      <c r="AT686" s="4"/>
      <c r="AU686" s="4"/>
      <c r="AV686" s="4"/>
      <c r="AW686" s="4"/>
      <c r="AX686" s="4"/>
      <c r="AY686" s="4"/>
      <c r="AZ686" s="4"/>
      <c r="BA686" s="12" t="str">
        <f t="shared" si="47"/>
        <v>N/A</v>
      </c>
      <c r="BB686" s="4"/>
      <c r="BC686" s="4"/>
      <c r="BD686" s="4"/>
      <c r="BE686" s="4"/>
      <c r="BF686" s="4"/>
      <c r="BG686" s="173">
        <f t="shared" si="48"/>
        <v>0</v>
      </c>
      <c r="BH686" s="167">
        <f t="shared" si="49"/>
        <v>0</v>
      </c>
      <c r="BI686" s="168" t="str">
        <f t="shared" si="50"/>
        <v xml:space="preserve"> </v>
      </c>
      <c r="BJ686" s="4"/>
      <c r="BK686" s="4"/>
      <c r="BL686" s="4"/>
      <c r="BM686" s="4"/>
      <c r="BN686" s="4"/>
      <c r="BO686" s="4"/>
      <c r="BP686" s="169" t="s">
        <v>895</v>
      </c>
      <c r="BQ686" s="174">
        <v>1224</v>
      </c>
      <c r="BR686" s="175">
        <v>1312</v>
      </c>
      <c r="BS686" s="174">
        <v>1574</v>
      </c>
      <c r="BT686" s="175">
        <v>1816</v>
      </c>
      <c r="BU686" s="175">
        <v>2026</v>
      </c>
      <c r="BV686" s="176">
        <v>2236</v>
      </c>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row>
    <row r="687" spans="1:157" ht="15.75" customHeight="1">
      <c r="A687" s="74"/>
      <c r="B687" s="4" t="s">
        <v>944</v>
      </c>
      <c r="C687" s="4"/>
      <c r="D687" s="4"/>
      <c r="E687" s="4"/>
      <c r="F687" s="4"/>
      <c r="G687" s="894"/>
      <c r="H687" s="895"/>
      <c r="I687" s="895"/>
      <c r="J687" s="895"/>
      <c r="K687" s="895"/>
      <c r="L687" s="895"/>
      <c r="M687" s="895"/>
      <c r="N687" s="895"/>
      <c r="O687" s="895"/>
      <c r="P687" s="895"/>
      <c r="Q687" s="895"/>
      <c r="R687" s="891"/>
      <c r="S687" s="4"/>
      <c r="T687" s="74"/>
      <c r="U687" s="4" t="s">
        <v>944</v>
      </c>
      <c r="V687" s="4"/>
      <c r="W687" s="4"/>
      <c r="X687" s="4"/>
      <c r="Y687" s="4"/>
      <c r="Z687" s="900"/>
      <c r="AA687" s="849"/>
      <c r="AB687" s="849"/>
      <c r="AC687" s="849"/>
      <c r="AD687" s="849"/>
      <c r="AE687" s="849"/>
      <c r="AF687" s="849"/>
      <c r="AG687" s="849"/>
      <c r="AH687" s="849"/>
      <c r="AI687" s="849"/>
      <c r="AJ687" s="849"/>
      <c r="AK687" s="898"/>
      <c r="AL687" s="4"/>
      <c r="AM687" s="4"/>
      <c r="AN687" s="4"/>
      <c r="AO687" s="4"/>
      <c r="AP687" s="4"/>
      <c r="AQ687" s="4"/>
      <c r="AR687" s="4"/>
      <c r="AS687" s="4"/>
      <c r="AT687" s="4"/>
      <c r="AU687" s="4"/>
      <c r="AV687" s="4"/>
      <c r="AW687" s="4"/>
      <c r="AX687" s="4"/>
      <c r="AY687" s="4"/>
      <c r="AZ687" s="4"/>
      <c r="BA687" s="12" t="str">
        <f t="shared" si="47"/>
        <v>N/A</v>
      </c>
      <c r="BB687" s="4"/>
      <c r="BC687" s="4"/>
      <c r="BD687" s="4"/>
      <c r="BE687" s="4"/>
      <c r="BF687" s="4"/>
      <c r="BG687" s="173">
        <f t="shared" si="48"/>
        <v>0</v>
      </c>
      <c r="BH687" s="167">
        <f t="shared" si="49"/>
        <v>0</v>
      </c>
      <c r="BI687" s="168" t="str">
        <f t="shared" si="50"/>
        <v xml:space="preserve"> </v>
      </c>
      <c r="BJ687" s="4"/>
      <c r="BK687" s="4"/>
      <c r="BL687" s="4"/>
      <c r="BM687" s="4"/>
      <c r="BN687" s="4"/>
      <c r="BO687" s="4"/>
      <c r="BP687" s="169" t="s">
        <v>899</v>
      </c>
      <c r="BQ687" s="174">
        <v>1236</v>
      </c>
      <c r="BR687" s="175">
        <v>1326</v>
      </c>
      <c r="BS687" s="174">
        <v>1592</v>
      </c>
      <c r="BT687" s="175">
        <v>1838</v>
      </c>
      <c r="BU687" s="175">
        <v>2052</v>
      </c>
      <c r="BV687" s="176">
        <v>2262</v>
      </c>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row>
    <row r="688" spans="1:157" ht="15.75" customHeight="1">
      <c r="A688" s="74"/>
      <c r="B688" s="4" t="s">
        <v>1337</v>
      </c>
      <c r="C688" s="4"/>
      <c r="D688" s="4"/>
      <c r="E688" s="4"/>
      <c r="F688" s="4"/>
      <c r="G688" s="894"/>
      <c r="H688" s="895"/>
      <c r="I688" s="895"/>
      <c r="J688" s="895"/>
      <c r="K688" s="895"/>
      <c r="L688" s="895"/>
      <c r="M688" s="895"/>
      <c r="N688" s="895"/>
      <c r="O688" s="895"/>
      <c r="P688" s="895"/>
      <c r="Q688" s="895"/>
      <c r="R688" s="891"/>
      <c r="S688" s="4"/>
      <c r="T688" s="74"/>
      <c r="U688" s="4" t="s">
        <v>1337</v>
      </c>
      <c r="V688" s="4"/>
      <c r="W688" s="4"/>
      <c r="X688" s="4"/>
      <c r="Y688" s="4"/>
      <c r="Z688" s="900"/>
      <c r="AA688" s="849"/>
      <c r="AB688" s="849"/>
      <c r="AC688" s="849"/>
      <c r="AD688" s="849"/>
      <c r="AE688" s="849"/>
      <c r="AF688" s="849"/>
      <c r="AG688" s="849"/>
      <c r="AH688" s="849"/>
      <c r="AI688" s="849"/>
      <c r="AJ688" s="849"/>
      <c r="AK688" s="898"/>
      <c r="AL688" s="4"/>
      <c r="AM688" s="4"/>
      <c r="AN688" s="4"/>
      <c r="AO688" s="4"/>
      <c r="AP688" s="4"/>
      <c r="AQ688" s="4"/>
      <c r="AR688" s="4"/>
      <c r="AS688" s="4"/>
      <c r="AT688" s="4"/>
      <c r="AU688" s="4"/>
      <c r="AV688" s="4"/>
      <c r="AW688" s="4"/>
      <c r="AX688" s="4"/>
      <c r="AY688" s="4"/>
      <c r="AZ688" s="4"/>
      <c r="BA688" s="12" t="str">
        <f t="shared" si="47"/>
        <v>N/A</v>
      </c>
      <c r="BB688" s="4"/>
      <c r="BC688" s="4"/>
      <c r="BD688" s="4"/>
      <c r="BE688" s="4"/>
      <c r="BF688" s="4"/>
      <c r="BG688" s="173">
        <f t="shared" si="48"/>
        <v>0</v>
      </c>
      <c r="BH688" s="167">
        <f t="shared" si="49"/>
        <v>0</v>
      </c>
      <c r="BI688" s="168" t="str">
        <f t="shared" si="50"/>
        <v xml:space="preserve"> </v>
      </c>
      <c r="BJ688" s="4"/>
      <c r="BK688" s="4"/>
      <c r="BL688" s="4"/>
      <c r="BM688" s="4"/>
      <c r="BN688" s="4"/>
      <c r="BO688" s="4"/>
      <c r="BP688" s="169" t="s">
        <v>902</v>
      </c>
      <c r="BQ688" s="174">
        <v>1972</v>
      </c>
      <c r="BR688" s="175">
        <v>2112</v>
      </c>
      <c r="BS688" s="174">
        <v>2534</v>
      </c>
      <c r="BT688" s="175">
        <v>2928</v>
      </c>
      <c r="BU688" s="175">
        <v>3266</v>
      </c>
      <c r="BV688" s="176">
        <v>3604</v>
      </c>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row>
    <row r="689" spans="1:157" ht="15.75" customHeight="1">
      <c r="A689" s="74"/>
      <c r="B689" s="4" t="s">
        <v>854</v>
      </c>
      <c r="C689" s="4"/>
      <c r="D689" s="4"/>
      <c r="E689" s="4"/>
      <c r="F689" s="4"/>
      <c r="G689" s="901"/>
      <c r="H689" s="849"/>
      <c r="I689" s="849"/>
      <c r="J689" s="849"/>
      <c r="K689" s="849"/>
      <c r="L689" s="898"/>
      <c r="M689" s="4"/>
      <c r="N689" s="4"/>
      <c r="O689" s="19" t="s">
        <v>1077</v>
      </c>
      <c r="P689" s="900"/>
      <c r="Q689" s="849"/>
      <c r="R689" s="898"/>
      <c r="S689" s="4"/>
      <c r="T689" s="74"/>
      <c r="U689" s="4" t="s">
        <v>854</v>
      </c>
      <c r="V689" s="4"/>
      <c r="W689" s="4"/>
      <c r="X689" s="4"/>
      <c r="Y689" s="4"/>
      <c r="Z689" s="901"/>
      <c r="AA689" s="849"/>
      <c r="AB689" s="849"/>
      <c r="AC689" s="849"/>
      <c r="AD689" s="849"/>
      <c r="AE689" s="898"/>
      <c r="AF689" s="4"/>
      <c r="AG689" s="4"/>
      <c r="AH689" s="19" t="s">
        <v>1077</v>
      </c>
      <c r="AI689" s="900"/>
      <c r="AJ689" s="849"/>
      <c r="AK689" s="898"/>
      <c r="AL689" s="4"/>
      <c r="AM689" s="4"/>
      <c r="AN689" s="4"/>
      <c r="AO689" s="4"/>
      <c r="AP689" s="4"/>
      <c r="AQ689" s="4"/>
      <c r="AR689" s="4"/>
      <c r="AS689" s="4"/>
      <c r="AT689" s="4"/>
      <c r="AU689" s="4"/>
      <c r="AV689" s="4"/>
      <c r="AW689" s="4"/>
      <c r="AX689" s="4"/>
      <c r="AY689" s="4"/>
      <c r="AZ689" s="4"/>
      <c r="BA689" s="12" t="str">
        <f t="shared" si="47"/>
        <v>N/A</v>
      </c>
      <c r="BB689" s="4"/>
      <c r="BC689" s="4"/>
      <c r="BD689" s="4"/>
      <c r="BE689" s="4"/>
      <c r="BF689" s="4"/>
      <c r="BG689" s="173">
        <f t="shared" si="48"/>
        <v>0</v>
      </c>
      <c r="BH689" s="167">
        <f t="shared" si="49"/>
        <v>0</v>
      </c>
      <c r="BI689" s="168" t="str">
        <f t="shared" si="50"/>
        <v xml:space="preserve"> </v>
      </c>
      <c r="BJ689" s="4"/>
      <c r="BK689" s="4"/>
      <c r="BL689" s="4"/>
      <c r="BM689" s="4"/>
      <c r="BN689" s="4"/>
      <c r="BO689" s="4"/>
      <c r="BP689" s="169" t="s">
        <v>908</v>
      </c>
      <c r="BQ689" s="174">
        <v>1224</v>
      </c>
      <c r="BR689" s="175">
        <v>1312</v>
      </c>
      <c r="BS689" s="174">
        <v>1574</v>
      </c>
      <c r="BT689" s="175">
        <v>1816</v>
      </c>
      <c r="BU689" s="175">
        <v>2026</v>
      </c>
      <c r="BV689" s="176">
        <v>2236</v>
      </c>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row>
    <row r="690" spans="1:157" ht="15.75" customHeight="1">
      <c r="A690" s="74"/>
      <c r="B690" s="4" t="s">
        <v>1338</v>
      </c>
      <c r="C690" s="4"/>
      <c r="D690" s="4"/>
      <c r="E690" s="4"/>
      <c r="F690" s="4"/>
      <c r="G690" s="4"/>
      <c r="H690" s="894"/>
      <c r="I690" s="895"/>
      <c r="J690" s="895"/>
      <c r="K690" s="895"/>
      <c r="L690" s="895"/>
      <c r="M690" s="895"/>
      <c r="N690" s="895"/>
      <c r="O690" s="895"/>
      <c r="P690" s="895"/>
      <c r="Q690" s="895"/>
      <c r="R690" s="891"/>
      <c r="S690" s="4"/>
      <c r="T690" s="74"/>
      <c r="U690" s="4" t="s">
        <v>1338</v>
      </c>
      <c r="V690" s="4"/>
      <c r="W690" s="4"/>
      <c r="X690" s="4"/>
      <c r="Y690" s="4"/>
      <c r="Z690" s="4"/>
      <c r="AA690" s="894"/>
      <c r="AB690" s="895"/>
      <c r="AC690" s="895"/>
      <c r="AD690" s="895"/>
      <c r="AE690" s="895"/>
      <c r="AF690" s="895"/>
      <c r="AG690" s="895"/>
      <c r="AH690" s="895"/>
      <c r="AI690" s="895"/>
      <c r="AJ690" s="895"/>
      <c r="AK690" s="891"/>
      <c r="AL690" s="4"/>
      <c r="AM690" s="4"/>
      <c r="AN690" s="4"/>
      <c r="AO690" s="4"/>
      <c r="AP690" s="4"/>
      <c r="AQ690" s="4"/>
      <c r="AR690" s="4"/>
      <c r="AS690" s="4"/>
      <c r="AT690" s="4"/>
      <c r="AU690" s="4"/>
      <c r="AV690" s="4"/>
      <c r="AW690" s="4"/>
      <c r="AX690" s="4"/>
      <c r="AY690" s="4"/>
      <c r="AZ690" s="4"/>
      <c r="BA690" s="12" t="str">
        <f t="shared" si="47"/>
        <v>N/A</v>
      </c>
      <c r="BB690" s="4"/>
      <c r="BC690" s="4"/>
      <c r="BD690" s="4"/>
      <c r="BE690" s="4"/>
      <c r="BF690" s="4"/>
      <c r="BG690" s="173">
        <f t="shared" si="48"/>
        <v>0</v>
      </c>
      <c r="BH690" s="167">
        <f t="shared" si="49"/>
        <v>0</v>
      </c>
      <c r="BI690" s="168" t="str">
        <f t="shared" si="50"/>
        <v xml:space="preserve"> </v>
      </c>
      <c r="BJ690" s="4"/>
      <c r="BK690" s="4"/>
      <c r="BL690" s="4"/>
      <c r="BM690" s="4"/>
      <c r="BN690" s="4"/>
      <c r="BO690" s="4"/>
      <c r="BP690" s="169" t="s">
        <v>911</v>
      </c>
      <c r="BQ690" s="174">
        <v>3044</v>
      </c>
      <c r="BR690" s="175">
        <v>3262</v>
      </c>
      <c r="BS690" s="174">
        <v>3914</v>
      </c>
      <c r="BT690" s="175">
        <v>4524</v>
      </c>
      <c r="BU690" s="175">
        <v>5046</v>
      </c>
      <c r="BV690" s="176">
        <v>5568</v>
      </c>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row>
    <row r="691" spans="1:157" ht="15.75" customHeight="1">
      <c r="A691" s="74"/>
      <c r="B691" s="4" t="s">
        <v>1340</v>
      </c>
      <c r="C691" s="4"/>
      <c r="D691" s="4"/>
      <c r="E691" s="4"/>
      <c r="F691" s="4"/>
      <c r="G691" s="4"/>
      <c r="H691" s="4"/>
      <c r="I691" s="4"/>
      <c r="J691" s="4"/>
      <c r="K691" s="4"/>
      <c r="L691" s="4"/>
      <c r="M691" s="4"/>
      <c r="N691" s="890" t="s">
        <v>764</v>
      </c>
      <c r="O691" s="891"/>
      <c r="P691" s="4"/>
      <c r="Q691" s="4"/>
      <c r="R691" s="4"/>
      <c r="S691" s="4"/>
      <c r="T691" s="74"/>
      <c r="U691" s="4" t="s">
        <v>1340</v>
      </c>
      <c r="V691" s="4"/>
      <c r="W691" s="4"/>
      <c r="X691" s="4"/>
      <c r="Y691" s="4"/>
      <c r="Z691" s="4"/>
      <c r="AA691" s="4"/>
      <c r="AB691" s="4"/>
      <c r="AC691" s="4"/>
      <c r="AD691" s="4"/>
      <c r="AE691" s="4"/>
      <c r="AF691" s="4"/>
      <c r="AG691" s="890" t="s">
        <v>764</v>
      </c>
      <c r="AH691" s="891"/>
      <c r="AI691" s="4"/>
      <c r="AJ691" s="4"/>
      <c r="AK691" s="4"/>
      <c r="AL691" s="4"/>
      <c r="AM691" s="4"/>
      <c r="AN691" s="4"/>
      <c r="AO691" s="4"/>
      <c r="AP691" s="4"/>
      <c r="AQ691" s="4"/>
      <c r="AR691" s="4"/>
      <c r="AS691" s="4"/>
      <c r="AT691" s="4"/>
      <c r="AU691" s="4"/>
      <c r="AV691" s="4"/>
      <c r="AW691" s="4"/>
      <c r="AX691" s="4"/>
      <c r="AY691" s="4"/>
      <c r="AZ691" s="4"/>
      <c r="BA691" s="12" t="str">
        <f t="shared" si="47"/>
        <v>N/A</v>
      </c>
      <c r="BB691" s="4"/>
      <c r="BC691" s="4"/>
      <c r="BD691" s="4"/>
      <c r="BE691" s="4"/>
      <c r="BF691" s="4"/>
      <c r="BG691" s="173">
        <f t="shared" si="48"/>
        <v>0</v>
      </c>
      <c r="BH691" s="167">
        <f t="shared" si="49"/>
        <v>0</v>
      </c>
      <c r="BI691" s="168" t="str">
        <f t="shared" si="50"/>
        <v xml:space="preserve"> </v>
      </c>
      <c r="BJ691" s="4"/>
      <c r="BK691" s="4"/>
      <c r="BL691" s="4"/>
      <c r="BM691" s="4"/>
      <c r="BN691" s="4"/>
      <c r="BO691" s="4"/>
      <c r="BP691" s="169" t="s">
        <v>914</v>
      </c>
      <c r="BQ691" s="174">
        <v>1224</v>
      </c>
      <c r="BR691" s="175">
        <v>1312</v>
      </c>
      <c r="BS691" s="174">
        <v>1574</v>
      </c>
      <c r="BT691" s="175">
        <v>1816</v>
      </c>
      <c r="BU691" s="175">
        <v>2026</v>
      </c>
      <c r="BV691" s="176">
        <v>2236</v>
      </c>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row>
    <row r="692" spans="1:157" ht="15.75" customHeight="1">
      <c r="A692" s="74"/>
      <c r="B692" s="4"/>
      <c r="C692" s="4"/>
      <c r="D692" s="4"/>
      <c r="E692" s="4"/>
      <c r="F692" s="4"/>
      <c r="G692" s="4"/>
      <c r="H692" s="4"/>
      <c r="I692" s="4"/>
      <c r="J692" s="4"/>
      <c r="K692" s="4"/>
      <c r="L692" s="4"/>
      <c r="M692" s="4"/>
      <c r="N692" s="4"/>
      <c r="O692" s="4"/>
      <c r="P692" s="4"/>
      <c r="Q692" s="4"/>
      <c r="R692" s="4"/>
      <c r="S692" s="4"/>
      <c r="T692" s="7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12" t="str">
        <f t="shared" si="47"/>
        <v>N/A</v>
      </c>
      <c r="BB692" s="4"/>
      <c r="BC692" s="4"/>
      <c r="BD692" s="4"/>
      <c r="BE692" s="4"/>
      <c r="BF692" s="4"/>
      <c r="BG692" s="173">
        <f t="shared" si="48"/>
        <v>0</v>
      </c>
      <c r="BH692" s="167">
        <f t="shared" si="49"/>
        <v>0</v>
      </c>
      <c r="BI692" s="168" t="str">
        <f t="shared" si="50"/>
        <v xml:space="preserve"> </v>
      </c>
      <c r="BJ692" s="4"/>
      <c r="BK692" s="4"/>
      <c r="BL692" s="4"/>
      <c r="BM692" s="4"/>
      <c r="BN692" s="4"/>
      <c r="BO692" s="4"/>
      <c r="BP692" s="169" t="s">
        <v>916</v>
      </c>
      <c r="BQ692" s="174">
        <v>1224</v>
      </c>
      <c r="BR692" s="175">
        <v>1312</v>
      </c>
      <c r="BS692" s="174">
        <v>1574</v>
      </c>
      <c r="BT692" s="175">
        <v>1816</v>
      </c>
      <c r="BU692" s="175">
        <v>2026</v>
      </c>
      <c r="BV692" s="176">
        <v>2236</v>
      </c>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row>
    <row r="693" spans="1:157" ht="15.75" customHeight="1">
      <c r="A693" s="148" t="s">
        <v>1333</v>
      </c>
      <c r="B693" s="4" t="s">
        <v>1336</v>
      </c>
      <c r="C693" s="4"/>
      <c r="D693" s="4"/>
      <c r="E693" s="4"/>
      <c r="F693" s="4"/>
      <c r="G693" s="892">
        <f>C647</f>
        <v>0</v>
      </c>
      <c r="H693" s="893"/>
      <c r="I693" s="893"/>
      <c r="J693" s="893"/>
      <c r="K693" s="893"/>
      <c r="L693" s="893"/>
      <c r="M693" s="893"/>
      <c r="N693" s="893"/>
      <c r="O693" s="893"/>
      <c r="P693" s="893"/>
      <c r="Q693" s="893"/>
      <c r="R693" s="893"/>
      <c r="S693" s="4"/>
      <c r="T693" s="148" t="s">
        <v>1334</v>
      </c>
      <c r="U693" s="4" t="s">
        <v>1336</v>
      </c>
      <c r="V693" s="4"/>
      <c r="W693" s="4"/>
      <c r="X693" s="4"/>
      <c r="Y693" s="4"/>
      <c r="Z693" s="892">
        <f>C648</f>
        <v>0</v>
      </c>
      <c r="AA693" s="893"/>
      <c r="AB693" s="893"/>
      <c r="AC693" s="893"/>
      <c r="AD693" s="893"/>
      <c r="AE693" s="893"/>
      <c r="AF693" s="893"/>
      <c r="AG693" s="893"/>
      <c r="AH693" s="893"/>
      <c r="AI693" s="893"/>
      <c r="AJ693" s="893"/>
      <c r="AK693" s="893"/>
      <c r="AL693" s="4"/>
      <c r="AM693" s="4"/>
      <c r="AN693" s="4"/>
      <c r="AO693" s="4"/>
      <c r="AP693" s="4"/>
      <c r="AQ693" s="4"/>
      <c r="AR693" s="4"/>
      <c r="AS693" s="4"/>
      <c r="AT693" s="4"/>
      <c r="AU693" s="4"/>
      <c r="AV693" s="4"/>
      <c r="AW693" s="4"/>
      <c r="AX693" s="4"/>
      <c r="AY693" s="4"/>
      <c r="AZ693" s="4"/>
      <c r="BA693" s="12" t="str">
        <f t="shared" si="47"/>
        <v>N/A</v>
      </c>
      <c r="BB693" s="4"/>
      <c r="BC693" s="4"/>
      <c r="BD693" s="4"/>
      <c r="BE693" s="4"/>
      <c r="BF693" s="4"/>
      <c r="BG693" s="173">
        <f t="shared" si="48"/>
        <v>0</v>
      </c>
      <c r="BH693" s="167">
        <f t="shared" si="49"/>
        <v>0</v>
      </c>
      <c r="BI693" s="168" t="str">
        <f t="shared" si="50"/>
        <v xml:space="preserve"> </v>
      </c>
      <c r="BJ693" s="4"/>
      <c r="BK693" s="4"/>
      <c r="BL693" s="4"/>
      <c r="BM693" s="4"/>
      <c r="BN693" s="4"/>
      <c r="BO693" s="4"/>
      <c r="BP693" s="169" t="s">
        <v>919</v>
      </c>
      <c r="BQ693" s="174">
        <v>1224</v>
      </c>
      <c r="BR693" s="175">
        <v>1312</v>
      </c>
      <c r="BS693" s="174">
        <v>1574</v>
      </c>
      <c r="BT693" s="175">
        <v>1816</v>
      </c>
      <c r="BU693" s="175">
        <v>2026</v>
      </c>
      <c r="BV693" s="176">
        <v>2236</v>
      </c>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row>
    <row r="694" spans="1:157" ht="15.75" customHeight="1">
      <c r="A694" s="4"/>
      <c r="B694" s="4" t="s">
        <v>1073</v>
      </c>
      <c r="C694" s="4"/>
      <c r="D694" s="4"/>
      <c r="E694" s="4"/>
      <c r="F694" s="4"/>
      <c r="G694" s="894"/>
      <c r="H694" s="895"/>
      <c r="I694" s="895"/>
      <c r="J694" s="895"/>
      <c r="K694" s="895"/>
      <c r="L694" s="895"/>
      <c r="M694" s="895"/>
      <c r="N694" s="895"/>
      <c r="O694" s="895"/>
      <c r="P694" s="895"/>
      <c r="Q694" s="895"/>
      <c r="R694" s="891"/>
      <c r="S694" s="4"/>
      <c r="T694" s="74"/>
      <c r="U694" s="4" t="s">
        <v>1073</v>
      </c>
      <c r="V694" s="4"/>
      <c r="W694" s="4"/>
      <c r="X694" s="4"/>
      <c r="Y694" s="4"/>
      <c r="Z694" s="894"/>
      <c r="AA694" s="895"/>
      <c r="AB694" s="895"/>
      <c r="AC694" s="895"/>
      <c r="AD694" s="895"/>
      <c r="AE694" s="895"/>
      <c r="AF694" s="895"/>
      <c r="AG694" s="895"/>
      <c r="AH694" s="895"/>
      <c r="AI694" s="895"/>
      <c r="AJ694" s="895"/>
      <c r="AK694" s="891"/>
      <c r="AL694" s="4"/>
      <c r="AM694" s="4"/>
      <c r="AN694" s="4"/>
      <c r="AO694" s="4"/>
      <c r="AP694" s="4"/>
      <c r="AQ694" s="4"/>
      <c r="AR694" s="4"/>
      <c r="AS694" s="4"/>
      <c r="AT694" s="4"/>
      <c r="AU694" s="4"/>
      <c r="AV694" s="4"/>
      <c r="AW694" s="4"/>
      <c r="AX694" s="4"/>
      <c r="AY694" s="4"/>
      <c r="AZ694" s="4"/>
      <c r="BA694" s="12" t="str">
        <f t="shared" si="47"/>
        <v>N/A</v>
      </c>
      <c r="BB694" s="4"/>
      <c r="BC694" s="4"/>
      <c r="BD694" s="4"/>
      <c r="BE694" s="4"/>
      <c r="BF694" s="4"/>
      <c r="BG694" s="173">
        <f t="shared" si="48"/>
        <v>0</v>
      </c>
      <c r="BH694" s="167">
        <f t="shared" si="49"/>
        <v>0</v>
      </c>
      <c r="BI694" s="168" t="str">
        <f t="shared" si="50"/>
        <v xml:space="preserve"> </v>
      </c>
      <c r="BJ694" s="4"/>
      <c r="BK694" s="4"/>
      <c r="BL694" s="4"/>
      <c r="BM694" s="4"/>
      <c r="BN694" s="4"/>
      <c r="BO694" s="4"/>
      <c r="BP694" s="169" t="s">
        <v>922</v>
      </c>
      <c r="BQ694" s="174">
        <v>1224</v>
      </c>
      <c r="BR694" s="175">
        <v>1312</v>
      </c>
      <c r="BS694" s="174">
        <v>1574</v>
      </c>
      <c r="BT694" s="175">
        <v>1816</v>
      </c>
      <c r="BU694" s="175">
        <v>2026</v>
      </c>
      <c r="BV694" s="176">
        <v>2236</v>
      </c>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row>
    <row r="695" spans="1:157" ht="15.75" customHeight="1">
      <c r="A695" s="4"/>
      <c r="B695" s="4" t="s">
        <v>944</v>
      </c>
      <c r="C695" s="4"/>
      <c r="D695" s="4"/>
      <c r="E695" s="4"/>
      <c r="F695" s="4"/>
      <c r="G695" s="894"/>
      <c r="H695" s="895"/>
      <c r="I695" s="895"/>
      <c r="J695" s="895"/>
      <c r="K695" s="895"/>
      <c r="L695" s="895"/>
      <c r="M695" s="895"/>
      <c r="N695" s="895"/>
      <c r="O695" s="895"/>
      <c r="P695" s="895"/>
      <c r="Q695" s="895"/>
      <c r="R695" s="891"/>
      <c r="S695" s="4"/>
      <c r="T695" s="4"/>
      <c r="U695" s="4" t="s">
        <v>944</v>
      </c>
      <c r="V695" s="4"/>
      <c r="W695" s="4"/>
      <c r="X695" s="4"/>
      <c r="Y695" s="4"/>
      <c r="Z695" s="900"/>
      <c r="AA695" s="849"/>
      <c r="AB695" s="849"/>
      <c r="AC695" s="849"/>
      <c r="AD695" s="849"/>
      <c r="AE695" s="849"/>
      <c r="AF695" s="849"/>
      <c r="AG695" s="849"/>
      <c r="AH695" s="849"/>
      <c r="AI695" s="849"/>
      <c r="AJ695" s="849"/>
      <c r="AK695" s="898"/>
      <c r="AL695" s="4"/>
      <c r="AM695" s="4"/>
      <c r="AN695" s="4"/>
      <c r="AO695" s="4"/>
      <c r="AP695" s="4"/>
      <c r="AQ695" s="4"/>
      <c r="AR695" s="4"/>
      <c r="AS695" s="4"/>
      <c r="AT695" s="4"/>
      <c r="AU695" s="4"/>
      <c r="AV695" s="4"/>
      <c r="AW695" s="4"/>
      <c r="AX695" s="4"/>
      <c r="AY695" s="4"/>
      <c r="AZ695" s="4"/>
      <c r="BA695" s="4"/>
      <c r="BB695" s="4"/>
      <c r="BC695" s="4"/>
      <c r="BD695" s="4"/>
      <c r="BE695" s="4"/>
      <c r="BF695" s="4"/>
      <c r="BG695" s="173">
        <f t="shared" si="48"/>
        <v>0</v>
      </c>
      <c r="BH695" s="167">
        <f t="shared" si="49"/>
        <v>0</v>
      </c>
      <c r="BI695" s="168" t="str">
        <f t="shared" si="50"/>
        <v xml:space="preserve"> </v>
      </c>
      <c r="BJ695" s="4"/>
      <c r="BK695" s="4"/>
      <c r="BL695" s="4"/>
      <c r="BM695" s="4"/>
      <c r="BN695" s="4"/>
      <c r="BO695" s="4"/>
      <c r="BP695" s="169" t="s">
        <v>924</v>
      </c>
      <c r="BQ695" s="174">
        <v>1416</v>
      </c>
      <c r="BR695" s="175">
        <v>1518</v>
      </c>
      <c r="BS695" s="174">
        <v>1822</v>
      </c>
      <c r="BT695" s="175">
        <v>2102</v>
      </c>
      <c r="BU695" s="175">
        <v>2346</v>
      </c>
      <c r="BV695" s="176">
        <v>2590</v>
      </c>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row>
    <row r="696" spans="1:157" ht="15.75" customHeight="1">
      <c r="A696" s="4"/>
      <c r="B696" s="4" t="s">
        <v>1337</v>
      </c>
      <c r="C696" s="4"/>
      <c r="D696" s="4"/>
      <c r="E696" s="4"/>
      <c r="F696" s="4"/>
      <c r="G696" s="894"/>
      <c r="H696" s="895"/>
      <c r="I696" s="895"/>
      <c r="J696" s="895"/>
      <c r="K696" s="895"/>
      <c r="L696" s="895"/>
      <c r="M696" s="895"/>
      <c r="N696" s="895"/>
      <c r="O696" s="895"/>
      <c r="P696" s="895"/>
      <c r="Q696" s="895"/>
      <c r="R696" s="891"/>
      <c r="S696" s="4"/>
      <c r="T696" s="4"/>
      <c r="U696" s="4" t="s">
        <v>1337</v>
      </c>
      <c r="V696" s="4"/>
      <c r="W696" s="4"/>
      <c r="X696" s="4"/>
      <c r="Y696" s="4"/>
      <c r="Z696" s="900"/>
      <c r="AA696" s="849"/>
      <c r="AB696" s="849"/>
      <c r="AC696" s="849"/>
      <c r="AD696" s="849"/>
      <c r="AE696" s="849"/>
      <c r="AF696" s="849"/>
      <c r="AG696" s="849"/>
      <c r="AH696" s="849"/>
      <c r="AI696" s="849"/>
      <c r="AJ696" s="849"/>
      <c r="AK696" s="898"/>
      <c r="AL696" s="4"/>
      <c r="AM696" s="4"/>
      <c r="AN696" s="4"/>
      <c r="AO696" s="4"/>
      <c r="AP696" s="4"/>
      <c r="AQ696" s="4"/>
      <c r="AR696" s="4"/>
      <c r="AS696" s="4"/>
      <c r="AT696" s="4"/>
      <c r="AU696" s="4"/>
      <c r="AV696" s="4"/>
      <c r="AW696" s="4"/>
      <c r="AX696" s="4"/>
      <c r="AY696" s="4"/>
      <c r="AZ696" s="4"/>
      <c r="BA696" s="4"/>
      <c r="BB696" s="4"/>
      <c r="BC696" s="4"/>
      <c r="BD696" s="4"/>
      <c r="BE696" s="4"/>
      <c r="BF696" s="91" t="s">
        <v>1386</v>
      </c>
      <c r="BG696" s="177">
        <f t="shared" ref="BG696:BI696" si="51">SUM(BG671:BG695)</f>
        <v>78</v>
      </c>
      <c r="BH696" s="178">
        <f t="shared" si="51"/>
        <v>1</v>
      </c>
      <c r="BI696" s="178">
        <f t="shared" si="51"/>
        <v>0.38653846153846155</v>
      </c>
      <c r="BJ696" s="4"/>
      <c r="BK696" s="4"/>
      <c r="BL696" s="4"/>
      <c r="BM696" s="4"/>
      <c r="BN696" s="4"/>
      <c r="BO696" s="4"/>
      <c r="BP696" s="169" t="s">
        <v>927</v>
      </c>
      <c r="BQ696" s="174">
        <v>1696</v>
      </c>
      <c r="BR696" s="175">
        <v>1818</v>
      </c>
      <c r="BS696" s="174">
        <v>2182</v>
      </c>
      <c r="BT696" s="175">
        <v>2520</v>
      </c>
      <c r="BU696" s="175">
        <v>2812</v>
      </c>
      <c r="BV696" s="176">
        <v>3102</v>
      </c>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row>
    <row r="697" spans="1:157" ht="15.75" customHeight="1">
      <c r="A697" s="4"/>
      <c r="B697" s="4" t="s">
        <v>854</v>
      </c>
      <c r="C697" s="4"/>
      <c r="D697" s="4"/>
      <c r="E697" s="4"/>
      <c r="F697" s="4"/>
      <c r="G697" s="901"/>
      <c r="H697" s="849"/>
      <c r="I697" s="849"/>
      <c r="J697" s="849"/>
      <c r="K697" s="849"/>
      <c r="L697" s="898"/>
      <c r="M697" s="4"/>
      <c r="N697" s="4"/>
      <c r="O697" s="19" t="s">
        <v>1077</v>
      </c>
      <c r="P697" s="900"/>
      <c r="Q697" s="849"/>
      <c r="R697" s="898"/>
      <c r="S697" s="4"/>
      <c r="T697" s="4"/>
      <c r="U697" s="4" t="s">
        <v>854</v>
      </c>
      <c r="V697" s="4"/>
      <c r="W697" s="4"/>
      <c r="X697" s="4"/>
      <c r="Y697" s="4"/>
      <c r="Z697" s="901"/>
      <c r="AA697" s="849"/>
      <c r="AB697" s="849"/>
      <c r="AC697" s="849"/>
      <c r="AD697" s="849"/>
      <c r="AE697" s="898"/>
      <c r="AF697" s="4"/>
      <c r="AG697" s="4"/>
      <c r="AH697" s="19" t="s">
        <v>1077</v>
      </c>
      <c r="AI697" s="900"/>
      <c r="AJ697" s="849"/>
      <c r="AK697" s="898"/>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169" t="s">
        <v>931</v>
      </c>
      <c r="BQ697" s="174">
        <v>1896</v>
      </c>
      <c r="BR697" s="175">
        <v>2032</v>
      </c>
      <c r="BS697" s="174">
        <v>2436</v>
      </c>
      <c r="BT697" s="175">
        <v>2816</v>
      </c>
      <c r="BU697" s="175">
        <v>3142</v>
      </c>
      <c r="BV697" s="176">
        <v>3466</v>
      </c>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row>
    <row r="698" spans="1:157" ht="15.75" customHeight="1">
      <c r="A698" s="4"/>
      <c r="B698" s="4" t="s">
        <v>1338</v>
      </c>
      <c r="C698" s="4"/>
      <c r="D698" s="4"/>
      <c r="E698" s="4"/>
      <c r="F698" s="4"/>
      <c r="G698" s="4"/>
      <c r="H698" s="894"/>
      <c r="I698" s="895"/>
      <c r="J698" s="895"/>
      <c r="K698" s="895"/>
      <c r="L698" s="895"/>
      <c r="M698" s="895"/>
      <c r="N698" s="895"/>
      <c r="O698" s="895"/>
      <c r="P698" s="895"/>
      <c r="Q698" s="895"/>
      <c r="R698" s="891"/>
      <c r="S698" s="4"/>
      <c r="T698" s="4"/>
      <c r="U698" s="4" t="s">
        <v>1338</v>
      </c>
      <c r="V698" s="4"/>
      <c r="W698" s="4"/>
      <c r="X698" s="4"/>
      <c r="Y698" s="4"/>
      <c r="Z698" s="4"/>
      <c r="AA698" s="894"/>
      <c r="AB698" s="895"/>
      <c r="AC698" s="895"/>
      <c r="AD698" s="895"/>
      <c r="AE698" s="895"/>
      <c r="AF698" s="895"/>
      <c r="AG698" s="895"/>
      <c r="AH698" s="895"/>
      <c r="AI698" s="895"/>
      <c r="AJ698" s="895"/>
      <c r="AK698" s="891"/>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169" t="s">
        <v>936</v>
      </c>
      <c r="BQ698" s="174">
        <v>1504</v>
      </c>
      <c r="BR698" s="175">
        <v>1612</v>
      </c>
      <c r="BS698" s="174">
        <v>1934</v>
      </c>
      <c r="BT698" s="175">
        <v>2236</v>
      </c>
      <c r="BU698" s="175">
        <v>2494</v>
      </c>
      <c r="BV698" s="176">
        <v>2752</v>
      </c>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row>
    <row r="699" spans="1:157" ht="15.75" customHeight="1">
      <c r="A699" s="4"/>
      <c r="B699" s="4" t="s">
        <v>1340</v>
      </c>
      <c r="C699" s="4"/>
      <c r="D699" s="4"/>
      <c r="E699" s="4"/>
      <c r="F699" s="4"/>
      <c r="G699" s="4"/>
      <c r="H699" s="4"/>
      <c r="I699" s="4"/>
      <c r="J699" s="4"/>
      <c r="K699" s="4"/>
      <c r="L699" s="4"/>
      <c r="M699" s="4"/>
      <c r="N699" s="890" t="s">
        <v>764</v>
      </c>
      <c r="O699" s="891"/>
      <c r="P699" s="4"/>
      <c r="Q699" s="4"/>
      <c r="R699" s="4"/>
      <c r="S699" s="4"/>
      <c r="T699" s="4"/>
      <c r="U699" s="4" t="s">
        <v>1340</v>
      </c>
      <c r="V699" s="4"/>
      <c r="W699" s="4"/>
      <c r="X699" s="4"/>
      <c r="Y699" s="4"/>
      <c r="Z699" s="4"/>
      <c r="AA699" s="4"/>
      <c r="AB699" s="4"/>
      <c r="AC699" s="4"/>
      <c r="AD699" s="4"/>
      <c r="AE699" s="4"/>
      <c r="AF699" s="4"/>
      <c r="AG699" s="890" t="s">
        <v>764</v>
      </c>
      <c r="AH699" s="891"/>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169" t="s">
        <v>939</v>
      </c>
      <c r="BQ699" s="174">
        <v>2242</v>
      </c>
      <c r="BR699" s="175">
        <v>2402</v>
      </c>
      <c r="BS699" s="174">
        <v>2882</v>
      </c>
      <c r="BT699" s="175">
        <v>3330</v>
      </c>
      <c r="BU699" s="175">
        <v>3714</v>
      </c>
      <c r="BV699" s="176">
        <v>4100</v>
      </c>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row>
    <row r="700" spans="1:157"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169" t="s">
        <v>941</v>
      </c>
      <c r="BQ700" s="174">
        <v>1512</v>
      </c>
      <c r="BR700" s="175">
        <v>1620</v>
      </c>
      <c r="BS700" s="174">
        <v>1942</v>
      </c>
      <c r="BT700" s="175">
        <v>2244</v>
      </c>
      <c r="BU700" s="175">
        <v>2504</v>
      </c>
      <c r="BV700" s="176">
        <v>2762</v>
      </c>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row>
    <row r="701" spans="1:157" ht="15.75" customHeight="1">
      <c r="A701" s="3" t="s">
        <v>925</v>
      </c>
      <c r="B701" s="4"/>
      <c r="C701" s="3" t="s">
        <v>178</v>
      </c>
      <c r="D701" s="4"/>
      <c r="E701" s="136"/>
      <c r="F701" s="136"/>
      <c r="G701" s="136"/>
      <c r="H701" s="136"/>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3" t="s">
        <v>1387</v>
      </c>
      <c r="BH701" s="4"/>
      <c r="BI701" s="4"/>
      <c r="BJ701" s="4"/>
      <c r="BK701" s="4"/>
      <c r="BL701" s="4"/>
      <c r="BM701" s="4"/>
      <c r="BN701" s="4"/>
      <c r="BO701" s="4"/>
      <c r="BP701" s="169" t="s">
        <v>943</v>
      </c>
      <c r="BQ701" s="174">
        <v>1264</v>
      </c>
      <c r="BR701" s="175">
        <v>1354</v>
      </c>
      <c r="BS701" s="174">
        <v>1624</v>
      </c>
      <c r="BT701" s="175">
        <v>1876</v>
      </c>
      <c r="BU701" s="175">
        <v>2094</v>
      </c>
      <c r="BV701" s="176">
        <v>2312</v>
      </c>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row>
    <row r="702" spans="1:157" ht="15.75" customHeight="1">
      <c r="A702" s="4"/>
      <c r="B702" s="179"/>
      <c r="C702" s="179"/>
      <c r="D702" s="26" t="s">
        <v>1388</v>
      </c>
      <c r="E702" s="179"/>
      <c r="F702" s="179"/>
      <c r="G702" s="179"/>
      <c r="H702" s="179"/>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68" t="s">
        <v>1383</v>
      </c>
      <c r="BH702" s="159" t="s">
        <v>1384</v>
      </c>
      <c r="BI702" s="160" t="s">
        <v>1385</v>
      </c>
      <c r="BJ702" s="4"/>
      <c r="BK702" s="4"/>
      <c r="BL702" s="4"/>
      <c r="BM702" s="4"/>
      <c r="BN702" s="4"/>
      <c r="BO702" s="4"/>
      <c r="BP702" s="169" t="s">
        <v>949</v>
      </c>
      <c r="BQ702" s="174">
        <v>1320</v>
      </c>
      <c r="BR702" s="175">
        <v>1412</v>
      </c>
      <c r="BS702" s="174">
        <v>1694</v>
      </c>
      <c r="BT702" s="175">
        <v>1958</v>
      </c>
      <c r="BU702" s="175">
        <v>2184</v>
      </c>
      <c r="BV702" s="176">
        <v>2410</v>
      </c>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row>
    <row r="703" spans="1:157" ht="15.75" customHeight="1">
      <c r="A703" s="4"/>
      <c r="B703" s="179"/>
      <c r="C703" s="179"/>
      <c r="D703" s="4"/>
      <c r="E703" s="26" t="s">
        <v>1389</v>
      </c>
      <c r="F703" s="179"/>
      <c r="G703" s="179"/>
      <c r="H703" s="179"/>
      <c r="I703" s="4"/>
      <c r="J703" s="4"/>
      <c r="K703" s="4"/>
      <c r="L703" s="4"/>
      <c r="M703" s="4"/>
      <c r="N703" s="4"/>
      <c r="O703" s="4"/>
      <c r="P703" s="4"/>
      <c r="Q703" s="4"/>
      <c r="R703" s="4"/>
      <c r="S703" s="4"/>
      <c r="T703" s="4"/>
      <c r="U703" s="4"/>
      <c r="V703" s="4"/>
      <c r="W703" s="4"/>
      <c r="X703" s="4"/>
      <c r="Y703" s="4"/>
      <c r="Z703" s="4"/>
      <c r="AA703" s="4"/>
      <c r="AB703" s="4"/>
      <c r="AC703" s="4"/>
      <c r="AD703" s="4"/>
      <c r="AE703" s="890" t="s">
        <v>864</v>
      </c>
      <c r="AF703" s="891"/>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166">
        <f t="shared" ref="BG703:BG727" si="52">G728</f>
        <v>19</v>
      </c>
      <c r="BH703" s="167">
        <f t="shared" ref="BH703:BH727" si="53">BG703/$BG$728</f>
        <v>0.24358974358974358</v>
      </c>
      <c r="BI703" s="168">
        <f t="shared" ref="BI703:BI727" si="54">IF(BH703=0," ",BH703*AM728)</f>
        <v>3.6389931207004372E-2</v>
      </c>
      <c r="BJ703" s="4"/>
      <c r="BK703" s="4"/>
      <c r="BL703" s="4"/>
      <c r="BM703" s="4"/>
      <c r="BN703" s="4"/>
      <c r="BO703" s="4"/>
      <c r="BP703" s="169" t="s">
        <v>954</v>
      </c>
      <c r="BQ703" s="174">
        <v>1512</v>
      </c>
      <c r="BR703" s="175">
        <v>1620</v>
      </c>
      <c r="BS703" s="174">
        <v>1942</v>
      </c>
      <c r="BT703" s="175">
        <v>2244</v>
      </c>
      <c r="BU703" s="175">
        <v>2504</v>
      </c>
      <c r="BV703" s="176">
        <v>2762</v>
      </c>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row>
    <row r="704" spans="1:157" ht="15.75" customHeight="1">
      <c r="A704" s="4"/>
      <c r="B704" s="179"/>
      <c r="C704" s="179"/>
      <c r="D704" s="26" t="s">
        <v>1390</v>
      </c>
      <c r="E704" s="179"/>
      <c r="F704" s="179"/>
      <c r="G704" s="179"/>
      <c r="H704" s="179"/>
      <c r="I704" s="4"/>
      <c r="J704" s="4"/>
      <c r="K704" s="4"/>
      <c r="L704" s="4"/>
      <c r="M704" s="4"/>
      <c r="N704" s="4"/>
      <c r="O704" s="4"/>
      <c r="P704" s="4"/>
      <c r="Q704" s="4"/>
      <c r="R704" s="4"/>
      <c r="S704" s="4"/>
      <c r="T704" s="4"/>
      <c r="U704" s="4"/>
      <c r="V704" s="4"/>
      <c r="W704" s="4"/>
      <c r="X704" s="4"/>
      <c r="Y704" s="4"/>
      <c r="Z704" s="4"/>
      <c r="AA704" s="4"/>
      <c r="AB704" s="4"/>
      <c r="AC704" s="4"/>
      <c r="AD704" s="4"/>
      <c r="AE704" s="890" t="s">
        <v>764</v>
      </c>
      <c r="AF704" s="891"/>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173">
        <f t="shared" si="52"/>
        <v>8</v>
      </c>
      <c r="BH704" s="167">
        <f t="shared" si="53"/>
        <v>0.10256410256410256</v>
      </c>
      <c r="BI704" s="168">
        <f t="shared" si="54"/>
        <v>1.5322076297686053E-2</v>
      </c>
      <c r="BJ704" s="4"/>
      <c r="BK704" s="4"/>
      <c r="BL704" s="4"/>
      <c r="BM704" s="4"/>
      <c r="BN704" s="4"/>
      <c r="BO704" s="4"/>
      <c r="BP704" s="169" t="s">
        <v>959</v>
      </c>
      <c r="BQ704" s="174">
        <v>1744</v>
      </c>
      <c r="BR704" s="175">
        <v>1870</v>
      </c>
      <c r="BS704" s="174">
        <v>2244</v>
      </c>
      <c r="BT704" s="175">
        <v>2592</v>
      </c>
      <c r="BU704" s="175">
        <v>2892</v>
      </c>
      <c r="BV704" s="176">
        <v>3192</v>
      </c>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row>
    <row r="705" spans="1:157" ht="15.75" customHeight="1">
      <c r="A705" s="4"/>
      <c r="B705" s="179"/>
      <c r="C705" s="179"/>
      <c r="D705" s="26" t="s">
        <v>1391</v>
      </c>
      <c r="E705" s="179"/>
      <c r="F705" s="179"/>
      <c r="G705" s="179"/>
      <c r="H705" s="179"/>
      <c r="I705" s="4"/>
      <c r="J705" s="4"/>
      <c r="K705" s="4"/>
      <c r="L705" s="4"/>
      <c r="M705" s="4"/>
      <c r="N705" s="4"/>
      <c r="O705" s="4"/>
      <c r="P705" s="4"/>
      <c r="Q705" s="4"/>
      <c r="R705" s="4"/>
      <c r="S705" s="4"/>
      <c r="T705" s="4"/>
      <c r="U705" s="4"/>
      <c r="V705" s="4"/>
      <c r="W705" s="4"/>
      <c r="X705" s="4"/>
      <c r="Y705" s="4"/>
      <c r="Z705" s="4"/>
      <c r="AA705" s="4"/>
      <c r="AB705" s="4"/>
      <c r="AC705" s="4"/>
      <c r="AD705" s="4"/>
      <c r="AE705" s="896">
        <v>44231</v>
      </c>
      <c r="AF705" s="895"/>
      <c r="AG705" s="895"/>
      <c r="AH705" s="895"/>
      <c r="AI705" s="891"/>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173">
        <f t="shared" si="52"/>
        <v>5</v>
      </c>
      <c r="BH705" s="167">
        <f t="shared" si="53"/>
        <v>6.4102564102564097E-2</v>
      </c>
      <c r="BI705" s="168">
        <f t="shared" si="54"/>
        <v>9.6113120255432831E-3</v>
      </c>
      <c r="BJ705" s="4"/>
      <c r="BK705" s="4"/>
      <c r="BL705" s="4"/>
      <c r="BM705" s="4"/>
      <c r="BN705" s="4"/>
      <c r="BO705" s="4"/>
      <c r="BP705" s="169" t="s">
        <v>963</v>
      </c>
      <c r="BQ705" s="174">
        <v>1320</v>
      </c>
      <c r="BR705" s="175">
        <v>1412</v>
      </c>
      <c r="BS705" s="174">
        <v>1694</v>
      </c>
      <c r="BT705" s="175">
        <v>1958</v>
      </c>
      <c r="BU705" s="175">
        <v>2184</v>
      </c>
      <c r="BV705" s="176">
        <v>2410</v>
      </c>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row>
    <row r="706" spans="1:157" ht="15.75" customHeight="1">
      <c r="A706" s="4"/>
      <c r="B706" s="179"/>
      <c r="C706" s="179"/>
      <c r="D706" s="180" t="s">
        <v>1392</v>
      </c>
      <c r="E706" s="179"/>
      <c r="F706" s="179"/>
      <c r="G706" s="179"/>
      <c r="H706" s="179"/>
      <c r="I706" s="4"/>
      <c r="J706" s="4"/>
      <c r="K706" s="4"/>
      <c r="L706" s="4"/>
      <c r="M706" s="4"/>
      <c r="N706" s="4"/>
      <c r="O706" s="4"/>
      <c r="P706" s="4"/>
      <c r="Q706" s="4"/>
      <c r="R706" s="4"/>
      <c r="S706" s="4"/>
      <c r="T706" s="4"/>
      <c r="U706" s="4"/>
      <c r="V706" s="4"/>
      <c r="W706" s="4"/>
      <c r="X706" s="4"/>
      <c r="Y706" s="4"/>
      <c r="Z706" s="4"/>
      <c r="AA706" s="4"/>
      <c r="AB706" s="4"/>
      <c r="AC706" s="4"/>
      <c r="AD706" s="4"/>
      <c r="AE706" s="897">
        <v>44314</v>
      </c>
      <c r="AF706" s="849"/>
      <c r="AG706" s="849"/>
      <c r="AH706" s="849"/>
      <c r="AI706" s="898"/>
      <c r="AJ706" s="4"/>
      <c r="AK706" s="4"/>
      <c r="AL706" s="4"/>
      <c r="AM706" s="4"/>
      <c r="AN706" s="4"/>
      <c r="AO706" s="4"/>
      <c r="AP706" s="4"/>
      <c r="AQ706" s="4"/>
      <c r="AR706" s="4"/>
      <c r="AS706" s="4"/>
      <c r="AT706" s="4"/>
      <c r="AU706" s="4"/>
      <c r="AV706" s="4"/>
      <c r="AW706" s="4"/>
      <c r="AX706" s="4"/>
      <c r="AY706" s="4"/>
      <c r="AZ706" s="4"/>
      <c r="BA706" s="4"/>
      <c r="BB706" s="4"/>
      <c r="BC706" s="4"/>
      <c r="BD706" s="4"/>
      <c r="BE706" s="4"/>
      <c r="BF706" s="3"/>
      <c r="BG706" s="173">
        <f t="shared" si="52"/>
        <v>1</v>
      </c>
      <c r="BH706" s="167">
        <f t="shared" si="53"/>
        <v>1.282051282051282E-2</v>
      </c>
      <c r="BI706" s="168">
        <f t="shared" si="54"/>
        <v>1.9202530215746074E-3</v>
      </c>
      <c r="BJ706" s="4"/>
      <c r="BK706" s="4"/>
      <c r="BL706" s="4"/>
      <c r="BM706" s="4"/>
      <c r="BN706" s="4"/>
      <c r="BO706" s="4"/>
      <c r="BP706" s="169" t="s">
        <v>969</v>
      </c>
      <c r="BQ706" s="174">
        <v>2022</v>
      </c>
      <c r="BR706" s="175">
        <v>2166</v>
      </c>
      <c r="BS706" s="174">
        <v>2600</v>
      </c>
      <c r="BT706" s="175">
        <v>3002</v>
      </c>
      <c r="BU706" s="175">
        <v>3350</v>
      </c>
      <c r="BV706" s="176">
        <v>3696</v>
      </c>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row>
    <row r="707" spans="1:157" ht="15.75" customHeight="1">
      <c r="A707" s="4"/>
      <c r="B707" s="179"/>
      <c r="C707" s="179"/>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173">
        <f t="shared" si="52"/>
        <v>1</v>
      </c>
      <c r="BH707" s="167">
        <f t="shared" si="53"/>
        <v>1.282051282051282E-2</v>
      </c>
      <c r="BI707" s="168">
        <f t="shared" si="54"/>
        <v>3.8402908067542213E-3</v>
      </c>
      <c r="BJ707" s="4"/>
      <c r="BK707" s="4"/>
      <c r="BL707" s="4"/>
      <c r="BM707" s="4"/>
      <c r="BN707" s="4"/>
      <c r="BO707" s="4"/>
      <c r="BP707" s="169" t="s">
        <v>974</v>
      </c>
      <c r="BQ707" s="174">
        <v>3044</v>
      </c>
      <c r="BR707" s="175">
        <v>3262</v>
      </c>
      <c r="BS707" s="174">
        <v>3914</v>
      </c>
      <c r="BT707" s="175">
        <v>4524</v>
      </c>
      <c r="BU707" s="175">
        <v>5046</v>
      </c>
      <c r="BV707" s="176">
        <v>5568</v>
      </c>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row>
    <row r="708" spans="1:157" ht="15.75" customHeight="1">
      <c r="A708" s="4"/>
      <c r="B708" s="179"/>
      <c r="C708" s="179"/>
      <c r="D708" s="26" t="s">
        <v>1393</v>
      </c>
      <c r="E708" s="179"/>
      <c r="F708" s="179"/>
      <c r="G708" s="179"/>
      <c r="H708" s="179"/>
      <c r="I708" s="4"/>
      <c r="J708" s="4"/>
      <c r="K708" s="4"/>
      <c r="L708" s="4"/>
      <c r="M708" s="4"/>
      <c r="N708" s="4"/>
      <c r="O708" s="4"/>
      <c r="P708" s="4"/>
      <c r="Q708" s="4"/>
      <c r="R708" s="4"/>
      <c r="S708" s="4"/>
      <c r="T708" s="4"/>
      <c r="U708" s="4"/>
      <c r="V708" s="4"/>
      <c r="W708" s="4"/>
      <c r="X708" s="4"/>
      <c r="Y708" s="4"/>
      <c r="Z708" s="4"/>
      <c r="AA708" s="4"/>
      <c r="AB708" s="4"/>
      <c r="AC708" s="4"/>
      <c r="AD708" s="4"/>
      <c r="AE708" s="896">
        <v>44470</v>
      </c>
      <c r="AF708" s="895"/>
      <c r="AG708" s="895"/>
      <c r="AH708" s="895"/>
      <c r="AI708" s="891"/>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173">
        <f t="shared" si="52"/>
        <v>5</v>
      </c>
      <c r="BH708" s="167">
        <f t="shared" si="53"/>
        <v>6.4102564102564097E-2</v>
      </c>
      <c r="BI708" s="168">
        <f t="shared" si="54"/>
        <v>1.9201454033771107E-2</v>
      </c>
      <c r="BJ708" s="4"/>
      <c r="BK708" s="4"/>
      <c r="BL708" s="4"/>
      <c r="BM708" s="4"/>
      <c r="BN708" s="4"/>
      <c r="BO708" s="4"/>
      <c r="BP708" s="169" t="s">
        <v>979</v>
      </c>
      <c r="BQ708" s="174">
        <v>1312</v>
      </c>
      <c r="BR708" s="175">
        <v>1406</v>
      </c>
      <c r="BS708" s="174">
        <v>1686</v>
      </c>
      <c r="BT708" s="175">
        <v>1950</v>
      </c>
      <c r="BU708" s="175">
        <v>2174</v>
      </c>
      <c r="BV708" s="176">
        <v>2400</v>
      </c>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row>
    <row r="709" spans="1:157" ht="15.75" customHeight="1">
      <c r="A709" s="4"/>
      <c r="B709" s="179"/>
      <c r="C709" s="179"/>
      <c r="D709" s="26" t="s">
        <v>1394</v>
      </c>
      <c r="E709" s="179"/>
      <c r="F709" s="179"/>
      <c r="G709" s="179"/>
      <c r="H709" s="179"/>
      <c r="I709" s="4"/>
      <c r="J709" s="4"/>
      <c r="K709" s="4"/>
      <c r="L709" s="4"/>
      <c r="M709" s="4"/>
      <c r="N709" s="4"/>
      <c r="O709" s="4"/>
      <c r="P709" s="4"/>
      <c r="Q709" s="4"/>
      <c r="R709" s="4"/>
      <c r="S709" s="4"/>
      <c r="T709" s="4"/>
      <c r="U709" s="4"/>
      <c r="V709" s="4"/>
      <c r="W709" s="4"/>
      <c r="X709" s="4"/>
      <c r="Y709" s="4"/>
      <c r="Z709" s="4"/>
      <c r="AA709" s="4"/>
      <c r="AB709" s="4"/>
      <c r="AC709" s="4"/>
      <c r="AD709" s="4"/>
      <c r="AE709" s="899">
        <f>[1]budgets!$J$23</f>
        <v>0.54500000000000004</v>
      </c>
      <c r="AF709" s="849"/>
      <c r="AG709" s="849"/>
      <c r="AH709" s="849"/>
      <c r="AI709" s="898"/>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173">
        <f t="shared" si="52"/>
        <v>11</v>
      </c>
      <c r="BH709" s="167">
        <f t="shared" si="53"/>
        <v>0.14102564102564102</v>
      </c>
      <c r="BI709" s="168">
        <f t="shared" si="54"/>
        <v>8.4593886804252658E-2</v>
      </c>
      <c r="BJ709" s="4"/>
      <c r="BK709" s="4"/>
      <c r="BL709" s="4"/>
      <c r="BM709" s="4"/>
      <c r="BN709" s="4"/>
      <c r="BO709" s="4"/>
      <c r="BP709" s="169" t="s">
        <v>983</v>
      </c>
      <c r="BQ709" s="174">
        <v>1696</v>
      </c>
      <c r="BR709" s="175">
        <v>1818</v>
      </c>
      <c r="BS709" s="174">
        <v>2182</v>
      </c>
      <c r="BT709" s="175">
        <v>2522</v>
      </c>
      <c r="BU709" s="175">
        <v>2814</v>
      </c>
      <c r="BV709" s="176">
        <v>3104</v>
      </c>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row>
    <row r="710" spans="1:157" ht="15.75" customHeight="1">
      <c r="A710" s="4"/>
      <c r="B710" s="179"/>
      <c r="C710" s="179"/>
      <c r="D710" s="26" t="s">
        <v>1395</v>
      </c>
      <c r="E710" s="179"/>
      <c r="F710" s="179"/>
      <c r="G710" s="179"/>
      <c r="H710" s="179"/>
      <c r="I710" s="4"/>
      <c r="J710" s="4"/>
      <c r="K710" s="4"/>
      <c r="L710" s="4"/>
      <c r="M710" s="4"/>
      <c r="N710" s="4"/>
      <c r="O710" s="4"/>
      <c r="P710" s="4"/>
      <c r="Q710" s="4"/>
      <c r="R710" s="4"/>
      <c r="S710" s="4"/>
      <c r="T710" s="4"/>
      <c r="U710" s="4"/>
      <c r="V710" s="4"/>
      <c r="W710" s="892" t="str">
        <f>H334</f>
        <v>California Municipal Finance Authority</v>
      </c>
      <c r="X710" s="893"/>
      <c r="Y710" s="893"/>
      <c r="Z710" s="893"/>
      <c r="AA710" s="893"/>
      <c r="AB710" s="893"/>
      <c r="AC710" s="893"/>
      <c r="AD710" s="893"/>
      <c r="AE710" s="893"/>
      <c r="AF710" s="893"/>
      <c r="AG710" s="893"/>
      <c r="AH710" s="893"/>
      <c r="AI710" s="893"/>
      <c r="AJ710" s="893"/>
      <c r="AK710" s="893"/>
      <c r="AL710" s="4"/>
      <c r="AM710" s="4"/>
      <c r="AN710" s="4"/>
      <c r="AO710" s="4"/>
      <c r="AP710" s="4"/>
      <c r="AQ710" s="4"/>
      <c r="AR710" s="4"/>
      <c r="AS710" s="4"/>
      <c r="AT710" s="4"/>
      <c r="AU710" s="4"/>
      <c r="AV710" s="4"/>
      <c r="AW710" s="4"/>
      <c r="AX710" s="4"/>
      <c r="AY710" s="4"/>
      <c r="AZ710" s="4"/>
      <c r="BA710" s="4"/>
      <c r="BB710" s="4"/>
      <c r="BC710" s="4"/>
      <c r="BD710" s="4"/>
      <c r="BE710" s="4"/>
      <c r="BF710" s="4"/>
      <c r="BG710" s="173">
        <f t="shared" si="52"/>
        <v>12</v>
      </c>
      <c r="BH710" s="167">
        <f t="shared" si="53"/>
        <v>0.15384615384615385</v>
      </c>
      <c r="BI710" s="168">
        <f t="shared" si="54"/>
        <v>9.2366337601407486E-2</v>
      </c>
      <c r="BJ710" s="4"/>
      <c r="BK710" s="4"/>
      <c r="BL710" s="4"/>
      <c r="BM710" s="4"/>
      <c r="BN710" s="4"/>
      <c r="BO710" s="4"/>
      <c r="BP710" s="169" t="s">
        <v>986</v>
      </c>
      <c r="BQ710" s="174">
        <v>3044</v>
      </c>
      <c r="BR710" s="175">
        <v>3262</v>
      </c>
      <c r="BS710" s="174">
        <v>3914</v>
      </c>
      <c r="BT710" s="175">
        <v>4524</v>
      </c>
      <c r="BU710" s="175">
        <v>5046</v>
      </c>
      <c r="BV710" s="176">
        <v>5568</v>
      </c>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row>
    <row r="711" spans="1:157" ht="15.75" customHeight="1">
      <c r="A711" s="4"/>
      <c r="B711" s="179"/>
      <c r="C711" s="179"/>
      <c r="D711" s="26"/>
      <c r="E711" s="179"/>
      <c r="F711" s="179"/>
      <c r="G711" s="179"/>
      <c r="H711" s="179"/>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173">
        <f t="shared" si="52"/>
        <v>16</v>
      </c>
      <c r="BH711" s="167">
        <f t="shared" si="53"/>
        <v>0.20512820512820512</v>
      </c>
      <c r="BI711" s="168">
        <f t="shared" si="54"/>
        <v>0.12312210550096012</v>
      </c>
      <c r="BJ711" s="4"/>
      <c r="BK711" s="4"/>
      <c r="BL711" s="4"/>
      <c r="BM711" s="4"/>
      <c r="BN711" s="4"/>
      <c r="BO711" s="4"/>
      <c r="BP711" s="169" t="s">
        <v>990</v>
      </c>
      <c r="BQ711" s="174">
        <v>2082</v>
      </c>
      <c r="BR711" s="175">
        <v>2230</v>
      </c>
      <c r="BS711" s="174">
        <v>2676</v>
      </c>
      <c r="BT711" s="175">
        <v>3094</v>
      </c>
      <c r="BU711" s="175">
        <v>3452</v>
      </c>
      <c r="BV711" s="176">
        <v>3808</v>
      </c>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row>
    <row r="712" spans="1:157" ht="15.75" customHeight="1">
      <c r="A712" s="4"/>
      <c r="B712" s="179"/>
      <c r="C712" s="179"/>
      <c r="D712" s="26" t="s">
        <v>1396</v>
      </c>
      <c r="E712" s="179"/>
      <c r="F712" s="179"/>
      <c r="G712" s="179"/>
      <c r="H712" s="179"/>
      <c r="I712" s="4"/>
      <c r="J712" s="4"/>
      <c r="K712" s="4"/>
      <c r="L712" s="4"/>
      <c r="M712" s="4"/>
      <c r="N712" s="4"/>
      <c r="O712" s="4"/>
      <c r="P712" s="4"/>
      <c r="Q712" s="4"/>
      <c r="R712" s="4"/>
      <c r="S712" s="4"/>
      <c r="T712" s="4"/>
      <c r="U712" s="4"/>
      <c r="V712" s="4"/>
      <c r="W712" s="4"/>
      <c r="X712" s="4"/>
      <c r="Y712" s="4"/>
      <c r="Z712" s="4"/>
      <c r="AA712" s="4"/>
      <c r="AB712" s="4"/>
      <c r="AC712" s="4"/>
      <c r="AD712" s="4"/>
      <c r="AE712" s="890" t="s">
        <v>764</v>
      </c>
      <c r="AF712" s="891"/>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173">
        <f t="shared" si="52"/>
        <v>0</v>
      </c>
      <c r="BH712" s="167">
        <f t="shared" si="53"/>
        <v>0</v>
      </c>
      <c r="BI712" s="168" t="str">
        <f t="shared" si="54"/>
        <v xml:space="preserve"> </v>
      </c>
      <c r="BJ712" s="4"/>
      <c r="BK712" s="4"/>
      <c r="BL712" s="4"/>
      <c r="BM712" s="4"/>
      <c r="BN712" s="4"/>
      <c r="BO712" s="4"/>
      <c r="BP712" s="169" t="s">
        <v>994</v>
      </c>
      <c r="BQ712" s="174">
        <v>2764</v>
      </c>
      <c r="BR712" s="175">
        <v>2962</v>
      </c>
      <c r="BS712" s="174">
        <v>3554</v>
      </c>
      <c r="BT712" s="175">
        <v>4106</v>
      </c>
      <c r="BU712" s="175">
        <v>4580</v>
      </c>
      <c r="BV712" s="176">
        <v>5052</v>
      </c>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row>
    <row r="713" spans="1:157" ht="15.75" customHeight="1">
      <c r="A713" s="4"/>
      <c r="B713" s="179"/>
      <c r="C713" s="179"/>
      <c r="D713" s="26" t="s">
        <v>1397</v>
      </c>
      <c r="E713" s="179"/>
      <c r="F713" s="179"/>
      <c r="G713" s="179"/>
      <c r="H713" s="179"/>
      <c r="I713" s="4"/>
      <c r="J713" s="4"/>
      <c r="K713" s="4"/>
      <c r="L713" s="4"/>
      <c r="M713" s="4"/>
      <c r="N713" s="4"/>
      <c r="O713" s="4"/>
      <c r="P713" s="4"/>
      <c r="Q713" s="4"/>
      <c r="R713" s="4"/>
      <c r="S713" s="4"/>
      <c r="T713" s="4"/>
      <c r="U713" s="4"/>
      <c r="V713" s="4"/>
      <c r="W713" s="894"/>
      <c r="X713" s="895"/>
      <c r="Y713" s="895"/>
      <c r="Z713" s="895"/>
      <c r="AA713" s="895"/>
      <c r="AB713" s="895"/>
      <c r="AC713" s="895"/>
      <c r="AD713" s="895"/>
      <c r="AE713" s="895"/>
      <c r="AF713" s="895"/>
      <c r="AG713" s="895"/>
      <c r="AH713" s="895"/>
      <c r="AI713" s="895"/>
      <c r="AJ713" s="895"/>
      <c r="AK713" s="891"/>
      <c r="AL713" s="4"/>
      <c r="AM713" s="4"/>
      <c r="AN713" s="4"/>
      <c r="AO713" s="4"/>
      <c r="AP713" s="4"/>
      <c r="AQ713" s="4"/>
      <c r="AR713" s="4"/>
      <c r="AS713" s="4"/>
      <c r="AT713" s="4"/>
      <c r="AU713" s="4"/>
      <c r="AV713" s="4"/>
      <c r="AW713" s="4"/>
      <c r="AX713" s="4"/>
      <c r="AY713" s="4"/>
      <c r="AZ713" s="4"/>
      <c r="BA713" s="4"/>
      <c r="BB713" s="4"/>
      <c r="BC713" s="4"/>
      <c r="BD713" s="4"/>
      <c r="BE713" s="4"/>
      <c r="BF713" s="4"/>
      <c r="BG713" s="173">
        <f t="shared" si="52"/>
        <v>0</v>
      </c>
      <c r="BH713" s="167">
        <f t="shared" si="53"/>
        <v>0</v>
      </c>
      <c r="BI713" s="168" t="str">
        <f t="shared" si="54"/>
        <v xml:space="preserve"> </v>
      </c>
      <c r="BJ713" s="4"/>
      <c r="BK713" s="4"/>
      <c r="BL713" s="4"/>
      <c r="BM713" s="4"/>
      <c r="BN713" s="4"/>
      <c r="BO713" s="4"/>
      <c r="BP713" s="169" t="s">
        <v>999</v>
      </c>
      <c r="BQ713" s="174">
        <v>2316</v>
      </c>
      <c r="BR713" s="175">
        <v>2482</v>
      </c>
      <c r="BS713" s="174">
        <v>2980</v>
      </c>
      <c r="BT713" s="175">
        <v>3442</v>
      </c>
      <c r="BU713" s="175">
        <v>3840</v>
      </c>
      <c r="BV713" s="176">
        <v>4236</v>
      </c>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row>
    <row r="714" spans="1:157" ht="15.75" customHeight="1">
      <c r="A714" s="4"/>
      <c r="B714" s="179"/>
      <c r="C714" s="179"/>
      <c r="D714" s="26" t="s">
        <v>1075</v>
      </c>
      <c r="E714" s="179"/>
      <c r="F714" s="179"/>
      <c r="G714" s="179"/>
      <c r="H714" s="179"/>
      <c r="I714" s="4"/>
      <c r="J714" s="894"/>
      <c r="K714" s="895"/>
      <c r="L714" s="895"/>
      <c r="M714" s="895"/>
      <c r="N714" s="895"/>
      <c r="O714" s="895"/>
      <c r="P714" s="895"/>
      <c r="Q714" s="895"/>
      <c r="R714" s="895"/>
      <c r="S714" s="895"/>
      <c r="T714" s="895"/>
      <c r="U714" s="895"/>
      <c r="V714" s="895"/>
      <c r="W714" s="895"/>
      <c r="X714" s="891"/>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173">
        <f t="shared" si="52"/>
        <v>0</v>
      </c>
      <c r="BH714" s="167">
        <f t="shared" si="53"/>
        <v>0</v>
      </c>
      <c r="BI714" s="168" t="str">
        <f t="shared" si="54"/>
        <v xml:space="preserve"> </v>
      </c>
      <c r="BJ714" s="4"/>
      <c r="BK714" s="4"/>
      <c r="BL714" s="4"/>
      <c r="BM714" s="4"/>
      <c r="BN714" s="4"/>
      <c r="BO714" s="4"/>
      <c r="BP714" s="169" t="s">
        <v>1002</v>
      </c>
      <c r="BQ714" s="174">
        <v>1224</v>
      </c>
      <c r="BR714" s="175">
        <v>1312</v>
      </c>
      <c r="BS714" s="174">
        <v>1574</v>
      </c>
      <c r="BT714" s="175">
        <v>1816</v>
      </c>
      <c r="BU714" s="175">
        <v>2026</v>
      </c>
      <c r="BV714" s="176">
        <v>2236</v>
      </c>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row>
    <row r="715" spans="1:157" ht="15.75" customHeight="1">
      <c r="A715" s="4"/>
      <c r="B715" s="179"/>
      <c r="C715" s="179"/>
      <c r="D715" s="26" t="s">
        <v>1076</v>
      </c>
      <c r="E715" s="4"/>
      <c r="F715" s="4"/>
      <c r="G715" s="4"/>
      <c r="H715" s="4"/>
      <c r="I715" s="4"/>
      <c r="J715" s="901"/>
      <c r="K715" s="849"/>
      <c r="L715" s="849"/>
      <c r="M715" s="849"/>
      <c r="N715" s="849"/>
      <c r="O715" s="898"/>
      <c r="P715" s="4" t="s">
        <v>1077</v>
      </c>
      <c r="Q715" s="4"/>
      <c r="R715" s="900"/>
      <c r="S715" s="849"/>
      <c r="T715" s="898"/>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173">
        <f t="shared" si="52"/>
        <v>0</v>
      </c>
      <c r="BH715" s="167">
        <f t="shared" si="53"/>
        <v>0</v>
      </c>
      <c r="BI715" s="168" t="str">
        <f t="shared" si="54"/>
        <v xml:space="preserve"> </v>
      </c>
      <c r="BJ715" s="4"/>
      <c r="BK715" s="4"/>
      <c r="BL715" s="4"/>
      <c r="BM715" s="4"/>
      <c r="BN715" s="4"/>
      <c r="BO715" s="4"/>
      <c r="BP715" s="169" t="s">
        <v>1007</v>
      </c>
      <c r="BQ715" s="174">
        <v>1410</v>
      </c>
      <c r="BR715" s="175">
        <v>1510</v>
      </c>
      <c r="BS715" s="174">
        <v>1812</v>
      </c>
      <c r="BT715" s="175">
        <v>2092</v>
      </c>
      <c r="BU715" s="175">
        <v>2334</v>
      </c>
      <c r="BV715" s="176">
        <v>2576</v>
      </c>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row>
    <row r="716" spans="1:157" ht="15.75" customHeight="1">
      <c r="A716" s="4"/>
      <c r="B716" s="179"/>
      <c r="C716" s="179"/>
      <c r="D716" s="26" t="s">
        <v>1398</v>
      </c>
      <c r="E716" s="4"/>
      <c r="F716" s="4"/>
      <c r="G716" s="4"/>
      <c r="H716" s="4"/>
      <c r="I716" s="4"/>
      <c r="J716" s="4"/>
      <c r="K716" s="4"/>
      <c r="L716" s="4"/>
      <c r="M716" s="4"/>
      <c r="N716" s="4"/>
      <c r="O716" s="4"/>
      <c r="P716" s="4"/>
      <c r="Q716" s="4"/>
      <c r="R716" s="4"/>
      <c r="S716" s="4"/>
      <c r="T716" s="4"/>
      <c r="U716" s="4"/>
      <c r="V716" s="4"/>
      <c r="W716" s="894" t="s">
        <v>294</v>
      </c>
      <c r="X716" s="895"/>
      <c r="Y716" s="895"/>
      <c r="Z716" s="895"/>
      <c r="AA716" s="895"/>
      <c r="AB716" s="895"/>
      <c r="AC716" s="895"/>
      <c r="AD716" s="895"/>
      <c r="AE716" s="895"/>
      <c r="AF716" s="895"/>
      <c r="AG716" s="895"/>
      <c r="AH716" s="895"/>
      <c r="AI716" s="895"/>
      <c r="AJ716" s="895"/>
      <c r="AK716" s="891"/>
      <c r="AL716" s="4"/>
      <c r="AM716" s="4"/>
      <c r="AN716" s="4"/>
      <c r="AO716" s="4"/>
      <c r="AP716" s="4"/>
      <c r="AQ716" s="4"/>
      <c r="AR716" s="4"/>
      <c r="AS716" s="4"/>
      <c r="AT716" s="4"/>
      <c r="AU716" s="4"/>
      <c r="AV716" s="4"/>
      <c r="AW716" s="4"/>
      <c r="AX716" s="4"/>
      <c r="AY716" s="4"/>
      <c r="AZ716" s="4"/>
      <c r="BA716" s="4"/>
      <c r="BB716" s="4"/>
      <c r="BC716" s="4"/>
      <c r="BD716" s="4"/>
      <c r="BE716" s="4"/>
      <c r="BF716" s="4"/>
      <c r="BG716" s="173">
        <f t="shared" si="52"/>
        <v>0</v>
      </c>
      <c r="BH716" s="167">
        <f t="shared" si="53"/>
        <v>0</v>
      </c>
      <c r="BI716" s="168" t="str">
        <f t="shared" si="54"/>
        <v xml:space="preserve"> </v>
      </c>
      <c r="BJ716" s="4"/>
      <c r="BK716" s="4"/>
      <c r="BL716" s="4"/>
      <c r="BM716" s="4"/>
      <c r="BN716" s="4"/>
      <c r="BO716" s="4"/>
      <c r="BP716" s="169" t="s">
        <v>1012</v>
      </c>
      <c r="BQ716" s="174">
        <v>1224</v>
      </c>
      <c r="BR716" s="175">
        <v>1312</v>
      </c>
      <c r="BS716" s="174">
        <v>1574</v>
      </c>
      <c r="BT716" s="175">
        <v>1816</v>
      </c>
      <c r="BU716" s="175">
        <v>2026</v>
      </c>
      <c r="BV716" s="176">
        <v>2236</v>
      </c>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row>
    <row r="717" spans="1:157" ht="15.75" customHeight="1">
      <c r="A717" s="4"/>
      <c r="B717" s="179"/>
      <c r="C717" s="179"/>
      <c r="D717" s="26"/>
      <c r="E717" s="894" t="s">
        <v>1205</v>
      </c>
      <c r="F717" s="895"/>
      <c r="G717" s="895"/>
      <c r="H717" s="895"/>
      <c r="I717" s="895"/>
      <c r="J717" s="895"/>
      <c r="K717" s="895"/>
      <c r="L717" s="895"/>
      <c r="M717" s="895"/>
      <c r="N717" s="895"/>
      <c r="O717" s="895"/>
      <c r="P717" s="895"/>
      <c r="Q717" s="895"/>
      <c r="R717" s="895"/>
      <c r="S717" s="895"/>
      <c r="T717" s="895"/>
      <c r="U717" s="895"/>
      <c r="V717" s="895"/>
      <c r="W717" s="895"/>
      <c r="X717" s="895"/>
      <c r="Y717" s="895"/>
      <c r="Z717" s="895"/>
      <c r="AA717" s="895"/>
      <c r="AB717" s="895"/>
      <c r="AC717" s="895"/>
      <c r="AD717" s="895"/>
      <c r="AE717" s="895"/>
      <c r="AF717" s="895"/>
      <c r="AG717" s="895"/>
      <c r="AH717" s="895"/>
      <c r="AI717" s="895"/>
      <c r="AJ717" s="895"/>
      <c r="AK717" s="891"/>
      <c r="AL717" s="4"/>
      <c r="AM717" s="4"/>
      <c r="AN717" s="4"/>
      <c r="AO717" s="4"/>
      <c r="AP717" s="4"/>
      <c r="AQ717" s="4"/>
      <c r="AR717" s="4"/>
      <c r="AS717" s="4"/>
      <c r="AT717" s="4"/>
      <c r="AU717" s="4"/>
      <c r="AV717" s="4"/>
      <c r="AW717" s="4"/>
      <c r="AX717" s="4"/>
      <c r="AY717" s="4"/>
      <c r="AZ717" s="4"/>
      <c r="BA717" s="4"/>
      <c r="BB717" s="4"/>
      <c r="BC717" s="4"/>
      <c r="BD717" s="4"/>
      <c r="BE717" s="4"/>
      <c r="BF717" s="4"/>
      <c r="BG717" s="173">
        <f t="shared" si="52"/>
        <v>0</v>
      </c>
      <c r="BH717" s="167">
        <f t="shared" si="53"/>
        <v>0</v>
      </c>
      <c r="BI717" s="168" t="str">
        <f t="shared" si="54"/>
        <v xml:space="preserve"> </v>
      </c>
      <c r="BJ717" s="4"/>
      <c r="BK717" s="4"/>
      <c r="BL717" s="4"/>
      <c r="BM717" s="4"/>
      <c r="BN717" s="4"/>
      <c r="BO717" s="4"/>
      <c r="BP717" s="169" t="s">
        <v>1018</v>
      </c>
      <c r="BQ717" s="174">
        <v>1620</v>
      </c>
      <c r="BR717" s="175">
        <v>1734</v>
      </c>
      <c r="BS717" s="174">
        <v>2082</v>
      </c>
      <c r="BT717" s="175">
        <v>2404</v>
      </c>
      <c r="BU717" s="175">
        <v>2682</v>
      </c>
      <c r="BV717" s="176">
        <v>2960</v>
      </c>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row>
    <row r="718" spans="1:157"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173">
        <f t="shared" si="52"/>
        <v>0</v>
      </c>
      <c r="BH718" s="167">
        <f t="shared" si="53"/>
        <v>0</v>
      </c>
      <c r="BI718" s="168" t="str">
        <f t="shared" si="54"/>
        <v xml:space="preserve"> </v>
      </c>
      <c r="BJ718" s="4"/>
      <c r="BK718" s="4"/>
      <c r="BL718" s="4"/>
      <c r="BM718" s="4"/>
      <c r="BN718" s="4"/>
      <c r="BO718" s="4"/>
      <c r="BP718" s="169" t="s">
        <v>1021</v>
      </c>
      <c r="BQ718" s="174">
        <v>1990</v>
      </c>
      <c r="BR718" s="175">
        <v>2130</v>
      </c>
      <c r="BS718" s="174">
        <v>2556</v>
      </c>
      <c r="BT718" s="175">
        <v>2952</v>
      </c>
      <c r="BU718" s="175">
        <v>3294</v>
      </c>
      <c r="BV718" s="176">
        <v>3636</v>
      </c>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row>
    <row r="719" spans="1:157" ht="12.75" customHeight="1">
      <c r="A719" s="839" t="s">
        <v>1399</v>
      </c>
      <c r="B719" s="840"/>
      <c r="C719" s="840"/>
      <c r="D719" s="840"/>
      <c r="E719" s="840"/>
      <c r="F719" s="840"/>
      <c r="G719" s="840"/>
      <c r="H719" s="840"/>
      <c r="I719" s="840"/>
      <c r="J719" s="840"/>
      <c r="K719" s="840"/>
      <c r="L719" s="840"/>
      <c r="M719" s="840"/>
      <c r="N719" s="840"/>
      <c r="O719" s="840"/>
      <c r="P719" s="840"/>
      <c r="Q719" s="840"/>
      <c r="R719" s="840"/>
      <c r="S719" s="840"/>
      <c r="T719" s="840"/>
      <c r="U719" s="840"/>
      <c r="V719" s="840"/>
      <c r="W719" s="840"/>
      <c r="X719" s="840"/>
      <c r="Y719" s="840"/>
      <c r="Z719" s="840"/>
      <c r="AA719" s="840"/>
      <c r="AB719" s="840"/>
      <c r="AC719" s="840"/>
      <c r="AD719" s="840"/>
      <c r="AE719" s="840"/>
      <c r="AF719" s="840"/>
      <c r="AG719" s="840"/>
      <c r="AH719" s="840"/>
      <c r="AI719" s="840"/>
      <c r="AJ719" s="840"/>
      <c r="AK719" s="840"/>
      <c r="AL719" s="840"/>
      <c r="AM719" s="840"/>
      <c r="AN719" s="840"/>
      <c r="AO719" s="841"/>
      <c r="AP719" s="145"/>
      <c r="AQ719" s="145"/>
      <c r="AR719" s="145"/>
      <c r="AS719" s="145"/>
      <c r="AT719" s="145"/>
      <c r="AU719" s="145"/>
      <c r="AV719" s="145"/>
      <c r="AW719" s="145"/>
      <c r="AX719" s="145"/>
      <c r="AY719" s="145"/>
      <c r="AZ719" s="4"/>
      <c r="BA719" s="4"/>
      <c r="BB719" s="4"/>
      <c r="BC719" s="4"/>
      <c r="BD719" s="4"/>
      <c r="BE719" s="4"/>
      <c r="BF719" s="4"/>
      <c r="BG719" s="173">
        <f t="shared" si="52"/>
        <v>0</v>
      </c>
      <c r="BH719" s="167">
        <f t="shared" si="53"/>
        <v>0</v>
      </c>
      <c r="BI719" s="168" t="str">
        <f t="shared" si="54"/>
        <v xml:space="preserve"> </v>
      </c>
      <c r="BJ719" s="4"/>
      <c r="BK719" s="4"/>
      <c r="BL719" s="4"/>
      <c r="BM719" s="4"/>
      <c r="BN719" s="4"/>
      <c r="BO719" s="4"/>
      <c r="BP719" s="169" t="s">
        <v>1026</v>
      </c>
      <c r="BQ719" s="174">
        <v>1224</v>
      </c>
      <c r="BR719" s="175">
        <v>1312</v>
      </c>
      <c r="BS719" s="174">
        <v>1574</v>
      </c>
      <c r="BT719" s="175">
        <v>1816</v>
      </c>
      <c r="BU719" s="175">
        <v>2026</v>
      </c>
      <c r="BV719" s="176">
        <v>2236</v>
      </c>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row>
    <row r="720" spans="1:157" ht="15.75" customHeight="1">
      <c r="A720" s="999"/>
      <c r="B720" s="832"/>
      <c r="C720" s="832"/>
      <c r="D720" s="832"/>
      <c r="E720" s="832"/>
      <c r="F720" s="832"/>
      <c r="G720" s="832"/>
      <c r="H720" s="832"/>
      <c r="I720" s="832"/>
      <c r="J720" s="832"/>
      <c r="K720" s="832"/>
      <c r="L720" s="832"/>
      <c r="M720" s="832"/>
      <c r="N720" s="832"/>
      <c r="O720" s="832"/>
      <c r="P720" s="832"/>
      <c r="Q720" s="832"/>
      <c r="R720" s="832"/>
      <c r="S720" s="832"/>
      <c r="T720" s="832"/>
      <c r="U720" s="832"/>
      <c r="V720" s="832"/>
      <c r="W720" s="832"/>
      <c r="X720" s="832"/>
      <c r="Y720" s="832"/>
      <c r="Z720" s="832"/>
      <c r="AA720" s="832"/>
      <c r="AB720" s="832"/>
      <c r="AC720" s="832"/>
      <c r="AD720" s="832"/>
      <c r="AE720" s="832"/>
      <c r="AF720" s="832"/>
      <c r="AG720" s="832"/>
      <c r="AH720" s="832"/>
      <c r="AI720" s="832"/>
      <c r="AJ720" s="832"/>
      <c r="AK720" s="832"/>
      <c r="AL720" s="832"/>
      <c r="AM720" s="832"/>
      <c r="AN720" s="832"/>
      <c r="AO720" s="1000"/>
      <c r="AP720" s="145"/>
      <c r="AQ720" s="145"/>
      <c r="AR720" s="145"/>
      <c r="AS720" s="145"/>
      <c r="AT720" s="145"/>
      <c r="AU720" s="145"/>
      <c r="AV720" s="145"/>
      <c r="AW720" s="145"/>
      <c r="AX720" s="145"/>
      <c r="AY720" s="145"/>
      <c r="AZ720" s="4"/>
      <c r="BA720" s="4"/>
      <c r="BB720" s="4"/>
      <c r="BC720" s="4"/>
      <c r="BD720" s="4"/>
      <c r="BE720" s="4"/>
      <c r="BF720" s="4"/>
      <c r="BG720" s="173">
        <f t="shared" si="52"/>
        <v>0</v>
      </c>
      <c r="BH720" s="167">
        <f t="shared" si="53"/>
        <v>0</v>
      </c>
      <c r="BI720" s="168" t="str">
        <f t="shared" si="54"/>
        <v xml:space="preserve"> </v>
      </c>
      <c r="BJ720" s="4"/>
      <c r="BK720" s="4"/>
      <c r="BL720" s="4"/>
      <c r="BM720" s="4"/>
      <c r="BN720" s="4"/>
      <c r="BO720" s="4"/>
      <c r="BP720" s="169" t="s">
        <v>1030</v>
      </c>
      <c r="BQ720" s="174">
        <v>1224</v>
      </c>
      <c r="BR720" s="175">
        <v>1312</v>
      </c>
      <c r="BS720" s="174">
        <v>1574</v>
      </c>
      <c r="BT720" s="175">
        <v>1816</v>
      </c>
      <c r="BU720" s="175">
        <v>2026</v>
      </c>
      <c r="BV720" s="176">
        <v>2236</v>
      </c>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row>
    <row r="721" spans="1:157" ht="15.75" customHeight="1">
      <c r="A721" s="842"/>
      <c r="B721" s="843"/>
      <c r="C721" s="843"/>
      <c r="D721" s="843"/>
      <c r="E721" s="843"/>
      <c r="F721" s="843"/>
      <c r="G721" s="843"/>
      <c r="H721" s="843"/>
      <c r="I721" s="843"/>
      <c r="J721" s="843"/>
      <c r="K721" s="843"/>
      <c r="L721" s="843"/>
      <c r="M721" s="843"/>
      <c r="N721" s="843"/>
      <c r="O721" s="843"/>
      <c r="P721" s="843"/>
      <c r="Q721" s="843"/>
      <c r="R721" s="843"/>
      <c r="S721" s="843"/>
      <c r="T721" s="843"/>
      <c r="U721" s="843"/>
      <c r="V721" s="843"/>
      <c r="W721" s="843"/>
      <c r="X721" s="843"/>
      <c r="Y721" s="843"/>
      <c r="Z721" s="843"/>
      <c r="AA721" s="843"/>
      <c r="AB721" s="843"/>
      <c r="AC721" s="843"/>
      <c r="AD721" s="843"/>
      <c r="AE721" s="843"/>
      <c r="AF721" s="843"/>
      <c r="AG721" s="843"/>
      <c r="AH721" s="843"/>
      <c r="AI721" s="843"/>
      <c r="AJ721" s="843"/>
      <c r="AK721" s="843"/>
      <c r="AL721" s="843"/>
      <c r="AM721" s="843"/>
      <c r="AN721" s="843"/>
      <c r="AO721" s="844"/>
      <c r="AP721" s="4"/>
      <c r="AQ721" s="4"/>
      <c r="AR721" s="4"/>
      <c r="AS721" s="4"/>
      <c r="AT721" s="4"/>
      <c r="AU721" s="4"/>
      <c r="AV721" s="4"/>
      <c r="AW721" s="4"/>
      <c r="AX721" s="4"/>
      <c r="AY721" s="4"/>
      <c r="AZ721" s="4"/>
      <c r="BA721" s="4"/>
      <c r="BB721" s="4"/>
      <c r="BC721" s="4"/>
      <c r="BD721" s="4"/>
      <c r="BE721" s="4"/>
      <c r="BF721" s="4"/>
      <c r="BG721" s="173">
        <f t="shared" si="52"/>
        <v>0</v>
      </c>
      <c r="BH721" s="167">
        <f t="shared" si="53"/>
        <v>0</v>
      </c>
      <c r="BI721" s="168" t="str">
        <f t="shared" si="54"/>
        <v xml:space="preserve"> </v>
      </c>
      <c r="BJ721" s="4"/>
      <c r="BK721" s="4"/>
      <c r="BL721" s="4"/>
      <c r="BM721" s="4"/>
      <c r="BN721" s="4"/>
      <c r="BO721" s="4"/>
      <c r="BP721" s="169" t="s">
        <v>1033</v>
      </c>
      <c r="BQ721" s="174">
        <v>1224</v>
      </c>
      <c r="BR721" s="175">
        <v>1312</v>
      </c>
      <c r="BS721" s="174">
        <v>1574</v>
      </c>
      <c r="BT721" s="175">
        <v>1816</v>
      </c>
      <c r="BU721" s="175">
        <v>2026</v>
      </c>
      <c r="BV721" s="176">
        <v>2236</v>
      </c>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row>
    <row r="722" spans="1:157" ht="15.75" customHeight="1">
      <c r="A722" s="3" t="s">
        <v>889</v>
      </c>
      <c r="B722" s="3"/>
      <c r="C722" s="3" t="s">
        <v>1400</v>
      </c>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173">
        <f t="shared" si="52"/>
        <v>0</v>
      </c>
      <c r="BH722" s="167">
        <f t="shared" si="53"/>
        <v>0</v>
      </c>
      <c r="BI722" s="168" t="str">
        <f t="shared" si="54"/>
        <v xml:space="preserve"> </v>
      </c>
      <c r="BJ722" s="4"/>
      <c r="BK722" s="4"/>
      <c r="BL722" s="4"/>
      <c r="BM722" s="4"/>
      <c r="BN722" s="4"/>
      <c r="BO722" s="4"/>
      <c r="BP722" s="169" t="s">
        <v>1038</v>
      </c>
      <c r="BQ722" s="174">
        <v>1224</v>
      </c>
      <c r="BR722" s="175">
        <v>1312</v>
      </c>
      <c r="BS722" s="174">
        <v>1574</v>
      </c>
      <c r="BT722" s="175">
        <v>1816</v>
      </c>
      <c r="BU722" s="175">
        <v>2026</v>
      </c>
      <c r="BV722" s="176">
        <v>2236</v>
      </c>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row>
    <row r="723" spans="1:157" ht="15.75" customHeight="1">
      <c r="A723" s="3"/>
      <c r="B723" s="9"/>
      <c r="C723" s="3"/>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173">
        <f t="shared" si="52"/>
        <v>0</v>
      </c>
      <c r="BH723" s="167">
        <f t="shared" si="53"/>
        <v>0</v>
      </c>
      <c r="BI723" s="168" t="str">
        <f t="shared" si="54"/>
        <v xml:space="preserve"> </v>
      </c>
      <c r="BJ723" s="4"/>
      <c r="BK723" s="4"/>
      <c r="BL723" s="4"/>
      <c r="BM723" s="4"/>
      <c r="BN723" s="4"/>
      <c r="BO723" s="4"/>
      <c r="BP723" s="169" t="s">
        <v>947</v>
      </c>
      <c r="BQ723" s="174">
        <v>1224</v>
      </c>
      <c r="BR723" s="175">
        <v>1312</v>
      </c>
      <c r="BS723" s="174">
        <v>1574</v>
      </c>
      <c r="BT723" s="175">
        <v>1816</v>
      </c>
      <c r="BU723" s="175">
        <v>2026</v>
      </c>
      <c r="BV723" s="176">
        <v>2236</v>
      </c>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row>
    <row r="724" spans="1:157" ht="12.75" customHeight="1">
      <c r="A724" s="4"/>
      <c r="B724" s="995" t="s">
        <v>1401</v>
      </c>
      <c r="C724" s="883"/>
      <c r="D724" s="883"/>
      <c r="E724" s="883"/>
      <c r="F724" s="884"/>
      <c r="G724" s="995" t="s">
        <v>1402</v>
      </c>
      <c r="H724" s="883"/>
      <c r="I724" s="883"/>
      <c r="J724" s="884"/>
      <c r="K724" s="996" t="s">
        <v>1403</v>
      </c>
      <c r="L724" s="883"/>
      <c r="M724" s="883"/>
      <c r="N724" s="884"/>
      <c r="O724" s="995" t="s">
        <v>1404</v>
      </c>
      <c r="P724" s="883"/>
      <c r="Q724" s="883"/>
      <c r="R724" s="883"/>
      <c r="S724" s="884"/>
      <c r="T724" s="995" t="s">
        <v>1405</v>
      </c>
      <c r="U724" s="883"/>
      <c r="V724" s="883"/>
      <c r="W724" s="883"/>
      <c r="X724" s="884"/>
      <c r="Y724" s="995" t="s">
        <v>1406</v>
      </c>
      <c r="Z724" s="883"/>
      <c r="AA724" s="883"/>
      <c r="AB724" s="884"/>
      <c r="AC724" s="995" t="s">
        <v>1407</v>
      </c>
      <c r="AD724" s="883"/>
      <c r="AE724" s="883"/>
      <c r="AF724" s="883"/>
      <c r="AG724" s="884"/>
      <c r="AH724" s="995" t="s">
        <v>1408</v>
      </c>
      <c r="AI724" s="883"/>
      <c r="AJ724" s="883"/>
      <c r="AK724" s="883"/>
      <c r="AL724" s="884"/>
      <c r="AM724" s="995" t="s">
        <v>1409</v>
      </c>
      <c r="AN724" s="883"/>
      <c r="AO724" s="884"/>
      <c r="AP724" s="4"/>
      <c r="AQ724" s="4"/>
      <c r="AR724" s="4"/>
      <c r="AS724" s="4"/>
      <c r="AT724" s="4"/>
      <c r="AU724" s="4"/>
      <c r="AV724" s="4"/>
      <c r="AW724" s="4"/>
      <c r="AX724" s="4"/>
      <c r="AY724" s="4"/>
      <c r="AZ724" s="4"/>
      <c r="BA724" s="4"/>
      <c r="BB724" s="4"/>
      <c r="BC724" s="4"/>
      <c r="BD724" s="4"/>
      <c r="BE724" s="4"/>
      <c r="BF724" s="4"/>
      <c r="BG724" s="173">
        <f t="shared" si="52"/>
        <v>0</v>
      </c>
      <c r="BH724" s="167">
        <f t="shared" si="53"/>
        <v>0</v>
      </c>
      <c r="BI724" s="168" t="str">
        <f t="shared" si="54"/>
        <v xml:space="preserve"> </v>
      </c>
      <c r="BJ724" s="4"/>
      <c r="BK724" s="4"/>
      <c r="BL724" s="4"/>
      <c r="BM724" s="4"/>
      <c r="BN724" s="4"/>
      <c r="BO724" s="4"/>
      <c r="BP724" s="169" t="s">
        <v>1042</v>
      </c>
      <c r="BQ724" s="174">
        <v>1242</v>
      </c>
      <c r="BR724" s="175">
        <v>1330</v>
      </c>
      <c r="BS724" s="174">
        <v>1596</v>
      </c>
      <c r="BT724" s="175">
        <v>1842</v>
      </c>
      <c r="BU724" s="175">
        <v>2056</v>
      </c>
      <c r="BV724" s="176">
        <v>2270</v>
      </c>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row>
    <row r="725" spans="1:157" ht="15.75" customHeight="1">
      <c r="A725" s="4"/>
      <c r="B725" s="911"/>
      <c r="C725" s="832"/>
      <c r="D725" s="832"/>
      <c r="E725" s="832"/>
      <c r="F725" s="912"/>
      <c r="G725" s="911"/>
      <c r="H725" s="832"/>
      <c r="I725" s="832"/>
      <c r="J725" s="912"/>
      <c r="K725" s="911"/>
      <c r="L725" s="832"/>
      <c r="M725" s="832"/>
      <c r="N725" s="912"/>
      <c r="O725" s="911"/>
      <c r="P725" s="832"/>
      <c r="Q725" s="832"/>
      <c r="R725" s="832"/>
      <c r="S725" s="912"/>
      <c r="T725" s="911"/>
      <c r="U725" s="832"/>
      <c r="V725" s="832"/>
      <c r="W725" s="832"/>
      <c r="X725" s="912"/>
      <c r="Y725" s="911"/>
      <c r="Z725" s="832"/>
      <c r="AA725" s="832"/>
      <c r="AB725" s="912"/>
      <c r="AC725" s="911"/>
      <c r="AD725" s="832"/>
      <c r="AE725" s="832"/>
      <c r="AF725" s="832"/>
      <c r="AG725" s="912"/>
      <c r="AH725" s="911"/>
      <c r="AI725" s="832"/>
      <c r="AJ725" s="832"/>
      <c r="AK725" s="832"/>
      <c r="AL725" s="912"/>
      <c r="AM725" s="911"/>
      <c r="AN725" s="832"/>
      <c r="AO725" s="912"/>
      <c r="AP725" s="4"/>
      <c r="AQ725" s="4"/>
      <c r="AR725" s="4"/>
      <c r="AS725" s="4"/>
      <c r="AT725" s="4"/>
      <c r="AU725" s="4"/>
      <c r="AV725" s="4"/>
      <c r="AW725" s="4"/>
      <c r="AX725" s="4"/>
      <c r="AY725" s="4"/>
      <c r="AZ725" s="4"/>
      <c r="BA725" s="4"/>
      <c r="BB725" s="4"/>
      <c r="BC725" s="4"/>
      <c r="BD725" s="4"/>
      <c r="BE725" s="4"/>
      <c r="BF725" s="4"/>
      <c r="BG725" s="173">
        <f t="shared" si="52"/>
        <v>0</v>
      </c>
      <c r="BH725" s="167">
        <f t="shared" si="53"/>
        <v>0</v>
      </c>
      <c r="BI725" s="168" t="str">
        <f t="shared" si="54"/>
        <v xml:space="preserve"> </v>
      </c>
      <c r="BJ725" s="4"/>
      <c r="BK725" s="4"/>
      <c r="BL725" s="4"/>
      <c r="BM725" s="4"/>
      <c r="BN725" s="4"/>
      <c r="BO725" s="4"/>
      <c r="BP725" s="169" t="s">
        <v>1045</v>
      </c>
      <c r="BQ725" s="181">
        <v>1976</v>
      </c>
      <c r="BR725" s="182">
        <v>2118</v>
      </c>
      <c r="BS725" s="181">
        <v>2542</v>
      </c>
      <c r="BT725" s="182">
        <v>2936</v>
      </c>
      <c r="BU725" s="182">
        <v>3274</v>
      </c>
      <c r="BV725" s="183">
        <v>3612</v>
      </c>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row>
    <row r="726" spans="1:157" ht="15.75" customHeight="1">
      <c r="A726" s="4"/>
      <c r="B726" s="911"/>
      <c r="C726" s="832"/>
      <c r="D726" s="832"/>
      <c r="E726" s="832"/>
      <c r="F726" s="912"/>
      <c r="G726" s="911"/>
      <c r="H726" s="832"/>
      <c r="I726" s="832"/>
      <c r="J726" s="912"/>
      <c r="K726" s="911"/>
      <c r="L726" s="832"/>
      <c r="M726" s="832"/>
      <c r="N726" s="912"/>
      <c r="O726" s="911"/>
      <c r="P726" s="832"/>
      <c r="Q726" s="832"/>
      <c r="R726" s="832"/>
      <c r="S726" s="912"/>
      <c r="T726" s="911"/>
      <c r="U726" s="832"/>
      <c r="V726" s="832"/>
      <c r="W726" s="832"/>
      <c r="X726" s="912"/>
      <c r="Y726" s="911"/>
      <c r="Z726" s="832"/>
      <c r="AA726" s="832"/>
      <c r="AB726" s="912"/>
      <c r="AC726" s="911"/>
      <c r="AD726" s="832"/>
      <c r="AE726" s="832"/>
      <c r="AF726" s="832"/>
      <c r="AG726" s="912"/>
      <c r="AH726" s="911"/>
      <c r="AI726" s="832"/>
      <c r="AJ726" s="832"/>
      <c r="AK726" s="832"/>
      <c r="AL726" s="912"/>
      <c r="AM726" s="911"/>
      <c r="AN726" s="832"/>
      <c r="AO726" s="912"/>
      <c r="AP726" s="4"/>
      <c r="AQ726" s="4"/>
      <c r="AR726" s="4"/>
      <c r="AS726" s="4"/>
      <c r="AT726" s="4"/>
      <c r="AU726" s="4"/>
      <c r="AV726" s="4"/>
      <c r="AW726" s="4"/>
      <c r="AX726" s="4"/>
      <c r="AY726" s="4"/>
      <c r="AZ726" s="4"/>
      <c r="BA726" s="4"/>
      <c r="BB726" s="4"/>
      <c r="BC726" s="4"/>
      <c r="BD726" s="4"/>
      <c r="BE726" s="4"/>
      <c r="BF726" s="4"/>
      <c r="BG726" s="173">
        <f t="shared" si="52"/>
        <v>0</v>
      </c>
      <c r="BH726" s="167">
        <f t="shared" si="53"/>
        <v>0</v>
      </c>
      <c r="BI726" s="168" t="str">
        <f t="shared" si="54"/>
        <v xml:space="preserve"> </v>
      </c>
      <c r="BJ726" s="4"/>
      <c r="BK726" s="4"/>
      <c r="BL726" s="4"/>
      <c r="BM726" s="4"/>
      <c r="BN726" s="4"/>
      <c r="BO726" s="4"/>
      <c r="BP726" s="169" t="s">
        <v>1048</v>
      </c>
      <c r="BQ726" s="184">
        <v>1620</v>
      </c>
      <c r="BR726" s="185">
        <v>1734</v>
      </c>
      <c r="BS726" s="184">
        <v>2082</v>
      </c>
      <c r="BT726" s="185">
        <v>2404</v>
      </c>
      <c r="BU726" s="185">
        <v>2682</v>
      </c>
      <c r="BV726" s="186">
        <v>2960</v>
      </c>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row>
    <row r="727" spans="1:157" ht="15.75" customHeight="1">
      <c r="A727" s="4"/>
      <c r="B727" s="914"/>
      <c r="C727" s="893"/>
      <c r="D727" s="893"/>
      <c r="E727" s="893"/>
      <c r="F727" s="915"/>
      <c r="G727" s="914"/>
      <c r="H727" s="893"/>
      <c r="I727" s="893"/>
      <c r="J727" s="915"/>
      <c r="K727" s="911"/>
      <c r="L727" s="832"/>
      <c r="M727" s="832"/>
      <c r="N727" s="912"/>
      <c r="O727" s="914"/>
      <c r="P727" s="893"/>
      <c r="Q727" s="893"/>
      <c r="R727" s="893"/>
      <c r="S727" s="915"/>
      <c r="T727" s="914"/>
      <c r="U727" s="893"/>
      <c r="V727" s="893"/>
      <c r="W727" s="893"/>
      <c r="X727" s="915"/>
      <c r="Y727" s="914"/>
      <c r="Z727" s="893"/>
      <c r="AA727" s="893"/>
      <c r="AB727" s="915"/>
      <c r="AC727" s="914"/>
      <c r="AD727" s="893"/>
      <c r="AE727" s="893"/>
      <c r="AF727" s="893"/>
      <c r="AG727" s="915"/>
      <c r="AH727" s="914"/>
      <c r="AI727" s="893"/>
      <c r="AJ727" s="893"/>
      <c r="AK727" s="893"/>
      <c r="AL727" s="915"/>
      <c r="AM727" s="914"/>
      <c r="AN727" s="893"/>
      <c r="AO727" s="915"/>
      <c r="AP727" s="4"/>
      <c r="AQ727" s="4"/>
      <c r="AR727" s="4"/>
      <c r="AS727" s="4"/>
      <c r="AT727" s="4"/>
      <c r="AU727" s="4"/>
      <c r="AV727" s="4"/>
      <c r="AW727" s="4"/>
      <c r="AX727" s="4"/>
      <c r="AY727" s="4"/>
      <c r="AZ727" s="4"/>
      <c r="BA727" s="4"/>
      <c r="BB727" s="4"/>
      <c r="BC727" s="4"/>
      <c r="BD727" s="4"/>
      <c r="BE727" s="4"/>
      <c r="BF727" s="4"/>
      <c r="BG727" s="187">
        <f t="shared" si="52"/>
        <v>0</v>
      </c>
      <c r="BH727" s="167">
        <f t="shared" si="53"/>
        <v>0</v>
      </c>
      <c r="BI727" s="168" t="str">
        <f t="shared" si="54"/>
        <v xml:space="preserve"> </v>
      </c>
      <c r="BJ727" s="4"/>
      <c r="BK727" s="4"/>
      <c r="BL727" s="4"/>
      <c r="BM727" s="4"/>
      <c r="BN727" s="4"/>
      <c r="BO727" s="4"/>
      <c r="BP727" s="169" t="s">
        <v>1052</v>
      </c>
      <c r="BQ727" s="188">
        <v>1224</v>
      </c>
      <c r="BR727" s="189">
        <v>1312</v>
      </c>
      <c r="BS727" s="188">
        <v>1574</v>
      </c>
      <c r="BT727" s="189">
        <v>1816</v>
      </c>
      <c r="BU727" s="189">
        <v>2026</v>
      </c>
      <c r="BV727" s="190">
        <v>2236</v>
      </c>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row>
    <row r="728" spans="1:157" ht="15.75" customHeight="1">
      <c r="A728" s="4"/>
      <c r="B728" s="885" t="s">
        <v>1348</v>
      </c>
      <c r="C728" s="849"/>
      <c r="D728" s="849"/>
      <c r="E728" s="849"/>
      <c r="F728" s="881"/>
      <c r="G728" s="886">
        <v>19</v>
      </c>
      <c r="H728" s="849"/>
      <c r="I728" s="849"/>
      <c r="J728" s="881"/>
      <c r="K728" s="887">
        <v>672</v>
      </c>
      <c r="L728" s="849"/>
      <c r="M728" s="849"/>
      <c r="N728" s="881"/>
      <c r="O728" s="888">
        <v>196</v>
      </c>
      <c r="P728" s="849"/>
      <c r="Q728" s="849"/>
      <c r="R728" s="849"/>
      <c r="S728" s="881"/>
      <c r="T728" s="889">
        <f t="shared" ref="T728:T752" si="55">G728*O728</f>
        <v>3724</v>
      </c>
      <c r="U728" s="849"/>
      <c r="V728" s="849"/>
      <c r="W728" s="849"/>
      <c r="X728" s="881"/>
      <c r="Y728" s="888">
        <v>0</v>
      </c>
      <c r="Z728" s="849"/>
      <c r="AA728" s="849"/>
      <c r="AB728" s="881"/>
      <c r="AC728" s="889">
        <f t="shared" ref="AC728:AC752" si="56">O728+Y728</f>
        <v>196</v>
      </c>
      <c r="AD728" s="849"/>
      <c r="AE728" s="849"/>
      <c r="AF728" s="849"/>
      <c r="AG728" s="881"/>
      <c r="AH728" s="880">
        <v>0.15</v>
      </c>
      <c r="AI728" s="849"/>
      <c r="AJ728" s="849"/>
      <c r="AK728" s="849"/>
      <c r="AL728" s="881"/>
      <c r="AM728" s="882">
        <f t="shared" ref="AM728:AM752" si="57">IF($AH728&gt;0,($AC728/$BA670), " ")</f>
        <v>0.14939024390243902</v>
      </c>
      <c r="AN728" s="883"/>
      <c r="AO728" s="884"/>
      <c r="AP728" s="191"/>
      <c r="AQ728" s="191"/>
      <c r="AR728" s="191"/>
      <c r="AS728" s="191"/>
      <c r="AT728" s="4"/>
      <c r="AU728" s="4"/>
      <c r="AV728" s="4"/>
      <c r="AW728" s="4"/>
      <c r="AX728" s="4"/>
      <c r="AY728" s="4"/>
      <c r="AZ728" s="4"/>
      <c r="BA728" s="4"/>
      <c r="BB728" s="4"/>
      <c r="BC728" s="4"/>
      <c r="BD728" s="4"/>
      <c r="BE728" s="4"/>
      <c r="BF728" s="4"/>
      <c r="BG728" s="192">
        <f t="shared" ref="BG728:BI728" si="58">SUM(BG703:BG727)</f>
        <v>78</v>
      </c>
      <c r="BH728" s="178">
        <f t="shared" si="58"/>
        <v>1</v>
      </c>
      <c r="BI728" s="178">
        <f t="shared" si="58"/>
        <v>0.3863676472989539</v>
      </c>
      <c r="BJ728" s="4"/>
      <c r="BK728" s="4"/>
      <c r="BL728" s="4"/>
      <c r="BM728" s="4"/>
      <c r="BN728" s="4"/>
      <c r="BO728" s="4"/>
      <c r="BP728" s="193"/>
      <c r="BQ728" s="4"/>
      <c r="BR728" s="194"/>
      <c r="BS728" s="194"/>
      <c r="BT728" s="194"/>
      <c r="BU728" s="194"/>
      <c r="BV728" s="19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row>
    <row r="729" spans="1:157" ht="15.75" customHeight="1">
      <c r="A729" s="4"/>
      <c r="B729" s="885" t="s">
        <v>1348</v>
      </c>
      <c r="C729" s="849"/>
      <c r="D729" s="849"/>
      <c r="E729" s="849"/>
      <c r="F729" s="881"/>
      <c r="G729" s="886">
        <v>8</v>
      </c>
      <c r="H729" s="849"/>
      <c r="I729" s="849"/>
      <c r="J729" s="881"/>
      <c r="K729" s="887">
        <v>672</v>
      </c>
      <c r="L729" s="849"/>
      <c r="M729" s="849"/>
      <c r="N729" s="881"/>
      <c r="O729" s="888">
        <v>196</v>
      </c>
      <c r="P729" s="849"/>
      <c r="Q729" s="849"/>
      <c r="R729" s="849"/>
      <c r="S729" s="881"/>
      <c r="T729" s="889">
        <f t="shared" si="55"/>
        <v>1568</v>
      </c>
      <c r="U729" s="849"/>
      <c r="V729" s="849"/>
      <c r="W729" s="849"/>
      <c r="X729" s="881"/>
      <c r="Y729" s="888">
        <v>0</v>
      </c>
      <c r="Z729" s="849"/>
      <c r="AA729" s="849"/>
      <c r="AB729" s="881"/>
      <c r="AC729" s="889">
        <f t="shared" si="56"/>
        <v>196</v>
      </c>
      <c r="AD729" s="849"/>
      <c r="AE729" s="849"/>
      <c r="AF729" s="849"/>
      <c r="AG729" s="881"/>
      <c r="AH729" s="880">
        <v>0.15</v>
      </c>
      <c r="AI729" s="849"/>
      <c r="AJ729" s="849"/>
      <c r="AK729" s="849"/>
      <c r="AL729" s="881"/>
      <c r="AM729" s="882">
        <f t="shared" si="57"/>
        <v>0.14939024390243902</v>
      </c>
      <c r="AN729" s="883"/>
      <c r="AO729" s="884"/>
      <c r="AP729" s="191"/>
      <c r="AQ729" s="191"/>
      <c r="AR729" s="191"/>
      <c r="AS729" s="191"/>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row>
    <row r="730" spans="1:157" ht="15.75" customHeight="1">
      <c r="A730" s="4"/>
      <c r="B730" s="885" t="s">
        <v>1349</v>
      </c>
      <c r="C730" s="849"/>
      <c r="D730" s="849"/>
      <c r="E730" s="849"/>
      <c r="F730" s="881"/>
      <c r="G730" s="886">
        <v>5</v>
      </c>
      <c r="H730" s="849"/>
      <c r="I730" s="849"/>
      <c r="J730" s="881"/>
      <c r="K730" s="887">
        <v>875</v>
      </c>
      <c r="L730" s="849"/>
      <c r="M730" s="849"/>
      <c r="N730" s="881"/>
      <c r="O730" s="888">
        <v>236</v>
      </c>
      <c r="P730" s="849"/>
      <c r="Q730" s="849"/>
      <c r="R730" s="849"/>
      <c r="S730" s="881"/>
      <c r="T730" s="889">
        <f t="shared" si="55"/>
        <v>1180</v>
      </c>
      <c r="U730" s="849"/>
      <c r="V730" s="849"/>
      <c r="W730" s="849"/>
      <c r="X730" s="881"/>
      <c r="Y730" s="888">
        <v>0</v>
      </c>
      <c r="Z730" s="849"/>
      <c r="AA730" s="849"/>
      <c r="AB730" s="881"/>
      <c r="AC730" s="889">
        <f t="shared" si="56"/>
        <v>236</v>
      </c>
      <c r="AD730" s="849"/>
      <c r="AE730" s="849"/>
      <c r="AF730" s="849"/>
      <c r="AG730" s="881"/>
      <c r="AH730" s="880">
        <v>0.15</v>
      </c>
      <c r="AI730" s="849"/>
      <c r="AJ730" s="849"/>
      <c r="AK730" s="849"/>
      <c r="AL730" s="881"/>
      <c r="AM730" s="882">
        <f t="shared" si="57"/>
        <v>0.14993646759847523</v>
      </c>
      <c r="AN730" s="883"/>
      <c r="AO730" s="884"/>
      <c r="AP730" s="191"/>
      <c r="AQ730" s="191"/>
      <c r="AR730" s="191"/>
      <c r="AS730" s="191"/>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row>
    <row r="731" spans="1:157" ht="15.75" customHeight="1">
      <c r="A731" s="4"/>
      <c r="B731" s="885" t="s">
        <v>1350</v>
      </c>
      <c r="C731" s="849"/>
      <c r="D731" s="849"/>
      <c r="E731" s="849"/>
      <c r="F731" s="881"/>
      <c r="G731" s="886">
        <v>1</v>
      </c>
      <c r="H731" s="849"/>
      <c r="I731" s="849"/>
      <c r="J731" s="881"/>
      <c r="K731" s="887">
        <v>1101</v>
      </c>
      <c r="L731" s="849"/>
      <c r="M731" s="849"/>
      <c r="N731" s="881"/>
      <c r="O731" s="888">
        <v>272</v>
      </c>
      <c r="P731" s="849"/>
      <c r="Q731" s="849"/>
      <c r="R731" s="849"/>
      <c r="S731" s="881"/>
      <c r="T731" s="889">
        <f t="shared" si="55"/>
        <v>272</v>
      </c>
      <c r="U731" s="849"/>
      <c r="V731" s="849"/>
      <c r="W731" s="849"/>
      <c r="X731" s="881"/>
      <c r="Y731" s="888">
        <v>0</v>
      </c>
      <c r="Z731" s="849"/>
      <c r="AA731" s="849"/>
      <c r="AB731" s="881"/>
      <c r="AC731" s="889">
        <f t="shared" si="56"/>
        <v>272</v>
      </c>
      <c r="AD731" s="849"/>
      <c r="AE731" s="849"/>
      <c r="AF731" s="849"/>
      <c r="AG731" s="881"/>
      <c r="AH731" s="880">
        <v>0.15</v>
      </c>
      <c r="AI731" s="849"/>
      <c r="AJ731" s="849"/>
      <c r="AK731" s="849"/>
      <c r="AL731" s="881"/>
      <c r="AM731" s="882">
        <f t="shared" si="57"/>
        <v>0.14977973568281938</v>
      </c>
      <c r="AN731" s="883"/>
      <c r="AO731" s="884"/>
      <c r="AP731" s="191"/>
      <c r="AQ731" s="191"/>
      <c r="AR731" s="191"/>
      <c r="AS731" s="191"/>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row>
    <row r="732" spans="1:157" ht="15.75" customHeight="1">
      <c r="A732" s="4"/>
      <c r="B732" s="885" t="s">
        <v>1348</v>
      </c>
      <c r="C732" s="849"/>
      <c r="D732" s="849"/>
      <c r="E732" s="849"/>
      <c r="F732" s="881"/>
      <c r="G732" s="886">
        <v>1</v>
      </c>
      <c r="H732" s="849"/>
      <c r="I732" s="849"/>
      <c r="J732" s="881"/>
      <c r="K732" s="887">
        <v>672</v>
      </c>
      <c r="L732" s="849"/>
      <c r="M732" s="849"/>
      <c r="N732" s="881"/>
      <c r="O732" s="888">
        <v>393</v>
      </c>
      <c r="P732" s="849"/>
      <c r="Q732" s="849"/>
      <c r="R732" s="849"/>
      <c r="S732" s="881"/>
      <c r="T732" s="889">
        <f t="shared" si="55"/>
        <v>393</v>
      </c>
      <c r="U732" s="849"/>
      <c r="V732" s="849"/>
      <c r="W732" s="849"/>
      <c r="X732" s="881"/>
      <c r="Y732" s="888">
        <v>0</v>
      </c>
      <c r="Z732" s="849"/>
      <c r="AA732" s="849"/>
      <c r="AB732" s="881"/>
      <c r="AC732" s="889">
        <f t="shared" si="56"/>
        <v>393</v>
      </c>
      <c r="AD732" s="849"/>
      <c r="AE732" s="849"/>
      <c r="AF732" s="849"/>
      <c r="AG732" s="881"/>
      <c r="AH732" s="880">
        <v>0.3</v>
      </c>
      <c r="AI732" s="849"/>
      <c r="AJ732" s="849"/>
      <c r="AK732" s="849"/>
      <c r="AL732" s="881"/>
      <c r="AM732" s="882">
        <f t="shared" si="57"/>
        <v>0.29954268292682928</v>
      </c>
      <c r="AN732" s="883"/>
      <c r="AO732" s="88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row>
    <row r="733" spans="1:157" ht="15.75" customHeight="1">
      <c r="A733" s="4"/>
      <c r="B733" s="885" t="s">
        <v>1348</v>
      </c>
      <c r="C733" s="849"/>
      <c r="D733" s="849"/>
      <c r="E733" s="849"/>
      <c r="F733" s="881"/>
      <c r="G733" s="886">
        <v>5</v>
      </c>
      <c r="H733" s="849"/>
      <c r="I733" s="849"/>
      <c r="J733" s="881"/>
      <c r="K733" s="887">
        <v>672</v>
      </c>
      <c r="L733" s="849"/>
      <c r="M733" s="849"/>
      <c r="N733" s="881"/>
      <c r="O733" s="888">
        <v>393</v>
      </c>
      <c r="P733" s="849"/>
      <c r="Q733" s="849"/>
      <c r="R733" s="849"/>
      <c r="S733" s="881"/>
      <c r="T733" s="889">
        <f t="shared" si="55"/>
        <v>1965</v>
      </c>
      <c r="U733" s="849"/>
      <c r="V733" s="849"/>
      <c r="W733" s="849"/>
      <c r="X733" s="881"/>
      <c r="Y733" s="888">
        <v>0</v>
      </c>
      <c r="Z733" s="849"/>
      <c r="AA733" s="849"/>
      <c r="AB733" s="881"/>
      <c r="AC733" s="889">
        <f t="shared" si="56"/>
        <v>393</v>
      </c>
      <c r="AD733" s="849"/>
      <c r="AE733" s="849"/>
      <c r="AF733" s="849"/>
      <c r="AG733" s="881"/>
      <c r="AH733" s="880">
        <v>0.3</v>
      </c>
      <c r="AI733" s="849"/>
      <c r="AJ733" s="849"/>
      <c r="AK733" s="849"/>
      <c r="AL733" s="881"/>
      <c r="AM733" s="882">
        <f t="shared" si="57"/>
        <v>0.29954268292682928</v>
      </c>
      <c r="AN733" s="883"/>
      <c r="AO733" s="88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row>
    <row r="734" spans="1:157" ht="15.75" customHeight="1">
      <c r="A734" s="4"/>
      <c r="B734" s="885" t="s">
        <v>1348</v>
      </c>
      <c r="C734" s="849"/>
      <c r="D734" s="849"/>
      <c r="E734" s="849"/>
      <c r="F734" s="881"/>
      <c r="G734" s="886">
        <v>11</v>
      </c>
      <c r="H734" s="849"/>
      <c r="I734" s="849"/>
      <c r="J734" s="881"/>
      <c r="K734" s="887">
        <v>672</v>
      </c>
      <c r="L734" s="849"/>
      <c r="M734" s="849"/>
      <c r="N734" s="881"/>
      <c r="O734" s="888">
        <v>787</v>
      </c>
      <c r="P734" s="849"/>
      <c r="Q734" s="849"/>
      <c r="R734" s="849"/>
      <c r="S734" s="881"/>
      <c r="T734" s="889">
        <f t="shared" si="55"/>
        <v>8657</v>
      </c>
      <c r="U734" s="849"/>
      <c r="V734" s="849"/>
      <c r="W734" s="849"/>
      <c r="X734" s="881"/>
      <c r="Y734" s="888">
        <v>0</v>
      </c>
      <c r="Z734" s="849"/>
      <c r="AA734" s="849"/>
      <c r="AB734" s="881"/>
      <c r="AC734" s="889">
        <f t="shared" si="56"/>
        <v>787</v>
      </c>
      <c r="AD734" s="849"/>
      <c r="AE734" s="849"/>
      <c r="AF734" s="849"/>
      <c r="AG734" s="881"/>
      <c r="AH734" s="880">
        <v>0.6</v>
      </c>
      <c r="AI734" s="849"/>
      <c r="AJ734" s="849"/>
      <c r="AK734" s="849"/>
      <c r="AL734" s="881"/>
      <c r="AM734" s="882">
        <f t="shared" si="57"/>
        <v>0.59984756097560976</v>
      </c>
      <c r="AN734" s="883"/>
      <c r="AO734" s="88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row>
    <row r="735" spans="1:157" ht="15.75" customHeight="1">
      <c r="A735" s="4"/>
      <c r="B735" s="885" t="s">
        <v>1349</v>
      </c>
      <c r="C735" s="849"/>
      <c r="D735" s="849"/>
      <c r="E735" s="849"/>
      <c r="F735" s="881"/>
      <c r="G735" s="886">
        <v>12</v>
      </c>
      <c r="H735" s="849"/>
      <c r="I735" s="849"/>
      <c r="J735" s="881"/>
      <c r="K735" s="887">
        <v>875</v>
      </c>
      <c r="L735" s="849"/>
      <c r="M735" s="849"/>
      <c r="N735" s="881"/>
      <c r="O735" s="888">
        <v>945</v>
      </c>
      <c r="P735" s="849"/>
      <c r="Q735" s="849"/>
      <c r="R735" s="849"/>
      <c r="S735" s="881"/>
      <c r="T735" s="889">
        <f t="shared" si="55"/>
        <v>11340</v>
      </c>
      <c r="U735" s="849"/>
      <c r="V735" s="849"/>
      <c r="W735" s="849"/>
      <c r="X735" s="881"/>
      <c r="Y735" s="888">
        <v>0</v>
      </c>
      <c r="Z735" s="849"/>
      <c r="AA735" s="849"/>
      <c r="AB735" s="881"/>
      <c r="AC735" s="889">
        <f t="shared" si="56"/>
        <v>945</v>
      </c>
      <c r="AD735" s="849"/>
      <c r="AE735" s="849"/>
      <c r="AF735" s="849"/>
      <c r="AG735" s="881"/>
      <c r="AH735" s="880">
        <v>0.6</v>
      </c>
      <c r="AI735" s="849"/>
      <c r="AJ735" s="849"/>
      <c r="AK735" s="849"/>
      <c r="AL735" s="881"/>
      <c r="AM735" s="882">
        <f t="shared" si="57"/>
        <v>0.60038119440914861</v>
      </c>
      <c r="AN735" s="883"/>
      <c r="AO735" s="88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row>
    <row r="736" spans="1:157" ht="15.75" customHeight="1">
      <c r="A736" s="4"/>
      <c r="B736" s="885" t="s">
        <v>1350</v>
      </c>
      <c r="C736" s="849"/>
      <c r="D736" s="849"/>
      <c r="E736" s="849"/>
      <c r="F736" s="881"/>
      <c r="G736" s="886">
        <v>16</v>
      </c>
      <c r="H736" s="849"/>
      <c r="I736" s="849"/>
      <c r="J736" s="881"/>
      <c r="K736" s="887">
        <v>1101</v>
      </c>
      <c r="L736" s="849"/>
      <c r="M736" s="849"/>
      <c r="N736" s="881"/>
      <c r="O736" s="888">
        <v>1090</v>
      </c>
      <c r="P736" s="849"/>
      <c r="Q736" s="849"/>
      <c r="R736" s="849"/>
      <c r="S736" s="881"/>
      <c r="T736" s="889">
        <f t="shared" si="55"/>
        <v>17440</v>
      </c>
      <c r="U736" s="849"/>
      <c r="V736" s="849"/>
      <c r="W736" s="849"/>
      <c r="X736" s="881"/>
      <c r="Y736" s="888">
        <v>0</v>
      </c>
      <c r="Z736" s="849"/>
      <c r="AA736" s="849"/>
      <c r="AB736" s="881"/>
      <c r="AC736" s="889">
        <f t="shared" si="56"/>
        <v>1090</v>
      </c>
      <c r="AD736" s="849"/>
      <c r="AE736" s="849"/>
      <c r="AF736" s="849"/>
      <c r="AG736" s="881"/>
      <c r="AH736" s="880">
        <v>0.6</v>
      </c>
      <c r="AI736" s="849"/>
      <c r="AJ736" s="849"/>
      <c r="AK736" s="849"/>
      <c r="AL736" s="881"/>
      <c r="AM736" s="882">
        <f t="shared" si="57"/>
        <v>0.60022026431718056</v>
      </c>
      <c r="AN736" s="883"/>
      <c r="AO736" s="88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row>
    <row r="737" spans="1:157" ht="15.75" customHeight="1">
      <c r="A737" s="4"/>
      <c r="B737" s="885"/>
      <c r="C737" s="849"/>
      <c r="D737" s="849"/>
      <c r="E737" s="849"/>
      <c r="F737" s="881"/>
      <c r="G737" s="886"/>
      <c r="H737" s="849"/>
      <c r="I737" s="849"/>
      <c r="J737" s="881"/>
      <c r="K737" s="887"/>
      <c r="L737" s="849"/>
      <c r="M737" s="849"/>
      <c r="N737" s="881"/>
      <c r="O737" s="888"/>
      <c r="P737" s="849"/>
      <c r="Q737" s="849"/>
      <c r="R737" s="849"/>
      <c r="S737" s="881"/>
      <c r="T737" s="889">
        <f t="shared" si="55"/>
        <v>0</v>
      </c>
      <c r="U737" s="849"/>
      <c r="V737" s="849"/>
      <c r="W737" s="849"/>
      <c r="X737" s="881"/>
      <c r="Y737" s="888"/>
      <c r="Z737" s="849"/>
      <c r="AA737" s="849"/>
      <c r="AB737" s="881"/>
      <c r="AC737" s="889">
        <f t="shared" si="56"/>
        <v>0</v>
      </c>
      <c r="AD737" s="849"/>
      <c r="AE737" s="849"/>
      <c r="AF737" s="849"/>
      <c r="AG737" s="881"/>
      <c r="AH737" s="880"/>
      <c r="AI737" s="849"/>
      <c r="AJ737" s="849"/>
      <c r="AK737" s="849"/>
      <c r="AL737" s="881"/>
      <c r="AM737" s="882" t="str">
        <f t="shared" si="57"/>
        <v xml:space="preserve"> </v>
      </c>
      <c r="AN737" s="883"/>
      <c r="AO737" s="88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row>
    <row r="738" spans="1:157" ht="15.75" customHeight="1">
      <c r="A738" s="4"/>
      <c r="B738" s="885"/>
      <c r="C738" s="849"/>
      <c r="D738" s="849"/>
      <c r="E738" s="849"/>
      <c r="F738" s="881"/>
      <c r="G738" s="886"/>
      <c r="H738" s="849"/>
      <c r="I738" s="849"/>
      <c r="J738" s="881"/>
      <c r="K738" s="887"/>
      <c r="L738" s="849"/>
      <c r="M738" s="849"/>
      <c r="N738" s="881"/>
      <c r="O738" s="888"/>
      <c r="P738" s="849"/>
      <c r="Q738" s="849"/>
      <c r="R738" s="849"/>
      <c r="S738" s="881"/>
      <c r="T738" s="889">
        <f t="shared" si="55"/>
        <v>0</v>
      </c>
      <c r="U738" s="849"/>
      <c r="V738" s="849"/>
      <c r="W738" s="849"/>
      <c r="X738" s="881"/>
      <c r="Y738" s="888"/>
      <c r="Z738" s="849"/>
      <c r="AA738" s="849"/>
      <c r="AB738" s="881"/>
      <c r="AC738" s="889">
        <f t="shared" si="56"/>
        <v>0</v>
      </c>
      <c r="AD738" s="849"/>
      <c r="AE738" s="849"/>
      <c r="AF738" s="849"/>
      <c r="AG738" s="881"/>
      <c r="AH738" s="880"/>
      <c r="AI738" s="849"/>
      <c r="AJ738" s="849"/>
      <c r="AK738" s="849"/>
      <c r="AL738" s="881"/>
      <c r="AM738" s="882" t="str">
        <f t="shared" si="57"/>
        <v xml:space="preserve"> </v>
      </c>
      <c r="AN738" s="883"/>
      <c r="AO738" s="88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row>
    <row r="739" spans="1:157" ht="15.75" customHeight="1">
      <c r="A739" s="4"/>
      <c r="B739" s="885"/>
      <c r="C739" s="849"/>
      <c r="D739" s="849"/>
      <c r="E739" s="849"/>
      <c r="F739" s="881"/>
      <c r="G739" s="886"/>
      <c r="H739" s="849"/>
      <c r="I739" s="849"/>
      <c r="J739" s="881"/>
      <c r="K739" s="887"/>
      <c r="L739" s="849"/>
      <c r="M739" s="849"/>
      <c r="N739" s="881"/>
      <c r="O739" s="888"/>
      <c r="P739" s="849"/>
      <c r="Q739" s="849"/>
      <c r="R739" s="849"/>
      <c r="S739" s="881"/>
      <c r="T739" s="889">
        <f t="shared" si="55"/>
        <v>0</v>
      </c>
      <c r="U739" s="849"/>
      <c r="V739" s="849"/>
      <c r="W739" s="849"/>
      <c r="X739" s="881"/>
      <c r="Y739" s="888"/>
      <c r="Z739" s="849"/>
      <c r="AA739" s="849"/>
      <c r="AB739" s="881"/>
      <c r="AC739" s="889">
        <f t="shared" si="56"/>
        <v>0</v>
      </c>
      <c r="AD739" s="849"/>
      <c r="AE739" s="849"/>
      <c r="AF739" s="849"/>
      <c r="AG739" s="881"/>
      <c r="AH739" s="880"/>
      <c r="AI739" s="849"/>
      <c r="AJ739" s="849"/>
      <c r="AK739" s="849"/>
      <c r="AL739" s="881"/>
      <c r="AM739" s="882" t="str">
        <f t="shared" si="57"/>
        <v xml:space="preserve"> </v>
      </c>
      <c r="AN739" s="883"/>
      <c r="AO739" s="88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row>
    <row r="740" spans="1:157" ht="15.75" customHeight="1">
      <c r="A740" s="4"/>
      <c r="B740" s="885"/>
      <c r="C740" s="849"/>
      <c r="D740" s="849"/>
      <c r="E740" s="849"/>
      <c r="F740" s="881"/>
      <c r="G740" s="886"/>
      <c r="H740" s="849"/>
      <c r="I740" s="849"/>
      <c r="J740" s="881"/>
      <c r="K740" s="887"/>
      <c r="L740" s="849"/>
      <c r="M740" s="849"/>
      <c r="N740" s="881"/>
      <c r="O740" s="888"/>
      <c r="P740" s="849"/>
      <c r="Q740" s="849"/>
      <c r="R740" s="849"/>
      <c r="S740" s="881"/>
      <c r="T740" s="889">
        <f t="shared" si="55"/>
        <v>0</v>
      </c>
      <c r="U740" s="849"/>
      <c r="V740" s="849"/>
      <c r="W740" s="849"/>
      <c r="X740" s="881"/>
      <c r="Y740" s="888"/>
      <c r="Z740" s="849"/>
      <c r="AA740" s="849"/>
      <c r="AB740" s="881"/>
      <c r="AC740" s="889">
        <f t="shared" si="56"/>
        <v>0</v>
      </c>
      <c r="AD740" s="849"/>
      <c r="AE740" s="849"/>
      <c r="AF740" s="849"/>
      <c r="AG740" s="881"/>
      <c r="AH740" s="880"/>
      <c r="AI740" s="849"/>
      <c r="AJ740" s="849"/>
      <c r="AK740" s="849"/>
      <c r="AL740" s="881"/>
      <c r="AM740" s="882" t="str">
        <f t="shared" si="57"/>
        <v xml:space="preserve"> </v>
      </c>
      <c r="AN740" s="883"/>
      <c r="AO740" s="88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row>
    <row r="741" spans="1:157" ht="15.75" customHeight="1">
      <c r="A741" s="4"/>
      <c r="B741" s="885"/>
      <c r="C741" s="849"/>
      <c r="D741" s="849"/>
      <c r="E741" s="849"/>
      <c r="F741" s="881"/>
      <c r="G741" s="886"/>
      <c r="H741" s="849"/>
      <c r="I741" s="849"/>
      <c r="J741" s="881"/>
      <c r="K741" s="887"/>
      <c r="L741" s="849"/>
      <c r="M741" s="849"/>
      <c r="N741" s="881"/>
      <c r="O741" s="888"/>
      <c r="P741" s="849"/>
      <c r="Q741" s="849"/>
      <c r="R741" s="849"/>
      <c r="S741" s="881"/>
      <c r="T741" s="889">
        <f t="shared" si="55"/>
        <v>0</v>
      </c>
      <c r="U741" s="849"/>
      <c r="V741" s="849"/>
      <c r="W741" s="849"/>
      <c r="X741" s="881"/>
      <c r="Y741" s="888"/>
      <c r="Z741" s="849"/>
      <c r="AA741" s="849"/>
      <c r="AB741" s="881"/>
      <c r="AC741" s="889">
        <f t="shared" si="56"/>
        <v>0</v>
      </c>
      <c r="AD741" s="849"/>
      <c r="AE741" s="849"/>
      <c r="AF741" s="849"/>
      <c r="AG741" s="881"/>
      <c r="AH741" s="880"/>
      <c r="AI741" s="849"/>
      <c r="AJ741" s="849"/>
      <c r="AK741" s="849"/>
      <c r="AL741" s="881"/>
      <c r="AM741" s="882" t="str">
        <f t="shared" si="57"/>
        <v xml:space="preserve"> </v>
      </c>
      <c r="AN741" s="883"/>
      <c r="AO741" s="88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row>
    <row r="742" spans="1:157" ht="15.75" customHeight="1">
      <c r="A742" s="4"/>
      <c r="B742" s="885"/>
      <c r="C742" s="849"/>
      <c r="D742" s="849"/>
      <c r="E742" s="849"/>
      <c r="F742" s="881"/>
      <c r="G742" s="886"/>
      <c r="H742" s="849"/>
      <c r="I742" s="849"/>
      <c r="J742" s="881"/>
      <c r="K742" s="887"/>
      <c r="L742" s="849"/>
      <c r="M742" s="849"/>
      <c r="N742" s="881"/>
      <c r="O742" s="888"/>
      <c r="P742" s="849"/>
      <c r="Q742" s="849"/>
      <c r="R742" s="849"/>
      <c r="S742" s="881"/>
      <c r="T742" s="889">
        <f t="shared" si="55"/>
        <v>0</v>
      </c>
      <c r="U742" s="849"/>
      <c r="V742" s="849"/>
      <c r="W742" s="849"/>
      <c r="X742" s="881"/>
      <c r="Y742" s="888"/>
      <c r="Z742" s="849"/>
      <c r="AA742" s="849"/>
      <c r="AB742" s="881"/>
      <c r="AC742" s="889">
        <f t="shared" si="56"/>
        <v>0</v>
      </c>
      <c r="AD742" s="849"/>
      <c r="AE742" s="849"/>
      <c r="AF742" s="849"/>
      <c r="AG742" s="881"/>
      <c r="AH742" s="880"/>
      <c r="AI742" s="849"/>
      <c r="AJ742" s="849"/>
      <c r="AK742" s="849"/>
      <c r="AL742" s="881"/>
      <c r="AM742" s="882" t="str">
        <f t="shared" si="57"/>
        <v xml:space="preserve"> </v>
      </c>
      <c r="AN742" s="883"/>
      <c r="AO742" s="88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row>
    <row r="743" spans="1:157" ht="15.75" customHeight="1">
      <c r="A743" s="4"/>
      <c r="B743" s="885"/>
      <c r="C743" s="849"/>
      <c r="D743" s="849"/>
      <c r="E743" s="849"/>
      <c r="F743" s="881"/>
      <c r="G743" s="886"/>
      <c r="H743" s="849"/>
      <c r="I743" s="849"/>
      <c r="J743" s="881"/>
      <c r="K743" s="887"/>
      <c r="L743" s="849"/>
      <c r="M743" s="849"/>
      <c r="N743" s="881"/>
      <c r="O743" s="888"/>
      <c r="P743" s="849"/>
      <c r="Q743" s="849"/>
      <c r="R743" s="849"/>
      <c r="S743" s="881"/>
      <c r="T743" s="889">
        <f t="shared" si="55"/>
        <v>0</v>
      </c>
      <c r="U743" s="849"/>
      <c r="V743" s="849"/>
      <c r="W743" s="849"/>
      <c r="X743" s="881"/>
      <c r="Y743" s="888"/>
      <c r="Z743" s="849"/>
      <c r="AA743" s="849"/>
      <c r="AB743" s="881"/>
      <c r="AC743" s="889">
        <f t="shared" si="56"/>
        <v>0</v>
      </c>
      <c r="AD743" s="849"/>
      <c r="AE743" s="849"/>
      <c r="AF743" s="849"/>
      <c r="AG743" s="881"/>
      <c r="AH743" s="880"/>
      <c r="AI743" s="849"/>
      <c r="AJ743" s="849"/>
      <c r="AK743" s="849"/>
      <c r="AL743" s="881"/>
      <c r="AM743" s="882" t="str">
        <f t="shared" si="57"/>
        <v xml:space="preserve"> </v>
      </c>
      <c r="AN743" s="883"/>
      <c r="AO743" s="88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row>
    <row r="744" spans="1:157" ht="15.75" customHeight="1">
      <c r="A744" s="4"/>
      <c r="B744" s="885"/>
      <c r="C744" s="849"/>
      <c r="D744" s="849"/>
      <c r="E744" s="849"/>
      <c r="F744" s="881"/>
      <c r="G744" s="886"/>
      <c r="H744" s="849"/>
      <c r="I744" s="849"/>
      <c r="J744" s="881"/>
      <c r="K744" s="887"/>
      <c r="L744" s="849"/>
      <c r="M744" s="849"/>
      <c r="N744" s="881"/>
      <c r="O744" s="888"/>
      <c r="P744" s="849"/>
      <c r="Q744" s="849"/>
      <c r="R744" s="849"/>
      <c r="S744" s="881"/>
      <c r="T744" s="889">
        <f t="shared" si="55"/>
        <v>0</v>
      </c>
      <c r="U744" s="849"/>
      <c r="V744" s="849"/>
      <c r="W744" s="849"/>
      <c r="X744" s="881"/>
      <c r="Y744" s="888"/>
      <c r="Z744" s="849"/>
      <c r="AA744" s="849"/>
      <c r="AB744" s="881"/>
      <c r="AC744" s="889">
        <f t="shared" si="56"/>
        <v>0</v>
      </c>
      <c r="AD744" s="849"/>
      <c r="AE744" s="849"/>
      <c r="AF744" s="849"/>
      <c r="AG744" s="881"/>
      <c r="AH744" s="880"/>
      <c r="AI744" s="849"/>
      <c r="AJ744" s="849"/>
      <c r="AK744" s="849"/>
      <c r="AL744" s="881"/>
      <c r="AM744" s="882" t="str">
        <f t="shared" si="57"/>
        <v xml:space="preserve"> </v>
      </c>
      <c r="AN744" s="883"/>
      <c r="AO744" s="88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row>
    <row r="745" spans="1:157" ht="15.75" customHeight="1">
      <c r="A745" s="4"/>
      <c r="B745" s="885"/>
      <c r="C745" s="849"/>
      <c r="D745" s="849"/>
      <c r="E745" s="849"/>
      <c r="F745" s="881"/>
      <c r="G745" s="886"/>
      <c r="H745" s="849"/>
      <c r="I745" s="849"/>
      <c r="J745" s="881"/>
      <c r="K745" s="887"/>
      <c r="L745" s="849"/>
      <c r="M745" s="849"/>
      <c r="N745" s="881"/>
      <c r="O745" s="888"/>
      <c r="P745" s="849"/>
      <c r="Q745" s="849"/>
      <c r="R745" s="849"/>
      <c r="S745" s="881"/>
      <c r="T745" s="889">
        <f t="shared" si="55"/>
        <v>0</v>
      </c>
      <c r="U745" s="849"/>
      <c r="V745" s="849"/>
      <c r="W745" s="849"/>
      <c r="X745" s="881"/>
      <c r="Y745" s="888"/>
      <c r="Z745" s="849"/>
      <c r="AA745" s="849"/>
      <c r="AB745" s="881"/>
      <c r="AC745" s="889">
        <f t="shared" si="56"/>
        <v>0</v>
      </c>
      <c r="AD745" s="849"/>
      <c r="AE745" s="849"/>
      <c r="AF745" s="849"/>
      <c r="AG745" s="881"/>
      <c r="AH745" s="880"/>
      <c r="AI745" s="849"/>
      <c r="AJ745" s="849"/>
      <c r="AK745" s="849"/>
      <c r="AL745" s="881"/>
      <c r="AM745" s="882" t="str">
        <f t="shared" si="57"/>
        <v xml:space="preserve"> </v>
      </c>
      <c r="AN745" s="883"/>
      <c r="AO745" s="88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row>
    <row r="746" spans="1:157" ht="15.75" customHeight="1">
      <c r="A746" s="4"/>
      <c r="B746" s="885"/>
      <c r="C746" s="849"/>
      <c r="D746" s="849"/>
      <c r="E746" s="849"/>
      <c r="F746" s="881"/>
      <c r="G746" s="886"/>
      <c r="H746" s="849"/>
      <c r="I746" s="849"/>
      <c r="J746" s="881"/>
      <c r="K746" s="887"/>
      <c r="L746" s="849"/>
      <c r="M746" s="849"/>
      <c r="N746" s="881"/>
      <c r="O746" s="888"/>
      <c r="P746" s="849"/>
      <c r="Q746" s="849"/>
      <c r="R746" s="849"/>
      <c r="S746" s="881"/>
      <c r="T746" s="889">
        <f t="shared" si="55"/>
        <v>0</v>
      </c>
      <c r="U746" s="849"/>
      <c r="V746" s="849"/>
      <c r="W746" s="849"/>
      <c r="X746" s="881"/>
      <c r="Y746" s="888"/>
      <c r="Z746" s="849"/>
      <c r="AA746" s="849"/>
      <c r="AB746" s="881"/>
      <c r="AC746" s="889">
        <f t="shared" si="56"/>
        <v>0</v>
      </c>
      <c r="AD746" s="849"/>
      <c r="AE746" s="849"/>
      <c r="AF746" s="849"/>
      <c r="AG746" s="881"/>
      <c r="AH746" s="880"/>
      <c r="AI746" s="849"/>
      <c r="AJ746" s="849"/>
      <c r="AK746" s="849"/>
      <c r="AL746" s="881"/>
      <c r="AM746" s="882" t="str">
        <f t="shared" si="57"/>
        <v xml:space="preserve"> </v>
      </c>
      <c r="AN746" s="883"/>
      <c r="AO746" s="88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row>
    <row r="747" spans="1:157" ht="15.75" customHeight="1">
      <c r="A747" s="4"/>
      <c r="B747" s="885"/>
      <c r="C747" s="849"/>
      <c r="D747" s="849"/>
      <c r="E747" s="849"/>
      <c r="F747" s="881"/>
      <c r="G747" s="886"/>
      <c r="H747" s="849"/>
      <c r="I747" s="849"/>
      <c r="J747" s="881"/>
      <c r="K747" s="887"/>
      <c r="L747" s="849"/>
      <c r="M747" s="849"/>
      <c r="N747" s="881"/>
      <c r="O747" s="888"/>
      <c r="P747" s="849"/>
      <c r="Q747" s="849"/>
      <c r="R747" s="849"/>
      <c r="S747" s="881"/>
      <c r="T747" s="889">
        <f t="shared" si="55"/>
        <v>0</v>
      </c>
      <c r="U747" s="849"/>
      <c r="V747" s="849"/>
      <c r="W747" s="849"/>
      <c r="X747" s="881"/>
      <c r="Y747" s="888"/>
      <c r="Z747" s="849"/>
      <c r="AA747" s="849"/>
      <c r="AB747" s="881"/>
      <c r="AC747" s="889">
        <f t="shared" si="56"/>
        <v>0</v>
      </c>
      <c r="AD747" s="849"/>
      <c r="AE747" s="849"/>
      <c r="AF747" s="849"/>
      <c r="AG747" s="881"/>
      <c r="AH747" s="880"/>
      <c r="AI747" s="849"/>
      <c r="AJ747" s="849"/>
      <c r="AK747" s="849"/>
      <c r="AL747" s="881"/>
      <c r="AM747" s="882" t="str">
        <f t="shared" si="57"/>
        <v xml:space="preserve"> </v>
      </c>
      <c r="AN747" s="883"/>
      <c r="AO747" s="88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row>
    <row r="748" spans="1:157" ht="15.75" customHeight="1">
      <c r="A748" s="4"/>
      <c r="B748" s="885"/>
      <c r="C748" s="849"/>
      <c r="D748" s="849"/>
      <c r="E748" s="849"/>
      <c r="F748" s="881"/>
      <c r="G748" s="886"/>
      <c r="H748" s="849"/>
      <c r="I748" s="849"/>
      <c r="J748" s="881"/>
      <c r="K748" s="887"/>
      <c r="L748" s="849"/>
      <c r="M748" s="849"/>
      <c r="N748" s="881"/>
      <c r="O748" s="888"/>
      <c r="P748" s="849"/>
      <c r="Q748" s="849"/>
      <c r="R748" s="849"/>
      <c r="S748" s="881"/>
      <c r="T748" s="889">
        <f t="shared" si="55"/>
        <v>0</v>
      </c>
      <c r="U748" s="849"/>
      <c r="V748" s="849"/>
      <c r="W748" s="849"/>
      <c r="X748" s="881"/>
      <c r="Y748" s="888"/>
      <c r="Z748" s="849"/>
      <c r="AA748" s="849"/>
      <c r="AB748" s="881"/>
      <c r="AC748" s="889">
        <f t="shared" si="56"/>
        <v>0</v>
      </c>
      <c r="AD748" s="849"/>
      <c r="AE748" s="849"/>
      <c r="AF748" s="849"/>
      <c r="AG748" s="881"/>
      <c r="AH748" s="880"/>
      <c r="AI748" s="849"/>
      <c r="AJ748" s="849"/>
      <c r="AK748" s="849"/>
      <c r="AL748" s="881"/>
      <c r="AM748" s="882" t="str">
        <f t="shared" si="57"/>
        <v xml:space="preserve"> </v>
      </c>
      <c r="AN748" s="883"/>
      <c r="AO748" s="88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row>
    <row r="749" spans="1:157" ht="15.75" customHeight="1">
      <c r="A749" s="4"/>
      <c r="B749" s="885"/>
      <c r="C749" s="849"/>
      <c r="D749" s="849"/>
      <c r="E749" s="849"/>
      <c r="F749" s="881"/>
      <c r="G749" s="886"/>
      <c r="H749" s="849"/>
      <c r="I749" s="849"/>
      <c r="J749" s="881"/>
      <c r="K749" s="887"/>
      <c r="L749" s="849"/>
      <c r="M749" s="849"/>
      <c r="N749" s="881"/>
      <c r="O749" s="888"/>
      <c r="P749" s="849"/>
      <c r="Q749" s="849"/>
      <c r="R749" s="849"/>
      <c r="S749" s="881"/>
      <c r="T749" s="889">
        <f t="shared" si="55"/>
        <v>0</v>
      </c>
      <c r="U749" s="849"/>
      <c r="V749" s="849"/>
      <c r="W749" s="849"/>
      <c r="X749" s="881"/>
      <c r="Y749" s="888"/>
      <c r="Z749" s="849"/>
      <c r="AA749" s="849"/>
      <c r="AB749" s="881"/>
      <c r="AC749" s="889">
        <f t="shared" si="56"/>
        <v>0</v>
      </c>
      <c r="AD749" s="849"/>
      <c r="AE749" s="849"/>
      <c r="AF749" s="849"/>
      <c r="AG749" s="881"/>
      <c r="AH749" s="880"/>
      <c r="AI749" s="849"/>
      <c r="AJ749" s="849"/>
      <c r="AK749" s="849"/>
      <c r="AL749" s="881"/>
      <c r="AM749" s="882" t="str">
        <f t="shared" si="57"/>
        <v xml:space="preserve"> </v>
      </c>
      <c r="AN749" s="883"/>
      <c r="AO749" s="88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row>
    <row r="750" spans="1:157" ht="12.75" customHeight="1">
      <c r="A750" s="4"/>
      <c r="B750" s="885"/>
      <c r="C750" s="849"/>
      <c r="D750" s="849"/>
      <c r="E750" s="849"/>
      <c r="F750" s="881"/>
      <c r="G750" s="886"/>
      <c r="H750" s="849"/>
      <c r="I750" s="849"/>
      <c r="J750" s="881"/>
      <c r="K750" s="887"/>
      <c r="L750" s="849"/>
      <c r="M750" s="849"/>
      <c r="N750" s="881"/>
      <c r="O750" s="888"/>
      <c r="P750" s="849"/>
      <c r="Q750" s="849"/>
      <c r="R750" s="849"/>
      <c r="S750" s="881"/>
      <c r="T750" s="889">
        <f t="shared" si="55"/>
        <v>0</v>
      </c>
      <c r="U750" s="849"/>
      <c r="V750" s="849"/>
      <c r="W750" s="849"/>
      <c r="X750" s="881"/>
      <c r="Y750" s="888"/>
      <c r="Z750" s="849"/>
      <c r="AA750" s="849"/>
      <c r="AB750" s="881"/>
      <c r="AC750" s="889">
        <f t="shared" si="56"/>
        <v>0</v>
      </c>
      <c r="AD750" s="849"/>
      <c r="AE750" s="849"/>
      <c r="AF750" s="849"/>
      <c r="AG750" s="881"/>
      <c r="AH750" s="880"/>
      <c r="AI750" s="849"/>
      <c r="AJ750" s="849"/>
      <c r="AK750" s="849"/>
      <c r="AL750" s="881"/>
      <c r="AM750" s="882" t="str">
        <f t="shared" si="57"/>
        <v xml:space="preserve"> </v>
      </c>
      <c r="AN750" s="883"/>
      <c r="AO750" s="88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row>
    <row r="751" spans="1:157" ht="13.5" customHeight="1">
      <c r="A751" s="4"/>
      <c r="B751" s="885"/>
      <c r="C751" s="849"/>
      <c r="D751" s="849"/>
      <c r="E751" s="849"/>
      <c r="F751" s="881"/>
      <c r="G751" s="886"/>
      <c r="H751" s="849"/>
      <c r="I751" s="849"/>
      <c r="J751" s="881"/>
      <c r="K751" s="887"/>
      <c r="L751" s="849"/>
      <c r="M751" s="849"/>
      <c r="N751" s="881"/>
      <c r="O751" s="888"/>
      <c r="P751" s="849"/>
      <c r="Q751" s="849"/>
      <c r="R751" s="849"/>
      <c r="S751" s="881"/>
      <c r="T751" s="889">
        <f t="shared" si="55"/>
        <v>0</v>
      </c>
      <c r="U751" s="849"/>
      <c r="V751" s="849"/>
      <c r="W751" s="849"/>
      <c r="X751" s="881"/>
      <c r="Y751" s="888"/>
      <c r="Z751" s="849"/>
      <c r="AA751" s="849"/>
      <c r="AB751" s="881"/>
      <c r="AC751" s="889">
        <f t="shared" si="56"/>
        <v>0</v>
      </c>
      <c r="AD751" s="849"/>
      <c r="AE751" s="849"/>
      <c r="AF751" s="849"/>
      <c r="AG751" s="881"/>
      <c r="AH751" s="880"/>
      <c r="AI751" s="849"/>
      <c r="AJ751" s="849"/>
      <c r="AK751" s="849"/>
      <c r="AL751" s="881"/>
      <c r="AM751" s="882" t="str">
        <f t="shared" si="57"/>
        <v xml:space="preserve"> </v>
      </c>
      <c r="AN751" s="883"/>
      <c r="AO751" s="88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row>
    <row r="752" spans="1:157" ht="15.75" customHeight="1">
      <c r="A752" s="4"/>
      <c r="B752" s="885"/>
      <c r="C752" s="849"/>
      <c r="D752" s="849"/>
      <c r="E752" s="849"/>
      <c r="F752" s="881"/>
      <c r="G752" s="886"/>
      <c r="H752" s="849"/>
      <c r="I752" s="849"/>
      <c r="J752" s="881"/>
      <c r="K752" s="887"/>
      <c r="L752" s="849"/>
      <c r="M752" s="849"/>
      <c r="N752" s="881"/>
      <c r="O752" s="888"/>
      <c r="P752" s="849"/>
      <c r="Q752" s="849"/>
      <c r="R752" s="849"/>
      <c r="S752" s="881"/>
      <c r="T752" s="889">
        <f t="shared" si="55"/>
        <v>0</v>
      </c>
      <c r="U752" s="849"/>
      <c r="V752" s="849"/>
      <c r="W752" s="849"/>
      <c r="X752" s="881"/>
      <c r="Y752" s="888"/>
      <c r="Z752" s="849"/>
      <c r="AA752" s="849"/>
      <c r="AB752" s="881"/>
      <c r="AC752" s="889">
        <f t="shared" si="56"/>
        <v>0</v>
      </c>
      <c r="AD752" s="849"/>
      <c r="AE752" s="849"/>
      <c r="AF752" s="849"/>
      <c r="AG752" s="881"/>
      <c r="AH752" s="880"/>
      <c r="AI752" s="849"/>
      <c r="AJ752" s="849"/>
      <c r="AK752" s="849"/>
      <c r="AL752" s="881"/>
      <c r="AM752" s="882" t="str">
        <f t="shared" si="57"/>
        <v xml:space="preserve"> </v>
      </c>
      <c r="AN752" s="883"/>
      <c r="AO752" s="88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row>
    <row r="753" spans="1:157" ht="15.75" customHeight="1">
      <c r="A753" s="4"/>
      <c r="B753" s="904" t="s">
        <v>1410</v>
      </c>
      <c r="C753" s="849"/>
      <c r="D753" s="849"/>
      <c r="E753" s="849"/>
      <c r="F753" s="881"/>
      <c r="G753" s="917">
        <f>SUM(G728:J752)</f>
        <v>78</v>
      </c>
      <c r="H753" s="849"/>
      <c r="I753" s="849"/>
      <c r="J753" s="881"/>
      <c r="K753" s="4"/>
      <c r="L753" s="4"/>
      <c r="M753" s="4"/>
      <c r="N753" s="4"/>
      <c r="O753" s="195" t="s">
        <v>1411</v>
      </c>
      <c r="P753" s="2"/>
      <c r="Q753" s="2"/>
      <c r="R753" s="2"/>
      <c r="S753" s="196"/>
      <c r="T753" s="889">
        <f>SUM(T728:X752)</f>
        <v>46539</v>
      </c>
      <c r="U753" s="849"/>
      <c r="V753" s="849"/>
      <c r="W753" s="849"/>
      <c r="X753" s="881"/>
      <c r="Y753" s="4"/>
      <c r="Z753" s="4"/>
      <c r="AA753" s="4"/>
      <c r="AB753" s="4"/>
      <c r="AC753" s="195" t="s">
        <v>1412</v>
      </c>
      <c r="AD753" s="2"/>
      <c r="AE753" s="2"/>
      <c r="AF753" s="2"/>
      <c r="AG753" s="196"/>
      <c r="AH753" s="997">
        <f>BI696</f>
        <v>0.38653846153846155</v>
      </c>
      <c r="AI753" s="849"/>
      <c r="AJ753" s="849"/>
      <c r="AK753" s="849"/>
      <c r="AL753" s="881"/>
      <c r="AM753" s="997">
        <f>BI728</f>
        <v>0.3863676472989539</v>
      </c>
      <c r="AN753" s="849"/>
      <c r="AO753" s="881"/>
      <c r="AP753" s="3"/>
      <c r="AQ753" s="3"/>
      <c r="AR753" s="3"/>
      <c r="AS753" s="3"/>
      <c r="AT753" s="3"/>
      <c r="AU753" s="3"/>
      <c r="AV753" s="3"/>
      <c r="AW753" s="3"/>
      <c r="AX753" s="3"/>
      <c r="AY753" s="3"/>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row>
    <row r="754" spans="1:157" ht="15.75" customHeight="1">
      <c r="A754" s="4"/>
      <c r="B754" s="197"/>
      <c r="C754" s="91"/>
      <c r="D754" s="91"/>
      <c r="E754" s="91"/>
      <c r="F754" s="91"/>
      <c r="G754" s="198"/>
      <c r="H754" s="198"/>
      <c r="I754" s="198"/>
      <c r="J754" s="198"/>
      <c r="K754" s="91"/>
      <c r="L754" s="91"/>
      <c r="M754" s="91"/>
      <c r="N754" s="91"/>
      <c r="O754" s="91"/>
      <c r="P754" s="184"/>
      <c r="Q754" s="184"/>
      <c r="R754" s="184"/>
      <c r="S754" s="184"/>
      <c r="T754" s="184"/>
      <c r="U754" s="4"/>
      <c r="V754" s="4"/>
      <c r="W754" s="4"/>
      <c r="X754" s="4"/>
      <c r="Y754" s="91"/>
      <c r="Z754" s="91"/>
      <c r="AA754" s="91"/>
      <c r="AB754" s="91"/>
      <c r="AC754" s="91"/>
      <c r="AD754" s="199"/>
      <c r="AE754" s="29"/>
      <c r="AF754" s="29"/>
      <c r="AG754" s="29"/>
      <c r="AH754" s="29"/>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row>
    <row r="755" spans="1:157" ht="15.75" customHeight="1">
      <c r="A755" s="4"/>
      <c r="B755" s="43" t="s">
        <v>1413</v>
      </c>
      <c r="C755" s="91"/>
      <c r="D755" s="91"/>
      <c r="E755" s="91"/>
      <c r="F755" s="91"/>
      <c r="G755" s="198"/>
      <c r="H755" s="198"/>
      <c r="I755" s="198"/>
      <c r="J755" s="198"/>
      <c r="K755" s="91"/>
      <c r="L755" s="91"/>
      <c r="M755" s="91"/>
      <c r="N755" s="91"/>
      <c r="O755" s="91"/>
      <c r="P755" s="184"/>
      <c r="Q755" s="184"/>
      <c r="R755" s="184"/>
      <c r="S755" s="184"/>
      <c r="T755" s="184"/>
      <c r="U755" s="4"/>
      <c r="V755" s="4"/>
      <c r="W755" s="4"/>
      <c r="X755" s="4"/>
      <c r="Y755" s="91"/>
      <c r="Z755" s="91"/>
      <c r="AA755" s="91"/>
      <c r="AB755" s="91"/>
      <c r="AC755" s="91"/>
      <c r="AD755" s="199"/>
      <c r="AE755" s="29"/>
      <c r="AF755" s="998" t="s">
        <v>299</v>
      </c>
      <c r="AG755" s="895"/>
      <c r="AH755" s="891"/>
      <c r="AI755" s="4"/>
      <c r="AJ755" s="4"/>
      <c r="AK755" s="4"/>
      <c r="AL755" s="4"/>
      <c r="AM755" s="4"/>
      <c r="AN755" s="4"/>
      <c r="AO755" s="4"/>
      <c r="AP755" s="4"/>
      <c r="AQ755" s="4"/>
      <c r="AR755" s="4"/>
      <c r="AS755" s="4"/>
      <c r="AT755" s="4"/>
      <c r="AU755" s="4"/>
      <c r="AV755" s="4"/>
      <c r="AW755" s="4"/>
      <c r="AX755" s="4"/>
      <c r="AY755" s="4"/>
      <c r="AZ755" s="3"/>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row>
    <row r="756" spans="1:157" ht="15.75" customHeight="1">
      <c r="A756" s="4"/>
      <c r="B756" s="43" t="s">
        <v>1414</v>
      </c>
      <c r="C756" s="91"/>
      <c r="D756" s="91"/>
      <c r="E756" s="91"/>
      <c r="F756" s="91"/>
      <c r="G756" s="198"/>
      <c r="H756" s="198"/>
      <c r="I756" s="198"/>
      <c r="J756" s="198"/>
      <c r="K756" s="91"/>
      <c r="L756" s="91"/>
      <c r="M756" s="91"/>
      <c r="N756" s="91"/>
      <c r="O756" s="91"/>
      <c r="P756" s="184"/>
      <c r="Q756" s="184"/>
      <c r="R756" s="184"/>
      <c r="S756" s="184"/>
      <c r="T756" s="184"/>
      <c r="U756" s="4"/>
      <c r="V756" s="4"/>
      <c r="W756" s="4"/>
      <c r="X756" s="4"/>
      <c r="Y756" s="91"/>
      <c r="Z756" s="91"/>
      <c r="AA756" s="91"/>
      <c r="AB756" s="91"/>
      <c r="AC756" s="91"/>
      <c r="AD756" s="199"/>
      <c r="AE756" s="29"/>
      <c r="AF756" s="29"/>
      <c r="AG756" s="29"/>
      <c r="AH756" s="29"/>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row>
    <row r="757" spans="1:157" ht="12.75" customHeight="1">
      <c r="A757" s="4"/>
      <c r="B757" s="43" t="s">
        <v>1415</v>
      </c>
      <c r="C757" s="91"/>
      <c r="D757" s="91"/>
      <c r="E757" s="91"/>
      <c r="F757" s="91"/>
      <c r="G757" s="198"/>
      <c r="H757" s="198"/>
      <c r="I757" s="198"/>
      <c r="J757" s="198"/>
      <c r="K757" s="91"/>
      <c r="L757" s="91"/>
      <c r="M757" s="91"/>
      <c r="N757" s="91"/>
      <c r="O757" s="91"/>
      <c r="P757" s="184"/>
      <c r="Q757" s="184"/>
      <c r="R757" s="184"/>
      <c r="S757" s="184"/>
      <c r="T757" s="184"/>
      <c r="U757" s="4"/>
      <c r="V757" s="4"/>
      <c r="W757" s="4"/>
      <c r="X757" s="4"/>
      <c r="Y757" s="91"/>
      <c r="Z757" s="91"/>
      <c r="AA757" s="91"/>
      <c r="AB757" s="91"/>
      <c r="AC757" s="91"/>
      <c r="AD757" s="91"/>
      <c r="AE757" s="91"/>
      <c r="AF757" s="91"/>
      <c r="AG757" s="91"/>
      <c r="AH757" s="91"/>
      <c r="AI757" s="91"/>
      <c r="AJ757" s="91"/>
      <c r="AK757" s="91"/>
      <c r="AL757" s="91"/>
      <c r="AM757" s="91"/>
      <c r="AN757" s="91"/>
      <c r="AO757" s="91"/>
      <c r="AP757" s="91"/>
      <c r="AQ757" s="91"/>
      <c r="AR757" s="91"/>
      <c r="AS757" s="91"/>
      <c r="AT757" s="91"/>
      <c r="AU757" s="91"/>
      <c r="AV757" s="91"/>
      <c r="AW757" s="91"/>
      <c r="AX757" s="91"/>
      <c r="AY757" s="91"/>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row>
    <row r="758" spans="1:157" ht="12.75" customHeight="1">
      <c r="A758" s="4"/>
      <c r="B758" s="43"/>
      <c r="C758" s="91"/>
      <c r="D758" s="91"/>
      <c r="E758" s="91"/>
      <c r="F758" s="91"/>
      <c r="G758" s="11"/>
      <c r="H758" s="11"/>
      <c r="I758" s="11"/>
      <c r="J758" s="11"/>
      <c r="K758" s="11"/>
      <c r="L758" s="91"/>
      <c r="M758" s="91"/>
      <c r="N758" s="91"/>
      <c r="O758" s="91"/>
      <c r="P758" s="91"/>
      <c r="Q758" s="11"/>
      <c r="R758" s="11"/>
      <c r="S758" s="11"/>
      <c r="T758" s="11"/>
      <c r="U758" s="11"/>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row>
    <row r="759" spans="1:157" ht="12.75" customHeight="1">
      <c r="A759" s="3" t="s">
        <v>925</v>
      </c>
      <c r="B759" s="91"/>
      <c r="C759" s="43" t="s">
        <v>1416</v>
      </c>
      <c r="D759" s="91"/>
      <c r="E759" s="91"/>
      <c r="F759" s="91"/>
      <c r="G759" s="11"/>
      <c r="H759" s="11"/>
      <c r="I759" s="11"/>
      <c r="J759" s="11"/>
      <c r="K759" s="11"/>
      <c r="L759" s="91"/>
      <c r="M759" s="91"/>
      <c r="N759" s="91"/>
      <c r="O759" s="91"/>
      <c r="P759" s="91"/>
      <c r="Q759" s="11"/>
      <c r="R759" s="11"/>
      <c r="S759" s="11"/>
      <c r="T759" s="11"/>
      <c r="U759" s="11"/>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row>
    <row r="760" spans="1:157" ht="12.75" customHeight="1">
      <c r="A760" s="3"/>
      <c r="B760" s="91"/>
      <c r="C760" s="43" t="s">
        <v>1417</v>
      </c>
      <c r="D760" s="91"/>
      <c r="E760" s="91"/>
      <c r="F760" s="91"/>
      <c r="G760" s="11"/>
      <c r="H760" s="11"/>
      <c r="I760" s="11"/>
      <c r="J760" s="11"/>
      <c r="K760" s="11"/>
      <c r="L760" s="91"/>
      <c r="M760" s="91"/>
      <c r="N760" s="91"/>
      <c r="O760" s="91"/>
      <c r="P760" s="91"/>
      <c r="Q760" s="11"/>
      <c r="R760" s="11"/>
      <c r="S760" s="11"/>
      <c r="T760" s="11"/>
      <c r="U760" s="11"/>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row>
    <row r="761" spans="1:157" ht="12.75" customHeight="1">
      <c r="A761" s="3"/>
      <c r="B761" s="91"/>
      <c r="C761" s="43" t="s">
        <v>1418</v>
      </c>
      <c r="D761" s="91"/>
      <c r="E761" s="91"/>
      <c r="F761" s="91"/>
      <c r="G761" s="11"/>
      <c r="H761" s="11"/>
      <c r="I761" s="11"/>
      <c r="J761" s="11"/>
      <c r="K761" s="11"/>
      <c r="L761" s="91"/>
      <c r="M761" s="91"/>
      <c r="N761" s="91"/>
      <c r="O761" s="91"/>
      <c r="P761" s="91"/>
      <c r="Q761" s="11"/>
      <c r="R761" s="11"/>
      <c r="S761" s="11"/>
      <c r="T761" s="11"/>
      <c r="U761" s="11"/>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row>
    <row r="762" spans="1:157" ht="13.5" customHeight="1">
      <c r="A762" s="3"/>
      <c r="B762" s="91"/>
      <c r="C762" s="43" t="s">
        <v>1419</v>
      </c>
      <c r="D762" s="91"/>
      <c r="E762" s="91"/>
      <c r="F762" s="91"/>
      <c r="G762" s="11"/>
      <c r="H762" s="11"/>
      <c r="I762" s="11"/>
      <c r="J762" s="11"/>
      <c r="K762" s="11"/>
      <c r="L762" s="91"/>
      <c r="M762" s="91"/>
      <c r="N762" s="91"/>
      <c r="O762" s="91"/>
      <c r="P762" s="91"/>
      <c r="Q762" s="11"/>
      <c r="R762" s="11"/>
      <c r="S762" s="11"/>
      <c r="T762" s="11"/>
      <c r="U762" s="11"/>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row>
    <row r="763" spans="1:157" ht="12.75" customHeight="1">
      <c r="A763" s="3"/>
      <c r="B763" s="91"/>
      <c r="C763" s="43" t="s">
        <v>1420</v>
      </c>
      <c r="D763" s="91"/>
      <c r="E763" s="91"/>
      <c r="F763" s="91"/>
      <c r="G763" s="11"/>
      <c r="H763" s="11"/>
      <c r="I763" s="11"/>
      <c r="J763" s="11"/>
      <c r="K763" s="11"/>
      <c r="L763" s="91"/>
      <c r="M763" s="91"/>
      <c r="N763" s="91"/>
      <c r="O763" s="91"/>
      <c r="P763" s="91"/>
      <c r="Q763" s="11"/>
      <c r="R763" s="11"/>
      <c r="S763" s="11"/>
      <c r="T763" s="11"/>
      <c r="U763" s="11"/>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row>
    <row r="764" spans="1:157" ht="12.75" customHeight="1">
      <c r="A764" s="3"/>
      <c r="B764" s="91"/>
      <c r="C764" s="43" t="s">
        <v>1421</v>
      </c>
      <c r="D764" s="91"/>
      <c r="E764" s="91"/>
      <c r="F764" s="91"/>
      <c r="G764" s="11"/>
      <c r="H764" s="11"/>
      <c r="I764" s="11"/>
      <c r="J764" s="11"/>
      <c r="K764" s="11"/>
      <c r="L764" s="91"/>
      <c r="M764" s="91"/>
      <c r="N764" s="91"/>
      <c r="O764" s="91"/>
      <c r="P764" s="91"/>
      <c r="Q764" s="11"/>
      <c r="R764" s="11"/>
      <c r="S764" s="11"/>
      <c r="T764" s="11"/>
      <c r="U764" s="11"/>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row>
    <row r="765" spans="1:157" ht="12.75" customHeight="1">
      <c r="A765" s="3"/>
      <c r="B765" s="91"/>
      <c r="C765" s="43" t="s">
        <v>1422</v>
      </c>
      <c r="D765" s="91"/>
      <c r="E765" s="91"/>
      <c r="F765" s="91"/>
      <c r="G765" s="11"/>
      <c r="H765" s="11"/>
      <c r="I765" s="11"/>
      <c r="J765" s="11"/>
      <c r="K765" s="11"/>
      <c r="L765" s="91"/>
      <c r="M765" s="91"/>
      <c r="N765" s="91"/>
      <c r="O765" s="91"/>
      <c r="P765" s="91"/>
      <c r="Q765" s="11"/>
      <c r="R765" s="11"/>
      <c r="S765" s="11"/>
      <c r="T765" s="11"/>
      <c r="U765" s="11"/>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row>
    <row r="766" spans="1:157" ht="12.75" customHeight="1">
      <c r="A766" s="3"/>
      <c r="B766" s="91"/>
      <c r="C766" s="43" t="s">
        <v>1423</v>
      </c>
      <c r="D766" s="91"/>
      <c r="E766" s="91"/>
      <c r="F766" s="91"/>
      <c r="G766" s="11"/>
      <c r="H766" s="11"/>
      <c r="I766" s="11"/>
      <c r="J766" s="11"/>
      <c r="K766" s="11"/>
      <c r="L766" s="91"/>
      <c r="M766" s="91"/>
      <c r="N766" s="91"/>
      <c r="O766" s="91"/>
      <c r="P766" s="91"/>
      <c r="Q766" s="11"/>
      <c r="R766" s="11"/>
      <c r="S766" s="11"/>
      <c r="T766" s="11"/>
      <c r="U766" s="11"/>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row>
    <row r="767" spans="1:157" ht="12.75" customHeight="1">
      <c r="A767" s="3"/>
      <c r="B767" s="91"/>
      <c r="C767" s="43"/>
      <c r="D767" s="91"/>
      <c r="E767" s="91"/>
      <c r="F767" s="91"/>
      <c r="G767" s="11"/>
      <c r="H767" s="11"/>
      <c r="I767" s="11"/>
      <c r="J767" s="9"/>
      <c r="K767" s="11"/>
      <c r="L767" s="91"/>
      <c r="M767" s="91"/>
      <c r="N767" s="91"/>
      <c r="O767" s="91"/>
      <c r="P767" s="91"/>
      <c r="Q767" s="11"/>
      <c r="R767" s="11"/>
      <c r="S767" s="11"/>
      <c r="T767" s="11"/>
      <c r="U767" s="11"/>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row>
    <row r="768" spans="1:157" ht="12.75" customHeight="1">
      <c r="A768" s="4"/>
      <c r="B768" s="4"/>
      <c r="C768" s="4"/>
      <c r="D768" s="4"/>
      <c r="E768" s="4"/>
      <c r="F768" s="4"/>
      <c r="G768" s="4"/>
      <c r="H768" s="4"/>
      <c r="I768" s="4"/>
      <c r="J768" s="995" t="s">
        <v>1401</v>
      </c>
      <c r="K768" s="883"/>
      <c r="L768" s="883"/>
      <c r="M768" s="883"/>
      <c r="N768" s="884"/>
      <c r="O768" s="995" t="s">
        <v>1402</v>
      </c>
      <c r="P768" s="883"/>
      <c r="Q768" s="883"/>
      <c r="R768" s="883"/>
      <c r="S768" s="884"/>
      <c r="T768" s="996" t="s">
        <v>1403</v>
      </c>
      <c r="U768" s="883"/>
      <c r="V768" s="883"/>
      <c r="W768" s="884"/>
      <c r="X768" s="995" t="s">
        <v>1424</v>
      </c>
      <c r="Y768" s="883"/>
      <c r="Z768" s="883"/>
      <c r="AA768" s="883"/>
      <c r="AB768" s="884"/>
      <c r="AC768" s="995" t="s">
        <v>1405</v>
      </c>
      <c r="AD768" s="883"/>
      <c r="AE768" s="883"/>
      <c r="AF768" s="883"/>
      <c r="AG768" s="884"/>
      <c r="AH768" s="25"/>
      <c r="AI768" s="25"/>
      <c r="AJ768" s="25"/>
      <c r="AK768" s="25"/>
      <c r="AL768" s="25"/>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row>
    <row r="769" spans="1:157" ht="12.75" customHeight="1">
      <c r="A769" s="4"/>
      <c r="B769" s="4"/>
      <c r="C769" s="4"/>
      <c r="D769" s="4"/>
      <c r="E769" s="4"/>
      <c r="F769" s="4"/>
      <c r="G769" s="4"/>
      <c r="H769" s="4"/>
      <c r="I769" s="4"/>
      <c r="J769" s="911"/>
      <c r="K769" s="832"/>
      <c r="L769" s="832"/>
      <c r="M769" s="832"/>
      <c r="N769" s="912"/>
      <c r="O769" s="911"/>
      <c r="P769" s="832"/>
      <c r="Q769" s="832"/>
      <c r="R769" s="832"/>
      <c r="S769" s="912"/>
      <c r="T769" s="911"/>
      <c r="U769" s="832"/>
      <c r="V769" s="832"/>
      <c r="W769" s="912"/>
      <c r="X769" s="911"/>
      <c r="Y769" s="832"/>
      <c r="Z769" s="832"/>
      <c r="AA769" s="832"/>
      <c r="AB769" s="912"/>
      <c r="AC769" s="911"/>
      <c r="AD769" s="832"/>
      <c r="AE769" s="832"/>
      <c r="AF769" s="832"/>
      <c r="AG769" s="912"/>
      <c r="AH769" s="25"/>
      <c r="AI769" s="25"/>
      <c r="AJ769" s="25"/>
      <c r="AK769" s="25"/>
      <c r="AL769" s="25"/>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row>
    <row r="770" spans="1:157" ht="12.75" customHeight="1">
      <c r="A770" s="4"/>
      <c r="B770" s="4"/>
      <c r="C770" s="4"/>
      <c r="D770" s="4"/>
      <c r="E770" s="4"/>
      <c r="F770" s="4"/>
      <c r="G770" s="4"/>
      <c r="H770" s="4"/>
      <c r="I770" s="4"/>
      <c r="J770" s="911"/>
      <c r="K770" s="832"/>
      <c r="L770" s="832"/>
      <c r="M770" s="832"/>
      <c r="N770" s="912"/>
      <c r="O770" s="911"/>
      <c r="P770" s="832"/>
      <c r="Q770" s="832"/>
      <c r="R770" s="832"/>
      <c r="S770" s="912"/>
      <c r="T770" s="911"/>
      <c r="U770" s="832"/>
      <c r="V770" s="832"/>
      <c r="W770" s="912"/>
      <c r="X770" s="911"/>
      <c r="Y770" s="832"/>
      <c r="Z770" s="832"/>
      <c r="AA770" s="832"/>
      <c r="AB770" s="912"/>
      <c r="AC770" s="911"/>
      <c r="AD770" s="832"/>
      <c r="AE770" s="832"/>
      <c r="AF770" s="832"/>
      <c r="AG770" s="912"/>
      <c r="AH770" s="25"/>
      <c r="AI770" s="4"/>
      <c r="AJ770" s="4"/>
      <c r="AK770" s="25"/>
      <c r="AL770" s="25"/>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row>
    <row r="771" spans="1:157" ht="12.75" customHeight="1">
      <c r="A771" s="4"/>
      <c r="B771" s="4"/>
      <c r="C771" s="4"/>
      <c r="D771" s="4"/>
      <c r="E771" s="4"/>
      <c r="F771" s="4"/>
      <c r="G771" s="4"/>
      <c r="H771" s="4"/>
      <c r="I771" s="4"/>
      <c r="J771" s="914"/>
      <c r="K771" s="893"/>
      <c r="L771" s="893"/>
      <c r="M771" s="893"/>
      <c r="N771" s="915"/>
      <c r="O771" s="914"/>
      <c r="P771" s="893"/>
      <c r="Q771" s="893"/>
      <c r="R771" s="893"/>
      <c r="S771" s="915"/>
      <c r="T771" s="914"/>
      <c r="U771" s="893"/>
      <c r="V771" s="893"/>
      <c r="W771" s="915"/>
      <c r="X771" s="914"/>
      <c r="Y771" s="893"/>
      <c r="Z771" s="893"/>
      <c r="AA771" s="893"/>
      <c r="AB771" s="915"/>
      <c r="AC771" s="914"/>
      <c r="AD771" s="893"/>
      <c r="AE771" s="893"/>
      <c r="AF771" s="893"/>
      <c r="AG771" s="915"/>
      <c r="AH771" s="25"/>
      <c r="AI771" s="25"/>
      <c r="AJ771" s="25"/>
      <c r="AK771" s="25"/>
      <c r="AL771" s="25"/>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row>
    <row r="772" spans="1:157" ht="12.75" customHeight="1">
      <c r="A772" s="4"/>
      <c r="B772" s="4"/>
      <c r="C772" s="4"/>
      <c r="D772" s="4"/>
      <c r="E772" s="4"/>
      <c r="F772" s="4"/>
      <c r="G772" s="4"/>
      <c r="H772" s="4"/>
      <c r="I772" s="4"/>
      <c r="J772" s="885" t="s">
        <v>1349</v>
      </c>
      <c r="K772" s="849"/>
      <c r="L772" s="849"/>
      <c r="M772" s="849"/>
      <c r="N772" s="881"/>
      <c r="O772" s="886">
        <v>1</v>
      </c>
      <c r="P772" s="849"/>
      <c r="Q772" s="849"/>
      <c r="R772" s="849"/>
      <c r="S772" s="881"/>
      <c r="T772" s="887">
        <v>875</v>
      </c>
      <c r="U772" s="849"/>
      <c r="V772" s="849"/>
      <c r="W772" s="881"/>
      <c r="X772" s="888">
        <v>0</v>
      </c>
      <c r="Y772" s="849"/>
      <c r="Z772" s="849"/>
      <c r="AA772" s="849"/>
      <c r="AB772" s="881"/>
      <c r="AC772" s="889">
        <f t="shared" ref="AC772:AC775" si="59">X772*O772</f>
        <v>0</v>
      </c>
      <c r="AD772" s="849"/>
      <c r="AE772" s="849"/>
      <c r="AF772" s="849"/>
      <c r="AG772" s="881"/>
      <c r="AH772" s="200"/>
      <c r="AI772" s="25"/>
      <c r="AJ772" s="25"/>
      <c r="AK772" s="200"/>
      <c r="AL772" s="200"/>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row>
    <row r="773" spans="1:157" ht="12.75" customHeight="1">
      <c r="A773" s="4"/>
      <c r="B773" s="4"/>
      <c r="C773" s="4"/>
      <c r="D773" s="4"/>
      <c r="E773" s="4"/>
      <c r="F773" s="4"/>
      <c r="G773" s="4"/>
      <c r="H773" s="4"/>
      <c r="I773" s="4"/>
      <c r="J773" s="885" t="s">
        <v>1350</v>
      </c>
      <c r="K773" s="849"/>
      <c r="L773" s="849"/>
      <c r="M773" s="849"/>
      <c r="N773" s="881"/>
      <c r="O773" s="886">
        <v>1</v>
      </c>
      <c r="P773" s="849"/>
      <c r="Q773" s="849"/>
      <c r="R773" s="849"/>
      <c r="S773" s="881"/>
      <c r="T773" s="887">
        <v>1101</v>
      </c>
      <c r="U773" s="849"/>
      <c r="V773" s="849"/>
      <c r="W773" s="881"/>
      <c r="X773" s="888">
        <v>0</v>
      </c>
      <c r="Y773" s="849"/>
      <c r="Z773" s="849"/>
      <c r="AA773" s="849"/>
      <c r="AB773" s="881"/>
      <c r="AC773" s="889">
        <f t="shared" si="59"/>
        <v>0</v>
      </c>
      <c r="AD773" s="849"/>
      <c r="AE773" s="849"/>
      <c r="AF773" s="849"/>
      <c r="AG773" s="881"/>
      <c r="AH773" s="200"/>
      <c r="AI773" s="200"/>
      <c r="AJ773" s="200"/>
      <c r="AK773" s="200"/>
      <c r="AL773" s="200"/>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row>
    <row r="774" spans="1:157" ht="12.75" customHeight="1">
      <c r="A774" s="4"/>
      <c r="B774" s="4"/>
      <c r="C774" s="4"/>
      <c r="D774" s="4"/>
      <c r="E774" s="4"/>
      <c r="F774" s="4"/>
      <c r="G774" s="4"/>
      <c r="H774" s="4"/>
      <c r="I774" s="4"/>
      <c r="J774" s="885"/>
      <c r="K774" s="849"/>
      <c r="L774" s="849"/>
      <c r="M774" s="849"/>
      <c r="N774" s="881"/>
      <c r="O774" s="886"/>
      <c r="P774" s="849"/>
      <c r="Q774" s="849"/>
      <c r="R774" s="849"/>
      <c r="S774" s="881"/>
      <c r="T774" s="887"/>
      <c r="U774" s="849"/>
      <c r="V774" s="849"/>
      <c r="W774" s="881"/>
      <c r="X774" s="888"/>
      <c r="Y774" s="849"/>
      <c r="Z774" s="849"/>
      <c r="AA774" s="849"/>
      <c r="AB774" s="881"/>
      <c r="AC774" s="889">
        <f t="shared" si="59"/>
        <v>0</v>
      </c>
      <c r="AD774" s="849"/>
      <c r="AE774" s="849"/>
      <c r="AF774" s="849"/>
      <c r="AG774" s="881"/>
      <c r="AH774" s="200"/>
      <c r="AI774" s="200"/>
      <c r="AJ774" s="200"/>
      <c r="AK774" s="200"/>
      <c r="AL774" s="200"/>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row>
    <row r="775" spans="1:157" ht="12.75" customHeight="1">
      <c r="A775" s="4"/>
      <c r="B775" s="4"/>
      <c r="C775" s="4"/>
      <c r="D775" s="4"/>
      <c r="E775" s="4"/>
      <c r="F775" s="4"/>
      <c r="G775" s="4"/>
      <c r="H775" s="4"/>
      <c r="I775" s="4"/>
      <c r="J775" s="885"/>
      <c r="K775" s="849"/>
      <c r="L775" s="849"/>
      <c r="M775" s="849"/>
      <c r="N775" s="881"/>
      <c r="O775" s="886"/>
      <c r="P775" s="849"/>
      <c r="Q775" s="849"/>
      <c r="R775" s="849"/>
      <c r="S775" s="881"/>
      <c r="T775" s="887"/>
      <c r="U775" s="849"/>
      <c r="V775" s="849"/>
      <c r="W775" s="881"/>
      <c r="X775" s="888"/>
      <c r="Y775" s="849"/>
      <c r="Z775" s="849"/>
      <c r="AA775" s="849"/>
      <c r="AB775" s="881"/>
      <c r="AC775" s="889">
        <f t="shared" si="59"/>
        <v>0</v>
      </c>
      <c r="AD775" s="849"/>
      <c r="AE775" s="849"/>
      <c r="AF775" s="849"/>
      <c r="AG775" s="881"/>
      <c r="AH775" s="200"/>
      <c r="AI775" s="200"/>
      <c r="AJ775" s="200"/>
      <c r="AK775" s="200"/>
      <c r="AL775" s="200"/>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row>
    <row r="776" spans="1:157" ht="12.75" customHeight="1">
      <c r="A776" s="4"/>
      <c r="B776" s="4"/>
      <c r="C776" s="4"/>
      <c r="D776" s="4"/>
      <c r="E776" s="4"/>
      <c r="F776" s="4"/>
      <c r="G776" s="4"/>
      <c r="H776" s="4"/>
      <c r="I776" s="4"/>
      <c r="J776" s="904" t="s">
        <v>1410</v>
      </c>
      <c r="K776" s="849"/>
      <c r="L776" s="849"/>
      <c r="M776" s="849"/>
      <c r="N776" s="881"/>
      <c r="O776" s="917">
        <f>SUM(O772:S775)</f>
        <v>2</v>
      </c>
      <c r="P776" s="849"/>
      <c r="Q776" s="849"/>
      <c r="R776" s="849"/>
      <c r="S776" s="881"/>
      <c r="T776" s="4"/>
      <c r="U776" s="4"/>
      <c r="V776" s="4"/>
      <c r="W776" s="4"/>
      <c r="X776" s="904" t="s">
        <v>1411</v>
      </c>
      <c r="Y776" s="849"/>
      <c r="Z776" s="849"/>
      <c r="AA776" s="849"/>
      <c r="AB776" s="881"/>
      <c r="AC776" s="889">
        <f>SUM(AC772:AG775)</f>
        <v>0</v>
      </c>
      <c r="AD776" s="849"/>
      <c r="AE776" s="849"/>
      <c r="AF776" s="849"/>
      <c r="AG776" s="881"/>
      <c r="AH776" s="4"/>
      <c r="AI776" s="200"/>
      <c r="AJ776" s="200"/>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row>
    <row r="777" spans="1:157" ht="12.75" customHeight="1">
      <c r="A777" s="4"/>
      <c r="B777" s="4"/>
      <c r="C777" s="4"/>
      <c r="D777" s="4"/>
      <c r="E777" s="4"/>
      <c r="F777" s="4"/>
      <c r="G777" s="4"/>
      <c r="H777" s="4"/>
      <c r="I777" s="4"/>
      <c r="J777" s="91"/>
      <c r="K777" s="91"/>
      <c r="L777" s="91"/>
      <c r="M777" s="91"/>
      <c r="N777" s="91"/>
      <c r="O777" s="11"/>
      <c r="P777" s="11"/>
      <c r="Q777" s="11"/>
      <c r="R777" s="11"/>
      <c r="S777" s="11"/>
      <c r="T777" s="91"/>
      <c r="U777" s="91"/>
      <c r="V777" s="91"/>
      <c r="W777" s="91"/>
      <c r="X777" s="91"/>
      <c r="Y777" s="184"/>
      <c r="Z777" s="11"/>
      <c r="AA777" s="11"/>
      <c r="AB777" s="11"/>
      <c r="AC777" s="11"/>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row>
    <row r="778" spans="1:157" ht="12.75" customHeight="1">
      <c r="A778" s="4"/>
      <c r="B778" s="91"/>
      <c r="C778" s="91"/>
      <c r="D778" s="91"/>
      <c r="E778" s="91"/>
      <c r="F778" s="91"/>
      <c r="G778" s="11"/>
      <c r="H778" s="11"/>
      <c r="I778" s="11"/>
      <c r="J778" s="890" t="s">
        <v>764</v>
      </c>
      <c r="K778" s="891"/>
      <c r="L778" s="91"/>
      <c r="M778" s="12" t="s">
        <v>1425</v>
      </c>
      <c r="N778" s="91"/>
      <c r="O778" s="91"/>
      <c r="P778" s="91"/>
      <c r="Q778" s="11"/>
      <c r="R778" s="11"/>
      <c r="S778" s="11"/>
      <c r="T778" s="11"/>
      <c r="U778" s="11"/>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row>
    <row r="779" spans="1:157" ht="12.75" customHeight="1">
      <c r="A779" s="4"/>
      <c r="B779" s="91"/>
      <c r="C779" s="91"/>
      <c r="D779" s="91"/>
      <c r="E779" s="91"/>
      <c r="F779" s="91"/>
      <c r="G779" s="11"/>
      <c r="H779" s="11"/>
      <c r="I779" s="11"/>
      <c r="J779" s="11"/>
      <c r="K779" s="11"/>
      <c r="L779" s="91"/>
      <c r="M779" s="12" t="s">
        <v>1426</v>
      </c>
      <c r="N779" s="91"/>
      <c r="O779" s="91"/>
      <c r="P779" s="91"/>
      <c r="Q779" s="11"/>
      <c r="R779" s="11"/>
      <c r="S779" s="11"/>
      <c r="T779" s="11"/>
      <c r="U779" s="11"/>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row>
    <row r="780" spans="1:157" ht="12.75" customHeight="1">
      <c r="A780" s="3" t="s">
        <v>1003</v>
      </c>
      <c r="B780" s="43"/>
      <c r="C780" s="43" t="s">
        <v>208</v>
      </c>
      <c r="D780" s="91"/>
      <c r="E780" s="91"/>
      <c r="F780" s="91"/>
      <c r="G780" s="11"/>
      <c r="H780" s="11"/>
      <c r="I780" s="11"/>
      <c r="J780" s="11"/>
      <c r="K780" s="11"/>
      <c r="L780" s="91"/>
      <c r="M780" s="91"/>
      <c r="N780" s="91"/>
      <c r="O780" s="91"/>
      <c r="P780" s="91"/>
      <c r="Q780" s="11"/>
      <c r="R780" s="11"/>
      <c r="S780" s="11"/>
      <c r="T780" s="11"/>
      <c r="U780" s="11"/>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row>
    <row r="781" spans="1:157" ht="12.75" customHeight="1">
      <c r="A781" s="4"/>
      <c r="B781" s="91"/>
      <c r="C781" s="91"/>
      <c r="D781" s="91"/>
      <c r="E781" s="91"/>
      <c r="F781" s="91"/>
      <c r="G781" s="11"/>
      <c r="H781" s="11"/>
      <c r="I781" s="11"/>
      <c r="J781" s="9"/>
      <c r="K781" s="11"/>
      <c r="L781" s="91"/>
      <c r="M781" s="91"/>
      <c r="N781" s="91"/>
      <c r="O781" s="91"/>
      <c r="P781" s="91"/>
      <c r="Q781" s="11"/>
      <c r="R781" s="11"/>
      <c r="S781" s="11"/>
      <c r="T781" s="11"/>
      <c r="U781" s="11"/>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row>
    <row r="782" spans="1:157" ht="12.75" customHeight="1">
      <c r="A782" s="4"/>
      <c r="B782" s="4"/>
      <c r="C782" s="4"/>
      <c r="D782" s="4"/>
      <c r="E782" s="4"/>
      <c r="F782" s="4"/>
      <c r="G782" s="4"/>
      <c r="H782" s="4"/>
      <c r="I782" s="4"/>
      <c r="J782" s="995" t="s">
        <v>1401</v>
      </c>
      <c r="K782" s="883"/>
      <c r="L782" s="883"/>
      <c r="M782" s="883"/>
      <c r="N782" s="884"/>
      <c r="O782" s="995" t="s">
        <v>1402</v>
      </c>
      <c r="P782" s="883"/>
      <c r="Q782" s="883"/>
      <c r="R782" s="883"/>
      <c r="S782" s="884"/>
      <c r="T782" s="996" t="s">
        <v>1403</v>
      </c>
      <c r="U782" s="883"/>
      <c r="V782" s="883"/>
      <c r="W782" s="884"/>
      <c r="X782" s="995" t="s">
        <v>1427</v>
      </c>
      <c r="Y782" s="883"/>
      <c r="Z782" s="883"/>
      <c r="AA782" s="883"/>
      <c r="AB782" s="884"/>
      <c r="AC782" s="995" t="s">
        <v>1405</v>
      </c>
      <c r="AD782" s="883"/>
      <c r="AE782" s="883"/>
      <c r="AF782" s="883"/>
      <c r="AG782" s="884"/>
      <c r="AH782" s="995" t="s">
        <v>1428</v>
      </c>
      <c r="AI782" s="883"/>
      <c r="AJ782" s="883"/>
      <c r="AK782" s="883"/>
      <c r="AL782" s="88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row>
    <row r="783" spans="1:157" ht="12.75" customHeight="1">
      <c r="A783" s="4"/>
      <c r="B783" s="4"/>
      <c r="C783" s="4"/>
      <c r="D783" s="4"/>
      <c r="E783" s="4"/>
      <c r="F783" s="4"/>
      <c r="G783" s="4"/>
      <c r="H783" s="4"/>
      <c r="I783" s="4"/>
      <c r="J783" s="911"/>
      <c r="K783" s="832"/>
      <c r="L783" s="832"/>
      <c r="M783" s="832"/>
      <c r="N783" s="912"/>
      <c r="O783" s="911"/>
      <c r="P783" s="832"/>
      <c r="Q783" s="832"/>
      <c r="R783" s="832"/>
      <c r="S783" s="912"/>
      <c r="T783" s="911"/>
      <c r="U783" s="832"/>
      <c r="V783" s="832"/>
      <c r="W783" s="912"/>
      <c r="X783" s="911"/>
      <c r="Y783" s="832"/>
      <c r="Z783" s="832"/>
      <c r="AA783" s="832"/>
      <c r="AB783" s="912"/>
      <c r="AC783" s="911"/>
      <c r="AD783" s="832"/>
      <c r="AE783" s="832"/>
      <c r="AF783" s="832"/>
      <c r="AG783" s="912"/>
      <c r="AH783" s="911"/>
      <c r="AI783" s="832"/>
      <c r="AJ783" s="832"/>
      <c r="AK783" s="832"/>
      <c r="AL783" s="912"/>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row>
    <row r="784" spans="1:157" ht="12.75" customHeight="1">
      <c r="A784" s="4"/>
      <c r="B784" s="4"/>
      <c r="C784" s="4"/>
      <c r="D784" s="4"/>
      <c r="E784" s="4"/>
      <c r="F784" s="4"/>
      <c r="G784" s="4"/>
      <c r="H784" s="4"/>
      <c r="I784" s="4"/>
      <c r="J784" s="911"/>
      <c r="K784" s="832"/>
      <c r="L784" s="832"/>
      <c r="M784" s="832"/>
      <c r="N784" s="912"/>
      <c r="O784" s="911"/>
      <c r="P784" s="832"/>
      <c r="Q784" s="832"/>
      <c r="R784" s="832"/>
      <c r="S784" s="912"/>
      <c r="T784" s="911"/>
      <c r="U784" s="832"/>
      <c r="V784" s="832"/>
      <c r="W784" s="912"/>
      <c r="X784" s="911"/>
      <c r="Y784" s="832"/>
      <c r="Z784" s="832"/>
      <c r="AA784" s="832"/>
      <c r="AB784" s="912"/>
      <c r="AC784" s="911"/>
      <c r="AD784" s="832"/>
      <c r="AE784" s="832"/>
      <c r="AF784" s="832"/>
      <c r="AG784" s="912"/>
      <c r="AH784" s="911"/>
      <c r="AI784" s="832"/>
      <c r="AJ784" s="832"/>
      <c r="AK784" s="832"/>
      <c r="AL784" s="912"/>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row>
    <row r="785" spans="1:157" ht="12.75" customHeight="1">
      <c r="A785" s="4"/>
      <c r="B785" s="4"/>
      <c r="C785" s="4"/>
      <c r="D785" s="4"/>
      <c r="E785" s="4"/>
      <c r="F785" s="4"/>
      <c r="G785" s="4"/>
      <c r="H785" s="4"/>
      <c r="I785" s="4"/>
      <c r="J785" s="914"/>
      <c r="K785" s="893"/>
      <c r="L785" s="893"/>
      <c r="M785" s="893"/>
      <c r="N785" s="915"/>
      <c r="O785" s="914"/>
      <c r="P785" s="893"/>
      <c r="Q785" s="893"/>
      <c r="R785" s="893"/>
      <c r="S785" s="915"/>
      <c r="T785" s="914"/>
      <c r="U785" s="893"/>
      <c r="V785" s="893"/>
      <c r="W785" s="915"/>
      <c r="X785" s="914"/>
      <c r="Y785" s="893"/>
      <c r="Z785" s="893"/>
      <c r="AA785" s="893"/>
      <c r="AB785" s="915"/>
      <c r="AC785" s="914"/>
      <c r="AD785" s="893"/>
      <c r="AE785" s="893"/>
      <c r="AF785" s="893"/>
      <c r="AG785" s="915"/>
      <c r="AH785" s="914"/>
      <c r="AI785" s="893"/>
      <c r="AJ785" s="893"/>
      <c r="AK785" s="893"/>
      <c r="AL785" s="915"/>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row>
    <row r="786" spans="1:157" ht="12.75" customHeight="1">
      <c r="A786" s="4"/>
      <c r="B786" s="4"/>
      <c r="C786" s="4"/>
      <c r="D786" s="4"/>
      <c r="E786" s="4"/>
      <c r="F786" s="4"/>
      <c r="G786" s="4"/>
      <c r="H786" s="4"/>
      <c r="I786" s="4"/>
      <c r="J786" s="885"/>
      <c r="K786" s="849"/>
      <c r="L786" s="849"/>
      <c r="M786" s="849"/>
      <c r="N786" s="881"/>
      <c r="O786" s="886"/>
      <c r="P786" s="849"/>
      <c r="Q786" s="849"/>
      <c r="R786" s="849"/>
      <c r="S786" s="881"/>
      <c r="T786" s="887"/>
      <c r="U786" s="849"/>
      <c r="V786" s="849"/>
      <c r="W786" s="881"/>
      <c r="X786" s="888"/>
      <c r="Y786" s="849"/>
      <c r="Z786" s="849"/>
      <c r="AA786" s="849"/>
      <c r="AB786" s="881"/>
      <c r="AC786" s="889">
        <f t="shared" ref="AC786:AC795" si="60">X786*O786</f>
        <v>0</v>
      </c>
      <c r="AD786" s="849"/>
      <c r="AE786" s="849"/>
      <c r="AF786" s="849"/>
      <c r="AG786" s="881"/>
      <c r="AH786" s="880"/>
      <c r="AI786" s="849"/>
      <c r="AJ786" s="849"/>
      <c r="AK786" s="849"/>
      <c r="AL786" s="881"/>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row>
    <row r="787" spans="1:157" ht="12.75" customHeight="1">
      <c r="A787" s="4"/>
      <c r="B787" s="4"/>
      <c r="C787" s="4"/>
      <c r="D787" s="4"/>
      <c r="E787" s="4"/>
      <c r="F787" s="4"/>
      <c r="G787" s="4"/>
      <c r="H787" s="4"/>
      <c r="I787" s="4"/>
      <c r="J787" s="885"/>
      <c r="K787" s="849"/>
      <c r="L787" s="849"/>
      <c r="M787" s="849"/>
      <c r="N787" s="881"/>
      <c r="O787" s="886"/>
      <c r="P787" s="849"/>
      <c r="Q787" s="849"/>
      <c r="R787" s="849"/>
      <c r="S787" s="881"/>
      <c r="T787" s="887"/>
      <c r="U787" s="849"/>
      <c r="V787" s="849"/>
      <c r="W787" s="881"/>
      <c r="X787" s="888"/>
      <c r="Y787" s="849"/>
      <c r="Z787" s="849"/>
      <c r="AA787" s="849"/>
      <c r="AB787" s="881"/>
      <c r="AC787" s="889">
        <f t="shared" si="60"/>
        <v>0</v>
      </c>
      <c r="AD787" s="849"/>
      <c r="AE787" s="849"/>
      <c r="AF787" s="849"/>
      <c r="AG787" s="881"/>
      <c r="AH787" s="880"/>
      <c r="AI787" s="849"/>
      <c r="AJ787" s="849"/>
      <c r="AK787" s="849"/>
      <c r="AL787" s="881"/>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row>
    <row r="788" spans="1:157" ht="12.75" customHeight="1">
      <c r="A788" s="4"/>
      <c r="B788" s="4"/>
      <c r="C788" s="4"/>
      <c r="D788" s="4"/>
      <c r="E788" s="4"/>
      <c r="F788" s="4"/>
      <c r="G788" s="4"/>
      <c r="H788" s="4"/>
      <c r="I788" s="4"/>
      <c r="J788" s="885"/>
      <c r="K788" s="849"/>
      <c r="L788" s="849"/>
      <c r="M788" s="849"/>
      <c r="N788" s="881"/>
      <c r="O788" s="886"/>
      <c r="P788" s="849"/>
      <c r="Q788" s="849"/>
      <c r="R788" s="849"/>
      <c r="S788" s="881"/>
      <c r="T788" s="887"/>
      <c r="U788" s="849"/>
      <c r="V788" s="849"/>
      <c r="W788" s="881"/>
      <c r="X788" s="888"/>
      <c r="Y788" s="849"/>
      <c r="Z788" s="849"/>
      <c r="AA788" s="849"/>
      <c r="AB788" s="881"/>
      <c r="AC788" s="889">
        <f t="shared" si="60"/>
        <v>0</v>
      </c>
      <c r="AD788" s="849"/>
      <c r="AE788" s="849"/>
      <c r="AF788" s="849"/>
      <c r="AG788" s="881"/>
      <c r="AH788" s="880"/>
      <c r="AI788" s="849"/>
      <c r="AJ788" s="849"/>
      <c r="AK788" s="849"/>
      <c r="AL788" s="881"/>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row>
    <row r="789" spans="1:157" ht="12.75" customHeight="1">
      <c r="A789" s="4"/>
      <c r="B789" s="4"/>
      <c r="C789" s="4"/>
      <c r="D789" s="4"/>
      <c r="E789" s="4"/>
      <c r="F789" s="4"/>
      <c r="G789" s="4"/>
      <c r="H789" s="4"/>
      <c r="I789" s="4"/>
      <c r="J789" s="885"/>
      <c r="K789" s="849"/>
      <c r="L789" s="849"/>
      <c r="M789" s="849"/>
      <c r="N789" s="881"/>
      <c r="O789" s="886"/>
      <c r="P789" s="849"/>
      <c r="Q789" s="849"/>
      <c r="R789" s="849"/>
      <c r="S789" s="881"/>
      <c r="T789" s="887"/>
      <c r="U789" s="849"/>
      <c r="V789" s="849"/>
      <c r="W789" s="881"/>
      <c r="X789" s="888"/>
      <c r="Y789" s="849"/>
      <c r="Z789" s="849"/>
      <c r="AA789" s="849"/>
      <c r="AB789" s="881"/>
      <c r="AC789" s="889">
        <f t="shared" si="60"/>
        <v>0</v>
      </c>
      <c r="AD789" s="849"/>
      <c r="AE789" s="849"/>
      <c r="AF789" s="849"/>
      <c r="AG789" s="881"/>
      <c r="AH789" s="880"/>
      <c r="AI789" s="849"/>
      <c r="AJ789" s="849"/>
      <c r="AK789" s="849"/>
      <c r="AL789" s="881"/>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row>
    <row r="790" spans="1:157" ht="12.75" customHeight="1">
      <c r="A790" s="4"/>
      <c r="B790" s="4"/>
      <c r="C790" s="4"/>
      <c r="D790" s="4"/>
      <c r="E790" s="4"/>
      <c r="F790" s="4"/>
      <c r="G790" s="4"/>
      <c r="H790" s="4"/>
      <c r="I790" s="4"/>
      <c r="J790" s="885"/>
      <c r="K790" s="849"/>
      <c r="L790" s="849"/>
      <c r="M790" s="849"/>
      <c r="N790" s="881"/>
      <c r="O790" s="886"/>
      <c r="P790" s="849"/>
      <c r="Q790" s="849"/>
      <c r="R790" s="849"/>
      <c r="S790" s="881"/>
      <c r="T790" s="887"/>
      <c r="U790" s="849"/>
      <c r="V790" s="849"/>
      <c r="W790" s="881"/>
      <c r="X790" s="888"/>
      <c r="Y790" s="849"/>
      <c r="Z790" s="849"/>
      <c r="AA790" s="849"/>
      <c r="AB790" s="881"/>
      <c r="AC790" s="889">
        <f t="shared" si="60"/>
        <v>0</v>
      </c>
      <c r="AD790" s="849"/>
      <c r="AE790" s="849"/>
      <c r="AF790" s="849"/>
      <c r="AG790" s="881"/>
      <c r="AH790" s="880"/>
      <c r="AI790" s="849"/>
      <c r="AJ790" s="849"/>
      <c r="AK790" s="849"/>
      <c r="AL790" s="881"/>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row>
    <row r="791" spans="1:157" ht="12.75" customHeight="1">
      <c r="A791" s="4"/>
      <c r="B791" s="4"/>
      <c r="C791" s="4"/>
      <c r="D791" s="4"/>
      <c r="E791" s="4"/>
      <c r="F791" s="4"/>
      <c r="G791" s="4"/>
      <c r="H791" s="4"/>
      <c r="I791" s="4"/>
      <c r="J791" s="885"/>
      <c r="K791" s="849"/>
      <c r="L791" s="849"/>
      <c r="M791" s="849"/>
      <c r="N791" s="881"/>
      <c r="O791" s="886"/>
      <c r="P791" s="849"/>
      <c r="Q791" s="849"/>
      <c r="R791" s="849"/>
      <c r="S791" s="881"/>
      <c r="T791" s="887"/>
      <c r="U791" s="849"/>
      <c r="V791" s="849"/>
      <c r="W791" s="881"/>
      <c r="X791" s="888"/>
      <c r="Y791" s="849"/>
      <c r="Z791" s="849"/>
      <c r="AA791" s="849"/>
      <c r="AB791" s="881"/>
      <c r="AC791" s="889">
        <f t="shared" si="60"/>
        <v>0</v>
      </c>
      <c r="AD791" s="849"/>
      <c r="AE791" s="849"/>
      <c r="AF791" s="849"/>
      <c r="AG791" s="881"/>
      <c r="AH791" s="880"/>
      <c r="AI791" s="849"/>
      <c r="AJ791" s="849"/>
      <c r="AK791" s="849"/>
      <c r="AL791" s="881"/>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row>
    <row r="792" spans="1:157" ht="12.75" customHeight="1">
      <c r="A792" s="4"/>
      <c r="B792" s="4"/>
      <c r="C792" s="4"/>
      <c r="D792" s="4"/>
      <c r="E792" s="4"/>
      <c r="F792" s="4"/>
      <c r="G792" s="4"/>
      <c r="H792" s="4"/>
      <c r="I792" s="4"/>
      <c r="J792" s="885"/>
      <c r="K792" s="849"/>
      <c r="L792" s="849"/>
      <c r="M792" s="849"/>
      <c r="N792" s="881"/>
      <c r="O792" s="886"/>
      <c r="P792" s="849"/>
      <c r="Q792" s="849"/>
      <c r="R792" s="849"/>
      <c r="S792" s="881"/>
      <c r="T792" s="887"/>
      <c r="U792" s="849"/>
      <c r="V792" s="849"/>
      <c r="W792" s="881"/>
      <c r="X792" s="888"/>
      <c r="Y792" s="849"/>
      <c r="Z792" s="849"/>
      <c r="AA792" s="849"/>
      <c r="AB792" s="881"/>
      <c r="AC792" s="889">
        <f t="shared" si="60"/>
        <v>0</v>
      </c>
      <c r="AD792" s="849"/>
      <c r="AE792" s="849"/>
      <c r="AF792" s="849"/>
      <c r="AG792" s="881"/>
      <c r="AH792" s="880"/>
      <c r="AI792" s="849"/>
      <c r="AJ792" s="849"/>
      <c r="AK792" s="849"/>
      <c r="AL792" s="881"/>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row>
    <row r="793" spans="1:157" ht="12.75" customHeight="1">
      <c r="A793" s="4"/>
      <c r="B793" s="4"/>
      <c r="C793" s="4"/>
      <c r="D793" s="4"/>
      <c r="E793" s="4"/>
      <c r="F793" s="4"/>
      <c r="G793" s="4"/>
      <c r="H793" s="4"/>
      <c r="I793" s="4"/>
      <c r="J793" s="885"/>
      <c r="K793" s="849"/>
      <c r="L793" s="849"/>
      <c r="M793" s="849"/>
      <c r="N793" s="881"/>
      <c r="O793" s="886"/>
      <c r="P793" s="849"/>
      <c r="Q793" s="849"/>
      <c r="R793" s="849"/>
      <c r="S793" s="881"/>
      <c r="T793" s="887"/>
      <c r="U793" s="849"/>
      <c r="V793" s="849"/>
      <c r="W793" s="881"/>
      <c r="X793" s="888"/>
      <c r="Y793" s="849"/>
      <c r="Z793" s="849"/>
      <c r="AA793" s="849"/>
      <c r="AB793" s="881"/>
      <c r="AC793" s="889">
        <f t="shared" si="60"/>
        <v>0</v>
      </c>
      <c r="AD793" s="849"/>
      <c r="AE793" s="849"/>
      <c r="AF793" s="849"/>
      <c r="AG793" s="881"/>
      <c r="AH793" s="880"/>
      <c r="AI793" s="849"/>
      <c r="AJ793" s="849"/>
      <c r="AK793" s="849"/>
      <c r="AL793" s="881"/>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row>
    <row r="794" spans="1:157" ht="12.75" customHeight="1">
      <c r="A794" s="4"/>
      <c r="B794" s="4"/>
      <c r="C794" s="4"/>
      <c r="D794" s="4"/>
      <c r="E794" s="4"/>
      <c r="F794" s="4"/>
      <c r="G794" s="4"/>
      <c r="H794" s="4"/>
      <c r="I794" s="4"/>
      <c r="J794" s="885"/>
      <c r="K794" s="849"/>
      <c r="L794" s="849"/>
      <c r="M794" s="849"/>
      <c r="N794" s="881"/>
      <c r="O794" s="886"/>
      <c r="P794" s="849"/>
      <c r="Q794" s="849"/>
      <c r="R794" s="849"/>
      <c r="S794" s="881"/>
      <c r="T794" s="887"/>
      <c r="U794" s="849"/>
      <c r="V794" s="849"/>
      <c r="W794" s="881"/>
      <c r="X794" s="888"/>
      <c r="Y794" s="849"/>
      <c r="Z794" s="849"/>
      <c r="AA794" s="849"/>
      <c r="AB794" s="881"/>
      <c r="AC794" s="889">
        <f t="shared" si="60"/>
        <v>0</v>
      </c>
      <c r="AD794" s="849"/>
      <c r="AE794" s="849"/>
      <c r="AF794" s="849"/>
      <c r="AG794" s="881"/>
      <c r="AH794" s="880"/>
      <c r="AI794" s="849"/>
      <c r="AJ794" s="849"/>
      <c r="AK794" s="849"/>
      <c r="AL794" s="881"/>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row>
    <row r="795" spans="1:157" ht="12.75" customHeight="1">
      <c r="A795" s="4"/>
      <c r="B795" s="4"/>
      <c r="C795" s="4"/>
      <c r="D795" s="4"/>
      <c r="E795" s="4"/>
      <c r="F795" s="4"/>
      <c r="G795" s="4"/>
      <c r="H795" s="4"/>
      <c r="I795" s="4"/>
      <c r="J795" s="885"/>
      <c r="K795" s="849"/>
      <c r="L795" s="849"/>
      <c r="M795" s="849"/>
      <c r="N795" s="881"/>
      <c r="O795" s="886"/>
      <c r="P795" s="849"/>
      <c r="Q795" s="849"/>
      <c r="R795" s="849"/>
      <c r="S795" s="881"/>
      <c r="T795" s="887"/>
      <c r="U795" s="849"/>
      <c r="V795" s="849"/>
      <c r="W795" s="881"/>
      <c r="X795" s="888"/>
      <c r="Y795" s="849"/>
      <c r="Z795" s="849"/>
      <c r="AA795" s="849"/>
      <c r="AB795" s="881"/>
      <c r="AC795" s="889">
        <f t="shared" si="60"/>
        <v>0</v>
      </c>
      <c r="AD795" s="849"/>
      <c r="AE795" s="849"/>
      <c r="AF795" s="849"/>
      <c r="AG795" s="881"/>
      <c r="AH795" s="880"/>
      <c r="AI795" s="849"/>
      <c r="AJ795" s="849"/>
      <c r="AK795" s="849"/>
      <c r="AL795" s="881"/>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row>
    <row r="796" spans="1:157" ht="12.75" customHeight="1">
      <c r="A796" s="4"/>
      <c r="B796" s="4"/>
      <c r="C796" s="4"/>
      <c r="D796" s="4"/>
      <c r="E796" s="4"/>
      <c r="F796" s="4"/>
      <c r="G796" s="4"/>
      <c r="H796" s="4"/>
      <c r="I796" s="4"/>
      <c r="J796" s="904" t="s">
        <v>1410</v>
      </c>
      <c r="K796" s="849"/>
      <c r="L796" s="849"/>
      <c r="M796" s="849"/>
      <c r="N796" s="881"/>
      <c r="O796" s="917">
        <f>SUM(O786:S795)</f>
        <v>0</v>
      </c>
      <c r="P796" s="849"/>
      <c r="Q796" s="849"/>
      <c r="R796" s="849"/>
      <c r="S796" s="881"/>
      <c r="T796" s="4"/>
      <c r="U796" s="4"/>
      <c r="V796" s="4"/>
      <c r="W796" s="4"/>
      <c r="X796" s="195" t="s">
        <v>1411</v>
      </c>
      <c r="Y796" s="2"/>
      <c r="Z796" s="2"/>
      <c r="AA796" s="2"/>
      <c r="AB796" s="196"/>
      <c r="AC796" s="889">
        <f>SUM(AC786:AG795)</f>
        <v>0</v>
      </c>
      <c r="AD796" s="849"/>
      <c r="AE796" s="849"/>
      <c r="AF796" s="849"/>
      <c r="AG796" s="881"/>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row>
    <row r="797" spans="1:15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row>
    <row r="798" spans="1:157" ht="15.75" customHeight="1">
      <c r="A798" s="4"/>
      <c r="B798" s="4"/>
      <c r="C798" s="4"/>
      <c r="D798" s="4"/>
      <c r="E798" s="4"/>
      <c r="F798" s="4"/>
      <c r="G798" s="4"/>
      <c r="H798" s="4"/>
      <c r="I798" s="4"/>
      <c r="J798" s="129"/>
      <c r="K798" s="1"/>
      <c r="L798" s="1"/>
      <c r="M798" s="1"/>
      <c r="N798" s="1"/>
      <c r="O798" s="1"/>
      <c r="P798" s="1"/>
      <c r="Q798" s="1"/>
      <c r="R798" s="1"/>
      <c r="S798" s="1"/>
      <c r="T798" s="1"/>
      <c r="U798" s="1"/>
      <c r="V798" s="1"/>
      <c r="W798" s="1"/>
      <c r="X798" s="201" t="s">
        <v>1429</v>
      </c>
      <c r="Y798" s="905">
        <f>T753+AC776+AC796</f>
        <v>46539</v>
      </c>
      <c r="Z798" s="849"/>
      <c r="AA798" s="849"/>
      <c r="AB798" s="849"/>
      <c r="AC798" s="881"/>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row>
    <row r="799" spans="1:157" ht="12.75" customHeight="1">
      <c r="A799" s="4"/>
      <c r="B799" s="4"/>
      <c r="C799" s="4"/>
      <c r="D799" s="4"/>
      <c r="E799" s="4"/>
      <c r="F799" s="4"/>
      <c r="G799" s="4"/>
      <c r="H799" s="4"/>
      <c r="I799" s="4"/>
      <c r="J799" s="128"/>
      <c r="K799" s="88"/>
      <c r="L799" s="88"/>
      <c r="M799" s="88"/>
      <c r="N799" s="88"/>
      <c r="O799" s="88"/>
      <c r="P799" s="88"/>
      <c r="Q799" s="88"/>
      <c r="R799" s="88"/>
      <c r="S799" s="88"/>
      <c r="T799" s="88"/>
      <c r="U799" s="88"/>
      <c r="V799" s="88"/>
      <c r="W799" s="88"/>
      <c r="X799" s="202" t="s">
        <v>1430</v>
      </c>
      <c r="Y799" s="905">
        <f>(T753+AC776+AC796)*12</f>
        <v>558468</v>
      </c>
      <c r="Z799" s="849"/>
      <c r="AA799" s="849"/>
      <c r="AB799" s="849"/>
      <c r="AC799" s="881"/>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t="s">
        <v>1431</v>
      </c>
      <c r="BB799" s="4"/>
      <c r="BC799" s="4"/>
      <c r="BD799" s="4"/>
      <c r="BE799" s="4"/>
      <c r="BF799" s="4"/>
      <c r="BG799" s="4"/>
      <c r="BH799" s="4"/>
      <c r="BI799" s="4"/>
      <c r="BJ799" s="4"/>
      <c r="BK799" s="4"/>
      <c r="BL799" s="4"/>
      <c r="BM799" s="4"/>
      <c r="BN799" s="994" t="s">
        <v>1432</v>
      </c>
      <c r="BO799" s="881"/>
      <c r="BP799" s="4"/>
      <c r="BQ799" s="4"/>
      <c r="BR799" s="4"/>
      <c r="BS799" s="4" t="s">
        <v>1433</v>
      </c>
      <c r="BT799" s="4"/>
      <c r="BU799" s="4"/>
      <c r="BV799" s="4"/>
      <c r="BW799" s="4"/>
      <c r="BX799" s="4"/>
      <c r="BY799" s="4"/>
      <c r="BZ799" s="4"/>
      <c r="CA799" s="4"/>
      <c r="CB799" s="954" t="str">
        <f>T189</f>
        <v>Tulare</v>
      </c>
      <c r="CC799" s="849"/>
      <c r="CD799" s="849"/>
      <c r="CE799" s="849"/>
      <c r="CF799" s="849"/>
      <c r="CG799" s="849"/>
      <c r="CH799" s="881"/>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row>
    <row r="800" spans="1:157" ht="15.75" customHeight="1">
      <c r="A800" s="4"/>
      <c r="B800" s="3"/>
      <c r="C800" s="4"/>
      <c r="D800" s="4"/>
      <c r="E800" s="4"/>
      <c r="F800" s="4"/>
      <c r="G800" s="4"/>
      <c r="H800" s="4"/>
      <c r="I800" s="4"/>
      <c r="J800" s="4"/>
      <c r="K800" s="4"/>
      <c r="L800" s="4"/>
      <c r="M800" s="4"/>
      <c r="N800" s="4"/>
      <c r="O800" s="4"/>
      <c r="P800" s="4"/>
      <c r="Q800" s="4"/>
      <c r="R800" s="4"/>
      <c r="S800" s="4"/>
      <c r="T800" s="4"/>
      <c r="U800" s="4"/>
      <c r="V800" s="4"/>
      <c r="W800" s="4"/>
      <c r="X800" s="203"/>
      <c r="Y800" s="203"/>
      <c r="Z800" s="203"/>
      <c r="AA800" s="203"/>
      <c r="AB800" s="203"/>
      <c r="AC800" s="203"/>
      <c r="AD800" s="203"/>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row>
    <row r="801" spans="1:157" ht="15.75" customHeight="1">
      <c r="A801" s="3" t="s">
        <v>1022</v>
      </c>
      <c r="B801" s="3"/>
      <c r="C801" s="3" t="s">
        <v>211</v>
      </c>
      <c r="D801" s="4"/>
      <c r="E801" s="4"/>
      <c r="F801" s="4"/>
      <c r="G801" s="4"/>
      <c r="H801" s="4"/>
      <c r="I801" s="4"/>
      <c r="J801" s="4"/>
      <c r="K801" s="4"/>
      <c r="L801" s="4"/>
      <c r="M801" s="4"/>
      <c r="N801" s="4"/>
      <c r="O801" s="4"/>
      <c r="P801" s="4"/>
      <c r="Q801" s="4"/>
      <c r="R801" s="4"/>
      <c r="S801" s="4"/>
      <c r="T801" s="4"/>
      <c r="U801" s="4"/>
      <c r="V801" s="4"/>
      <c r="W801" s="4"/>
      <c r="X801" s="203"/>
      <c r="Y801" s="203"/>
      <c r="Z801" s="203"/>
      <c r="AA801" s="203"/>
      <c r="AB801" s="203"/>
      <c r="AC801" s="203"/>
      <c r="AD801" s="203"/>
      <c r="AE801" s="4"/>
      <c r="AF801" s="4"/>
      <c r="AG801" s="4"/>
      <c r="AH801" s="4"/>
      <c r="AI801" s="4"/>
      <c r="AJ801" s="4"/>
      <c r="AK801" s="4"/>
      <c r="AL801" s="4"/>
      <c r="AM801" s="4"/>
      <c r="AN801" s="4"/>
      <c r="AO801" s="4"/>
      <c r="AP801" s="4"/>
      <c r="AQ801" s="4"/>
      <c r="AR801" s="4"/>
      <c r="AS801" s="4"/>
      <c r="AT801" s="4"/>
      <c r="AU801" s="4"/>
      <c r="AV801" s="4"/>
      <c r="AW801" s="4"/>
      <c r="AX801" s="4"/>
      <c r="AY801" s="4"/>
      <c r="AZ801" s="84"/>
      <c r="BA801" s="84"/>
      <c r="BB801" s="4"/>
      <c r="BC801" s="4"/>
      <c r="BD801" s="4"/>
      <c r="BE801" s="4"/>
      <c r="BF801" s="4"/>
      <c r="BG801" s="4"/>
      <c r="BH801" s="4"/>
      <c r="BI801" s="4"/>
      <c r="BJ801" s="4"/>
      <c r="BK801" s="4"/>
      <c r="BL801" s="4"/>
      <c r="BM801" s="4"/>
      <c r="BN801" s="39" t="s">
        <v>1432</v>
      </c>
      <c r="BO801" s="4"/>
      <c r="BP801" s="86"/>
      <c r="BQ801" s="86"/>
      <c r="BR801" s="86"/>
      <c r="BS801" s="86"/>
      <c r="BT801" s="86"/>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row>
    <row r="802" spans="1:157" ht="15.75" customHeight="1">
      <c r="A802" s="3"/>
      <c r="B802" s="3"/>
      <c r="C802" s="3" t="s">
        <v>1434</v>
      </c>
      <c r="D802" s="4"/>
      <c r="E802" s="4"/>
      <c r="F802" s="4"/>
      <c r="G802" s="4"/>
      <c r="H802" s="4"/>
      <c r="I802" s="4"/>
      <c r="J802" s="4"/>
      <c r="K802" s="4"/>
      <c r="L802" s="4"/>
      <c r="M802" s="4"/>
      <c r="N802" s="4"/>
      <c r="O802" s="4"/>
      <c r="P802" s="4"/>
      <c r="Q802" s="4"/>
      <c r="R802" s="4"/>
      <c r="S802" s="4"/>
      <c r="T802" s="4"/>
      <c r="U802" s="4"/>
      <c r="V802" s="4"/>
      <c r="W802" s="4"/>
      <c r="X802" s="203"/>
      <c r="Y802" s="203"/>
      <c r="Z802" s="203"/>
      <c r="AA802" s="203"/>
      <c r="AB802" s="203"/>
      <c r="AC802" s="203"/>
      <c r="AD802" s="203"/>
      <c r="AE802" s="4"/>
      <c r="AF802" s="4"/>
      <c r="AG802" s="4"/>
      <c r="AH802" s="4"/>
      <c r="AI802" s="4"/>
      <c r="AJ802" s="4"/>
      <c r="AK802" s="4"/>
      <c r="AL802" s="4"/>
      <c r="AM802" s="4"/>
      <c r="AN802" s="4"/>
      <c r="AO802" s="4"/>
      <c r="AP802" s="4"/>
      <c r="AQ802" s="4"/>
      <c r="AR802" s="4"/>
      <c r="AS802" s="4"/>
      <c r="AT802" s="4"/>
      <c r="AU802" s="4"/>
      <c r="AV802" s="4"/>
      <c r="AW802" s="4"/>
      <c r="AX802" s="4"/>
      <c r="AY802" s="4"/>
      <c r="AZ802" s="84"/>
      <c r="BA802" s="84"/>
      <c r="BB802" s="4"/>
      <c r="BC802" s="4"/>
      <c r="BD802" s="4"/>
      <c r="BE802" s="4"/>
      <c r="BF802" s="4"/>
      <c r="BG802" s="4"/>
      <c r="BH802" s="4"/>
      <c r="BI802" s="4"/>
      <c r="BJ802" s="4"/>
      <c r="BK802" s="4"/>
      <c r="BL802" s="4"/>
      <c r="BM802" s="4"/>
      <c r="BN802" s="39" t="s">
        <v>1435</v>
      </c>
      <c r="BO802" s="85" t="s">
        <v>1436</v>
      </c>
      <c r="BP802" s="86"/>
      <c r="BQ802" s="86"/>
      <c r="BR802" s="86"/>
      <c r="BS802" s="86"/>
      <c r="BT802" s="86"/>
      <c r="BU802" s="4"/>
      <c r="BV802" s="85" t="s">
        <v>1437</v>
      </c>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row>
    <row r="803" spans="1:157" ht="15" customHeight="1">
      <c r="A803" s="4"/>
      <c r="B803" s="3"/>
      <c r="C803" s="4"/>
      <c r="D803" s="4"/>
      <c r="E803" s="4"/>
      <c r="F803" s="4"/>
      <c r="G803" s="4"/>
      <c r="H803" s="4"/>
      <c r="I803" s="4"/>
      <c r="J803" s="4"/>
      <c r="K803" s="4"/>
      <c r="L803" s="4"/>
      <c r="M803" s="4"/>
      <c r="N803" s="4"/>
      <c r="O803" s="4"/>
      <c r="P803" s="4"/>
      <c r="Q803" s="4"/>
      <c r="R803" s="4"/>
      <c r="S803" s="4"/>
      <c r="T803" s="4"/>
      <c r="U803" s="4"/>
      <c r="V803" s="4"/>
      <c r="W803" s="4"/>
      <c r="X803" s="203"/>
      <c r="Y803" s="203"/>
      <c r="Z803" s="203"/>
      <c r="AA803" s="203"/>
      <c r="AB803" s="203"/>
      <c r="AC803" s="203"/>
      <c r="AD803" s="203"/>
      <c r="AE803" s="4"/>
      <c r="AF803" s="4"/>
      <c r="AG803" s="4"/>
      <c r="AH803" s="4"/>
      <c r="AI803" s="4"/>
      <c r="AJ803" s="4"/>
      <c r="AK803" s="4"/>
      <c r="AL803" s="4"/>
      <c r="AM803" s="4"/>
      <c r="AN803" s="4"/>
      <c r="AO803" s="4"/>
      <c r="AP803" s="4"/>
      <c r="AQ803" s="4"/>
      <c r="AR803" s="4"/>
      <c r="AS803" s="4"/>
      <c r="AT803" s="4"/>
      <c r="AU803" s="4"/>
      <c r="AV803" s="4"/>
      <c r="AW803" s="4"/>
      <c r="AX803" s="4"/>
      <c r="AY803" s="4"/>
      <c r="AZ803" s="84"/>
      <c r="BA803" s="84"/>
      <c r="BB803" s="4"/>
      <c r="BC803" s="4"/>
      <c r="BD803" s="4"/>
      <c r="BE803" s="4"/>
      <c r="BF803" s="4"/>
      <c r="BG803" s="4"/>
      <c r="BH803" s="4"/>
      <c r="BI803" s="4"/>
      <c r="BJ803" s="4"/>
      <c r="BK803" s="4"/>
      <c r="BL803" s="4"/>
      <c r="BM803" s="4"/>
      <c r="BN803" s="39"/>
      <c r="BO803" s="85"/>
      <c r="BP803" s="86"/>
      <c r="BQ803" s="86"/>
      <c r="BR803" s="86"/>
      <c r="BS803" s="86"/>
      <c r="BT803" s="86"/>
      <c r="BU803" s="4"/>
      <c r="BV803" s="85"/>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row>
    <row r="804" spans="1:157" ht="12.75" customHeight="1">
      <c r="A804" s="4"/>
      <c r="B804" s="4"/>
      <c r="C804" s="4"/>
      <c r="D804" s="4"/>
      <c r="E804" s="4"/>
      <c r="F804" s="4"/>
      <c r="G804" s="4"/>
      <c r="H804" s="129" t="s">
        <v>1438</v>
      </c>
      <c r="I804" s="1"/>
      <c r="J804" s="1"/>
      <c r="K804" s="1"/>
      <c r="L804" s="1"/>
      <c r="M804" s="1"/>
      <c r="N804" s="1"/>
      <c r="O804" s="1"/>
      <c r="P804" s="1"/>
      <c r="Q804" s="1"/>
      <c r="R804" s="1"/>
      <c r="S804" s="1"/>
      <c r="T804" s="1"/>
      <c r="U804" s="1"/>
      <c r="V804" s="1"/>
      <c r="W804" s="1"/>
      <c r="X804" s="1"/>
      <c r="Y804" s="1"/>
      <c r="Z804" s="987">
        <v>39</v>
      </c>
      <c r="AA804" s="849"/>
      <c r="AB804" s="849"/>
      <c r="AC804" s="849"/>
      <c r="AD804" s="849"/>
      <c r="AE804" s="881"/>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39" t="s">
        <v>1432</v>
      </c>
      <c r="BO804" s="85"/>
      <c r="BP804" s="86"/>
      <c r="BQ804" s="86"/>
      <c r="BR804" s="86"/>
      <c r="BS804" s="86"/>
      <c r="BT804" s="86"/>
      <c r="BU804" s="4"/>
      <c r="BV804" s="85"/>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row>
    <row r="805" spans="1:157" ht="12.75" customHeight="1">
      <c r="A805" s="4"/>
      <c r="B805" s="4"/>
      <c r="C805" s="4"/>
      <c r="D805" s="4"/>
      <c r="E805" s="4"/>
      <c r="F805" s="4"/>
      <c r="G805" s="4"/>
      <c r="H805" s="129" t="s">
        <v>1439</v>
      </c>
      <c r="I805" s="1"/>
      <c r="J805" s="1"/>
      <c r="K805" s="1"/>
      <c r="L805" s="1"/>
      <c r="M805" s="1"/>
      <c r="N805" s="1"/>
      <c r="O805" s="1"/>
      <c r="P805" s="1"/>
      <c r="Q805" s="1"/>
      <c r="R805" s="1"/>
      <c r="S805" s="1"/>
      <c r="T805" s="1"/>
      <c r="U805" s="1"/>
      <c r="V805" s="1"/>
      <c r="W805" s="1"/>
      <c r="X805" s="1"/>
      <c r="Y805" s="1"/>
      <c r="Z805" s="988">
        <v>20</v>
      </c>
      <c r="AA805" s="849"/>
      <c r="AB805" s="849"/>
      <c r="AC805" s="849"/>
      <c r="AD805" s="849"/>
      <c r="AE805" s="881"/>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39"/>
      <c r="BO805" s="85"/>
      <c r="BP805" s="86"/>
      <c r="BQ805" s="86"/>
      <c r="BR805" s="86"/>
      <c r="BS805" s="86"/>
      <c r="BT805" s="86"/>
      <c r="BU805" s="4"/>
      <c r="BV805" s="85"/>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row>
    <row r="806" spans="1:157" ht="15.75" customHeight="1">
      <c r="A806" s="4"/>
      <c r="B806" s="4"/>
      <c r="C806" s="4"/>
      <c r="D806" s="4"/>
      <c r="E806" s="4"/>
      <c r="F806" s="4"/>
      <c r="G806" s="4"/>
      <c r="H806" s="129" t="s">
        <v>1440</v>
      </c>
      <c r="I806" s="1"/>
      <c r="J806" s="1"/>
      <c r="K806" s="1"/>
      <c r="L806" s="1"/>
      <c r="M806" s="1"/>
      <c r="N806" s="1"/>
      <c r="O806" s="1"/>
      <c r="P806" s="1"/>
      <c r="Q806" s="1"/>
      <c r="R806" s="1"/>
      <c r="S806" s="1"/>
      <c r="T806" s="1"/>
      <c r="U806" s="1"/>
      <c r="V806" s="1"/>
      <c r="W806" s="1"/>
      <c r="X806" s="1"/>
      <c r="Y806" s="1"/>
      <c r="Z806" s="988" t="s">
        <v>2536</v>
      </c>
      <c r="AA806" s="849"/>
      <c r="AB806" s="849"/>
      <c r="AC806" s="849"/>
      <c r="AD806" s="849"/>
      <c r="AE806" s="881"/>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86"/>
      <c r="BQ806" s="86"/>
      <c r="BR806" s="86"/>
      <c r="BS806" s="86"/>
      <c r="BT806" s="86"/>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row>
    <row r="807" spans="1:157" ht="15.75" customHeight="1">
      <c r="A807" s="4"/>
      <c r="B807" s="4"/>
      <c r="C807" s="4"/>
      <c r="D807" s="4"/>
      <c r="E807" s="4"/>
      <c r="F807" s="4"/>
      <c r="G807" s="4"/>
      <c r="H807" s="129"/>
      <c r="I807" s="1"/>
      <c r="J807" s="1"/>
      <c r="K807" s="1"/>
      <c r="L807" s="1"/>
      <c r="M807" s="1"/>
      <c r="N807" s="1"/>
      <c r="O807" s="1"/>
      <c r="P807" s="1"/>
      <c r="Q807" s="1"/>
      <c r="R807" s="1"/>
      <c r="S807" s="1"/>
      <c r="T807" s="1"/>
      <c r="U807" s="1"/>
      <c r="V807" s="1"/>
      <c r="W807" s="1"/>
      <c r="X807" s="1"/>
      <c r="Y807" s="204" t="s">
        <v>1441</v>
      </c>
      <c r="Z807" s="905">
        <f>'Subsidy Contract Calculation'!I30</f>
        <v>263292</v>
      </c>
      <c r="AA807" s="849"/>
      <c r="AB807" s="849"/>
      <c r="AC807" s="849"/>
      <c r="AD807" s="849"/>
      <c r="AE807" s="881"/>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86"/>
      <c r="BQ807" s="86"/>
      <c r="BR807" s="86"/>
      <c r="BS807" s="86"/>
      <c r="BT807" s="86"/>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row>
    <row r="808" spans="1:157"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203"/>
      <c r="Y808" s="203"/>
      <c r="Z808" s="203"/>
      <c r="AA808" s="203"/>
      <c r="AB808" s="203"/>
      <c r="AC808" s="203"/>
      <c r="AD808" s="203"/>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205" t="s">
        <v>1347</v>
      </c>
      <c r="BQ808" s="206" t="s">
        <v>1348</v>
      </c>
      <c r="BR808" s="206" t="s">
        <v>1349</v>
      </c>
      <c r="BS808" s="206" t="s">
        <v>1350</v>
      </c>
      <c r="BT808" s="206" t="s">
        <v>1351</v>
      </c>
      <c r="BU808" s="4"/>
      <c r="BV808" s="4"/>
      <c r="BW808" s="205" t="s">
        <v>1347</v>
      </c>
      <c r="BX808" s="206" t="s">
        <v>1348</v>
      </c>
      <c r="BY808" s="206" t="s">
        <v>1349</v>
      </c>
      <c r="BZ808" s="206" t="s">
        <v>1350</v>
      </c>
      <c r="CA808" s="206" t="s">
        <v>1351</v>
      </c>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row>
    <row r="809" spans="1:157" ht="15.75" customHeight="1">
      <c r="A809" s="3" t="s">
        <v>1034</v>
      </c>
      <c r="B809" s="3"/>
      <c r="C809" s="3" t="s">
        <v>214</v>
      </c>
      <c r="D809" s="4"/>
      <c r="E809" s="4"/>
      <c r="F809" s="4"/>
      <c r="G809" s="4"/>
      <c r="H809" s="4"/>
      <c r="I809" s="4"/>
      <c r="J809" s="4"/>
      <c r="K809" s="4"/>
      <c r="L809" s="4"/>
      <c r="M809" s="4"/>
      <c r="N809" s="4"/>
      <c r="O809" s="4"/>
      <c r="P809" s="4"/>
      <c r="Q809" s="4"/>
      <c r="R809" s="4"/>
      <c r="S809" s="4"/>
      <c r="T809" s="4"/>
      <c r="U809" s="4"/>
      <c r="V809" s="4"/>
      <c r="W809" s="4"/>
      <c r="X809" s="203"/>
      <c r="Y809" s="203"/>
      <c r="Z809" s="203"/>
      <c r="AA809" s="203"/>
      <c r="AB809" s="203"/>
      <c r="AC809" s="203"/>
      <c r="AD809" s="203"/>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3" t="s">
        <v>849</v>
      </c>
      <c r="BP809" s="207">
        <v>365252</v>
      </c>
      <c r="BQ809" s="207">
        <v>421132</v>
      </c>
      <c r="BR809" s="207">
        <v>508000</v>
      </c>
      <c r="BS809" s="207">
        <v>650240</v>
      </c>
      <c r="BT809" s="207">
        <v>724408</v>
      </c>
      <c r="BU809" s="4"/>
      <c r="BV809" s="3" t="s">
        <v>849</v>
      </c>
      <c r="BW809" s="207">
        <v>365252</v>
      </c>
      <c r="BX809" s="207">
        <v>421132</v>
      </c>
      <c r="BY809" s="207">
        <v>508000</v>
      </c>
      <c r="BZ809" s="207">
        <v>650240</v>
      </c>
      <c r="CA809" s="207">
        <v>724408</v>
      </c>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row>
    <row r="810" spans="1:157"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203"/>
      <c r="Y810" s="203"/>
      <c r="Z810" s="203"/>
      <c r="AA810" s="203"/>
      <c r="AB810" s="203"/>
      <c r="AC810" s="203"/>
      <c r="AD810" s="203"/>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3" t="s">
        <v>852</v>
      </c>
      <c r="BP810" s="208">
        <v>262291</v>
      </c>
      <c r="BQ810" s="208">
        <v>302419</v>
      </c>
      <c r="BR810" s="208">
        <v>364800</v>
      </c>
      <c r="BS810" s="208">
        <v>466944</v>
      </c>
      <c r="BT810" s="208">
        <v>520205</v>
      </c>
      <c r="BU810" s="4"/>
      <c r="BV810" s="3" t="s">
        <v>852</v>
      </c>
      <c r="BW810" s="208">
        <v>262291</v>
      </c>
      <c r="BX810" s="208">
        <v>302419</v>
      </c>
      <c r="BY810" s="208">
        <v>364800</v>
      </c>
      <c r="BZ810" s="208">
        <v>466944</v>
      </c>
      <c r="CA810" s="208">
        <v>520205</v>
      </c>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row>
    <row r="811" spans="1:157" ht="12.75" customHeight="1">
      <c r="A811" s="4"/>
      <c r="B811" s="4"/>
      <c r="C811" s="4"/>
      <c r="D811" s="4"/>
      <c r="E811" s="4"/>
      <c r="F811" s="4"/>
      <c r="G811" s="4"/>
      <c r="H811" s="129" t="s">
        <v>1442</v>
      </c>
      <c r="I811" s="1"/>
      <c r="J811" s="1"/>
      <c r="K811" s="1"/>
      <c r="L811" s="1"/>
      <c r="M811" s="1"/>
      <c r="N811" s="1"/>
      <c r="O811" s="1"/>
      <c r="P811" s="1"/>
      <c r="Q811" s="1"/>
      <c r="R811" s="1"/>
      <c r="S811" s="1"/>
      <c r="T811" s="1"/>
      <c r="U811" s="1"/>
      <c r="V811" s="1"/>
      <c r="W811" s="1"/>
      <c r="X811" s="1"/>
      <c r="Y811" s="1"/>
      <c r="Z811" s="906">
        <f>[1]budgets!$T$26</f>
        <v>8320</v>
      </c>
      <c r="AA811" s="849"/>
      <c r="AB811" s="849"/>
      <c r="AC811" s="849"/>
      <c r="AD811" s="849"/>
      <c r="AE811" s="881"/>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3" t="s">
        <v>856</v>
      </c>
      <c r="BP811" s="207">
        <v>262291</v>
      </c>
      <c r="BQ811" s="207">
        <v>302419</v>
      </c>
      <c r="BR811" s="207">
        <v>364800</v>
      </c>
      <c r="BS811" s="207">
        <v>466944</v>
      </c>
      <c r="BT811" s="207">
        <v>520205</v>
      </c>
      <c r="BU811" s="4"/>
      <c r="BV811" s="3" t="s">
        <v>856</v>
      </c>
      <c r="BW811" s="207">
        <v>262291</v>
      </c>
      <c r="BX811" s="207">
        <v>302419</v>
      </c>
      <c r="BY811" s="207">
        <v>364800</v>
      </c>
      <c r="BZ811" s="207">
        <v>466944</v>
      </c>
      <c r="CA811" s="207">
        <v>520205</v>
      </c>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row>
    <row r="812" spans="1:157" ht="12.75" customHeight="1">
      <c r="A812" s="4"/>
      <c r="B812" s="4"/>
      <c r="C812" s="4"/>
      <c r="D812" s="4"/>
      <c r="E812" s="4"/>
      <c r="F812" s="4"/>
      <c r="G812" s="4"/>
      <c r="H812" s="129" t="s">
        <v>1443</v>
      </c>
      <c r="I812" s="1"/>
      <c r="J812" s="1"/>
      <c r="K812" s="1"/>
      <c r="L812" s="1"/>
      <c r="M812" s="1"/>
      <c r="N812" s="1"/>
      <c r="O812" s="1"/>
      <c r="P812" s="1"/>
      <c r="Q812" s="1"/>
      <c r="R812" s="1"/>
      <c r="S812" s="1"/>
      <c r="T812" s="1"/>
      <c r="U812" s="1"/>
      <c r="V812" s="1"/>
      <c r="W812" s="1"/>
      <c r="X812" s="1"/>
      <c r="Y812" s="1"/>
      <c r="Z812" s="906"/>
      <c r="AA812" s="849"/>
      <c r="AB812" s="849"/>
      <c r="AC812" s="849"/>
      <c r="AD812" s="849"/>
      <c r="AE812" s="881"/>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3" t="s">
        <v>859</v>
      </c>
      <c r="BP812" s="208">
        <v>230655</v>
      </c>
      <c r="BQ812" s="208">
        <v>265943</v>
      </c>
      <c r="BR812" s="208">
        <v>320800</v>
      </c>
      <c r="BS812" s="208">
        <v>410624</v>
      </c>
      <c r="BT812" s="208">
        <v>457461</v>
      </c>
      <c r="BU812" s="4"/>
      <c r="BV812" s="3" t="s">
        <v>859</v>
      </c>
      <c r="BW812" s="208">
        <v>230655</v>
      </c>
      <c r="BX812" s="208">
        <v>265943</v>
      </c>
      <c r="BY812" s="208">
        <v>320800</v>
      </c>
      <c r="BZ812" s="208">
        <v>410624</v>
      </c>
      <c r="CA812" s="208">
        <v>457461</v>
      </c>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row>
    <row r="813" spans="1:157" ht="15.75" customHeight="1">
      <c r="A813" s="4"/>
      <c r="B813" s="4"/>
      <c r="C813" s="4"/>
      <c r="D813" s="4"/>
      <c r="E813" s="4"/>
      <c r="F813" s="4"/>
      <c r="G813" s="4"/>
      <c r="H813" s="129" t="s">
        <v>1444</v>
      </c>
      <c r="I813" s="1"/>
      <c r="J813" s="1"/>
      <c r="K813" s="1"/>
      <c r="L813" s="1"/>
      <c r="M813" s="1"/>
      <c r="N813" s="1"/>
      <c r="O813" s="1"/>
      <c r="P813" s="1"/>
      <c r="Q813" s="1"/>
      <c r="R813" s="1"/>
      <c r="S813" s="1"/>
      <c r="T813" s="1"/>
      <c r="U813" s="1"/>
      <c r="V813" s="1"/>
      <c r="W813" s="1"/>
      <c r="X813" s="1"/>
      <c r="Y813" s="1"/>
      <c r="Z813" s="906"/>
      <c r="AA813" s="849"/>
      <c r="AB813" s="849"/>
      <c r="AC813" s="849"/>
      <c r="AD813" s="849"/>
      <c r="AE813" s="881"/>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3" t="s">
        <v>862</v>
      </c>
      <c r="BP813" s="207">
        <v>262291</v>
      </c>
      <c r="BQ813" s="207">
        <v>302419</v>
      </c>
      <c r="BR813" s="207">
        <v>364800</v>
      </c>
      <c r="BS813" s="207">
        <v>466944</v>
      </c>
      <c r="BT813" s="207">
        <v>520205</v>
      </c>
      <c r="BU813" s="4"/>
      <c r="BV813" s="3" t="s">
        <v>862</v>
      </c>
      <c r="BW813" s="207">
        <v>262291</v>
      </c>
      <c r="BX813" s="207">
        <v>302419</v>
      </c>
      <c r="BY813" s="207">
        <v>364800</v>
      </c>
      <c r="BZ813" s="207">
        <v>466944</v>
      </c>
      <c r="CA813" s="207">
        <v>520205</v>
      </c>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row>
    <row r="814" spans="1:157" ht="12.75" customHeight="1">
      <c r="A814" s="4"/>
      <c r="B814" s="4"/>
      <c r="C814" s="4"/>
      <c r="D814" s="4"/>
      <c r="E814" s="4"/>
      <c r="F814" s="4"/>
      <c r="G814" s="4"/>
      <c r="H814" s="129" t="s">
        <v>1445</v>
      </c>
      <c r="I814" s="1"/>
      <c r="J814" s="1"/>
      <c r="K814" s="1"/>
      <c r="L814" s="1"/>
      <c r="M814" s="1"/>
      <c r="N814" s="1"/>
      <c r="O814" s="1"/>
      <c r="P814" s="955" t="s">
        <v>2541</v>
      </c>
      <c r="Q814" s="849"/>
      <c r="R814" s="849"/>
      <c r="S814" s="849"/>
      <c r="T814" s="849"/>
      <c r="U814" s="849"/>
      <c r="V814" s="849"/>
      <c r="W814" s="849"/>
      <c r="X814" s="849"/>
      <c r="Y814" s="881"/>
      <c r="Z814" s="906">
        <f>[1]budgets!$T$40</f>
        <v>27267.890399999975</v>
      </c>
      <c r="AA814" s="849"/>
      <c r="AB814" s="849"/>
      <c r="AC814" s="849"/>
      <c r="AD814" s="849"/>
      <c r="AE814" s="881"/>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3" t="s">
        <v>865</v>
      </c>
      <c r="BP814" s="208">
        <v>262291</v>
      </c>
      <c r="BQ814" s="208">
        <v>302419</v>
      </c>
      <c r="BR814" s="208">
        <v>364800</v>
      </c>
      <c r="BS814" s="208">
        <v>466944</v>
      </c>
      <c r="BT814" s="208">
        <v>520205</v>
      </c>
      <c r="BU814" s="4"/>
      <c r="BV814" s="3" t="s">
        <v>865</v>
      </c>
      <c r="BW814" s="208">
        <v>262291</v>
      </c>
      <c r="BX814" s="208">
        <v>302419</v>
      </c>
      <c r="BY814" s="208">
        <v>364800</v>
      </c>
      <c r="BZ814" s="208">
        <v>466944</v>
      </c>
      <c r="CA814" s="208">
        <v>520205</v>
      </c>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row>
    <row r="815" spans="1:157" ht="12.75" customHeight="1">
      <c r="A815" s="4"/>
      <c r="B815" s="4"/>
      <c r="C815" s="4"/>
      <c r="D815" s="4"/>
      <c r="E815" s="4"/>
      <c r="F815" s="4"/>
      <c r="G815" s="4"/>
      <c r="H815" s="129"/>
      <c r="I815" s="1"/>
      <c r="J815" s="1"/>
      <c r="K815" s="1"/>
      <c r="L815" s="1"/>
      <c r="M815" s="1"/>
      <c r="N815" s="1"/>
      <c r="O815" s="1"/>
      <c r="P815" s="1"/>
      <c r="Q815" s="1"/>
      <c r="R815" s="1"/>
      <c r="S815" s="1"/>
      <c r="T815" s="1"/>
      <c r="U815" s="1"/>
      <c r="V815" s="1"/>
      <c r="W815" s="1"/>
      <c r="X815" s="1"/>
      <c r="Y815" s="204" t="s">
        <v>1446</v>
      </c>
      <c r="Z815" s="905">
        <f>SUM(Z811:AE814)</f>
        <v>35587.890399999975</v>
      </c>
      <c r="AA815" s="849"/>
      <c r="AB815" s="849"/>
      <c r="AC815" s="849"/>
      <c r="AD815" s="849"/>
      <c r="AE815" s="881"/>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3" t="s">
        <v>869</v>
      </c>
      <c r="BP815" s="207">
        <v>365252</v>
      </c>
      <c r="BQ815" s="207">
        <v>421132</v>
      </c>
      <c r="BR815" s="207">
        <v>508000</v>
      </c>
      <c r="BS815" s="207">
        <v>650240</v>
      </c>
      <c r="BT815" s="207">
        <v>724408</v>
      </c>
      <c r="BU815" s="4"/>
      <c r="BV815" s="3" t="s">
        <v>869</v>
      </c>
      <c r="BW815" s="207">
        <v>365252</v>
      </c>
      <c r="BX815" s="207">
        <v>421132</v>
      </c>
      <c r="BY815" s="207">
        <v>508000</v>
      </c>
      <c r="BZ815" s="207">
        <v>650240</v>
      </c>
      <c r="CA815" s="207">
        <v>724408</v>
      </c>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row>
    <row r="816" spans="1:157" ht="12.75" customHeight="1">
      <c r="A816" s="4"/>
      <c r="B816" s="4"/>
      <c r="C816" s="4"/>
      <c r="D816" s="4"/>
      <c r="E816" s="4"/>
      <c r="F816" s="4"/>
      <c r="G816" s="4"/>
      <c r="H816" s="129"/>
      <c r="I816" s="1"/>
      <c r="J816" s="1"/>
      <c r="K816" s="1"/>
      <c r="L816" s="1"/>
      <c r="M816" s="1"/>
      <c r="N816" s="1"/>
      <c r="O816" s="1"/>
      <c r="P816" s="1"/>
      <c r="Q816" s="1"/>
      <c r="R816" s="1"/>
      <c r="S816" s="1"/>
      <c r="T816" s="1"/>
      <c r="U816" s="1"/>
      <c r="V816" s="1"/>
      <c r="W816" s="1"/>
      <c r="X816" s="1"/>
      <c r="Y816" s="204" t="s">
        <v>1447</v>
      </c>
      <c r="Z816" s="905">
        <f>Z815+Y799+Z807</f>
        <v>857347.89039999992</v>
      </c>
      <c r="AA816" s="849"/>
      <c r="AB816" s="849"/>
      <c r="AC816" s="849"/>
      <c r="AD816" s="849"/>
      <c r="AE816" s="881"/>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3" t="s">
        <v>872</v>
      </c>
      <c r="BP816" s="208">
        <v>262291</v>
      </c>
      <c r="BQ816" s="208">
        <v>302419</v>
      </c>
      <c r="BR816" s="208">
        <v>364800</v>
      </c>
      <c r="BS816" s="208">
        <v>466944</v>
      </c>
      <c r="BT816" s="208">
        <v>520205</v>
      </c>
      <c r="BU816" s="4"/>
      <c r="BV816" s="3" t="s">
        <v>872</v>
      </c>
      <c r="BW816" s="208">
        <v>262291</v>
      </c>
      <c r="BX816" s="208">
        <v>302419</v>
      </c>
      <c r="BY816" s="208">
        <v>364800</v>
      </c>
      <c r="BZ816" s="208">
        <v>466944</v>
      </c>
      <c r="CA816" s="208">
        <v>520205</v>
      </c>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row>
    <row r="817" spans="1:15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203"/>
      <c r="Y817" s="203"/>
      <c r="Z817" s="203"/>
      <c r="AA817" s="203"/>
      <c r="AB817" s="203"/>
      <c r="AC817" s="203"/>
      <c r="AD817" s="203"/>
      <c r="AE817" s="4"/>
      <c r="AF817" s="4"/>
      <c r="AG817" s="4"/>
      <c r="AH817" s="4"/>
      <c r="AI817" s="4"/>
      <c r="AJ817" s="4"/>
      <c r="AK817" s="4"/>
      <c r="AL817" s="4"/>
      <c r="AM817" s="4"/>
      <c r="AN817" s="4"/>
      <c r="AO817" s="4"/>
      <c r="AP817" s="4"/>
      <c r="AQ817" s="4"/>
      <c r="AR817" s="4"/>
      <c r="AS817" s="4"/>
      <c r="AT817" s="4"/>
      <c r="AU817" s="4"/>
      <c r="AV817" s="4"/>
      <c r="AW817" s="4"/>
      <c r="AX817" s="4"/>
      <c r="AY817" s="4"/>
      <c r="AZ817" s="84"/>
      <c r="BA817" s="84"/>
      <c r="BB817" s="4"/>
      <c r="BC817" s="4"/>
      <c r="BD817" s="4"/>
      <c r="BE817" s="4"/>
      <c r="BF817" s="4"/>
      <c r="BG817" s="4"/>
      <c r="BH817" s="4"/>
      <c r="BI817" s="4"/>
      <c r="BJ817" s="4"/>
      <c r="BK817" s="4"/>
      <c r="BL817" s="4"/>
      <c r="BM817" s="4"/>
      <c r="BN817" s="4"/>
      <c r="BO817" s="3" t="s">
        <v>874</v>
      </c>
      <c r="BP817" s="207">
        <v>278397</v>
      </c>
      <c r="BQ817" s="207">
        <v>320989</v>
      </c>
      <c r="BR817" s="207">
        <v>387200</v>
      </c>
      <c r="BS817" s="207">
        <v>495616</v>
      </c>
      <c r="BT817" s="207">
        <v>552147</v>
      </c>
      <c r="BU817" s="4"/>
      <c r="BV817" s="3" t="s">
        <v>874</v>
      </c>
      <c r="BW817" s="207">
        <v>278397</v>
      </c>
      <c r="BX817" s="207">
        <v>320989</v>
      </c>
      <c r="BY817" s="207">
        <v>387200</v>
      </c>
      <c r="BZ817" s="207">
        <v>495616</v>
      </c>
      <c r="CA817" s="207">
        <v>552147</v>
      </c>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row>
    <row r="818" spans="1:157" ht="12.75" customHeight="1">
      <c r="A818" s="3" t="s">
        <v>1056</v>
      </c>
      <c r="B818" s="3"/>
      <c r="C818" s="3" t="s">
        <v>217</v>
      </c>
      <c r="D818" s="4"/>
      <c r="E818" s="4"/>
      <c r="F818" s="4"/>
      <c r="G818" s="4"/>
      <c r="H818" s="4"/>
      <c r="I818" s="4"/>
      <c r="J818" s="4"/>
      <c r="K818" s="4"/>
      <c r="L818" s="4"/>
      <c r="M818" s="4"/>
      <c r="N818" s="4"/>
      <c r="O818" s="4"/>
      <c r="P818" s="4"/>
      <c r="Q818" s="4"/>
      <c r="R818" s="4"/>
      <c r="S818" s="4"/>
      <c r="T818" s="4"/>
      <c r="U818" s="4"/>
      <c r="V818" s="4"/>
      <c r="W818" s="91"/>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84"/>
      <c r="BA818" s="84"/>
      <c r="BB818" s="4"/>
      <c r="BC818" s="4"/>
      <c r="BD818" s="4"/>
      <c r="BE818" s="4"/>
      <c r="BF818" s="4"/>
      <c r="BG818" s="4"/>
      <c r="BH818" s="4"/>
      <c r="BI818" s="4"/>
      <c r="BJ818" s="4"/>
      <c r="BK818" s="4"/>
      <c r="BL818" s="4"/>
      <c r="BM818" s="4"/>
      <c r="BN818" s="4"/>
      <c r="BO818" s="3" t="s">
        <v>876</v>
      </c>
      <c r="BP818" s="208">
        <v>238133</v>
      </c>
      <c r="BQ818" s="208">
        <v>274565</v>
      </c>
      <c r="BR818" s="208">
        <v>331200</v>
      </c>
      <c r="BS818" s="208">
        <v>423936</v>
      </c>
      <c r="BT818" s="208">
        <v>472291</v>
      </c>
      <c r="BU818" s="4"/>
      <c r="BV818" s="3" t="s">
        <v>876</v>
      </c>
      <c r="BW818" s="208">
        <v>238133</v>
      </c>
      <c r="BX818" s="208">
        <v>274565</v>
      </c>
      <c r="BY818" s="208">
        <v>331200</v>
      </c>
      <c r="BZ818" s="208">
        <v>423936</v>
      </c>
      <c r="CA818" s="208">
        <v>472291</v>
      </c>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row>
    <row r="819" spans="1:157" ht="12.75" customHeight="1">
      <c r="A819" s="4"/>
      <c r="B819" s="4"/>
      <c r="C819" s="74" t="s">
        <v>1448</v>
      </c>
      <c r="D819" s="4"/>
      <c r="E819" s="4"/>
      <c r="F819" s="4"/>
      <c r="G819" s="4"/>
      <c r="H819" s="4"/>
      <c r="I819" s="4"/>
      <c r="J819" s="4"/>
      <c r="K819" s="4"/>
      <c r="L819" s="4"/>
      <c r="M819" s="4"/>
      <c r="N819" s="4"/>
      <c r="O819" s="4"/>
      <c r="P819" s="4"/>
      <c r="Q819" s="4"/>
      <c r="R819" s="4"/>
      <c r="S819" s="4"/>
      <c r="T819" s="4"/>
      <c r="U819" s="4"/>
      <c r="V819" s="4"/>
      <c r="W819" s="91"/>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84"/>
      <c r="BA819" s="84"/>
      <c r="BB819" s="4"/>
      <c r="BC819" s="4"/>
      <c r="BD819" s="4"/>
      <c r="BE819" s="4"/>
      <c r="BF819" s="4"/>
      <c r="BG819" s="4"/>
      <c r="BH819" s="4"/>
      <c r="BI819" s="4"/>
      <c r="BJ819" s="4"/>
      <c r="BK819" s="4"/>
      <c r="BL819" s="4"/>
      <c r="BM819" s="4"/>
      <c r="BN819" s="4"/>
      <c r="BO819" s="3" t="s">
        <v>878</v>
      </c>
      <c r="BP819" s="207">
        <v>262291</v>
      </c>
      <c r="BQ819" s="207">
        <v>302419</v>
      </c>
      <c r="BR819" s="207">
        <v>364800</v>
      </c>
      <c r="BS819" s="207">
        <v>466944</v>
      </c>
      <c r="BT819" s="207">
        <v>520205</v>
      </c>
      <c r="BU819" s="4"/>
      <c r="BV819" s="3" t="s">
        <v>878</v>
      </c>
      <c r="BW819" s="207">
        <v>262291</v>
      </c>
      <c r="BX819" s="207">
        <v>302419</v>
      </c>
      <c r="BY819" s="207">
        <v>364800</v>
      </c>
      <c r="BZ819" s="207">
        <v>466944</v>
      </c>
      <c r="CA819" s="207">
        <v>520205</v>
      </c>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row>
    <row r="820" spans="1:157" ht="12.75" customHeight="1">
      <c r="A820" s="4"/>
      <c r="B820" s="4"/>
      <c r="C820" s="74"/>
      <c r="D820" s="4"/>
      <c r="E820" s="4"/>
      <c r="F820" s="4"/>
      <c r="G820" s="4"/>
      <c r="H820" s="4"/>
      <c r="I820" s="4"/>
      <c r="J820" s="4"/>
      <c r="K820" s="4"/>
      <c r="L820" s="4"/>
      <c r="M820" s="4"/>
      <c r="N820" s="4"/>
      <c r="O820" s="4"/>
      <c r="P820" s="4"/>
      <c r="Q820" s="4"/>
      <c r="R820" s="4"/>
      <c r="S820" s="4"/>
      <c r="T820" s="4"/>
      <c r="U820" s="4"/>
      <c r="V820" s="4"/>
      <c r="W820" s="91"/>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84"/>
      <c r="BA820" s="84"/>
      <c r="BB820" s="4"/>
      <c r="BC820" s="4"/>
      <c r="BD820" s="4"/>
      <c r="BE820" s="4"/>
      <c r="BF820" s="4"/>
      <c r="BG820" s="4"/>
      <c r="BH820" s="4"/>
      <c r="BI820" s="4"/>
      <c r="BJ820" s="4"/>
      <c r="BK820" s="4"/>
      <c r="BL820" s="4"/>
      <c r="BM820" s="4"/>
      <c r="BN820" s="4"/>
      <c r="BO820" s="3" t="s">
        <v>880</v>
      </c>
      <c r="BP820" s="208">
        <v>262291</v>
      </c>
      <c r="BQ820" s="208">
        <v>302419</v>
      </c>
      <c r="BR820" s="208">
        <v>364800</v>
      </c>
      <c r="BS820" s="208">
        <v>466944</v>
      </c>
      <c r="BT820" s="208">
        <v>520205</v>
      </c>
      <c r="BU820" s="4"/>
      <c r="BV820" s="3" t="s">
        <v>880</v>
      </c>
      <c r="BW820" s="208">
        <v>262291</v>
      </c>
      <c r="BX820" s="208">
        <v>302419</v>
      </c>
      <c r="BY820" s="208">
        <v>364800</v>
      </c>
      <c r="BZ820" s="208">
        <v>466944</v>
      </c>
      <c r="CA820" s="208">
        <v>520205</v>
      </c>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row>
    <row r="821" spans="1:157" ht="12.75" customHeight="1">
      <c r="A821" s="4"/>
      <c r="B821" s="4"/>
      <c r="C821" s="126"/>
      <c r="D821" s="95"/>
      <c r="E821" s="95"/>
      <c r="F821" s="95"/>
      <c r="G821" s="95"/>
      <c r="H821" s="95"/>
      <c r="I821" s="95"/>
      <c r="J821" s="95"/>
      <c r="K821" s="95"/>
      <c r="L821" s="96"/>
      <c r="M821" s="973" t="s">
        <v>1449</v>
      </c>
      <c r="N821" s="883"/>
      <c r="O821" s="883"/>
      <c r="P821" s="884"/>
      <c r="Q821" s="910" t="s">
        <v>1450</v>
      </c>
      <c r="R821" s="883"/>
      <c r="S821" s="883"/>
      <c r="T821" s="884"/>
      <c r="U821" s="910" t="s">
        <v>1451</v>
      </c>
      <c r="V821" s="883"/>
      <c r="W821" s="883"/>
      <c r="X821" s="884"/>
      <c r="Y821" s="910" t="s">
        <v>1452</v>
      </c>
      <c r="Z821" s="883"/>
      <c r="AA821" s="883"/>
      <c r="AB821" s="884"/>
      <c r="AC821" s="910" t="s">
        <v>1453</v>
      </c>
      <c r="AD821" s="883"/>
      <c r="AE821" s="883"/>
      <c r="AF821" s="884"/>
      <c r="AG821" s="975" t="s">
        <v>1454</v>
      </c>
      <c r="AH821" s="883"/>
      <c r="AI821" s="883"/>
      <c r="AJ821" s="884"/>
      <c r="AK821" s="4"/>
      <c r="AL821" s="4"/>
      <c r="AM821" s="4"/>
      <c r="AN821" s="4"/>
      <c r="AO821" s="4"/>
      <c r="AP821" s="4"/>
      <c r="AQ821" s="4"/>
      <c r="AR821" s="4"/>
      <c r="AS821" s="4"/>
      <c r="AT821" s="4"/>
      <c r="AU821" s="4"/>
      <c r="AV821" s="4"/>
      <c r="AW821" s="4"/>
      <c r="AX821" s="4"/>
      <c r="AY821" s="4"/>
      <c r="AZ821" s="84"/>
      <c r="BA821" s="84"/>
      <c r="BB821" s="4"/>
      <c r="BC821" s="4"/>
      <c r="BD821" s="4"/>
      <c r="BE821" s="4"/>
      <c r="BF821" s="4"/>
      <c r="BG821" s="4"/>
      <c r="BH821" s="4"/>
      <c r="BI821" s="4"/>
      <c r="BJ821" s="4"/>
      <c r="BK821" s="4"/>
      <c r="BL821" s="4"/>
      <c r="BM821" s="4"/>
      <c r="BN821" s="4"/>
      <c r="BO821" s="3" t="s">
        <v>883</v>
      </c>
      <c r="BP821" s="207">
        <v>228930</v>
      </c>
      <c r="BQ821" s="207">
        <v>263954</v>
      </c>
      <c r="BR821" s="207">
        <v>318400</v>
      </c>
      <c r="BS821" s="207">
        <v>407552</v>
      </c>
      <c r="BT821" s="207">
        <v>454038</v>
      </c>
      <c r="BU821" s="4"/>
      <c r="BV821" s="3" t="s">
        <v>883</v>
      </c>
      <c r="BW821" s="207">
        <v>228930</v>
      </c>
      <c r="BX821" s="207">
        <v>263954</v>
      </c>
      <c r="BY821" s="207">
        <v>318400</v>
      </c>
      <c r="BZ821" s="207">
        <v>407552</v>
      </c>
      <c r="CA821" s="207">
        <v>454038</v>
      </c>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row>
    <row r="822" spans="1:157" ht="12.75" customHeight="1">
      <c r="A822" s="4"/>
      <c r="B822" s="4"/>
      <c r="C822" s="128"/>
      <c r="D822" s="88"/>
      <c r="E822" s="88"/>
      <c r="F822" s="88"/>
      <c r="G822" s="88"/>
      <c r="H822" s="88"/>
      <c r="I822" s="88"/>
      <c r="J822" s="88"/>
      <c r="K822" s="88"/>
      <c r="L822" s="100"/>
      <c r="M822" s="893"/>
      <c r="N822" s="893"/>
      <c r="O822" s="893"/>
      <c r="P822" s="915"/>
      <c r="Q822" s="914"/>
      <c r="R822" s="893"/>
      <c r="S822" s="893"/>
      <c r="T822" s="915"/>
      <c r="U822" s="914"/>
      <c r="V822" s="893"/>
      <c r="W822" s="893"/>
      <c r="X822" s="915"/>
      <c r="Y822" s="914"/>
      <c r="Z822" s="893"/>
      <c r="AA822" s="893"/>
      <c r="AB822" s="915"/>
      <c r="AC822" s="914"/>
      <c r="AD822" s="893"/>
      <c r="AE822" s="893"/>
      <c r="AF822" s="915"/>
      <c r="AG822" s="914"/>
      <c r="AH822" s="893"/>
      <c r="AI822" s="893"/>
      <c r="AJ822" s="915"/>
      <c r="AK822" s="4"/>
      <c r="AL822" s="4"/>
      <c r="AM822" s="4"/>
      <c r="AN822" s="4"/>
      <c r="AO822" s="4"/>
      <c r="AP822" s="4"/>
      <c r="AQ822" s="4"/>
      <c r="AR822" s="4"/>
      <c r="AS822" s="4"/>
      <c r="AT822" s="4"/>
      <c r="AU822" s="4"/>
      <c r="AV822" s="4"/>
      <c r="AW822" s="4"/>
      <c r="AX822" s="4"/>
      <c r="AY822" s="4"/>
      <c r="AZ822" s="84"/>
      <c r="BA822" s="84"/>
      <c r="BB822" s="4"/>
      <c r="BC822" s="4"/>
      <c r="BD822" s="4"/>
      <c r="BE822" s="4"/>
      <c r="BF822" s="4"/>
      <c r="BG822" s="4"/>
      <c r="BH822" s="4"/>
      <c r="BI822" s="4"/>
      <c r="BJ822" s="4"/>
      <c r="BK822" s="4"/>
      <c r="BL822" s="4"/>
      <c r="BM822" s="4"/>
      <c r="BN822" s="4"/>
      <c r="BO822" s="3" t="s">
        <v>885</v>
      </c>
      <c r="BP822" s="208">
        <v>262291</v>
      </c>
      <c r="BQ822" s="208">
        <v>302419</v>
      </c>
      <c r="BR822" s="208">
        <v>364800</v>
      </c>
      <c r="BS822" s="208">
        <v>466944</v>
      </c>
      <c r="BT822" s="208">
        <v>520205</v>
      </c>
      <c r="BU822" s="4"/>
      <c r="BV822" s="3" t="s">
        <v>885</v>
      </c>
      <c r="BW822" s="208">
        <v>262291</v>
      </c>
      <c r="BX822" s="208">
        <v>302419</v>
      </c>
      <c r="BY822" s="208">
        <v>364800</v>
      </c>
      <c r="BZ822" s="208">
        <v>466944</v>
      </c>
      <c r="CA822" s="208">
        <v>520205</v>
      </c>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row>
    <row r="823" spans="1:157" ht="12.75" customHeight="1">
      <c r="A823" s="4"/>
      <c r="B823" s="4"/>
      <c r="C823" s="943" t="s">
        <v>1455</v>
      </c>
      <c r="D823" s="893"/>
      <c r="E823" s="893"/>
      <c r="F823" s="893"/>
      <c r="G823" s="893"/>
      <c r="H823" s="893"/>
      <c r="I823" s="88"/>
      <c r="J823" s="88"/>
      <c r="K823" s="88"/>
      <c r="L823" s="100"/>
      <c r="M823" s="888"/>
      <c r="N823" s="849"/>
      <c r="O823" s="849"/>
      <c r="P823" s="881"/>
      <c r="Q823" s="888">
        <v>0</v>
      </c>
      <c r="R823" s="849"/>
      <c r="S823" s="849"/>
      <c r="T823" s="881"/>
      <c r="U823" s="888">
        <v>0</v>
      </c>
      <c r="V823" s="849"/>
      <c r="W823" s="849"/>
      <c r="X823" s="881"/>
      <c r="Y823" s="888">
        <v>0</v>
      </c>
      <c r="Z823" s="849"/>
      <c r="AA823" s="849"/>
      <c r="AB823" s="881"/>
      <c r="AC823" s="888"/>
      <c r="AD823" s="849"/>
      <c r="AE823" s="849"/>
      <c r="AF823" s="881"/>
      <c r="AG823" s="888"/>
      <c r="AH823" s="849"/>
      <c r="AI823" s="849"/>
      <c r="AJ823" s="881"/>
      <c r="AK823" s="4"/>
      <c r="AL823" s="4"/>
      <c r="AM823" s="4"/>
      <c r="AN823" s="4"/>
      <c r="AO823" s="4"/>
      <c r="AP823" s="4"/>
      <c r="AQ823" s="4"/>
      <c r="AR823" s="4"/>
      <c r="AS823" s="4"/>
      <c r="AT823" s="4"/>
      <c r="AU823" s="4"/>
      <c r="AV823" s="4"/>
      <c r="AW823" s="4"/>
      <c r="AX823" s="4"/>
      <c r="AY823" s="4"/>
      <c r="AZ823" s="84"/>
      <c r="BA823" s="84"/>
      <c r="BB823" s="4"/>
      <c r="BC823" s="4"/>
      <c r="BD823" s="4"/>
      <c r="BE823" s="4"/>
      <c r="BF823" s="4"/>
      <c r="BG823" s="4"/>
      <c r="BH823" s="4"/>
      <c r="BI823" s="4"/>
      <c r="BJ823" s="4"/>
      <c r="BK823" s="4"/>
      <c r="BL823" s="4"/>
      <c r="BM823" s="4"/>
      <c r="BN823" s="4"/>
      <c r="BO823" s="3" t="s">
        <v>887</v>
      </c>
      <c r="BP823" s="207">
        <v>238133</v>
      </c>
      <c r="BQ823" s="207">
        <v>274565</v>
      </c>
      <c r="BR823" s="207">
        <v>331200</v>
      </c>
      <c r="BS823" s="207">
        <v>423936</v>
      </c>
      <c r="BT823" s="207">
        <v>472291</v>
      </c>
      <c r="BU823" s="4"/>
      <c r="BV823" s="3" t="s">
        <v>887</v>
      </c>
      <c r="BW823" s="207">
        <v>238133</v>
      </c>
      <c r="BX823" s="207">
        <v>274565</v>
      </c>
      <c r="BY823" s="207">
        <v>331200</v>
      </c>
      <c r="BZ823" s="207">
        <v>423936</v>
      </c>
      <c r="CA823" s="207">
        <v>472291</v>
      </c>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row>
    <row r="824" spans="1:157" ht="12.75" customHeight="1">
      <c r="A824" s="4"/>
      <c r="B824" s="4"/>
      <c r="C824" s="974" t="s">
        <v>1456</v>
      </c>
      <c r="D824" s="849"/>
      <c r="E824" s="849"/>
      <c r="F824" s="849"/>
      <c r="G824" s="849"/>
      <c r="H824" s="849"/>
      <c r="I824" s="1"/>
      <c r="J824" s="1"/>
      <c r="K824" s="1"/>
      <c r="L824" s="130"/>
      <c r="M824" s="888"/>
      <c r="N824" s="849"/>
      <c r="O824" s="849"/>
      <c r="P824" s="881"/>
      <c r="Q824" s="888">
        <v>0</v>
      </c>
      <c r="R824" s="849"/>
      <c r="S824" s="849"/>
      <c r="T824" s="881"/>
      <c r="U824" s="888">
        <v>0</v>
      </c>
      <c r="V824" s="849"/>
      <c r="W824" s="849"/>
      <c r="X824" s="881"/>
      <c r="Y824" s="888">
        <v>0</v>
      </c>
      <c r="Z824" s="849"/>
      <c r="AA824" s="849"/>
      <c r="AB824" s="881"/>
      <c r="AC824" s="888"/>
      <c r="AD824" s="849"/>
      <c r="AE824" s="849"/>
      <c r="AF824" s="881"/>
      <c r="AG824" s="888"/>
      <c r="AH824" s="849"/>
      <c r="AI824" s="849"/>
      <c r="AJ824" s="881"/>
      <c r="AK824" s="4"/>
      <c r="AL824" s="4"/>
      <c r="AM824" s="4"/>
      <c r="AN824" s="4"/>
      <c r="AO824" s="4"/>
      <c r="AP824" s="4"/>
      <c r="AQ824" s="4"/>
      <c r="AR824" s="4"/>
      <c r="AS824" s="4"/>
      <c r="AT824" s="4"/>
      <c r="AU824" s="4"/>
      <c r="AV824" s="4"/>
      <c r="AW824" s="4"/>
      <c r="AX824" s="4"/>
      <c r="AY824" s="4"/>
      <c r="AZ824" s="84"/>
      <c r="BA824" s="84"/>
      <c r="BB824" s="4"/>
      <c r="BC824" s="4"/>
      <c r="BD824" s="4"/>
      <c r="BE824" s="4"/>
      <c r="BF824" s="4"/>
      <c r="BG824" s="4"/>
      <c r="BH824" s="4"/>
      <c r="BI824" s="4"/>
      <c r="BJ824" s="4"/>
      <c r="BK824" s="4"/>
      <c r="BL824" s="4"/>
      <c r="BM824" s="4"/>
      <c r="BN824" s="4"/>
      <c r="BO824" s="3" t="s">
        <v>890</v>
      </c>
      <c r="BP824" s="208">
        <v>238133</v>
      </c>
      <c r="BQ824" s="208">
        <v>274565</v>
      </c>
      <c r="BR824" s="208">
        <v>331200</v>
      </c>
      <c r="BS824" s="208">
        <v>423936</v>
      </c>
      <c r="BT824" s="208">
        <v>472291</v>
      </c>
      <c r="BU824" s="4"/>
      <c r="BV824" s="3" t="s">
        <v>890</v>
      </c>
      <c r="BW824" s="208">
        <v>238133</v>
      </c>
      <c r="BX824" s="208">
        <v>274565</v>
      </c>
      <c r="BY824" s="208">
        <v>331200</v>
      </c>
      <c r="BZ824" s="208">
        <v>423936</v>
      </c>
      <c r="CA824" s="208">
        <v>472291</v>
      </c>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row>
    <row r="825" spans="1:157" ht="12.75" customHeight="1">
      <c r="A825" s="4"/>
      <c r="B825" s="4"/>
      <c r="C825" s="974" t="s">
        <v>1457</v>
      </c>
      <c r="D825" s="849"/>
      <c r="E825" s="849"/>
      <c r="F825" s="849"/>
      <c r="G825" s="849"/>
      <c r="H825" s="849"/>
      <c r="I825" s="62"/>
      <c r="J825" s="62"/>
      <c r="K825" s="62"/>
      <c r="L825" s="209"/>
      <c r="M825" s="888"/>
      <c r="N825" s="849"/>
      <c r="O825" s="849"/>
      <c r="P825" s="881"/>
      <c r="Q825" s="888">
        <v>0</v>
      </c>
      <c r="R825" s="849"/>
      <c r="S825" s="849"/>
      <c r="T825" s="881"/>
      <c r="U825" s="888">
        <v>0</v>
      </c>
      <c r="V825" s="849"/>
      <c r="W825" s="849"/>
      <c r="X825" s="881"/>
      <c r="Y825" s="888">
        <v>0</v>
      </c>
      <c r="Z825" s="849"/>
      <c r="AA825" s="849"/>
      <c r="AB825" s="881"/>
      <c r="AC825" s="888"/>
      <c r="AD825" s="849"/>
      <c r="AE825" s="849"/>
      <c r="AF825" s="881"/>
      <c r="AG825" s="888"/>
      <c r="AH825" s="849"/>
      <c r="AI825" s="849"/>
      <c r="AJ825" s="881"/>
      <c r="AK825" s="4"/>
      <c r="AL825" s="4"/>
      <c r="AM825" s="4"/>
      <c r="AN825" s="4"/>
      <c r="AO825" s="4"/>
      <c r="AP825" s="4"/>
      <c r="AQ825" s="4"/>
      <c r="AR825" s="4"/>
      <c r="AS825" s="4"/>
      <c r="AT825" s="4"/>
      <c r="AU825" s="4"/>
      <c r="AV825" s="4"/>
      <c r="AW825" s="4"/>
      <c r="AX825" s="4"/>
      <c r="AY825" s="4"/>
      <c r="AZ825" s="84"/>
      <c r="BA825" s="84"/>
      <c r="BB825" s="4"/>
      <c r="BC825" s="4"/>
      <c r="BD825" s="4"/>
      <c r="BE825" s="4"/>
      <c r="BF825" s="4"/>
      <c r="BG825" s="4"/>
      <c r="BH825" s="4"/>
      <c r="BI825" s="4"/>
      <c r="BJ825" s="4"/>
      <c r="BK825" s="4"/>
      <c r="BL825" s="4"/>
      <c r="BM825" s="4"/>
      <c r="BN825" s="4"/>
      <c r="BO825" s="3" t="s">
        <v>894</v>
      </c>
      <c r="BP825" s="207">
        <v>262291</v>
      </c>
      <c r="BQ825" s="207">
        <v>302419</v>
      </c>
      <c r="BR825" s="207">
        <v>364800</v>
      </c>
      <c r="BS825" s="207">
        <v>466944</v>
      </c>
      <c r="BT825" s="207">
        <v>520205</v>
      </c>
      <c r="BU825" s="4"/>
      <c r="BV825" s="3" t="s">
        <v>894</v>
      </c>
      <c r="BW825" s="207">
        <v>262291</v>
      </c>
      <c r="BX825" s="207">
        <v>302419</v>
      </c>
      <c r="BY825" s="207">
        <v>364800</v>
      </c>
      <c r="BZ825" s="207">
        <v>466944</v>
      </c>
      <c r="CA825" s="207">
        <v>520205</v>
      </c>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row>
    <row r="826" spans="1:157" ht="12.75" customHeight="1">
      <c r="A826" s="4"/>
      <c r="B826" s="4"/>
      <c r="C826" s="974" t="s">
        <v>1458</v>
      </c>
      <c r="D826" s="849"/>
      <c r="E826" s="849"/>
      <c r="F826" s="849"/>
      <c r="G826" s="849"/>
      <c r="H826" s="849"/>
      <c r="I826" s="62"/>
      <c r="J826" s="62"/>
      <c r="K826" s="62"/>
      <c r="L826" s="209"/>
      <c r="M826" s="888"/>
      <c r="N826" s="849"/>
      <c r="O826" s="849"/>
      <c r="P826" s="881"/>
      <c r="Q826" s="888">
        <v>0</v>
      </c>
      <c r="R826" s="849"/>
      <c r="S826" s="849"/>
      <c r="T826" s="881"/>
      <c r="U826" s="888">
        <v>0</v>
      </c>
      <c r="V826" s="849"/>
      <c r="W826" s="849"/>
      <c r="X826" s="881"/>
      <c r="Y826" s="888">
        <v>0</v>
      </c>
      <c r="Z826" s="849"/>
      <c r="AA826" s="849"/>
      <c r="AB826" s="881"/>
      <c r="AC826" s="888"/>
      <c r="AD826" s="849"/>
      <c r="AE826" s="849"/>
      <c r="AF826" s="881"/>
      <c r="AG826" s="888"/>
      <c r="AH826" s="849"/>
      <c r="AI826" s="849"/>
      <c r="AJ826" s="881"/>
      <c r="AK826" s="4"/>
      <c r="AL826" s="4"/>
      <c r="AM826" s="4"/>
      <c r="AN826" s="4"/>
      <c r="AO826" s="4"/>
      <c r="AP826" s="4"/>
      <c r="AQ826" s="4"/>
      <c r="AR826" s="4"/>
      <c r="AS826" s="4"/>
      <c r="AT826" s="4"/>
      <c r="AU826" s="4"/>
      <c r="AV826" s="4"/>
      <c r="AW826" s="4"/>
      <c r="AX826" s="4"/>
      <c r="AY826" s="4"/>
      <c r="AZ826" s="84"/>
      <c r="BA826" s="84"/>
      <c r="BB826" s="4"/>
      <c r="BC826" s="4"/>
      <c r="BD826" s="4"/>
      <c r="BE826" s="4"/>
      <c r="BF826" s="4"/>
      <c r="BG826" s="4"/>
      <c r="BH826" s="4"/>
      <c r="BI826" s="4"/>
      <c r="BJ826" s="4"/>
      <c r="BK826" s="4"/>
      <c r="BL826" s="4"/>
      <c r="BM826" s="4"/>
      <c r="BN826" s="4"/>
      <c r="BO826" s="3" t="s">
        <v>898</v>
      </c>
      <c r="BP826" s="208">
        <v>262291</v>
      </c>
      <c r="BQ826" s="208">
        <v>302419</v>
      </c>
      <c r="BR826" s="208">
        <v>364800</v>
      </c>
      <c r="BS826" s="208">
        <v>466944</v>
      </c>
      <c r="BT826" s="208">
        <v>520205</v>
      </c>
      <c r="BU826" s="4"/>
      <c r="BV826" s="3" t="s">
        <v>898</v>
      </c>
      <c r="BW826" s="208">
        <v>262291</v>
      </c>
      <c r="BX826" s="208">
        <v>302419</v>
      </c>
      <c r="BY826" s="208">
        <v>364800</v>
      </c>
      <c r="BZ826" s="208">
        <v>466944</v>
      </c>
      <c r="CA826" s="208">
        <v>520205</v>
      </c>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row>
    <row r="827" spans="1:157" ht="12.75" customHeight="1">
      <c r="A827" s="4"/>
      <c r="B827" s="4"/>
      <c r="C827" s="974" t="s">
        <v>1459</v>
      </c>
      <c r="D827" s="849"/>
      <c r="E827" s="849"/>
      <c r="F827" s="849"/>
      <c r="G827" s="849"/>
      <c r="H827" s="849"/>
      <c r="I827" s="62"/>
      <c r="J827" s="62"/>
      <c r="K827" s="62"/>
      <c r="L827" s="209"/>
      <c r="M827" s="888"/>
      <c r="N827" s="849"/>
      <c r="O827" s="849"/>
      <c r="P827" s="881"/>
      <c r="Q827" s="888">
        <v>0</v>
      </c>
      <c r="R827" s="849"/>
      <c r="S827" s="849"/>
      <c r="T827" s="881"/>
      <c r="U827" s="888">
        <v>0</v>
      </c>
      <c r="V827" s="849"/>
      <c r="W827" s="849"/>
      <c r="X827" s="881"/>
      <c r="Y827" s="888">
        <v>0</v>
      </c>
      <c r="Z827" s="849"/>
      <c r="AA827" s="849"/>
      <c r="AB827" s="881"/>
      <c r="AC827" s="888"/>
      <c r="AD827" s="849"/>
      <c r="AE827" s="849"/>
      <c r="AF827" s="881"/>
      <c r="AG827" s="888"/>
      <c r="AH827" s="849"/>
      <c r="AI827" s="849"/>
      <c r="AJ827" s="881"/>
      <c r="AK827" s="4"/>
      <c r="AL827" s="4"/>
      <c r="AM827" s="4"/>
      <c r="AN827" s="4"/>
      <c r="AO827" s="4"/>
      <c r="AP827" s="4"/>
      <c r="AQ827" s="4"/>
      <c r="AR827" s="4"/>
      <c r="AS827" s="4"/>
      <c r="AT827" s="4"/>
      <c r="AU827" s="4"/>
      <c r="AV827" s="4"/>
      <c r="AW827" s="4"/>
      <c r="AX827" s="4"/>
      <c r="AY827" s="4"/>
      <c r="AZ827" s="84"/>
      <c r="BA827" s="84"/>
      <c r="BB827" s="4"/>
      <c r="BC827" s="4"/>
      <c r="BD827" s="4"/>
      <c r="BE827" s="4"/>
      <c r="BF827" s="4"/>
      <c r="BG827" s="4"/>
      <c r="BH827" s="4"/>
      <c r="BI827" s="4"/>
      <c r="BJ827" s="4"/>
      <c r="BK827" s="4"/>
      <c r="BL827" s="4"/>
      <c r="BM827" s="4"/>
      <c r="BN827" s="4"/>
      <c r="BO827" s="3" t="s">
        <v>901</v>
      </c>
      <c r="BP827" s="207">
        <v>327289</v>
      </c>
      <c r="BQ827" s="207">
        <v>377361</v>
      </c>
      <c r="BR827" s="207">
        <v>455200</v>
      </c>
      <c r="BS827" s="207">
        <v>582656</v>
      </c>
      <c r="BT827" s="207">
        <v>649115</v>
      </c>
      <c r="BU827" s="4"/>
      <c r="BV827" s="3" t="s">
        <v>901</v>
      </c>
      <c r="BW827" s="207">
        <v>327289</v>
      </c>
      <c r="BX827" s="207">
        <v>377361</v>
      </c>
      <c r="BY827" s="207">
        <v>455200</v>
      </c>
      <c r="BZ827" s="207">
        <v>582656</v>
      </c>
      <c r="CA827" s="207">
        <v>649115</v>
      </c>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row>
    <row r="828" spans="1:157" ht="12.75" customHeight="1">
      <c r="A828" s="4"/>
      <c r="B828" s="4"/>
      <c r="C828" s="974" t="s">
        <v>1460</v>
      </c>
      <c r="D828" s="849"/>
      <c r="E828" s="849"/>
      <c r="F828" s="849"/>
      <c r="G828" s="849"/>
      <c r="H828" s="849"/>
      <c r="I828" s="62"/>
      <c r="J828" s="62"/>
      <c r="K828" s="62"/>
      <c r="L828" s="209"/>
      <c r="M828" s="888"/>
      <c r="N828" s="849"/>
      <c r="O828" s="849"/>
      <c r="P828" s="881"/>
      <c r="Q828" s="888">
        <v>0</v>
      </c>
      <c r="R828" s="849"/>
      <c r="S828" s="849"/>
      <c r="T828" s="881"/>
      <c r="U828" s="888">
        <v>0</v>
      </c>
      <c r="V828" s="849"/>
      <c r="W828" s="849"/>
      <c r="X828" s="881"/>
      <c r="Y828" s="888">
        <v>0</v>
      </c>
      <c r="Z828" s="849"/>
      <c r="AA828" s="849"/>
      <c r="AB828" s="881"/>
      <c r="AC828" s="888"/>
      <c r="AD828" s="849"/>
      <c r="AE828" s="849"/>
      <c r="AF828" s="881"/>
      <c r="AG828" s="888"/>
      <c r="AH828" s="849"/>
      <c r="AI828" s="849"/>
      <c r="AJ828" s="881"/>
      <c r="AK828" s="4"/>
      <c r="AL828" s="4"/>
      <c r="AM828" s="4"/>
      <c r="AN828" s="4"/>
      <c r="AO828" s="4"/>
      <c r="AP828" s="4"/>
      <c r="AQ828" s="4"/>
      <c r="AR828" s="4"/>
      <c r="AS828" s="4"/>
      <c r="AT828" s="4"/>
      <c r="AU828" s="4"/>
      <c r="AV828" s="4"/>
      <c r="AW828" s="4"/>
      <c r="AX828" s="4"/>
      <c r="AY828" s="4"/>
      <c r="AZ828" s="84"/>
      <c r="BA828" s="84"/>
      <c r="BB828" s="4"/>
      <c r="BC828" s="4"/>
      <c r="BD828" s="4"/>
      <c r="BE828" s="4"/>
      <c r="BF828" s="4"/>
      <c r="BG828" s="4"/>
      <c r="BH828" s="4"/>
      <c r="BI828" s="4"/>
      <c r="BJ828" s="4"/>
      <c r="BK828" s="4"/>
      <c r="BL828" s="4"/>
      <c r="BM828" s="4"/>
      <c r="BN828" s="4"/>
      <c r="BO828" s="3" t="s">
        <v>907</v>
      </c>
      <c r="BP828" s="208">
        <v>238133</v>
      </c>
      <c r="BQ828" s="208">
        <v>274565</v>
      </c>
      <c r="BR828" s="208">
        <v>331200</v>
      </c>
      <c r="BS828" s="208">
        <v>423936</v>
      </c>
      <c r="BT828" s="208">
        <v>472291</v>
      </c>
      <c r="BU828" s="4"/>
      <c r="BV828" s="3" t="s">
        <v>907</v>
      </c>
      <c r="BW828" s="208">
        <v>238133</v>
      </c>
      <c r="BX828" s="208">
        <v>274565</v>
      </c>
      <c r="BY828" s="208">
        <v>331200</v>
      </c>
      <c r="BZ828" s="208">
        <v>423936</v>
      </c>
      <c r="CA828" s="208">
        <v>472291</v>
      </c>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row>
    <row r="829" spans="1:157" ht="12.75" customHeight="1">
      <c r="A829" s="4"/>
      <c r="B829" s="4"/>
      <c r="C829" s="107" t="s">
        <v>1461</v>
      </c>
      <c r="D829" s="62"/>
      <c r="E829" s="62"/>
      <c r="F829" s="909" t="s">
        <v>1205</v>
      </c>
      <c r="G829" s="849"/>
      <c r="H829" s="849"/>
      <c r="I829" s="849"/>
      <c r="J829" s="849"/>
      <c r="K829" s="849"/>
      <c r="L829" s="881"/>
      <c r="M829" s="888"/>
      <c r="N829" s="849"/>
      <c r="O829" s="849"/>
      <c r="P829" s="881"/>
      <c r="Q829" s="888">
        <v>0</v>
      </c>
      <c r="R829" s="849"/>
      <c r="S829" s="849"/>
      <c r="T829" s="881"/>
      <c r="U829" s="888">
        <v>0</v>
      </c>
      <c r="V829" s="849"/>
      <c r="W829" s="849"/>
      <c r="X829" s="881"/>
      <c r="Y829" s="888">
        <v>0</v>
      </c>
      <c r="Z829" s="849"/>
      <c r="AA829" s="849"/>
      <c r="AB829" s="881"/>
      <c r="AC829" s="888"/>
      <c r="AD829" s="849"/>
      <c r="AE829" s="849"/>
      <c r="AF829" s="881"/>
      <c r="AG829" s="888"/>
      <c r="AH829" s="849"/>
      <c r="AI829" s="849"/>
      <c r="AJ829" s="881"/>
      <c r="AK829" s="4"/>
      <c r="AL829" s="4"/>
      <c r="AM829" s="4"/>
      <c r="AN829" s="4"/>
      <c r="AO829" s="4"/>
      <c r="AP829" s="4"/>
      <c r="AQ829" s="4"/>
      <c r="AR829" s="4"/>
      <c r="AS829" s="4"/>
      <c r="AT829" s="4"/>
      <c r="AU829" s="4"/>
      <c r="AV829" s="4"/>
      <c r="AW829" s="4"/>
      <c r="AX829" s="4"/>
      <c r="AY829" s="4"/>
      <c r="AZ829" s="84"/>
      <c r="BA829" s="84"/>
      <c r="BB829" s="4"/>
      <c r="BC829" s="4"/>
      <c r="BD829" s="4"/>
      <c r="BE829" s="4"/>
      <c r="BF829" s="4"/>
      <c r="BG829" s="4"/>
      <c r="BH829" s="4"/>
      <c r="BI829" s="4"/>
      <c r="BJ829" s="4"/>
      <c r="BK829" s="4"/>
      <c r="BL829" s="4"/>
      <c r="BM829" s="4"/>
      <c r="BN829" s="4"/>
      <c r="BO829" s="3" t="s">
        <v>910</v>
      </c>
      <c r="BP829" s="207">
        <v>299104</v>
      </c>
      <c r="BQ829" s="207">
        <v>344864</v>
      </c>
      <c r="BR829" s="207">
        <v>416000</v>
      </c>
      <c r="BS829" s="207">
        <v>532480</v>
      </c>
      <c r="BT829" s="207">
        <v>593216</v>
      </c>
      <c r="BU829" s="4"/>
      <c r="BV829" s="3" t="s">
        <v>910</v>
      </c>
      <c r="BW829" s="207">
        <v>299104</v>
      </c>
      <c r="BX829" s="207">
        <v>344864</v>
      </c>
      <c r="BY829" s="207">
        <v>416000</v>
      </c>
      <c r="BZ829" s="207">
        <v>532480</v>
      </c>
      <c r="CA829" s="207">
        <v>593216</v>
      </c>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row>
    <row r="830" spans="1:157" ht="12.75" customHeight="1">
      <c r="A830" s="4"/>
      <c r="B830" s="4"/>
      <c r="C830" s="904" t="s">
        <v>1411</v>
      </c>
      <c r="D830" s="849"/>
      <c r="E830" s="849"/>
      <c r="F830" s="849"/>
      <c r="G830" s="849"/>
      <c r="H830" s="849"/>
      <c r="I830" s="849"/>
      <c r="J830" s="849"/>
      <c r="K830" s="849"/>
      <c r="L830" s="881"/>
      <c r="M830" s="889">
        <f>SUM(M823:P829)</f>
        <v>0</v>
      </c>
      <c r="N830" s="849"/>
      <c r="O830" s="849"/>
      <c r="P830" s="881"/>
      <c r="Q830" s="889">
        <f>SUM(Q823:T829)</f>
        <v>0</v>
      </c>
      <c r="R830" s="849"/>
      <c r="S830" s="849"/>
      <c r="T830" s="881"/>
      <c r="U830" s="889">
        <f>SUM(U823:X829)</f>
        <v>0</v>
      </c>
      <c r="V830" s="849"/>
      <c r="W830" s="849"/>
      <c r="X830" s="881"/>
      <c r="Y830" s="889">
        <f>SUM(Y823:AB829)</f>
        <v>0</v>
      </c>
      <c r="Z830" s="849"/>
      <c r="AA830" s="849"/>
      <c r="AB830" s="881"/>
      <c r="AC830" s="889">
        <f>SUM(AC823:AF829)</f>
        <v>0</v>
      </c>
      <c r="AD830" s="849"/>
      <c r="AE830" s="849"/>
      <c r="AF830" s="881"/>
      <c r="AG830" s="889">
        <f>SUM(AG823:AJ829)</f>
        <v>0</v>
      </c>
      <c r="AH830" s="849"/>
      <c r="AI830" s="849"/>
      <c r="AJ830" s="881"/>
      <c r="AK830" s="4"/>
      <c r="AL830" s="4"/>
      <c r="AM830" s="4"/>
      <c r="AN830" s="4"/>
      <c r="AO830" s="4"/>
      <c r="AP830" s="4"/>
      <c r="AQ830" s="4"/>
      <c r="AR830" s="4"/>
      <c r="AS830" s="4"/>
      <c r="AT830" s="4"/>
      <c r="AU830" s="4"/>
      <c r="AV830" s="4"/>
      <c r="AW830" s="4"/>
      <c r="AX830" s="4"/>
      <c r="AY830" s="4"/>
      <c r="AZ830" s="84"/>
      <c r="BA830" s="84"/>
      <c r="BB830" s="4"/>
      <c r="BC830" s="4"/>
      <c r="BD830" s="4"/>
      <c r="BE830" s="4"/>
      <c r="BF830" s="4"/>
      <c r="BG830" s="4"/>
      <c r="BH830" s="4"/>
      <c r="BI830" s="4"/>
      <c r="BJ830" s="4"/>
      <c r="BK830" s="4"/>
      <c r="BL830" s="4"/>
      <c r="BM830" s="4"/>
      <c r="BN830" s="4"/>
      <c r="BO830" s="3" t="s">
        <v>913</v>
      </c>
      <c r="BP830" s="208">
        <v>262291</v>
      </c>
      <c r="BQ830" s="208">
        <v>302419</v>
      </c>
      <c r="BR830" s="208">
        <v>364800</v>
      </c>
      <c r="BS830" s="208">
        <v>466944</v>
      </c>
      <c r="BT830" s="208">
        <v>520205</v>
      </c>
      <c r="BU830" s="4"/>
      <c r="BV830" s="3" t="s">
        <v>913</v>
      </c>
      <c r="BW830" s="208">
        <v>262291</v>
      </c>
      <c r="BX830" s="208">
        <v>302419</v>
      </c>
      <c r="BY830" s="208">
        <v>364800</v>
      </c>
      <c r="BZ830" s="208">
        <v>466944</v>
      </c>
      <c r="CA830" s="208">
        <v>520205</v>
      </c>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row>
    <row r="831" spans="1:157" ht="12.75" customHeight="1">
      <c r="A831" s="4"/>
      <c r="B831" s="4"/>
      <c r="C831" s="43" t="s">
        <v>1462</v>
      </c>
      <c r="D831" s="91"/>
      <c r="E831" s="91"/>
      <c r="F831" s="91"/>
      <c r="G831" s="91"/>
      <c r="H831" s="91"/>
      <c r="I831" s="91"/>
      <c r="J831" s="91"/>
      <c r="K831" s="91"/>
      <c r="L831" s="91"/>
      <c r="M831" s="184"/>
      <c r="N831" s="184"/>
      <c r="O831" s="184"/>
      <c r="P831" s="184"/>
      <c r="Q831" s="184"/>
      <c r="R831" s="184"/>
      <c r="S831" s="184"/>
      <c r="T831" s="184"/>
      <c r="U831" s="184"/>
      <c r="V831" s="184"/>
      <c r="W831" s="184"/>
      <c r="X831" s="184"/>
      <c r="Y831" s="184"/>
      <c r="Z831" s="184"/>
      <c r="AA831" s="184"/>
      <c r="AB831" s="184"/>
      <c r="AC831" s="184"/>
      <c r="AD831" s="184"/>
      <c r="AE831" s="184"/>
      <c r="AF831" s="184"/>
      <c r="AG831" s="184"/>
      <c r="AH831" s="184"/>
      <c r="AI831" s="184"/>
      <c r="AJ831" s="184"/>
      <c r="AK831" s="4"/>
      <c r="AL831" s="4"/>
      <c r="AM831" s="4"/>
      <c r="AN831" s="4"/>
      <c r="AO831" s="4"/>
      <c r="AP831" s="4"/>
      <c r="AQ831" s="4"/>
      <c r="AR831" s="4"/>
      <c r="AS831" s="4"/>
      <c r="AT831" s="4"/>
      <c r="AU831" s="4"/>
      <c r="AV831" s="4"/>
      <c r="AW831" s="4"/>
      <c r="AX831" s="4"/>
      <c r="AY831" s="4"/>
      <c r="AZ831" s="84"/>
      <c r="BA831" s="84"/>
      <c r="BB831" s="4"/>
      <c r="BC831" s="4"/>
      <c r="BD831" s="4"/>
      <c r="BE831" s="4"/>
      <c r="BF831" s="4"/>
      <c r="BG831" s="4"/>
      <c r="BH831" s="4"/>
      <c r="BI831" s="4"/>
      <c r="BJ831" s="4"/>
      <c r="BK831" s="4"/>
      <c r="BL831" s="4"/>
      <c r="BM831" s="4"/>
      <c r="BN831" s="4"/>
      <c r="BO831" s="3" t="s">
        <v>915</v>
      </c>
      <c r="BP831" s="207">
        <v>262291</v>
      </c>
      <c r="BQ831" s="207">
        <v>302419</v>
      </c>
      <c r="BR831" s="207">
        <v>364800</v>
      </c>
      <c r="BS831" s="207">
        <v>466944</v>
      </c>
      <c r="BT831" s="207">
        <v>520205</v>
      </c>
      <c r="BU831" s="4"/>
      <c r="BV831" s="3" t="s">
        <v>915</v>
      </c>
      <c r="BW831" s="207">
        <v>262291</v>
      </c>
      <c r="BX831" s="207">
        <v>302419</v>
      </c>
      <c r="BY831" s="207">
        <v>364800</v>
      </c>
      <c r="BZ831" s="207">
        <v>466944</v>
      </c>
      <c r="CA831" s="207">
        <v>520205</v>
      </c>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row>
    <row r="832" spans="1:157" ht="12.75" customHeight="1">
      <c r="A832" s="4"/>
      <c r="B832" s="4"/>
      <c r="C832" s="43" t="s">
        <v>1463</v>
      </c>
      <c r="D832" s="91"/>
      <c r="E832" s="91"/>
      <c r="F832" s="91"/>
      <c r="G832" s="91"/>
      <c r="H832" s="91"/>
      <c r="I832" s="91"/>
      <c r="J832" s="91"/>
      <c r="K832" s="91"/>
      <c r="L832" s="91"/>
      <c r="M832" s="184"/>
      <c r="N832" s="184"/>
      <c r="O832" s="184"/>
      <c r="P832" s="184"/>
      <c r="Q832" s="184"/>
      <c r="R832" s="184"/>
      <c r="S832" s="184"/>
      <c r="T832" s="184"/>
      <c r="U832" s="184"/>
      <c r="V832" s="184"/>
      <c r="W832" s="184"/>
      <c r="X832" s="184"/>
      <c r="Y832" s="184"/>
      <c r="Z832" s="184"/>
      <c r="AA832" s="184"/>
      <c r="AB832" s="184"/>
      <c r="AC832" s="184"/>
      <c r="AD832" s="184"/>
      <c r="AE832" s="184"/>
      <c r="AF832" s="184"/>
      <c r="AG832" s="184"/>
      <c r="AH832" s="184"/>
      <c r="AI832" s="184"/>
      <c r="AJ832" s="184"/>
      <c r="AK832" s="4"/>
      <c r="AL832" s="4"/>
      <c r="AM832" s="4"/>
      <c r="AN832" s="4"/>
      <c r="AO832" s="4"/>
      <c r="AP832" s="4"/>
      <c r="AQ832" s="4"/>
      <c r="AR832" s="4"/>
      <c r="AS832" s="4"/>
      <c r="AT832" s="4"/>
      <c r="AU832" s="4"/>
      <c r="AV832" s="4"/>
      <c r="AW832" s="4"/>
      <c r="AX832" s="4"/>
      <c r="AY832" s="4"/>
      <c r="AZ832" s="84"/>
      <c r="BA832" s="84"/>
      <c r="BB832" s="4"/>
      <c r="BC832" s="4"/>
      <c r="BD832" s="4"/>
      <c r="BE832" s="4"/>
      <c r="BF832" s="4"/>
      <c r="BG832" s="4"/>
      <c r="BH832" s="4"/>
      <c r="BI832" s="4"/>
      <c r="BJ832" s="4"/>
      <c r="BK832" s="4"/>
      <c r="BL832" s="4"/>
      <c r="BM832" s="4"/>
      <c r="BN832" s="4"/>
      <c r="BO832" s="3" t="s">
        <v>918</v>
      </c>
      <c r="BP832" s="208">
        <v>238133</v>
      </c>
      <c r="BQ832" s="208">
        <v>274565</v>
      </c>
      <c r="BR832" s="208">
        <v>331200</v>
      </c>
      <c r="BS832" s="208">
        <v>423936</v>
      </c>
      <c r="BT832" s="208">
        <v>472291</v>
      </c>
      <c r="BU832" s="4"/>
      <c r="BV832" s="3" t="s">
        <v>918</v>
      </c>
      <c r="BW832" s="208">
        <v>238133</v>
      </c>
      <c r="BX832" s="208">
        <v>274565</v>
      </c>
      <c r="BY832" s="208">
        <v>331200</v>
      </c>
      <c r="BZ832" s="208">
        <v>423936</v>
      </c>
      <c r="CA832" s="208">
        <v>472291</v>
      </c>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row>
    <row r="833" spans="1:157" ht="12.75" customHeight="1">
      <c r="A833" s="4"/>
      <c r="B833" s="4"/>
      <c r="C833" s="91"/>
      <c r="D833" s="91"/>
      <c r="E833" s="91"/>
      <c r="F833" s="91"/>
      <c r="G833" s="91"/>
      <c r="H833" s="91"/>
      <c r="I833" s="91"/>
      <c r="J833" s="91"/>
      <c r="K833" s="91"/>
      <c r="L833" s="91"/>
      <c r="M833" s="184"/>
      <c r="N833" s="184"/>
      <c r="O833" s="184"/>
      <c r="P833" s="184"/>
      <c r="Q833" s="184"/>
      <c r="R833" s="184"/>
      <c r="S833" s="184"/>
      <c r="T833" s="184"/>
      <c r="U833" s="184"/>
      <c r="V833" s="184"/>
      <c r="W833" s="184"/>
      <c r="X833" s="184"/>
      <c r="Y833" s="184"/>
      <c r="Z833" s="184"/>
      <c r="AA833" s="184"/>
      <c r="AB833" s="184"/>
      <c r="AC833" s="184"/>
      <c r="AD833" s="184"/>
      <c r="AE833" s="184"/>
      <c r="AF833" s="184"/>
      <c r="AG833" s="184"/>
      <c r="AH833" s="184"/>
      <c r="AI833" s="184"/>
      <c r="AJ833" s="184"/>
      <c r="AK833" s="4"/>
      <c r="AL833" s="4"/>
      <c r="AM833" s="4"/>
      <c r="AN833" s="4"/>
      <c r="AO833" s="4"/>
      <c r="AP833" s="4"/>
      <c r="AQ833" s="4"/>
      <c r="AR833" s="4"/>
      <c r="AS833" s="4"/>
      <c r="AT833" s="4"/>
      <c r="AU833" s="4"/>
      <c r="AV833" s="4"/>
      <c r="AW833" s="4"/>
      <c r="AX833" s="4"/>
      <c r="AY833" s="4"/>
      <c r="AZ833" s="84"/>
      <c r="BA833" s="84"/>
      <c r="BB833" s="4"/>
      <c r="BC833" s="4"/>
      <c r="BD833" s="4"/>
      <c r="BE833" s="4"/>
      <c r="BF833" s="4"/>
      <c r="BG833" s="4"/>
      <c r="BH833" s="4"/>
      <c r="BI833" s="4"/>
      <c r="BJ833" s="4"/>
      <c r="BK833" s="4"/>
      <c r="BL833" s="4"/>
      <c r="BM833" s="4"/>
      <c r="BN833" s="4"/>
      <c r="BO833" s="3" t="s">
        <v>921</v>
      </c>
      <c r="BP833" s="207">
        <v>262291</v>
      </c>
      <c r="BQ833" s="207">
        <v>302419</v>
      </c>
      <c r="BR833" s="207">
        <v>364800</v>
      </c>
      <c r="BS833" s="207">
        <v>466944</v>
      </c>
      <c r="BT833" s="207">
        <v>520205</v>
      </c>
      <c r="BU833" s="4"/>
      <c r="BV833" s="3" t="s">
        <v>921</v>
      </c>
      <c r="BW833" s="207">
        <v>262291</v>
      </c>
      <c r="BX833" s="207">
        <v>302419</v>
      </c>
      <c r="BY833" s="207">
        <v>364800</v>
      </c>
      <c r="BZ833" s="207">
        <v>466944</v>
      </c>
      <c r="CA833" s="207">
        <v>520205</v>
      </c>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row>
    <row r="834" spans="1:157" ht="12.75" customHeight="1">
      <c r="A834" s="4"/>
      <c r="B834" s="4"/>
      <c r="C834" s="3" t="s">
        <v>1464</v>
      </c>
      <c r="D834" s="4"/>
      <c r="E834" s="4"/>
      <c r="F834" s="4"/>
      <c r="G834" s="4"/>
      <c r="H834" s="4"/>
      <c r="I834" s="4"/>
      <c r="J834" s="4"/>
      <c r="K834" s="4"/>
      <c r="L834" s="4"/>
      <c r="M834" s="4"/>
      <c r="N834" s="4"/>
      <c r="O834" s="4"/>
      <c r="P834" s="4"/>
      <c r="Q834" s="4"/>
      <c r="R834" s="12"/>
      <c r="S834" s="12"/>
      <c r="T834" s="12"/>
      <c r="U834" s="12"/>
      <c r="V834" s="12"/>
      <c r="W834" s="12"/>
      <c r="X834" s="12"/>
      <c r="Y834" s="12"/>
      <c r="Z834" s="12"/>
      <c r="AA834" s="12"/>
      <c r="AB834" s="12"/>
      <c r="AC834" s="12"/>
      <c r="AD834" s="12"/>
      <c r="AE834" s="12"/>
      <c r="AF834" s="12"/>
      <c r="AG834" s="12"/>
      <c r="AH834" s="12"/>
      <c r="AI834" s="12"/>
      <c r="AJ834" s="12"/>
      <c r="AK834" s="4"/>
      <c r="AL834" s="4"/>
      <c r="AM834" s="4"/>
      <c r="AN834" s="4"/>
      <c r="AO834" s="4"/>
      <c r="AP834" s="4"/>
      <c r="AQ834" s="4"/>
      <c r="AR834" s="4"/>
      <c r="AS834" s="4"/>
      <c r="AT834" s="4"/>
      <c r="AU834" s="4"/>
      <c r="AV834" s="4"/>
      <c r="AW834" s="4"/>
      <c r="AX834" s="4"/>
      <c r="AY834" s="4"/>
      <c r="AZ834" s="84"/>
      <c r="BA834" s="84"/>
      <c r="BB834" s="4"/>
      <c r="BC834" s="4"/>
      <c r="BD834" s="4"/>
      <c r="BE834" s="4"/>
      <c r="BF834" s="4"/>
      <c r="BG834" s="4"/>
      <c r="BH834" s="4"/>
      <c r="BI834" s="4"/>
      <c r="BJ834" s="4"/>
      <c r="BK834" s="4"/>
      <c r="BL834" s="4"/>
      <c r="BM834" s="4"/>
      <c r="BN834" s="4"/>
      <c r="BO834" s="3" t="s">
        <v>923</v>
      </c>
      <c r="BP834" s="208">
        <v>262291</v>
      </c>
      <c r="BQ834" s="208">
        <v>302419</v>
      </c>
      <c r="BR834" s="208">
        <v>364800</v>
      </c>
      <c r="BS834" s="208">
        <v>466944</v>
      </c>
      <c r="BT834" s="208">
        <v>520205</v>
      </c>
      <c r="BU834" s="4"/>
      <c r="BV834" s="3" t="s">
        <v>923</v>
      </c>
      <c r="BW834" s="208">
        <v>262291</v>
      </c>
      <c r="BX834" s="208">
        <v>302419</v>
      </c>
      <c r="BY834" s="208">
        <v>364800</v>
      </c>
      <c r="BZ834" s="208">
        <v>466944</v>
      </c>
      <c r="CA834" s="208">
        <v>520205</v>
      </c>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7" ht="12.75" customHeight="1">
      <c r="A835" s="4"/>
      <c r="B835" s="4"/>
      <c r="C835" s="977" t="s">
        <v>1465</v>
      </c>
      <c r="D835" s="849"/>
      <c r="E835" s="849"/>
      <c r="F835" s="849"/>
      <c r="G835" s="849"/>
      <c r="H835" s="849"/>
      <c r="I835" s="849"/>
      <c r="J835" s="849"/>
      <c r="K835" s="849"/>
      <c r="L835" s="849"/>
      <c r="M835" s="849"/>
      <c r="N835" s="849"/>
      <c r="O835" s="849"/>
      <c r="P835" s="849"/>
      <c r="Q835" s="849"/>
      <c r="R835" s="849"/>
      <c r="S835" s="849"/>
      <c r="T835" s="849"/>
      <c r="U835" s="849"/>
      <c r="V835" s="849"/>
      <c r="W835" s="849"/>
      <c r="X835" s="849"/>
      <c r="Y835" s="849"/>
      <c r="Z835" s="849"/>
      <c r="AA835" s="849"/>
      <c r="AB835" s="849"/>
      <c r="AC835" s="849"/>
      <c r="AD835" s="849"/>
      <c r="AE835" s="849"/>
      <c r="AF835" s="849"/>
      <c r="AG835" s="849"/>
      <c r="AH835" s="849"/>
      <c r="AI835" s="849"/>
      <c r="AJ835" s="881"/>
      <c r="AK835" s="4"/>
      <c r="AL835" s="4"/>
      <c r="AM835" s="4"/>
      <c r="AN835" s="4"/>
      <c r="AO835" s="4"/>
      <c r="AP835" s="4"/>
      <c r="AQ835" s="4"/>
      <c r="AR835" s="4"/>
      <c r="AS835" s="4"/>
      <c r="AT835" s="4"/>
      <c r="AU835" s="4"/>
      <c r="AV835" s="4"/>
      <c r="AW835" s="4"/>
      <c r="AX835" s="4"/>
      <c r="AY835" s="4"/>
      <c r="AZ835" s="84"/>
      <c r="BA835" s="84"/>
      <c r="BB835" s="4"/>
      <c r="BC835" s="4"/>
      <c r="BD835" s="4"/>
      <c r="BE835" s="4"/>
      <c r="BF835" s="4"/>
      <c r="BG835" s="4"/>
      <c r="BH835" s="4"/>
      <c r="BI835" s="4"/>
      <c r="BJ835" s="4"/>
      <c r="BK835" s="4"/>
      <c r="BL835" s="4"/>
      <c r="BM835" s="4"/>
      <c r="BN835" s="4"/>
      <c r="BO835" s="3" t="s">
        <v>926</v>
      </c>
      <c r="BP835" s="207">
        <v>303706</v>
      </c>
      <c r="BQ835" s="207">
        <v>350170</v>
      </c>
      <c r="BR835" s="207">
        <v>422400</v>
      </c>
      <c r="BS835" s="207">
        <v>540672</v>
      </c>
      <c r="BT835" s="207">
        <v>602342</v>
      </c>
      <c r="BU835" s="4"/>
      <c r="BV835" s="3" t="s">
        <v>926</v>
      </c>
      <c r="BW835" s="207">
        <v>303706</v>
      </c>
      <c r="BX835" s="207">
        <v>350170</v>
      </c>
      <c r="BY835" s="207">
        <v>422400</v>
      </c>
      <c r="BZ835" s="207">
        <v>540672</v>
      </c>
      <c r="CA835" s="207">
        <v>602342</v>
      </c>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7" ht="12.75" customHeight="1">
      <c r="A836" s="4"/>
      <c r="B836" s="4"/>
      <c r="C836" s="4" t="s">
        <v>1466</v>
      </c>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84"/>
      <c r="BA836" s="84"/>
      <c r="BB836" s="4"/>
      <c r="BC836" s="4"/>
      <c r="BD836" s="4"/>
      <c r="BE836" s="4"/>
      <c r="BF836" s="4"/>
      <c r="BG836" s="4"/>
      <c r="BH836" s="4"/>
      <c r="BI836" s="4"/>
      <c r="BJ836" s="4"/>
      <c r="BK836" s="4"/>
      <c r="BL836" s="4"/>
      <c r="BM836" s="4"/>
      <c r="BN836" s="4"/>
      <c r="BO836" s="3" t="s">
        <v>930</v>
      </c>
      <c r="BP836" s="208">
        <v>299104</v>
      </c>
      <c r="BQ836" s="208">
        <v>344864</v>
      </c>
      <c r="BR836" s="208">
        <v>416000</v>
      </c>
      <c r="BS836" s="208">
        <v>532480</v>
      </c>
      <c r="BT836" s="208">
        <v>593216</v>
      </c>
      <c r="BU836" s="4"/>
      <c r="BV836" s="3" t="s">
        <v>930</v>
      </c>
      <c r="BW836" s="208">
        <v>299104</v>
      </c>
      <c r="BX836" s="208">
        <v>344864</v>
      </c>
      <c r="BY836" s="208">
        <v>416000</v>
      </c>
      <c r="BZ836" s="208">
        <v>532480</v>
      </c>
      <c r="CA836" s="208">
        <v>593216</v>
      </c>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7" ht="12.75" customHeight="1">
      <c r="A837" s="4"/>
      <c r="B837" s="4"/>
      <c r="C837" s="3"/>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84"/>
      <c r="BA837" s="84"/>
      <c r="BB837" s="4"/>
      <c r="BC837" s="4"/>
      <c r="BD837" s="4"/>
      <c r="BE837" s="4"/>
      <c r="BF837" s="4"/>
      <c r="BG837" s="4"/>
      <c r="BH837" s="4"/>
      <c r="BI837" s="4"/>
      <c r="BJ837" s="4"/>
      <c r="BK837" s="4"/>
      <c r="BL837" s="4"/>
      <c r="BM837" s="4"/>
      <c r="BN837" s="4"/>
      <c r="BO837" s="3" t="s">
        <v>935</v>
      </c>
      <c r="BP837" s="207">
        <v>262291</v>
      </c>
      <c r="BQ837" s="207">
        <v>302419</v>
      </c>
      <c r="BR837" s="207">
        <v>364800</v>
      </c>
      <c r="BS837" s="207">
        <v>466944</v>
      </c>
      <c r="BT837" s="207">
        <v>520205</v>
      </c>
      <c r="BU837" s="4"/>
      <c r="BV837" s="3" t="s">
        <v>935</v>
      </c>
      <c r="BW837" s="207">
        <v>262291</v>
      </c>
      <c r="BX837" s="207">
        <v>302419</v>
      </c>
      <c r="BY837" s="207">
        <v>364800</v>
      </c>
      <c r="BZ837" s="207">
        <v>466944</v>
      </c>
      <c r="CA837" s="207">
        <v>520205</v>
      </c>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7" ht="15.75" customHeight="1">
      <c r="A838" s="3" t="s">
        <v>1106</v>
      </c>
      <c r="B838" s="4"/>
      <c r="C838" s="3" t="s">
        <v>1467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84"/>
      <c r="BA838" s="84"/>
      <c r="BB838" s="4"/>
      <c r="BC838" s="4"/>
      <c r="BD838" s="4"/>
      <c r="BE838" s="4"/>
      <c r="BF838" s="4"/>
      <c r="BG838" s="4"/>
      <c r="BH838" s="4"/>
      <c r="BI838" s="4"/>
      <c r="BJ838" s="4"/>
      <c r="BK838" s="4"/>
      <c r="BL838" s="4"/>
      <c r="BM838" s="4"/>
      <c r="BN838" s="4"/>
      <c r="BO838" s="3" t="s">
        <v>938</v>
      </c>
      <c r="BP838" s="208">
        <v>279547</v>
      </c>
      <c r="BQ838" s="208">
        <v>322315</v>
      </c>
      <c r="BR838" s="208">
        <v>388800</v>
      </c>
      <c r="BS838" s="208">
        <v>497664</v>
      </c>
      <c r="BT838" s="208">
        <v>554429</v>
      </c>
      <c r="BU838" s="4"/>
      <c r="BV838" s="3" t="s">
        <v>938</v>
      </c>
      <c r="BW838" s="208">
        <v>279547</v>
      </c>
      <c r="BX838" s="208">
        <v>322315</v>
      </c>
      <c r="BY838" s="208">
        <v>388800</v>
      </c>
      <c r="BZ838" s="208">
        <v>497664</v>
      </c>
      <c r="CA838" s="208">
        <v>554429</v>
      </c>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7"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84"/>
      <c r="BA839" s="84"/>
      <c r="BB839" s="4"/>
      <c r="BC839" s="4"/>
      <c r="BD839" s="4"/>
      <c r="BE839" s="4"/>
      <c r="BF839" s="4"/>
      <c r="BG839" s="4"/>
      <c r="BH839" s="4"/>
      <c r="BI839" s="4"/>
      <c r="BJ839" s="4"/>
      <c r="BK839" s="4"/>
      <c r="BL839" s="4"/>
      <c r="BM839" s="4"/>
      <c r="BN839" s="4"/>
      <c r="BO839" s="3" t="s">
        <v>940</v>
      </c>
      <c r="BP839" s="207">
        <v>278397</v>
      </c>
      <c r="BQ839" s="207">
        <v>320989</v>
      </c>
      <c r="BR839" s="207">
        <v>387200</v>
      </c>
      <c r="BS839" s="207">
        <v>495616</v>
      </c>
      <c r="BT839" s="207">
        <v>552147</v>
      </c>
      <c r="BU839" s="4"/>
      <c r="BV839" s="3" t="s">
        <v>940</v>
      </c>
      <c r="BW839" s="207">
        <v>278397</v>
      </c>
      <c r="BX839" s="207">
        <v>320989</v>
      </c>
      <c r="BY839" s="207">
        <v>387200</v>
      </c>
      <c r="BZ839" s="207">
        <v>495616</v>
      </c>
      <c r="CA839" s="207">
        <v>552147</v>
      </c>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7" ht="15.75" customHeight="1">
      <c r="A840" s="4"/>
      <c r="B840" s="4"/>
      <c r="C840" s="3" t="s">
        <v>1468</v>
      </c>
      <c r="D840" s="4"/>
      <c r="E840" s="4"/>
      <c r="F840" s="4"/>
      <c r="G840" s="4"/>
      <c r="H840" s="4"/>
      <c r="I840" s="4"/>
      <c r="J840" s="129" t="s">
        <v>1469</v>
      </c>
      <c r="K840" s="1"/>
      <c r="L840" s="1"/>
      <c r="M840" s="1"/>
      <c r="N840" s="1"/>
      <c r="O840" s="1"/>
      <c r="P840" s="1"/>
      <c r="Q840" s="1"/>
      <c r="R840" s="1"/>
      <c r="S840" s="1"/>
      <c r="T840" s="1"/>
      <c r="U840" s="1"/>
      <c r="V840" s="130"/>
      <c r="W840" s="906">
        <v>1000</v>
      </c>
      <c r="X840" s="849"/>
      <c r="Y840" s="849"/>
      <c r="Z840" s="849"/>
      <c r="AA840" s="849"/>
      <c r="AB840" s="849"/>
      <c r="AC840" s="881"/>
      <c r="AD840" s="4"/>
      <c r="AE840" s="4"/>
      <c r="AF840" s="4"/>
      <c r="AG840" s="4"/>
      <c r="AH840" s="4"/>
      <c r="AI840" s="4"/>
      <c r="AJ840" s="4"/>
      <c r="AK840" s="4"/>
      <c r="AL840" s="4"/>
      <c r="AM840" s="4"/>
      <c r="AN840" s="4"/>
      <c r="AO840" s="4"/>
      <c r="AP840" s="4"/>
      <c r="AQ840" s="4"/>
      <c r="AR840" s="4"/>
      <c r="AS840" s="4"/>
      <c r="AT840" s="4"/>
      <c r="AU840" s="4"/>
      <c r="AV840" s="4"/>
      <c r="AW840" s="4"/>
      <c r="AX840" s="4"/>
      <c r="AY840" s="4"/>
      <c r="AZ840" s="84"/>
      <c r="BA840" s="84"/>
      <c r="BB840" s="4"/>
      <c r="BC840" s="4"/>
      <c r="BD840" s="4"/>
      <c r="BE840" s="4"/>
      <c r="BF840" s="4"/>
      <c r="BG840" s="4"/>
      <c r="BH840" s="4"/>
      <c r="BI840" s="4"/>
      <c r="BJ840" s="4"/>
      <c r="BK840" s="4"/>
      <c r="BL840" s="4"/>
      <c r="BM840" s="4"/>
      <c r="BN840" s="4"/>
      <c r="BO840" s="3" t="s">
        <v>942</v>
      </c>
      <c r="BP840" s="208">
        <v>262291</v>
      </c>
      <c r="BQ840" s="208">
        <v>302419</v>
      </c>
      <c r="BR840" s="208">
        <v>364800</v>
      </c>
      <c r="BS840" s="208">
        <v>466944</v>
      </c>
      <c r="BT840" s="208">
        <v>520205</v>
      </c>
      <c r="BU840" s="4"/>
      <c r="BV840" s="3" t="s">
        <v>942</v>
      </c>
      <c r="BW840" s="208">
        <v>262291</v>
      </c>
      <c r="BX840" s="208">
        <v>302419</v>
      </c>
      <c r="BY840" s="208">
        <v>364800</v>
      </c>
      <c r="BZ840" s="208">
        <v>466944</v>
      </c>
      <c r="CA840" s="208">
        <v>520205</v>
      </c>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7" ht="12.75" customHeight="1">
      <c r="A841" s="4"/>
      <c r="B841" s="4"/>
      <c r="C841" s="4"/>
      <c r="D841" s="4"/>
      <c r="E841" s="4"/>
      <c r="F841" s="4"/>
      <c r="G841" s="4"/>
      <c r="H841" s="4"/>
      <c r="I841" s="4"/>
      <c r="J841" s="129" t="s">
        <v>1470</v>
      </c>
      <c r="K841" s="1"/>
      <c r="L841" s="1"/>
      <c r="M841" s="1"/>
      <c r="N841" s="1"/>
      <c r="O841" s="1"/>
      <c r="P841" s="1"/>
      <c r="Q841" s="1"/>
      <c r="R841" s="1"/>
      <c r="S841" s="1"/>
      <c r="T841" s="1"/>
      <c r="U841" s="1"/>
      <c r="V841" s="130"/>
      <c r="W841" s="906">
        <v>7000</v>
      </c>
      <c r="X841" s="849"/>
      <c r="Y841" s="849"/>
      <c r="Z841" s="849"/>
      <c r="AA841" s="849"/>
      <c r="AB841" s="849"/>
      <c r="AC841" s="881"/>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3" t="s">
        <v>948</v>
      </c>
      <c r="BP841" s="207">
        <v>228930</v>
      </c>
      <c r="BQ841" s="207">
        <v>263954</v>
      </c>
      <c r="BR841" s="207">
        <v>318400</v>
      </c>
      <c r="BS841" s="207">
        <v>407552</v>
      </c>
      <c r="BT841" s="207">
        <v>454038</v>
      </c>
      <c r="BU841" s="4"/>
      <c r="BV841" s="3" t="s">
        <v>948</v>
      </c>
      <c r="BW841" s="207">
        <v>228930</v>
      </c>
      <c r="BX841" s="207">
        <v>263954</v>
      </c>
      <c r="BY841" s="207">
        <v>318400</v>
      </c>
      <c r="BZ841" s="207">
        <v>407552</v>
      </c>
      <c r="CA841" s="207">
        <v>454038</v>
      </c>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7" ht="12.75" customHeight="1">
      <c r="A842" s="4"/>
      <c r="B842" s="4"/>
      <c r="C842" s="4"/>
      <c r="D842" s="4"/>
      <c r="E842" s="4"/>
      <c r="F842" s="4"/>
      <c r="G842" s="4"/>
      <c r="H842" s="4"/>
      <c r="I842" s="4"/>
      <c r="J842" s="129" t="s">
        <v>1471</v>
      </c>
      <c r="K842" s="1"/>
      <c r="L842" s="1"/>
      <c r="M842" s="1"/>
      <c r="N842" s="1"/>
      <c r="O842" s="1"/>
      <c r="P842" s="1"/>
      <c r="Q842" s="1"/>
      <c r="R842" s="1"/>
      <c r="S842" s="1"/>
      <c r="T842" s="1"/>
      <c r="U842" s="1"/>
      <c r="V842" s="130"/>
      <c r="W842" s="906">
        <v>15000</v>
      </c>
      <c r="X842" s="849"/>
      <c r="Y842" s="849"/>
      <c r="Z842" s="849"/>
      <c r="AA842" s="849"/>
      <c r="AB842" s="849"/>
      <c r="AC842" s="881"/>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3" t="s">
        <v>953</v>
      </c>
      <c r="BP842" s="208">
        <v>278397</v>
      </c>
      <c r="BQ842" s="208">
        <v>320989</v>
      </c>
      <c r="BR842" s="208">
        <v>387200</v>
      </c>
      <c r="BS842" s="208">
        <v>495616</v>
      </c>
      <c r="BT842" s="208">
        <v>552147</v>
      </c>
      <c r="BU842" s="4"/>
      <c r="BV842" s="3" t="s">
        <v>953</v>
      </c>
      <c r="BW842" s="208">
        <v>278397</v>
      </c>
      <c r="BX842" s="208">
        <v>320989</v>
      </c>
      <c r="BY842" s="208">
        <v>387200</v>
      </c>
      <c r="BZ842" s="208">
        <v>495616</v>
      </c>
      <c r="CA842" s="208">
        <v>552147</v>
      </c>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7" ht="12.75" customHeight="1">
      <c r="A843" s="4"/>
      <c r="B843" s="4"/>
      <c r="C843" s="4"/>
      <c r="D843" s="4"/>
      <c r="E843" s="4"/>
      <c r="F843" s="4"/>
      <c r="G843" s="4"/>
      <c r="H843" s="4"/>
      <c r="I843" s="4"/>
      <c r="J843" s="129" t="s">
        <v>1472</v>
      </c>
      <c r="K843" s="1"/>
      <c r="L843" s="1"/>
      <c r="M843" s="1"/>
      <c r="N843" s="1"/>
      <c r="O843" s="1"/>
      <c r="P843" s="1"/>
      <c r="Q843" s="1"/>
      <c r="R843" s="1"/>
      <c r="S843" s="1"/>
      <c r="T843" s="1"/>
      <c r="U843" s="1"/>
      <c r="V843" s="130"/>
      <c r="W843" s="906"/>
      <c r="X843" s="849"/>
      <c r="Y843" s="849"/>
      <c r="Z843" s="849"/>
      <c r="AA843" s="849"/>
      <c r="AB843" s="849"/>
      <c r="AC843" s="881"/>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3" t="s">
        <v>958</v>
      </c>
      <c r="BP843" s="207">
        <v>262291</v>
      </c>
      <c r="BQ843" s="207">
        <v>302419</v>
      </c>
      <c r="BR843" s="207">
        <v>364800</v>
      </c>
      <c r="BS843" s="207">
        <v>466944</v>
      </c>
      <c r="BT843" s="207">
        <v>520205</v>
      </c>
      <c r="BU843" s="4"/>
      <c r="BV843" s="3" t="s">
        <v>958</v>
      </c>
      <c r="BW843" s="207">
        <v>262291</v>
      </c>
      <c r="BX843" s="207">
        <v>302419</v>
      </c>
      <c r="BY843" s="207">
        <v>364800</v>
      </c>
      <c r="BZ843" s="207">
        <v>466944</v>
      </c>
      <c r="CA843" s="207">
        <v>520205</v>
      </c>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7" ht="12.75" customHeight="1">
      <c r="A844" s="4"/>
      <c r="B844" s="4"/>
      <c r="C844" s="4"/>
      <c r="D844" s="4"/>
      <c r="E844" s="4"/>
      <c r="F844" s="4"/>
      <c r="G844" s="4"/>
      <c r="H844" s="4"/>
      <c r="I844" s="4"/>
      <c r="J844" s="129" t="s">
        <v>232</v>
      </c>
      <c r="K844" s="1"/>
      <c r="L844" s="1"/>
      <c r="M844" s="909" t="s">
        <v>1473</v>
      </c>
      <c r="N844" s="849"/>
      <c r="O844" s="849"/>
      <c r="P844" s="849"/>
      <c r="Q844" s="849"/>
      <c r="R844" s="849"/>
      <c r="S844" s="849"/>
      <c r="T844" s="849"/>
      <c r="U844" s="849"/>
      <c r="V844" s="881"/>
      <c r="W844" s="906">
        <v>20000</v>
      </c>
      <c r="X844" s="849"/>
      <c r="Y844" s="849"/>
      <c r="Z844" s="849"/>
      <c r="AA844" s="849"/>
      <c r="AB844" s="849"/>
      <c r="AC844" s="881"/>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967">
        <f>ROUNDDOWN(BC932*2,2)</f>
        <v>0</v>
      </c>
      <c r="BJ844" s="832"/>
      <c r="BK844" s="832"/>
      <c r="BL844" s="832"/>
      <c r="BM844" s="4"/>
      <c r="BN844" s="4"/>
      <c r="BO844" s="3" t="s">
        <v>962</v>
      </c>
      <c r="BP844" s="208">
        <v>228930</v>
      </c>
      <c r="BQ844" s="208">
        <v>263954</v>
      </c>
      <c r="BR844" s="208">
        <v>318400</v>
      </c>
      <c r="BS844" s="208">
        <v>407552</v>
      </c>
      <c r="BT844" s="208">
        <v>454038</v>
      </c>
      <c r="BU844" s="4"/>
      <c r="BV844" s="3" t="s">
        <v>962</v>
      </c>
      <c r="BW844" s="208">
        <v>228930</v>
      </c>
      <c r="BX844" s="208">
        <v>263954</v>
      </c>
      <c r="BY844" s="208">
        <v>318400</v>
      </c>
      <c r="BZ844" s="208">
        <v>407552</v>
      </c>
      <c r="CA844" s="208">
        <v>454038</v>
      </c>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row>
    <row r="845" spans="1:157" ht="12.75" customHeight="1">
      <c r="A845" s="4"/>
      <c r="B845" s="4"/>
      <c r="C845" s="4"/>
      <c r="D845" s="4"/>
      <c r="E845" s="4"/>
      <c r="F845" s="4"/>
      <c r="G845" s="4"/>
      <c r="H845" s="4"/>
      <c r="I845" s="4"/>
      <c r="J845" s="129"/>
      <c r="K845" s="1"/>
      <c r="L845" s="1"/>
      <c r="M845" s="1"/>
      <c r="N845" s="1"/>
      <c r="O845" s="1"/>
      <c r="P845" s="1"/>
      <c r="Q845" s="1"/>
      <c r="R845" s="1"/>
      <c r="S845" s="1"/>
      <c r="T845" s="1"/>
      <c r="U845" s="1"/>
      <c r="V845" s="201" t="s">
        <v>1474</v>
      </c>
      <c r="W845" s="905">
        <f>SUM(W840:AC844)</f>
        <v>43000</v>
      </c>
      <c r="X845" s="849"/>
      <c r="Y845" s="849"/>
      <c r="Z845" s="849"/>
      <c r="AA845" s="849"/>
      <c r="AB845" s="849"/>
      <c r="AC845" s="881"/>
      <c r="AD845" s="4"/>
      <c r="AE845" s="4"/>
      <c r="AF845" s="4"/>
      <c r="AG845" s="4"/>
      <c r="AH845" s="4"/>
      <c r="AI845" s="4"/>
      <c r="AJ845" s="4"/>
      <c r="AK845" s="4"/>
      <c r="AL845" s="4"/>
      <c r="AM845" s="4"/>
      <c r="AN845" s="4"/>
      <c r="AO845" s="4"/>
      <c r="AP845" s="4"/>
      <c r="AQ845" s="4"/>
      <c r="AR845" s="4"/>
      <c r="AS845" s="4"/>
      <c r="AT845" s="4"/>
      <c r="AU845" s="4"/>
      <c r="AV845" s="4"/>
      <c r="AW845" s="4"/>
      <c r="AX845" s="4"/>
      <c r="AY845" s="4"/>
      <c r="AZ845" s="84"/>
      <c r="BA845" s="84"/>
      <c r="BB845" s="4"/>
      <c r="BC845" s="4"/>
      <c r="BD845" s="4"/>
      <c r="BE845" s="4"/>
      <c r="BF845" s="4"/>
      <c r="BG845" s="4"/>
      <c r="BH845" s="4"/>
      <c r="BI845" s="4"/>
      <c r="BJ845" s="4"/>
      <c r="BK845" s="4"/>
      <c r="BL845" s="4"/>
      <c r="BM845" s="4"/>
      <c r="BN845" s="4"/>
      <c r="BO845" s="3" t="s">
        <v>968</v>
      </c>
      <c r="BP845" s="207">
        <v>260566</v>
      </c>
      <c r="BQ845" s="207">
        <v>300430</v>
      </c>
      <c r="BR845" s="207">
        <v>362400</v>
      </c>
      <c r="BS845" s="207">
        <v>463872</v>
      </c>
      <c r="BT845" s="207">
        <v>516782</v>
      </c>
      <c r="BU845" s="4"/>
      <c r="BV845" s="3" t="s">
        <v>968</v>
      </c>
      <c r="BW845" s="207">
        <v>260566</v>
      </c>
      <c r="BX845" s="207">
        <v>300430</v>
      </c>
      <c r="BY845" s="207">
        <v>362400</v>
      </c>
      <c r="BZ845" s="207">
        <v>463872</v>
      </c>
      <c r="CA845" s="207">
        <v>516782</v>
      </c>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row>
    <row r="846" spans="1:157"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84">
        <f>IF(AJ1008&gt;1,0.025,0)</f>
        <v>2.5000000000000001E-2</v>
      </c>
      <c r="BA846" s="84"/>
      <c r="BB846" s="4"/>
      <c r="BC846" s="4"/>
      <c r="BD846" s="4"/>
      <c r="BE846" s="4"/>
      <c r="BF846" s="4"/>
      <c r="BG846" s="4"/>
      <c r="BH846" s="4"/>
      <c r="BI846" s="4"/>
      <c r="BJ846" s="4"/>
      <c r="BK846" s="4"/>
      <c r="BL846" s="4"/>
      <c r="BM846" s="4"/>
      <c r="BN846" s="4"/>
      <c r="BO846" s="3" t="s">
        <v>973</v>
      </c>
      <c r="BP846" s="208">
        <v>511928</v>
      </c>
      <c r="BQ846" s="208">
        <v>590248</v>
      </c>
      <c r="BR846" s="208">
        <v>712000</v>
      </c>
      <c r="BS846" s="208">
        <v>911360</v>
      </c>
      <c r="BT846" s="208">
        <v>1015312</v>
      </c>
      <c r="BU846" s="4"/>
      <c r="BV846" s="3" t="s">
        <v>973</v>
      </c>
      <c r="BW846" s="208">
        <v>511928</v>
      </c>
      <c r="BX846" s="208">
        <v>590248</v>
      </c>
      <c r="BY846" s="208">
        <v>712000</v>
      </c>
      <c r="BZ846" s="208">
        <v>911360</v>
      </c>
      <c r="CA846" s="208">
        <v>1015312</v>
      </c>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row>
    <row r="847" spans="1:157" ht="12.75" customHeight="1">
      <c r="A847" s="4"/>
      <c r="B847" s="4"/>
      <c r="C847" s="3" t="s">
        <v>1475</v>
      </c>
      <c r="D847" s="4"/>
      <c r="E847" s="4"/>
      <c r="F847" s="4"/>
      <c r="G847" s="4"/>
      <c r="H847" s="4"/>
      <c r="I847" s="4"/>
      <c r="J847" s="904" t="s">
        <v>1476</v>
      </c>
      <c r="K847" s="849"/>
      <c r="L847" s="849"/>
      <c r="M847" s="849"/>
      <c r="N847" s="849"/>
      <c r="O847" s="849"/>
      <c r="P847" s="849"/>
      <c r="Q847" s="849"/>
      <c r="R847" s="849"/>
      <c r="S847" s="849"/>
      <c r="T847" s="849"/>
      <c r="U847" s="849"/>
      <c r="V847" s="881"/>
      <c r="W847" s="906">
        <v>47346</v>
      </c>
      <c r="X847" s="849"/>
      <c r="Y847" s="849"/>
      <c r="Z847" s="849"/>
      <c r="AA847" s="849"/>
      <c r="AB847" s="849"/>
      <c r="AC847" s="881"/>
      <c r="AD847" s="210"/>
      <c r="AE847" s="4"/>
      <c r="AF847" s="4"/>
      <c r="AG847" s="4"/>
      <c r="AH847" s="4"/>
      <c r="AI847" s="4"/>
      <c r="AJ847" s="4"/>
      <c r="AK847" s="4"/>
      <c r="AL847" s="4"/>
      <c r="AM847" s="4"/>
      <c r="AN847" s="4"/>
      <c r="AO847" s="4"/>
      <c r="AP847" s="4"/>
      <c r="AQ847" s="4"/>
      <c r="AR847" s="4"/>
      <c r="AS847" s="4"/>
      <c r="AT847" s="4"/>
      <c r="AU847" s="4"/>
      <c r="AV847" s="4"/>
      <c r="AW847" s="4"/>
      <c r="AX847" s="4"/>
      <c r="AY847" s="4"/>
      <c r="AZ847" s="84"/>
      <c r="BA847" s="84"/>
      <c r="BB847" s="4"/>
      <c r="BC847" s="4"/>
      <c r="BD847" s="4"/>
      <c r="BE847" s="4"/>
      <c r="BF847" s="4"/>
      <c r="BG847" s="4"/>
      <c r="BH847" s="4"/>
      <c r="BI847" s="4"/>
      <c r="BJ847" s="4"/>
      <c r="BK847" s="4"/>
      <c r="BL847" s="4"/>
      <c r="BM847" s="4"/>
      <c r="BN847" s="4"/>
      <c r="BO847" s="3" t="s">
        <v>978</v>
      </c>
      <c r="BP847" s="207">
        <v>238133</v>
      </c>
      <c r="BQ847" s="207">
        <v>274565</v>
      </c>
      <c r="BR847" s="207">
        <v>331200</v>
      </c>
      <c r="BS847" s="207">
        <v>423936</v>
      </c>
      <c r="BT847" s="207">
        <v>472291</v>
      </c>
      <c r="BU847" s="4"/>
      <c r="BV847" s="3" t="s">
        <v>978</v>
      </c>
      <c r="BW847" s="207">
        <v>238133</v>
      </c>
      <c r="BX847" s="207">
        <v>274565</v>
      </c>
      <c r="BY847" s="207">
        <v>331200</v>
      </c>
      <c r="BZ847" s="207">
        <v>423936</v>
      </c>
      <c r="CA847" s="207">
        <v>472291</v>
      </c>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row>
    <row r="848" spans="1:157"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210"/>
      <c r="AE848" s="4"/>
      <c r="AF848" s="4"/>
      <c r="AG848" s="4"/>
      <c r="AH848" s="4"/>
      <c r="AI848" s="4"/>
      <c r="AJ848" s="4"/>
      <c r="AK848" s="4"/>
      <c r="AL848" s="4"/>
      <c r="AM848" s="4"/>
      <c r="AN848" s="4"/>
      <c r="AO848" s="4"/>
      <c r="AP848" s="4"/>
      <c r="AQ848" s="4"/>
      <c r="AR848" s="4"/>
      <c r="AS848" s="4"/>
      <c r="AT848" s="4"/>
      <c r="AU848" s="4"/>
      <c r="AV848" s="4"/>
      <c r="AW848" s="4"/>
      <c r="AX848" s="4"/>
      <c r="AY848" s="4"/>
      <c r="AZ848" s="84"/>
      <c r="BA848" s="84"/>
      <c r="BB848" s="4"/>
      <c r="BC848" s="4"/>
      <c r="BD848" s="4"/>
      <c r="BE848" s="4"/>
      <c r="BF848" s="4"/>
      <c r="BG848" s="4"/>
      <c r="BH848" s="4"/>
      <c r="BI848" s="4"/>
      <c r="BJ848" s="4"/>
      <c r="BK848" s="4"/>
      <c r="BL848" s="4"/>
      <c r="BM848" s="4"/>
      <c r="BN848" s="4"/>
      <c r="BO848" s="3" t="s">
        <v>982</v>
      </c>
      <c r="BP848" s="208">
        <v>303706</v>
      </c>
      <c r="BQ848" s="208">
        <v>350170</v>
      </c>
      <c r="BR848" s="208">
        <v>422400</v>
      </c>
      <c r="BS848" s="208">
        <v>540672</v>
      </c>
      <c r="BT848" s="208">
        <v>602342</v>
      </c>
      <c r="BU848" s="4"/>
      <c r="BV848" s="3" t="s">
        <v>982</v>
      </c>
      <c r="BW848" s="208">
        <v>303706</v>
      </c>
      <c r="BX848" s="208">
        <v>350170</v>
      </c>
      <c r="BY848" s="208">
        <v>422400</v>
      </c>
      <c r="BZ848" s="208">
        <v>540672</v>
      </c>
      <c r="CA848" s="208">
        <v>602342</v>
      </c>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row>
    <row r="849" spans="1:157" ht="12.75" customHeight="1">
      <c r="A849" s="4"/>
      <c r="B849" s="4"/>
      <c r="C849" s="3" t="s">
        <v>229</v>
      </c>
      <c r="D849" s="4"/>
      <c r="E849" s="4"/>
      <c r="F849" s="4"/>
      <c r="G849" s="4"/>
      <c r="H849" s="4"/>
      <c r="I849" s="4"/>
      <c r="J849" s="211" t="s">
        <v>1477</v>
      </c>
      <c r="K849" s="1"/>
      <c r="L849" s="1"/>
      <c r="M849" s="1"/>
      <c r="N849" s="1"/>
      <c r="O849" s="1"/>
      <c r="P849" s="1"/>
      <c r="Q849" s="1"/>
      <c r="R849" s="1"/>
      <c r="S849" s="1"/>
      <c r="T849" s="1"/>
      <c r="U849" s="1"/>
      <c r="V849" s="130"/>
      <c r="W849" s="978">
        <v>9000</v>
      </c>
      <c r="X849" s="849"/>
      <c r="Y849" s="849"/>
      <c r="Z849" s="849"/>
      <c r="AA849" s="849"/>
      <c r="AB849" s="849"/>
      <c r="AC849" s="881"/>
      <c r="AD849" s="4"/>
      <c r="AE849" s="4"/>
      <c r="AF849" s="4"/>
      <c r="AG849" s="4"/>
      <c r="AH849" s="4"/>
      <c r="AI849" s="4"/>
      <c r="AJ849" s="4"/>
      <c r="AK849" s="4"/>
      <c r="AL849" s="4"/>
      <c r="AM849" s="4"/>
      <c r="AN849" s="4"/>
      <c r="AO849" s="4"/>
      <c r="AP849" s="4"/>
      <c r="AQ849" s="4"/>
      <c r="AR849" s="4"/>
      <c r="AS849" s="4"/>
      <c r="AT849" s="4"/>
      <c r="AU849" s="4"/>
      <c r="AV849" s="4"/>
      <c r="AW849" s="4"/>
      <c r="AX849" s="4"/>
      <c r="AY849" s="4"/>
      <c r="AZ849" s="84">
        <f>IF(AJ1008&gt;1,0.05,0)</f>
        <v>0.05</v>
      </c>
      <c r="BA849" s="84"/>
      <c r="BB849" s="4"/>
      <c r="BC849" s="4"/>
      <c r="BD849" s="4"/>
      <c r="BE849" s="4"/>
      <c r="BF849" s="4"/>
      <c r="BG849" s="4"/>
      <c r="BH849" s="4"/>
      <c r="BI849" s="4"/>
      <c r="BJ849" s="4"/>
      <c r="BK849" s="4"/>
      <c r="BL849" s="4"/>
      <c r="BM849" s="4"/>
      <c r="BN849" s="4"/>
      <c r="BO849" s="3" t="s">
        <v>985</v>
      </c>
      <c r="BP849" s="212">
        <v>440028</v>
      </c>
      <c r="BQ849" s="212">
        <v>507348</v>
      </c>
      <c r="BR849" s="207">
        <v>612000</v>
      </c>
      <c r="BS849" s="212">
        <v>783360</v>
      </c>
      <c r="BT849" s="212">
        <v>872712</v>
      </c>
      <c r="BU849" s="4"/>
      <c r="BV849" s="3" t="s">
        <v>985</v>
      </c>
      <c r="BW849" s="212">
        <v>440028</v>
      </c>
      <c r="BX849" s="212">
        <v>507348</v>
      </c>
      <c r="BY849" s="212">
        <v>612000</v>
      </c>
      <c r="BZ849" s="212">
        <v>783360</v>
      </c>
      <c r="CA849" s="212">
        <v>872712</v>
      </c>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row>
    <row r="850" spans="1:157" ht="15.75" customHeight="1">
      <c r="A850" s="4"/>
      <c r="B850" s="4"/>
      <c r="C850" s="4"/>
      <c r="D850" s="4"/>
      <c r="E850" s="4"/>
      <c r="F850" s="4"/>
      <c r="G850" s="4"/>
      <c r="H850" s="4"/>
      <c r="I850" s="4"/>
      <c r="J850" s="211" t="s">
        <v>1478</v>
      </c>
      <c r="K850" s="1"/>
      <c r="L850" s="1"/>
      <c r="M850" s="1"/>
      <c r="N850" s="1"/>
      <c r="O850" s="1"/>
      <c r="P850" s="1"/>
      <c r="Q850" s="1"/>
      <c r="R850" s="1"/>
      <c r="S850" s="1"/>
      <c r="T850" s="1"/>
      <c r="U850" s="1"/>
      <c r="V850" s="130"/>
      <c r="W850" s="978">
        <v>10000</v>
      </c>
      <c r="X850" s="849"/>
      <c r="Y850" s="849"/>
      <c r="Z850" s="849"/>
      <c r="AA850" s="849"/>
      <c r="AB850" s="849"/>
      <c r="AC850" s="881"/>
      <c r="AD850" s="4"/>
      <c r="AE850" s="4"/>
      <c r="AF850" s="4"/>
      <c r="AG850" s="4"/>
      <c r="AH850" s="4"/>
      <c r="AI850" s="4"/>
      <c r="AJ850" s="4"/>
      <c r="AK850" s="4"/>
      <c r="AL850" s="4"/>
      <c r="AM850" s="4"/>
      <c r="AN850" s="4"/>
      <c r="AO850" s="4"/>
      <c r="AP850" s="4"/>
      <c r="AQ850" s="4"/>
      <c r="AR850" s="4"/>
      <c r="AS850" s="4"/>
      <c r="AT850" s="4"/>
      <c r="AU850" s="4"/>
      <c r="AV850" s="4"/>
      <c r="AW850" s="4"/>
      <c r="AX850" s="4"/>
      <c r="AY850" s="4"/>
      <c r="AZ850" s="84"/>
      <c r="BA850" s="84"/>
      <c r="BB850" s="4"/>
      <c r="BC850" s="4"/>
      <c r="BD850" s="4"/>
      <c r="BE850" s="4"/>
      <c r="BF850" s="4"/>
      <c r="BG850" s="4"/>
      <c r="BH850" s="4"/>
      <c r="BI850" s="4"/>
      <c r="BJ850" s="4"/>
      <c r="BK850" s="4"/>
      <c r="BL850" s="4"/>
      <c r="BM850" s="4"/>
      <c r="BN850" s="4"/>
      <c r="BO850" s="3" t="s">
        <v>989</v>
      </c>
      <c r="BP850" s="208">
        <v>303706</v>
      </c>
      <c r="BQ850" s="208">
        <v>350170</v>
      </c>
      <c r="BR850" s="208">
        <v>422400</v>
      </c>
      <c r="BS850" s="208">
        <v>540672</v>
      </c>
      <c r="BT850" s="208">
        <v>602342</v>
      </c>
      <c r="BU850" s="4"/>
      <c r="BV850" s="3" t="s">
        <v>989</v>
      </c>
      <c r="BW850" s="208">
        <v>303706</v>
      </c>
      <c r="BX850" s="208">
        <v>350170</v>
      </c>
      <c r="BY850" s="208">
        <v>422400</v>
      </c>
      <c r="BZ850" s="208">
        <v>540672</v>
      </c>
      <c r="CA850" s="208">
        <v>602342</v>
      </c>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row>
    <row r="851" spans="1:157" ht="15.75" customHeight="1">
      <c r="A851" s="4"/>
      <c r="B851" s="4"/>
      <c r="C851" s="4"/>
      <c r="D851" s="4"/>
      <c r="E851" s="4"/>
      <c r="F851" s="4"/>
      <c r="G851" s="4"/>
      <c r="H851" s="4"/>
      <c r="I851" s="4"/>
      <c r="J851" s="129" t="s">
        <v>1459</v>
      </c>
      <c r="K851" s="1"/>
      <c r="L851" s="1"/>
      <c r="M851" s="1"/>
      <c r="N851" s="1"/>
      <c r="O851" s="1"/>
      <c r="P851" s="1"/>
      <c r="Q851" s="1"/>
      <c r="R851" s="1"/>
      <c r="S851" s="1"/>
      <c r="T851" s="1"/>
      <c r="U851" s="1"/>
      <c r="V851" s="130"/>
      <c r="W851" s="978">
        <v>25000</v>
      </c>
      <c r="X851" s="849"/>
      <c r="Y851" s="849"/>
      <c r="Z851" s="849"/>
      <c r="AA851" s="849"/>
      <c r="AB851" s="849"/>
      <c r="AC851" s="881"/>
      <c r="AD851" s="4"/>
      <c r="AE851" s="4"/>
      <c r="AF851" s="4"/>
      <c r="AG851" s="4"/>
      <c r="AH851" s="4"/>
      <c r="AI851" s="4"/>
      <c r="AJ851" s="4"/>
      <c r="AK851" s="4"/>
      <c r="AL851" s="4"/>
      <c r="AM851" s="4"/>
      <c r="AN851" s="4"/>
      <c r="AO851" s="4"/>
      <c r="AP851" s="4"/>
      <c r="AQ851" s="4"/>
      <c r="AR851" s="4"/>
      <c r="AS851" s="4"/>
      <c r="AT851" s="4"/>
      <c r="AU851" s="4"/>
      <c r="AV851" s="4"/>
      <c r="AW851" s="4"/>
      <c r="AX851" s="4"/>
      <c r="AY851" s="4"/>
      <c r="AZ851" s="84"/>
      <c r="BA851" s="84"/>
      <c r="BB851" s="4"/>
      <c r="BC851" s="4"/>
      <c r="BD851" s="4"/>
      <c r="BE851" s="4"/>
      <c r="BF851" s="4"/>
      <c r="BG851" s="961"/>
      <c r="BH851" s="832"/>
      <c r="BI851" s="832"/>
      <c r="BJ851" s="832"/>
      <c r="BK851" s="832"/>
      <c r="BL851" s="832"/>
      <c r="BM851" s="4"/>
      <c r="BN851" s="4"/>
      <c r="BO851" s="3" t="s">
        <v>993</v>
      </c>
      <c r="BP851" s="212">
        <v>440028</v>
      </c>
      <c r="BQ851" s="212">
        <v>507348</v>
      </c>
      <c r="BR851" s="212">
        <v>612000</v>
      </c>
      <c r="BS851" s="212">
        <v>783360</v>
      </c>
      <c r="BT851" s="212">
        <v>872712</v>
      </c>
      <c r="BU851" s="4"/>
      <c r="BV851" s="3" t="s">
        <v>993</v>
      </c>
      <c r="BW851" s="212">
        <v>440028</v>
      </c>
      <c r="BX851" s="212">
        <v>507348</v>
      </c>
      <c r="BY851" s="212">
        <v>612000</v>
      </c>
      <c r="BZ851" s="212">
        <v>783360</v>
      </c>
      <c r="CA851" s="212">
        <v>872712</v>
      </c>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row>
    <row r="852" spans="1:157" ht="15.75" customHeight="1">
      <c r="A852" s="4"/>
      <c r="B852" s="4"/>
      <c r="C852" s="4"/>
      <c r="D852" s="4"/>
      <c r="E852" s="4"/>
      <c r="F852" s="4"/>
      <c r="G852" s="4"/>
      <c r="H852" s="4"/>
      <c r="I852" s="4"/>
      <c r="J852" s="213" t="s">
        <v>1479</v>
      </c>
      <c r="K852" s="1"/>
      <c r="L852" s="1"/>
      <c r="M852" s="1"/>
      <c r="N852" s="1"/>
      <c r="O852" s="1"/>
      <c r="P852" s="1"/>
      <c r="Q852" s="1"/>
      <c r="R852" s="1"/>
      <c r="S852" s="1"/>
      <c r="T852" s="1"/>
      <c r="U852" s="1"/>
      <c r="V852" s="130"/>
      <c r="W852" s="978">
        <v>60000</v>
      </c>
      <c r="X852" s="849"/>
      <c r="Y852" s="849"/>
      <c r="Z852" s="849"/>
      <c r="AA852" s="849"/>
      <c r="AB852" s="849"/>
      <c r="AC852" s="881"/>
      <c r="AD852" s="4"/>
      <c r="AE852" s="4"/>
      <c r="AF852" s="4"/>
      <c r="AG852" s="4"/>
      <c r="AH852" s="4"/>
      <c r="AI852" s="4"/>
      <c r="AJ852" s="4"/>
      <c r="AK852" s="4"/>
      <c r="AL852" s="4"/>
      <c r="AM852" s="4"/>
      <c r="AN852" s="4"/>
      <c r="AO852" s="4"/>
      <c r="AP852" s="4"/>
      <c r="AQ852" s="4"/>
      <c r="AR852" s="4"/>
      <c r="AS852" s="4"/>
      <c r="AT852" s="4"/>
      <c r="AU852" s="4"/>
      <c r="AV852" s="4"/>
      <c r="AW852" s="4"/>
      <c r="AX852" s="4"/>
      <c r="AY852" s="4"/>
      <c r="AZ852" s="84"/>
      <c r="BA852" s="84"/>
      <c r="BB852" s="4"/>
      <c r="BC852" s="4"/>
      <c r="BD852" s="4"/>
      <c r="BE852" s="4"/>
      <c r="BF852" s="4"/>
      <c r="BG852" s="11"/>
      <c r="BH852" s="11"/>
      <c r="BI852" s="11"/>
      <c r="BJ852" s="11"/>
      <c r="BK852" s="11"/>
      <c r="BL852" s="11"/>
      <c r="BM852" s="4"/>
      <c r="BN852" s="4"/>
      <c r="BO852" s="3" t="s">
        <v>998</v>
      </c>
      <c r="BP852" s="208">
        <v>303706</v>
      </c>
      <c r="BQ852" s="208">
        <v>350170</v>
      </c>
      <c r="BR852" s="208">
        <v>422400</v>
      </c>
      <c r="BS852" s="208">
        <v>540672</v>
      </c>
      <c r="BT852" s="208">
        <v>602342</v>
      </c>
      <c r="BU852" s="4"/>
      <c r="BV852" s="3" t="s">
        <v>998</v>
      </c>
      <c r="BW852" s="208">
        <v>303706</v>
      </c>
      <c r="BX852" s="208">
        <v>350170</v>
      </c>
      <c r="BY852" s="208">
        <v>422400</v>
      </c>
      <c r="BZ852" s="208">
        <v>540672</v>
      </c>
      <c r="CA852" s="208">
        <v>602342</v>
      </c>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row>
    <row r="853" spans="1:157" ht="15.75" customHeight="1">
      <c r="A853" s="4"/>
      <c r="B853" s="4"/>
      <c r="C853" s="4"/>
      <c r="D853" s="4"/>
      <c r="E853" s="4"/>
      <c r="F853" s="4"/>
      <c r="G853" s="4"/>
      <c r="H853" s="4"/>
      <c r="I853" s="4"/>
      <c r="J853" s="214"/>
      <c r="K853" s="88"/>
      <c r="L853" s="88"/>
      <c r="M853" s="88"/>
      <c r="N853" s="88"/>
      <c r="O853" s="88"/>
      <c r="P853" s="88"/>
      <c r="Q853" s="88"/>
      <c r="R853" s="88"/>
      <c r="S853" s="88"/>
      <c r="T853" s="88"/>
      <c r="U853" s="88"/>
      <c r="V853" s="201" t="s">
        <v>1480</v>
      </c>
      <c r="W853" s="979">
        <f>SUM(W849:AC852)</f>
        <v>104000</v>
      </c>
      <c r="X853" s="849"/>
      <c r="Y853" s="849"/>
      <c r="Z853" s="849"/>
      <c r="AA853" s="849"/>
      <c r="AB853" s="849"/>
      <c r="AC853" s="881"/>
      <c r="AD853" s="4"/>
      <c r="AE853" s="4"/>
      <c r="AF853" s="4"/>
      <c r="AG853" s="4"/>
      <c r="AH853" s="4"/>
      <c r="AI853" s="4"/>
      <c r="AJ853" s="4"/>
      <c r="AK853" s="4"/>
      <c r="AL853" s="4"/>
      <c r="AM853" s="4"/>
      <c r="AN853" s="4"/>
      <c r="AO853" s="4"/>
      <c r="AP853" s="4"/>
      <c r="AQ853" s="4"/>
      <c r="AR853" s="4"/>
      <c r="AS853" s="4"/>
      <c r="AT853" s="4"/>
      <c r="AU853" s="4"/>
      <c r="AV853" s="4"/>
      <c r="AW853" s="4"/>
      <c r="AX853" s="4"/>
      <c r="AY853" s="4"/>
      <c r="AZ853" s="84"/>
      <c r="BA853" s="84"/>
      <c r="BB853" s="4"/>
      <c r="BC853" s="4"/>
      <c r="BD853" s="4"/>
      <c r="BE853" s="4"/>
      <c r="BF853" s="4"/>
      <c r="BG853" s="11"/>
      <c r="BH853" s="11"/>
      <c r="BI853" s="11"/>
      <c r="BJ853" s="11"/>
      <c r="BK853" s="11"/>
      <c r="BL853" s="11"/>
      <c r="BM853" s="4"/>
      <c r="BN853" s="4"/>
      <c r="BO853" s="3" t="s">
        <v>1001</v>
      </c>
      <c r="BP853" s="207">
        <v>230655</v>
      </c>
      <c r="BQ853" s="207">
        <v>265943</v>
      </c>
      <c r="BR853" s="207">
        <v>320800</v>
      </c>
      <c r="BS853" s="207">
        <v>410624</v>
      </c>
      <c r="BT853" s="207">
        <v>457461</v>
      </c>
      <c r="BU853" s="4"/>
      <c r="BV853" s="3" t="s">
        <v>1001</v>
      </c>
      <c r="BW853" s="207">
        <v>230655</v>
      </c>
      <c r="BX853" s="207">
        <v>265943</v>
      </c>
      <c r="BY853" s="207">
        <v>320800</v>
      </c>
      <c r="BZ853" s="207">
        <v>410624</v>
      </c>
      <c r="CA853" s="207">
        <v>457461</v>
      </c>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row>
    <row r="854" spans="1:157"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976">
        <f>SUM(AZ821:AZ849)</f>
        <v>7.5000000000000011E-2</v>
      </c>
      <c r="BA854" s="832"/>
      <c r="BB854" s="4"/>
      <c r="BC854" s="4"/>
      <c r="BD854" s="4"/>
      <c r="BE854" s="4"/>
      <c r="BF854" s="4"/>
      <c r="BG854" s="4"/>
      <c r="BH854" s="4"/>
      <c r="BI854" s="4"/>
      <c r="BJ854" s="4"/>
      <c r="BK854" s="4"/>
      <c r="BL854" s="4"/>
      <c r="BM854" s="4"/>
      <c r="BN854" s="4"/>
      <c r="BO854" s="3" t="s">
        <v>1006</v>
      </c>
      <c r="BP854" s="208">
        <v>262291</v>
      </c>
      <c r="BQ854" s="208">
        <v>302419</v>
      </c>
      <c r="BR854" s="208">
        <v>364800</v>
      </c>
      <c r="BS854" s="208">
        <v>466944</v>
      </c>
      <c r="BT854" s="208">
        <v>520205</v>
      </c>
      <c r="BU854" s="4"/>
      <c r="BV854" s="3" t="s">
        <v>1006</v>
      </c>
      <c r="BW854" s="208">
        <v>262291</v>
      </c>
      <c r="BX854" s="208">
        <v>302419</v>
      </c>
      <c r="BY854" s="208">
        <v>364800</v>
      </c>
      <c r="BZ854" s="208">
        <v>466944</v>
      </c>
      <c r="CA854" s="208">
        <v>520205</v>
      </c>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row>
    <row r="855" spans="1:157" ht="15.75" customHeight="1">
      <c r="A855" s="4"/>
      <c r="B855" s="4"/>
      <c r="C855" s="3" t="s">
        <v>1481</v>
      </c>
      <c r="D855" s="4"/>
      <c r="E855" s="4"/>
      <c r="F855" s="4"/>
      <c r="G855" s="4"/>
      <c r="H855" s="4"/>
      <c r="I855" s="4"/>
      <c r="J855" s="129" t="s">
        <v>1482</v>
      </c>
      <c r="K855" s="1"/>
      <c r="L855" s="1"/>
      <c r="M855" s="1"/>
      <c r="N855" s="1"/>
      <c r="O855" s="1"/>
      <c r="P855" s="1"/>
      <c r="Q855" s="1"/>
      <c r="R855" s="1"/>
      <c r="S855" s="1"/>
      <c r="T855" s="1"/>
      <c r="U855" s="1"/>
      <c r="V855" s="130"/>
      <c r="W855" s="978">
        <v>58800</v>
      </c>
      <c r="X855" s="849"/>
      <c r="Y855" s="849"/>
      <c r="Z855" s="849"/>
      <c r="AA855" s="849"/>
      <c r="AB855" s="849"/>
      <c r="AC855" s="881"/>
      <c r="AD855" s="15"/>
      <c r="AE855" s="4"/>
      <c r="AF855" s="4"/>
      <c r="AG855" s="4"/>
      <c r="AH855" s="4"/>
      <c r="AI855" s="4"/>
      <c r="AJ855" s="4"/>
      <c r="AK855" s="4"/>
      <c r="AL855" s="4"/>
      <c r="AM855" s="4"/>
      <c r="AN855" s="4"/>
      <c r="AO855" s="4"/>
      <c r="AP855" s="4"/>
      <c r="AQ855" s="4"/>
      <c r="AR855" s="4"/>
      <c r="AS855" s="4"/>
      <c r="AT855" s="4"/>
      <c r="AU855" s="4"/>
      <c r="AV855" s="4"/>
      <c r="AW855" s="4"/>
      <c r="AX855" s="4"/>
      <c r="AY855" s="4"/>
      <c r="AZ855" s="84"/>
      <c r="BA855" s="84"/>
      <c r="BB855" s="4"/>
      <c r="BC855" s="4"/>
      <c r="BD855" s="4"/>
      <c r="BE855" s="4"/>
      <c r="BF855" s="4"/>
      <c r="BG855" s="4"/>
      <c r="BH855" s="4"/>
      <c r="BI855" s="4"/>
      <c r="BJ855" s="4"/>
      <c r="BK855" s="4"/>
      <c r="BL855" s="4"/>
      <c r="BM855" s="4"/>
      <c r="BN855" s="4"/>
      <c r="BO855" s="3" t="s">
        <v>1011</v>
      </c>
      <c r="BP855" s="207">
        <v>262291</v>
      </c>
      <c r="BQ855" s="207">
        <v>302419</v>
      </c>
      <c r="BR855" s="207">
        <v>364800</v>
      </c>
      <c r="BS855" s="207">
        <v>466944</v>
      </c>
      <c r="BT855" s="207">
        <v>520205</v>
      </c>
      <c r="BU855" s="4"/>
      <c r="BV855" s="3" t="s">
        <v>1011</v>
      </c>
      <c r="BW855" s="207">
        <v>262291</v>
      </c>
      <c r="BX855" s="207">
        <v>302419</v>
      </c>
      <c r="BY855" s="207">
        <v>364800</v>
      </c>
      <c r="BZ855" s="207">
        <v>466944</v>
      </c>
      <c r="CA855" s="207">
        <v>520205</v>
      </c>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row>
    <row r="856" spans="1:157" ht="12.75" customHeight="1">
      <c r="A856" s="4"/>
      <c r="B856" s="4"/>
      <c r="C856" s="3" t="s">
        <v>1483</v>
      </c>
      <c r="D856" s="4"/>
      <c r="E856" s="4"/>
      <c r="F856" s="4"/>
      <c r="G856" s="4"/>
      <c r="H856" s="4"/>
      <c r="I856" s="4"/>
      <c r="J856" s="129" t="s">
        <v>1484</v>
      </c>
      <c r="K856" s="1"/>
      <c r="L856" s="1"/>
      <c r="M856" s="1"/>
      <c r="N856" s="1"/>
      <c r="O856" s="1"/>
      <c r="P856" s="1"/>
      <c r="Q856" s="1"/>
      <c r="R856" s="1"/>
      <c r="S856" s="1"/>
      <c r="T856" s="885">
        <v>4</v>
      </c>
      <c r="U856" s="849"/>
      <c r="V856" s="881"/>
      <c r="W856" s="215"/>
      <c r="X856" s="216"/>
      <c r="Y856" s="216"/>
      <c r="Z856" s="216"/>
      <c r="AA856" s="216"/>
      <c r="AB856" s="216"/>
      <c r="AC856" s="217"/>
      <c r="AD856" s="15"/>
      <c r="AE856" s="4"/>
      <c r="AF856" s="4"/>
      <c r="AG856" s="4"/>
      <c r="AH856" s="4"/>
      <c r="AI856" s="4"/>
      <c r="AJ856" s="4"/>
      <c r="AK856" s="4"/>
      <c r="AL856" s="4"/>
      <c r="AM856" s="4"/>
      <c r="AN856" s="4"/>
      <c r="AO856" s="4"/>
      <c r="AP856" s="4"/>
      <c r="AQ856" s="4"/>
      <c r="AR856" s="4"/>
      <c r="AS856" s="4"/>
      <c r="AT856" s="4"/>
      <c r="AU856" s="4"/>
      <c r="AV856" s="4"/>
      <c r="AW856" s="4"/>
      <c r="AX856" s="4"/>
      <c r="AY856" s="4"/>
      <c r="AZ856" s="84"/>
      <c r="BA856" s="84"/>
      <c r="BB856" s="4"/>
      <c r="BC856" s="4"/>
      <c r="BD856" s="4"/>
      <c r="BE856" s="4"/>
      <c r="BF856" s="4"/>
      <c r="BG856" s="4"/>
      <c r="BH856" s="4"/>
      <c r="BI856" s="4"/>
      <c r="BJ856" s="4"/>
      <c r="BK856" s="4"/>
      <c r="BL856" s="4"/>
      <c r="BM856" s="4"/>
      <c r="BN856" s="4"/>
      <c r="BO856" s="3" t="s">
        <v>1017</v>
      </c>
      <c r="BP856" s="208">
        <v>299104</v>
      </c>
      <c r="BQ856" s="208">
        <v>344864</v>
      </c>
      <c r="BR856" s="208">
        <v>416000</v>
      </c>
      <c r="BS856" s="208">
        <v>532480</v>
      </c>
      <c r="BT856" s="208">
        <v>593216</v>
      </c>
      <c r="BU856" s="4"/>
      <c r="BV856" s="3" t="s">
        <v>1017</v>
      </c>
      <c r="BW856" s="208">
        <v>299104</v>
      </c>
      <c r="BX856" s="208">
        <v>344864</v>
      </c>
      <c r="BY856" s="208">
        <v>416000</v>
      </c>
      <c r="BZ856" s="208">
        <v>532480</v>
      </c>
      <c r="CA856" s="208">
        <v>593216</v>
      </c>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row>
    <row r="857" spans="1:157" ht="12.75" customHeight="1">
      <c r="A857" s="4"/>
      <c r="B857" s="4"/>
      <c r="C857" s="3"/>
      <c r="D857" s="4"/>
      <c r="E857" s="4"/>
      <c r="F857" s="4"/>
      <c r="G857" s="4"/>
      <c r="H857" s="4"/>
      <c r="I857" s="4"/>
      <c r="J857" s="129" t="s">
        <v>1485</v>
      </c>
      <c r="K857" s="1"/>
      <c r="L857" s="1"/>
      <c r="M857" s="1"/>
      <c r="N857" s="1"/>
      <c r="O857" s="1"/>
      <c r="P857" s="1"/>
      <c r="Q857" s="1"/>
      <c r="R857" s="1"/>
      <c r="S857" s="1"/>
      <c r="T857" s="1"/>
      <c r="U857" s="1"/>
      <c r="V857" s="130"/>
      <c r="W857" s="978">
        <v>40000</v>
      </c>
      <c r="X857" s="849"/>
      <c r="Y857" s="849"/>
      <c r="Z857" s="849"/>
      <c r="AA857" s="849"/>
      <c r="AB857" s="849"/>
      <c r="AC857" s="881"/>
      <c r="AD857" s="210"/>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3" t="s">
        <v>1020</v>
      </c>
      <c r="BP857" s="207">
        <v>299104</v>
      </c>
      <c r="BQ857" s="207">
        <v>344864</v>
      </c>
      <c r="BR857" s="207">
        <v>416000</v>
      </c>
      <c r="BS857" s="207">
        <v>532480</v>
      </c>
      <c r="BT857" s="207">
        <v>593216</v>
      </c>
      <c r="BU857" s="4"/>
      <c r="BV857" s="3" t="s">
        <v>1020</v>
      </c>
      <c r="BW857" s="207">
        <v>299104</v>
      </c>
      <c r="BX857" s="207">
        <v>344864</v>
      </c>
      <c r="BY857" s="207">
        <v>416000</v>
      </c>
      <c r="BZ857" s="207">
        <v>532480</v>
      </c>
      <c r="CA857" s="207">
        <v>593216</v>
      </c>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row>
    <row r="858" spans="1:157" ht="12.75" customHeight="1">
      <c r="A858" s="4"/>
      <c r="B858" s="4"/>
      <c r="C858" s="3"/>
      <c r="D858" s="4"/>
      <c r="E858" s="4"/>
      <c r="F858" s="4"/>
      <c r="G858" s="4"/>
      <c r="H858" s="4"/>
      <c r="I858" s="4"/>
      <c r="J858" s="129" t="s">
        <v>1486</v>
      </c>
      <c r="K858" s="1"/>
      <c r="L858" s="1"/>
      <c r="M858" s="1"/>
      <c r="N858" s="1"/>
      <c r="O858" s="1"/>
      <c r="P858" s="1"/>
      <c r="Q858" s="1"/>
      <c r="R858" s="1"/>
      <c r="S858" s="1"/>
      <c r="T858" s="885">
        <v>2</v>
      </c>
      <c r="U858" s="849"/>
      <c r="V858" s="881"/>
      <c r="W858" s="215"/>
      <c r="X858" s="216"/>
      <c r="Y858" s="216"/>
      <c r="Z858" s="216"/>
      <c r="AA858" s="216"/>
      <c r="AB858" s="216"/>
      <c r="AC858" s="217"/>
      <c r="AD858" s="210"/>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3" t="s">
        <v>1025</v>
      </c>
      <c r="BP858" s="208">
        <v>238133</v>
      </c>
      <c r="BQ858" s="208">
        <v>274565</v>
      </c>
      <c r="BR858" s="208">
        <v>331200</v>
      </c>
      <c r="BS858" s="208">
        <v>423936</v>
      </c>
      <c r="BT858" s="208">
        <v>472291</v>
      </c>
      <c r="BU858" s="4"/>
      <c r="BV858" s="3" t="s">
        <v>1025</v>
      </c>
      <c r="BW858" s="208">
        <v>238133</v>
      </c>
      <c r="BX858" s="208">
        <v>274565</v>
      </c>
      <c r="BY858" s="208">
        <v>331200</v>
      </c>
      <c r="BZ858" s="208">
        <v>423936</v>
      </c>
      <c r="CA858" s="208">
        <v>472291</v>
      </c>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row>
    <row r="859" spans="1:157" ht="12.75" customHeight="1">
      <c r="A859" s="4"/>
      <c r="B859" s="4"/>
      <c r="C859" s="4"/>
      <c r="D859" s="4"/>
      <c r="E859" s="4"/>
      <c r="F859" s="4"/>
      <c r="G859" s="4"/>
      <c r="H859" s="4"/>
      <c r="I859" s="4"/>
      <c r="J859" s="129" t="s">
        <v>232</v>
      </c>
      <c r="K859" s="1"/>
      <c r="L859" s="1"/>
      <c r="M859" s="909" t="s">
        <v>1487</v>
      </c>
      <c r="N859" s="849"/>
      <c r="O859" s="849"/>
      <c r="P859" s="849"/>
      <c r="Q859" s="849"/>
      <c r="R859" s="849"/>
      <c r="S859" s="849"/>
      <c r="T859" s="849"/>
      <c r="U859" s="849"/>
      <c r="V859" s="881"/>
      <c r="W859" s="978">
        <f>36750+3250</f>
        <v>40000</v>
      </c>
      <c r="X859" s="849"/>
      <c r="Y859" s="849"/>
      <c r="Z859" s="849"/>
      <c r="AA859" s="849"/>
      <c r="AB859" s="849"/>
      <c r="AC859" s="881"/>
      <c r="AD859" s="15"/>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3" t="s">
        <v>1029</v>
      </c>
      <c r="BP859" s="207">
        <v>278397</v>
      </c>
      <c r="BQ859" s="207">
        <v>320989</v>
      </c>
      <c r="BR859" s="207">
        <v>387200</v>
      </c>
      <c r="BS859" s="207">
        <v>495616</v>
      </c>
      <c r="BT859" s="207">
        <v>552147</v>
      </c>
      <c r="BU859" s="4"/>
      <c r="BV859" s="3" t="s">
        <v>1029</v>
      </c>
      <c r="BW859" s="207">
        <v>278397</v>
      </c>
      <c r="BX859" s="207">
        <v>320989</v>
      </c>
      <c r="BY859" s="207">
        <v>387200</v>
      </c>
      <c r="BZ859" s="207">
        <v>495616</v>
      </c>
      <c r="CA859" s="207">
        <v>552147</v>
      </c>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row>
    <row r="860" spans="1:157" ht="12.75" customHeight="1">
      <c r="A860" s="4"/>
      <c r="B860" s="4"/>
      <c r="C860" s="4"/>
      <c r="D860" s="4"/>
      <c r="E860" s="4"/>
      <c r="F860" s="4"/>
      <c r="G860" s="4"/>
      <c r="H860" s="4"/>
      <c r="I860" s="4"/>
      <c r="J860" s="129"/>
      <c r="K860" s="1"/>
      <c r="L860" s="1"/>
      <c r="M860" s="1"/>
      <c r="N860" s="1"/>
      <c r="O860" s="1"/>
      <c r="P860" s="1"/>
      <c r="Q860" s="1"/>
      <c r="R860" s="1"/>
      <c r="S860" s="1"/>
      <c r="T860" s="1"/>
      <c r="U860" s="1"/>
      <c r="V860" s="201" t="s">
        <v>1488</v>
      </c>
      <c r="W860" s="979">
        <f>SUM(W855:AC859)</f>
        <v>138800</v>
      </c>
      <c r="X860" s="849"/>
      <c r="Y860" s="849"/>
      <c r="Z860" s="849"/>
      <c r="AA860" s="849"/>
      <c r="AB860" s="849"/>
      <c r="AC860" s="881"/>
      <c r="AD860" s="210"/>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3" t="s">
        <v>1032</v>
      </c>
      <c r="BP860" s="208">
        <v>262291</v>
      </c>
      <c r="BQ860" s="208">
        <v>302419</v>
      </c>
      <c r="BR860" s="208">
        <v>364800</v>
      </c>
      <c r="BS860" s="208">
        <v>466944</v>
      </c>
      <c r="BT860" s="208">
        <v>520205</v>
      </c>
      <c r="BU860" s="4"/>
      <c r="BV860" s="3" t="s">
        <v>1032</v>
      </c>
      <c r="BW860" s="208">
        <v>262291</v>
      </c>
      <c r="BX860" s="208">
        <v>302419</v>
      </c>
      <c r="BY860" s="208">
        <v>364800</v>
      </c>
      <c r="BZ860" s="208">
        <v>466944</v>
      </c>
      <c r="CA860" s="208">
        <v>520205</v>
      </c>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row>
    <row r="861" spans="1:157" ht="12.75" customHeight="1">
      <c r="A861" s="4"/>
      <c r="B861" s="4"/>
      <c r="C861" s="4"/>
      <c r="D861" s="4"/>
      <c r="E861" s="4"/>
      <c r="F861" s="4"/>
      <c r="G861" s="4"/>
      <c r="H861" s="4"/>
      <c r="I861" s="4"/>
      <c r="J861" s="129"/>
      <c r="K861" s="1"/>
      <c r="L861" s="1"/>
      <c r="M861" s="1"/>
      <c r="N861" s="1"/>
      <c r="O861" s="1"/>
      <c r="P861" s="1"/>
      <c r="Q861" s="1"/>
      <c r="R861" s="1"/>
      <c r="S861" s="1"/>
      <c r="T861" s="1"/>
      <c r="U861" s="1"/>
      <c r="V861" s="201" t="s">
        <v>1489</v>
      </c>
      <c r="W861" s="978">
        <v>50000</v>
      </c>
      <c r="X861" s="849"/>
      <c r="Y861" s="849"/>
      <c r="Z861" s="849"/>
      <c r="AA861" s="849"/>
      <c r="AB861" s="849"/>
      <c r="AC861" s="881"/>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3" t="s">
        <v>1037</v>
      </c>
      <c r="BP861" s="207">
        <v>262291</v>
      </c>
      <c r="BQ861" s="207">
        <v>302419</v>
      </c>
      <c r="BR861" s="207">
        <v>364800</v>
      </c>
      <c r="BS861" s="207">
        <v>466944</v>
      </c>
      <c r="BT861" s="207">
        <v>520205</v>
      </c>
      <c r="BU861" s="4"/>
      <c r="BV861" s="3" t="s">
        <v>1037</v>
      </c>
      <c r="BW861" s="207">
        <v>262291</v>
      </c>
      <c r="BX861" s="207">
        <v>302419</v>
      </c>
      <c r="BY861" s="207">
        <v>364800</v>
      </c>
      <c r="BZ861" s="207">
        <v>466944</v>
      </c>
      <c r="CA861" s="207">
        <v>520205</v>
      </c>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row>
    <row r="862" spans="1:157" ht="12.75" customHeight="1">
      <c r="A862" s="4"/>
      <c r="B862" s="4"/>
      <c r="C862" s="4"/>
      <c r="D862" s="4"/>
      <c r="E862" s="4"/>
      <c r="F862" s="4"/>
      <c r="G862" s="4"/>
      <c r="H862" s="4"/>
      <c r="I862" s="4"/>
      <c r="J862" s="9"/>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3" t="s">
        <v>1039</v>
      </c>
      <c r="BP862" s="208">
        <v>238133</v>
      </c>
      <c r="BQ862" s="208">
        <v>274565</v>
      </c>
      <c r="BR862" s="208">
        <v>331200</v>
      </c>
      <c r="BS862" s="208">
        <v>423936</v>
      </c>
      <c r="BT862" s="208">
        <v>472291</v>
      </c>
      <c r="BU862" s="4"/>
      <c r="BV862" s="3" t="s">
        <v>1039</v>
      </c>
      <c r="BW862" s="208">
        <v>238133</v>
      </c>
      <c r="BX862" s="208">
        <v>274565</v>
      </c>
      <c r="BY862" s="208">
        <v>331200</v>
      </c>
      <c r="BZ862" s="208">
        <v>423936</v>
      </c>
      <c r="CA862" s="208">
        <v>472291</v>
      </c>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row>
    <row r="863" spans="1:157" ht="12.75" customHeight="1">
      <c r="A863" s="4"/>
      <c r="B863" s="4"/>
      <c r="C863" s="3" t="s">
        <v>231</v>
      </c>
      <c r="D863" s="4"/>
      <c r="E863" s="4"/>
      <c r="F863" s="4"/>
      <c r="G863" s="4"/>
      <c r="H863" s="4"/>
      <c r="I863" s="4"/>
      <c r="J863" s="129" t="s">
        <v>1490</v>
      </c>
      <c r="K863" s="1"/>
      <c r="L863" s="1"/>
      <c r="M863" s="1"/>
      <c r="N863" s="1"/>
      <c r="O863" s="1"/>
      <c r="P863" s="1"/>
      <c r="Q863" s="1"/>
      <c r="R863" s="1"/>
      <c r="S863" s="1"/>
      <c r="T863" s="1"/>
      <c r="U863" s="1"/>
      <c r="V863" s="130"/>
      <c r="W863" s="906">
        <v>5000</v>
      </c>
      <c r="X863" s="849"/>
      <c r="Y863" s="849"/>
      <c r="Z863" s="849"/>
      <c r="AA863" s="849"/>
      <c r="AB863" s="849"/>
      <c r="AC863" s="881"/>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3" t="s">
        <v>1041</v>
      </c>
      <c r="BP863" s="207">
        <v>262291</v>
      </c>
      <c r="BQ863" s="207">
        <v>302419</v>
      </c>
      <c r="BR863" s="207">
        <v>364800</v>
      </c>
      <c r="BS863" s="207">
        <v>466944</v>
      </c>
      <c r="BT863" s="207">
        <v>520205</v>
      </c>
      <c r="BU863" s="4"/>
      <c r="BV863" s="3" t="s">
        <v>1041</v>
      </c>
      <c r="BW863" s="207">
        <v>262291</v>
      </c>
      <c r="BX863" s="207">
        <v>302419</v>
      </c>
      <c r="BY863" s="207">
        <v>364800</v>
      </c>
      <c r="BZ863" s="207">
        <v>466944</v>
      </c>
      <c r="CA863" s="207">
        <v>520205</v>
      </c>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row>
    <row r="864" spans="1:157" ht="12.75" customHeight="1">
      <c r="A864" s="4"/>
      <c r="B864" s="4"/>
      <c r="C864" s="4"/>
      <c r="D864" s="4"/>
      <c r="E864" s="4"/>
      <c r="F864" s="4"/>
      <c r="G864" s="4"/>
      <c r="H864" s="4"/>
      <c r="I864" s="4"/>
      <c r="J864" s="129" t="s">
        <v>1491</v>
      </c>
      <c r="K864" s="1"/>
      <c r="L864" s="1"/>
      <c r="M864" s="1"/>
      <c r="N864" s="1"/>
      <c r="O864" s="1"/>
      <c r="P864" s="1"/>
      <c r="Q864" s="1"/>
      <c r="R864" s="1"/>
      <c r="S864" s="1"/>
      <c r="T864" s="1"/>
      <c r="U864" s="1"/>
      <c r="V864" s="130"/>
      <c r="W864" s="906">
        <v>39500</v>
      </c>
      <c r="X864" s="849"/>
      <c r="Y864" s="849"/>
      <c r="Z864" s="849"/>
      <c r="AA864" s="849"/>
      <c r="AB864" s="849"/>
      <c r="AC864" s="881"/>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3" t="s">
        <v>1044</v>
      </c>
      <c r="BP864" s="208">
        <v>303706</v>
      </c>
      <c r="BQ864" s="208">
        <v>350170</v>
      </c>
      <c r="BR864" s="208">
        <v>422400</v>
      </c>
      <c r="BS864" s="208">
        <v>540672</v>
      </c>
      <c r="BT864" s="208">
        <v>602342</v>
      </c>
      <c r="BU864" s="4"/>
      <c r="BV864" s="3" t="s">
        <v>1044</v>
      </c>
      <c r="BW864" s="208">
        <v>303706</v>
      </c>
      <c r="BX864" s="208">
        <v>350170</v>
      </c>
      <c r="BY864" s="208">
        <v>422400</v>
      </c>
      <c r="BZ864" s="208">
        <v>540672</v>
      </c>
      <c r="CA864" s="208">
        <v>602342</v>
      </c>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row>
    <row r="865" spans="1:157" ht="12.75" customHeight="1">
      <c r="A865" s="4"/>
      <c r="B865" s="4"/>
      <c r="C865" s="4"/>
      <c r="D865" s="4"/>
      <c r="E865" s="4"/>
      <c r="F865" s="4"/>
      <c r="G865" s="4"/>
      <c r="H865" s="4"/>
      <c r="I865" s="4"/>
      <c r="J865" s="129" t="s">
        <v>1492</v>
      </c>
      <c r="K865" s="1"/>
      <c r="L865" s="1"/>
      <c r="M865" s="1"/>
      <c r="N865" s="1"/>
      <c r="O865" s="1"/>
      <c r="P865" s="1"/>
      <c r="Q865" s="1"/>
      <c r="R865" s="1"/>
      <c r="S865" s="1"/>
      <c r="T865" s="1"/>
      <c r="U865" s="1"/>
      <c r="V865" s="130"/>
      <c r="W865" s="906">
        <v>21000</v>
      </c>
      <c r="X865" s="849"/>
      <c r="Y865" s="849"/>
      <c r="Z865" s="849"/>
      <c r="AA865" s="849"/>
      <c r="AB865" s="849"/>
      <c r="AC865" s="881"/>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3" t="s">
        <v>1047</v>
      </c>
      <c r="BP865" s="207">
        <v>278397</v>
      </c>
      <c r="BQ865" s="207">
        <v>320989</v>
      </c>
      <c r="BR865" s="207">
        <v>387200</v>
      </c>
      <c r="BS865" s="207">
        <v>495616</v>
      </c>
      <c r="BT865" s="207">
        <v>552147</v>
      </c>
      <c r="BU865" s="4"/>
      <c r="BV865" s="3" t="s">
        <v>1047</v>
      </c>
      <c r="BW865" s="207">
        <v>278397</v>
      </c>
      <c r="BX865" s="207">
        <v>320989</v>
      </c>
      <c r="BY865" s="207">
        <v>387200</v>
      </c>
      <c r="BZ865" s="207">
        <v>495616</v>
      </c>
      <c r="CA865" s="207">
        <v>552147</v>
      </c>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row>
    <row r="866" spans="1:157" ht="12.75" customHeight="1">
      <c r="A866" s="4"/>
      <c r="B866" s="4"/>
      <c r="C866" s="4"/>
      <c r="D866" s="4"/>
      <c r="E866" s="4"/>
      <c r="F866" s="4"/>
      <c r="G866" s="4"/>
      <c r="H866" s="4"/>
      <c r="I866" s="4"/>
      <c r="J866" s="129" t="s">
        <v>1493</v>
      </c>
      <c r="K866" s="1"/>
      <c r="L866" s="1"/>
      <c r="M866" s="1"/>
      <c r="N866" s="1"/>
      <c r="O866" s="1"/>
      <c r="P866" s="1"/>
      <c r="Q866" s="1"/>
      <c r="R866" s="1"/>
      <c r="S866" s="1"/>
      <c r="T866" s="1"/>
      <c r="U866" s="1"/>
      <c r="V866" s="130"/>
      <c r="W866" s="906">
        <v>4000</v>
      </c>
      <c r="X866" s="849"/>
      <c r="Y866" s="849"/>
      <c r="Z866" s="849"/>
      <c r="AA866" s="849"/>
      <c r="AB866" s="849"/>
      <c r="AC866" s="881"/>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3" t="s">
        <v>1051</v>
      </c>
      <c r="BP866" s="208">
        <v>278397</v>
      </c>
      <c r="BQ866" s="208">
        <v>320989</v>
      </c>
      <c r="BR866" s="208">
        <v>387200</v>
      </c>
      <c r="BS866" s="208">
        <v>495616</v>
      </c>
      <c r="BT866" s="208">
        <v>552147</v>
      </c>
      <c r="BU866" s="4"/>
      <c r="BV866" s="3" t="s">
        <v>1051</v>
      </c>
      <c r="BW866" s="208">
        <v>278397</v>
      </c>
      <c r="BX866" s="208">
        <v>320989</v>
      </c>
      <c r="BY866" s="208">
        <v>387200</v>
      </c>
      <c r="BZ866" s="208">
        <v>495616</v>
      </c>
      <c r="CA866" s="208">
        <v>552147</v>
      </c>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row>
    <row r="867" spans="1:157" ht="12.75" customHeight="1">
      <c r="A867" s="4"/>
      <c r="B867" s="4"/>
      <c r="C867" s="4"/>
      <c r="D867" s="4"/>
      <c r="E867" s="4"/>
      <c r="F867" s="4"/>
      <c r="G867" s="4"/>
      <c r="H867" s="4"/>
      <c r="I867" s="4"/>
      <c r="J867" s="129" t="s">
        <v>1494</v>
      </c>
      <c r="K867" s="1"/>
      <c r="L867" s="1"/>
      <c r="M867" s="1"/>
      <c r="N867" s="1"/>
      <c r="O867" s="1"/>
      <c r="P867" s="1"/>
      <c r="Q867" s="1"/>
      <c r="R867" s="1"/>
      <c r="S867" s="1"/>
      <c r="T867" s="1"/>
      <c r="U867" s="1"/>
      <c r="V867" s="130"/>
      <c r="W867" s="906">
        <v>15000</v>
      </c>
      <c r="X867" s="849"/>
      <c r="Y867" s="849"/>
      <c r="Z867" s="849"/>
      <c r="AA867" s="849"/>
      <c r="AB867" s="849"/>
      <c r="AC867" s="881"/>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row>
    <row r="868" spans="1:157" ht="12.75" customHeight="1">
      <c r="A868" s="4"/>
      <c r="B868" s="4"/>
      <c r="C868" s="4"/>
      <c r="D868" s="4"/>
      <c r="E868" s="4"/>
      <c r="F868" s="4"/>
      <c r="G868" s="4"/>
      <c r="H868" s="4"/>
      <c r="I868" s="4"/>
      <c r="J868" s="129" t="s">
        <v>1495</v>
      </c>
      <c r="K868" s="1"/>
      <c r="L868" s="1"/>
      <c r="M868" s="1"/>
      <c r="N868" s="1"/>
      <c r="O868" s="1"/>
      <c r="P868" s="1"/>
      <c r="Q868" s="1"/>
      <c r="R868" s="1"/>
      <c r="S868" s="1"/>
      <c r="T868" s="1"/>
      <c r="U868" s="1"/>
      <c r="V868" s="130"/>
      <c r="W868" s="906">
        <v>7000</v>
      </c>
      <c r="X868" s="849"/>
      <c r="Y868" s="849"/>
      <c r="Z868" s="849"/>
      <c r="AA868" s="849"/>
      <c r="AB868" s="849"/>
      <c r="AC868" s="881"/>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row>
    <row r="869" spans="1:157" ht="12.75" customHeight="1">
      <c r="A869" s="4"/>
      <c r="B869" s="4"/>
      <c r="C869" s="4"/>
      <c r="D869" s="4"/>
      <c r="E869" s="4"/>
      <c r="F869" s="4"/>
      <c r="G869" s="4"/>
      <c r="H869" s="4"/>
      <c r="I869" s="4"/>
      <c r="J869" s="129" t="s">
        <v>232</v>
      </c>
      <c r="K869" s="1"/>
      <c r="L869" s="1"/>
      <c r="M869" s="909" t="s">
        <v>1205</v>
      </c>
      <c r="N869" s="849"/>
      <c r="O869" s="849"/>
      <c r="P869" s="849"/>
      <c r="Q869" s="849"/>
      <c r="R869" s="849"/>
      <c r="S869" s="849"/>
      <c r="T869" s="849"/>
      <c r="U869" s="849"/>
      <c r="V869" s="881"/>
      <c r="W869" s="906"/>
      <c r="X869" s="849"/>
      <c r="Y869" s="849"/>
      <c r="Z869" s="849"/>
      <c r="AA869" s="849"/>
      <c r="AB869" s="849"/>
      <c r="AC869" s="881"/>
      <c r="AD869" s="210"/>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row>
    <row r="870" spans="1:157" ht="12.75" customHeight="1">
      <c r="A870" s="4"/>
      <c r="B870" s="4"/>
      <c r="C870" s="4"/>
      <c r="D870" s="4"/>
      <c r="E870" s="4"/>
      <c r="F870" s="4"/>
      <c r="G870" s="4"/>
      <c r="H870" s="4"/>
      <c r="I870" s="4"/>
      <c r="J870" s="129"/>
      <c r="K870" s="1"/>
      <c r="L870" s="1"/>
      <c r="M870" s="1"/>
      <c r="N870" s="1"/>
      <c r="O870" s="1"/>
      <c r="P870" s="1"/>
      <c r="Q870" s="1"/>
      <c r="R870" s="1"/>
      <c r="S870" s="1"/>
      <c r="T870" s="1"/>
      <c r="U870" s="1"/>
      <c r="V870" s="201" t="s">
        <v>1496</v>
      </c>
      <c r="W870" s="905">
        <f>SUM(W863:AC869)</f>
        <v>91500</v>
      </c>
      <c r="X870" s="849"/>
      <c r="Y870" s="849"/>
      <c r="Z870" s="849"/>
      <c r="AA870" s="849"/>
      <c r="AB870" s="849"/>
      <c r="AC870" s="881"/>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row>
    <row r="871" spans="1:157"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row>
    <row r="872" spans="1:157" ht="12.75" customHeight="1">
      <c r="A872" s="4"/>
      <c r="B872" s="4"/>
      <c r="C872" s="3" t="s">
        <v>1497</v>
      </c>
      <c r="D872" s="4"/>
      <c r="E872" s="4"/>
      <c r="F872" s="4"/>
      <c r="G872" s="4"/>
      <c r="H872" s="4"/>
      <c r="I872" s="4"/>
      <c r="J872" s="129" t="s">
        <v>232</v>
      </c>
      <c r="K872" s="1"/>
      <c r="L872" s="1"/>
      <c r="M872" s="909"/>
      <c r="N872" s="849"/>
      <c r="O872" s="849"/>
      <c r="P872" s="849"/>
      <c r="Q872" s="849"/>
      <c r="R872" s="849"/>
      <c r="S872" s="849"/>
      <c r="T872" s="849"/>
      <c r="U872" s="849"/>
      <c r="V872" s="881"/>
      <c r="W872" s="906"/>
      <c r="X872" s="849"/>
      <c r="Y872" s="849"/>
      <c r="Z872" s="849"/>
      <c r="AA872" s="849"/>
      <c r="AB872" s="849"/>
      <c r="AC872" s="881"/>
      <c r="AD872" s="210"/>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row>
    <row r="873" spans="1:157" ht="12.75" customHeight="1">
      <c r="A873" s="4"/>
      <c r="B873" s="4"/>
      <c r="C873" s="3" t="s">
        <v>1498</v>
      </c>
      <c r="D873" s="4"/>
      <c r="E873" s="4"/>
      <c r="F873" s="4"/>
      <c r="G873" s="4"/>
      <c r="H873" s="4"/>
      <c r="I873" s="4"/>
      <c r="J873" s="129" t="s">
        <v>232</v>
      </c>
      <c r="K873" s="1"/>
      <c r="L873" s="1"/>
      <c r="M873" s="909"/>
      <c r="N873" s="849"/>
      <c r="O873" s="849"/>
      <c r="P873" s="849"/>
      <c r="Q873" s="849"/>
      <c r="R873" s="849"/>
      <c r="S873" s="849"/>
      <c r="T873" s="849"/>
      <c r="U873" s="849"/>
      <c r="V873" s="881"/>
      <c r="W873" s="906"/>
      <c r="X873" s="849"/>
      <c r="Y873" s="849"/>
      <c r="Z873" s="849"/>
      <c r="AA873" s="849"/>
      <c r="AB873" s="849"/>
      <c r="AC873" s="881"/>
      <c r="AD873" s="210"/>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row>
    <row r="874" spans="1:157" ht="12.75" customHeight="1">
      <c r="A874" s="4"/>
      <c r="B874" s="4"/>
      <c r="C874" s="4"/>
      <c r="D874" s="4"/>
      <c r="E874" s="4"/>
      <c r="F874" s="4"/>
      <c r="G874" s="4"/>
      <c r="H874" s="4"/>
      <c r="I874" s="4"/>
      <c r="J874" s="129" t="s">
        <v>232</v>
      </c>
      <c r="K874" s="1"/>
      <c r="L874" s="1"/>
      <c r="M874" s="909" t="s">
        <v>1205</v>
      </c>
      <c r="N874" s="849"/>
      <c r="O874" s="849"/>
      <c r="P874" s="849"/>
      <c r="Q874" s="849"/>
      <c r="R874" s="849"/>
      <c r="S874" s="849"/>
      <c r="T874" s="849"/>
      <c r="U874" s="849"/>
      <c r="V874" s="881"/>
      <c r="W874" s="906"/>
      <c r="X874" s="849"/>
      <c r="Y874" s="849"/>
      <c r="Z874" s="849"/>
      <c r="AA874" s="849"/>
      <c r="AB874" s="849"/>
      <c r="AC874" s="881"/>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row>
    <row r="875" spans="1:157" ht="12.75" customHeight="1">
      <c r="A875" s="4"/>
      <c r="B875" s="4"/>
      <c r="C875" s="4"/>
      <c r="D875" s="4"/>
      <c r="E875" s="4"/>
      <c r="F875" s="4"/>
      <c r="G875" s="4"/>
      <c r="H875" s="4"/>
      <c r="I875" s="4"/>
      <c r="J875" s="129" t="s">
        <v>232</v>
      </c>
      <c r="K875" s="1"/>
      <c r="L875" s="1"/>
      <c r="M875" s="909" t="s">
        <v>1205</v>
      </c>
      <c r="N875" s="849"/>
      <c r="O875" s="849"/>
      <c r="P875" s="849"/>
      <c r="Q875" s="849"/>
      <c r="R875" s="849"/>
      <c r="S875" s="849"/>
      <c r="T875" s="849"/>
      <c r="U875" s="849"/>
      <c r="V875" s="881"/>
      <c r="W875" s="906"/>
      <c r="X875" s="849"/>
      <c r="Y875" s="849"/>
      <c r="Z875" s="849"/>
      <c r="AA875" s="849"/>
      <c r="AB875" s="849"/>
      <c r="AC875" s="881"/>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row>
    <row r="876" spans="1:157" ht="12.75" customHeight="1">
      <c r="A876" s="4"/>
      <c r="B876" s="4"/>
      <c r="C876" s="4"/>
      <c r="D876" s="4"/>
      <c r="E876" s="4"/>
      <c r="F876" s="4"/>
      <c r="G876" s="4"/>
      <c r="H876" s="4"/>
      <c r="I876" s="4"/>
      <c r="J876" s="129" t="s">
        <v>232</v>
      </c>
      <c r="K876" s="1"/>
      <c r="L876" s="1"/>
      <c r="M876" s="909" t="s">
        <v>1205</v>
      </c>
      <c r="N876" s="849"/>
      <c r="O876" s="849"/>
      <c r="P876" s="849"/>
      <c r="Q876" s="849"/>
      <c r="R876" s="849"/>
      <c r="S876" s="849"/>
      <c r="T876" s="849"/>
      <c r="U876" s="849"/>
      <c r="V876" s="881"/>
      <c r="W876" s="906"/>
      <c r="X876" s="849"/>
      <c r="Y876" s="849"/>
      <c r="Z876" s="849"/>
      <c r="AA876" s="849"/>
      <c r="AB876" s="849"/>
      <c r="AC876" s="881"/>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row>
    <row r="877" spans="1:157" ht="12.75" customHeight="1">
      <c r="A877" s="4"/>
      <c r="B877" s="4"/>
      <c r="C877" s="4"/>
      <c r="D877" s="4"/>
      <c r="E877" s="4"/>
      <c r="F877" s="4"/>
      <c r="G877" s="4"/>
      <c r="H877" s="4"/>
      <c r="I877" s="4"/>
      <c r="J877" s="129"/>
      <c r="K877" s="1"/>
      <c r="L877" s="1"/>
      <c r="M877" s="1"/>
      <c r="N877" s="1"/>
      <c r="O877" s="1"/>
      <c r="P877" s="1"/>
      <c r="Q877" s="1"/>
      <c r="R877" s="1"/>
      <c r="S877" s="1"/>
      <c r="T877" s="1"/>
      <c r="U877" s="1"/>
      <c r="V877" s="201" t="s">
        <v>1499</v>
      </c>
      <c r="W877" s="905">
        <f>SUM(W872:AC876)</f>
        <v>0</v>
      </c>
      <c r="X877" s="849"/>
      <c r="Y877" s="849"/>
      <c r="Z877" s="849"/>
      <c r="AA877" s="849"/>
      <c r="AB877" s="849"/>
      <c r="AC877" s="881"/>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row>
    <row r="878" spans="1:157" ht="12.75" customHeight="1">
      <c r="A878" s="4"/>
      <c r="B878" s="4"/>
      <c r="C878" s="4"/>
      <c r="D878" s="4"/>
      <c r="E878" s="9"/>
      <c r="F878" s="4"/>
      <c r="G878" s="4"/>
      <c r="H878" s="4"/>
      <c r="I878" s="4"/>
      <c r="J878" s="4"/>
      <c r="K878" s="4"/>
      <c r="L878" s="4"/>
      <c r="M878" s="4"/>
      <c r="N878" s="4"/>
      <c r="O878" s="4"/>
      <c r="P878" s="4"/>
      <c r="Q878" s="4"/>
      <c r="R878" s="4"/>
      <c r="S878" s="4"/>
      <c r="T878" s="4"/>
      <c r="U878" s="4"/>
      <c r="V878" s="91"/>
      <c r="W878" s="218"/>
      <c r="X878" s="218"/>
      <c r="Y878" s="218"/>
      <c r="Z878" s="218"/>
      <c r="AA878" s="218"/>
      <c r="AB878" s="218"/>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row>
    <row r="879" spans="1:157" ht="12.75" customHeight="1">
      <c r="A879" s="4"/>
      <c r="B879" s="4"/>
      <c r="C879" s="3" t="s">
        <v>1500</v>
      </c>
      <c r="D879" s="4"/>
      <c r="E879" s="4"/>
      <c r="F879" s="4"/>
      <c r="G879" s="4"/>
      <c r="H879" s="4"/>
      <c r="I879" s="210"/>
      <c r="J879" s="210"/>
      <c r="K879" s="4"/>
      <c r="L879" s="4"/>
      <c r="M879" s="4"/>
      <c r="N879" s="4"/>
      <c r="O879" s="4"/>
      <c r="P879" s="4"/>
      <c r="Q879" s="4"/>
      <c r="R879" s="4"/>
      <c r="S879" s="4"/>
      <c r="T879" s="4"/>
      <c r="U879" s="4"/>
      <c r="V879" s="91"/>
      <c r="W879" s="218"/>
      <c r="X879" s="218"/>
      <c r="Y879" s="218"/>
      <c r="Z879" s="218"/>
      <c r="AA879" s="218"/>
      <c r="AB879" s="218"/>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row>
    <row r="880" spans="1:157" ht="12.75" customHeight="1">
      <c r="A880" s="4"/>
      <c r="B880" s="4"/>
      <c r="C880" s="4"/>
      <c r="D880" s="4"/>
      <c r="E880" s="9"/>
      <c r="F880" s="4"/>
      <c r="G880" s="4"/>
      <c r="H880" s="4"/>
      <c r="I880" s="4"/>
      <c r="J880" s="4"/>
      <c r="K880" s="4"/>
      <c r="L880" s="4"/>
      <c r="M880" s="4"/>
      <c r="N880" s="4"/>
      <c r="O880" s="4"/>
      <c r="P880" s="4"/>
      <c r="Q880" s="4"/>
      <c r="R880" s="4"/>
      <c r="S880" s="4"/>
      <c r="T880" s="4"/>
      <c r="U880" s="4"/>
      <c r="V880" s="91"/>
      <c r="W880" s="218"/>
      <c r="X880" s="218"/>
      <c r="Y880" s="218"/>
      <c r="Z880" s="218"/>
      <c r="AA880" s="218"/>
      <c r="AB880" s="218"/>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row>
    <row r="881" spans="1:157" ht="12.75" customHeight="1">
      <c r="A881" s="4"/>
      <c r="B881" s="4"/>
      <c r="C881" s="126"/>
      <c r="D881" s="95"/>
      <c r="E881" s="95"/>
      <c r="F881" s="95"/>
      <c r="G881" s="95"/>
      <c r="H881" s="95"/>
      <c r="I881" s="95"/>
      <c r="J881" s="95"/>
      <c r="K881" s="95"/>
      <c r="L881" s="95"/>
      <c r="M881" s="95"/>
      <c r="N881" s="95"/>
      <c r="O881" s="95"/>
      <c r="P881" s="95"/>
      <c r="Q881" s="95"/>
      <c r="R881" s="95"/>
      <c r="S881" s="95"/>
      <c r="T881" s="95"/>
      <c r="U881" s="95"/>
      <c r="V881" s="95"/>
      <c r="W881" s="95"/>
      <c r="X881" s="95"/>
      <c r="Y881" s="95"/>
      <c r="Z881" s="95"/>
      <c r="AA881" s="95"/>
      <c r="AB881" s="219" t="s">
        <v>1501</v>
      </c>
      <c r="AC881" s="970">
        <f>W845+W853+W860+W861+W870+W877+W847</f>
        <v>474646</v>
      </c>
      <c r="AD881" s="849"/>
      <c r="AE881" s="849"/>
      <c r="AF881" s="849"/>
      <c r="AG881" s="849"/>
      <c r="AH881" s="881"/>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row>
    <row r="882" spans="1:157" ht="12.75" customHeight="1">
      <c r="A882" s="4"/>
      <c r="B882" s="4"/>
      <c r="C882" s="126"/>
      <c r="D882" s="95"/>
      <c r="E882" s="95"/>
      <c r="F882" s="95"/>
      <c r="G882" s="95"/>
      <c r="H882" s="95"/>
      <c r="I882" s="95"/>
      <c r="J882" s="95"/>
      <c r="K882" s="95"/>
      <c r="L882" s="95"/>
      <c r="M882" s="95"/>
      <c r="N882" s="95"/>
      <c r="O882" s="95"/>
      <c r="P882" s="95"/>
      <c r="Q882" s="95"/>
      <c r="R882" s="95"/>
      <c r="S882" s="95"/>
      <c r="T882" s="95"/>
      <c r="U882" s="95"/>
      <c r="V882" s="95"/>
      <c r="W882" s="95"/>
      <c r="X882" s="95"/>
      <c r="Y882" s="95"/>
      <c r="Z882" s="95"/>
      <c r="AA882" s="95"/>
      <c r="AB882" s="219" t="s">
        <v>1502</v>
      </c>
      <c r="AC882" s="971">
        <f>O796+O776+G753</f>
        <v>80</v>
      </c>
      <c r="AD882" s="849"/>
      <c r="AE882" s="849"/>
      <c r="AF882" s="849"/>
      <c r="AG882" s="849"/>
      <c r="AH882" s="881"/>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row>
    <row r="883" spans="1:157" ht="12.75" customHeight="1">
      <c r="A883" s="4"/>
      <c r="B883" s="4"/>
      <c r="C883" s="126"/>
      <c r="D883" s="95"/>
      <c r="E883" s="972" t="s">
        <v>1503</v>
      </c>
      <c r="F883" s="883"/>
      <c r="G883" s="883"/>
      <c r="H883" s="883"/>
      <c r="I883" s="883"/>
      <c r="J883" s="883"/>
      <c r="K883" s="883"/>
      <c r="L883" s="883"/>
      <c r="M883" s="883"/>
      <c r="N883" s="883"/>
      <c r="O883" s="883"/>
      <c r="P883" s="883"/>
      <c r="Q883" s="883"/>
      <c r="R883" s="883"/>
      <c r="S883" s="883"/>
      <c r="T883" s="883"/>
      <c r="U883" s="883"/>
      <c r="V883" s="883"/>
      <c r="W883" s="883"/>
      <c r="X883" s="883"/>
      <c r="Y883" s="883"/>
      <c r="Z883" s="883"/>
      <c r="AA883" s="883"/>
      <c r="AB883" s="884"/>
      <c r="AC883" s="905">
        <f>IF(ISERROR((ROUNDDOWN(AC881/AC882,0))),0,(ROUNDDOWN(AC881/AC882,0)))</f>
        <v>5933</v>
      </c>
      <c r="AD883" s="849"/>
      <c r="AE883" s="849"/>
      <c r="AF883" s="849"/>
      <c r="AG883" s="849"/>
      <c r="AH883" s="881"/>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row>
    <row r="884" spans="1:157" ht="12.75" customHeight="1">
      <c r="A884" s="4"/>
      <c r="B884" s="4"/>
      <c r="C884" s="129"/>
      <c r="D884" s="1"/>
      <c r="E884" s="1"/>
      <c r="F884" s="1"/>
      <c r="G884" s="1"/>
      <c r="H884" s="1"/>
      <c r="I884" s="1"/>
      <c r="J884" s="1"/>
      <c r="K884" s="1"/>
      <c r="L884" s="1"/>
      <c r="M884" s="1"/>
      <c r="N884" s="1"/>
      <c r="O884" s="1"/>
      <c r="P884" s="1"/>
      <c r="Q884" s="1"/>
      <c r="R884" s="1"/>
      <c r="S884" s="1"/>
      <c r="T884" s="1"/>
      <c r="U884" s="1"/>
      <c r="V884" s="1"/>
      <c r="W884" s="1"/>
      <c r="X884" s="1"/>
      <c r="Y884" s="1"/>
      <c r="Z884" s="1"/>
      <c r="AA884" s="1"/>
      <c r="AB884" s="201" t="s">
        <v>1504</v>
      </c>
      <c r="AC884" s="956">
        <f>'Sources and Uses Budget'!C75</f>
        <v>390166.70413820428</v>
      </c>
      <c r="AD884" s="895"/>
      <c r="AE884" s="895"/>
      <c r="AF884" s="895"/>
      <c r="AG884" s="895"/>
      <c r="AH884" s="940"/>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row>
    <row r="885" spans="1:157" ht="12.75" customHeight="1">
      <c r="A885" s="4"/>
      <c r="B885" s="4"/>
      <c r="C885" s="129"/>
      <c r="D885" s="1"/>
      <c r="E885" s="1"/>
      <c r="F885" s="1"/>
      <c r="G885" s="1"/>
      <c r="H885" s="1"/>
      <c r="I885" s="1"/>
      <c r="J885" s="1"/>
      <c r="K885" s="1"/>
      <c r="L885" s="1"/>
      <c r="M885" s="1"/>
      <c r="N885" s="1"/>
      <c r="O885" s="1"/>
      <c r="P885" s="1"/>
      <c r="Q885" s="1"/>
      <c r="R885" s="1"/>
      <c r="S885" s="1"/>
      <c r="T885" s="1"/>
      <c r="U885" s="1"/>
      <c r="V885" s="1"/>
      <c r="W885" s="1"/>
      <c r="X885" s="1"/>
      <c r="Y885" s="1"/>
      <c r="Z885" s="1"/>
      <c r="AA885" s="1"/>
      <c r="AB885" s="201" t="s">
        <v>1505</v>
      </c>
      <c r="AC885" s="958"/>
      <c r="AD885" s="849"/>
      <c r="AE885" s="849"/>
      <c r="AF885" s="849"/>
      <c r="AG885" s="849"/>
      <c r="AH885" s="881"/>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row>
    <row r="886" spans="1:157" ht="12.75" customHeight="1">
      <c r="A886" s="4"/>
      <c r="B886" s="4"/>
      <c r="C886" s="129"/>
      <c r="D886" s="1"/>
      <c r="E886" s="1"/>
      <c r="F886" s="1"/>
      <c r="G886" s="1"/>
      <c r="H886" s="1"/>
      <c r="I886" s="1"/>
      <c r="J886" s="1"/>
      <c r="K886" s="1"/>
      <c r="L886" s="1"/>
      <c r="M886" s="1"/>
      <c r="N886" s="1"/>
      <c r="O886" s="1"/>
      <c r="P886" s="1"/>
      <c r="Q886" s="1"/>
      <c r="R886" s="1"/>
      <c r="S886" s="1"/>
      <c r="T886" s="1"/>
      <c r="U886" s="1"/>
      <c r="V886" s="1"/>
      <c r="W886" s="1"/>
      <c r="X886" s="1"/>
      <c r="Y886" s="1"/>
      <c r="Z886" s="1"/>
      <c r="AA886" s="1"/>
      <c r="AB886" s="201" t="s">
        <v>1506</v>
      </c>
      <c r="AC886" s="958">
        <v>15000</v>
      </c>
      <c r="AD886" s="849"/>
      <c r="AE886" s="849"/>
      <c r="AF886" s="849"/>
      <c r="AG886" s="849"/>
      <c r="AH886" s="881"/>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row>
    <row r="887" spans="1:157" ht="12.75" customHeight="1">
      <c r="A887" s="4"/>
      <c r="B887" s="4"/>
      <c r="C887" s="129"/>
      <c r="D887" s="1"/>
      <c r="E887" s="1"/>
      <c r="F887" s="1"/>
      <c r="G887" s="1"/>
      <c r="H887" s="1"/>
      <c r="I887" s="1"/>
      <c r="J887" s="1"/>
      <c r="K887" s="1"/>
      <c r="L887" s="1"/>
      <c r="M887" s="1"/>
      <c r="N887" s="1"/>
      <c r="O887" s="1"/>
      <c r="P887" s="1"/>
      <c r="Q887" s="1"/>
      <c r="R887" s="1"/>
      <c r="S887" s="1"/>
      <c r="T887" s="1"/>
      <c r="U887" s="1"/>
      <c r="V887" s="1"/>
      <c r="W887" s="1"/>
      <c r="X887" s="1"/>
      <c r="Y887" s="1"/>
      <c r="Z887" s="1"/>
      <c r="AA887" s="1"/>
      <c r="AB887" s="201" t="s">
        <v>1507</v>
      </c>
      <c r="AC887" s="958">
        <f>[1]budgets!$T$53</f>
        <v>40000</v>
      </c>
      <c r="AD887" s="849"/>
      <c r="AE887" s="849"/>
      <c r="AF887" s="849"/>
      <c r="AG887" s="849"/>
      <c r="AH887" s="881"/>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row>
    <row r="888" spans="1:157" ht="12.75" customHeight="1">
      <c r="A888" s="4"/>
      <c r="B888" s="4"/>
      <c r="C888" s="129"/>
      <c r="D888" s="1"/>
      <c r="E888" s="1"/>
      <c r="F888" s="1"/>
      <c r="G888" s="1"/>
      <c r="H888" s="1"/>
      <c r="I888" s="1"/>
      <c r="J888" s="1"/>
      <c r="K888" s="1"/>
      <c r="L888" s="1"/>
      <c r="M888" s="1"/>
      <c r="N888" s="1"/>
      <c r="O888" s="1"/>
      <c r="P888" s="1"/>
      <c r="Q888" s="1"/>
      <c r="R888" s="1"/>
      <c r="S888" s="1"/>
      <c r="T888" s="1"/>
      <c r="U888" s="1"/>
      <c r="V888" s="1"/>
      <c r="W888" s="1"/>
      <c r="X888" s="1"/>
      <c r="Y888" s="1"/>
      <c r="Z888" s="1"/>
      <c r="AA888" s="1"/>
      <c r="AB888" s="201" t="s">
        <v>1508</v>
      </c>
      <c r="AC888" s="888">
        <f>[1]budgets!$T$51+[1]budgets!$T$47+[1]budgets!$T$49</f>
        <v>56011.840400000001</v>
      </c>
      <c r="AD888" s="849"/>
      <c r="AE888" s="849"/>
      <c r="AF888" s="849"/>
      <c r="AG888" s="849"/>
      <c r="AH888" s="881"/>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row>
    <row r="889" spans="1:157" ht="12.75" customHeight="1">
      <c r="A889" s="4"/>
      <c r="B889" s="4"/>
      <c r="C889" s="129"/>
      <c r="D889" s="1"/>
      <c r="E889" s="1"/>
      <c r="F889" s="1"/>
      <c r="G889" s="1"/>
      <c r="H889" s="1"/>
      <c r="I889" s="1"/>
      <c r="J889" s="1"/>
      <c r="K889" s="1"/>
      <c r="L889" s="1"/>
      <c r="M889" s="1"/>
      <c r="N889" s="1"/>
      <c r="O889" s="1"/>
      <c r="P889" s="1"/>
      <c r="Q889" s="1"/>
      <c r="R889" s="1"/>
      <c r="S889" s="1"/>
      <c r="T889" s="1"/>
      <c r="U889" s="1"/>
      <c r="V889" s="1"/>
      <c r="W889" s="1"/>
      <c r="X889" s="1"/>
      <c r="Y889" s="1"/>
      <c r="Z889" s="1"/>
      <c r="AA889" s="1"/>
      <c r="AB889" s="201" t="s">
        <v>1509</v>
      </c>
      <c r="AC889" s="958">
        <v>10000</v>
      </c>
      <c r="AD889" s="849"/>
      <c r="AE889" s="849"/>
      <c r="AF889" s="849"/>
      <c r="AG889" s="849"/>
      <c r="AH889" s="881"/>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row>
    <row r="890" spans="1:157" ht="12.75" customHeight="1">
      <c r="A890" s="4"/>
      <c r="B890" s="4"/>
      <c r="C890" s="129"/>
      <c r="D890" s="1"/>
      <c r="E890" s="1"/>
      <c r="F890" s="1"/>
      <c r="G890" s="1"/>
      <c r="H890" s="1"/>
      <c r="I890" s="1"/>
      <c r="J890" s="1"/>
      <c r="K890" s="1"/>
      <c r="L890" s="1"/>
      <c r="M890" s="1"/>
      <c r="N890" s="1"/>
      <c r="O890" s="1"/>
      <c r="P890" s="1"/>
      <c r="Q890" s="1"/>
      <c r="R890" s="1"/>
      <c r="S890" s="1"/>
      <c r="T890" s="1"/>
      <c r="U890" s="1"/>
      <c r="V890" s="1"/>
      <c r="W890" s="1"/>
      <c r="X890" s="1"/>
      <c r="Y890" s="1"/>
      <c r="Z890" s="1"/>
      <c r="AA890" s="1"/>
      <c r="AB890" s="201" t="s">
        <v>1510</v>
      </c>
      <c r="AC890" s="958"/>
      <c r="AD890" s="849"/>
      <c r="AE890" s="849"/>
      <c r="AF890" s="849"/>
      <c r="AG890" s="849"/>
      <c r="AH890" s="881"/>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row>
    <row r="891" spans="1:157" ht="12.75" customHeight="1">
      <c r="A891" s="4"/>
      <c r="B891" s="4"/>
      <c r="C891" s="957" t="s">
        <v>1511</v>
      </c>
      <c r="D891" s="849"/>
      <c r="E891" s="849"/>
      <c r="F891" s="849"/>
      <c r="G891" s="849"/>
      <c r="H891" s="849"/>
      <c r="I891" s="849"/>
      <c r="J891" s="849"/>
      <c r="K891" s="849"/>
      <c r="L891" s="849"/>
      <c r="M891" s="849"/>
      <c r="N891" s="849"/>
      <c r="O891" s="849"/>
      <c r="P891" s="849"/>
      <c r="Q891" s="849"/>
      <c r="R891" s="849"/>
      <c r="S891" s="849"/>
      <c r="T891" s="849"/>
      <c r="U891" s="849"/>
      <c r="V891" s="849"/>
      <c r="W891" s="849"/>
      <c r="X891" s="849"/>
      <c r="Y891" s="849"/>
      <c r="Z891" s="849"/>
      <c r="AA891" s="849"/>
      <c r="AB891" s="881"/>
      <c r="AC891" s="906"/>
      <c r="AD891" s="849"/>
      <c r="AE891" s="849"/>
      <c r="AF891" s="849"/>
      <c r="AG891" s="849"/>
      <c r="AH891" s="881"/>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row>
    <row r="892" spans="1:157" ht="12.75" customHeight="1">
      <c r="A892" s="4"/>
      <c r="B892" s="4"/>
      <c r="C892" s="957" t="s">
        <v>1511</v>
      </c>
      <c r="D892" s="849"/>
      <c r="E892" s="849"/>
      <c r="F892" s="849"/>
      <c r="G892" s="849"/>
      <c r="H892" s="849"/>
      <c r="I892" s="849"/>
      <c r="J892" s="849"/>
      <c r="K892" s="849"/>
      <c r="L892" s="849"/>
      <c r="M892" s="849"/>
      <c r="N892" s="849"/>
      <c r="O892" s="849"/>
      <c r="P892" s="849"/>
      <c r="Q892" s="849"/>
      <c r="R892" s="849"/>
      <c r="S892" s="849"/>
      <c r="T892" s="849"/>
      <c r="U892" s="849"/>
      <c r="V892" s="849"/>
      <c r="W892" s="849"/>
      <c r="X892" s="849"/>
      <c r="Y892" s="849"/>
      <c r="Z892" s="849"/>
      <c r="AA892" s="849"/>
      <c r="AB892" s="881"/>
      <c r="AC892" s="906"/>
      <c r="AD892" s="849"/>
      <c r="AE892" s="849"/>
      <c r="AF892" s="849"/>
      <c r="AG892" s="849"/>
      <c r="AH892" s="881"/>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row>
    <row r="893" spans="1:157" ht="12.75" customHeight="1">
      <c r="A893" s="4"/>
      <c r="B893" s="4"/>
      <c r="C893" s="4"/>
      <c r="D893" s="4"/>
      <c r="E893" s="9"/>
      <c r="F893" s="4"/>
      <c r="G893" s="4"/>
      <c r="H893" s="4"/>
      <c r="I893" s="4"/>
      <c r="J893" s="4"/>
      <c r="K893" s="4"/>
      <c r="L893" s="4"/>
      <c r="M893" s="4"/>
      <c r="N893" s="4"/>
      <c r="O893" s="4"/>
      <c r="P893" s="4"/>
      <c r="Q893" s="4"/>
      <c r="R893" s="4"/>
      <c r="S893" s="4"/>
      <c r="T893" s="4"/>
      <c r="U893" s="4"/>
      <c r="V893" s="4"/>
      <c r="W893" s="4"/>
      <c r="X893" s="4"/>
      <c r="Y893" s="4"/>
      <c r="Z893" s="4"/>
      <c r="AA893" s="4"/>
      <c r="AB893" s="91"/>
      <c r="AC893" s="106"/>
      <c r="AD893" s="106"/>
      <c r="AE893" s="106"/>
      <c r="AF893" s="106"/>
      <c r="AG893" s="106"/>
      <c r="AH893" s="106"/>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row>
    <row r="894" spans="1:157" ht="12.75" customHeight="1">
      <c r="A894" s="3" t="s">
        <v>1243</v>
      </c>
      <c r="B894" s="4"/>
      <c r="C894" s="3" t="s">
        <v>1512</v>
      </c>
      <c r="D894" s="4"/>
      <c r="E894" s="4"/>
      <c r="F894" s="4"/>
      <c r="G894" s="4"/>
      <c r="H894" s="4"/>
      <c r="I894" s="4"/>
      <c r="J894" s="4"/>
      <c r="K894" s="4"/>
      <c r="L894" s="4"/>
      <c r="M894" s="4"/>
      <c r="N894" s="4"/>
      <c r="O894" s="4"/>
      <c r="P894" s="4"/>
      <c r="Q894" s="4"/>
      <c r="R894" s="4"/>
      <c r="S894" s="4"/>
      <c r="T894" s="4"/>
      <c r="U894" s="4"/>
      <c r="V894" s="4"/>
      <c r="W894" s="4"/>
      <c r="X894" s="203"/>
      <c r="Y894" s="203"/>
      <c r="Z894" s="203"/>
      <c r="AA894" s="203"/>
      <c r="AB894" s="203"/>
      <c r="AC894" s="203"/>
      <c r="AD894" s="203"/>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row>
    <row r="895" spans="1:157"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203"/>
      <c r="Y895" s="203"/>
      <c r="Z895" s="203"/>
      <c r="AA895" s="203"/>
      <c r="AB895" s="203"/>
      <c r="AC895" s="203"/>
      <c r="AD895" s="203"/>
      <c r="AE895" s="4"/>
      <c r="AF895" s="210"/>
      <c r="AG895" s="220"/>
      <c r="AH895" s="220"/>
      <c r="AI895" s="220"/>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row>
    <row r="896" spans="1:157" ht="12.75" customHeight="1">
      <c r="A896" s="4"/>
      <c r="B896" s="3"/>
      <c r="C896" s="4"/>
      <c r="D896" s="4"/>
      <c r="E896" s="4"/>
      <c r="F896" s="4"/>
      <c r="G896" s="4"/>
      <c r="H896" s="129" t="s">
        <v>1513</v>
      </c>
      <c r="I896" s="1"/>
      <c r="J896" s="1"/>
      <c r="K896" s="1"/>
      <c r="L896" s="1"/>
      <c r="M896" s="1"/>
      <c r="N896" s="1"/>
      <c r="O896" s="1"/>
      <c r="P896" s="1"/>
      <c r="Q896" s="1"/>
      <c r="R896" s="1"/>
      <c r="S896" s="1"/>
      <c r="T896" s="1"/>
      <c r="U896" s="1"/>
      <c r="V896" s="1"/>
      <c r="W896" s="1"/>
      <c r="X896" s="1"/>
      <c r="Y896" s="130"/>
      <c r="Z896" s="906"/>
      <c r="AA896" s="849"/>
      <c r="AB896" s="849"/>
      <c r="AC896" s="849"/>
      <c r="AD896" s="849"/>
      <c r="AE896" s="881"/>
      <c r="AF896" s="210"/>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row>
    <row r="897" spans="1:157" ht="12.75" customHeight="1">
      <c r="A897" s="4"/>
      <c r="B897" s="4"/>
      <c r="C897" s="4"/>
      <c r="D897" s="4"/>
      <c r="E897" s="4"/>
      <c r="F897" s="4"/>
      <c r="G897" s="4"/>
      <c r="H897" s="129" t="s">
        <v>1514</v>
      </c>
      <c r="I897" s="1"/>
      <c r="J897" s="1"/>
      <c r="K897" s="1"/>
      <c r="L897" s="1"/>
      <c r="M897" s="1"/>
      <c r="N897" s="1"/>
      <c r="O897" s="1"/>
      <c r="P897" s="1"/>
      <c r="Q897" s="1"/>
      <c r="R897" s="1"/>
      <c r="S897" s="1"/>
      <c r="T897" s="1"/>
      <c r="U897" s="1"/>
      <c r="V897" s="1"/>
      <c r="W897" s="1"/>
      <c r="X897" s="1"/>
      <c r="Y897" s="1"/>
      <c r="Z897" s="906"/>
      <c r="AA897" s="849"/>
      <c r="AB897" s="849"/>
      <c r="AC897" s="849"/>
      <c r="AD897" s="849"/>
      <c r="AE897" s="881"/>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row>
    <row r="898" spans="1:157" ht="12.75" customHeight="1">
      <c r="A898" s="4"/>
      <c r="B898" s="4"/>
      <c r="C898" s="4"/>
      <c r="D898" s="4"/>
      <c r="E898" s="4"/>
      <c r="F898" s="4"/>
      <c r="G898" s="4"/>
      <c r="H898" s="129" t="s">
        <v>1515</v>
      </c>
      <c r="I898" s="1"/>
      <c r="J898" s="1"/>
      <c r="K898" s="1"/>
      <c r="L898" s="1"/>
      <c r="M898" s="1"/>
      <c r="N898" s="1"/>
      <c r="O898" s="1"/>
      <c r="P898" s="1"/>
      <c r="Q898" s="1"/>
      <c r="R898" s="1"/>
      <c r="S898" s="1"/>
      <c r="T898" s="1"/>
      <c r="U898" s="1"/>
      <c r="V898" s="1"/>
      <c r="W898" s="1"/>
      <c r="X898" s="1"/>
      <c r="Y898" s="1"/>
      <c r="Z898" s="906"/>
      <c r="AA898" s="849"/>
      <c r="AB898" s="849"/>
      <c r="AC898" s="849"/>
      <c r="AD898" s="849"/>
      <c r="AE898" s="881"/>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row>
    <row r="899" spans="1:157" ht="12.75" customHeight="1">
      <c r="A899" s="4"/>
      <c r="B899" s="4"/>
      <c r="C899" s="4"/>
      <c r="D899" s="4"/>
      <c r="E899" s="4"/>
      <c r="F899" s="4"/>
      <c r="G899" s="4"/>
      <c r="H899" s="129"/>
      <c r="I899" s="1"/>
      <c r="J899" s="1"/>
      <c r="K899" s="1"/>
      <c r="L899" s="1"/>
      <c r="M899" s="1"/>
      <c r="N899" s="1"/>
      <c r="O899" s="1"/>
      <c r="P899" s="1"/>
      <c r="Q899" s="1"/>
      <c r="R899" s="1"/>
      <c r="S899" s="1"/>
      <c r="T899" s="1"/>
      <c r="U899" s="1"/>
      <c r="V899" s="1"/>
      <c r="W899" s="1"/>
      <c r="X899" s="1"/>
      <c r="Y899" s="221" t="s">
        <v>1516</v>
      </c>
      <c r="Z899" s="905">
        <f>Z896-(Z897+Z898)</f>
        <v>0</v>
      </c>
      <c r="AA899" s="849"/>
      <c r="AB899" s="849"/>
      <c r="AC899" s="849"/>
      <c r="AD899" s="849"/>
      <c r="AE899" s="881"/>
      <c r="AF899" s="4"/>
      <c r="AG899" s="4"/>
      <c r="AH899" s="4"/>
      <c r="AI899" s="4"/>
      <c r="AJ899" s="4"/>
      <c r="AK899" s="4"/>
      <c r="AL899" s="4"/>
      <c r="AM899" s="4"/>
      <c r="AN899" s="4"/>
      <c r="AO899" s="4"/>
      <c r="AP899" s="4"/>
      <c r="AQ899" s="4"/>
      <c r="AR899" s="4"/>
      <c r="AS899" s="4"/>
      <c r="AT899" s="4"/>
      <c r="AU899" s="4"/>
      <c r="AV899" s="4"/>
      <c r="AW899" s="4"/>
      <c r="AX899" s="4"/>
      <c r="AY899" s="4"/>
      <c r="AZ899" s="4"/>
      <c r="BA899" s="4"/>
      <c r="BB899" s="84"/>
      <c r="BC899" s="8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row>
    <row r="900" spans="1:157" ht="12.75" customHeight="1">
      <c r="A900" s="4"/>
      <c r="B900" s="4"/>
      <c r="C900" s="9"/>
      <c r="D900" s="11"/>
      <c r="E900" s="220"/>
      <c r="F900" s="220"/>
      <c r="G900" s="22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220"/>
      <c r="AG900" s="4"/>
      <c r="AH900" s="4"/>
      <c r="AI900" s="4"/>
      <c r="AJ900" s="4"/>
      <c r="AK900" s="4"/>
      <c r="AL900" s="4"/>
      <c r="AM900" s="4"/>
      <c r="AN900" s="4"/>
      <c r="AO900" s="4"/>
      <c r="AP900" s="4"/>
      <c r="AQ900" s="4"/>
      <c r="AR900" s="4"/>
      <c r="AS900" s="4"/>
      <c r="AT900" s="4"/>
      <c r="AU900" s="4"/>
      <c r="AV900" s="4"/>
      <c r="AW900" s="4"/>
      <c r="AX900" s="4"/>
      <c r="AY900" s="4"/>
      <c r="AZ900" s="4"/>
      <c r="BA900" s="4"/>
      <c r="BB900" s="84"/>
      <c r="BC900" s="8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row>
    <row r="901" spans="1:157" ht="12.75" customHeight="1">
      <c r="A901" s="4"/>
      <c r="B901" s="4"/>
      <c r="C901" s="4" t="s">
        <v>1517</v>
      </c>
      <c r="D901" s="69"/>
      <c r="E901" s="220"/>
      <c r="F901" s="220"/>
      <c r="G901" s="22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220"/>
      <c r="AG901" s="4"/>
      <c r="AH901" s="4"/>
      <c r="AI901" s="4"/>
      <c r="AJ901" s="4"/>
      <c r="AK901" s="4"/>
      <c r="AL901" s="4"/>
      <c r="AM901" s="4"/>
      <c r="AN901" s="4"/>
      <c r="AO901" s="4"/>
      <c r="AP901" s="4"/>
      <c r="AQ901" s="4"/>
      <c r="AR901" s="4"/>
      <c r="AS901" s="4"/>
      <c r="AT901" s="4"/>
      <c r="AU901" s="4"/>
      <c r="AV901" s="4"/>
      <c r="AW901" s="4"/>
      <c r="AX901" s="4"/>
      <c r="AY901" s="4"/>
      <c r="AZ901" s="4"/>
      <c r="BA901" s="4"/>
      <c r="BB901" s="84"/>
      <c r="BC901" s="222"/>
      <c r="BD901" s="960"/>
      <c r="BE901" s="832"/>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row>
    <row r="902" spans="1:157" ht="12.75" customHeight="1">
      <c r="A902" s="4"/>
      <c r="B902" s="4"/>
      <c r="C902" s="191" t="s">
        <v>1518</v>
      </c>
      <c r="D902" s="69"/>
      <c r="E902" s="220"/>
      <c r="F902" s="220"/>
      <c r="G902" s="22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220"/>
      <c r="AG902" s="4"/>
      <c r="AH902" s="4"/>
      <c r="AI902" s="4"/>
      <c r="AJ902" s="4"/>
      <c r="AK902" s="4"/>
      <c r="AL902" s="4"/>
      <c r="AM902" s="4"/>
      <c r="AN902" s="4"/>
      <c r="AO902" s="4"/>
      <c r="AP902" s="4"/>
      <c r="AQ902" s="4"/>
      <c r="AR902" s="4"/>
      <c r="AS902" s="4"/>
      <c r="AT902" s="4"/>
      <c r="AU902" s="4"/>
      <c r="AV902" s="4"/>
      <c r="AW902" s="4"/>
      <c r="AX902" s="4"/>
      <c r="AY902" s="4"/>
      <c r="AZ902" s="4"/>
      <c r="BA902" s="4"/>
      <c r="BB902" s="84"/>
      <c r="BC902" s="222"/>
      <c r="BD902" s="960"/>
      <c r="BE902" s="832"/>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row>
    <row r="903" spans="1:157" ht="12.75" customHeight="1">
      <c r="A903" s="4"/>
      <c r="B903" s="4"/>
      <c r="C903" s="191" t="s">
        <v>1519</v>
      </c>
      <c r="D903" s="69"/>
      <c r="E903" s="220"/>
      <c r="F903" s="220"/>
      <c r="G903" s="22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220"/>
      <c r="AG903" s="4"/>
      <c r="AH903" s="4"/>
      <c r="AI903" s="4"/>
      <c r="AJ903" s="4"/>
      <c r="AK903" s="4"/>
      <c r="AL903" s="4"/>
      <c r="AM903" s="4"/>
      <c r="AN903" s="4"/>
      <c r="AO903" s="4"/>
      <c r="AP903" s="4"/>
      <c r="AQ903" s="4"/>
      <c r="AR903" s="4"/>
      <c r="AS903" s="4"/>
      <c r="AT903" s="4"/>
      <c r="AU903" s="4"/>
      <c r="AV903" s="4"/>
      <c r="AW903" s="4"/>
      <c r="AX903" s="4"/>
      <c r="AY903" s="4"/>
      <c r="AZ903" s="4"/>
      <c r="BA903" s="4"/>
      <c r="BB903" s="84"/>
      <c r="BC903" s="222"/>
      <c r="BD903" s="961"/>
      <c r="BE903" s="832"/>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row>
    <row r="904" spans="1:157" ht="12.75" customHeight="1">
      <c r="A904" s="4"/>
      <c r="B904" s="4"/>
      <c r="C904" s="4" t="s">
        <v>1520</v>
      </c>
      <c r="D904" s="69"/>
      <c r="E904" s="220"/>
      <c r="F904" s="220"/>
      <c r="G904" s="22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220"/>
      <c r="AG904" s="4"/>
      <c r="AH904" s="4"/>
      <c r="AI904" s="4"/>
      <c r="AJ904" s="4"/>
      <c r="AK904" s="4"/>
      <c r="AL904" s="4"/>
      <c r="AM904" s="4"/>
      <c r="AN904" s="4"/>
      <c r="AO904" s="4"/>
      <c r="AP904" s="4"/>
      <c r="AQ904" s="4"/>
      <c r="AR904" s="4"/>
      <c r="AS904" s="4"/>
      <c r="AT904" s="4"/>
      <c r="AU904" s="4"/>
      <c r="AV904" s="4"/>
      <c r="AW904" s="4"/>
      <c r="AX904" s="4"/>
      <c r="AY904" s="4"/>
      <c r="AZ904" s="4"/>
      <c r="BA904" s="4"/>
      <c r="BB904" s="84"/>
      <c r="BC904" s="222"/>
      <c r="BD904" s="961"/>
      <c r="BE904" s="832"/>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row>
    <row r="905" spans="1:157" ht="12.75" customHeight="1">
      <c r="A905" s="4"/>
      <c r="B905" s="4"/>
      <c r="C905" s="4"/>
      <c r="D905" s="69"/>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4"/>
      <c r="AK905" s="4"/>
      <c r="AL905" s="4"/>
      <c r="AM905" s="4"/>
      <c r="AN905" s="4"/>
      <c r="AO905" s="4"/>
      <c r="AP905" s="4"/>
      <c r="AQ905" s="4"/>
      <c r="AR905" s="4"/>
      <c r="AS905" s="4"/>
      <c r="AT905" s="4"/>
      <c r="AU905" s="4"/>
      <c r="AV905" s="4"/>
      <c r="AW905" s="4"/>
      <c r="AX905" s="4"/>
      <c r="AY905" s="4"/>
      <c r="AZ905" s="4"/>
      <c r="BA905" s="4"/>
      <c r="BB905" s="84"/>
      <c r="BC905" s="222"/>
      <c r="BD905" s="961"/>
      <c r="BE905" s="832"/>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row>
    <row r="906" spans="1:157"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84"/>
      <c r="BC906" s="222"/>
      <c r="BD906" s="960"/>
      <c r="BE906" s="832"/>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row>
    <row r="907" spans="1:157" ht="12.75" customHeight="1">
      <c r="A907" s="962" t="s">
        <v>1521</v>
      </c>
      <c r="B907" s="883"/>
      <c r="C907" s="883"/>
      <c r="D907" s="883"/>
      <c r="E907" s="883"/>
      <c r="F907" s="883"/>
      <c r="G907" s="883"/>
      <c r="H907" s="883"/>
      <c r="I907" s="883"/>
      <c r="J907" s="883"/>
      <c r="K907" s="883"/>
      <c r="L907" s="883"/>
      <c r="M907" s="883"/>
      <c r="N907" s="883"/>
      <c r="O907" s="883"/>
      <c r="P907" s="883"/>
      <c r="Q907" s="883"/>
      <c r="R907" s="883"/>
      <c r="S907" s="883"/>
      <c r="T907" s="883"/>
      <c r="U907" s="883"/>
      <c r="V907" s="883"/>
      <c r="W907" s="883"/>
      <c r="X907" s="883"/>
      <c r="Y907" s="883"/>
      <c r="Z907" s="883"/>
      <c r="AA907" s="883"/>
      <c r="AB907" s="883"/>
      <c r="AC907" s="883"/>
      <c r="AD907" s="883"/>
      <c r="AE907" s="883"/>
      <c r="AF907" s="883"/>
      <c r="AG907" s="883"/>
      <c r="AH907" s="883"/>
      <c r="AI907" s="883"/>
      <c r="AJ907" s="883"/>
      <c r="AK907" s="883"/>
      <c r="AL907" s="963"/>
      <c r="AM907" s="79"/>
      <c r="AN907" s="79"/>
      <c r="AO907" s="79"/>
      <c r="AP907" s="79"/>
      <c r="AQ907" s="79"/>
      <c r="AR907" s="79"/>
      <c r="AS907" s="79"/>
      <c r="AT907" s="79"/>
      <c r="AU907" s="79"/>
      <c r="AV907" s="79"/>
      <c r="AW907" s="79"/>
      <c r="AX907" s="79"/>
      <c r="AY907" s="79"/>
      <c r="AZ907" s="4"/>
      <c r="BA907" s="4"/>
      <c r="BB907" s="84"/>
      <c r="BC907" s="222"/>
      <c r="BD907" s="966"/>
      <c r="BE907" s="832"/>
      <c r="BF907" s="832"/>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row>
    <row r="908" spans="1:157" ht="12.75" customHeight="1">
      <c r="A908" s="964"/>
      <c r="B908" s="862"/>
      <c r="C908" s="862"/>
      <c r="D908" s="862"/>
      <c r="E908" s="862"/>
      <c r="F908" s="862"/>
      <c r="G908" s="862"/>
      <c r="H908" s="862"/>
      <c r="I908" s="862"/>
      <c r="J908" s="862"/>
      <c r="K908" s="862"/>
      <c r="L908" s="862"/>
      <c r="M908" s="862"/>
      <c r="N908" s="862"/>
      <c r="O908" s="862"/>
      <c r="P908" s="862"/>
      <c r="Q908" s="862"/>
      <c r="R908" s="862"/>
      <c r="S908" s="862"/>
      <c r="T908" s="862"/>
      <c r="U908" s="862"/>
      <c r="V908" s="862"/>
      <c r="W908" s="862"/>
      <c r="X908" s="862"/>
      <c r="Y908" s="862"/>
      <c r="Z908" s="862"/>
      <c r="AA908" s="862"/>
      <c r="AB908" s="862"/>
      <c r="AC908" s="862"/>
      <c r="AD908" s="862"/>
      <c r="AE908" s="862"/>
      <c r="AF908" s="862"/>
      <c r="AG908" s="862"/>
      <c r="AH908" s="862"/>
      <c r="AI908" s="862"/>
      <c r="AJ908" s="862"/>
      <c r="AK908" s="862"/>
      <c r="AL908" s="965"/>
      <c r="AM908" s="79"/>
      <c r="AN908" s="79"/>
      <c r="AO908" s="79"/>
      <c r="AP908" s="79"/>
      <c r="AQ908" s="79"/>
      <c r="AR908" s="79"/>
      <c r="AS908" s="79"/>
      <c r="AT908" s="79"/>
      <c r="AU908" s="79"/>
      <c r="AV908" s="79"/>
      <c r="AW908" s="79"/>
      <c r="AX908" s="79"/>
      <c r="AY908" s="79"/>
      <c r="AZ908" s="4"/>
      <c r="BA908" s="4"/>
      <c r="BB908" s="84"/>
      <c r="BC908" s="222"/>
      <c r="BD908" s="967"/>
      <c r="BE908" s="832"/>
      <c r="BF908" s="832"/>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row>
    <row r="909" spans="1:157" ht="12.75" customHeight="1">
      <c r="A909" s="4"/>
      <c r="B909" s="4"/>
      <c r="C909" s="4"/>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c r="AU909" s="79"/>
      <c r="AV909" s="79"/>
      <c r="AW909" s="79"/>
      <c r="AX909" s="79"/>
      <c r="AY909" s="79"/>
      <c r="AZ909" s="4"/>
      <c r="BA909" s="4"/>
      <c r="BB909" s="84"/>
      <c r="BC909" s="222"/>
      <c r="BD909" s="961"/>
      <c r="BE909" s="832"/>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row>
    <row r="910" spans="1:157" ht="12.75" customHeight="1">
      <c r="A910" s="3" t="s">
        <v>889</v>
      </c>
      <c r="B910" s="4"/>
      <c r="C910" s="3" t="s">
        <v>241</v>
      </c>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c r="AU910" s="79"/>
      <c r="AV910" s="79"/>
      <c r="AW910" s="79"/>
      <c r="AX910" s="79"/>
      <c r="AY910" s="79"/>
      <c r="AZ910" s="4"/>
      <c r="BA910" s="4"/>
      <c r="BB910" s="84"/>
      <c r="BC910" s="222"/>
      <c r="BD910" s="960"/>
      <c r="BE910" s="832"/>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row>
    <row r="911" spans="1:157"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84"/>
      <c r="BC911" s="222"/>
      <c r="BD911" s="4"/>
      <c r="BE911" s="4"/>
      <c r="BF911" s="4"/>
      <c r="BG911" s="11"/>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row>
    <row r="912" spans="1:157" ht="12.75" customHeight="1">
      <c r="A912" s="4"/>
      <c r="B912" s="4"/>
      <c r="C912" s="4"/>
      <c r="D912" s="4"/>
      <c r="E912" s="4"/>
      <c r="F912" s="910" t="s">
        <v>1522</v>
      </c>
      <c r="G912" s="883"/>
      <c r="H912" s="883"/>
      <c r="I912" s="883"/>
      <c r="J912" s="883"/>
      <c r="K912" s="883"/>
      <c r="L912" s="883"/>
      <c r="M912" s="883"/>
      <c r="N912" s="883"/>
      <c r="O912" s="883"/>
      <c r="P912" s="883"/>
      <c r="Q912" s="883"/>
      <c r="R912" s="883"/>
      <c r="S912" s="883"/>
      <c r="T912" s="884"/>
      <c r="U912" s="913" t="s">
        <v>1523</v>
      </c>
      <c r="V912" s="883"/>
      <c r="W912" s="883"/>
      <c r="X912" s="883"/>
      <c r="Y912" s="883"/>
      <c r="Z912" s="883"/>
      <c r="AA912" s="149"/>
      <c r="AB912" s="95"/>
      <c r="AC912" s="95"/>
      <c r="AD912" s="95"/>
      <c r="AE912" s="95"/>
      <c r="AF912" s="96"/>
      <c r="AG912" s="4"/>
      <c r="AH912" s="4"/>
      <c r="AI912" s="4"/>
      <c r="AJ912" s="4"/>
      <c r="AK912" s="4"/>
      <c r="AL912" s="4"/>
      <c r="AM912" s="4"/>
      <c r="AN912" s="4"/>
      <c r="AO912" s="4"/>
      <c r="AP912" s="4"/>
      <c r="AQ912" s="4"/>
      <c r="AR912" s="4"/>
      <c r="AS912" s="4"/>
      <c r="AT912" s="4"/>
      <c r="AU912" s="4"/>
      <c r="AV912" s="4"/>
      <c r="AW912" s="4"/>
      <c r="AX912" s="4"/>
      <c r="AY912" s="4"/>
      <c r="AZ912" s="4"/>
      <c r="BA912" s="4"/>
      <c r="BB912" s="84"/>
      <c r="BC912" s="84"/>
      <c r="BD912" s="960"/>
      <c r="BE912" s="832"/>
      <c r="BF912" s="223"/>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row>
    <row r="913" spans="1:157" ht="12.75" customHeight="1">
      <c r="A913" s="4"/>
      <c r="B913" s="3"/>
      <c r="C913" s="4"/>
      <c r="D913" s="4"/>
      <c r="E913" s="4"/>
      <c r="F913" s="968" t="s">
        <v>1524</v>
      </c>
      <c r="G913" s="832"/>
      <c r="H913" s="832"/>
      <c r="I913" s="832"/>
      <c r="J913" s="832"/>
      <c r="K913" s="832"/>
      <c r="L913" s="832"/>
      <c r="M913" s="832"/>
      <c r="N913" s="832"/>
      <c r="O913" s="832"/>
      <c r="P913" s="832"/>
      <c r="Q913" s="832"/>
      <c r="R913" s="832"/>
      <c r="S913" s="832"/>
      <c r="T913" s="912"/>
      <c r="U913" s="911"/>
      <c r="V913" s="832"/>
      <c r="W913" s="832"/>
      <c r="X913" s="832"/>
      <c r="Y913" s="832"/>
      <c r="Z913" s="832"/>
      <c r="AA913" s="224"/>
      <c r="AB913" s="4"/>
      <c r="AC913" s="4"/>
      <c r="AD913" s="4"/>
      <c r="AE913" s="4"/>
      <c r="AF913" s="98"/>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row>
    <row r="914" spans="1:157" ht="12.75" customHeight="1">
      <c r="A914" s="4"/>
      <c r="B914" s="3"/>
      <c r="C914" s="4"/>
      <c r="D914" s="4"/>
      <c r="E914" s="4"/>
      <c r="F914" s="914"/>
      <c r="G914" s="893"/>
      <c r="H914" s="893"/>
      <c r="I914" s="893"/>
      <c r="J914" s="893"/>
      <c r="K914" s="893"/>
      <c r="L914" s="893"/>
      <c r="M914" s="893"/>
      <c r="N914" s="893"/>
      <c r="O914" s="893"/>
      <c r="P914" s="893"/>
      <c r="Q914" s="893"/>
      <c r="R914" s="893"/>
      <c r="S914" s="893"/>
      <c r="T914" s="915"/>
      <c r="U914" s="914"/>
      <c r="V914" s="893"/>
      <c r="W914" s="893"/>
      <c r="X914" s="893"/>
      <c r="Y914" s="893"/>
      <c r="Z914" s="893"/>
      <c r="AA914" s="128"/>
      <c r="AB914" s="969" t="s">
        <v>1525</v>
      </c>
      <c r="AC914" s="893"/>
      <c r="AD914" s="893"/>
      <c r="AE914" s="893"/>
      <c r="AF914" s="100"/>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row>
    <row r="915" spans="1:157" ht="12.75" customHeight="1">
      <c r="A915" s="4"/>
      <c r="B915" s="3"/>
      <c r="C915" s="4"/>
      <c r="D915" s="4"/>
      <c r="E915" s="4"/>
      <c r="F915" s="129" t="s">
        <v>1526</v>
      </c>
      <c r="G915" s="88"/>
      <c r="H915" s="88"/>
      <c r="I915" s="88"/>
      <c r="J915" s="88"/>
      <c r="K915" s="88"/>
      <c r="L915" s="88"/>
      <c r="M915" s="88"/>
      <c r="N915" s="88"/>
      <c r="O915" s="88"/>
      <c r="P915" s="88"/>
      <c r="Q915" s="88"/>
      <c r="R915" s="88"/>
      <c r="S915" s="88"/>
      <c r="T915" s="100"/>
      <c r="U915" s="885" t="s">
        <v>864</v>
      </c>
      <c r="V915" s="849"/>
      <c r="W915" s="849"/>
      <c r="X915" s="849"/>
      <c r="Y915" s="849"/>
      <c r="Z915" s="881"/>
      <c r="AA915" s="944">
        <f>AM564</f>
        <v>15971225</v>
      </c>
      <c r="AB915" s="895"/>
      <c r="AC915" s="895"/>
      <c r="AD915" s="895"/>
      <c r="AE915" s="895"/>
      <c r="AF915" s="940"/>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row>
    <row r="916" spans="1:157" ht="12.75" customHeight="1">
      <c r="A916" s="4"/>
      <c r="B916" s="3"/>
      <c r="C916" s="4"/>
      <c r="D916" s="4"/>
      <c r="E916" s="4"/>
      <c r="F916" s="129" t="s">
        <v>1527</v>
      </c>
      <c r="G916" s="88"/>
      <c r="H916" s="88"/>
      <c r="I916" s="88"/>
      <c r="J916" s="88"/>
      <c r="K916" s="88"/>
      <c r="L916" s="88"/>
      <c r="M916" s="88"/>
      <c r="N916" s="88"/>
      <c r="O916" s="88"/>
      <c r="P916" s="88"/>
      <c r="Q916" s="88"/>
      <c r="R916" s="88"/>
      <c r="S916" s="88"/>
      <c r="T916" s="100"/>
      <c r="U916" s="885" t="s">
        <v>864</v>
      </c>
      <c r="V916" s="849"/>
      <c r="W916" s="849"/>
      <c r="X916" s="849"/>
      <c r="Y916" s="849"/>
      <c r="Z916" s="881"/>
      <c r="AA916" s="944">
        <f>AM565</f>
        <v>10372552.618453829</v>
      </c>
      <c r="AB916" s="895"/>
      <c r="AC916" s="895"/>
      <c r="AD916" s="895"/>
      <c r="AE916" s="895"/>
      <c r="AF916" s="940"/>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row>
    <row r="917" spans="1:157" ht="12.75" customHeight="1">
      <c r="A917" s="4"/>
      <c r="B917" s="4"/>
      <c r="C917" s="4"/>
      <c r="D917" s="4"/>
      <c r="E917" s="4"/>
      <c r="F917" s="129" t="s">
        <v>1528</v>
      </c>
      <c r="G917" s="1"/>
      <c r="H917" s="1"/>
      <c r="I917" s="1"/>
      <c r="J917" s="1"/>
      <c r="K917" s="1"/>
      <c r="L917" s="1"/>
      <c r="M917" s="1"/>
      <c r="N917" s="1"/>
      <c r="O917" s="1"/>
      <c r="P917" s="1"/>
      <c r="Q917" s="1"/>
      <c r="R917" s="1"/>
      <c r="S917" s="1"/>
      <c r="T917" s="130"/>
      <c r="U917" s="885" t="s">
        <v>864</v>
      </c>
      <c r="V917" s="849"/>
      <c r="W917" s="849"/>
      <c r="X917" s="849"/>
      <c r="Y917" s="849"/>
      <c r="Z917" s="881"/>
      <c r="AA917" s="944">
        <v>6000000</v>
      </c>
      <c r="AB917" s="895"/>
      <c r="AC917" s="895"/>
      <c r="AD917" s="895"/>
      <c r="AE917" s="895"/>
      <c r="AF917" s="940"/>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row>
    <row r="918" spans="1:157" ht="12.75" customHeight="1">
      <c r="A918" s="4"/>
      <c r="B918" s="4"/>
      <c r="C918" s="4"/>
      <c r="D918" s="4"/>
      <c r="E918" s="4"/>
      <c r="F918" s="129" t="s">
        <v>1529</v>
      </c>
      <c r="G918" s="1"/>
      <c r="H918" s="1"/>
      <c r="I918" s="1"/>
      <c r="J918" s="1"/>
      <c r="K918" s="1"/>
      <c r="L918" s="1"/>
      <c r="M918" s="1"/>
      <c r="N918" s="1"/>
      <c r="O918" s="1"/>
      <c r="P918" s="1"/>
      <c r="Q918" s="1"/>
      <c r="R918" s="1"/>
      <c r="S918" s="1"/>
      <c r="T918" s="130"/>
      <c r="U918" s="885" t="s">
        <v>299</v>
      </c>
      <c r="V918" s="849"/>
      <c r="W918" s="849"/>
      <c r="X918" s="849"/>
      <c r="Y918" s="849"/>
      <c r="Z918" s="881"/>
      <c r="AA918" s="944"/>
      <c r="AB918" s="895"/>
      <c r="AC918" s="895"/>
      <c r="AD918" s="895"/>
      <c r="AE918" s="895"/>
      <c r="AF918" s="940"/>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row>
    <row r="919" spans="1:157" ht="12.75" customHeight="1">
      <c r="A919" s="4"/>
      <c r="B919" s="4"/>
      <c r="C919" s="4"/>
      <c r="D919" s="4"/>
      <c r="E919" s="4"/>
      <c r="F919" s="129" t="s">
        <v>1530</v>
      </c>
      <c r="G919" s="1"/>
      <c r="H919" s="1"/>
      <c r="I919" s="1"/>
      <c r="J919" s="1"/>
      <c r="K919" s="1"/>
      <c r="L919" s="1"/>
      <c r="M919" s="1"/>
      <c r="N919" s="1"/>
      <c r="O919" s="1"/>
      <c r="P919" s="1"/>
      <c r="Q919" s="1"/>
      <c r="R919" s="1"/>
      <c r="S919" s="1"/>
      <c r="T919" s="130"/>
      <c r="U919" s="885" t="s">
        <v>299</v>
      </c>
      <c r="V919" s="849"/>
      <c r="W919" s="849"/>
      <c r="X919" s="849"/>
      <c r="Y919" s="849"/>
      <c r="Z919" s="881"/>
      <c r="AA919" s="944"/>
      <c r="AB919" s="895"/>
      <c r="AC919" s="895"/>
      <c r="AD919" s="895"/>
      <c r="AE919" s="895"/>
      <c r="AF919" s="940"/>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row>
    <row r="920" spans="1:157" ht="12.75" customHeight="1">
      <c r="A920" s="4"/>
      <c r="B920" s="4"/>
      <c r="C920" s="4"/>
      <c r="D920" s="4"/>
      <c r="E920" s="4"/>
      <c r="F920" s="129" t="s">
        <v>1531</v>
      </c>
      <c r="G920" s="1"/>
      <c r="H920" s="1"/>
      <c r="I920" s="1"/>
      <c r="J920" s="1"/>
      <c r="K920" s="1"/>
      <c r="L920" s="1"/>
      <c r="M920" s="1"/>
      <c r="N920" s="1"/>
      <c r="O920" s="1"/>
      <c r="P920" s="1"/>
      <c r="Q920" s="1"/>
      <c r="R920" s="1"/>
      <c r="S920" s="1"/>
      <c r="T920" s="130"/>
      <c r="U920" s="885" t="s">
        <v>299</v>
      </c>
      <c r="V920" s="849"/>
      <c r="W920" s="849"/>
      <c r="X920" s="849"/>
      <c r="Y920" s="849"/>
      <c r="Z920" s="881"/>
      <c r="AA920" s="944"/>
      <c r="AB920" s="895"/>
      <c r="AC920" s="895"/>
      <c r="AD920" s="895"/>
      <c r="AE920" s="895"/>
      <c r="AF920" s="940"/>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row>
    <row r="921" spans="1:157" ht="12.75" customHeight="1">
      <c r="A921" s="4"/>
      <c r="B921" s="4"/>
      <c r="C921" s="4"/>
      <c r="D921" s="4"/>
      <c r="E921" s="4"/>
      <c r="F921" s="129" t="s">
        <v>1532</v>
      </c>
      <c r="G921" s="1"/>
      <c r="H921" s="1"/>
      <c r="I921" s="1"/>
      <c r="J921" s="1"/>
      <c r="K921" s="1"/>
      <c r="L921" s="1"/>
      <c r="M921" s="1"/>
      <c r="N921" s="1"/>
      <c r="O921" s="1"/>
      <c r="P921" s="1"/>
      <c r="Q921" s="1"/>
      <c r="R921" s="1"/>
      <c r="S921" s="1"/>
      <c r="T921" s="130"/>
      <c r="U921" s="885" t="s">
        <v>299</v>
      </c>
      <c r="V921" s="849"/>
      <c r="W921" s="849"/>
      <c r="X921" s="849"/>
      <c r="Y921" s="849"/>
      <c r="Z921" s="881"/>
      <c r="AA921" s="944"/>
      <c r="AB921" s="895"/>
      <c r="AC921" s="895"/>
      <c r="AD921" s="895"/>
      <c r="AE921" s="895"/>
      <c r="AF921" s="940"/>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row>
    <row r="922" spans="1:157" ht="12.75" customHeight="1">
      <c r="A922" s="4"/>
      <c r="B922" s="4"/>
      <c r="C922" s="4"/>
      <c r="D922" s="4"/>
      <c r="E922" s="4"/>
      <c r="F922" s="129" t="s">
        <v>1533</v>
      </c>
      <c r="G922" s="1"/>
      <c r="H922" s="1"/>
      <c r="I922" s="1"/>
      <c r="J922" s="1"/>
      <c r="K922" s="1"/>
      <c r="L922" s="1"/>
      <c r="M922" s="1"/>
      <c r="N922" s="1"/>
      <c r="O922" s="1"/>
      <c r="P922" s="1"/>
      <c r="Q922" s="1"/>
      <c r="R922" s="1"/>
      <c r="S922" s="1"/>
      <c r="T922" s="130"/>
      <c r="U922" s="885" t="s">
        <v>299</v>
      </c>
      <c r="V922" s="849"/>
      <c r="W922" s="849"/>
      <c r="X922" s="849"/>
      <c r="Y922" s="849"/>
      <c r="Z922" s="881"/>
      <c r="AA922" s="944"/>
      <c r="AB922" s="895"/>
      <c r="AC922" s="895"/>
      <c r="AD922" s="895"/>
      <c r="AE922" s="895"/>
      <c r="AF922" s="940"/>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row>
    <row r="923" spans="1:157" ht="12.75" customHeight="1">
      <c r="A923" s="4"/>
      <c r="B923" s="4"/>
      <c r="C923" s="4"/>
      <c r="D923" s="4"/>
      <c r="E923" s="4"/>
      <c r="F923" s="129" t="s">
        <v>1534</v>
      </c>
      <c r="G923" s="1"/>
      <c r="H923" s="1"/>
      <c r="I923" s="1"/>
      <c r="J923" s="1"/>
      <c r="K923" s="1"/>
      <c r="L923" s="1"/>
      <c r="M923" s="1"/>
      <c r="N923" s="1"/>
      <c r="O923" s="1"/>
      <c r="P923" s="1"/>
      <c r="Q923" s="1"/>
      <c r="R923" s="1"/>
      <c r="S923" s="1"/>
      <c r="T923" s="130"/>
      <c r="U923" s="885" t="s">
        <v>299</v>
      </c>
      <c r="V923" s="849"/>
      <c r="W923" s="849"/>
      <c r="X923" s="849"/>
      <c r="Y923" s="849"/>
      <c r="Z923" s="881"/>
      <c r="AA923" s="944"/>
      <c r="AB923" s="895"/>
      <c r="AC923" s="895"/>
      <c r="AD923" s="895"/>
      <c r="AE923" s="895"/>
      <c r="AF923" s="940"/>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row>
    <row r="924" spans="1:157" ht="12.75" customHeight="1">
      <c r="A924" s="4"/>
      <c r="B924" s="4"/>
      <c r="C924" s="4"/>
      <c r="D924" s="4"/>
      <c r="E924" s="4"/>
      <c r="F924" s="225" t="s">
        <v>1535</v>
      </c>
      <c r="G924" s="1"/>
      <c r="H924" s="1"/>
      <c r="I924" s="1"/>
      <c r="J924" s="1"/>
      <c r="K924" s="1"/>
      <c r="L924" s="1"/>
      <c r="M924" s="1"/>
      <c r="N924" s="1"/>
      <c r="O924" s="1"/>
      <c r="P924" s="1"/>
      <c r="Q924" s="1"/>
      <c r="R924" s="1"/>
      <c r="S924" s="1"/>
      <c r="T924" s="130"/>
      <c r="U924" s="885" t="s">
        <v>299</v>
      </c>
      <c r="V924" s="849"/>
      <c r="W924" s="849"/>
      <c r="X924" s="849"/>
      <c r="Y924" s="849"/>
      <c r="Z924" s="881"/>
      <c r="AA924" s="944"/>
      <c r="AB924" s="895"/>
      <c r="AC924" s="895"/>
      <c r="AD924" s="895"/>
      <c r="AE924" s="895"/>
      <c r="AF924" s="940"/>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row>
    <row r="925" spans="1:157" ht="12.75" customHeight="1">
      <c r="A925" s="4"/>
      <c r="B925" s="4"/>
      <c r="C925" s="4"/>
      <c r="D925" s="4"/>
      <c r="E925" s="4"/>
      <c r="F925" s="129" t="s">
        <v>1536</v>
      </c>
      <c r="G925" s="1"/>
      <c r="H925" s="1"/>
      <c r="I925" s="1"/>
      <c r="J925" s="1"/>
      <c r="K925" s="1"/>
      <c r="L925" s="1"/>
      <c r="M925" s="1"/>
      <c r="N925" s="1"/>
      <c r="O925" s="1"/>
      <c r="P925" s="1"/>
      <c r="Q925" s="1"/>
      <c r="R925" s="1"/>
      <c r="S925" s="1"/>
      <c r="T925" s="130"/>
      <c r="U925" s="885" t="s">
        <v>299</v>
      </c>
      <c r="V925" s="849"/>
      <c r="W925" s="849"/>
      <c r="X925" s="849"/>
      <c r="Y925" s="849"/>
      <c r="Z925" s="881"/>
      <c r="AA925" s="944"/>
      <c r="AB925" s="895"/>
      <c r="AC925" s="895"/>
      <c r="AD925" s="895"/>
      <c r="AE925" s="895"/>
      <c r="AF925" s="940"/>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row>
    <row r="926" spans="1:157" ht="12.75" customHeight="1">
      <c r="A926" s="4"/>
      <c r="B926" s="4"/>
      <c r="C926" s="4"/>
      <c r="D926" s="4"/>
      <c r="E926" s="4"/>
      <c r="F926" s="129" t="s">
        <v>1537</v>
      </c>
      <c r="G926" s="1"/>
      <c r="H926" s="1"/>
      <c r="I926" s="1"/>
      <c r="J926" s="1"/>
      <c r="K926" s="1"/>
      <c r="L926" s="1"/>
      <c r="M926" s="1"/>
      <c r="N926" s="1"/>
      <c r="O926" s="1"/>
      <c r="P926" s="1"/>
      <c r="Q926" s="1"/>
      <c r="R926" s="1"/>
      <c r="S926" s="1"/>
      <c r="T926" s="130"/>
      <c r="U926" s="885" t="s">
        <v>299</v>
      </c>
      <c r="V926" s="849"/>
      <c r="W926" s="849"/>
      <c r="X926" s="849"/>
      <c r="Y926" s="849"/>
      <c r="Z926" s="881"/>
      <c r="AA926" s="944"/>
      <c r="AB926" s="895"/>
      <c r="AC926" s="895"/>
      <c r="AD926" s="895"/>
      <c r="AE926" s="895"/>
      <c r="AF926" s="940"/>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row>
    <row r="927" spans="1:157" ht="12.75" customHeight="1">
      <c r="A927" s="4"/>
      <c r="B927" s="4"/>
      <c r="C927" s="4"/>
      <c r="D927" s="4"/>
      <c r="E927" s="4"/>
      <c r="F927" s="129" t="s">
        <v>1538</v>
      </c>
      <c r="G927" s="1"/>
      <c r="H927" s="1"/>
      <c r="I927" s="1"/>
      <c r="J927" s="1"/>
      <c r="K927" s="1"/>
      <c r="L927" s="1"/>
      <c r="M927" s="1"/>
      <c r="N927" s="1"/>
      <c r="O927" s="1"/>
      <c r="P927" s="1"/>
      <c r="Q927" s="1"/>
      <c r="R927" s="1"/>
      <c r="S927" s="1"/>
      <c r="T927" s="130"/>
      <c r="U927" s="885" t="s">
        <v>299</v>
      </c>
      <c r="V927" s="849"/>
      <c r="W927" s="849"/>
      <c r="X927" s="849"/>
      <c r="Y927" s="849"/>
      <c r="Z927" s="881"/>
      <c r="AA927" s="944"/>
      <c r="AB927" s="895"/>
      <c r="AC927" s="895"/>
      <c r="AD927" s="895"/>
      <c r="AE927" s="895"/>
      <c r="AF927" s="940"/>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row>
    <row r="928" spans="1:157" ht="12.75" customHeight="1">
      <c r="A928" s="4"/>
      <c r="B928" s="4"/>
      <c r="C928" s="4"/>
      <c r="D928" s="4"/>
      <c r="E928" s="4"/>
      <c r="F928" s="129" t="s">
        <v>1539</v>
      </c>
      <c r="G928" s="1"/>
      <c r="H928" s="1"/>
      <c r="I928" s="1"/>
      <c r="J928" s="1"/>
      <c r="K928" s="1"/>
      <c r="L928" s="1"/>
      <c r="M928" s="1"/>
      <c r="N928" s="1"/>
      <c r="O928" s="1"/>
      <c r="P928" s="1"/>
      <c r="Q928" s="1"/>
      <c r="R928" s="1"/>
      <c r="S928" s="1"/>
      <c r="T928" s="130"/>
      <c r="U928" s="885" t="s">
        <v>299</v>
      </c>
      <c r="V928" s="849"/>
      <c r="W928" s="849"/>
      <c r="X928" s="849"/>
      <c r="Y928" s="849"/>
      <c r="Z928" s="881"/>
      <c r="AA928" s="944"/>
      <c r="AB928" s="895"/>
      <c r="AC928" s="895"/>
      <c r="AD928" s="895"/>
      <c r="AE928" s="895"/>
      <c r="AF928" s="940"/>
      <c r="AG928" s="4"/>
      <c r="AH928" s="4"/>
      <c r="AI928" s="4"/>
      <c r="AJ928" s="4"/>
      <c r="AK928" s="4"/>
      <c r="AL928" s="4"/>
      <c r="AM928" s="4"/>
      <c r="AN928" s="4"/>
      <c r="AO928" s="4"/>
      <c r="AP928" s="4"/>
      <c r="AQ928" s="4"/>
      <c r="AR928" s="4"/>
      <c r="AS928" s="4"/>
      <c r="AT928" s="4"/>
      <c r="AU928" s="4"/>
      <c r="AV928" s="4"/>
      <c r="AW928" s="4"/>
      <c r="AX928" s="4"/>
      <c r="AY928" s="4"/>
      <c r="AZ928" s="84"/>
      <c r="BA928" s="8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row>
    <row r="929" spans="1:157" ht="12.75" customHeight="1">
      <c r="A929" s="4"/>
      <c r="B929" s="4"/>
      <c r="C929" s="4"/>
      <c r="D929" s="4"/>
      <c r="E929" s="4"/>
      <c r="F929" s="129" t="s">
        <v>1540</v>
      </c>
      <c r="G929" s="1"/>
      <c r="H929" s="1"/>
      <c r="I929" s="1"/>
      <c r="J929" s="1"/>
      <c r="K929" s="1"/>
      <c r="L929" s="1"/>
      <c r="M929" s="1"/>
      <c r="N929" s="1"/>
      <c r="O929" s="1"/>
      <c r="P929" s="1"/>
      <c r="Q929" s="1"/>
      <c r="R929" s="1"/>
      <c r="S929" s="1"/>
      <c r="T929" s="130"/>
      <c r="U929" s="885" t="s">
        <v>299</v>
      </c>
      <c r="V929" s="849"/>
      <c r="W929" s="849"/>
      <c r="X929" s="849"/>
      <c r="Y929" s="849"/>
      <c r="Z929" s="881"/>
      <c r="AA929" s="944"/>
      <c r="AB929" s="895"/>
      <c r="AC929" s="895"/>
      <c r="AD929" s="895"/>
      <c r="AE929" s="895"/>
      <c r="AF929" s="940"/>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row>
    <row r="930" spans="1:157" ht="12.75" customHeight="1">
      <c r="A930" s="4"/>
      <c r="B930" s="4"/>
      <c r="C930" s="4"/>
      <c r="D930" s="4"/>
      <c r="E930" s="4"/>
      <c r="F930" s="129" t="s">
        <v>1541</v>
      </c>
      <c r="G930" s="1"/>
      <c r="H930" s="1"/>
      <c r="I930" s="1"/>
      <c r="J930" s="1"/>
      <c r="K930" s="1"/>
      <c r="L930" s="1"/>
      <c r="M930" s="1"/>
      <c r="N930" s="1"/>
      <c r="O930" s="1"/>
      <c r="P930" s="885" t="s">
        <v>764</v>
      </c>
      <c r="Q930" s="849"/>
      <c r="R930" s="849"/>
      <c r="S930" s="849"/>
      <c r="T930" s="881"/>
      <c r="U930" s="885" t="s">
        <v>299</v>
      </c>
      <c r="V930" s="849"/>
      <c r="W930" s="849"/>
      <c r="X930" s="849"/>
      <c r="Y930" s="849"/>
      <c r="Z930" s="881"/>
      <c r="AA930" s="944"/>
      <c r="AB930" s="895"/>
      <c r="AC930" s="895"/>
      <c r="AD930" s="895"/>
      <c r="AE930" s="895"/>
      <c r="AF930" s="940"/>
      <c r="AG930" s="4"/>
      <c r="AH930" s="4"/>
      <c r="AI930" s="4"/>
      <c r="AJ930" s="4"/>
      <c r="AK930" s="4"/>
      <c r="AL930" s="4"/>
      <c r="AM930" s="4"/>
      <c r="AN930" s="4"/>
      <c r="AO930" s="4"/>
      <c r="AP930" s="4"/>
      <c r="AQ930" s="4"/>
      <c r="AR930" s="4"/>
      <c r="AS930" s="4"/>
      <c r="AT930" s="4"/>
      <c r="AU930" s="4"/>
      <c r="AV930" s="4"/>
      <c r="AW930" s="4"/>
      <c r="AX930" s="4"/>
      <c r="AY930" s="4"/>
      <c r="AZ930" s="8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row>
    <row r="931" spans="1:157" ht="12.75" customHeight="1">
      <c r="A931" s="4"/>
      <c r="B931" s="4"/>
      <c r="C931" s="4"/>
      <c r="D931" s="4"/>
      <c r="E931" s="4"/>
      <c r="F931" s="129" t="s">
        <v>1074</v>
      </c>
      <c r="G931" s="88"/>
      <c r="H931" s="88"/>
      <c r="I931" s="955" t="s">
        <v>1542</v>
      </c>
      <c r="J931" s="849"/>
      <c r="K931" s="849"/>
      <c r="L931" s="849"/>
      <c r="M931" s="849"/>
      <c r="N931" s="849"/>
      <c r="O931" s="849"/>
      <c r="P931" s="849"/>
      <c r="Q931" s="849"/>
      <c r="R931" s="849"/>
      <c r="S931" s="849"/>
      <c r="T931" s="881"/>
      <c r="U931" s="885" t="s">
        <v>864</v>
      </c>
      <c r="V931" s="849"/>
      <c r="W931" s="849"/>
      <c r="X931" s="849"/>
      <c r="Y931" s="849"/>
      <c r="Z931" s="881"/>
      <c r="AA931" s="944">
        <f>AO638</f>
        <v>8484962</v>
      </c>
      <c r="AB931" s="895"/>
      <c r="AC931" s="895"/>
      <c r="AD931" s="895"/>
      <c r="AE931" s="895"/>
      <c r="AF931" s="940"/>
      <c r="AG931" s="4"/>
      <c r="AH931" s="4"/>
      <c r="AI931" s="4"/>
      <c r="AJ931" s="4"/>
      <c r="AK931" s="4"/>
      <c r="AL931" s="4"/>
      <c r="AM931" s="4"/>
      <c r="AN931" s="4"/>
      <c r="AO931" s="4"/>
      <c r="AP931" s="4"/>
      <c r="AQ931" s="4"/>
      <c r="AR931" s="4"/>
      <c r="AS931" s="4"/>
      <c r="AT931" s="4"/>
      <c r="AU931" s="4"/>
      <c r="AV931" s="4"/>
      <c r="AW931" s="4"/>
      <c r="AX931" s="4"/>
      <c r="AY931" s="4"/>
      <c r="AZ931" s="84"/>
      <c r="BA931" s="8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row>
    <row r="932" spans="1:157" ht="12.75" customHeight="1">
      <c r="A932" s="4"/>
      <c r="B932" s="4"/>
      <c r="C932" s="4"/>
      <c r="D932" s="4"/>
      <c r="E932" s="4"/>
      <c r="F932" s="129" t="s">
        <v>1543</v>
      </c>
      <c r="G932" s="88"/>
      <c r="H932" s="88"/>
      <c r="I932" s="955" t="s">
        <v>1205</v>
      </c>
      <c r="J932" s="849"/>
      <c r="K932" s="849"/>
      <c r="L932" s="849"/>
      <c r="M932" s="849"/>
      <c r="N932" s="849"/>
      <c r="O932" s="849"/>
      <c r="P932" s="849"/>
      <c r="Q932" s="849"/>
      <c r="R932" s="849"/>
      <c r="S932" s="849"/>
      <c r="T932" s="881"/>
      <c r="U932" s="885" t="s">
        <v>299</v>
      </c>
      <c r="V932" s="849"/>
      <c r="W932" s="849"/>
      <c r="X932" s="849"/>
      <c r="Y932" s="849"/>
      <c r="Z932" s="881"/>
      <c r="AA932" s="944"/>
      <c r="AB932" s="895"/>
      <c r="AC932" s="895"/>
      <c r="AD932" s="895"/>
      <c r="AE932" s="895"/>
      <c r="AF932" s="940"/>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row>
    <row r="933" spans="1:157" ht="12.75" customHeight="1">
      <c r="A933" s="4"/>
      <c r="B933" s="4"/>
      <c r="C933" s="4"/>
      <c r="D933" s="4"/>
      <c r="E933" s="4"/>
      <c r="F933" s="128" t="s">
        <v>232</v>
      </c>
      <c r="G933" s="88"/>
      <c r="H933" s="88"/>
      <c r="I933" s="955" t="s">
        <v>1205</v>
      </c>
      <c r="J933" s="849"/>
      <c r="K933" s="849"/>
      <c r="L933" s="849"/>
      <c r="M933" s="849"/>
      <c r="N933" s="849"/>
      <c r="O933" s="849"/>
      <c r="P933" s="849"/>
      <c r="Q933" s="849"/>
      <c r="R933" s="849"/>
      <c r="S933" s="849"/>
      <c r="T933" s="881"/>
      <c r="U933" s="885" t="s">
        <v>299</v>
      </c>
      <c r="V933" s="849"/>
      <c r="W933" s="849"/>
      <c r="X933" s="849"/>
      <c r="Y933" s="849"/>
      <c r="Z933" s="881"/>
      <c r="AA933" s="944"/>
      <c r="AB933" s="895"/>
      <c r="AC933" s="895"/>
      <c r="AD933" s="895"/>
      <c r="AE933" s="895"/>
      <c r="AF933" s="940"/>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row>
    <row r="934" spans="1:157" ht="12.75" customHeight="1">
      <c r="A934" s="4"/>
      <c r="B934" s="4"/>
      <c r="C934" s="4"/>
      <c r="D934" s="4"/>
      <c r="E934" s="4"/>
      <c r="F934" s="128" t="s">
        <v>232</v>
      </c>
      <c r="G934" s="88"/>
      <c r="H934" s="88"/>
      <c r="I934" s="955" t="s">
        <v>1205</v>
      </c>
      <c r="J934" s="849"/>
      <c r="K934" s="849"/>
      <c r="L934" s="849"/>
      <c r="M934" s="849"/>
      <c r="N934" s="849"/>
      <c r="O934" s="849"/>
      <c r="P934" s="849"/>
      <c r="Q934" s="849"/>
      <c r="R934" s="849"/>
      <c r="S934" s="849"/>
      <c r="T934" s="881"/>
      <c r="U934" s="885" t="s">
        <v>299</v>
      </c>
      <c r="V934" s="849"/>
      <c r="W934" s="849"/>
      <c r="X934" s="849"/>
      <c r="Y934" s="849"/>
      <c r="Z934" s="881"/>
      <c r="AA934" s="944"/>
      <c r="AB934" s="895"/>
      <c r="AC934" s="895"/>
      <c r="AD934" s="895"/>
      <c r="AE934" s="895"/>
      <c r="AF934" s="940"/>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row>
    <row r="935" spans="1:157"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row>
    <row r="936" spans="1:157" ht="12.75" customHeight="1">
      <c r="A936" s="3" t="s">
        <v>925</v>
      </c>
      <c r="B936" s="4"/>
      <c r="C936" s="3" t="s">
        <v>246</v>
      </c>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row>
    <row r="937" spans="1:157" ht="12.75" customHeight="1">
      <c r="A937" s="4"/>
      <c r="B937" s="3"/>
      <c r="C937" s="74" t="s">
        <v>1544</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row>
    <row r="938" spans="1:157"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row>
    <row r="939" spans="1:157" ht="12.75" customHeight="1">
      <c r="A939" s="4"/>
      <c r="B939" s="4"/>
      <c r="C939" s="129" t="s">
        <v>1545</v>
      </c>
      <c r="D939" s="1"/>
      <c r="E939" s="1"/>
      <c r="F939" s="1"/>
      <c r="G939" s="1"/>
      <c r="H939" s="1"/>
      <c r="I939" s="1"/>
      <c r="J939" s="1"/>
      <c r="K939" s="1"/>
      <c r="L939" s="130"/>
      <c r="M939" s="992">
        <v>44085</v>
      </c>
      <c r="N939" s="849"/>
      <c r="O939" s="849"/>
      <c r="P939" s="849"/>
      <c r="Q939" s="849"/>
      <c r="R939" s="849"/>
      <c r="S939" s="881"/>
      <c r="T939" s="4"/>
      <c r="U939" s="129" t="s">
        <v>1545</v>
      </c>
      <c r="V939" s="1"/>
      <c r="W939" s="1"/>
      <c r="X939" s="1"/>
      <c r="Y939" s="1"/>
      <c r="Z939" s="1"/>
      <c r="AA939" s="1"/>
      <c r="AB939" s="1"/>
      <c r="AC939" s="1"/>
      <c r="AD939" s="130"/>
      <c r="AE939" s="992">
        <v>44088</v>
      </c>
      <c r="AF939" s="849"/>
      <c r="AG939" s="849"/>
      <c r="AH939" s="849"/>
      <c r="AI939" s="849"/>
      <c r="AJ939" s="849"/>
      <c r="AK939" s="881"/>
      <c r="AL939" s="4"/>
      <c r="AM939" s="4"/>
      <c r="AN939" s="4"/>
      <c r="AO939" s="81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row>
    <row r="940" spans="1:157" ht="12.75" customHeight="1">
      <c r="A940" s="4"/>
      <c r="B940" s="4"/>
      <c r="C940" s="129" t="s">
        <v>1546</v>
      </c>
      <c r="D940" s="1"/>
      <c r="E940" s="1"/>
      <c r="F940" s="1"/>
      <c r="G940" s="1"/>
      <c r="H940" s="1"/>
      <c r="I940" s="1"/>
      <c r="J940" s="1"/>
      <c r="K940" s="1"/>
      <c r="L940" s="130"/>
      <c r="M940" s="988" t="s">
        <v>1547</v>
      </c>
      <c r="N940" s="849"/>
      <c r="O940" s="849"/>
      <c r="P940" s="849"/>
      <c r="Q940" s="849"/>
      <c r="R940" s="849"/>
      <c r="S940" s="881"/>
      <c r="T940" s="4"/>
      <c r="U940" s="129" t="s">
        <v>1546</v>
      </c>
      <c r="V940" s="1"/>
      <c r="W940" s="1"/>
      <c r="X940" s="1"/>
      <c r="Y940" s="1"/>
      <c r="Z940" s="1"/>
      <c r="AA940" s="1"/>
      <c r="AB940" s="1"/>
      <c r="AC940" s="1"/>
      <c r="AD940" s="130"/>
      <c r="AE940" s="988" t="s">
        <v>1548</v>
      </c>
      <c r="AF940" s="849"/>
      <c r="AG940" s="849"/>
      <c r="AH940" s="849"/>
      <c r="AI940" s="849"/>
      <c r="AJ940" s="849"/>
      <c r="AK940" s="881"/>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row>
    <row r="941" spans="1:157" ht="12.75" customHeight="1">
      <c r="A941" s="4"/>
      <c r="B941" s="4"/>
      <c r="C941" s="129" t="s">
        <v>1549</v>
      </c>
      <c r="D941" s="1"/>
      <c r="E941" s="1"/>
      <c r="F941" s="4"/>
      <c r="G941" s="4"/>
      <c r="H941" s="4"/>
      <c r="I941" s="4"/>
      <c r="J941" s="993" t="s">
        <v>294</v>
      </c>
      <c r="K941" s="849"/>
      <c r="L941" s="849"/>
      <c r="M941" s="849"/>
      <c r="N941" s="849"/>
      <c r="O941" s="849"/>
      <c r="P941" s="849"/>
      <c r="Q941" s="849"/>
      <c r="R941" s="849"/>
      <c r="S941" s="881"/>
      <c r="T941" s="4"/>
      <c r="U941" s="129" t="s">
        <v>1549</v>
      </c>
      <c r="V941" s="1"/>
      <c r="W941" s="1"/>
      <c r="X941" s="4"/>
      <c r="Y941" s="4"/>
      <c r="Z941" s="4"/>
      <c r="AA941" s="4"/>
      <c r="AB941" s="993" t="s">
        <v>294</v>
      </c>
      <c r="AC941" s="849"/>
      <c r="AD941" s="849"/>
      <c r="AE941" s="849"/>
      <c r="AF941" s="849"/>
      <c r="AG941" s="849"/>
      <c r="AH941" s="849"/>
      <c r="AI941" s="849"/>
      <c r="AJ941" s="849"/>
      <c r="AK941" s="881"/>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row>
    <row r="942" spans="1:157" ht="12.75" customHeight="1">
      <c r="A942" s="4"/>
      <c r="B942" s="4"/>
      <c r="C942" s="129" t="s">
        <v>1550</v>
      </c>
      <c r="D942" s="1"/>
      <c r="E942" s="1"/>
      <c r="F942" s="1"/>
      <c r="G942" s="1"/>
      <c r="H942" s="1"/>
      <c r="I942" s="1"/>
      <c r="J942" s="1"/>
      <c r="K942" s="1"/>
      <c r="L942" s="130"/>
      <c r="M942" s="986">
        <f>25/80</f>
        <v>0.3125</v>
      </c>
      <c r="N942" s="849"/>
      <c r="O942" s="849"/>
      <c r="P942" s="849"/>
      <c r="Q942" s="849"/>
      <c r="R942" s="849"/>
      <c r="S942" s="881"/>
      <c r="T942" s="4"/>
      <c r="U942" s="129" t="s">
        <v>1550</v>
      </c>
      <c r="V942" s="1"/>
      <c r="W942" s="1"/>
      <c r="X942" s="1"/>
      <c r="Y942" s="1"/>
      <c r="Z942" s="1"/>
      <c r="AA942" s="1"/>
      <c r="AB942" s="1"/>
      <c r="AC942" s="1"/>
      <c r="AD942" s="130"/>
      <c r="AE942" s="986">
        <f>14/80</f>
        <v>0.17499999999999999</v>
      </c>
      <c r="AF942" s="849"/>
      <c r="AG942" s="849"/>
      <c r="AH942" s="849"/>
      <c r="AI942" s="849"/>
      <c r="AJ942" s="849"/>
      <c r="AK942" s="881"/>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row>
    <row r="943" spans="1:157" ht="12.75" customHeight="1">
      <c r="A943" s="4"/>
      <c r="B943" s="4"/>
      <c r="C943" s="129" t="s">
        <v>1551</v>
      </c>
      <c r="D943" s="1"/>
      <c r="E943" s="1"/>
      <c r="F943" s="1"/>
      <c r="G943" s="1"/>
      <c r="H943" s="1"/>
      <c r="I943" s="1"/>
      <c r="J943" s="1"/>
      <c r="K943" s="1"/>
      <c r="L943" s="130"/>
      <c r="M943" s="987">
        <v>25</v>
      </c>
      <c r="N943" s="849"/>
      <c r="O943" s="849"/>
      <c r="P943" s="849"/>
      <c r="Q943" s="849"/>
      <c r="R943" s="849"/>
      <c r="S943" s="881"/>
      <c r="T943" s="4"/>
      <c r="U943" s="129" t="s">
        <v>1551</v>
      </c>
      <c r="V943" s="1"/>
      <c r="W943" s="1"/>
      <c r="X943" s="1"/>
      <c r="Y943" s="1"/>
      <c r="Z943" s="1"/>
      <c r="AA943" s="1"/>
      <c r="AB943" s="1"/>
      <c r="AC943" s="1"/>
      <c r="AD943" s="130"/>
      <c r="AE943" s="987">
        <v>14</v>
      </c>
      <c r="AF943" s="849"/>
      <c r="AG943" s="849"/>
      <c r="AH943" s="849"/>
      <c r="AI943" s="849"/>
      <c r="AJ943" s="849"/>
      <c r="AK943" s="881"/>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row>
    <row r="944" spans="1:157" ht="12.75" customHeight="1">
      <c r="A944" s="4"/>
      <c r="B944" s="4"/>
      <c r="C944" s="129" t="s">
        <v>1552</v>
      </c>
      <c r="D944" s="1"/>
      <c r="E944" s="1"/>
      <c r="F944" s="1"/>
      <c r="G944" s="1"/>
      <c r="H944" s="1"/>
      <c r="I944" s="1"/>
      <c r="J944" s="1"/>
      <c r="K944" s="1"/>
      <c r="L944" s="130"/>
      <c r="M944" s="944">
        <f>[1]budgets!$T$31+[1]budgets!$T$32+[1]budgets!$T$33</f>
        <v>178524</v>
      </c>
      <c r="N944" s="895"/>
      <c r="O944" s="895"/>
      <c r="P944" s="895"/>
      <c r="Q944" s="895"/>
      <c r="R944" s="895"/>
      <c r="S944" s="940"/>
      <c r="T944" s="4"/>
      <c r="U944" s="129" t="s">
        <v>1552</v>
      </c>
      <c r="V944" s="1"/>
      <c r="W944" s="1"/>
      <c r="X944" s="1"/>
      <c r="Y944" s="1"/>
      <c r="Z944" s="1"/>
      <c r="AA944" s="1"/>
      <c r="AB944" s="1"/>
      <c r="AC944" s="1"/>
      <c r="AD944" s="130"/>
      <c r="AE944" s="944">
        <f>Z807-M944</f>
        <v>84768</v>
      </c>
      <c r="AF944" s="895"/>
      <c r="AG944" s="895"/>
      <c r="AH944" s="895"/>
      <c r="AI944" s="895"/>
      <c r="AJ944" s="895"/>
      <c r="AK944" s="940"/>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row>
    <row r="945" spans="1:157" ht="12.75" customHeight="1">
      <c r="A945" s="4"/>
      <c r="B945" s="4"/>
      <c r="C945" s="129" t="s">
        <v>1553</v>
      </c>
      <c r="D945" s="1"/>
      <c r="E945" s="1"/>
      <c r="F945" s="1"/>
      <c r="G945" s="1"/>
      <c r="H945" s="1"/>
      <c r="I945" s="1"/>
      <c r="J945" s="1"/>
      <c r="K945" s="1"/>
      <c r="L945" s="130"/>
      <c r="M945" s="944">
        <f>M944*M946</f>
        <v>3570480</v>
      </c>
      <c r="N945" s="895"/>
      <c r="O945" s="895"/>
      <c r="P945" s="895"/>
      <c r="Q945" s="895"/>
      <c r="R945" s="895"/>
      <c r="S945" s="940"/>
      <c r="T945" s="4"/>
      <c r="U945" s="129" t="s">
        <v>1553</v>
      </c>
      <c r="V945" s="1"/>
      <c r="W945" s="1"/>
      <c r="X945" s="1"/>
      <c r="Y945" s="1"/>
      <c r="Z945" s="1"/>
      <c r="AA945" s="1"/>
      <c r="AB945" s="1"/>
      <c r="AC945" s="1"/>
      <c r="AD945" s="130"/>
      <c r="AE945" s="944">
        <f>AE944*AE946</f>
        <v>1695360</v>
      </c>
      <c r="AF945" s="895"/>
      <c r="AG945" s="895"/>
      <c r="AH945" s="895"/>
      <c r="AI945" s="895"/>
      <c r="AJ945" s="895"/>
      <c r="AK945" s="940"/>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row>
    <row r="946" spans="1:157" ht="12.75" customHeight="1">
      <c r="A946" s="4"/>
      <c r="B946" s="4"/>
      <c r="C946" s="129" t="s">
        <v>1554</v>
      </c>
      <c r="D946" s="1"/>
      <c r="E946" s="1"/>
      <c r="F946" s="1"/>
      <c r="G946" s="1"/>
      <c r="H946" s="1"/>
      <c r="I946" s="1"/>
      <c r="J946" s="1"/>
      <c r="K946" s="1"/>
      <c r="L946" s="130"/>
      <c r="M946" s="988">
        <v>20</v>
      </c>
      <c r="N946" s="849"/>
      <c r="O946" s="849"/>
      <c r="P946" s="849"/>
      <c r="Q946" s="849"/>
      <c r="R946" s="849"/>
      <c r="S946" s="881"/>
      <c r="T946" s="4"/>
      <c r="U946" s="129" t="s">
        <v>1554</v>
      </c>
      <c r="V946" s="1"/>
      <c r="W946" s="1"/>
      <c r="X946" s="1"/>
      <c r="Y946" s="1"/>
      <c r="Z946" s="1"/>
      <c r="AA946" s="1"/>
      <c r="AB946" s="1"/>
      <c r="AC946" s="1"/>
      <c r="AD946" s="130"/>
      <c r="AE946" s="988">
        <v>20</v>
      </c>
      <c r="AF946" s="849"/>
      <c r="AG946" s="849"/>
      <c r="AH946" s="849"/>
      <c r="AI946" s="849"/>
      <c r="AJ946" s="849"/>
      <c r="AK946" s="881"/>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row>
    <row r="947" spans="1:15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row>
    <row r="948" spans="1:157" ht="12.75" customHeight="1">
      <c r="A948" s="3" t="s">
        <v>1003</v>
      </c>
      <c r="B948" s="4"/>
      <c r="C948" s="3" t="s">
        <v>1555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row>
    <row r="949" spans="1:157" ht="12.75" customHeight="1">
      <c r="A949" s="4"/>
      <c r="B949" s="3"/>
      <c r="C949" s="74" t="s">
        <v>1556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row>
    <row r="950" spans="1:157" ht="12.75" customHeight="1">
      <c r="A950" s="4"/>
      <c r="B950" s="3"/>
      <c r="C950" s="7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row>
    <row r="951" spans="1:157" ht="12.75" customHeight="1">
      <c r="A951" s="4"/>
      <c r="B951" s="4"/>
      <c r="C951" s="4"/>
      <c r="D951" s="4"/>
      <c r="E951" s="4"/>
      <c r="F951" s="129" t="s">
        <v>1557</v>
      </c>
      <c r="G951" s="1"/>
      <c r="H951" s="1"/>
      <c r="I951" s="1"/>
      <c r="J951" s="1"/>
      <c r="K951" s="1"/>
      <c r="L951" s="130"/>
      <c r="M951" s="906"/>
      <c r="N951" s="849"/>
      <c r="O951" s="849"/>
      <c r="P951" s="849"/>
      <c r="Q951" s="849"/>
      <c r="R951" s="849"/>
      <c r="S951" s="881"/>
      <c r="T951" s="129" t="s">
        <v>1558</v>
      </c>
      <c r="U951" s="1"/>
      <c r="V951" s="1"/>
      <c r="W951" s="1"/>
      <c r="X951" s="1"/>
      <c r="Y951" s="1"/>
      <c r="Z951" s="130"/>
      <c r="AA951" s="906"/>
      <c r="AB951" s="849"/>
      <c r="AC951" s="849"/>
      <c r="AD951" s="849"/>
      <c r="AE951" s="849"/>
      <c r="AF951" s="849"/>
      <c r="AG951" s="881"/>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row>
    <row r="952" spans="1:157" ht="12.75" customHeight="1">
      <c r="A952" s="4"/>
      <c r="B952" s="4"/>
      <c r="C952" s="4"/>
      <c r="D952" s="4"/>
      <c r="E952" s="4"/>
      <c r="F952" s="129" t="s">
        <v>1559</v>
      </c>
      <c r="G952" s="1"/>
      <c r="H952" s="1"/>
      <c r="I952" s="1"/>
      <c r="J952" s="1"/>
      <c r="K952" s="1"/>
      <c r="L952" s="130"/>
      <c r="M952" s="906"/>
      <c r="N952" s="849"/>
      <c r="O952" s="849"/>
      <c r="P952" s="849"/>
      <c r="Q952" s="849"/>
      <c r="R952" s="849"/>
      <c r="S952" s="881"/>
      <c r="T952" s="129" t="s">
        <v>1560</v>
      </c>
      <c r="U952" s="1"/>
      <c r="V952" s="1"/>
      <c r="W952" s="1"/>
      <c r="X952" s="1"/>
      <c r="Y952" s="1"/>
      <c r="Z952" s="130"/>
      <c r="AA952" s="906"/>
      <c r="AB952" s="849"/>
      <c r="AC952" s="849"/>
      <c r="AD952" s="849"/>
      <c r="AE952" s="849"/>
      <c r="AF952" s="849"/>
      <c r="AG952" s="881"/>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row>
    <row r="953" spans="1:157" ht="12.75" customHeight="1">
      <c r="A953" s="4"/>
      <c r="B953" s="4"/>
      <c r="C953" s="4"/>
      <c r="D953" s="4"/>
      <c r="E953" s="4"/>
      <c r="F953" s="129" t="s">
        <v>1561</v>
      </c>
      <c r="G953" s="1"/>
      <c r="H953" s="1"/>
      <c r="I953" s="1"/>
      <c r="J953" s="1"/>
      <c r="K953" s="1"/>
      <c r="L953" s="130"/>
      <c r="M953" s="989" t="s">
        <v>299</v>
      </c>
      <c r="N953" s="849"/>
      <c r="O953" s="849"/>
      <c r="P953" s="849"/>
      <c r="Q953" s="849"/>
      <c r="R953" s="849"/>
      <c r="S953" s="881"/>
      <c r="T953" s="129" t="s">
        <v>1562</v>
      </c>
      <c r="U953" s="1"/>
      <c r="V953" s="1"/>
      <c r="W953" s="1"/>
      <c r="X953" s="1"/>
      <c r="Y953" s="1"/>
      <c r="Z953" s="130"/>
      <c r="AA953" s="906"/>
      <c r="AB953" s="849"/>
      <c r="AC953" s="849"/>
      <c r="AD953" s="849"/>
      <c r="AE953" s="849"/>
      <c r="AF953" s="849"/>
      <c r="AG953" s="881"/>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row>
    <row r="954" spans="1:157" ht="12.75" customHeight="1">
      <c r="A954" s="4"/>
      <c r="B954" s="4"/>
      <c r="C954" s="4"/>
      <c r="D954" s="4"/>
      <c r="E954" s="4"/>
      <c r="F954" s="129" t="s">
        <v>1563</v>
      </c>
      <c r="G954" s="1"/>
      <c r="H954" s="1"/>
      <c r="I954" s="1"/>
      <c r="J954" s="1"/>
      <c r="K954" s="1"/>
      <c r="L954" s="130"/>
      <c r="M954" s="906"/>
      <c r="N954" s="849"/>
      <c r="O954" s="849"/>
      <c r="P954" s="849"/>
      <c r="Q954" s="849"/>
      <c r="R954" s="849"/>
      <c r="S954" s="881"/>
      <c r="T954" s="129" t="s">
        <v>1564</v>
      </c>
      <c r="U954" s="1"/>
      <c r="V954" s="1"/>
      <c r="W954" s="1"/>
      <c r="X954" s="1"/>
      <c r="Y954" s="1"/>
      <c r="Z954" s="130"/>
      <c r="AA954" s="906"/>
      <c r="AB954" s="849"/>
      <c r="AC954" s="849"/>
      <c r="AD954" s="849"/>
      <c r="AE954" s="849"/>
      <c r="AF954" s="849"/>
      <c r="AG954" s="881"/>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row>
    <row r="955" spans="1:157" ht="12.75" customHeight="1">
      <c r="A955" s="4"/>
      <c r="B955" s="4"/>
      <c r="C955" s="4"/>
      <c r="D955" s="4"/>
      <c r="E955" s="4"/>
      <c r="F955" s="129" t="s">
        <v>1565</v>
      </c>
      <c r="G955" s="1"/>
      <c r="H955" s="1"/>
      <c r="I955" s="1"/>
      <c r="J955" s="1"/>
      <c r="K955" s="1"/>
      <c r="L955" s="130"/>
      <c r="M955" s="906"/>
      <c r="N955" s="849"/>
      <c r="O955" s="849"/>
      <c r="P955" s="849"/>
      <c r="Q955" s="849"/>
      <c r="R955" s="849"/>
      <c r="S955" s="881"/>
      <c r="T955" s="129" t="s">
        <v>1566</v>
      </c>
      <c r="U955" s="1"/>
      <c r="V955" s="1"/>
      <c r="W955" s="1"/>
      <c r="X955" s="1"/>
      <c r="Y955" s="1"/>
      <c r="Z955" s="130"/>
      <c r="AA955" s="906"/>
      <c r="AB955" s="849"/>
      <c r="AC955" s="849"/>
      <c r="AD955" s="849"/>
      <c r="AE955" s="849"/>
      <c r="AF955" s="849"/>
      <c r="AG955" s="881"/>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row>
    <row r="956" spans="1:157" ht="12.75" customHeight="1">
      <c r="A956" s="4"/>
      <c r="B956" s="4"/>
      <c r="C956" s="4"/>
      <c r="D956" s="4"/>
      <c r="E956" s="4"/>
      <c r="F956" s="126" t="s">
        <v>1549</v>
      </c>
      <c r="G956" s="95"/>
      <c r="H956" s="95"/>
      <c r="I956" s="95"/>
      <c r="J956" s="95"/>
      <c r="K956" s="95"/>
      <c r="L956" s="96"/>
      <c r="M956" s="990" t="s">
        <v>294</v>
      </c>
      <c r="N956" s="849"/>
      <c r="O956" s="849"/>
      <c r="P956" s="849"/>
      <c r="Q956" s="849"/>
      <c r="R956" s="849"/>
      <c r="S956" s="881"/>
      <c r="T956" s="974"/>
      <c r="U956" s="849"/>
      <c r="V956" s="849"/>
      <c r="W956" s="849"/>
      <c r="X956" s="849"/>
      <c r="Y956" s="849"/>
      <c r="Z956" s="881"/>
      <c r="AA956" s="906"/>
      <c r="AB956" s="849"/>
      <c r="AC956" s="849"/>
      <c r="AD956" s="849"/>
      <c r="AE956" s="849"/>
      <c r="AF956" s="849"/>
      <c r="AG956" s="881"/>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row>
    <row r="957" spans="1:157" ht="12.75" customHeight="1">
      <c r="A957" s="4"/>
      <c r="B957" s="4"/>
      <c r="C957" s="4"/>
      <c r="D957" s="4"/>
      <c r="E957" s="4"/>
      <c r="F957" s="126" t="s">
        <v>1567</v>
      </c>
      <c r="G957" s="95"/>
      <c r="H957" s="95"/>
      <c r="I957" s="95"/>
      <c r="J957" s="95"/>
      <c r="K957" s="95"/>
      <c r="L957" s="96"/>
      <c r="M957" s="906"/>
      <c r="N957" s="849"/>
      <c r="O957" s="849"/>
      <c r="P957" s="849"/>
      <c r="Q957" s="849"/>
      <c r="R957" s="849"/>
      <c r="S957" s="881"/>
      <c r="T957" s="974"/>
      <c r="U957" s="849"/>
      <c r="V957" s="849"/>
      <c r="W957" s="849"/>
      <c r="X957" s="849"/>
      <c r="Y957" s="849"/>
      <c r="Z957" s="881"/>
      <c r="AA957" s="906"/>
      <c r="AB957" s="849"/>
      <c r="AC957" s="849"/>
      <c r="AD957" s="849"/>
      <c r="AE957" s="849"/>
      <c r="AF957" s="849"/>
      <c r="AG957" s="881"/>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row>
    <row r="958" spans="1:157" ht="12.75" customHeight="1">
      <c r="A958" s="4"/>
      <c r="B958" s="4"/>
      <c r="C958" s="4"/>
      <c r="D958" s="4"/>
      <c r="E958" s="4"/>
      <c r="F958" s="126" t="s">
        <v>1568</v>
      </c>
      <c r="G958" s="95"/>
      <c r="H958" s="95"/>
      <c r="I958" s="95"/>
      <c r="J958" s="95"/>
      <c r="K958" s="95"/>
      <c r="L958" s="95"/>
      <c r="M958" s="95"/>
      <c r="N958" s="95"/>
      <c r="O958" s="991" t="s">
        <v>764</v>
      </c>
      <c r="P958" s="881"/>
      <c r="Q958" s="226"/>
      <c r="R958" s="226"/>
      <c r="S958" s="227"/>
      <c r="T958" s="126" t="s">
        <v>232</v>
      </c>
      <c r="U958" s="95"/>
      <c r="V958" s="95"/>
      <c r="W958" s="909" t="s">
        <v>1205</v>
      </c>
      <c r="X958" s="849"/>
      <c r="Y958" s="849"/>
      <c r="Z958" s="849"/>
      <c r="AA958" s="849"/>
      <c r="AB958" s="849"/>
      <c r="AC958" s="849"/>
      <c r="AD958" s="849"/>
      <c r="AE958" s="849"/>
      <c r="AF958" s="849"/>
      <c r="AG958" s="881"/>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row>
    <row r="959" spans="1:157" ht="12.75" customHeight="1">
      <c r="A959" s="4"/>
      <c r="B959" s="4"/>
      <c r="C959" s="4"/>
      <c r="D959" s="4"/>
      <c r="E959" s="4"/>
      <c r="F959" s="943" t="s">
        <v>1569</v>
      </c>
      <c r="G959" s="893"/>
      <c r="H959" s="893"/>
      <c r="I959" s="893"/>
      <c r="J959" s="893"/>
      <c r="K959" s="893"/>
      <c r="L959" s="893"/>
      <c r="M959" s="906"/>
      <c r="N959" s="849"/>
      <c r="O959" s="849"/>
      <c r="P959" s="849"/>
      <c r="Q959" s="849"/>
      <c r="R959" s="849"/>
      <c r="S959" s="881"/>
      <c r="T959" s="128"/>
      <c r="U959" s="88"/>
      <c r="V959" s="88"/>
      <c r="W959" s="88"/>
      <c r="X959" s="88"/>
      <c r="Y959" s="88"/>
      <c r="Z959" s="228" t="s">
        <v>1570</v>
      </c>
      <c r="AA959" s="944"/>
      <c r="AB959" s="895"/>
      <c r="AC959" s="895"/>
      <c r="AD959" s="895"/>
      <c r="AE959" s="895"/>
      <c r="AF959" s="895"/>
      <c r="AG959" s="940"/>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row>
    <row r="960" spans="1:157"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row>
    <row r="961" spans="1:157"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row>
    <row r="962" spans="1:157"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row>
    <row r="963" spans="1:157" ht="12.75" customHeight="1">
      <c r="A963" s="945" t="s">
        <v>1571</v>
      </c>
      <c r="B963" s="840"/>
      <c r="C963" s="840"/>
      <c r="D963" s="840"/>
      <c r="E963" s="840"/>
      <c r="F963" s="840"/>
      <c r="G963" s="840"/>
      <c r="H963" s="840"/>
      <c r="I963" s="840"/>
      <c r="J963" s="840"/>
      <c r="K963" s="840"/>
      <c r="L963" s="840"/>
      <c r="M963" s="840"/>
      <c r="N963" s="840"/>
      <c r="O963" s="840"/>
      <c r="P963" s="840"/>
      <c r="Q963" s="840"/>
      <c r="R963" s="840"/>
      <c r="S963" s="840"/>
      <c r="T963" s="840"/>
      <c r="U963" s="840"/>
      <c r="V963" s="840"/>
      <c r="W963" s="840"/>
      <c r="X963" s="840"/>
      <c r="Y963" s="840"/>
      <c r="Z963" s="840"/>
      <c r="AA963" s="840"/>
      <c r="AB963" s="840"/>
      <c r="AC963" s="840"/>
      <c r="AD963" s="840"/>
      <c r="AE963" s="840"/>
      <c r="AF963" s="840"/>
      <c r="AG963" s="840"/>
      <c r="AH963" s="840"/>
      <c r="AI963" s="840"/>
      <c r="AJ963" s="840"/>
      <c r="AK963" s="840"/>
      <c r="AL963" s="840"/>
      <c r="AM963" s="840"/>
      <c r="AN963" s="840"/>
      <c r="AO963" s="840"/>
      <c r="AP963" s="840"/>
      <c r="AQ963" s="840"/>
      <c r="AR963" s="840"/>
      <c r="AS963" s="841"/>
      <c r="AT963" s="79"/>
      <c r="AU963" s="79"/>
      <c r="AV963" s="79"/>
      <c r="AW963" s="79"/>
      <c r="AX963" s="79"/>
      <c r="AY963" s="79"/>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row>
    <row r="964" spans="1:157" ht="12.75" customHeight="1">
      <c r="A964" s="842"/>
      <c r="B964" s="843"/>
      <c r="C964" s="843"/>
      <c r="D964" s="843"/>
      <c r="E964" s="843"/>
      <c r="F964" s="843"/>
      <c r="G964" s="843"/>
      <c r="H964" s="843"/>
      <c r="I964" s="843"/>
      <c r="J964" s="843"/>
      <c r="K964" s="843"/>
      <c r="L964" s="843"/>
      <c r="M964" s="843"/>
      <c r="N964" s="843"/>
      <c r="O964" s="843"/>
      <c r="P964" s="843"/>
      <c r="Q964" s="843"/>
      <c r="R964" s="843"/>
      <c r="S964" s="843"/>
      <c r="T964" s="843"/>
      <c r="U964" s="843"/>
      <c r="V964" s="843"/>
      <c r="W964" s="843"/>
      <c r="X964" s="843"/>
      <c r="Y964" s="843"/>
      <c r="Z964" s="843"/>
      <c r="AA964" s="843"/>
      <c r="AB964" s="843"/>
      <c r="AC964" s="843"/>
      <c r="AD964" s="843"/>
      <c r="AE964" s="843"/>
      <c r="AF964" s="843"/>
      <c r="AG964" s="843"/>
      <c r="AH964" s="843"/>
      <c r="AI964" s="843"/>
      <c r="AJ964" s="843"/>
      <c r="AK964" s="843"/>
      <c r="AL964" s="843"/>
      <c r="AM964" s="843"/>
      <c r="AN964" s="843"/>
      <c r="AO964" s="843"/>
      <c r="AP964" s="843"/>
      <c r="AQ964" s="843"/>
      <c r="AR964" s="843"/>
      <c r="AS964" s="844"/>
      <c r="AT964" s="79"/>
      <c r="AU964" s="79"/>
      <c r="AV964" s="79"/>
      <c r="AW964" s="79"/>
      <c r="AX964" s="79"/>
      <c r="AY964" s="79"/>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row>
    <row r="965" spans="1:157"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81"/>
      <c r="AM965" s="81"/>
      <c r="AN965" s="81"/>
      <c r="AO965" s="81"/>
      <c r="AP965" s="81"/>
      <c r="AQ965" s="81"/>
      <c r="AR965" s="81"/>
      <c r="AS965" s="81"/>
      <c r="AT965" s="81"/>
      <c r="AU965" s="81"/>
      <c r="AV965" s="81"/>
      <c r="AW965" s="81"/>
      <c r="AX965" s="81"/>
      <c r="AY965" s="81"/>
      <c r="AZ965" s="4"/>
      <c r="BA965" s="4"/>
      <c r="BB965" s="4"/>
      <c r="BC965" s="4"/>
      <c r="BD965" s="4"/>
      <c r="BE965" s="4"/>
      <c r="BF965" s="4"/>
      <c r="BG965" s="961"/>
      <c r="BH965" s="832"/>
      <c r="BI965" s="832"/>
      <c r="BJ965" s="832"/>
      <c r="BK965" s="832"/>
      <c r="BL965" s="832"/>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row>
    <row r="966" spans="1:157" ht="15.75" customHeight="1">
      <c r="A966" s="3" t="s">
        <v>889</v>
      </c>
      <c r="B966" s="4"/>
      <c r="C966" s="3" t="s">
        <v>252</v>
      </c>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81"/>
      <c r="AM966" s="81"/>
      <c r="AN966" s="81"/>
      <c r="AO966" s="81"/>
      <c r="AP966" s="81"/>
      <c r="AQ966" s="81"/>
      <c r="AR966" s="81"/>
      <c r="AS966" s="81"/>
      <c r="AT966" s="81"/>
      <c r="AU966" s="81"/>
      <c r="AV966" s="81"/>
      <c r="AW966" s="81"/>
      <c r="AX966" s="81"/>
      <c r="AY966" s="81"/>
      <c r="AZ966" s="4"/>
      <c r="BA966" s="4"/>
      <c r="BB966" s="229"/>
      <c r="BC966" s="229"/>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row>
    <row r="967" spans="1:157" ht="15.75" customHeight="1">
      <c r="A967" s="3"/>
      <c r="B967" s="4"/>
      <c r="C967" s="3"/>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81"/>
      <c r="AM967" s="81"/>
      <c r="AN967" s="81"/>
      <c r="AO967" s="81"/>
      <c r="AP967" s="81"/>
      <c r="AQ967" s="81"/>
      <c r="AR967" s="81"/>
      <c r="AS967" s="81"/>
      <c r="AT967" s="81"/>
      <c r="AU967" s="81"/>
      <c r="AV967" s="81"/>
      <c r="AW967" s="81"/>
      <c r="AX967" s="81"/>
      <c r="AY967" s="81"/>
      <c r="AZ967" s="4"/>
      <c r="BA967" s="4"/>
      <c r="BB967" s="229"/>
      <c r="BC967" s="229"/>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row>
    <row r="968" spans="1:157" ht="15.75" customHeight="1">
      <c r="A968" s="4"/>
      <c r="B968" s="126"/>
      <c r="C968" s="230"/>
      <c r="D968" s="980" t="s">
        <v>1572</v>
      </c>
      <c r="E968" s="849"/>
      <c r="F968" s="849"/>
      <c r="G968" s="849"/>
      <c r="H968" s="849"/>
      <c r="I968" s="849"/>
      <c r="J968" s="849"/>
      <c r="K968" s="849"/>
      <c r="L968" s="849"/>
      <c r="M968" s="849"/>
      <c r="N968" s="849"/>
      <c r="O968" s="849"/>
      <c r="P968" s="849"/>
      <c r="Q968" s="881"/>
      <c r="R968" s="980" t="s">
        <v>1573</v>
      </c>
      <c r="S968" s="849"/>
      <c r="T968" s="849"/>
      <c r="U968" s="849"/>
      <c r="V968" s="849"/>
      <c r="W968" s="849"/>
      <c r="X968" s="849"/>
      <c r="Y968" s="849"/>
      <c r="Z968" s="849"/>
      <c r="AA968" s="881"/>
      <c r="AB968" s="980" t="s">
        <v>1574</v>
      </c>
      <c r="AC968" s="849"/>
      <c r="AD968" s="849"/>
      <c r="AE968" s="849"/>
      <c r="AF968" s="849"/>
      <c r="AG968" s="849"/>
      <c r="AH968" s="849"/>
      <c r="AI968" s="881"/>
      <c r="AJ968" s="980" t="s">
        <v>1575</v>
      </c>
      <c r="AK968" s="849"/>
      <c r="AL968" s="849"/>
      <c r="AM968" s="849"/>
      <c r="AN968" s="849"/>
      <c r="AO968" s="849"/>
      <c r="AP968" s="849"/>
      <c r="AQ968" s="881"/>
      <c r="AR968" s="81"/>
      <c r="AS968" s="81"/>
      <c r="AT968" s="81"/>
      <c r="AU968" s="81"/>
      <c r="AV968" s="81"/>
      <c r="AW968" s="81"/>
      <c r="AX968" s="81"/>
      <c r="AY968" s="81"/>
      <c r="AZ968" s="8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row>
    <row r="969" spans="1:157" ht="15.75" customHeight="1">
      <c r="A969" s="4"/>
      <c r="B969" s="127"/>
      <c r="C969" s="98"/>
      <c r="D969" s="902" t="s">
        <v>1347</v>
      </c>
      <c r="E969" s="849"/>
      <c r="F969" s="849"/>
      <c r="G969" s="849"/>
      <c r="H969" s="849"/>
      <c r="I969" s="849"/>
      <c r="J969" s="849"/>
      <c r="K969" s="849"/>
      <c r="L969" s="849"/>
      <c r="M969" s="849"/>
      <c r="N969" s="849"/>
      <c r="O969" s="849"/>
      <c r="P969" s="849"/>
      <c r="Q969" s="881"/>
      <c r="R969" s="889">
        <f t="shared" ref="R969:R973" si="61">IF(ISNA(IF($BN$799="4%",(INDEX($BP$809:$BT$866,MATCH($CB$799,$BO$809:$BO$866,0),MATCH(D969,$BP$808:$BT$808,0))),(INDEX($BW$809:$CA$866,MATCH($CB$799,$BV$809:$BV$866,0),MATCH(D969,$BW$808:$CA$808,0))))),0,IF($BN$799="4%",(INDEX($BP$809:$BT$866,MATCH($CB$799,$BO$809:$BO$866,0),MATCH(D969,$BP$808:$BT$808,0))),(INDEX($BW$809:$CA$866,MATCH($CB$799,$BV$809:$BV$866,0),MATCH(D969,$BW$808:$CA$808,0)))))</f>
        <v>238133</v>
      </c>
      <c r="S969" s="849"/>
      <c r="T969" s="849"/>
      <c r="U969" s="849"/>
      <c r="V969" s="849"/>
      <c r="W969" s="849"/>
      <c r="X969" s="849"/>
      <c r="Y969" s="849"/>
      <c r="Z969" s="849"/>
      <c r="AA969" s="881"/>
      <c r="AB969" s="917">
        <f>BN663</f>
        <v>0</v>
      </c>
      <c r="AC969" s="849"/>
      <c r="AD969" s="849"/>
      <c r="AE969" s="849"/>
      <c r="AF969" s="849"/>
      <c r="AG969" s="849"/>
      <c r="AH969" s="849"/>
      <c r="AI969" s="881"/>
      <c r="AJ969" s="981">
        <f t="shared" ref="AJ969:AJ973" si="62">IF(ISERROR((R969*AB969)),0,(R969*AB969))</f>
        <v>0</v>
      </c>
      <c r="AK969" s="849"/>
      <c r="AL969" s="849"/>
      <c r="AM969" s="849"/>
      <c r="AN969" s="849"/>
      <c r="AO969" s="849"/>
      <c r="AP969" s="849"/>
      <c r="AQ969" s="881"/>
      <c r="AR969" s="81"/>
      <c r="AS969" s="81"/>
      <c r="AT969" s="81"/>
      <c r="AU969" s="81"/>
      <c r="AV969" s="81"/>
      <c r="AW969" s="81"/>
      <c r="AX969" s="81"/>
      <c r="AY969" s="81"/>
      <c r="AZ969" s="8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row>
    <row r="970" spans="1:157" ht="15.75" customHeight="1">
      <c r="A970" s="4"/>
      <c r="B970" s="127"/>
      <c r="C970" s="98"/>
      <c r="D970" s="902" t="s">
        <v>1348</v>
      </c>
      <c r="E970" s="849"/>
      <c r="F970" s="849"/>
      <c r="G970" s="849"/>
      <c r="H970" s="849"/>
      <c r="I970" s="849"/>
      <c r="J970" s="849"/>
      <c r="K970" s="849"/>
      <c r="L970" s="849"/>
      <c r="M970" s="849"/>
      <c r="N970" s="849"/>
      <c r="O970" s="849"/>
      <c r="P970" s="849"/>
      <c r="Q970" s="881"/>
      <c r="R970" s="889">
        <f t="shared" si="61"/>
        <v>274565</v>
      </c>
      <c r="S970" s="849"/>
      <c r="T970" s="849"/>
      <c r="U970" s="849"/>
      <c r="V970" s="849"/>
      <c r="W970" s="849"/>
      <c r="X970" s="849"/>
      <c r="Y970" s="849"/>
      <c r="Z970" s="849"/>
      <c r="AA970" s="881"/>
      <c r="AB970" s="917">
        <f>BS663</f>
        <v>44</v>
      </c>
      <c r="AC970" s="849"/>
      <c r="AD970" s="849"/>
      <c r="AE970" s="849"/>
      <c r="AF970" s="849"/>
      <c r="AG970" s="849"/>
      <c r="AH970" s="849"/>
      <c r="AI970" s="881"/>
      <c r="AJ970" s="981">
        <f t="shared" si="62"/>
        <v>12080860</v>
      </c>
      <c r="AK970" s="849"/>
      <c r="AL970" s="849"/>
      <c r="AM970" s="849"/>
      <c r="AN970" s="849"/>
      <c r="AO970" s="849"/>
      <c r="AP970" s="849"/>
      <c r="AQ970" s="881"/>
      <c r="AR970" s="81"/>
      <c r="AS970" s="81"/>
      <c r="AT970" s="81"/>
      <c r="AU970" s="81"/>
      <c r="AV970" s="81"/>
      <c r="AW970" s="81"/>
      <c r="AX970" s="81"/>
      <c r="AY970" s="81"/>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row>
    <row r="971" spans="1:157" ht="12.75" customHeight="1">
      <c r="A971" s="4"/>
      <c r="B971" s="127"/>
      <c r="C971" s="98"/>
      <c r="D971" s="902" t="s">
        <v>1349</v>
      </c>
      <c r="E971" s="849"/>
      <c r="F971" s="849"/>
      <c r="G971" s="849"/>
      <c r="H971" s="849"/>
      <c r="I971" s="849"/>
      <c r="J971" s="849"/>
      <c r="K971" s="849"/>
      <c r="L971" s="849"/>
      <c r="M971" s="849"/>
      <c r="N971" s="849"/>
      <c r="O971" s="849"/>
      <c r="P971" s="849"/>
      <c r="Q971" s="881"/>
      <c r="R971" s="889">
        <f t="shared" si="61"/>
        <v>331200</v>
      </c>
      <c r="S971" s="849"/>
      <c r="T971" s="849"/>
      <c r="U971" s="849"/>
      <c r="V971" s="849"/>
      <c r="W971" s="849"/>
      <c r="X971" s="849"/>
      <c r="Y971" s="849"/>
      <c r="Z971" s="849"/>
      <c r="AA971" s="881"/>
      <c r="AB971" s="917">
        <f>BX663</f>
        <v>18</v>
      </c>
      <c r="AC971" s="849"/>
      <c r="AD971" s="849"/>
      <c r="AE971" s="849"/>
      <c r="AF971" s="849"/>
      <c r="AG971" s="849"/>
      <c r="AH971" s="849"/>
      <c r="AI971" s="881"/>
      <c r="AJ971" s="981">
        <f t="shared" si="62"/>
        <v>5961600</v>
      </c>
      <c r="AK971" s="849"/>
      <c r="AL971" s="849"/>
      <c r="AM971" s="849"/>
      <c r="AN971" s="849"/>
      <c r="AO971" s="849"/>
      <c r="AP971" s="849"/>
      <c r="AQ971" s="881"/>
      <c r="AR971" s="81"/>
      <c r="AS971" s="81"/>
      <c r="AT971" s="81"/>
      <c r="AU971" s="81"/>
      <c r="AV971" s="81"/>
      <c r="AW971" s="81"/>
      <c r="AX971" s="81"/>
      <c r="AY971" s="81"/>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row>
    <row r="972" spans="1:157" ht="15.75" customHeight="1">
      <c r="A972" s="4"/>
      <c r="B972" s="127"/>
      <c r="C972" s="98"/>
      <c r="D972" s="902" t="s">
        <v>1350</v>
      </c>
      <c r="E972" s="849"/>
      <c r="F972" s="849"/>
      <c r="G972" s="849"/>
      <c r="H972" s="849"/>
      <c r="I972" s="849"/>
      <c r="J972" s="849"/>
      <c r="K972" s="849"/>
      <c r="L972" s="849"/>
      <c r="M972" s="849"/>
      <c r="N972" s="849"/>
      <c r="O972" s="849"/>
      <c r="P972" s="849"/>
      <c r="Q972" s="881"/>
      <c r="R972" s="889">
        <f t="shared" si="61"/>
        <v>423936</v>
      </c>
      <c r="S972" s="849"/>
      <c r="T972" s="849"/>
      <c r="U972" s="849"/>
      <c r="V972" s="849"/>
      <c r="W972" s="849"/>
      <c r="X972" s="849"/>
      <c r="Y972" s="849"/>
      <c r="Z972" s="849"/>
      <c r="AA972" s="881"/>
      <c r="AB972" s="917">
        <f>CC663</f>
        <v>18</v>
      </c>
      <c r="AC972" s="849"/>
      <c r="AD972" s="849"/>
      <c r="AE972" s="849"/>
      <c r="AF972" s="849"/>
      <c r="AG972" s="849"/>
      <c r="AH972" s="849"/>
      <c r="AI972" s="881"/>
      <c r="AJ972" s="981">
        <f t="shared" si="62"/>
        <v>7630848</v>
      </c>
      <c r="AK972" s="849"/>
      <c r="AL972" s="849"/>
      <c r="AM972" s="849"/>
      <c r="AN972" s="849"/>
      <c r="AO972" s="849"/>
      <c r="AP972" s="849"/>
      <c r="AQ972" s="881"/>
      <c r="AR972" s="81"/>
      <c r="AS972" s="81"/>
      <c r="AT972" s="81"/>
      <c r="AU972" s="81"/>
      <c r="AV972" s="81"/>
      <c r="AW972" s="81"/>
      <c r="AX972" s="81"/>
      <c r="AY972" s="81"/>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row>
    <row r="973" spans="1:157" ht="12.75" customHeight="1">
      <c r="A973" s="4"/>
      <c r="B973" s="128"/>
      <c r="C973" s="100"/>
      <c r="D973" s="902" t="s">
        <v>1351</v>
      </c>
      <c r="E973" s="849"/>
      <c r="F973" s="849"/>
      <c r="G973" s="849"/>
      <c r="H973" s="849"/>
      <c r="I973" s="849"/>
      <c r="J973" s="849"/>
      <c r="K973" s="849"/>
      <c r="L973" s="849"/>
      <c r="M973" s="849"/>
      <c r="N973" s="849"/>
      <c r="O973" s="849"/>
      <c r="P973" s="849"/>
      <c r="Q973" s="881"/>
      <c r="R973" s="889">
        <f t="shared" si="61"/>
        <v>472291</v>
      </c>
      <c r="S973" s="849"/>
      <c r="T973" s="849"/>
      <c r="U973" s="849"/>
      <c r="V973" s="849"/>
      <c r="W973" s="849"/>
      <c r="X973" s="849"/>
      <c r="Y973" s="849"/>
      <c r="Z973" s="849"/>
      <c r="AA973" s="881"/>
      <c r="AB973" s="917">
        <f>CM663+CH663</f>
        <v>0</v>
      </c>
      <c r="AC973" s="849"/>
      <c r="AD973" s="849"/>
      <c r="AE973" s="849"/>
      <c r="AF973" s="849"/>
      <c r="AG973" s="849"/>
      <c r="AH973" s="849"/>
      <c r="AI973" s="881"/>
      <c r="AJ973" s="981">
        <f t="shared" si="62"/>
        <v>0</v>
      </c>
      <c r="AK973" s="849"/>
      <c r="AL973" s="849"/>
      <c r="AM973" s="849"/>
      <c r="AN973" s="849"/>
      <c r="AO973" s="849"/>
      <c r="AP973" s="849"/>
      <c r="AQ973" s="881"/>
      <c r="AR973" s="81"/>
      <c r="AS973" s="81"/>
      <c r="AT973" s="81"/>
      <c r="AU973" s="81"/>
      <c r="AV973" s="81"/>
      <c r="AW973" s="81"/>
      <c r="AX973" s="81"/>
      <c r="AY973" s="81"/>
      <c r="AZ973" s="8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row>
    <row r="974" spans="1:157" ht="12.75" customHeight="1">
      <c r="A974" s="4"/>
      <c r="B974" s="904" t="s">
        <v>1576</v>
      </c>
      <c r="C974" s="849"/>
      <c r="D974" s="849"/>
      <c r="E974" s="849"/>
      <c r="F974" s="849"/>
      <c r="G974" s="849"/>
      <c r="H974" s="849"/>
      <c r="I974" s="849"/>
      <c r="J974" s="849"/>
      <c r="K974" s="849"/>
      <c r="L974" s="849"/>
      <c r="M974" s="849"/>
      <c r="N974" s="849"/>
      <c r="O974" s="849"/>
      <c r="P974" s="849"/>
      <c r="Q974" s="849"/>
      <c r="R974" s="849"/>
      <c r="S974" s="849"/>
      <c r="T974" s="849"/>
      <c r="U974" s="849"/>
      <c r="V974" s="849"/>
      <c r="W974" s="849"/>
      <c r="X974" s="849"/>
      <c r="Y974" s="849"/>
      <c r="Z974" s="849"/>
      <c r="AA974" s="881"/>
      <c r="AB974" s="917">
        <f>SUM(AB969:AI973)</f>
        <v>80</v>
      </c>
      <c r="AC974" s="849"/>
      <c r="AD974" s="849"/>
      <c r="AE974" s="849"/>
      <c r="AF974" s="849"/>
      <c r="AG974" s="849"/>
      <c r="AH974" s="849"/>
      <c r="AI974" s="881"/>
      <c r="AJ974" s="981"/>
      <c r="AK974" s="849"/>
      <c r="AL974" s="849"/>
      <c r="AM974" s="849"/>
      <c r="AN974" s="849"/>
      <c r="AO974" s="849"/>
      <c r="AP974" s="849"/>
      <c r="AQ974" s="881"/>
      <c r="AR974" s="81"/>
      <c r="AS974" s="81"/>
      <c r="AT974" s="81"/>
      <c r="AU974" s="81"/>
      <c r="AV974" s="81"/>
      <c r="AW974" s="81"/>
      <c r="AX974" s="81"/>
      <c r="AY974" s="81"/>
      <c r="AZ974" s="8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row>
    <row r="975" spans="1:157" ht="12" customHeight="1">
      <c r="A975" s="4"/>
      <c r="B975" s="982" t="s">
        <v>1577</v>
      </c>
      <c r="C975" s="883"/>
      <c r="D975" s="883"/>
      <c r="E975" s="883"/>
      <c r="F975" s="883"/>
      <c r="G975" s="883"/>
      <c r="H975" s="883"/>
      <c r="I975" s="883"/>
      <c r="J975" s="883"/>
      <c r="K975" s="883"/>
      <c r="L975" s="883"/>
      <c r="M975" s="883"/>
      <c r="N975" s="883"/>
      <c r="O975" s="883"/>
      <c r="P975" s="883"/>
      <c r="Q975" s="883"/>
      <c r="R975" s="883"/>
      <c r="S975" s="883"/>
      <c r="T975" s="883"/>
      <c r="U975" s="883"/>
      <c r="V975" s="883"/>
      <c r="W975" s="883"/>
      <c r="X975" s="883"/>
      <c r="Y975" s="883"/>
      <c r="Z975" s="883"/>
      <c r="AA975" s="883"/>
      <c r="AB975" s="883"/>
      <c r="AC975" s="883"/>
      <c r="AD975" s="883"/>
      <c r="AE975" s="883"/>
      <c r="AF975" s="883"/>
      <c r="AG975" s="883"/>
      <c r="AH975" s="883"/>
      <c r="AI975" s="884"/>
      <c r="AJ975" s="981">
        <f>SUM(AJ969:AQ973)</f>
        <v>25673308</v>
      </c>
      <c r="AK975" s="849"/>
      <c r="AL975" s="849"/>
      <c r="AM975" s="849"/>
      <c r="AN975" s="849"/>
      <c r="AO975" s="849"/>
      <c r="AP975" s="849"/>
      <c r="AQ975" s="881"/>
      <c r="AR975" s="81"/>
      <c r="AS975" s="81"/>
      <c r="AT975" s="81"/>
      <c r="AU975" s="81"/>
      <c r="AV975" s="81"/>
      <c r="AW975" s="81"/>
      <c r="AX975" s="81"/>
      <c r="AY975" s="81"/>
      <c r="AZ975" s="8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row>
    <row r="976" spans="1:157" ht="12.75" customHeight="1">
      <c r="A976" s="4"/>
      <c r="B976" s="916"/>
      <c r="C976" s="849"/>
      <c r="D976" s="849"/>
      <c r="E976" s="849"/>
      <c r="F976" s="849"/>
      <c r="G976" s="849"/>
      <c r="H976" s="849"/>
      <c r="I976" s="849"/>
      <c r="J976" s="849"/>
      <c r="K976" s="849"/>
      <c r="L976" s="849"/>
      <c r="M976" s="849"/>
      <c r="N976" s="849"/>
      <c r="O976" s="849"/>
      <c r="P976" s="849"/>
      <c r="Q976" s="849"/>
      <c r="R976" s="849"/>
      <c r="S976" s="849"/>
      <c r="T976" s="849"/>
      <c r="U976" s="849"/>
      <c r="V976" s="849"/>
      <c r="W976" s="849"/>
      <c r="X976" s="849"/>
      <c r="Y976" s="849"/>
      <c r="Z976" s="849"/>
      <c r="AA976" s="849"/>
      <c r="AB976" s="849"/>
      <c r="AC976" s="849"/>
      <c r="AD976" s="849"/>
      <c r="AE976" s="881"/>
      <c r="AF976" s="983" t="s">
        <v>1578</v>
      </c>
      <c r="AG976" s="849"/>
      <c r="AH976" s="849"/>
      <c r="AI976" s="881"/>
      <c r="AJ976" s="916"/>
      <c r="AK976" s="849"/>
      <c r="AL976" s="849"/>
      <c r="AM976" s="849"/>
      <c r="AN976" s="849"/>
      <c r="AO976" s="849"/>
      <c r="AP976" s="849"/>
      <c r="AQ976" s="881"/>
      <c r="AR976" s="81"/>
      <c r="AS976" s="81"/>
      <c r="AT976" s="81"/>
      <c r="AU976" s="81"/>
      <c r="AV976" s="81"/>
      <c r="AW976" s="81"/>
      <c r="AX976" s="81"/>
      <c r="AY976" s="81"/>
      <c r="AZ976" s="8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row>
    <row r="977" spans="1:157" ht="12.75" customHeight="1">
      <c r="A977" s="4"/>
      <c r="B977" s="127"/>
      <c r="C977" s="231" t="s">
        <v>1579</v>
      </c>
      <c r="D977" s="937" t="s">
        <v>1580</v>
      </c>
      <c r="E977" s="883"/>
      <c r="F977" s="883"/>
      <c r="G977" s="883"/>
      <c r="H977" s="883"/>
      <c r="I977" s="883"/>
      <c r="J977" s="883"/>
      <c r="K977" s="883"/>
      <c r="L977" s="883"/>
      <c r="M977" s="883"/>
      <c r="N977" s="883"/>
      <c r="O977" s="883"/>
      <c r="P977" s="883"/>
      <c r="Q977" s="883"/>
      <c r="R977" s="883"/>
      <c r="S977" s="883"/>
      <c r="T977" s="883"/>
      <c r="U977" s="883"/>
      <c r="V977" s="883"/>
      <c r="W977" s="883"/>
      <c r="X977" s="883"/>
      <c r="Y977" s="883"/>
      <c r="Z977" s="883"/>
      <c r="AA977" s="883"/>
      <c r="AB977" s="883"/>
      <c r="AC977" s="883"/>
      <c r="AD977" s="883"/>
      <c r="AE977" s="884"/>
      <c r="AF977" s="126"/>
      <c r="AG977" s="946" t="s">
        <v>864</v>
      </c>
      <c r="AH977" s="881"/>
      <c r="AI977" s="96"/>
      <c r="AJ977" s="926">
        <f>ROUND(IF(AND(AG977="yes",D979&gt;0),AJ975*0.2,0),0)</f>
        <v>5134662</v>
      </c>
      <c r="AK977" s="883"/>
      <c r="AL977" s="883"/>
      <c r="AM977" s="883"/>
      <c r="AN977" s="883"/>
      <c r="AO977" s="883"/>
      <c r="AP977" s="883"/>
      <c r="AQ977" s="884"/>
      <c r="AR977" s="81"/>
      <c r="AS977" s="81"/>
      <c r="AT977" s="81"/>
      <c r="AU977" s="81"/>
      <c r="AV977" s="81"/>
      <c r="AW977" s="81"/>
      <c r="AX977" s="81"/>
      <c r="AY977" s="81"/>
      <c r="AZ977" s="8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row>
    <row r="978" spans="1:157" ht="66" customHeight="1">
      <c r="A978" s="4"/>
      <c r="B978" s="232"/>
      <c r="C978" s="233"/>
      <c r="D978" s="947" t="s">
        <v>1581</v>
      </c>
      <c r="E978" s="832"/>
      <c r="F978" s="832"/>
      <c r="G978" s="832"/>
      <c r="H978" s="832"/>
      <c r="I978" s="832"/>
      <c r="J978" s="832"/>
      <c r="K978" s="832"/>
      <c r="L978" s="832"/>
      <c r="M978" s="832"/>
      <c r="N978" s="832"/>
      <c r="O978" s="832"/>
      <c r="P978" s="832"/>
      <c r="Q978" s="832"/>
      <c r="R978" s="832"/>
      <c r="S978" s="832"/>
      <c r="T978" s="832"/>
      <c r="U978" s="832"/>
      <c r="V978" s="832"/>
      <c r="W978" s="832"/>
      <c r="X978" s="832"/>
      <c r="Y978" s="832"/>
      <c r="Z978" s="832"/>
      <c r="AA978" s="832"/>
      <c r="AB978" s="832"/>
      <c r="AC978" s="832"/>
      <c r="AD978" s="832"/>
      <c r="AE978" s="912"/>
      <c r="AF978" s="127"/>
      <c r="AG978" s="4"/>
      <c r="AH978" s="4"/>
      <c r="AI978" s="98"/>
      <c r="AJ978" s="911"/>
      <c r="AK978" s="832"/>
      <c r="AL978" s="832"/>
      <c r="AM978" s="832"/>
      <c r="AN978" s="832"/>
      <c r="AO978" s="832"/>
      <c r="AP978" s="832"/>
      <c r="AQ978" s="912"/>
      <c r="AR978" s="81"/>
      <c r="AS978" s="81"/>
      <c r="AT978" s="81"/>
      <c r="AU978" s="81"/>
      <c r="AV978" s="81"/>
      <c r="AW978" s="81"/>
      <c r="AX978" s="81"/>
      <c r="AY978" s="81"/>
      <c r="AZ978" s="8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row>
    <row r="979" spans="1:157" ht="12" customHeight="1">
      <c r="A979" s="4"/>
      <c r="B979" s="232"/>
      <c r="C979" s="233"/>
      <c r="D979" s="948" t="s">
        <v>2665</v>
      </c>
      <c r="E979" s="849"/>
      <c r="F979" s="849"/>
      <c r="G979" s="849"/>
      <c r="H979" s="849"/>
      <c r="I979" s="849"/>
      <c r="J979" s="849"/>
      <c r="K979" s="849"/>
      <c r="L979" s="849"/>
      <c r="M979" s="849"/>
      <c r="N979" s="849"/>
      <c r="O979" s="849"/>
      <c r="P979" s="849"/>
      <c r="Q979" s="849"/>
      <c r="R979" s="849"/>
      <c r="S979" s="849"/>
      <c r="T979" s="849"/>
      <c r="U979" s="849"/>
      <c r="V979" s="849"/>
      <c r="W979" s="849"/>
      <c r="X979" s="849"/>
      <c r="Y979" s="849"/>
      <c r="Z979" s="849"/>
      <c r="AA979" s="849"/>
      <c r="AB979" s="849"/>
      <c r="AC979" s="849"/>
      <c r="AD979" s="849"/>
      <c r="AE979" s="881"/>
      <c r="AF979" s="128"/>
      <c r="AG979" s="88"/>
      <c r="AH979" s="88"/>
      <c r="AI979" s="100"/>
      <c r="AJ979" s="914"/>
      <c r="AK979" s="893"/>
      <c r="AL979" s="893"/>
      <c r="AM979" s="893"/>
      <c r="AN979" s="893"/>
      <c r="AO979" s="893"/>
      <c r="AP979" s="893"/>
      <c r="AQ979" s="915"/>
      <c r="AR979" s="81"/>
      <c r="AS979" s="81"/>
      <c r="AT979" s="81"/>
      <c r="AU979" s="81"/>
      <c r="AV979" s="81"/>
      <c r="AW979" s="81"/>
      <c r="AX979" s="81"/>
      <c r="AY979" s="81"/>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row>
    <row r="980" spans="1:157" ht="12.75" customHeight="1">
      <c r="A980" s="4"/>
      <c r="B980" s="234"/>
      <c r="C980" s="235"/>
      <c r="D980" s="929" t="s">
        <v>1582</v>
      </c>
      <c r="E980" s="832"/>
      <c r="F980" s="832"/>
      <c r="G980" s="832"/>
      <c r="H980" s="832"/>
      <c r="I980" s="832"/>
      <c r="J980" s="832"/>
      <c r="K980" s="832"/>
      <c r="L980" s="832"/>
      <c r="M980" s="832"/>
      <c r="N980" s="832"/>
      <c r="O980" s="832"/>
      <c r="P980" s="832"/>
      <c r="Q980" s="832"/>
      <c r="R980" s="832"/>
      <c r="S980" s="832"/>
      <c r="T980" s="832"/>
      <c r="U980" s="832"/>
      <c r="V980" s="832"/>
      <c r="W980" s="832"/>
      <c r="X980" s="832"/>
      <c r="Y980" s="832"/>
      <c r="Z980" s="832"/>
      <c r="AA980" s="832"/>
      <c r="AB980" s="832"/>
      <c r="AC980" s="832"/>
      <c r="AD980" s="832"/>
      <c r="AE980" s="912"/>
      <c r="AF980" s="126"/>
      <c r="AG980" s="954" t="s">
        <v>764</v>
      </c>
      <c r="AH980" s="881"/>
      <c r="AI980" s="96"/>
      <c r="AJ980" s="926">
        <f>ROUND(IF(AG980="yes",AJ975*0.05,0),0)</f>
        <v>0</v>
      </c>
      <c r="AK980" s="883"/>
      <c r="AL980" s="883"/>
      <c r="AM980" s="883"/>
      <c r="AN980" s="883"/>
      <c r="AO980" s="883"/>
      <c r="AP980" s="883"/>
      <c r="AQ980" s="884"/>
      <c r="AR980" s="81"/>
      <c r="AS980" s="81"/>
      <c r="AT980" s="81"/>
      <c r="AU980" s="81"/>
      <c r="AV980" s="81"/>
      <c r="AW980" s="81"/>
      <c r="AX980" s="81"/>
      <c r="AY980" s="81"/>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row>
    <row r="981" spans="1:157" ht="12" customHeight="1">
      <c r="A981" s="4"/>
      <c r="B981" s="232"/>
      <c r="C981" s="236"/>
      <c r="D981" s="947" t="s">
        <v>1583</v>
      </c>
      <c r="E981" s="832"/>
      <c r="F981" s="832"/>
      <c r="G981" s="832"/>
      <c r="H981" s="832"/>
      <c r="I981" s="832"/>
      <c r="J981" s="832"/>
      <c r="K981" s="832"/>
      <c r="L981" s="832"/>
      <c r="M981" s="832"/>
      <c r="N981" s="832"/>
      <c r="O981" s="832"/>
      <c r="P981" s="832"/>
      <c r="Q981" s="832"/>
      <c r="R981" s="832"/>
      <c r="S981" s="832"/>
      <c r="T981" s="832"/>
      <c r="U981" s="832"/>
      <c r="V981" s="832"/>
      <c r="W981" s="832"/>
      <c r="X981" s="832"/>
      <c r="Y981" s="832"/>
      <c r="Z981" s="832"/>
      <c r="AA981" s="832"/>
      <c r="AB981" s="832"/>
      <c r="AC981" s="832"/>
      <c r="AD981" s="832"/>
      <c r="AE981" s="912"/>
      <c r="AF981" s="127"/>
      <c r="AG981" s="4"/>
      <c r="AH981" s="4"/>
      <c r="AI981" s="98"/>
      <c r="AJ981" s="911"/>
      <c r="AK981" s="832"/>
      <c r="AL981" s="832"/>
      <c r="AM981" s="832"/>
      <c r="AN981" s="832"/>
      <c r="AO981" s="832"/>
      <c r="AP981" s="832"/>
      <c r="AQ981" s="912"/>
      <c r="AR981" s="81"/>
      <c r="AS981" s="81"/>
      <c r="AT981" s="81"/>
      <c r="AU981" s="81"/>
      <c r="AV981" s="81"/>
      <c r="AW981" s="81"/>
      <c r="AX981" s="81"/>
      <c r="AY981" s="81"/>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row>
    <row r="982" spans="1:157" ht="12.75" customHeight="1">
      <c r="A982" s="4"/>
      <c r="B982" s="232"/>
      <c r="C982" s="236"/>
      <c r="D982" s="911"/>
      <c r="E982" s="832"/>
      <c r="F982" s="832"/>
      <c r="G982" s="832"/>
      <c r="H982" s="832"/>
      <c r="I982" s="832"/>
      <c r="J982" s="832"/>
      <c r="K982" s="832"/>
      <c r="L982" s="832"/>
      <c r="M982" s="832"/>
      <c r="N982" s="832"/>
      <c r="O982" s="832"/>
      <c r="P982" s="832"/>
      <c r="Q982" s="832"/>
      <c r="R982" s="832"/>
      <c r="S982" s="832"/>
      <c r="T982" s="832"/>
      <c r="U982" s="832"/>
      <c r="V982" s="832"/>
      <c r="W982" s="832"/>
      <c r="X982" s="832"/>
      <c r="Y982" s="832"/>
      <c r="Z982" s="832"/>
      <c r="AA982" s="832"/>
      <c r="AB982" s="832"/>
      <c r="AC982" s="832"/>
      <c r="AD982" s="832"/>
      <c r="AE982" s="912"/>
      <c r="AF982" s="127"/>
      <c r="AG982" s="4"/>
      <c r="AH982" s="4"/>
      <c r="AI982" s="98"/>
      <c r="AJ982" s="911"/>
      <c r="AK982" s="832"/>
      <c r="AL982" s="832"/>
      <c r="AM982" s="832"/>
      <c r="AN982" s="832"/>
      <c r="AO982" s="832"/>
      <c r="AP982" s="832"/>
      <c r="AQ982" s="912"/>
      <c r="AR982" s="81"/>
      <c r="AS982" s="81"/>
      <c r="AT982" s="81"/>
      <c r="AU982" s="81"/>
      <c r="AV982" s="81"/>
      <c r="AW982" s="81"/>
      <c r="AX982" s="81"/>
      <c r="AY982" s="81"/>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row>
    <row r="983" spans="1:157" ht="12.75" customHeight="1">
      <c r="A983" s="4"/>
      <c r="B983" s="232"/>
      <c r="C983" s="236"/>
      <c r="D983" s="911"/>
      <c r="E983" s="832"/>
      <c r="F983" s="832"/>
      <c r="G983" s="832"/>
      <c r="H983" s="832"/>
      <c r="I983" s="832"/>
      <c r="J983" s="832"/>
      <c r="K983" s="832"/>
      <c r="L983" s="832"/>
      <c r="M983" s="832"/>
      <c r="N983" s="832"/>
      <c r="O983" s="832"/>
      <c r="P983" s="832"/>
      <c r="Q983" s="832"/>
      <c r="R983" s="832"/>
      <c r="S983" s="832"/>
      <c r="T983" s="832"/>
      <c r="U983" s="832"/>
      <c r="V983" s="832"/>
      <c r="W983" s="832"/>
      <c r="X983" s="832"/>
      <c r="Y983" s="832"/>
      <c r="Z983" s="832"/>
      <c r="AA983" s="832"/>
      <c r="AB983" s="832"/>
      <c r="AC983" s="832"/>
      <c r="AD983" s="832"/>
      <c r="AE983" s="912"/>
      <c r="AF983" s="127"/>
      <c r="AG983" s="4"/>
      <c r="AH983" s="4"/>
      <c r="AI983" s="98"/>
      <c r="AJ983" s="911"/>
      <c r="AK983" s="832"/>
      <c r="AL983" s="832"/>
      <c r="AM983" s="832"/>
      <c r="AN983" s="832"/>
      <c r="AO983" s="832"/>
      <c r="AP983" s="832"/>
      <c r="AQ983" s="912"/>
      <c r="AR983" s="81"/>
      <c r="AS983" s="81"/>
      <c r="AT983" s="81"/>
      <c r="AU983" s="81"/>
      <c r="AV983" s="81"/>
      <c r="AW983" s="81"/>
      <c r="AX983" s="81"/>
      <c r="AY983" s="81"/>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row>
    <row r="984" spans="1:157" ht="12.75" customHeight="1">
      <c r="A984" s="4"/>
      <c r="B984" s="232"/>
      <c r="C984" s="236"/>
      <c r="D984" s="911"/>
      <c r="E984" s="832"/>
      <c r="F984" s="832"/>
      <c r="G984" s="832"/>
      <c r="H984" s="832"/>
      <c r="I984" s="832"/>
      <c r="J984" s="832"/>
      <c r="K984" s="832"/>
      <c r="L984" s="832"/>
      <c r="M984" s="832"/>
      <c r="N984" s="832"/>
      <c r="O984" s="832"/>
      <c r="P984" s="832"/>
      <c r="Q984" s="832"/>
      <c r="R984" s="832"/>
      <c r="S984" s="832"/>
      <c r="T984" s="832"/>
      <c r="U984" s="832"/>
      <c r="V984" s="832"/>
      <c r="W984" s="832"/>
      <c r="X984" s="832"/>
      <c r="Y984" s="832"/>
      <c r="Z984" s="832"/>
      <c r="AA984" s="832"/>
      <c r="AB984" s="832"/>
      <c r="AC984" s="832"/>
      <c r="AD984" s="832"/>
      <c r="AE984" s="912"/>
      <c r="AF984" s="127"/>
      <c r="AG984" s="4"/>
      <c r="AH984" s="4"/>
      <c r="AI984" s="98"/>
      <c r="AJ984" s="911"/>
      <c r="AK984" s="832"/>
      <c r="AL984" s="832"/>
      <c r="AM984" s="832"/>
      <c r="AN984" s="832"/>
      <c r="AO984" s="832"/>
      <c r="AP984" s="832"/>
      <c r="AQ984" s="912"/>
      <c r="AR984" s="81"/>
      <c r="AS984" s="81"/>
      <c r="AT984" s="81"/>
      <c r="AU984" s="81"/>
      <c r="AV984" s="81"/>
      <c r="AW984" s="81"/>
      <c r="AX984" s="81"/>
      <c r="AY984" s="81"/>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row>
    <row r="985" spans="1:157" ht="12.75" customHeight="1">
      <c r="A985" s="4"/>
      <c r="B985" s="237"/>
      <c r="C985" s="238"/>
      <c r="D985" s="914"/>
      <c r="E985" s="893"/>
      <c r="F985" s="893"/>
      <c r="G985" s="893"/>
      <c r="H985" s="893"/>
      <c r="I985" s="893"/>
      <c r="J985" s="893"/>
      <c r="K985" s="893"/>
      <c r="L985" s="893"/>
      <c r="M985" s="893"/>
      <c r="N985" s="893"/>
      <c r="O985" s="893"/>
      <c r="P985" s="893"/>
      <c r="Q985" s="893"/>
      <c r="R985" s="893"/>
      <c r="S985" s="893"/>
      <c r="T985" s="893"/>
      <c r="U985" s="893"/>
      <c r="V985" s="893"/>
      <c r="W985" s="893"/>
      <c r="X985" s="893"/>
      <c r="Y985" s="893"/>
      <c r="Z985" s="893"/>
      <c r="AA985" s="893"/>
      <c r="AB985" s="893"/>
      <c r="AC985" s="893"/>
      <c r="AD985" s="893"/>
      <c r="AE985" s="915"/>
      <c r="AF985" s="128"/>
      <c r="AG985" s="88"/>
      <c r="AH985" s="88"/>
      <c r="AI985" s="100"/>
      <c r="AJ985" s="914"/>
      <c r="AK985" s="893"/>
      <c r="AL985" s="893"/>
      <c r="AM985" s="893"/>
      <c r="AN985" s="893"/>
      <c r="AO985" s="893"/>
      <c r="AP985" s="893"/>
      <c r="AQ985" s="915"/>
      <c r="AR985" s="81"/>
      <c r="AS985" s="81"/>
      <c r="AT985" s="81"/>
      <c r="AU985" s="81"/>
      <c r="AV985" s="81"/>
      <c r="AW985" s="81"/>
      <c r="AX985" s="81"/>
      <c r="AY985" s="81"/>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row>
    <row r="986" spans="1:157" ht="12.75" customHeight="1">
      <c r="A986" s="4"/>
      <c r="B986" s="234"/>
      <c r="C986" s="143" t="s">
        <v>1584</v>
      </c>
      <c r="D986" s="929" t="s">
        <v>1585</v>
      </c>
      <c r="E986" s="832"/>
      <c r="F986" s="832"/>
      <c r="G986" s="832"/>
      <c r="H986" s="832"/>
      <c r="I986" s="832"/>
      <c r="J986" s="832"/>
      <c r="K986" s="832"/>
      <c r="L986" s="832"/>
      <c r="M986" s="832"/>
      <c r="N986" s="832"/>
      <c r="O986" s="832"/>
      <c r="P986" s="832"/>
      <c r="Q986" s="832"/>
      <c r="R986" s="832"/>
      <c r="S986" s="832"/>
      <c r="T986" s="832"/>
      <c r="U986" s="832"/>
      <c r="V986" s="832"/>
      <c r="W986" s="832"/>
      <c r="X986" s="832"/>
      <c r="Y986" s="832"/>
      <c r="Z986" s="832"/>
      <c r="AA986" s="832"/>
      <c r="AB986" s="832"/>
      <c r="AC986" s="832"/>
      <c r="AD986" s="832"/>
      <c r="AE986" s="912"/>
      <c r="AF986" s="95"/>
      <c r="AG986" s="954" t="s">
        <v>764</v>
      </c>
      <c r="AH986" s="881"/>
      <c r="AI986" s="96"/>
      <c r="AJ986" s="926">
        <f>ROUND(IF(AG986="yes",AJ975*0.1,0),0)</f>
        <v>0</v>
      </c>
      <c r="AK986" s="883"/>
      <c r="AL986" s="883"/>
      <c r="AM986" s="883"/>
      <c r="AN986" s="883"/>
      <c r="AO986" s="883"/>
      <c r="AP986" s="883"/>
      <c r="AQ986" s="884"/>
      <c r="AR986" s="81"/>
      <c r="AS986" s="81"/>
      <c r="AT986" s="81"/>
      <c r="AU986" s="81"/>
      <c r="AV986" s="81"/>
      <c r="AW986" s="81"/>
      <c r="AX986" s="81"/>
      <c r="AY986" s="81"/>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row>
    <row r="987" spans="1:157" ht="12.75" customHeight="1">
      <c r="A987" s="4"/>
      <c r="B987" s="127"/>
      <c r="C987" s="29"/>
      <c r="D987" s="927" t="s">
        <v>1586</v>
      </c>
      <c r="E987" s="832"/>
      <c r="F987" s="832"/>
      <c r="G987" s="832"/>
      <c r="H987" s="832"/>
      <c r="I987" s="832"/>
      <c r="J987" s="832"/>
      <c r="K987" s="832"/>
      <c r="L987" s="832"/>
      <c r="M987" s="832"/>
      <c r="N987" s="832"/>
      <c r="O987" s="832"/>
      <c r="P987" s="832"/>
      <c r="Q987" s="832"/>
      <c r="R987" s="832"/>
      <c r="S987" s="832"/>
      <c r="T987" s="832"/>
      <c r="U987" s="832"/>
      <c r="V987" s="832"/>
      <c r="W987" s="832"/>
      <c r="X987" s="832"/>
      <c r="Y987" s="832"/>
      <c r="Z987" s="832"/>
      <c r="AA987" s="832"/>
      <c r="AB987" s="832"/>
      <c r="AC987" s="832"/>
      <c r="AD987" s="832"/>
      <c r="AE987" s="912"/>
      <c r="AF987" s="127"/>
      <c r="AG987" s="4"/>
      <c r="AH987" s="4"/>
      <c r="AI987" s="98"/>
      <c r="AJ987" s="911"/>
      <c r="AK987" s="832"/>
      <c r="AL987" s="832"/>
      <c r="AM987" s="832"/>
      <c r="AN987" s="832"/>
      <c r="AO987" s="832"/>
      <c r="AP987" s="832"/>
      <c r="AQ987" s="912"/>
      <c r="AR987" s="81"/>
      <c r="AS987" s="81"/>
      <c r="AT987" s="81"/>
      <c r="AU987" s="81"/>
      <c r="AV987" s="81"/>
      <c r="AW987" s="81"/>
      <c r="AX987" s="81"/>
      <c r="AY987" s="81"/>
      <c r="AZ987" s="4"/>
      <c r="BA987" s="239">
        <f>G753+O796</f>
        <v>78</v>
      </c>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row>
    <row r="988" spans="1:157" ht="12.75" customHeight="1">
      <c r="A988" s="4"/>
      <c r="B988" s="127"/>
      <c r="C988" s="29"/>
      <c r="D988" s="911"/>
      <c r="E988" s="832"/>
      <c r="F988" s="832"/>
      <c r="G988" s="832"/>
      <c r="H988" s="832"/>
      <c r="I988" s="832"/>
      <c r="J988" s="832"/>
      <c r="K988" s="832"/>
      <c r="L988" s="832"/>
      <c r="M988" s="832"/>
      <c r="N988" s="832"/>
      <c r="O988" s="832"/>
      <c r="P988" s="832"/>
      <c r="Q988" s="832"/>
      <c r="R988" s="832"/>
      <c r="S988" s="832"/>
      <c r="T988" s="832"/>
      <c r="U988" s="832"/>
      <c r="V988" s="832"/>
      <c r="W988" s="832"/>
      <c r="X988" s="832"/>
      <c r="Y988" s="832"/>
      <c r="Z988" s="832"/>
      <c r="AA988" s="832"/>
      <c r="AB988" s="832"/>
      <c r="AC988" s="832"/>
      <c r="AD988" s="832"/>
      <c r="AE988" s="912"/>
      <c r="AF988" s="127"/>
      <c r="AG988" s="4"/>
      <c r="AH988" s="4"/>
      <c r="AI988" s="98"/>
      <c r="AJ988" s="911"/>
      <c r="AK988" s="832"/>
      <c r="AL988" s="832"/>
      <c r="AM988" s="832"/>
      <c r="AN988" s="832"/>
      <c r="AO988" s="832"/>
      <c r="AP988" s="832"/>
      <c r="AQ988" s="912"/>
      <c r="AR988" s="81"/>
      <c r="AS988" s="81"/>
      <c r="AT988" s="81"/>
      <c r="AU988" s="81"/>
      <c r="AV988" s="81"/>
      <c r="AW988" s="81"/>
      <c r="AX988" s="81"/>
      <c r="AY988" s="81"/>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row>
    <row r="989" spans="1:157" ht="12.75" customHeight="1">
      <c r="A989" s="4"/>
      <c r="B989" s="240"/>
      <c r="C989" s="238"/>
      <c r="D989" s="914"/>
      <c r="E989" s="893"/>
      <c r="F989" s="893"/>
      <c r="G989" s="893"/>
      <c r="H989" s="893"/>
      <c r="I989" s="893"/>
      <c r="J989" s="893"/>
      <c r="K989" s="893"/>
      <c r="L989" s="893"/>
      <c r="M989" s="893"/>
      <c r="N989" s="893"/>
      <c r="O989" s="893"/>
      <c r="P989" s="893"/>
      <c r="Q989" s="893"/>
      <c r="R989" s="893"/>
      <c r="S989" s="893"/>
      <c r="T989" s="893"/>
      <c r="U989" s="893"/>
      <c r="V989" s="893"/>
      <c r="W989" s="893"/>
      <c r="X989" s="893"/>
      <c r="Y989" s="893"/>
      <c r="Z989" s="893"/>
      <c r="AA989" s="893"/>
      <c r="AB989" s="893"/>
      <c r="AC989" s="893"/>
      <c r="AD989" s="893"/>
      <c r="AE989" s="915"/>
      <c r="AF989" s="128"/>
      <c r="AG989" s="88"/>
      <c r="AH989" s="88"/>
      <c r="AI989" s="100"/>
      <c r="AJ989" s="914"/>
      <c r="AK989" s="893"/>
      <c r="AL989" s="893"/>
      <c r="AM989" s="893"/>
      <c r="AN989" s="893"/>
      <c r="AO989" s="893"/>
      <c r="AP989" s="893"/>
      <c r="AQ989" s="915"/>
      <c r="AR989" s="81"/>
      <c r="AS989" s="81"/>
      <c r="AT989" s="81"/>
      <c r="AU989" s="81"/>
      <c r="AV989" s="81"/>
      <c r="AW989" s="81"/>
      <c r="AX989" s="81"/>
      <c r="AY989" s="81"/>
      <c r="AZ989" s="4"/>
      <c r="BA989" s="241">
        <f>ROUNDDOWN(X1027/I1027,2)</f>
        <v>0</v>
      </c>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row>
    <row r="990" spans="1:157" ht="12.75" customHeight="1">
      <c r="A990" s="4"/>
      <c r="B990" s="126"/>
      <c r="C990" s="143" t="s">
        <v>1587</v>
      </c>
      <c r="D990" s="929" t="s">
        <v>1588</v>
      </c>
      <c r="E990" s="832"/>
      <c r="F990" s="832"/>
      <c r="G990" s="832"/>
      <c r="H990" s="832"/>
      <c r="I990" s="832"/>
      <c r="J990" s="832"/>
      <c r="K990" s="832"/>
      <c r="L990" s="832"/>
      <c r="M990" s="832"/>
      <c r="N990" s="832"/>
      <c r="O990" s="832"/>
      <c r="P990" s="832"/>
      <c r="Q990" s="832"/>
      <c r="R990" s="832"/>
      <c r="S990" s="832"/>
      <c r="T990" s="832"/>
      <c r="U990" s="832"/>
      <c r="V990" s="832"/>
      <c r="W990" s="832"/>
      <c r="X990" s="832"/>
      <c r="Y990" s="832"/>
      <c r="Z990" s="832"/>
      <c r="AA990" s="832"/>
      <c r="AB990" s="832"/>
      <c r="AC990" s="832"/>
      <c r="AD990" s="832"/>
      <c r="AE990" s="912"/>
      <c r="AF990" s="126"/>
      <c r="AG990" s="954" t="s">
        <v>764</v>
      </c>
      <c r="AH990" s="881"/>
      <c r="AI990" s="96"/>
      <c r="AJ990" s="926">
        <f>ROUND(IF(AG990="yes",AJ975*0.02,0),0)</f>
        <v>0</v>
      </c>
      <c r="AK990" s="883"/>
      <c r="AL990" s="883"/>
      <c r="AM990" s="883"/>
      <c r="AN990" s="883"/>
      <c r="AO990" s="883"/>
      <c r="AP990" s="883"/>
      <c r="AQ990" s="884"/>
      <c r="AR990" s="81"/>
      <c r="AS990" s="81"/>
      <c r="AT990" s="81"/>
      <c r="AU990" s="81"/>
      <c r="AV990" s="81"/>
      <c r="AW990" s="81"/>
      <c r="AX990" s="81"/>
      <c r="AY990" s="81"/>
      <c r="AZ990" s="4"/>
      <c r="BA990" s="241">
        <f>ROUNDDOWN(X1031/I1031,2)</f>
        <v>0.5</v>
      </c>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row>
    <row r="991" spans="1:157" ht="12.75" customHeight="1">
      <c r="A991" s="4"/>
      <c r="B991" s="127"/>
      <c r="C991" s="29"/>
      <c r="D991" s="985" t="s">
        <v>1589</v>
      </c>
      <c r="E991" s="893"/>
      <c r="F991" s="893"/>
      <c r="G991" s="893"/>
      <c r="H991" s="893"/>
      <c r="I991" s="893"/>
      <c r="J991" s="893"/>
      <c r="K991" s="893"/>
      <c r="L991" s="893"/>
      <c r="M991" s="893"/>
      <c r="N991" s="893"/>
      <c r="O991" s="893"/>
      <c r="P991" s="893"/>
      <c r="Q991" s="893"/>
      <c r="R991" s="893"/>
      <c r="S991" s="893"/>
      <c r="T991" s="893"/>
      <c r="U991" s="893"/>
      <c r="V991" s="893"/>
      <c r="W991" s="893"/>
      <c r="X991" s="893"/>
      <c r="Y991" s="893"/>
      <c r="Z991" s="893"/>
      <c r="AA991" s="893"/>
      <c r="AB991" s="893"/>
      <c r="AC991" s="893"/>
      <c r="AD991" s="893"/>
      <c r="AE991" s="915"/>
      <c r="AF991" s="128"/>
      <c r="AG991" s="88"/>
      <c r="AH991" s="88"/>
      <c r="AI991" s="100"/>
      <c r="AJ991" s="914"/>
      <c r="AK991" s="893"/>
      <c r="AL991" s="893"/>
      <c r="AM991" s="893"/>
      <c r="AN991" s="893"/>
      <c r="AO991" s="893"/>
      <c r="AP991" s="893"/>
      <c r="AQ991" s="915"/>
      <c r="AR991" s="81"/>
      <c r="AS991" s="81"/>
      <c r="AT991" s="81"/>
      <c r="AU991" s="81"/>
      <c r="AV991" s="81"/>
      <c r="AW991" s="81"/>
      <c r="AX991" s="81"/>
      <c r="AY991" s="81"/>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row>
    <row r="992" spans="1:157" ht="12.75" customHeight="1">
      <c r="A992" s="4"/>
      <c r="B992" s="126"/>
      <c r="C992" s="143" t="s">
        <v>1590</v>
      </c>
      <c r="D992" s="929" t="s">
        <v>1591</v>
      </c>
      <c r="E992" s="832"/>
      <c r="F992" s="832"/>
      <c r="G992" s="832"/>
      <c r="H992" s="832"/>
      <c r="I992" s="832"/>
      <c r="J992" s="832"/>
      <c r="K992" s="832"/>
      <c r="L992" s="832"/>
      <c r="M992" s="832"/>
      <c r="N992" s="832"/>
      <c r="O992" s="832"/>
      <c r="P992" s="832"/>
      <c r="Q992" s="832"/>
      <c r="R992" s="832"/>
      <c r="S992" s="832"/>
      <c r="T992" s="832"/>
      <c r="U992" s="832"/>
      <c r="V992" s="832"/>
      <c r="W992" s="832"/>
      <c r="X992" s="832"/>
      <c r="Y992" s="832"/>
      <c r="Z992" s="832"/>
      <c r="AA992" s="832"/>
      <c r="AB992" s="832"/>
      <c r="AC992" s="832"/>
      <c r="AD992" s="832"/>
      <c r="AE992" s="912"/>
      <c r="AF992" s="126"/>
      <c r="AG992" s="954" t="s">
        <v>764</v>
      </c>
      <c r="AH992" s="881"/>
      <c r="AI992" s="126"/>
      <c r="AJ992" s="926">
        <f>ROUND(IF(AG992="yes",AJ975*0.02,0),0)</f>
        <v>0</v>
      </c>
      <c r="AK992" s="883"/>
      <c r="AL992" s="883"/>
      <c r="AM992" s="883"/>
      <c r="AN992" s="883"/>
      <c r="AO992" s="883"/>
      <c r="AP992" s="883"/>
      <c r="AQ992" s="884"/>
      <c r="AR992" s="81"/>
      <c r="AS992" s="81"/>
      <c r="AT992" s="81"/>
      <c r="AU992" s="81"/>
      <c r="AV992" s="81"/>
      <c r="AW992" s="81"/>
      <c r="AX992" s="81"/>
      <c r="AY992" s="81"/>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row>
    <row r="993" spans="1:157" ht="12.75" customHeight="1">
      <c r="A993" s="4"/>
      <c r="B993" s="127"/>
      <c r="C993" s="29"/>
      <c r="D993" s="927" t="s">
        <v>1592</v>
      </c>
      <c r="E993" s="832"/>
      <c r="F993" s="832"/>
      <c r="G993" s="832"/>
      <c r="H993" s="832"/>
      <c r="I993" s="832"/>
      <c r="J993" s="832"/>
      <c r="K993" s="832"/>
      <c r="L993" s="832"/>
      <c r="M993" s="832"/>
      <c r="N993" s="832"/>
      <c r="O993" s="832"/>
      <c r="P993" s="832"/>
      <c r="Q993" s="832"/>
      <c r="R993" s="832"/>
      <c r="S993" s="832"/>
      <c r="T993" s="832"/>
      <c r="U993" s="832"/>
      <c r="V993" s="832"/>
      <c r="W993" s="832"/>
      <c r="X993" s="832"/>
      <c r="Y993" s="832"/>
      <c r="Z993" s="832"/>
      <c r="AA993" s="832"/>
      <c r="AB993" s="832"/>
      <c r="AC993" s="832"/>
      <c r="AD993" s="832"/>
      <c r="AE993" s="912"/>
      <c r="AF993" s="127"/>
      <c r="AG993" s="4"/>
      <c r="AH993" s="4"/>
      <c r="AI993" s="4"/>
      <c r="AJ993" s="911"/>
      <c r="AK993" s="832"/>
      <c r="AL993" s="832"/>
      <c r="AM993" s="832"/>
      <c r="AN993" s="832"/>
      <c r="AO993" s="832"/>
      <c r="AP993" s="832"/>
      <c r="AQ993" s="912"/>
      <c r="AR993" s="81"/>
      <c r="AS993" s="81"/>
      <c r="AT993" s="81"/>
      <c r="AU993" s="81"/>
      <c r="AV993" s="81"/>
      <c r="AW993" s="81"/>
      <c r="AX993" s="81"/>
      <c r="AY993" s="81"/>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row>
    <row r="994" spans="1:157" ht="12.75" customHeight="1">
      <c r="A994" s="4"/>
      <c r="B994" s="237"/>
      <c r="C994" s="238"/>
      <c r="D994" s="914"/>
      <c r="E994" s="893"/>
      <c r="F994" s="893"/>
      <c r="G994" s="893"/>
      <c r="H994" s="893"/>
      <c r="I994" s="893"/>
      <c r="J994" s="893"/>
      <c r="K994" s="893"/>
      <c r="L994" s="893"/>
      <c r="M994" s="893"/>
      <c r="N994" s="893"/>
      <c r="O994" s="893"/>
      <c r="P994" s="893"/>
      <c r="Q994" s="893"/>
      <c r="R994" s="893"/>
      <c r="S994" s="893"/>
      <c r="T994" s="893"/>
      <c r="U994" s="893"/>
      <c r="V994" s="893"/>
      <c r="W994" s="893"/>
      <c r="X994" s="893"/>
      <c r="Y994" s="893"/>
      <c r="Z994" s="893"/>
      <c r="AA994" s="893"/>
      <c r="AB994" s="893"/>
      <c r="AC994" s="893"/>
      <c r="AD994" s="893"/>
      <c r="AE994" s="915"/>
      <c r="AF994" s="128"/>
      <c r="AG994" s="88"/>
      <c r="AH994" s="88"/>
      <c r="AI994" s="100"/>
      <c r="AJ994" s="914"/>
      <c r="AK994" s="893"/>
      <c r="AL994" s="893"/>
      <c r="AM994" s="893"/>
      <c r="AN994" s="893"/>
      <c r="AO994" s="893"/>
      <c r="AP994" s="893"/>
      <c r="AQ994" s="915"/>
      <c r="AR994" s="81"/>
      <c r="AS994" s="81"/>
      <c r="AT994" s="81"/>
      <c r="AU994" s="81"/>
      <c r="AV994" s="81"/>
      <c r="AW994" s="81"/>
      <c r="AX994" s="81"/>
      <c r="AY994" s="81"/>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row>
    <row r="995" spans="1:157" ht="12.75" customHeight="1">
      <c r="A995" s="4"/>
      <c r="B995" s="126"/>
      <c r="C995" s="143" t="s">
        <v>1593</v>
      </c>
      <c r="D995" s="937" t="s">
        <v>1594</v>
      </c>
      <c r="E995" s="883"/>
      <c r="F995" s="883"/>
      <c r="G995" s="883"/>
      <c r="H995" s="883"/>
      <c r="I995" s="883"/>
      <c r="J995" s="883"/>
      <c r="K995" s="883"/>
      <c r="L995" s="883"/>
      <c r="M995" s="883"/>
      <c r="N995" s="883"/>
      <c r="O995" s="883"/>
      <c r="P995" s="883"/>
      <c r="Q995" s="883"/>
      <c r="R995" s="883"/>
      <c r="S995" s="883"/>
      <c r="T995" s="883"/>
      <c r="U995" s="883"/>
      <c r="V995" s="883"/>
      <c r="W995" s="883"/>
      <c r="X995" s="883"/>
      <c r="Y995" s="883"/>
      <c r="Z995" s="883"/>
      <c r="AA995" s="883"/>
      <c r="AB995" s="883"/>
      <c r="AC995" s="883"/>
      <c r="AD995" s="883"/>
      <c r="AE995" s="884"/>
      <c r="AF995" s="126"/>
      <c r="AG995" s="954" t="s">
        <v>764</v>
      </c>
      <c r="AH995" s="881"/>
      <c r="AI995" s="96"/>
      <c r="AJ995" s="926">
        <f>IF(AG995="yes",AJ975*BA995,0)</f>
        <v>0</v>
      </c>
      <c r="AK995" s="883"/>
      <c r="AL995" s="883"/>
      <c r="AM995" s="883"/>
      <c r="AN995" s="883"/>
      <c r="AO995" s="883"/>
      <c r="AP995" s="883"/>
      <c r="AQ995" s="884"/>
      <c r="AR995" s="81"/>
      <c r="AS995" s="81"/>
      <c r="AT995" s="81"/>
      <c r="AU995" s="81"/>
      <c r="AV995" s="81"/>
      <c r="AW995" s="81"/>
      <c r="AX995" s="81"/>
      <c r="AY995" s="81"/>
      <c r="AZ995" s="4"/>
      <c r="BA995" s="242">
        <f>IF(SUM(BA997:BA1005)&lt;=0.1,SUM(BA997:BA1005),0.1)</f>
        <v>0</v>
      </c>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row>
    <row r="996" spans="1:157" ht="12.75" customHeight="1">
      <c r="A996" s="4"/>
      <c r="B996" s="127"/>
      <c r="C996" s="29"/>
      <c r="D996" s="927" t="s">
        <v>1595</v>
      </c>
      <c r="E996" s="832"/>
      <c r="F996" s="832"/>
      <c r="G996" s="832"/>
      <c r="H996" s="832"/>
      <c r="I996" s="832"/>
      <c r="J996" s="832"/>
      <c r="K996" s="832"/>
      <c r="L996" s="832"/>
      <c r="M996" s="832"/>
      <c r="N996" s="832"/>
      <c r="O996" s="832"/>
      <c r="P996" s="832"/>
      <c r="Q996" s="832"/>
      <c r="R996" s="832"/>
      <c r="S996" s="832"/>
      <c r="T996" s="832"/>
      <c r="U996" s="832"/>
      <c r="V996" s="832"/>
      <c r="W996" s="832"/>
      <c r="X996" s="832"/>
      <c r="Y996" s="832"/>
      <c r="Z996" s="832"/>
      <c r="AA996" s="832"/>
      <c r="AB996" s="832"/>
      <c r="AC996" s="832"/>
      <c r="AD996" s="832"/>
      <c r="AE996" s="912"/>
      <c r="AF996" s="127"/>
      <c r="AG996" s="4"/>
      <c r="AH996" s="4"/>
      <c r="AI996" s="98"/>
      <c r="AJ996" s="911"/>
      <c r="AK996" s="832"/>
      <c r="AL996" s="832"/>
      <c r="AM996" s="832"/>
      <c r="AN996" s="832"/>
      <c r="AO996" s="832"/>
      <c r="AP996" s="832"/>
      <c r="AQ996" s="912"/>
      <c r="AR996" s="81"/>
      <c r="AS996" s="81"/>
      <c r="AT996" s="81"/>
      <c r="AU996" s="81"/>
      <c r="AV996" s="81"/>
      <c r="AW996" s="81"/>
      <c r="AX996" s="81"/>
      <c r="AY996" s="81"/>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row>
    <row r="997" spans="1:157" ht="12.75" customHeight="1">
      <c r="A997" s="4"/>
      <c r="B997" s="127"/>
      <c r="C997" s="29"/>
      <c r="D997" s="911"/>
      <c r="E997" s="832"/>
      <c r="F997" s="832"/>
      <c r="G997" s="832"/>
      <c r="H997" s="832"/>
      <c r="I997" s="832"/>
      <c r="J997" s="832"/>
      <c r="K997" s="832"/>
      <c r="L997" s="832"/>
      <c r="M997" s="832"/>
      <c r="N997" s="832"/>
      <c r="O997" s="832"/>
      <c r="P997" s="832"/>
      <c r="Q997" s="832"/>
      <c r="R997" s="832"/>
      <c r="S997" s="832"/>
      <c r="T997" s="832"/>
      <c r="U997" s="832"/>
      <c r="V997" s="832"/>
      <c r="W997" s="832"/>
      <c r="X997" s="832"/>
      <c r="Y997" s="832"/>
      <c r="Z997" s="832"/>
      <c r="AA997" s="832"/>
      <c r="AB997" s="832"/>
      <c r="AC997" s="832"/>
      <c r="AD997" s="832"/>
      <c r="AE997" s="912"/>
      <c r="AF997" s="127"/>
      <c r="AG997" s="4"/>
      <c r="AH997" s="4"/>
      <c r="AI997" s="98"/>
      <c r="AJ997" s="911"/>
      <c r="AK997" s="832"/>
      <c r="AL997" s="832"/>
      <c r="AM997" s="832"/>
      <c r="AN997" s="832"/>
      <c r="AO997" s="832"/>
      <c r="AP997" s="832"/>
      <c r="AQ997" s="912"/>
      <c r="AR997" s="81"/>
      <c r="AS997" s="81"/>
      <c r="AT997" s="81"/>
      <c r="AU997" s="81"/>
      <c r="AV997" s="81"/>
      <c r="AW997" s="81"/>
      <c r="AX997" s="81"/>
      <c r="AY997" s="81"/>
      <c r="AZ997" s="4"/>
      <c r="BA997" s="243">
        <f>IF(A1044="Yes",0.05,0)</f>
        <v>0</v>
      </c>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row>
    <row r="998" spans="1:157" ht="15" customHeight="1">
      <c r="A998" s="4"/>
      <c r="B998" s="244"/>
      <c r="C998" s="236"/>
      <c r="D998" s="914"/>
      <c r="E998" s="893"/>
      <c r="F998" s="893"/>
      <c r="G998" s="893"/>
      <c r="H998" s="893"/>
      <c r="I998" s="893"/>
      <c r="J998" s="893"/>
      <c r="K998" s="893"/>
      <c r="L998" s="893"/>
      <c r="M998" s="893"/>
      <c r="N998" s="893"/>
      <c r="O998" s="893"/>
      <c r="P998" s="893"/>
      <c r="Q998" s="893"/>
      <c r="R998" s="893"/>
      <c r="S998" s="893"/>
      <c r="T998" s="893"/>
      <c r="U998" s="893"/>
      <c r="V998" s="893"/>
      <c r="W998" s="893"/>
      <c r="X998" s="893"/>
      <c r="Y998" s="893"/>
      <c r="Z998" s="893"/>
      <c r="AA998" s="893"/>
      <c r="AB998" s="893"/>
      <c r="AC998" s="893"/>
      <c r="AD998" s="893"/>
      <c r="AE998" s="915"/>
      <c r="AF998" s="128"/>
      <c r="AG998" s="88"/>
      <c r="AH998" s="88"/>
      <c r="AI998" s="100"/>
      <c r="AJ998" s="914"/>
      <c r="AK998" s="893"/>
      <c r="AL998" s="893"/>
      <c r="AM998" s="893"/>
      <c r="AN998" s="893"/>
      <c r="AO998" s="893"/>
      <c r="AP998" s="893"/>
      <c r="AQ998" s="915"/>
      <c r="AR998" s="81"/>
      <c r="AS998" s="81"/>
      <c r="AT998" s="81"/>
      <c r="AU998" s="81"/>
      <c r="AV998" s="81"/>
      <c r="AW998" s="81"/>
      <c r="AX998" s="81"/>
      <c r="AY998" s="81"/>
      <c r="AZ998" s="4"/>
      <c r="BA998" s="243">
        <f>IF(A1050="Yes",0.02,0)</f>
        <v>0</v>
      </c>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row>
    <row r="999" spans="1:157" ht="15" customHeight="1">
      <c r="A999" s="4"/>
      <c r="B999" s="126"/>
      <c r="C999" s="143" t="s">
        <v>1596</v>
      </c>
      <c r="D999" s="942" t="s">
        <v>1597</v>
      </c>
      <c r="E999" s="883"/>
      <c r="F999" s="883"/>
      <c r="G999" s="883"/>
      <c r="H999" s="883"/>
      <c r="I999" s="883"/>
      <c r="J999" s="883"/>
      <c r="K999" s="883"/>
      <c r="L999" s="883"/>
      <c r="M999" s="883"/>
      <c r="N999" s="883"/>
      <c r="O999" s="883"/>
      <c r="P999" s="883"/>
      <c r="Q999" s="883"/>
      <c r="R999" s="883"/>
      <c r="S999" s="883"/>
      <c r="T999" s="883"/>
      <c r="U999" s="883"/>
      <c r="V999" s="883"/>
      <c r="W999" s="883"/>
      <c r="X999" s="883"/>
      <c r="Y999" s="883"/>
      <c r="Z999" s="883"/>
      <c r="AA999" s="883"/>
      <c r="AB999" s="883"/>
      <c r="AC999" s="883"/>
      <c r="AD999" s="883"/>
      <c r="AE999" s="884"/>
      <c r="AF999" s="126"/>
      <c r="AG999" s="954" t="s">
        <v>764</v>
      </c>
      <c r="AH999" s="881"/>
      <c r="AI999" s="96"/>
      <c r="AJ999" s="941"/>
      <c r="AK999" s="883"/>
      <c r="AL999" s="883"/>
      <c r="AM999" s="883"/>
      <c r="AN999" s="883"/>
      <c r="AO999" s="883"/>
      <c r="AP999" s="883"/>
      <c r="AQ999" s="884"/>
      <c r="AR999" s="81"/>
      <c r="AS999" s="81"/>
      <c r="AT999" s="81"/>
      <c r="AU999" s="81"/>
      <c r="AV999" s="81"/>
      <c r="AW999" s="81"/>
      <c r="AX999" s="81"/>
      <c r="AY999" s="81"/>
      <c r="AZ999" s="4"/>
      <c r="BA999" s="243">
        <f>IF(A1056="Yes",0.04,0)</f>
        <v>0</v>
      </c>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row>
    <row r="1000" spans="1:157" ht="15.75" customHeight="1">
      <c r="A1000" s="4"/>
      <c r="B1000" s="244"/>
      <c r="C1000" s="245"/>
      <c r="D1000" s="911"/>
      <c r="E1000" s="832"/>
      <c r="F1000" s="832"/>
      <c r="G1000" s="832"/>
      <c r="H1000" s="832"/>
      <c r="I1000" s="832"/>
      <c r="J1000" s="832"/>
      <c r="K1000" s="832"/>
      <c r="L1000" s="832"/>
      <c r="M1000" s="832"/>
      <c r="N1000" s="832"/>
      <c r="O1000" s="832"/>
      <c r="P1000" s="832"/>
      <c r="Q1000" s="832"/>
      <c r="R1000" s="832"/>
      <c r="S1000" s="832"/>
      <c r="T1000" s="832"/>
      <c r="U1000" s="832"/>
      <c r="V1000" s="832"/>
      <c r="W1000" s="832"/>
      <c r="X1000" s="832"/>
      <c r="Y1000" s="832"/>
      <c r="Z1000" s="832"/>
      <c r="AA1000" s="832"/>
      <c r="AB1000" s="832"/>
      <c r="AC1000" s="832"/>
      <c r="AD1000" s="832"/>
      <c r="AE1000" s="912"/>
      <c r="AF1000" s="984">
        <f>IF(AG999="yes","Please Select Type and Enter Amount:",0)</f>
        <v>0</v>
      </c>
      <c r="AG1000" s="832"/>
      <c r="AH1000" s="832"/>
      <c r="AI1000" s="912"/>
      <c r="AJ1000" s="911"/>
      <c r="AK1000" s="832"/>
      <c r="AL1000" s="832"/>
      <c r="AM1000" s="832"/>
      <c r="AN1000" s="832"/>
      <c r="AO1000" s="832"/>
      <c r="AP1000" s="832"/>
      <c r="AQ1000" s="912"/>
      <c r="AR1000" s="81"/>
      <c r="AS1000" s="81"/>
      <c r="AT1000" s="81"/>
      <c r="AU1000" s="81"/>
      <c r="AV1000" s="81"/>
      <c r="AW1000" s="81"/>
      <c r="AX1000" s="81"/>
      <c r="AY1000" s="81"/>
      <c r="AZ1000" s="4"/>
      <c r="BA1000" s="243">
        <f>IF(A1063="Yes",0.04,0)</f>
        <v>0</v>
      </c>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row>
    <row r="1001" spans="1:157" ht="12.75" customHeight="1">
      <c r="A1001" s="4"/>
      <c r="B1001" s="244"/>
      <c r="C1001" s="245"/>
      <c r="D1001" s="927" t="s">
        <v>1598</v>
      </c>
      <c r="E1001" s="832"/>
      <c r="F1001" s="832"/>
      <c r="G1001" s="832"/>
      <c r="H1001" s="832"/>
      <c r="I1001" s="832"/>
      <c r="J1001" s="832"/>
      <c r="K1001" s="832"/>
      <c r="L1001" s="832"/>
      <c r="M1001" s="832"/>
      <c r="N1001" s="832"/>
      <c r="O1001" s="832"/>
      <c r="P1001" s="832"/>
      <c r="Q1001" s="832"/>
      <c r="R1001" s="832"/>
      <c r="S1001" s="832"/>
      <c r="T1001" s="832"/>
      <c r="U1001" s="832"/>
      <c r="V1001" s="832"/>
      <c r="W1001" s="832"/>
      <c r="X1001" s="832"/>
      <c r="Y1001" s="832"/>
      <c r="Z1001" s="832"/>
      <c r="AA1001" s="832"/>
      <c r="AB1001" s="832"/>
      <c r="AC1001" s="832"/>
      <c r="AD1001" s="832"/>
      <c r="AE1001" s="912"/>
      <c r="AF1001" s="911"/>
      <c r="AG1001" s="832"/>
      <c r="AH1001" s="832"/>
      <c r="AI1001" s="912"/>
      <c r="AJ1001" s="911"/>
      <c r="AK1001" s="832"/>
      <c r="AL1001" s="832"/>
      <c r="AM1001" s="832"/>
      <c r="AN1001" s="832"/>
      <c r="AO1001" s="832"/>
      <c r="AP1001" s="832"/>
      <c r="AQ1001" s="912"/>
      <c r="AR1001" s="81"/>
      <c r="AS1001" s="81"/>
      <c r="AT1001" s="81"/>
      <c r="AU1001" s="81"/>
      <c r="AV1001" s="81"/>
      <c r="AW1001" s="81"/>
      <c r="AX1001" s="81"/>
      <c r="AY1001" s="81"/>
      <c r="AZ1001" s="4"/>
      <c r="BA1001" s="243">
        <f>IF(A1066="Yes",0.01,0)</f>
        <v>0</v>
      </c>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row>
    <row r="1002" spans="1:157" ht="12.75" customHeight="1">
      <c r="A1002" s="4"/>
      <c r="B1002" s="244"/>
      <c r="C1002" s="245"/>
      <c r="D1002" s="911"/>
      <c r="E1002" s="832"/>
      <c r="F1002" s="832"/>
      <c r="G1002" s="832"/>
      <c r="H1002" s="832"/>
      <c r="I1002" s="832"/>
      <c r="J1002" s="832"/>
      <c r="K1002" s="832"/>
      <c r="L1002" s="832"/>
      <c r="M1002" s="832"/>
      <c r="N1002" s="832"/>
      <c r="O1002" s="832"/>
      <c r="P1002" s="832"/>
      <c r="Q1002" s="832"/>
      <c r="R1002" s="832"/>
      <c r="S1002" s="832"/>
      <c r="T1002" s="832"/>
      <c r="U1002" s="832"/>
      <c r="V1002" s="832"/>
      <c r="W1002" s="832"/>
      <c r="X1002" s="832"/>
      <c r="Y1002" s="832"/>
      <c r="Z1002" s="832"/>
      <c r="AA1002" s="832"/>
      <c r="AB1002" s="832"/>
      <c r="AC1002" s="832"/>
      <c r="AD1002" s="832"/>
      <c r="AE1002" s="912"/>
      <c r="AF1002" s="911"/>
      <c r="AG1002" s="832"/>
      <c r="AH1002" s="832"/>
      <c r="AI1002" s="912"/>
      <c r="AJ1002" s="911"/>
      <c r="AK1002" s="832"/>
      <c r="AL1002" s="832"/>
      <c r="AM1002" s="832"/>
      <c r="AN1002" s="832"/>
      <c r="AO1002" s="832"/>
      <c r="AP1002" s="832"/>
      <c r="AQ1002" s="912"/>
      <c r="AR1002" s="81"/>
      <c r="AS1002" s="81"/>
      <c r="AT1002" s="81"/>
      <c r="AU1002" s="81"/>
      <c r="AV1002" s="81"/>
      <c r="AW1002" s="81"/>
      <c r="AX1002" s="81"/>
      <c r="AY1002" s="81"/>
      <c r="AZ1002" s="4"/>
      <c r="BA1002" s="243">
        <f>IF(A1071="Yes",0.01,0)</f>
        <v>0</v>
      </c>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row>
    <row r="1003" spans="1:157" ht="12.75" customHeight="1">
      <c r="A1003" s="4"/>
      <c r="B1003" s="244"/>
      <c r="C1003" s="245"/>
      <c r="D1003" s="246" t="s">
        <v>1599</v>
      </c>
      <c r="E1003" s="247"/>
      <c r="F1003" s="247"/>
      <c r="G1003" s="88"/>
      <c r="H1003" s="88"/>
      <c r="I1003" s="100"/>
      <c r="J1003" s="936" t="s">
        <v>299</v>
      </c>
      <c r="K1003" s="849"/>
      <c r="L1003" s="849"/>
      <c r="M1003" s="849"/>
      <c r="N1003" s="849"/>
      <c r="O1003" s="849"/>
      <c r="P1003" s="849"/>
      <c r="Q1003" s="849"/>
      <c r="R1003" s="849"/>
      <c r="S1003" s="849"/>
      <c r="T1003" s="849"/>
      <c r="U1003" s="849"/>
      <c r="V1003" s="849"/>
      <c r="W1003" s="849"/>
      <c r="X1003" s="849"/>
      <c r="Y1003" s="849"/>
      <c r="Z1003" s="849"/>
      <c r="AA1003" s="849"/>
      <c r="AB1003" s="849"/>
      <c r="AC1003" s="849"/>
      <c r="AD1003" s="849"/>
      <c r="AE1003" s="881"/>
      <c r="AF1003" s="914"/>
      <c r="AG1003" s="893"/>
      <c r="AH1003" s="893"/>
      <c r="AI1003" s="915"/>
      <c r="AJ1003" s="914"/>
      <c r="AK1003" s="893"/>
      <c r="AL1003" s="893"/>
      <c r="AM1003" s="893"/>
      <c r="AN1003" s="893"/>
      <c r="AO1003" s="893"/>
      <c r="AP1003" s="893"/>
      <c r="AQ1003" s="915"/>
      <c r="AR1003" s="81"/>
      <c r="AS1003" s="81"/>
      <c r="AT1003" s="81"/>
      <c r="AU1003" s="81"/>
      <c r="AV1003" s="81"/>
      <c r="AW1003" s="81"/>
      <c r="AX1003" s="81"/>
      <c r="AY1003" s="81"/>
      <c r="AZ1003" s="4"/>
      <c r="BA1003" s="243">
        <f>IF(A1074="Yes",0.01,0)</f>
        <v>0</v>
      </c>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row>
    <row r="1004" spans="1:157" ht="12.75" customHeight="1">
      <c r="A1004" s="4"/>
      <c r="B1004" s="126"/>
      <c r="C1004" s="143" t="s">
        <v>1600</v>
      </c>
      <c r="D1004" s="929" t="s">
        <v>1601</v>
      </c>
      <c r="E1004" s="832"/>
      <c r="F1004" s="832"/>
      <c r="G1004" s="832"/>
      <c r="H1004" s="832"/>
      <c r="I1004" s="832"/>
      <c r="J1004" s="832"/>
      <c r="K1004" s="832"/>
      <c r="L1004" s="832"/>
      <c r="M1004" s="832"/>
      <c r="N1004" s="832"/>
      <c r="O1004" s="832"/>
      <c r="P1004" s="832"/>
      <c r="Q1004" s="832"/>
      <c r="R1004" s="832"/>
      <c r="S1004" s="832"/>
      <c r="T1004" s="832"/>
      <c r="U1004" s="832"/>
      <c r="V1004" s="832"/>
      <c r="W1004" s="832"/>
      <c r="X1004" s="832"/>
      <c r="Y1004" s="832"/>
      <c r="Z1004" s="832"/>
      <c r="AA1004" s="832"/>
      <c r="AB1004" s="832"/>
      <c r="AC1004" s="832"/>
      <c r="AD1004" s="832"/>
      <c r="AE1004" s="912"/>
      <c r="AF1004" s="126"/>
      <c r="AG1004" s="954" t="s">
        <v>864</v>
      </c>
      <c r="AH1004" s="881"/>
      <c r="AI1004" s="96"/>
      <c r="AJ1004" s="941">
        <f>'Sources and Uses Budget'!C85</f>
        <v>950541</v>
      </c>
      <c r="AK1004" s="883"/>
      <c r="AL1004" s="883"/>
      <c r="AM1004" s="883"/>
      <c r="AN1004" s="883"/>
      <c r="AO1004" s="883"/>
      <c r="AP1004" s="883"/>
      <c r="AQ1004" s="884"/>
      <c r="AR1004" s="81"/>
      <c r="AS1004" s="81"/>
      <c r="AT1004" s="81"/>
      <c r="AU1004" s="81"/>
      <c r="AV1004" s="81"/>
      <c r="AW1004" s="81"/>
      <c r="AX1004" s="81"/>
      <c r="AY1004" s="81"/>
      <c r="AZ1004" s="4"/>
      <c r="BA1004" s="243">
        <f>IF(A1078="Yes",0.02,0)</f>
        <v>0</v>
      </c>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row>
    <row r="1005" spans="1:157" ht="12.75" customHeight="1">
      <c r="A1005" s="4"/>
      <c r="B1005" s="127"/>
      <c r="C1005" s="29"/>
      <c r="D1005" s="927" t="s">
        <v>1602</v>
      </c>
      <c r="E1005" s="832"/>
      <c r="F1005" s="832"/>
      <c r="G1005" s="832"/>
      <c r="H1005" s="832"/>
      <c r="I1005" s="832"/>
      <c r="J1005" s="832"/>
      <c r="K1005" s="832"/>
      <c r="L1005" s="832"/>
      <c r="M1005" s="832"/>
      <c r="N1005" s="832"/>
      <c r="O1005" s="832"/>
      <c r="P1005" s="832"/>
      <c r="Q1005" s="832"/>
      <c r="R1005" s="832"/>
      <c r="S1005" s="832"/>
      <c r="T1005" s="832"/>
      <c r="U1005" s="832"/>
      <c r="V1005" s="832"/>
      <c r="W1005" s="832"/>
      <c r="X1005" s="832"/>
      <c r="Y1005" s="832"/>
      <c r="Z1005" s="832"/>
      <c r="AA1005" s="832"/>
      <c r="AB1005" s="832"/>
      <c r="AC1005" s="832"/>
      <c r="AD1005" s="832"/>
      <c r="AE1005" s="912"/>
      <c r="AF1005" s="953" t="str">
        <f>IF(AG1004="yes","Please Enter Amount:",0)</f>
        <v>Please Enter Amount:</v>
      </c>
      <c r="AG1005" s="832"/>
      <c r="AH1005" s="832"/>
      <c r="AI1005" s="912"/>
      <c r="AJ1005" s="911"/>
      <c r="AK1005" s="832"/>
      <c r="AL1005" s="832"/>
      <c r="AM1005" s="832"/>
      <c r="AN1005" s="832"/>
      <c r="AO1005" s="832"/>
      <c r="AP1005" s="832"/>
      <c r="AQ1005" s="912"/>
      <c r="AR1005" s="81"/>
      <c r="AS1005" s="81"/>
      <c r="AT1005" s="81"/>
      <c r="AU1005" s="81"/>
      <c r="AV1005" s="81"/>
      <c r="AW1005" s="81"/>
      <c r="AX1005" s="81"/>
      <c r="AY1005" s="81"/>
      <c r="AZ1005" s="4"/>
      <c r="BA1005" s="150">
        <f>IF(A1082="Yes",0.02,0)</f>
        <v>0</v>
      </c>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row>
    <row r="1006" spans="1:157" ht="12.75" customHeight="1">
      <c r="A1006" s="4"/>
      <c r="B1006" s="127"/>
      <c r="C1006" s="29"/>
      <c r="D1006" s="911"/>
      <c r="E1006" s="832"/>
      <c r="F1006" s="832"/>
      <c r="G1006" s="832"/>
      <c r="H1006" s="832"/>
      <c r="I1006" s="832"/>
      <c r="J1006" s="832"/>
      <c r="K1006" s="832"/>
      <c r="L1006" s="832"/>
      <c r="M1006" s="832"/>
      <c r="N1006" s="832"/>
      <c r="O1006" s="832"/>
      <c r="P1006" s="832"/>
      <c r="Q1006" s="832"/>
      <c r="R1006" s="832"/>
      <c r="S1006" s="832"/>
      <c r="T1006" s="832"/>
      <c r="U1006" s="832"/>
      <c r="V1006" s="832"/>
      <c r="W1006" s="832"/>
      <c r="X1006" s="832"/>
      <c r="Y1006" s="832"/>
      <c r="Z1006" s="832"/>
      <c r="AA1006" s="832"/>
      <c r="AB1006" s="832"/>
      <c r="AC1006" s="832"/>
      <c r="AD1006" s="832"/>
      <c r="AE1006" s="912"/>
      <c r="AF1006" s="911"/>
      <c r="AG1006" s="832"/>
      <c r="AH1006" s="832"/>
      <c r="AI1006" s="912"/>
      <c r="AJ1006" s="911"/>
      <c r="AK1006" s="832"/>
      <c r="AL1006" s="832"/>
      <c r="AM1006" s="832"/>
      <c r="AN1006" s="832"/>
      <c r="AO1006" s="832"/>
      <c r="AP1006" s="832"/>
      <c r="AQ1006" s="912"/>
      <c r="AR1006" s="81"/>
      <c r="AS1006" s="81"/>
      <c r="AT1006" s="81"/>
      <c r="AU1006" s="81"/>
      <c r="AV1006" s="81"/>
      <c r="AW1006" s="81"/>
      <c r="AX1006" s="81"/>
      <c r="AY1006" s="81"/>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row>
    <row r="1007" spans="1:157" ht="12.75" customHeight="1">
      <c r="A1007" s="4"/>
      <c r="B1007" s="240"/>
      <c r="C1007" s="245"/>
      <c r="D1007" s="914"/>
      <c r="E1007" s="893"/>
      <c r="F1007" s="893"/>
      <c r="G1007" s="893"/>
      <c r="H1007" s="893"/>
      <c r="I1007" s="893"/>
      <c r="J1007" s="893"/>
      <c r="K1007" s="893"/>
      <c r="L1007" s="893"/>
      <c r="M1007" s="893"/>
      <c r="N1007" s="893"/>
      <c r="O1007" s="893"/>
      <c r="P1007" s="893"/>
      <c r="Q1007" s="893"/>
      <c r="R1007" s="893"/>
      <c r="S1007" s="893"/>
      <c r="T1007" s="893"/>
      <c r="U1007" s="893"/>
      <c r="V1007" s="893"/>
      <c r="W1007" s="893"/>
      <c r="X1007" s="893"/>
      <c r="Y1007" s="893"/>
      <c r="Z1007" s="893"/>
      <c r="AA1007" s="893"/>
      <c r="AB1007" s="893"/>
      <c r="AC1007" s="893"/>
      <c r="AD1007" s="893"/>
      <c r="AE1007" s="915"/>
      <c r="AF1007" s="914"/>
      <c r="AG1007" s="893"/>
      <c r="AH1007" s="893"/>
      <c r="AI1007" s="915"/>
      <c r="AJ1007" s="914"/>
      <c r="AK1007" s="893"/>
      <c r="AL1007" s="893"/>
      <c r="AM1007" s="893"/>
      <c r="AN1007" s="893"/>
      <c r="AO1007" s="893"/>
      <c r="AP1007" s="893"/>
      <c r="AQ1007" s="915"/>
      <c r="AR1007" s="81"/>
      <c r="AS1007" s="81"/>
      <c r="AT1007" s="81"/>
      <c r="AU1007" s="81"/>
      <c r="AV1007" s="81"/>
      <c r="AW1007" s="81"/>
      <c r="AX1007" s="81"/>
      <c r="AY1007" s="81"/>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row>
    <row r="1008" spans="1:157" ht="12.75" customHeight="1">
      <c r="A1008" s="4"/>
      <c r="B1008" s="126"/>
      <c r="C1008" s="143" t="s">
        <v>1603</v>
      </c>
      <c r="D1008" s="937" t="s">
        <v>1604</v>
      </c>
      <c r="E1008" s="883"/>
      <c r="F1008" s="883"/>
      <c r="G1008" s="883"/>
      <c r="H1008" s="883"/>
      <c r="I1008" s="883"/>
      <c r="J1008" s="883"/>
      <c r="K1008" s="883"/>
      <c r="L1008" s="883"/>
      <c r="M1008" s="883"/>
      <c r="N1008" s="883"/>
      <c r="O1008" s="883"/>
      <c r="P1008" s="883"/>
      <c r="Q1008" s="883"/>
      <c r="R1008" s="883"/>
      <c r="S1008" s="883"/>
      <c r="T1008" s="883"/>
      <c r="U1008" s="883"/>
      <c r="V1008" s="883"/>
      <c r="W1008" s="883"/>
      <c r="X1008" s="883"/>
      <c r="Y1008" s="883"/>
      <c r="Z1008" s="883"/>
      <c r="AA1008" s="883"/>
      <c r="AB1008" s="883"/>
      <c r="AC1008" s="883"/>
      <c r="AD1008" s="883"/>
      <c r="AE1008" s="884"/>
      <c r="AF1008" s="126"/>
      <c r="AG1008" s="954" t="s">
        <v>864</v>
      </c>
      <c r="AH1008" s="881"/>
      <c r="AI1008" s="96"/>
      <c r="AJ1008" s="926">
        <f>ROUND(IF(AG1008="yes",(AJ975*0.1),0),0)</f>
        <v>2567331</v>
      </c>
      <c r="AK1008" s="883"/>
      <c r="AL1008" s="883"/>
      <c r="AM1008" s="883"/>
      <c r="AN1008" s="883"/>
      <c r="AO1008" s="883"/>
      <c r="AP1008" s="883"/>
      <c r="AQ1008" s="884"/>
      <c r="AR1008" s="81"/>
      <c r="AS1008" s="81"/>
      <c r="AT1008" s="81"/>
      <c r="AU1008" s="81"/>
      <c r="AV1008" s="81"/>
      <c r="AW1008" s="81"/>
      <c r="AX1008" s="81"/>
      <c r="AY1008" s="81"/>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row>
    <row r="1009" spans="1:157" ht="12.75" customHeight="1">
      <c r="A1009" s="4"/>
      <c r="B1009" s="127"/>
      <c r="C1009" s="29"/>
      <c r="D1009" s="927" t="s">
        <v>1605</v>
      </c>
      <c r="E1009" s="832"/>
      <c r="F1009" s="832"/>
      <c r="G1009" s="832"/>
      <c r="H1009" s="832"/>
      <c r="I1009" s="832"/>
      <c r="J1009" s="832"/>
      <c r="K1009" s="832"/>
      <c r="L1009" s="832"/>
      <c r="M1009" s="832"/>
      <c r="N1009" s="832"/>
      <c r="O1009" s="832"/>
      <c r="P1009" s="832"/>
      <c r="Q1009" s="832"/>
      <c r="R1009" s="832"/>
      <c r="S1009" s="832"/>
      <c r="T1009" s="832"/>
      <c r="U1009" s="832"/>
      <c r="V1009" s="832"/>
      <c r="W1009" s="832"/>
      <c r="X1009" s="832"/>
      <c r="Y1009" s="832"/>
      <c r="Z1009" s="832"/>
      <c r="AA1009" s="832"/>
      <c r="AB1009" s="832"/>
      <c r="AC1009" s="832"/>
      <c r="AD1009" s="832"/>
      <c r="AE1009" s="912"/>
      <c r="AF1009" s="127"/>
      <c r="AG1009" s="4"/>
      <c r="AH1009" s="4"/>
      <c r="AI1009" s="98"/>
      <c r="AJ1009" s="911"/>
      <c r="AK1009" s="832"/>
      <c r="AL1009" s="832"/>
      <c r="AM1009" s="832"/>
      <c r="AN1009" s="832"/>
      <c r="AO1009" s="832"/>
      <c r="AP1009" s="832"/>
      <c r="AQ1009" s="912"/>
      <c r="AR1009" s="81"/>
      <c r="AS1009" s="81"/>
      <c r="AT1009" s="81"/>
      <c r="AU1009" s="81"/>
      <c r="AV1009" s="81"/>
      <c r="AW1009" s="81"/>
      <c r="AX1009" s="81"/>
      <c r="AY1009" s="81"/>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row>
    <row r="1010" spans="1:157" ht="12.75" customHeight="1">
      <c r="A1010" s="4"/>
      <c r="B1010" s="128"/>
      <c r="C1010" s="29"/>
      <c r="D1010" s="914"/>
      <c r="E1010" s="893"/>
      <c r="F1010" s="893"/>
      <c r="G1010" s="893"/>
      <c r="H1010" s="893"/>
      <c r="I1010" s="893"/>
      <c r="J1010" s="893"/>
      <c r="K1010" s="893"/>
      <c r="L1010" s="893"/>
      <c r="M1010" s="893"/>
      <c r="N1010" s="893"/>
      <c r="O1010" s="893"/>
      <c r="P1010" s="893"/>
      <c r="Q1010" s="893"/>
      <c r="R1010" s="893"/>
      <c r="S1010" s="893"/>
      <c r="T1010" s="893"/>
      <c r="U1010" s="893"/>
      <c r="V1010" s="893"/>
      <c r="W1010" s="893"/>
      <c r="X1010" s="893"/>
      <c r="Y1010" s="893"/>
      <c r="Z1010" s="893"/>
      <c r="AA1010" s="893"/>
      <c r="AB1010" s="893"/>
      <c r="AC1010" s="893"/>
      <c r="AD1010" s="893"/>
      <c r="AE1010" s="915"/>
      <c r="AF1010" s="127"/>
      <c r="AG1010" s="4"/>
      <c r="AH1010" s="4"/>
      <c r="AI1010" s="98"/>
      <c r="AJ1010" s="914"/>
      <c r="AK1010" s="893"/>
      <c r="AL1010" s="893"/>
      <c r="AM1010" s="893"/>
      <c r="AN1010" s="893"/>
      <c r="AO1010" s="893"/>
      <c r="AP1010" s="893"/>
      <c r="AQ1010" s="915"/>
      <c r="AR1010" s="81"/>
      <c r="AS1010" s="81"/>
      <c r="AT1010" s="81"/>
      <c r="AU1010" s="81"/>
      <c r="AV1010" s="81"/>
      <c r="AW1010" s="81"/>
      <c r="AX1010" s="81"/>
      <c r="AY1010" s="81"/>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row>
    <row r="1011" spans="1:157" ht="12.75" customHeight="1">
      <c r="A1011" s="4"/>
      <c r="B1011" s="127"/>
      <c r="C1011" s="143" t="s">
        <v>21</v>
      </c>
      <c r="D1011" s="929" t="s">
        <v>1606</v>
      </c>
      <c r="E1011" s="832"/>
      <c r="F1011" s="832"/>
      <c r="G1011" s="832"/>
      <c r="H1011" s="832"/>
      <c r="I1011" s="832"/>
      <c r="J1011" s="832"/>
      <c r="K1011" s="832"/>
      <c r="L1011" s="832"/>
      <c r="M1011" s="832"/>
      <c r="N1011" s="832"/>
      <c r="O1011" s="832"/>
      <c r="P1011" s="832"/>
      <c r="Q1011" s="832"/>
      <c r="R1011" s="832"/>
      <c r="S1011" s="832"/>
      <c r="T1011" s="832"/>
      <c r="U1011" s="832"/>
      <c r="V1011" s="832"/>
      <c r="W1011" s="832"/>
      <c r="X1011" s="832"/>
      <c r="Y1011" s="832"/>
      <c r="Z1011" s="832"/>
      <c r="AA1011" s="832"/>
      <c r="AB1011" s="832"/>
      <c r="AC1011" s="832"/>
      <c r="AD1011" s="832"/>
      <c r="AE1011" s="912"/>
      <c r="AF1011" s="126"/>
      <c r="AG1011" s="954" t="s">
        <v>764</v>
      </c>
      <c r="AH1011" s="881"/>
      <c r="AI1011" s="96"/>
      <c r="AJ1011" s="926">
        <f>ROUND(IF(AG1011="yes",(AJ975*0.15),0),0)</f>
        <v>0</v>
      </c>
      <c r="AK1011" s="883"/>
      <c r="AL1011" s="883"/>
      <c r="AM1011" s="883"/>
      <c r="AN1011" s="883"/>
      <c r="AO1011" s="883"/>
      <c r="AP1011" s="883"/>
      <c r="AQ1011" s="884"/>
      <c r="AR1011" s="81"/>
      <c r="AS1011" s="81"/>
      <c r="AT1011" s="81"/>
      <c r="AU1011" s="81"/>
      <c r="AV1011" s="81"/>
      <c r="AW1011" s="81"/>
      <c r="AX1011" s="81"/>
      <c r="AY1011" s="81"/>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row>
    <row r="1012" spans="1:157" ht="12.75" customHeight="1">
      <c r="A1012" s="4"/>
      <c r="B1012" s="127"/>
      <c r="C1012" s="29"/>
      <c r="D1012" s="938" t="s">
        <v>1607</v>
      </c>
      <c r="E1012" s="832"/>
      <c r="F1012" s="832"/>
      <c r="G1012" s="832"/>
      <c r="H1012" s="832"/>
      <c r="I1012" s="832"/>
      <c r="J1012" s="832"/>
      <c r="K1012" s="832"/>
      <c r="L1012" s="832"/>
      <c r="M1012" s="832"/>
      <c r="N1012" s="832"/>
      <c r="O1012" s="832"/>
      <c r="P1012" s="832"/>
      <c r="Q1012" s="832"/>
      <c r="R1012" s="832"/>
      <c r="S1012" s="832"/>
      <c r="T1012" s="832"/>
      <c r="U1012" s="832"/>
      <c r="V1012" s="832"/>
      <c r="W1012" s="832"/>
      <c r="X1012" s="832"/>
      <c r="Y1012" s="832"/>
      <c r="Z1012" s="832"/>
      <c r="AA1012" s="832"/>
      <c r="AB1012" s="832"/>
      <c r="AC1012" s="832"/>
      <c r="AD1012" s="832"/>
      <c r="AE1012" s="912"/>
      <c r="AF1012" s="248"/>
      <c r="AG1012" s="249"/>
      <c r="AH1012" s="249"/>
      <c r="AI1012" s="250"/>
      <c r="AJ1012" s="911"/>
      <c r="AK1012" s="832"/>
      <c r="AL1012" s="832"/>
      <c r="AM1012" s="832"/>
      <c r="AN1012" s="832"/>
      <c r="AO1012" s="832"/>
      <c r="AP1012" s="832"/>
      <c r="AQ1012" s="912"/>
      <c r="AR1012" s="81"/>
      <c r="AS1012" s="81"/>
      <c r="AT1012" s="81"/>
      <c r="AU1012" s="81"/>
      <c r="AV1012" s="81"/>
      <c r="AW1012" s="81"/>
      <c r="AX1012" s="81"/>
      <c r="AY1012" s="81"/>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row>
    <row r="1013" spans="1:157" ht="12.75" customHeight="1">
      <c r="A1013" s="4"/>
      <c r="B1013" s="127"/>
      <c r="C1013" s="29"/>
      <c r="D1013" s="911"/>
      <c r="E1013" s="832"/>
      <c r="F1013" s="832"/>
      <c r="G1013" s="832"/>
      <c r="H1013" s="832"/>
      <c r="I1013" s="832"/>
      <c r="J1013" s="832"/>
      <c r="K1013" s="832"/>
      <c r="L1013" s="832"/>
      <c r="M1013" s="832"/>
      <c r="N1013" s="832"/>
      <c r="O1013" s="832"/>
      <c r="P1013" s="832"/>
      <c r="Q1013" s="832"/>
      <c r="R1013" s="832"/>
      <c r="S1013" s="832"/>
      <c r="T1013" s="832"/>
      <c r="U1013" s="832"/>
      <c r="V1013" s="832"/>
      <c r="W1013" s="832"/>
      <c r="X1013" s="832"/>
      <c r="Y1013" s="832"/>
      <c r="Z1013" s="832"/>
      <c r="AA1013" s="832"/>
      <c r="AB1013" s="832"/>
      <c r="AC1013" s="832"/>
      <c r="AD1013" s="832"/>
      <c r="AE1013" s="912"/>
      <c r="AF1013" s="248"/>
      <c r="AG1013" s="249"/>
      <c r="AH1013" s="249"/>
      <c r="AI1013" s="250"/>
      <c r="AJ1013" s="911"/>
      <c r="AK1013" s="832"/>
      <c r="AL1013" s="832"/>
      <c r="AM1013" s="832"/>
      <c r="AN1013" s="832"/>
      <c r="AO1013" s="832"/>
      <c r="AP1013" s="832"/>
      <c r="AQ1013" s="912"/>
      <c r="AR1013" s="81"/>
      <c r="AS1013" s="81"/>
      <c r="AT1013" s="81"/>
      <c r="AU1013" s="81"/>
      <c r="AV1013" s="81"/>
      <c r="AW1013" s="81"/>
      <c r="AX1013" s="81"/>
      <c r="AY1013" s="81"/>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row>
    <row r="1014" spans="1:157" ht="12.75" customHeight="1">
      <c r="A1014" s="4"/>
      <c r="B1014" s="127"/>
      <c r="C1014" s="29"/>
      <c r="D1014" s="914"/>
      <c r="E1014" s="893"/>
      <c r="F1014" s="893"/>
      <c r="G1014" s="893"/>
      <c r="H1014" s="893"/>
      <c r="I1014" s="893"/>
      <c r="J1014" s="893"/>
      <c r="K1014" s="893"/>
      <c r="L1014" s="893"/>
      <c r="M1014" s="893"/>
      <c r="N1014" s="893"/>
      <c r="O1014" s="893"/>
      <c r="P1014" s="893"/>
      <c r="Q1014" s="893"/>
      <c r="R1014" s="893"/>
      <c r="S1014" s="893"/>
      <c r="T1014" s="893"/>
      <c r="U1014" s="893"/>
      <c r="V1014" s="893"/>
      <c r="W1014" s="893"/>
      <c r="X1014" s="893"/>
      <c r="Y1014" s="893"/>
      <c r="Z1014" s="893"/>
      <c r="AA1014" s="893"/>
      <c r="AB1014" s="893"/>
      <c r="AC1014" s="893"/>
      <c r="AD1014" s="893"/>
      <c r="AE1014" s="915"/>
      <c r="AF1014" s="251"/>
      <c r="AG1014" s="252"/>
      <c r="AH1014" s="252"/>
      <c r="AI1014" s="253"/>
      <c r="AJ1014" s="914"/>
      <c r="AK1014" s="893"/>
      <c r="AL1014" s="893"/>
      <c r="AM1014" s="893"/>
      <c r="AN1014" s="893"/>
      <c r="AO1014" s="893"/>
      <c r="AP1014" s="893"/>
      <c r="AQ1014" s="915"/>
      <c r="AR1014" s="81"/>
      <c r="AS1014" s="81"/>
      <c r="AT1014" s="81"/>
      <c r="AU1014" s="81"/>
      <c r="AV1014" s="81"/>
      <c r="AW1014" s="81"/>
      <c r="AX1014" s="81"/>
      <c r="AY1014" s="81"/>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row>
    <row r="1015" spans="1:157" ht="12.75" customHeight="1">
      <c r="A1015" s="4"/>
      <c r="B1015" s="127"/>
      <c r="C1015" s="143" t="s">
        <v>21</v>
      </c>
      <c r="D1015" s="937" t="s">
        <v>1608</v>
      </c>
      <c r="E1015" s="883"/>
      <c r="F1015" s="883"/>
      <c r="G1015" s="883"/>
      <c r="H1015" s="883"/>
      <c r="I1015" s="883"/>
      <c r="J1015" s="883"/>
      <c r="K1015" s="883"/>
      <c r="L1015" s="883"/>
      <c r="M1015" s="883"/>
      <c r="N1015" s="883"/>
      <c r="O1015" s="883"/>
      <c r="P1015" s="883"/>
      <c r="Q1015" s="883"/>
      <c r="R1015" s="883"/>
      <c r="S1015" s="883"/>
      <c r="T1015" s="883"/>
      <c r="U1015" s="883"/>
      <c r="V1015" s="883"/>
      <c r="W1015" s="883"/>
      <c r="X1015" s="883"/>
      <c r="Y1015" s="883"/>
      <c r="Z1015" s="883"/>
      <c r="AA1015" s="883"/>
      <c r="AB1015" s="883"/>
      <c r="AC1015" s="883"/>
      <c r="AD1015" s="883"/>
      <c r="AE1015" s="884"/>
      <c r="AF1015" s="127"/>
      <c r="AG1015" s="939" t="s">
        <v>764</v>
      </c>
      <c r="AH1015" s="940"/>
      <c r="AI1015" s="98"/>
      <c r="AJ1015" s="926">
        <f>ROUND(IF(AG1015="yes",(AJ975*0.1),0),0)</f>
        <v>0</v>
      </c>
      <c r="AK1015" s="883"/>
      <c r="AL1015" s="883"/>
      <c r="AM1015" s="883"/>
      <c r="AN1015" s="883"/>
      <c r="AO1015" s="883"/>
      <c r="AP1015" s="883"/>
      <c r="AQ1015" s="884"/>
      <c r="AR1015" s="81"/>
      <c r="AS1015" s="81"/>
      <c r="AT1015" s="81"/>
      <c r="AU1015" s="81"/>
      <c r="AV1015" s="81"/>
      <c r="AW1015" s="81"/>
      <c r="AX1015" s="81"/>
      <c r="AY1015" s="81"/>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row>
    <row r="1016" spans="1:157" ht="12.75" customHeight="1">
      <c r="A1016" s="4"/>
      <c r="B1016" s="127"/>
      <c r="C1016" s="29"/>
      <c r="D1016" s="938" t="s">
        <v>1609</v>
      </c>
      <c r="E1016" s="832"/>
      <c r="F1016" s="832"/>
      <c r="G1016" s="832"/>
      <c r="H1016" s="832"/>
      <c r="I1016" s="832"/>
      <c r="J1016" s="832"/>
      <c r="K1016" s="832"/>
      <c r="L1016" s="832"/>
      <c r="M1016" s="832"/>
      <c r="N1016" s="832"/>
      <c r="O1016" s="832"/>
      <c r="P1016" s="832"/>
      <c r="Q1016" s="832"/>
      <c r="R1016" s="832"/>
      <c r="S1016" s="832"/>
      <c r="T1016" s="832"/>
      <c r="U1016" s="832"/>
      <c r="V1016" s="832"/>
      <c r="W1016" s="832"/>
      <c r="X1016" s="832"/>
      <c r="Y1016" s="832"/>
      <c r="Z1016" s="832"/>
      <c r="AA1016" s="832"/>
      <c r="AB1016" s="832"/>
      <c r="AC1016" s="832"/>
      <c r="AD1016" s="832"/>
      <c r="AE1016" s="912"/>
      <c r="AF1016" s="127"/>
      <c r="AG1016" s="4"/>
      <c r="AH1016" s="4"/>
      <c r="AI1016" s="98"/>
      <c r="AJ1016" s="911"/>
      <c r="AK1016" s="832"/>
      <c r="AL1016" s="832"/>
      <c r="AM1016" s="832"/>
      <c r="AN1016" s="832"/>
      <c r="AO1016" s="832"/>
      <c r="AP1016" s="832"/>
      <c r="AQ1016" s="912"/>
      <c r="AR1016" s="81"/>
      <c r="AS1016" s="81"/>
      <c r="AT1016" s="81"/>
      <c r="AU1016" s="81"/>
      <c r="AV1016" s="81"/>
      <c r="AW1016" s="81"/>
      <c r="AX1016" s="81"/>
      <c r="AY1016" s="81"/>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row>
    <row r="1017" spans="1:157" ht="12.75" customHeight="1">
      <c r="A1017" s="4"/>
      <c r="B1017" s="127"/>
      <c r="C1017" s="29"/>
      <c r="D1017" s="911"/>
      <c r="E1017" s="832"/>
      <c r="F1017" s="832"/>
      <c r="G1017" s="832"/>
      <c r="H1017" s="832"/>
      <c r="I1017" s="832"/>
      <c r="J1017" s="832"/>
      <c r="K1017" s="832"/>
      <c r="L1017" s="832"/>
      <c r="M1017" s="832"/>
      <c r="N1017" s="832"/>
      <c r="O1017" s="832"/>
      <c r="P1017" s="832"/>
      <c r="Q1017" s="832"/>
      <c r="R1017" s="832"/>
      <c r="S1017" s="832"/>
      <c r="T1017" s="832"/>
      <c r="U1017" s="832"/>
      <c r="V1017" s="832"/>
      <c r="W1017" s="832"/>
      <c r="X1017" s="832"/>
      <c r="Y1017" s="832"/>
      <c r="Z1017" s="832"/>
      <c r="AA1017" s="832"/>
      <c r="AB1017" s="832"/>
      <c r="AC1017" s="832"/>
      <c r="AD1017" s="832"/>
      <c r="AE1017" s="912"/>
      <c r="AF1017" s="127"/>
      <c r="AG1017" s="4"/>
      <c r="AH1017" s="4"/>
      <c r="AI1017" s="98"/>
      <c r="AJ1017" s="911"/>
      <c r="AK1017" s="832"/>
      <c r="AL1017" s="832"/>
      <c r="AM1017" s="832"/>
      <c r="AN1017" s="832"/>
      <c r="AO1017" s="832"/>
      <c r="AP1017" s="832"/>
      <c r="AQ1017" s="912"/>
      <c r="AR1017" s="81"/>
      <c r="AS1017" s="81"/>
      <c r="AT1017" s="81"/>
      <c r="AU1017" s="81"/>
      <c r="AV1017" s="81"/>
      <c r="AW1017" s="81"/>
      <c r="AX1017" s="81"/>
      <c r="AY1017" s="81"/>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row>
    <row r="1018" spans="1:157" ht="12.75" customHeight="1">
      <c r="A1018" s="4"/>
      <c r="B1018" s="127"/>
      <c r="C1018" s="29"/>
      <c r="D1018" s="911"/>
      <c r="E1018" s="832"/>
      <c r="F1018" s="832"/>
      <c r="G1018" s="832"/>
      <c r="H1018" s="832"/>
      <c r="I1018" s="832"/>
      <c r="J1018" s="832"/>
      <c r="K1018" s="832"/>
      <c r="L1018" s="832"/>
      <c r="M1018" s="832"/>
      <c r="N1018" s="832"/>
      <c r="O1018" s="832"/>
      <c r="P1018" s="832"/>
      <c r="Q1018" s="832"/>
      <c r="R1018" s="832"/>
      <c r="S1018" s="832"/>
      <c r="T1018" s="832"/>
      <c r="U1018" s="832"/>
      <c r="V1018" s="832"/>
      <c r="W1018" s="832"/>
      <c r="X1018" s="832"/>
      <c r="Y1018" s="832"/>
      <c r="Z1018" s="832"/>
      <c r="AA1018" s="832"/>
      <c r="AB1018" s="832"/>
      <c r="AC1018" s="832"/>
      <c r="AD1018" s="832"/>
      <c r="AE1018" s="912"/>
      <c r="AF1018" s="127"/>
      <c r="AG1018" s="4"/>
      <c r="AH1018" s="4"/>
      <c r="AI1018" s="98"/>
      <c r="AJ1018" s="911"/>
      <c r="AK1018" s="832"/>
      <c r="AL1018" s="832"/>
      <c r="AM1018" s="832"/>
      <c r="AN1018" s="832"/>
      <c r="AO1018" s="832"/>
      <c r="AP1018" s="832"/>
      <c r="AQ1018" s="912"/>
      <c r="AR1018" s="81"/>
      <c r="AS1018" s="81"/>
      <c r="AT1018" s="81"/>
      <c r="AU1018" s="81"/>
      <c r="AV1018" s="81"/>
      <c r="AW1018" s="81"/>
      <c r="AX1018" s="81"/>
      <c r="AY1018" s="81"/>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row>
    <row r="1019" spans="1:157" ht="12.75" customHeight="1">
      <c r="A1019" s="4"/>
      <c r="B1019" s="127"/>
      <c r="C1019" s="29"/>
      <c r="D1019" s="914"/>
      <c r="E1019" s="893"/>
      <c r="F1019" s="893"/>
      <c r="G1019" s="893"/>
      <c r="H1019" s="893"/>
      <c r="I1019" s="893"/>
      <c r="J1019" s="893"/>
      <c r="K1019" s="893"/>
      <c r="L1019" s="893"/>
      <c r="M1019" s="893"/>
      <c r="N1019" s="893"/>
      <c r="O1019" s="893"/>
      <c r="P1019" s="893"/>
      <c r="Q1019" s="893"/>
      <c r="R1019" s="893"/>
      <c r="S1019" s="893"/>
      <c r="T1019" s="893"/>
      <c r="U1019" s="893"/>
      <c r="V1019" s="893"/>
      <c r="W1019" s="893"/>
      <c r="X1019" s="893"/>
      <c r="Y1019" s="893"/>
      <c r="Z1019" s="893"/>
      <c r="AA1019" s="893"/>
      <c r="AB1019" s="893"/>
      <c r="AC1019" s="893"/>
      <c r="AD1019" s="893"/>
      <c r="AE1019" s="915"/>
      <c r="AF1019" s="127"/>
      <c r="AG1019" s="4"/>
      <c r="AH1019" s="4"/>
      <c r="AI1019" s="98"/>
      <c r="AJ1019" s="911"/>
      <c r="AK1019" s="832"/>
      <c r="AL1019" s="832"/>
      <c r="AM1019" s="832"/>
      <c r="AN1019" s="832"/>
      <c r="AO1019" s="832"/>
      <c r="AP1019" s="832"/>
      <c r="AQ1019" s="912"/>
      <c r="AR1019" s="81"/>
      <c r="AS1019" s="81"/>
      <c r="AT1019" s="81"/>
      <c r="AU1019" s="81"/>
      <c r="AV1019" s="81"/>
      <c r="AW1019" s="81"/>
      <c r="AX1019" s="81"/>
      <c r="AY1019" s="81"/>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row>
    <row r="1020" spans="1:157" ht="12.75" customHeight="1">
      <c r="A1020" s="4"/>
      <c r="B1020" s="126"/>
      <c r="C1020" s="219" t="s">
        <v>1610</v>
      </c>
      <c r="D1020" s="929" t="s">
        <v>1611</v>
      </c>
      <c r="E1020" s="832"/>
      <c r="F1020" s="832"/>
      <c r="G1020" s="832"/>
      <c r="H1020" s="832"/>
      <c r="I1020" s="832"/>
      <c r="J1020" s="832"/>
      <c r="K1020" s="832"/>
      <c r="L1020" s="832"/>
      <c r="M1020" s="832"/>
      <c r="N1020" s="832"/>
      <c r="O1020" s="832"/>
      <c r="P1020" s="832"/>
      <c r="Q1020" s="832"/>
      <c r="R1020" s="832"/>
      <c r="S1020" s="832"/>
      <c r="T1020" s="832"/>
      <c r="U1020" s="832"/>
      <c r="V1020" s="832"/>
      <c r="W1020" s="832"/>
      <c r="X1020" s="832"/>
      <c r="Y1020" s="832"/>
      <c r="Z1020" s="832"/>
      <c r="AA1020" s="832"/>
      <c r="AB1020" s="832"/>
      <c r="AC1020" s="832"/>
      <c r="AD1020" s="832"/>
      <c r="AE1020" s="912"/>
      <c r="AF1020" s="126"/>
      <c r="AG1020" s="954" t="s">
        <v>764</v>
      </c>
      <c r="AH1020" s="881"/>
      <c r="AI1020" s="96"/>
      <c r="AJ1020" s="926">
        <f>ROUND(IF(AG1020="yes",(AJ975*0.1),0),0)</f>
        <v>0</v>
      </c>
      <c r="AK1020" s="883"/>
      <c r="AL1020" s="883"/>
      <c r="AM1020" s="883"/>
      <c r="AN1020" s="883"/>
      <c r="AO1020" s="883"/>
      <c r="AP1020" s="883"/>
      <c r="AQ1020" s="884"/>
      <c r="AR1020" s="81"/>
      <c r="AS1020" s="81"/>
      <c r="AT1020" s="81"/>
      <c r="AU1020" s="81"/>
      <c r="AV1020" s="81"/>
      <c r="AW1020" s="81"/>
      <c r="AX1020" s="81"/>
      <c r="AY1020" s="81"/>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row>
    <row r="1021" spans="1:157" ht="12.75" customHeight="1">
      <c r="A1021" s="4"/>
      <c r="B1021" s="127"/>
      <c r="C1021" s="29"/>
      <c r="D1021" s="927" t="s">
        <v>1612</v>
      </c>
      <c r="E1021" s="832"/>
      <c r="F1021" s="832"/>
      <c r="G1021" s="832"/>
      <c r="H1021" s="832"/>
      <c r="I1021" s="832"/>
      <c r="J1021" s="832"/>
      <c r="K1021" s="832"/>
      <c r="L1021" s="832"/>
      <c r="M1021" s="832"/>
      <c r="N1021" s="832"/>
      <c r="O1021" s="832"/>
      <c r="P1021" s="832"/>
      <c r="Q1021" s="832"/>
      <c r="R1021" s="832"/>
      <c r="S1021" s="832"/>
      <c r="T1021" s="832"/>
      <c r="U1021" s="832"/>
      <c r="V1021" s="832"/>
      <c r="W1021" s="832"/>
      <c r="X1021" s="832"/>
      <c r="Y1021" s="832"/>
      <c r="Z1021" s="832"/>
      <c r="AA1021" s="832"/>
      <c r="AB1021" s="832"/>
      <c r="AC1021" s="832"/>
      <c r="AD1021" s="832"/>
      <c r="AE1021" s="912"/>
      <c r="AF1021" s="127"/>
      <c r="AG1021" s="4"/>
      <c r="AH1021" s="4"/>
      <c r="AI1021" s="98"/>
      <c r="AJ1021" s="911"/>
      <c r="AK1021" s="832"/>
      <c r="AL1021" s="832"/>
      <c r="AM1021" s="832"/>
      <c r="AN1021" s="832"/>
      <c r="AO1021" s="832"/>
      <c r="AP1021" s="832"/>
      <c r="AQ1021" s="912"/>
      <c r="AR1021" s="81"/>
      <c r="AS1021" s="81"/>
      <c r="AT1021" s="81"/>
      <c r="AU1021" s="81"/>
      <c r="AV1021" s="81"/>
      <c r="AW1021" s="81"/>
      <c r="AX1021" s="81"/>
      <c r="AY1021" s="81"/>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row>
    <row r="1022" spans="1:157" ht="12.75" customHeight="1">
      <c r="A1022" s="4"/>
      <c r="B1022" s="127"/>
      <c r="C1022" s="29"/>
      <c r="D1022" s="911"/>
      <c r="E1022" s="832"/>
      <c r="F1022" s="832"/>
      <c r="G1022" s="832"/>
      <c r="H1022" s="832"/>
      <c r="I1022" s="832"/>
      <c r="J1022" s="832"/>
      <c r="K1022" s="832"/>
      <c r="L1022" s="832"/>
      <c r="M1022" s="832"/>
      <c r="N1022" s="832"/>
      <c r="O1022" s="832"/>
      <c r="P1022" s="832"/>
      <c r="Q1022" s="832"/>
      <c r="R1022" s="832"/>
      <c r="S1022" s="832"/>
      <c r="T1022" s="832"/>
      <c r="U1022" s="832"/>
      <c r="V1022" s="832"/>
      <c r="W1022" s="832"/>
      <c r="X1022" s="832"/>
      <c r="Y1022" s="832"/>
      <c r="Z1022" s="832"/>
      <c r="AA1022" s="832"/>
      <c r="AB1022" s="832"/>
      <c r="AC1022" s="832"/>
      <c r="AD1022" s="832"/>
      <c r="AE1022" s="912"/>
      <c r="AF1022" s="127"/>
      <c r="AG1022" s="4"/>
      <c r="AH1022" s="4"/>
      <c r="AI1022" s="98"/>
      <c r="AJ1022" s="911"/>
      <c r="AK1022" s="832"/>
      <c r="AL1022" s="832"/>
      <c r="AM1022" s="832"/>
      <c r="AN1022" s="832"/>
      <c r="AO1022" s="832"/>
      <c r="AP1022" s="832"/>
      <c r="AQ1022" s="912"/>
      <c r="AR1022" s="81"/>
      <c r="AS1022" s="81"/>
      <c r="AT1022" s="81"/>
      <c r="AU1022" s="81"/>
      <c r="AV1022" s="81"/>
      <c r="AW1022" s="81"/>
      <c r="AX1022" s="81"/>
      <c r="AY1022" s="81"/>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row>
    <row r="1023" spans="1:157" ht="12.75" customHeight="1">
      <c r="A1023" s="4"/>
      <c r="B1023" s="127"/>
      <c r="C1023" s="29"/>
      <c r="D1023" s="914"/>
      <c r="E1023" s="893"/>
      <c r="F1023" s="893"/>
      <c r="G1023" s="893"/>
      <c r="H1023" s="893"/>
      <c r="I1023" s="893"/>
      <c r="J1023" s="893"/>
      <c r="K1023" s="893"/>
      <c r="L1023" s="893"/>
      <c r="M1023" s="893"/>
      <c r="N1023" s="893"/>
      <c r="O1023" s="893"/>
      <c r="P1023" s="893"/>
      <c r="Q1023" s="893"/>
      <c r="R1023" s="893"/>
      <c r="S1023" s="893"/>
      <c r="T1023" s="893"/>
      <c r="U1023" s="893"/>
      <c r="V1023" s="893"/>
      <c r="W1023" s="893"/>
      <c r="X1023" s="893"/>
      <c r="Y1023" s="893"/>
      <c r="Z1023" s="893"/>
      <c r="AA1023" s="893"/>
      <c r="AB1023" s="893"/>
      <c r="AC1023" s="893"/>
      <c r="AD1023" s="893"/>
      <c r="AE1023" s="915"/>
      <c r="AF1023" s="127"/>
      <c r="AG1023" s="4"/>
      <c r="AH1023" s="4"/>
      <c r="AI1023" s="98"/>
      <c r="AJ1023" s="914"/>
      <c r="AK1023" s="893"/>
      <c r="AL1023" s="893"/>
      <c r="AM1023" s="893"/>
      <c r="AN1023" s="893"/>
      <c r="AO1023" s="893"/>
      <c r="AP1023" s="893"/>
      <c r="AQ1023" s="915"/>
      <c r="AR1023" s="81"/>
      <c r="AS1023" s="81"/>
      <c r="AT1023" s="81"/>
      <c r="AU1023" s="81"/>
      <c r="AV1023" s="81"/>
      <c r="AW1023" s="81"/>
      <c r="AX1023" s="81"/>
      <c r="AY1023" s="81"/>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row>
    <row r="1024" spans="1:157" ht="12.75" customHeight="1">
      <c r="A1024" s="4"/>
      <c r="B1024" s="126"/>
      <c r="C1024" s="219" t="s">
        <v>1613</v>
      </c>
      <c r="D1024" s="937" t="s">
        <v>1614</v>
      </c>
      <c r="E1024" s="883"/>
      <c r="F1024" s="883"/>
      <c r="G1024" s="883"/>
      <c r="H1024" s="883"/>
      <c r="I1024" s="883"/>
      <c r="J1024" s="883"/>
      <c r="K1024" s="883"/>
      <c r="L1024" s="883"/>
      <c r="M1024" s="883"/>
      <c r="N1024" s="883"/>
      <c r="O1024" s="883"/>
      <c r="P1024" s="883"/>
      <c r="Q1024" s="883"/>
      <c r="R1024" s="883"/>
      <c r="S1024" s="883"/>
      <c r="T1024" s="883"/>
      <c r="U1024" s="883"/>
      <c r="V1024" s="883"/>
      <c r="W1024" s="883"/>
      <c r="X1024" s="883"/>
      <c r="Y1024" s="883"/>
      <c r="Z1024" s="883"/>
      <c r="AA1024" s="883"/>
      <c r="AB1024" s="883"/>
      <c r="AC1024" s="883"/>
      <c r="AD1024" s="883"/>
      <c r="AE1024" s="884"/>
      <c r="AF1024" s="126"/>
      <c r="AG1024" s="928" t="str">
        <f>IF(X1027&gt;0,"Yes","No")</f>
        <v>No</v>
      </c>
      <c r="AH1024" s="881"/>
      <c r="AI1024" s="96"/>
      <c r="AJ1024" s="926">
        <f>IF((X1027=0),0,BA989*AJ975)</f>
        <v>0</v>
      </c>
      <c r="AK1024" s="883"/>
      <c r="AL1024" s="883"/>
      <c r="AM1024" s="883"/>
      <c r="AN1024" s="883"/>
      <c r="AO1024" s="883"/>
      <c r="AP1024" s="883"/>
      <c r="AQ1024" s="884"/>
      <c r="AR1024" s="81"/>
      <c r="AS1024" s="81"/>
      <c r="AT1024" s="81"/>
      <c r="AU1024" s="81"/>
      <c r="AV1024" s="81"/>
      <c r="AW1024" s="81"/>
      <c r="AX1024" s="81"/>
      <c r="AY1024" s="81"/>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row>
    <row r="1025" spans="1:157" ht="12.75" customHeight="1">
      <c r="A1025" s="4"/>
      <c r="B1025" s="127"/>
      <c r="C1025" s="255"/>
      <c r="D1025" s="927" t="s">
        <v>1615</v>
      </c>
      <c r="E1025" s="832"/>
      <c r="F1025" s="832"/>
      <c r="G1025" s="832"/>
      <c r="H1025" s="832"/>
      <c r="I1025" s="832"/>
      <c r="J1025" s="832"/>
      <c r="K1025" s="832"/>
      <c r="L1025" s="832"/>
      <c r="M1025" s="832"/>
      <c r="N1025" s="832"/>
      <c r="O1025" s="832"/>
      <c r="P1025" s="832"/>
      <c r="Q1025" s="832"/>
      <c r="R1025" s="832"/>
      <c r="S1025" s="832"/>
      <c r="T1025" s="832"/>
      <c r="U1025" s="832"/>
      <c r="V1025" s="832"/>
      <c r="W1025" s="832"/>
      <c r="X1025" s="832"/>
      <c r="Y1025" s="832"/>
      <c r="Z1025" s="832"/>
      <c r="AA1025" s="832"/>
      <c r="AB1025" s="832"/>
      <c r="AC1025" s="832"/>
      <c r="AD1025" s="832"/>
      <c r="AE1025" s="912"/>
      <c r="AF1025" s="127"/>
      <c r="AG1025" s="68"/>
      <c r="AH1025" s="68"/>
      <c r="AI1025" s="98"/>
      <c r="AJ1025" s="911"/>
      <c r="AK1025" s="832"/>
      <c r="AL1025" s="832"/>
      <c r="AM1025" s="832"/>
      <c r="AN1025" s="832"/>
      <c r="AO1025" s="832"/>
      <c r="AP1025" s="832"/>
      <c r="AQ1025" s="912"/>
      <c r="AR1025" s="81"/>
      <c r="AS1025" s="81"/>
      <c r="AT1025" s="81"/>
      <c r="AU1025" s="81"/>
      <c r="AV1025" s="81"/>
      <c r="AW1025" s="81"/>
      <c r="AX1025" s="81"/>
      <c r="AY1025" s="81"/>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row>
    <row r="1026" spans="1:157" ht="12.75" customHeight="1">
      <c r="A1026" s="4"/>
      <c r="B1026" s="127"/>
      <c r="C1026" s="255"/>
      <c r="D1026" s="911"/>
      <c r="E1026" s="832"/>
      <c r="F1026" s="832"/>
      <c r="G1026" s="832"/>
      <c r="H1026" s="832"/>
      <c r="I1026" s="832"/>
      <c r="J1026" s="832"/>
      <c r="K1026" s="832"/>
      <c r="L1026" s="832"/>
      <c r="M1026" s="832"/>
      <c r="N1026" s="832"/>
      <c r="O1026" s="832"/>
      <c r="P1026" s="832"/>
      <c r="Q1026" s="832"/>
      <c r="R1026" s="832"/>
      <c r="S1026" s="832"/>
      <c r="T1026" s="832"/>
      <c r="U1026" s="832"/>
      <c r="V1026" s="832"/>
      <c r="W1026" s="832"/>
      <c r="X1026" s="832"/>
      <c r="Y1026" s="832"/>
      <c r="Z1026" s="832"/>
      <c r="AA1026" s="832"/>
      <c r="AB1026" s="832"/>
      <c r="AC1026" s="832"/>
      <c r="AD1026" s="832"/>
      <c r="AE1026" s="912"/>
      <c r="AF1026" s="127"/>
      <c r="AG1026" s="68"/>
      <c r="AH1026" s="68"/>
      <c r="AI1026" s="98"/>
      <c r="AJ1026" s="911"/>
      <c r="AK1026" s="832"/>
      <c r="AL1026" s="832"/>
      <c r="AM1026" s="832"/>
      <c r="AN1026" s="832"/>
      <c r="AO1026" s="832"/>
      <c r="AP1026" s="832"/>
      <c r="AQ1026" s="912"/>
      <c r="AR1026" s="81"/>
      <c r="AS1026" s="81"/>
      <c r="AT1026" s="81"/>
      <c r="AU1026" s="81"/>
      <c r="AV1026" s="81"/>
      <c r="AW1026" s="81"/>
      <c r="AX1026" s="81"/>
      <c r="AY1026" s="81"/>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row>
    <row r="1027" spans="1:157" ht="12.75" customHeight="1">
      <c r="A1027" s="4"/>
      <c r="B1027" s="128"/>
      <c r="C1027" s="100"/>
      <c r="D1027" s="256" t="s">
        <v>1616</v>
      </c>
      <c r="E1027" s="88"/>
      <c r="F1027" s="88"/>
      <c r="G1027" s="88"/>
      <c r="H1027" s="88"/>
      <c r="I1027" s="930">
        <f>BA987</f>
        <v>78</v>
      </c>
      <c r="J1027" s="881"/>
      <c r="K1027" s="88"/>
      <c r="L1027" s="88"/>
      <c r="M1027" s="88"/>
      <c r="N1027" s="88"/>
      <c r="O1027" s="88"/>
      <c r="P1027" s="88"/>
      <c r="Q1027" s="88"/>
      <c r="R1027" s="88"/>
      <c r="S1027" s="88"/>
      <c r="T1027" s="88"/>
      <c r="U1027" s="88"/>
      <c r="V1027" s="159" t="s">
        <v>1617</v>
      </c>
      <c r="W1027" s="88"/>
      <c r="X1027" s="928">
        <f>BG635</f>
        <v>0</v>
      </c>
      <c r="Y1027" s="881"/>
      <c r="Z1027" s="88"/>
      <c r="AA1027" s="88"/>
      <c r="AB1027" s="88"/>
      <c r="AC1027" s="88"/>
      <c r="AD1027" s="88"/>
      <c r="AE1027" s="100"/>
      <c r="AF1027" s="257"/>
      <c r="AG1027" s="258"/>
      <c r="AH1027" s="258"/>
      <c r="AI1027" s="259"/>
      <c r="AJ1027" s="914"/>
      <c r="AK1027" s="893"/>
      <c r="AL1027" s="893"/>
      <c r="AM1027" s="893"/>
      <c r="AN1027" s="893"/>
      <c r="AO1027" s="893"/>
      <c r="AP1027" s="893"/>
      <c r="AQ1027" s="915"/>
      <c r="AR1027" s="81"/>
      <c r="AS1027" s="81"/>
      <c r="AT1027" s="81"/>
      <c r="AU1027" s="81"/>
      <c r="AV1027" s="81"/>
      <c r="AW1027" s="81"/>
      <c r="AX1027" s="81"/>
      <c r="AY1027" s="81"/>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row>
    <row r="1028" spans="1:157" ht="12.75" customHeight="1">
      <c r="A1028" s="4"/>
      <c r="B1028" s="126"/>
      <c r="C1028" s="219" t="s">
        <v>1618</v>
      </c>
      <c r="D1028" s="929" t="s">
        <v>1619</v>
      </c>
      <c r="E1028" s="832"/>
      <c r="F1028" s="832"/>
      <c r="G1028" s="832"/>
      <c r="H1028" s="832"/>
      <c r="I1028" s="832"/>
      <c r="J1028" s="832"/>
      <c r="K1028" s="832"/>
      <c r="L1028" s="832"/>
      <c r="M1028" s="832"/>
      <c r="N1028" s="832"/>
      <c r="O1028" s="832"/>
      <c r="P1028" s="832"/>
      <c r="Q1028" s="832"/>
      <c r="R1028" s="832"/>
      <c r="S1028" s="832"/>
      <c r="T1028" s="832"/>
      <c r="U1028" s="832"/>
      <c r="V1028" s="832"/>
      <c r="W1028" s="832"/>
      <c r="X1028" s="832"/>
      <c r="Y1028" s="832"/>
      <c r="Z1028" s="832"/>
      <c r="AA1028" s="832"/>
      <c r="AB1028" s="832"/>
      <c r="AC1028" s="832"/>
      <c r="AD1028" s="832"/>
      <c r="AE1028" s="912"/>
      <c r="AF1028" s="127"/>
      <c r="AG1028" s="928" t="str">
        <f>IF(X1031&gt;0,"Yes","No")</f>
        <v>Yes</v>
      </c>
      <c r="AH1028" s="881"/>
      <c r="AI1028" s="98"/>
      <c r="AJ1028" s="926">
        <f>IF((X1031=0),0,(2*BA990)*AJ975)</f>
        <v>25673308</v>
      </c>
      <c r="AK1028" s="883"/>
      <c r="AL1028" s="883"/>
      <c r="AM1028" s="883"/>
      <c r="AN1028" s="883"/>
      <c r="AO1028" s="883"/>
      <c r="AP1028" s="883"/>
      <c r="AQ1028" s="884"/>
      <c r="AR1028" s="81"/>
      <c r="AS1028" s="81"/>
      <c r="AT1028" s="81"/>
      <c r="AU1028" s="81"/>
      <c r="AV1028" s="81"/>
      <c r="AW1028" s="81"/>
      <c r="AX1028" s="81"/>
      <c r="AY1028" s="81"/>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row>
    <row r="1029" spans="1:157" ht="12.75" customHeight="1">
      <c r="A1029" s="4"/>
      <c r="B1029" s="127"/>
      <c r="C1029" s="255"/>
      <c r="D1029" s="927" t="s">
        <v>1620</v>
      </c>
      <c r="E1029" s="832"/>
      <c r="F1029" s="832"/>
      <c r="G1029" s="832"/>
      <c r="H1029" s="832"/>
      <c r="I1029" s="832"/>
      <c r="J1029" s="832"/>
      <c r="K1029" s="832"/>
      <c r="L1029" s="832"/>
      <c r="M1029" s="832"/>
      <c r="N1029" s="832"/>
      <c r="O1029" s="832"/>
      <c r="P1029" s="832"/>
      <c r="Q1029" s="832"/>
      <c r="R1029" s="832"/>
      <c r="S1029" s="832"/>
      <c r="T1029" s="832"/>
      <c r="U1029" s="832"/>
      <c r="V1029" s="832"/>
      <c r="W1029" s="832"/>
      <c r="X1029" s="832"/>
      <c r="Y1029" s="832"/>
      <c r="Z1029" s="832"/>
      <c r="AA1029" s="832"/>
      <c r="AB1029" s="832"/>
      <c r="AC1029" s="832"/>
      <c r="AD1029" s="832"/>
      <c r="AE1029" s="912"/>
      <c r="AF1029" s="127"/>
      <c r="AG1029" s="68"/>
      <c r="AH1029" s="68"/>
      <c r="AI1029" s="98"/>
      <c r="AJ1029" s="911"/>
      <c r="AK1029" s="832"/>
      <c r="AL1029" s="832"/>
      <c r="AM1029" s="832"/>
      <c r="AN1029" s="832"/>
      <c r="AO1029" s="832"/>
      <c r="AP1029" s="832"/>
      <c r="AQ1029" s="912"/>
      <c r="AR1029" s="81"/>
      <c r="AS1029" s="81"/>
      <c r="AT1029" s="81"/>
      <c r="AU1029" s="81"/>
      <c r="AV1029" s="81"/>
      <c r="AW1029" s="81"/>
      <c r="AX1029" s="81"/>
      <c r="AY1029" s="81"/>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row>
    <row r="1030" spans="1:157" ht="12.75" customHeight="1">
      <c r="A1030" s="4"/>
      <c r="B1030" s="127"/>
      <c r="C1030" s="98"/>
      <c r="D1030" s="911"/>
      <c r="E1030" s="832"/>
      <c r="F1030" s="832"/>
      <c r="G1030" s="832"/>
      <c r="H1030" s="832"/>
      <c r="I1030" s="832"/>
      <c r="J1030" s="832"/>
      <c r="K1030" s="832"/>
      <c r="L1030" s="832"/>
      <c r="M1030" s="832"/>
      <c r="N1030" s="832"/>
      <c r="O1030" s="832"/>
      <c r="P1030" s="832"/>
      <c r="Q1030" s="832"/>
      <c r="R1030" s="832"/>
      <c r="S1030" s="832"/>
      <c r="T1030" s="832"/>
      <c r="U1030" s="832"/>
      <c r="V1030" s="832"/>
      <c r="W1030" s="832"/>
      <c r="X1030" s="832"/>
      <c r="Y1030" s="832"/>
      <c r="Z1030" s="832"/>
      <c r="AA1030" s="832"/>
      <c r="AB1030" s="832"/>
      <c r="AC1030" s="832"/>
      <c r="AD1030" s="832"/>
      <c r="AE1030" s="912"/>
      <c r="AF1030" s="260"/>
      <c r="AG1030" s="261"/>
      <c r="AH1030" s="261"/>
      <c r="AI1030" s="262"/>
      <c r="AJ1030" s="911"/>
      <c r="AK1030" s="832"/>
      <c r="AL1030" s="832"/>
      <c r="AM1030" s="832"/>
      <c r="AN1030" s="832"/>
      <c r="AO1030" s="832"/>
      <c r="AP1030" s="832"/>
      <c r="AQ1030" s="912"/>
      <c r="AR1030" s="81"/>
      <c r="AS1030" s="81"/>
      <c r="AT1030" s="81"/>
      <c r="AU1030" s="81"/>
      <c r="AV1030" s="81"/>
      <c r="AW1030" s="81"/>
      <c r="AX1030" s="81"/>
      <c r="AY1030" s="81"/>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row>
    <row r="1031" spans="1:157" ht="12.75" customHeight="1">
      <c r="A1031" s="4"/>
      <c r="B1031" s="128"/>
      <c r="C1031" s="100"/>
      <c r="D1031" s="256" t="s">
        <v>1616</v>
      </c>
      <c r="E1031" s="88"/>
      <c r="F1031" s="88"/>
      <c r="G1031" s="88"/>
      <c r="H1031" s="88"/>
      <c r="I1031" s="930">
        <f>BA987</f>
        <v>78</v>
      </c>
      <c r="J1031" s="881"/>
      <c r="K1031" s="4"/>
      <c r="L1031" s="88"/>
      <c r="M1031" s="88"/>
      <c r="N1031" s="88"/>
      <c r="O1031" s="88"/>
      <c r="P1031" s="88"/>
      <c r="Q1031" s="88"/>
      <c r="R1031" s="88"/>
      <c r="S1031" s="88"/>
      <c r="T1031" s="88"/>
      <c r="U1031" s="88"/>
      <c r="V1031" s="159" t="s">
        <v>1621</v>
      </c>
      <c r="W1031" s="4"/>
      <c r="X1031" s="930">
        <f>BK635</f>
        <v>39</v>
      </c>
      <c r="Y1031" s="881"/>
      <c r="Z1031" s="4"/>
      <c r="AA1031" s="4"/>
      <c r="AB1031" s="4"/>
      <c r="AC1031" s="4"/>
      <c r="AD1031" s="4"/>
      <c r="AE1031" s="4"/>
      <c r="AF1031" s="257"/>
      <c r="AG1031" s="258"/>
      <c r="AH1031" s="258"/>
      <c r="AI1031" s="259"/>
      <c r="AJ1031" s="914"/>
      <c r="AK1031" s="893"/>
      <c r="AL1031" s="893"/>
      <c r="AM1031" s="893"/>
      <c r="AN1031" s="893"/>
      <c r="AO1031" s="893"/>
      <c r="AP1031" s="893"/>
      <c r="AQ1031" s="915"/>
      <c r="AR1031" s="81"/>
      <c r="AS1031" s="81"/>
      <c r="AT1031" s="81"/>
      <c r="AU1031" s="81"/>
      <c r="AV1031" s="81"/>
      <c r="AW1031" s="81"/>
      <c r="AX1031" s="81"/>
      <c r="AY1031" s="81"/>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row>
    <row r="1032" spans="1:157" ht="12.75" customHeight="1">
      <c r="A1032" s="4"/>
      <c r="B1032" s="129"/>
      <c r="C1032" s="263"/>
      <c r="D1032" s="931" t="s">
        <v>1622</v>
      </c>
      <c r="E1032" s="849"/>
      <c r="F1032" s="849"/>
      <c r="G1032" s="849"/>
      <c r="H1032" s="849"/>
      <c r="I1032" s="849"/>
      <c r="J1032" s="849"/>
      <c r="K1032" s="849"/>
      <c r="L1032" s="849"/>
      <c r="M1032" s="849"/>
      <c r="N1032" s="849"/>
      <c r="O1032" s="849"/>
      <c r="P1032" s="849"/>
      <c r="Q1032" s="849"/>
      <c r="R1032" s="849"/>
      <c r="S1032" s="849"/>
      <c r="T1032" s="849"/>
      <c r="U1032" s="849"/>
      <c r="V1032" s="849"/>
      <c r="W1032" s="849"/>
      <c r="X1032" s="849"/>
      <c r="Y1032" s="849"/>
      <c r="Z1032" s="849"/>
      <c r="AA1032" s="849"/>
      <c r="AB1032" s="849"/>
      <c r="AC1032" s="849"/>
      <c r="AD1032" s="849"/>
      <c r="AE1032" s="849"/>
      <c r="AF1032" s="849"/>
      <c r="AG1032" s="849"/>
      <c r="AH1032" s="849"/>
      <c r="AI1032" s="881"/>
      <c r="AJ1032" s="932">
        <f>SUM(AJ975:AQ1031)</f>
        <v>59999150</v>
      </c>
      <c r="AK1032" s="849"/>
      <c r="AL1032" s="849"/>
      <c r="AM1032" s="849"/>
      <c r="AN1032" s="849"/>
      <c r="AO1032" s="849"/>
      <c r="AP1032" s="849"/>
      <c r="AQ1032" s="881"/>
      <c r="AR1032" s="81"/>
      <c r="AS1032" s="81"/>
      <c r="AT1032" s="81"/>
      <c r="AU1032" s="81"/>
      <c r="AV1032" s="81"/>
      <c r="AW1032" s="81"/>
      <c r="AX1032" s="81"/>
      <c r="AY1032" s="81"/>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row>
    <row r="1033" spans="1:157" ht="12.75" customHeight="1">
      <c r="A1033" s="4"/>
      <c r="B1033" s="4"/>
      <c r="C1033" s="264"/>
      <c r="D1033" s="265"/>
      <c r="E1033" s="265"/>
      <c r="F1033" s="265"/>
      <c r="G1033" s="265"/>
      <c r="H1033" s="265"/>
      <c r="I1033" s="265"/>
      <c r="J1033" s="265"/>
      <c r="K1033" s="265"/>
      <c r="L1033" s="265"/>
      <c r="M1033" s="265"/>
      <c r="N1033" s="265"/>
      <c r="O1033" s="265"/>
      <c r="P1033" s="265"/>
      <c r="Q1033" s="265"/>
      <c r="R1033" s="265"/>
      <c r="S1033" s="265"/>
      <c r="T1033" s="266"/>
      <c r="U1033" s="266"/>
      <c r="V1033" s="266"/>
      <c r="W1033" s="266"/>
      <c r="X1033" s="266"/>
      <c r="Y1033" s="266"/>
      <c r="Z1033" s="266"/>
      <c r="AA1033" s="266"/>
      <c r="AB1033" s="266"/>
      <c r="AC1033" s="266"/>
      <c r="AD1033" s="267"/>
      <c r="AE1033" s="267"/>
      <c r="AF1033" s="267"/>
      <c r="AG1033" s="267"/>
      <c r="AH1033" s="267"/>
      <c r="AI1033" s="267"/>
      <c r="AJ1033" s="267"/>
      <c r="AK1033" s="267"/>
      <c r="AL1033" s="81"/>
      <c r="AM1033" s="81"/>
      <c r="AN1033" s="81"/>
      <c r="AO1033" s="81"/>
      <c r="AP1033" s="81"/>
      <c r="AQ1033" s="81"/>
      <c r="AR1033" s="81"/>
      <c r="AS1033" s="81"/>
      <c r="AT1033" s="81"/>
      <c r="AU1033" s="81"/>
      <c r="AV1033" s="81"/>
      <c r="AW1033" s="81"/>
      <c r="AX1033" s="81"/>
      <c r="AY1033" s="81"/>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row>
    <row r="1034" spans="1:157" ht="12.75" customHeight="1">
      <c r="A1034" s="4"/>
      <c r="B1034" s="892" t="s">
        <v>1623</v>
      </c>
      <c r="C1034" s="893"/>
      <c r="D1034" s="893"/>
      <c r="E1034" s="893"/>
      <c r="F1034" s="893"/>
      <c r="G1034" s="893"/>
      <c r="H1034" s="893"/>
      <c r="I1034" s="893"/>
      <c r="J1034" s="893"/>
      <c r="K1034" s="893"/>
      <c r="L1034" s="893"/>
      <c r="M1034" s="893"/>
      <c r="N1034" s="893"/>
      <c r="O1034" s="893"/>
      <c r="P1034" s="893"/>
      <c r="Q1034" s="893"/>
      <c r="R1034" s="893"/>
      <c r="S1034" s="893"/>
      <c r="T1034" s="893"/>
      <c r="U1034" s="893"/>
      <c r="V1034" s="893"/>
      <c r="W1034" s="893"/>
      <c r="X1034" s="893"/>
      <c r="Y1034" s="893"/>
      <c r="Z1034" s="265"/>
      <c r="AA1034" s="265"/>
      <c r="AB1034" s="265"/>
      <c r="AC1034" s="265"/>
      <c r="AD1034" s="4"/>
      <c r="AE1034" s="4"/>
      <c r="AF1034" s="4"/>
      <c r="AG1034" s="4"/>
      <c r="AH1034" s="4"/>
      <c r="AI1034" s="4"/>
      <c r="AJ1034" s="4"/>
      <c r="AK1034" s="4"/>
      <c r="AL1034" s="81"/>
      <c r="AM1034" s="81"/>
      <c r="AN1034" s="81"/>
      <c r="AO1034" s="81"/>
      <c r="AP1034" s="81"/>
      <c r="AQ1034" s="81"/>
      <c r="AR1034" s="81"/>
      <c r="AS1034" s="81"/>
      <c r="AT1034" s="81"/>
      <c r="AU1034" s="81"/>
      <c r="AV1034" s="81"/>
      <c r="AW1034" s="81"/>
      <c r="AX1034" s="81"/>
      <c r="AY1034" s="81"/>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row>
    <row r="1035" spans="1:157" ht="12.75" customHeight="1">
      <c r="A1035" s="4"/>
      <c r="B1035" s="4" t="s">
        <v>1624</v>
      </c>
      <c r="C1035" s="264"/>
      <c r="D1035" s="26"/>
      <c r="E1035" s="268"/>
      <c r="F1035" s="268"/>
      <c r="G1035" s="268"/>
      <c r="H1035" s="268"/>
      <c r="I1035" s="268"/>
      <c r="J1035" s="268"/>
      <c r="K1035" s="268"/>
      <c r="L1035" s="268"/>
      <c r="M1035" s="268"/>
      <c r="N1035" s="268"/>
      <c r="O1035" s="268"/>
      <c r="P1035" s="268"/>
      <c r="Q1035" s="268"/>
      <c r="R1035" s="268"/>
      <c r="S1035" s="268"/>
      <c r="T1035" s="268"/>
      <c r="U1035" s="268"/>
      <c r="V1035" s="268"/>
      <c r="W1035" s="268"/>
      <c r="X1035" s="933"/>
      <c r="Y1035" s="832"/>
      <c r="Z1035" s="832"/>
      <c r="AA1035" s="832"/>
      <c r="AB1035" s="832"/>
      <c r="AC1035" s="832"/>
      <c r="AD1035" s="934">
        <f>R971</f>
        <v>331200</v>
      </c>
      <c r="AE1035" s="832"/>
      <c r="AF1035" s="832"/>
      <c r="AG1035" s="832"/>
      <c r="AH1035" s="832"/>
      <c r="AI1035" s="832"/>
      <c r="AJ1035" s="832"/>
      <c r="AK1035" s="832"/>
      <c r="AL1035" s="81"/>
      <c r="AM1035" s="81"/>
      <c r="AN1035" s="81"/>
      <c r="AO1035" s="81"/>
      <c r="AP1035" s="81"/>
      <c r="AQ1035" s="81"/>
      <c r="AR1035" s="81"/>
      <c r="AS1035" s="81"/>
      <c r="AT1035" s="81"/>
      <c r="AU1035" s="81"/>
      <c r="AV1035" s="81"/>
      <c r="AW1035" s="81"/>
      <c r="AX1035" s="81"/>
      <c r="AY1035" s="81"/>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row>
    <row r="1036" spans="1:157" ht="12.75" customHeight="1">
      <c r="A1036" s="4"/>
      <c r="B1036" s="4" t="s">
        <v>1625</v>
      </c>
      <c r="C1036" s="264"/>
      <c r="D1036" s="26"/>
      <c r="E1036" s="26"/>
      <c r="F1036" s="268"/>
      <c r="G1036" s="268"/>
      <c r="H1036" s="268"/>
      <c r="I1036" s="268"/>
      <c r="J1036" s="268"/>
      <c r="K1036" s="268"/>
      <c r="L1036" s="268"/>
      <c r="M1036" s="268"/>
      <c r="N1036" s="268"/>
      <c r="O1036" s="268"/>
      <c r="P1036" s="268"/>
      <c r="Q1036" s="268"/>
      <c r="R1036" s="268"/>
      <c r="S1036" s="268"/>
      <c r="T1036" s="268"/>
      <c r="U1036" s="268"/>
      <c r="V1036" s="268"/>
      <c r="W1036" s="268"/>
      <c r="X1036" s="959"/>
      <c r="Y1036" s="832"/>
      <c r="Z1036" s="832"/>
      <c r="AA1036" s="832"/>
      <c r="AB1036" s="832"/>
      <c r="AC1036" s="832"/>
      <c r="AD1036" s="935">
        <f>MIN((BR809:BR866))</f>
        <v>318400</v>
      </c>
      <c r="AE1036" s="832"/>
      <c r="AF1036" s="832"/>
      <c r="AG1036" s="832"/>
      <c r="AH1036" s="832"/>
      <c r="AI1036" s="832"/>
      <c r="AJ1036" s="832"/>
      <c r="AK1036" s="832"/>
      <c r="AL1036" s="81"/>
      <c r="AM1036" s="81"/>
      <c r="AN1036" s="81"/>
      <c r="AO1036" s="81"/>
      <c r="AP1036" s="81"/>
      <c r="AQ1036" s="81"/>
      <c r="AR1036" s="81"/>
      <c r="AS1036" s="81"/>
      <c r="AT1036" s="81"/>
      <c r="AU1036" s="81"/>
      <c r="AV1036" s="81"/>
      <c r="AW1036" s="81"/>
      <c r="AX1036" s="81"/>
      <c r="AY1036" s="81"/>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row>
    <row r="1037" spans="1:157" ht="12.75" customHeight="1">
      <c r="A1037" s="4"/>
      <c r="B1037" s="851" t="s">
        <v>1626</v>
      </c>
      <c r="C1037" s="832"/>
      <c r="D1037" s="832"/>
      <c r="E1037" s="832"/>
      <c r="F1037" s="832"/>
      <c r="G1037" s="832"/>
      <c r="H1037" s="832"/>
      <c r="I1037" s="832"/>
      <c r="J1037" s="832"/>
      <c r="K1037" s="832"/>
      <c r="L1037" s="832"/>
      <c r="M1037" s="832"/>
      <c r="N1037" s="832"/>
      <c r="O1037" s="832"/>
      <c r="P1037" s="832"/>
      <c r="Q1037" s="832"/>
      <c r="R1037" s="832"/>
      <c r="S1037" s="832"/>
      <c r="T1037" s="832"/>
      <c r="U1037" s="832"/>
      <c r="V1037" s="832"/>
      <c r="W1037" s="832"/>
      <c r="X1037" s="832"/>
      <c r="Y1037" s="832"/>
      <c r="Z1037" s="269"/>
      <c r="AA1037" s="269"/>
      <c r="AB1037" s="269"/>
      <c r="AC1037" s="269"/>
      <c r="AD1037" s="949">
        <f>IF(((AD1035-AD1036)/AD1036)&gt;0.3,0.3,((AD1035-AD1036)/AD1036))</f>
        <v>4.0201005025125629E-2</v>
      </c>
      <c r="AE1037" s="849"/>
      <c r="AF1037" s="849"/>
      <c r="AG1037" s="849"/>
      <c r="AH1037" s="849"/>
      <c r="AI1037" s="849"/>
      <c r="AJ1037" s="849"/>
      <c r="AK1037" s="881"/>
      <c r="AL1037" s="81"/>
      <c r="AM1037" s="81"/>
      <c r="AN1037" s="81"/>
      <c r="AO1037" s="81"/>
      <c r="AP1037" s="81"/>
      <c r="AQ1037" s="81"/>
      <c r="AR1037" s="81"/>
      <c r="AS1037" s="81"/>
      <c r="AT1037" s="81"/>
      <c r="AU1037" s="81"/>
      <c r="AV1037" s="81"/>
      <c r="AW1037" s="81"/>
      <c r="AX1037" s="81"/>
      <c r="AY1037" s="81"/>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row>
    <row r="1038" spans="1:157" ht="12.75" customHeight="1">
      <c r="A1038" s="4"/>
      <c r="B1038" s="4"/>
      <c r="C1038" s="264"/>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69"/>
      <c r="AF1038" s="269"/>
      <c r="AG1038" s="269"/>
      <c r="AH1038" s="269"/>
      <c r="AI1038" s="269"/>
      <c r="AJ1038" s="269"/>
      <c r="AK1038" s="269"/>
      <c r="AL1038" s="81"/>
      <c r="AM1038" s="81"/>
      <c r="AN1038" s="81"/>
      <c r="AO1038" s="81"/>
      <c r="AP1038" s="81"/>
      <c r="AQ1038" s="81"/>
      <c r="AR1038" s="81"/>
      <c r="AS1038" s="81"/>
      <c r="AT1038" s="81"/>
      <c r="AU1038" s="81"/>
      <c r="AV1038" s="81"/>
      <c r="AW1038" s="81"/>
      <c r="AX1038" s="81"/>
      <c r="AY1038" s="81"/>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row>
    <row r="1039" spans="1:157" ht="12" customHeight="1">
      <c r="A1039" s="74"/>
      <c r="B1039" s="950">
        <f>IF(ISNA(IF((AJ999&gt;(AJ975*0.15)),"(f) cannot be greater than 15% of unadjusted eligible basis.",0)),"",(IF((AJ999&gt;(AJ975*0.15)),"(f) cannot be greater than 15% of unadjusted eligible basis.",0)))</f>
        <v>0</v>
      </c>
      <c r="C1039" s="895"/>
      <c r="D1039" s="895"/>
      <c r="E1039" s="895"/>
      <c r="F1039" s="895"/>
      <c r="G1039" s="895"/>
      <c r="H1039" s="895"/>
      <c r="I1039" s="895"/>
      <c r="J1039" s="895"/>
      <c r="K1039" s="895"/>
      <c r="L1039" s="895"/>
      <c r="M1039" s="895"/>
      <c r="N1039" s="895"/>
      <c r="O1039" s="895"/>
      <c r="P1039" s="895"/>
      <c r="Q1039" s="895"/>
      <c r="R1039" s="895"/>
      <c r="S1039" s="895"/>
      <c r="T1039" s="895"/>
      <c r="U1039" s="895"/>
      <c r="V1039" s="895"/>
      <c r="W1039" s="895"/>
      <c r="X1039" s="895"/>
      <c r="Y1039" s="895"/>
      <c r="Z1039" s="895"/>
      <c r="AA1039" s="895"/>
      <c r="AB1039" s="895"/>
      <c r="AC1039" s="895"/>
      <c r="AD1039" s="895"/>
      <c r="AE1039" s="895"/>
      <c r="AF1039" s="895"/>
      <c r="AG1039" s="895"/>
      <c r="AH1039" s="895"/>
      <c r="AI1039" s="895"/>
      <c r="AJ1039" s="895"/>
      <c r="AK1039" s="891"/>
      <c r="AL1039" s="81"/>
      <c r="AM1039" s="81"/>
      <c r="AN1039" s="81"/>
      <c r="AO1039" s="81"/>
      <c r="AP1039" s="81"/>
      <c r="AQ1039" s="81"/>
      <c r="AR1039" s="81"/>
      <c r="AS1039" s="81"/>
      <c r="AT1039" s="81"/>
      <c r="AU1039" s="81"/>
      <c r="AV1039" s="81"/>
      <c r="AW1039" s="81"/>
      <c r="AX1039" s="81"/>
      <c r="AY1039" s="81"/>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row>
    <row r="1040" spans="1:157" ht="12" customHeight="1">
      <c r="A1040" s="951" t="s">
        <v>1627</v>
      </c>
      <c r="B1040" s="952"/>
      <c r="C1040" s="952"/>
      <c r="D1040" s="952"/>
      <c r="E1040" s="952"/>
      <c r="F1040" s="952"/>
      <c r="G1040" s="952"/>
      <c r="H1040" s="952"/>
      <c r="I1040" s="952"/>
      <c r="J1040" s="952"/>
      <c r="K1040" s="952"/>
      <c r="L1040" s="952"/>
      <c r="M1040" s="952"/>
      <c r="N1040" s="952"/>
      <c r="O1040" s="952"/>
      <c r="P1040" s="952"/>
      <c r="Q1040" s="952"/>
      <c r="R1040" s="952"/>
      <c r="S1040" s="952"/>
      <c r="T1040" s="952"/>
      <c r="U1040" s="952"/>
      <c r="V1040" s="952"/>
      <c r="W1040" s="952"/>
      <c r="X1040" s="952"/>
      <c r="Y1040" s="952"/>
      <c r="Z1040" s="952"/>
      <c r="AA1040" s="952"/>
      <c r="AB1040" s="952"/>
      <c r="AC1040" s="952"/>
      <c r="AD1040" s="952"/>
      <c r="AE1040" s="952"/>
      <c r="AF1040" s="952"/>
      <c r="AG1040" s="952"/>
      <c r="AH1040" s="952"/>
      <c r="AI1040" s="952"/>
      <c r="AJ1040" s="952"/>
      <c r="AK1040" s="952"/>
      <c r="AL1040" s="952"/>
      <c r="AM1040" s="29"/>
      <c r="AN1040" s="29"/>
      <c r="AO1040" s="29"/>
      <c r="AP1040" s="29"/>
      <c r="AQ1040" s="29"/>
      <c r="AR1040" s="29"/>
      <c r="AS1040" s="29"/>
      <c r="AT1040" s="29"/>
      <c r="AU1040" s="29"/>
      <c r="AV1040" s="29"/>
      <c r="AW1040" s="29"/>
      <c r="AX1040" s="29"/>
      <c r="AY1040" s="29"/>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row>
    <row r="1041" spans="1:157" ht="12" customHeight="1">
      <c r="A1041" s="4"/>
      <c r="B1041" s="4"/>
      <c r="C1041" s="4"/>
      <c r="D1041" s="4"/>
      <c r="E1041" s="4"/>
      <c r="F1041" s="4"/>
      <c r="G1041" s="4"/>
      <c r="H1041" s="4"/>
      <c r="I1041" s="4"/>
      <c r="J1041" s="4"/>
      <c r="K1041" s="4"/>
      <c r="L1041" s="4"/>
      <c r="M1041" s="4"/>
      <c r="N1041" s="4"/>
      <c r="O1041" s="4"/>
      <c r="P1041" s="4"/>
      <c r="Q1041" s="29"/>
      <c r="R1041" s="29"/>
      <c r="S1041" s="29"/>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c r="AV1041" s="29"/>
      <c r="AW1041" s="29"/>
      <c r="AX1041" s="29"/>
      <c r="AY1041" s="29"/>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row>
    <row r="1042" spans="1:157" ht="12" customHeight="1">
      <c r="A1042" s="43" t="s">
        <v>1628</v>
      </c>
      <c r="B1042" s="29"/>
      <c r="C1042" s="29"/>
      <c r="D1042" s="29"/>
      <c r="E1042" s="29"/>
      <c r="F1042" s="29"/>
      <c r="G1042" s="29"/>
      <c r="H1042" s="29"/>
      <c r="I1042" s="29"/>
      <c r="J1042" s="29"/>
      <c r="K1042" s="29"/>
      <c r="L1042" s="29"/>
      <c r="M1042" s="29"/>
      <c r="N1042" s="29"/>
      <c r="O1042" s="29"/>
      <c r="P1042" s="29"/>
      <c r="Q1042" s="29"/>
      <c r="R1042" s="29"/>
      <c r="S1042" s="29"/>
      <c r="T1042" s="29"/>
      <c r="U1042" s="29"/>
      <c r="V1042" s="29"/>
      <c r="W1042" s="29"/>
      <c r="X1042" s="29"/>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row>
    <row r="1043" spans="1:157" ht="12" customHeight="1">
      <c r="A1043" s="3" t="s">
        <v>1629</v>
      </c>
      <c r="B1043" s="4"/>
      <c r="C1043" s="4"/>
      <c r="D1043" s="4"/>
      <c r="E1043" s="4"/>
      <c r="F1043" s="4"/>
      <c r="G1043" s="4"/>
      <c r="H1043" s="4"/>
      <c r="I1043" s="4"/>
      <c r="J1043" s="4"/>
      <c r="K1043" s="4"/>
      <c r="L1043" s="4"/>
      <c r="M1043" s="4"/>
      <c r="N1043" s="4"/>
      <c r="O1043" s="4"/>
      <c r="P1043" s="4"/>
      <c r="Q1043" s="29"/>
      <c r="R1043" s="29"/>
      <c r="S1043" s="29"/>
      <c r="T1043" s="29"/>
      <c r="U1043" s="29"/>
      <c r="V1043" s="29"/>
      <c r="W1043" s="29"/>
      <c r="X1043" s="29"/>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row>
    <row r="1044" spans="1:157" ht="12" customHeight="1">
      <c r="A1044" s="890" t="s">
        <v>299</v>
      </c>
      <c r="B1044" s="891"/>
      <c r="C1044" s="12">
        <v>1</v>
      </c>
      <c r="D1044" s="834" t="s">
        <v>1630</v>
      </c>
      <c r="E1044" s="832"/>
      <c r="F1044" s="832"/>
      <c r="G1044" s="832"/>
      <c r="H1044" s="832"/>
      <c r="I1044" s="832"/>
      <c r="J1044" s="832"/>
      <c r="K1044" s="832"/>
      <c r="L1044" s="832"/>
      <c r="M1044" s="832"/>
      <c r="N1044" s="832"/>
      <c r="O1044" s="832"/>
      <c r="P1044" s="832"/>
      <c r="Q1044" s="832"/>
      <c r="R1044" s="832"/>
      <c r="S1044" s="832"/>
      <c r="T1044" s="832"/>
      <c r="U1044" s="832"/>
      <c r="V1044" s="832"/>
      <c r="W1044" s="832"/>
      <c r="X1044" s="832"/>
      <c r="Y1044" s="832"/>
      <c r="Z1044" s="832"/>
      <c r="AA1044" s="832"/>
      <c r="AB1044" s="832"/>
      <c r="AC1044" s="832"/>
      <c r="AD1044" s="832"/>
      <c r="AE1044" s="832"/>
      <c r="AF1044" s="832"/>
      <c r="AG1044" s="832"/>
      <c r="AH1044" s="832"/>
      <c r="AI1044" s="832"/>
      <c r="AJ1044" s="832"/>
      <c r="AK1044" s="832"/>
      <c r="AL1044" s="81"/>
      <c r="AM1044" s="81"/>
      <c r="AN1044" s="828"/>
      <c r="AO1044" s="81"/>
      <c r="AP1044" s="81"/>
      <c r="AQ1044" s="81"/>
      <c r="AR1044" s="81"/>
      <c r="AS1044" s="81"/>
      <c r="AT1044" s="81"/>
      <c r="AU1044" s="81"/>
      <c r="AV1044" s="81"/>
      <c r="AW1044" s="81"/>
      <c r="AX1044" s="81"/>
      <c r="AY1044" s="81"/>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row>
    <row r="1045" spans="1:157" ht="12" customHeight="1">
      <c r="A1045" s="11"/>
      <c r="B1045" s="11"/>
      <c r="C1045" s="12"/>
      <c r="D1045" s="832"/>
      <c r="E1045" s="832"/>
      <c r="F1045" s="832"/>
      <c r="G1045" s="832"/>
      <c r="H1045" s="832"/>
      <c r="I1045" s="832"/>
      <c r="J1045" s="832"/>
      <c r="K1045" s="832"/>
      <c r="L1045" s="832"/>
      <c r="M1045" s="832"/>
      <c r="N1045" s="832"/>
      <c r="O1045" s="832"/>
      <c r="P1045" s="832"/>
      <c r="Q1045" s="832"/>
      <c r="R1045" s="832"/>
      <c r="S1045" s="832"/>
      <c r="T1045" s="832"/>
      <c r="U1045" s="832"/>
      <c r="V1045" s="832"/>
      <c r="W1045" s="832"/>
      <c r="X1045" s="832"/>
      <c r="Y1045" s="832"/>
      <c r="Z1045" s="832"/>
      <c r="AA1045" s="832"/>
      <c r="AB1045" s="832"/>
      <c r="AC1045" s="832"/>
      <c r="AD1045" s="832"/>
      <c r="AE1045" s="832"/>
      <c r="AF1045" s="832"/>
      <c r="AG1045" s="832"/>
      <c r="AH1045" s="832"/>
      <c r="AI1045" s="832"/>
      <c r="AJ1045" s="832"/>
      <c r="AK1045" s="832"/>
      <c r="AL1045" s="81"/>
      <c r="AM1045" s="81"/>
      <c r="AN1045" s="81"/>
      <c r="AO1045" s="81"/>
      <c r="AP1045" s="81"/>
      <c r="AQ1045" s="81"/>
      <c r="AR1045" s="81"/>
      <c r="AS1045" s="81"/>
      <c r="AT1045" s="81"/>
      <c r="AU1045" s="81"/>
      <c r="AV1045" s="81"/>
      <c r="AW1045" s="81"/>
      <c r="AX1045" s="81"/>
      <c r="AY1045" s="81"/>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row>
    <row r="1046" spans="1:157" ht="12" customHeight="1">
      <c r="A1046" s="11"/>
      <c r="B1046" s="11"/>
      <c r="C1046" s="12"/>
      <c r="D1046" s="832"/>
      <c r="E1046" s="832"/>
      <c r="F1046" s="832"/>
      <c r="G1046" s="832"/>
      <c r="H1046" s="832"/>
      <c r="I1046" s="832"/>
      <c r="J1046" s="832"/>
      <c r="K1046" s="832"/>
      <c r="L1046" s="832"/>
      <c r="M1046" s="832"/>
      <c r="N1046" s="832"/>
      <c r="O1046" s="832"/>
      <c r="P1046" s="832"/>
      <c r="Q1046" s="832"/>
      <c r="R1046" s="832"/>
      <c r="S1046" s="832"/>
      <c r="T1046" s="832"/>
      <c r="U1046" s="832"/>
      <c r="V1046" s="832"/>
      <c r="W1046" s="832"/>
      <c r="X1046" s="832"/>
      <c r="Y1046" s="832"/>
      <c r="Z1046" s="832"/>
      <c r="AA1046" s="832"/>
      <c r="AB1046" s="832"/>
      <c r="AC1046" s="832"/>
      <c r="AD1046" s="832"/>
      <c r="AE1046" s="832"/>
      <c r="AF1046" s="832"/>
      <c r="AG1046" s="832"/>
      <c r="AH1046" s="832"/>
      <c r="AI1046" s="832"/>
      <c r="AJ1046" s="832"/>
      <c r="AK1046" s="832"/>
      <c r="AL1046" s="81"/>
      <c r="AM1046" s="81"/>
      <c r="AN1046" s="81"/>
      <c r="AO1046" s="81"/>
      <c r="AP1046" s="81"/>
      <c r="AQ1046" s="81"/>
      <c r="AR1046" s="81"/>
      <c r="AS1046" s="81"/>
      <c r="AT1046" s="81"/>
      <c r="AU1046" s="81"/>
      <c r="AV1046" s="81"/>
      <c r="AW1046" s="81"/>
      <c r="AX1046" s="81"/>
      <c r="AY1046" s="81"/>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row>
    <row r="1047" spans="1:157" ht="12" customHeight="1">
      <c r="A1047" s="11"/>
      <c r="B1047" s="11"/>
      <c r="C1047" s="12"/>
      <c r="D1047" s="832"/>
      <c r="E1047" s="832"/>
      <c r="F1047" s="832"/>
      <c r="G1047" s="832"/>
      <c r="H1047" s="832"/>
      <c r="I1047" s="832"/>
      <c r="J1047" s="832"/>
      <c r="K1047" s="832"/>
      <c r="L1047" s="832"/>
      <c r="M1047" s="832"/>
      <c r="N1047" s="832"/>
      <c r="O1047" s="832"/>
      <c r="P1047" s="832"/>
      <c r="Q1047" s="832"/>
      <c r="R1047" s="832"/>
      <c r="S1047" s="832"/>
      <c r="T1047" s="832"/>
      <c r="U1047" s="832"/>
      <c r="V1047" s="832"/>
      <c r="W1047" s="832"/>
      <c r="X1047" s="832"/>
      <c r="Y1047" s="832"/>
      <c r="Z1047" s="832"/>
      <c r="AA1047" s="832"/>
      <c r="AB1047" s="832"/>
      <c r="AC1047" s="832"/>
      <c r="AD1047" s="832"/>
      <c r="AE1047" s="832"/>
      <c r="AF1047" s="832"/>
      <c r="AG1047" s="832"/>
      <c r="AH1047" s="832"/>
      <c r="AI1047" s="832"/>
      <c r="AJ1047" s="832"/>
      <c r="AK1047" s="832"/>
      <c r="AL1047" s="81"/>
      <c r="AM1047" s="81"/>
      <c r="AN1047" s="81"/>
      <c r="AO1047" s="81"/>
      <c r="AP1047" s="81"/>
      <c r="AQ1047" s="81"/>
      <c r="AR1047" s="81"/>
      <c r="AS1047" s="81"/>
      <c r="AT1047" s="81"/>
      <c r="AU1047" s="81"/>
      <c r="AV1047" s="81"/>
      <c r="AW1047" s="81"/>
      <c r="AX1047" s="81"/>
      <c r="AY1047" s="81"/>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row>
    <row r="1048" spans="1:157" ht="12" customHeight="1">
      <c r="A1048" s="11"/>
      <c r="B1048" s="11"/>
      <c r="C1048" s="12"/>
      <c r="D1048" s="832"/>
      <c r="E1048" s="832"/>
      <c r="F1048" s="832"/>
      <c r="G1048" s="832"/>
      <c r="H1048" s="832"/>
      <c r="I1048" s="832"/>
      <c r="J1048" s="832"/>
      <c r="K1048" s="832"/>
      <c r="L1048" s="832"/>
      <c r="M1048" s="832"/>
      <c r="N1048" s="832"/>
      <c r="O1048" s="832"/>
      <c r="P1048" s="832"/>
      <c r="Q1048" s="832"/>
      <c r="R1048" s="832"/>
      <c r="S1048" s="832"/>
      <c r="T1048" s="832"/>
      <c r="U1048" s="832"/>
      <c r="V1048" s="832"/>
      <c r="W1048" s="832"/>
      <c r="X1048" s="832"/>
      <c r="Y1048" s="832"/>
      <c r="Z1048" s="832"/>
      <c r="AA1048" s="832"/>
      <c r="AB1048" s="832"/>
      <c r="AC1048" s="832"/>
      <c r="AD1048" s="832"/>
      <c r="AE1048" s="832"/>
      <c r="AF1048" s="832"/>
      <c r="AG1048" s="832"/>
      <c r="AH1048" s="832"/>
      <c r="AI1048" s="832"/>
      <c r="AJ1048" s="832"/>
      <c r="AK1048" s="832"/>
      <c r="AL1048" s="81"/>
      <c r="AM1048" s="81"/>
      <c r="AN1048" s="81"/>
      <c r="AO1048" s="81"/>
      <c r="AP1048" s="81"/>
      <c r="AQ1048" s="81"/>
      <c r="AR1048" s="81"/>
      <c r="AS1048" s="81"/>
      <c r="AT1048" s="81"/>
      <c r="AU1048" s="81"/>
      <c r="AV1048" s="81"/>
      <c r="AW1048" s="81"/>
      <c r="AX1048" s="81"/>
      <c r="AY1048" s="81"/>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row>
    <row r="1049" spans="1:157" ht="12" customHeight="1">
      <c r="A1049" s="3"/>
      <c r="B1049" s="81"/>
      <c r="C1049" s="12"/>
      <c r="D1049" s="832"/>
      <c r="E1049" s="832"/>
      <c r="F1049" s="832"/>
      <c r="G1049" s="832"/>
      <c r="H1049" s="832"/>
      <c r="I1049" s="832"/>
      <c r="J1049" s="832"/>
      <c r="K1049" s="832"/>
      <c r="L1049" s="832"/>
      <c r="M1049" s="832"/>
      <c r="N1049" s="832"/>
      <c r="O1049" s="832"/>
      <c r="P1049" s="832"/>
      <c r="Q1049" s="832"/>
      <c r="R1049" s="832"/>
      <c r="S1049" s="832"/>
      <c r="T1049" s="832"/>
      <c r="U1049" s="832"/>
      <c r="V1049" s="832"/>
      <c r="W1049" s="832"/>
      <c r="X1049" s="832"/>
      <c r="Y1049" s="832"/>
      <c r="Z1049" s="832"/>
      <c r="AA1049" s="832"/>
      <c r="AB1049" s="832"/>
      <c r="AC1049" s="832"/>
      <c r="AD1049" s="832"/>
      <c r="AE1049" s="832"/>
      <c r="AF1049" s="832"/>
      <c r="AG1049" s="832"/>
      <c r="AH1049" s="832"/>
      <c r="AI1049" s="832"/>
      <c r="AJ1049" s="832"/>
      <c r="AK1049" s="832"/>
      <c r="AL1049" s="81"/>
      <c r="AM1049" s="81"/>
      <c r="AN1049" s="81"/>
      <c r="AO1049" s="81"/>
      <c r="AP1049" s="81"/>
      <c r="AQ1049" s="81"/>
      <c r="AR1049" s="81"/>
      <c r="AS1049" s="81"/>
      <c r="AT1049" s="81"/>
      <c r="AU1049" s="81"/>
      <c r="AV1049" s="81"/>
      <c r="AW1049" s="81"/>
      <c r="AX1049" s="81"/>
      <c r="AY1049" s="81"/>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row>
    <row r="1050" spans="1:157" ht="12" customHeight="1">
      <c r="A1050" s="890" t="s">
        <v>299</v>
      </c>
      <c r="B1050" s="891"/>
      <c r="C1050" s="12">
        <v>2</v>
      </c>
      <c r="D1050" s="834" t="s">
        <v>1631</v>
      </c>
      <c r="E1050" s="832"/>
      <c r="F1050" s="832"/>
      <c r="G1050" s="832"/>
      <c r="H1050" s="832"/>
      <c r="I1050" s="832"/>
      <c r="J1050" s="832"/>
      <c r="K1050" s="832"/>
      <c r="L1050" s="832"/>
      <c r="M1050" s="832"/>
      <c r="N1050" s="832"/>
      <c r="O1050" s="832"/>
      <c r="P1050" s="832"/>
      <c r="Q1050" s="832"/>
      <c r="R1050" s="832"/>
      <c r="S1050" s="832"/>
      <c r="T1050" s="832"/>
      <c r="U1050" s="832"/>
      <c r="V1050" s="832"/>
      <c r="W1050" s="832"/>
      <c r="X1050" s="832"/>
      <c r="Y1050" s="832"/>
      <c r="Z1050" s="832"/>
      <c r="AA1050" s="832"/>
      <c r="AB1050" s="832"/>
      <c r="AC1050" s="832"/>
      <c r="AD1050" s="832"/>
      <c r="AE1050" s="832"/>
      <c r="AF1050" s="832"/>
      <c r="AG1050" s="832"/>
      <c r="AH1050" s="832"/>
      <c r="AI1050" s="832"/>
      <c r="AJ1050" s="832"/>
      <c r="AK1050" s="832"/>
      <c r="AL1050" s="81"/>
      <c r="AM1050" s="81"/>
      <c r="AN1050" s="81"/>
      <c r="AO1050" s="81"/>
      <c r="AP1050" s="81"/>
      <c r="AQ1050" s="81"/>
      <c r="AR1050" s="81"/>
      <c r="AS1050" s="81"/>
      <c r="AT1050" s="81"/>
      <c r="AU1050" s="81"/>
      <c r="AV1050" s="81"/>
      <c r="AW1050" s="81"/>
      <c r="AX1050" s="81"/>
      <c r="AY1050" s="81"/>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row>
    <row r="1051" spans="1:157" ht="12" customHeight="1">
      <c r="A1051" s="11"/>
      <c r="B1051" s="11"/>
      <c r="C1051" s="12"/>
      <c r="D1051" s="832"/>
      <c r="E1051" s="832"/>
      <c r="F1051" s="832"/>
      <c r="G1051" s="832"/>
      <c r="H1051" s="832"/>
      <c r="I1051" s="832"/>
      <c r="J1051" s="832"/>
      <c r="K1051" s="832"/>
      <c r="L1051" s="832"/>
      <c r="M1051" s="832"/>
      <c r="N1051" s="832"/>
      <c r="O1051" s="832"/>
      <c r="P1051" s="832"/>
      <c r="Q1051" s="832"/>
      <c r="R1051" s="832"/>
      <c r="S1051" s="832"/>
      <c r="T1051" s="832"/>
      <c r="U1051" s="832"/>
      <c r="V1051" s="832"/>
      <c r="W1051" s="832"/>
      <c r="X1051" s="832"/>
      <c r="Y1051" s="832"/>
      <c r="Z1051" s="832"/>
      <c r="AA1051" s="832"/>
      <c r="AB1051" s="832"/>
      <c r="AC1051" s="832"/>
      <c r="AD1051" s="832"/>
      <c r="AE1051" s="832"/>
      <c r="AF1051" s="832"/>
      <c r="AG1051" s="832"/>
      <c r="AH1051" s="832"/>
      <c r="AI1051" s="832"/>
      <c r="AJ1051" s="832"/>
      <c r="AK1051" s="832"/>
      <c r="AL1051" s="81"/>
      <c r="AM1051" s="81"/>
      <c r="AN1051" s="81"/>
      <c r="AO1051" s="81"/>
      <c r="AP1051" s="81"/>
      <c r="AQ1051" s="81"/>
      <c r="AR1051" s="81"/>
      <c r="AS1051" s="81"/>
      <c r="AT1051" s="81"/>
      <c r="AU1051" s="81"/>
      <c r="AV1051" s="81"/>
      <c r="AW1051" s="81"/>
      <c r="AX1051" s="81"/>
      <c r="AY1051" s="81"/>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row>
    <row r="1052" spans="1:157" ht="12" customHeight="1">
      <c r="A1052" s="11"/>
      <c r="B1052" s="11"/>
      <c r="C1052" s="12"/>
      <c r="D1052" s="832"/>
      <c r="E1052" s="832"/>
      <c r="F1052" s="832"/>
      <c r="G1052" s="832"/>
      <c r="H1052" s="832"/>
      <c r="I1052" s="832"/>
      <c r="J1052" s="832"/>
      <c r="K1052" s="832"/>
      <c r="L1052" s="832"/>
      <c r="M1052" s="832"/>
      <c r="N1052" s="832"/>
      <c r="O1052" s="832"/>
      <c r="P1052" s="832"/>
      <c r="Q1052" s="832"/>
      <c r="R1052" s="832"/>
      <c r="S1052" s="832"/>
      <c r="T1052" s="832"/>
      <c r="U1052" s="832"/>
      <c r="V1052" s="832"/>
      <c r="W1052" s="832"/>
      <c r="X1052" s="832"/>
      <c r="Y1052" s="832"/>
      <c r="Z1052" s="832"/>
      <c r="AA1052" s="832"/>
      <c r="AB1052" s="832"/>
      <c r="AC1052" s="832"/>
      <c r="AD1052" s="832"/>
      <c r="AE1052" s="832"/>
      <c r="AF1052" s="832"/>
      <c r="AG1052" s="832"/>
      <c r="AH1052" s="832"/>
      <c r="AI1052" s="832"/>
      <c r="AJ1052" s="832"/>
      <c r="AK1052" s="832"/>
      <c r="AL1052" s="81"/>
      <c r="AM1052" s="81"/>
      <c r="AN1052" s="81"/>
      <c r="AO1052" s="81"/>
      <c r="AP1052" s="81"/>
      <c r="AQ1052" s="81"/>
      <c r="AR1052" s="81"/>
      <c r="AS1052" s="81"/>
      <c r="AT1052" s="81"/>
      <c r="AU1052" s="81"/>
      <c r="AV1052" s="81"/>
      <c r="AW1052" s="81"/>
      <c r="AX1052" s="81"/>
      <c r="AY1052" s="81"/>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row>
    <row r="1053" spans="1:157" ht="12" customHeight="1">
      <c r="A1053" s="11"/>
      <c r="B1053" s="11"/>
      <c r="C1053" s="12"/>
      <c r="D1053" s="832"/>
      <c r="E1053" s="832"/>
      <c r="F1053" s="832"/>
      <c r="G1053" s="832"/>
      <c r="H1053" s="832"/>
      <c r="I1053" s="832"/>
      <c r="J1053" s="832"/>
      <c r="K1053" s="832"/>
      <c r="L1053" s="832"/>
      <c r="M1053" s="832"/>
      <c r="N1053" s="832"/>
      <c r="O1053" s="832"/>
      <c r="P1053" s="832"/>
      <c r="Q1053" s="832"/>
      <c r="R1053" s="832"/>
      <c r="S1053" s="832"/>
      <c r="T1053" s="832"/>
      <c r="U1053" s="832"/>
      <c r="V1053" s="832"/>
      <c r="W1053" s="832"/>
      <c r="X1053" s="832"/>
      <c r="Y1053" s="832"/>
      <c r="Z1053" s="832"/>
      <c r="AA1053" s="832"/>
      <c r="AB1053" s="832"/>
      <c r="AC1053" s="832"/>
      <c r="AD1053" s="832"/>
      <c r="AE1053" s="832"/>
      <c r="AF1053" s="832"/>
      <c r="AG1053" s="832"/>
      <c r="AH1053" s="832"/>
      <c r="AI1053" s="832"/>
      <c r="AJ1053" s="832"/>
      <c r="AK1053" s="832"/>
      <c r="AL1053" s="81"/>
      <c r="AM1053" s="81"/>
      <c r="AN1053" s="81"/>
      <c r="AO1053" s="81"/>
      <c r="AP1053" s="81"/>
      <c r="AQ1053" s="81"/>
      <c r="AR1053" s="81"/>
      <c r="AS1053" s="81"/>
      <c r="AT1053" s="81"/>
      <c r="AU1053" s="81"/>
      <c r="AV1053" s="81"/>
      <c r="AW1053" s="81"/>
      <c r="AX1053" s="81"/>
      <c r="AY1053" s="81"/>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row>
    <row r="1054" spans="1:157" ht="12" customHeight="1">
      <c r="A1054" s="11"/>
      <c r="B1054" s="11"/>
      <c r="C1054" s="12"/>
      <c r="D1054" s="832"/>
      <c r="E1054" s="832"/>
      <c r="F1054" s="832"/>
      <c r="G1054" s="832"/>
      <c r="H1054" s="832"/>
      <c r="I1054" s="832"/>
      <c r="J1054" s="832"/>
      <c r="K1054" s="832"/>
      <c r="L1054" s="832"/>
      <c r="M1054" s="832"/>
      <c r="N1054" s="832"/>
      <c r="O1054" s="832"/>
      <c r="P1054" s="832"/>
      <c r="Q1054" s="832"/>
      <c r="R1054" s="832"/>
      <c r="S1054" s="832"/>
      <c r="T1054" s="832"/>
      <c r="U1054" s="832"/>
      <c r="V1054" s="832"/>
      <c r="W1054" s="832"/>
      <c r="X1054" s="832"/>
      <c r="Y1054" s="832"/>
      <c r="Z1054" s="832"/>
      <c r="AA1054" s="832"/>
      <c r="AB1054" s="832"/>
      <c r="AC1054" s="832"/>
      <c r="AD1054" s="832"/>
      <c r="AE1054" s="832"/>
      <c r="AF1054" s="832"/>
      <c r="AG1054" s="832"/>
      <c r="AH1054" s="832"/>
      <c r="AI1054" s="832"/>
      <c r="AJ1054" s="832"/>
      <c r="AK1054" s="832"/>
      <c r="AL1054" s="81"/>
      <c r="AM1054" s="81"/>
      <c r="AN1054" s="81"/>
      <c r="AO1054" s="81"/>
      <c r="AP1054" s="81"/>
      <c r="AQ1054" s="81"/>
      <c r="AR1054" s="81"/>
      <c r="AS1054" s="81"/>
      <c r="AT1054" s="81"/>
      <c r="AU1054" s="81"/>
      <c r="AV1054" s="81"/>
      <c r="AW1054" s="81"/>
      <c r="AX1054" s="81"/>
      <c r="AY1054" s="81"/>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row>
    <row r="1055" spans="1:157" ht="12" customHeight="1">
      <c r="A1055" s="11"/>
      <c r="B1055" s="11"/>
      <c r="C1055" s="12"/>
      <c r="D1055" s="832"/>
      <c r="E1055" s="832"/>
      <c r="F1055" s="832"/>
      <c r="G1055" s="832"/>
      <c r="H1055" s="832"/>
      <c r="I1055" s="832"/>
      <c r="J1055" s="832"/>
      <c r="K1055" s="832"/>
      <c r="L1055" s="832"/>
      <c r="M1055" s="832"/>
      <c r="N1055" s="832"/>
      <c r="O1055" s="832"/>
      <c r="P1055" s="832"/>
      <c r="Q1055" s="832"/>
      <c r="R1055" s="832"/>
      <c r="S1055" s="832"/>
      <c r="T1055" s="832"/>
      <c r="U1055" s="832"/>
      <c r="V1055" s="832"/>
      <c r="W1055" s="832"/>
      <c r="X1055" s="832"/>
      <c r="Y1055" s="832"/>
      <c r="Z1055" s="832"/>
      <c r="AA1055" s="832"/>
      <c r="AB1055" s="832"/>
      <c r="AC1055" s="832"/>
      <c r="AD1055" s="832"/>
      <c r="AE1055" s="832"/>
      <c r="AF1055" s="832"/>
      <c r="AG1055" s="832"/>
      <c r="AH1055" s="832"/>
      <c r="AI1055" s="832"/>
      <c r="AJ1055" s="832"/>
      <c r="AK1055" s="832"/>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row>
    <row r="1056" spans="1:157" ht="12" customHeight="1">
      <c r="A1056" s="890" t="s">
        <v>299</v>
      </c>
      <c r="B1056" s="891"/>
      <c r="C1056" s="12">
        <v>3</v>
      </c>
      <c r="D1056" s="834" t="s">
        <v>1632</v>
      </c>
      <c r="E1056" s="832"/>
      <c r="F1056" s="832"/>
      <c r="G1056" s="832"/>
      <c r="H1056" s="832"/>
      <c r="I1056" s="832"/>
      <c r="J1056" s="832"/>
      <c r="K1056" s="832"/>
      <c r="L1056" s="832"/>
      <c r="M1056" s="832"/>
      <c r="N1056" s="832"/>
      <c r="O1056" s="832"/>
      <c r="P1056" s="832"/>
      <c r="Q1056" s="832"/>
      <c r="R1056" s="832"/>
      <c r="S1056" s="832"/>
      <c r="T1056" s="832"/>
      <c r="U1056" s="832"/>
      <c r="V1056" s="832"/>
      <c r="W1056" s="832"/>
      <c r="X1056" s="832"/>
      <c r="Y1056" s="832"/>
      <c r="Z1056" s="832"/>
      <c r="AA1056" s="832"/>
      <c r="AB1056" s="832"/>
      <c r="AC1056" s="832"/>
      <c r="AD1056" s="832"/>
      <c r="AE1056" s="832"/>
      <c r="AF1056" s="832"/>
      <c r="AG1056" s="832"/>
      <c r="AH1056" s="832"/>
      <c r="AI1056" s="832"/>
      <c r="AJ1056" s="832"/>
      <c r="AK1056" s="832"/>
      <c r="AL1056" s="4"/>
      <c r="AM1056" s="4"/>
      <c r="AN1056" s="827"/>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row>
    <row r="1057" spans="1:157" ht="12" customHeight="1">
      <c r="A1057" s="4"/>
      <c r="B1057" s="4"/>
      <c r="C1057" s="12"/>
      <c r="D1057" s="832"/>
      <c r="E1057" s="832"/>
      <c r="F1057" s="832"/>
      <c r="G1057" s="832"/>
      <c r="H1057" s="832"/>
      <c r="I1057" s="832"/>
      <c r="J1057" s="832"/>
      <c r="K1057" s="832"/>
      <c r="L1057" s="832"/>
      <c r="M1057" s="832"/>
      <c r="N1057" s="832"/>
      <c r="O1057" s="832"/>
      <c r="P1057" s="832"/>
      <c r="Q1057" s="832"/>
      <c r="R1057" s="832"/>
      <c r="S1057" s="832"/>
      <c r="T1057" s="832"/>
      <c r="U1057" s="832"/>
      <c r="V1057" s="832"/>
      <c r="W1057" s="832"/>
      <c r="X1057" s="832"/>
      <c r="Y1057" s="832"/>
      <c r="Z1057" s="832"/>
      <c r="AA1057" s="832"/>
      <c r="AB1057" s="832"/>
      <c r="AC1057" s="832"/>
      <c r="AD1057" s="832"/>
      <c r="AE1057" s="832"/>
      <c r="AF1057" s="832"/>
      <c r="AG1057" s="832"/>
      <c r="AH1057" s="832"/>
      <c r="AI1057" s="832"/>
      <c r="AJ1057" s="832"/>
      <c r="AK1057" s="832"/>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row>
    <row r="1058" spans="1:157" ht="12" customHeight="1">
      <c r="A1058" s="4"/>
      <c r="B1058" s="4"/>
      <c r="C1058" s="12"/>
      <c r="D1058" s="832"/>
      <c r="E1058" s="832"/>
      <c r="F1058" s="832"/>
      <c r="G1058" s="832"/>
      <c r="H1058" s="832"/>
      <c r="I1058" s="832"/>
      <c r="J1058" s="832"/>
      <c r="K1058" s="832"/>
      <c r="L1058" s="832"/>
      <c r="M1058" s="832"/>
      <c r="N1058" s="832"/>
      <c r="O1058" s="832"/>
      <c r="P1058" s="832"/>
      <c r="Q1058" s="832"/>
      <c r="R1058" s="832"/>
      <c r="S1058" s="832"/>
      <c r="T1058" s="832"/>
      <c r="U1058" s="832"/>
      <c r="V1058" s="832"/>
      <c r="W1058" s="832"/>
      <c r="X1058" s="832"/>
      <c r="Y1058" s="832"/>
      <c r="Z1058" s="832"/>
      <c r="AA1058" s="832"/>
      <c r="AB1058" s="832"/>
      <c r="AC1058" s="832"/>
      <c r="AD1058" s="832"/>
      <c r="AE1058" s="832"/>
      <c r="AF1058" s="832"/>
      <c r="AG1058" s="832"/>
      <c r="AH1058" s="832"/>
      <c r="AI1058" s="832"/>
      <c r="AJ1058" s="832"/>
      <c r="AK1058" s="832"/>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row>
    <row r="1059" spans="1:157" ht="12" customHeight="1">
      <c r="A1059" s="12"/>
      <c r="B1059" s="81"/>
      <c r="C1059" s="12"/>
      <c r="D1059" s="832"/>
      <c r="E1059" s="832"/>
      <c r="F1059" s="832"/>
      <c r="G1059" s="832"/>
      <c r="H1059" s="832"/>
      <c r="I1059" s="832"/>
      <c r="J1059" s="832"/>
      <c r="K1059" s="832"/>
      <c r="L1059" s="832"/>
      <c r="M1059" s="832"/>
      <c r="N1059" s="832"/>
      <c r="O1059" s="832"/>
      <c r="P1059" s="832"/>
      <c r="Q1059" s="832"/>
      <c r="R1059" s="832"/>
      <c r="S1059" s="832"/>
      <c r="T1059" s="832"/>
      <c r="U1059" s="832"/>
      <c r="V1059" s="832"/>
      <c r="W1059" s="832"/>
      <c r="X1059" s="832"/>
      <c r="Y1059" s="832"/>
      <c r="Z1059" s="832"/>
      <c r="AA1059" s="832"/>
      <c r="AB1059" s="832"/>
      <c r="AC1059" s="832"/>
      <c r="AD1059" s="832"/>
      <c r="AE1059" s="832"/>
      <c r="AF1059" s="832"/>
      <c r="AG1059" s="832"/>
      <c r="AH1059" s="832"/>
      <c r="AI1059" s="832"/>
      <c r="AJ1059" s="832"/>
      <c r="AK1059" s="832"/>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row>
    <row r="1060" spans="1:157" ht="12" customHeight="1">
      <c r="A1060" s="12"/>
      <c r="B1060" s="81"/>
      <c r="C1060" s="12"/>
      <c r="D1060" s="832"/>
      <c r="E1060" s="832"/>
      <c r="F1060" s="832"/>
      <c r="G1060" s="832"/>
      <c r="H1060" s="832"/>
      <c r="I1060" s="832"/>
      <c r="J1060" s="832"/>
      <c r="K1060" s="832"/>
      <c r="L1060" s="832"/>
      <c r="M1060" s="832"/>
      <c r="N1060" s="832"/>
      <c r="O1060" s="832"/>
      <c r="P1060" s="832"/>
      <c r="Q1060" s="832"/>
      <c r="R1060" s="832"/>
      <c r="S1060" s="832"/>
      <c r="T1060" s="832"/>
      <c r="U1060" s="832"/>
      <c r="V1060" s="832"/>
      <c r="W1060" s="832"/>
      <c r="X1060" s="832"/>
      <c r="Y1060" s="832"/>
      <c r="Z1060" s="832"/>
      <c r="AA1060" s="832"/>
      <c r="AB1060" s="832"/>
      <c r="AC1060" s="832"/>
      <c r="AD1060" s="832"/>
      <c r="AE1060" s="832"/>
      <c r="AF1060" s="832"/>
      <c r="AG1060" s="832"/>
      <c r="AH1060" s="832"/>
      <c r="AI1060" s="832"/>
      <c r="AJ1060" s="832"/>
      <c r="AK1060" s="832"/>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row>
    <row r="1061" spans="1:157" ht="12" customHeight="1">
      <c r="A1061" s="12"/>
      <c r="B1061" s="81"/>
      <c r="C1061" s="12"/>
      <c r="D1061" s="832"/>
      <c r="E1061" s="832"/>
      <c r="F1061" s="832"/>
      <c r="G1061" s="832"/>
      <c r="H1061" s="832"/>
      <c r="I1061" s="832"/>
      <c r="J1061" s="832"/>
      <c r="K1061" s="832"/>
      <c r="L1061" s="832"/>
      <c r="M1061" s="832"/>
      <c r="N1061" s="832"/>
      <c r="O1061" s="832"/>
      <c r="P1061" s="832"/>
      <c r="Q1061" s="832"/>
      <c r="R1061" s="832"/>
      <c r="S1061" s="832"/>
      <c r="T1061" s="832"/>
      <c r="U1061" s="832"/>
      <c r="V1061" s="832"/>
      <c r="W1061" s="832"/>
      <c r="X1061" s="832"/>
      <c r="Y1061" s="832"/>
      <c r="Z1061" s="832"/>
      <c r="AA1061" s="832"/>
      <c r="AB1061" s="832"/>
      <c r="AC1061" s="832"/>
      <c r="AD1061" s="832"/>
      <c r="AE1061" s="832"/>
      <c r="AF1061" s="832"/>
      <c r="AG1061" s="832"/>
      <c r="AH1061" s="832"/>
      <c r="AI1061" s="832"/>
      <c r="AJ1061" s="832"/>
      <c r="AK1061" s="832"/>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row>
    <row r="1062" spans="1:157" ht="12" customHeight="1">
      <c r="A1062" s="12"/>
      <c r="B1062" s="81"/>
      <c r="C1062" s="12"/>
      <c r="D1062" s="832"/>
      <c r="E1062" s="832"/>
      <c r="F1062" s="832"/>
      <c r="G1062" s="832"/>
      <c r="H1062" s="832"/>
      <c r="I1062" s="832"/>
      <c r="J1062" s="832"/>
      <c r="K1062" s="832"/>
      <c r="L1062" s="832"/>
      <c r="M1062" s="832"/>
      <c r="N1062" s="832"/>
      <c r="O1062" s="832"/>
      <c r="P1062" s="832"/>
      <c r="Q1062" s="832"/>
      <c r="R1062" s="832"/>
      <c r="S1062" s="832"/>
      <c r="T1062" s="832"/>
      <c r="U1062" s="832"/>
      <c r="V1062" s="832"/>
      <c r="W1062" s="832"/>
      <c r="X1062" s="832"/>
      <c r="Y1062" s="832"/>
      <c r="Z1062" s="832"/>
      <c r="AA1062" s="832"/>
      <c r="AB1062" s="832"/>
      <c r="AC1062" s="832"/>
      <c r="AD1062" s="832"/>
      <c r="AE1062" s="832"/>
      <c r="AF1062" s="832"/>
      <c r="AG1062" s="832"/>
      <c r="AH1062" s="832"/>
      <c r="AI1062" s="832"/>
      <c r="AJ1062" s="832"/>
      <c r="AK1062" s="832"/>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row>
    <row r="1063" spans="1:157" ht="12" customHeight="1">
      <c r="A1063" s="890" t="s">
        <v>299</v>
      </c>
      <c r="B1063" s="891"/>
      <c r="C1063" s="12">
        <v>4</v>
      </c>
      <c r="D1063" s="834" t="s">
        <v>1633</v>
      </c>
      <c r="E1063" s="832"/>
      <c r="F1063" s="832"/>
      <c r="G1063" s="832"/>
      <c r="H1063" s="832"/>
      <c r="I1063" s="832"/>
      <c r="J1063" s="832"/>
      <c r="K1063" s="832"/>
      <c r="L1063" s="832"/>
      <c r="M1063" s="832"/>
      <c r="N1063" s="832"/>
      <c r="O1063" s="832"/>
      <c r="P1063" s="832"/>
      <c r="Q1063" s="832"/>
      <c r="R1063" s="832"/>
      <c r="S1063" s="832"/>
      <c r="T1063" s="832"/>
      <c r="U1063" s="832"/>
      <c r="V1063" s="832"/>
      <c r="W1063" s="832"/>
      <c r="X1063" s="832"/>
      <c r="Y1063" s="832"/>
      <c r="Z1063" s="832"/>
      <c r="AA1063" s="832"/>
      <c r="AB1063" s="832"/>
      <c r="AC1063" s="832"/>
      <c r="AD1063" s="832"/>
      <c r="AE1063" s="832"/>
      <c r="AF1063" s="832"/>
      <c r="AG1063" s="832"/>
      <c r="AH1063" s="832"/>
      <c r="AI1063" s="832"/>
      <c r="AJ1063" s="832"/>
      <c r="AK1063" s="832"/>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row>
    <row r="1064" spans="1:157" ht="12" customHeight="1">
      <c r="A1064" s="11"/>
      <c r="B1064" s="11"/>
      <c r="C1064" s="12"/>
      <c r="D1064" s="832"/>
      <c r="E1064" s="832"/>
      <c r="F1064" s="832"/>
      <c r="G1064" s="832"/>
      <c r="H1064" s="832"/>
      <c r="I1064" s="832"/>
      <c r="J1064" s="832"/>
      <c r="K1064" s="832"/>
      <c r="L1064" s="832"/>
      <c r="M1064" s="832"/>
      <c r="N1064" s="832"/>
      <c r="O1064" s="832"/>
      <c r="P1064" s="832"/>
      <c r="Q1064" s="832"/>
      <c r="R1064" s="832"/>
      <c r="S1064" s="832"/>
      <c r="T1064" s="832"/>
      <c r="U1064" s="832"/>
      <c r="V1064" s="832"/>
      <c r="W1064" s="832"/>
      <c r="X1064" s="832"/>
      <c r="Y1064" s="832"/>
      <c r="Z1064" s="832"/>
      <c r="AA1064" s="832"/>
      <c r="AB1064" s="832"/>
      <c r="AC1064" s="832"/>
      <c r="AD1064" s="832"/>
      <c r="AE1064" s="832"/>
      <c r="AF1064" s="832"/>
      <c r="AG1064" s="832"/>
      <c r="AH1064" s="832"/>
      <c r="AI1064" s="832"/>
      <c r="AJ1064" s="832"/>
      <c r="AK1064" s="832"/>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row>
    <row r="1065" spans="1:157" ht="12" customHeight="1">
      <c r="A1065" s="12"/>
      <c r="B1065" s="81"/>
      <c r="C1065" s="12"/>
      <c r="D1065" s="832"/>
      <c r="E1065" s="832"/>
      <c r="F1065" s="832"/>
      <c r="G1065" s="832"/>
      <c r="H1065" s="832"/>
      <c r="I1065" s="832"/>
      <c r="J1065" s="832"/>
      <c r="K1065" s="832"/>
      <c r="L1065" s="832"/>
      <c r="M1065" s="832"/>
      <c r="N1065" s="832"/>
      <c r="O1065" s="832"/>
      <c r="P1065" s="832"/>
      <c r="Q1065" s="832"/>
      <c r="R1065" s="832"/>
      <c r="S1065" s="832"/>
      <c r="T1065" s="832"/>
      <c r="U1065" s="832"/>
      <c r="V1065" s="832"/>
      <c r="W1065" s="832"/>
      <c r="X1065" s="832"/>
      <c r="Y1065" s="832"/>
      <c r="Z1065" s="832"/>
      <c r="AA1065" s="832"/>
      <c r="AB1065" s="832"/>
      <c r="AC1065" s="832"/>
      <c r="AD1065" s="832"/>
      <c r="AE1065" s="832"/>
      <c r="AF1065" s="832"/>
      <c r="AG1065" s="832"/>
      <c r="AH1065" s="832"/>
      <c r="AI1065" s="832"/>
      <c r="AJ1065" s="832"/>
      <c r="AK1065" s="832"/>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row>
    <row r="1066" spans="1:157" ht="12" customHeight="1">
      <c r="A1066" s="890" t="s">
        <v>299</v>
      </c>
      <c r="B1066" s="891"/>
      <c r="C1066" s="12">
        <v>5</v>
      </c>
      <c r="D1066" s="834" t="s">
        <v>1634</v>
      </c>
      <c r="E1066" s="832"/>
      <c r="F1066" s="832"/>
      <c r="G1066" s="832"/>
      <c r="H1066" s="832"/>
      <c r="I1066" s="832"/>
      <c r="J1066" s="832"/>
      <c r="K1066" s="832"/>
      <c r="L1066" s="832"/>
      <c r="M1066" s="832"/>
      <c r="N1066" s="832"/>
      <c r="O1066" s="832"/>
      <c r="P1066" s="832"/>
      <c r="Q1066" s="832"/>
      <c r="R1066" s="832"/>
      <c r="S1066" s="832"/>
      <c r="T1066" s="832"/>
      <c r="U1066" s="832"/>
      <c r="V1066" s="832"/>
      <c r="W1066" s="832"/>
      <c r="X1066" s="832"/>
      <c r="Y1066" s="832"/>
      <c r="Z1066" s="832"/>
      <c r="AA1066" s="832"/>
      <c r="AB1066" s="832"/>
      <c r="AC1066" s="832"/>
      <c r="AD1066" s="832"/>
      <c r="AE1066" s="832"/>
      <c r="AF1066" s="832"/>
      <c r="AG1066" s="832"/>
      <c r="AH1066" s="832"/>
      <c r="AI1066" s="832"/>
      <c r="AJ1066" s="832"/>
      <c r="AK1066" s="832"/>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row>
    <row r="1067" spans="1:157" ht="12" customHeight="1">
      <c r="A1067" s="11"/>
      <c r="B1067" s="11"/>
      <c r="C1067" s="12"/>
      <c r="D1067" s="832"/>
      <c r="E1067" s="832"/>
      <c r="F1067" s="832"/>
      <c r="G1067" s="832"/>
      <c r="H1067" s="832"/>
      <c r="I1067" s="832"/>
      <c r="J1067" s="832"/>
      <c r="K1067" s="832"/>
      <c r="L1067" s="832"/>
      <c r="M1067" s="832"/>
      <c r="N1067" s="832"/>
      <c r="O1067" s="832"/>
      <c r="P1067" s="832"/>
      <c r="Q1067" s="832"/>
      <c r="R1067" s="832"/>
      <c r="S1067" s="832"/>
      <c r="T1067" s="832"/>
      <c r="U1067" s="832"/>
      <c r="V1067" s="832"/>
      <c r="W1067" s="832"/>
      <c r="X1067" s="832"/>
      <c r="Y1067" s="832"/>
      <c r="Z1067" s="832"/>
      <c r="AA1067" s="832"/>
      <c r="AB1067" s="832"/>
      <c r="AC1067" s="832"/>
      <c r="AD1067" s="832"/>
      <c r="AE1067" s="832"/>
      <c r="AF1067" s="832"/>
      <c r="AG1067" s="832"/>
      <c r="AH1067" s="832"/>
      <c r="AI1067" s="832"/>
      <c r="AJ1067" s="832"/>
      <c r="AK1067" s="832"/>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row>
    <row r="1068" spans="1:157" ht="12" customHeight="1">
      <c r="A1068" s="11"/>
      <c r="B1068" s="11"/>
      <c r="C1068" s="12"/>
      <c r="D1068" s="832"/>
      <c r="E1068" s="832"/>
      <c r="F1068" s="832"/>
      <c r="G1068" s="832"/>
      <c r="H1068" s="832"/>
      <c r="I1068" s="832"/>
      <c r="J1068" s="832"/>
      <c r="K1068" s="832"/>
      <c r="L1068" s="832"/>
      <c r="M1068" s="832"/>
      <c r="N1068" s="832"/>
      <c r="O1068" s="832"/>
      <c r="P1068" s="832"/>
      <c r="Q1068" s="832"/>
      <c r="R1068" s="832"/>
      <c r="S1068" s="832"/>
      <c r="T1068" s="832"/>
      <c r="U1068" s="832"/>
      <c r="V1068" s="832"/>
      <c r="W1068" s="832"/>
      <c r="X1068" s="832"/>
      <c r="Y1068" s="832"/>
      <c r="Z1068" s="832"/>
      <c r="AA1068" s="832"/>
      <c r="AB1068" s="832"/>
      <c r="AC1068" s="832"/>
      <c r="AD1068" s="832"/>
      <c r="AE1068" s="832"/>
      <c r="AF1068" s="832"/>
      <c r="AG1068" s="832"/>
      <c r="AH1068" s="832"/>
      <c r="AI1068" s="832"/>
      <c r="AJ1068" s="832"/>
      <c r="AK1068" s="832"/>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row>
    <row r="1069" spans="1:157" ht="12" customHeight="1">
      <c r="A1069" s="11"/>
      <c r="B1069" s="11"/>
      <c r="C1069" s="12"/>
      <c r="D1069" s="832"/>
      <c r="E1069" s="832"/>
      <c r="F1069" s="832"/>
      <c r="G1069" s="832"/>
      <c r="H1069" s="832"/>
      <c r="I1069" s="832"/>
      <c r="J1069" s="832"/>
      <c r="K1069" s="832"/>
      <c r="L1069" s="832"/>
      <c r="M1069" s="832"/>
      <c r="N1069" s="832"/>
      <c r="O1069" s="832"/>
      <c r="P1069" s="832"/>
      <c r="Q1069" s="832"/>
      <c r="R1069" s="832"/>
      <c r="S1069" s="832"/>
      <c r="T1069" s="832"/>
      <c r="U1069" s="832"/>
      <c r="V1069" s="832"/>
      <c r="W1069" s="832"/>
      <c r="X1069" s="832"/>
      <c r="Y1069" s="832"/>
      <c r="Z1069" s="832"/>
      <c r="AA1069" s="832"/>
      <c r="AB1069" s="832"/>
      <c r="AC1069" s="832"/>
      <c r="AD1069" s="832"/>
      <c r="AE1069" s="832"/>
      <c r="AF1069" s="832"/>
      <c r="AG1069" s="832"/>
      <c r="AH1069" s="832"/>
      <c r="AI1069" s="832"/>
      <c r="AJ1069" s="832"/>
      <c r="AK1069" s="832"/>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row>
    <row r="1070" spans="1:157" ht="12" customHeight="1">
      <c r="A1070" s="12"/>
      <c r="B1070" s="81"/>
      <c r="C1070" s="12"/>
      <c r="D1070" s="832"/>
      <c r="E1070" s="832"/>
      <c r="F1070" s="832"/>
      <c r="G1070" s="832"/>
      <c r="H1070" s="832"/>
      <c r="I1070" s="832"/>
      <c r="J1070" s="832"/>
      <c r="K1070" s="832"/>
      <c r="L1070" s="832"/>
      <c r="M1070" s="832"/>
      <c r="N1070" s="832"/>
      <c r="O1070" s="832"/>
      <c r="P1070" s="832"/>
      <c r="Q1070" s="832"/>
      <c r="R1070" s="832"/>
      <c r="S1070" s="832"/>
      <c r="T1070" s="832"/>
      <c r="U1070" s="832"/>
      <c r="V1070" s="832"/>
      <c r="W1070" s="832"/>
      <c r="X1070" s="832"/>
      <c r="Y1070" s="832"/>
      <c r="Z1070" s="832"/>
      <c r="AA1070" s="832"/>
      <c r="AB1070" s="832"/>
      <c r="AC1070" s="832"/>
      <c r="AD1070" s="832"/>
      <c r="AE1070" s="832"/>
      <c r="AF1070" s="832"/>
      <c r="AG1070" s="832"/>
      <c r="AH1070" s="832"/>
      <c r="AI1070" s="832"/>
      <c r="AJ1070" s="832"/>
      <c r="AK1070" s="832"/>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row>
    <row r="1071" spans="1:157" ht="12" customHeight="1">
      <c r="A1071" s="890" t="s">
        <v>299</v>
      </c>
      <c r="B1071" s="891"/>
      <c r="C1071" s="12">
        <v>6</v>
      </c>
      <c r="D1071" s="834" t="s">
        <v>1635</v>
      </c>
      <c r="E1071" s="832"/>
      <c r="F1071" s="832"/>
      <c r="G1071" s="832"/>
      <c r="H1071" s="832"/>
      <c r="I1071" s="832"/>
      <c r="J1071" s="832"/>
      <c r="K1071" s="832"/>
      <c r="L1071" s="832"/>
      <c r="M1071" s="832"/>
      <c r="N1071" s="832"/>
      <c r="O1071" s="832"/>
      <c r="P1071" s="832"/>
      <c r="Q1071" s="832"/>
      <c r="R1071" s="832"/>
      <c r="S1071" s="832"/>
      <c r="T1071" s="832"/>
      <c r="U1071" s="832"/>
      <c r="V1071" s="832"/>
      <c r="W1071" s="832"/>
      <c r="X1071" s="832"/>
      <c r="Y1071" s="832"/>
      <c r="Z1071" s="832"/>
      <c r="AA1071" s="832"/>
      <c r="AB1071" s="832"/>
      <c r="AC1071" s="832"/>
      <c r="AD1071" s="832"/>
      <c r="AE1071" s="832"/>
      <c r="AF1071" s="832"/>
      <c r="AG1071" s="832"/>
      <c r="AH1071" s="832"/>
      <c r="AI1071" s="832"/>
      <c r="AJ1071" s="832"/>
      <c r="AK1071" s="832"/>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row>
    <row r="1072" spans="1:157" ht="12" customHeight="1">
      <c r="A1072" s="12"/>
      <c r="B1072" s="81"/>
      <c r="C1072" s="12"/>
      <c r="D1072" s="832"/>
      <c r="E1072" s="832"/>
      <c r="F1072" s="832"/>
      <c r="G1072" s="832"/>
      <c r="H1072" s="832"/>
      <c r="I1072" s="832"/>
      <c r="J1072" s="832"/>
      <c r="K1072" s="832"/>
      <c r="L1072" s="832"/>
      <c r="M1072" s="832"/>
      <c r="N1072" s="832"/>
      <c r="O1072" s="832"/>
      <c r="P1072" s="832"/>
      <c r="Q1072" s="832"/>
      <c r="R1072" s="832"/>
      <c r="S1072" s="832"/>
      <c r="T1072" s="832"/>
      <c r="U1072" s="832"/>
      <c r="V1072" s="832"/>
      <c r="W1072" s="832"/>
      <c r="X1072" s="832"/>
      <c r="Y1072" s="832"/>
      <c r="Z1072" s="832"/>
      <c r="AA1072" s="832"/>
      <c r="AB1072" s="832"/>
      <c r="AC1072" s="832"/>
      <c r="AD1072" s="832"/>
      <c r="AE1072" s="832"/>
      <c r="AF1072" s="832"/>
      <c r="AG1072" s="832"/>
      <c r="AH1072" s="832"/>
      <c r="AI1072" s="832"/>
      <c r="AJ1072" s="832"/>
      <c r="AK1072" s="832"/>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row>
    <row r="1073" spans="1:157" ht="12" customHeight="1">
      <c r="A1073" s="12"/>
      <c r="B1073" s="81"/>
      <c r="C1073" s="12"/>
      <c r="D1073" s="832"/>
      <c r="E1073" s="832"/>
      <c r="F1073" s="832"/>
      <c r="G1073" s="832"/>
      <c r="H1073" s="832"/>
      <c r="I1073" s="832"/>
      <c r="J1073" s="832"/>
      <c r="K1073" s="832"/>
      <c r="L1073" s="832"/>
      <c r="M1073" s="832"/>
      <c r="N1073" s="832"/>
      <c r="O1073" s="832"/>
      <c r="P1073" s="832"/>
      <c r="Q1073" s="832"/>
      <c r="R1073" s="832"/>
      <c r="S1073" s="832"/>
      <c r="T1073" s="832"/>
      <c r="U1073" s="832"/>
      <c r="V1073" s="832"/>
      <c r="W1073" s="832"/>
      <c r="X1073" s="832"/>
      <c r="Y1073" s="832"/>
      <c r="Z1073" s="832"/>
      <c r="AA1073" s="832"/>
      <c r="AB1073" s="832"/>
      <c r="AC1073" s="832"/>
      <c r="AD1073" s="832"/>
      <c r="AE1073" s="832"/>
      <c r="AF1073" s="832"/>
      <c r="AG1073" s="832"/>
      <c r="AH1073" s="832"/>
      <c r="AI1073" s="832"/>
      <c r="AJ1073" s="832"/>
      <c r="AK1073" s="832"/>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row>
    <row r="1074" spans="1:157" ht="12" customHeight="1">
      <c r="A1074" s="890" t="s">
        <v>299</v>
      </c>
      <c r="B1074" s="891"/>
      <c r="C1074" s="12">
        <v>7</v>
      </c>
      <c r="D1074" s="834" t="s">
        <v>1636</v>
      </c>
      <c r="E1074" s="832"/>
      <c r="F1074" s="832"/>
      <c r="G1074" s="832"/>
      <c r="H1074" s="832"/>
      <c r="I1074" s="832"/>
      <c r="J1074" s="832"/>
      <c r="K1074" s="832"/>
      <c r="L1074" s="832"/>
      <c r="M1074" s="832"/>
      <c r="N1074" s="832"/>
      <c r="O1074" s="832"/>
      <c r="P1074" s="832"/>
      <c r="Q1074" s="832"/>
      <c r="R1074" s="832"/>
      <c r="S1074" s="832"/>
      <c r="T1074" s="832"/>
      <c r="U1074" s="832"/>
      <c r="V1074" s="832"/>
      <c r="W1074" s="832"/>
      <c r="X1074" s="832"/>
      <c r="Y1074" s="832"/>
      <c r="Z1074" s="832"/>
      <c r="AA1074" s="832"/>
      <c r="AB1074" s="832"/>
      <c r="AC1074" s="832"/>
      <c r="AD1074" s="832"/>
      <c r="AE1074" s="832"/>
      <c r="AF1074" s="832"/>
      <c r="AG1074" s="832"/>
      <c r="AH1074" s="832"/>
      <c r="AI1074" s="832"/>
      <c r="AJ1074" s="832"/>
      <c r="AK1074" s="832"/>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row>
    <row r="1075" spans="1:157" ht="12" customHeight="1">
      <c r="A1075" s="11"/>
      <c r="B1075" s="11"/>
      <c r="C1075" s="12"/>
      <c r="D1075" s="832"/>
      <c r="E1075" s="832"/>
      <c r="F1075" s="832"/>
      <c r="G1075" s="832"/>
      <c r="H1075" s="832"/>
      <c r="I1075" s="832"/>
      <c r="J1075" s="832"/>
      <c r="K1075" s="832"/>
      <c r="L1075" s="832"/>
      <c r="M1075" s="832"/>
      <c r="N1075" s="832"/>
      <c r="O1075" s="832"/>
      <c r="P1075" s="832"/>
      <c r="Q1075" s="832"/>
      <c r="R1075" s="832"/>
      <c r="S1075" s="832"/>
      <c r="T1075" s="832"/>
      <c r="U1075" s="832"/>
      <c r="V1075" s="832"/>
      <c r="W1075" s="832"/>
      <c r="X1075" s="832"/>
      <c r="Y1075" s="832"/>
      <c r="Z1075" s="832"/>
      <c r="AA1075" s="832"/>
      <c r="AB1075" s="832"/>
      <c r="AC1075" s="832"/>
      <c r="AD1075" s="832"/>
      <c r="AE1075" s="832"/>
      <c r="AF1075" s="832"/>
      <c r="AG1075" s="832"/>
      <c r="AH1075" s="832"/>
      <c r="AI1075" s="832"/>
      <c r="AJ1075" s="832"/>
      <c r="AK1075" s="832"/>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row>
    <row r="1076" spans="1:157" ht="12" customHeight="1">
      <c r="A1076" s="11"/>
      <c r="B1076" s="11"/>
      <c r="C1076" s="12"/>
      <c r="D1076" s="832"/>
      <c r="E1076" s="832"/>
      <c r="F1076" s="832"/>
      <c r="G1076" s="832"/>
      <c r="H1076" s="832"/>
      <c r="I1076" s="832"/>
      <c r="J1076" s="832"/>
      <c r="K1076" s="832"/>
      <c r="L1076" s="832"/>
      <c r="M1076" s="832"/>
      <c r="N1076" s="832"/>
      <c r="O1076" s="832"/>
      <c r="P1076" s="832"/>
      <c r="Q1076" s="832"/>
      <c r="R1076" s="832"/>
      <c r="S1076" s="832"/>
      <c r="T1076" s="832"/>
      <c r="U1076" s="832"/>
      <c r="V1076" s="832"/>
      <c r="W1076" s="832"/>
      <c r="X1076" s="832"/>
      <c r="Y1076" s="832"/>
      <c r="Z1076" s="832"/>
      <c r="AA1076" s="832"/>
      <c r="AB1076" s="832"/>
      <c r="AC1076" s="832"/>
      <c r="AD1076" s="832"/>
      <c r="AE1076" s="832"/>
      <c r="AF1076" s="832"/>
      <c r="AG1076" s="832"/>
      <c r="AH1076" s="832"/>
      <c r="AI1076" s="832"/>
      <c r="AJ1076" s="832"/>
      <c r="AK1076" s="832"/>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row>
    <row r="1077" spans="1:157" ht="12" customHeight="1">
      <c r="A1077" s="12"/>
      <c r="B1077" s="81"/>
      <c r="C1077" s="12"/>
      <c r="D1077" s="832"/>
      <c r="E1077" s="832"/>
      <c r="F1077" s="832"/>
      <c r="G1077" s="832"/>
      <c r="H1077" s="832"/>
      <c r="I1077" s="832"/>
      <c r="J1077" s="832"/>
      <c r="K1077" s="832"/>
      <c r="L1077" s="832"/>
      <c r="M1077" s="832"/>
      <c r="N1077" s="832"/>
      <c r="O1077" s="832"/>
      <c r="P1077" s="832"/>
      <c r="Q1077" s="832"/>
      <c r="R1077" s="832"/>
      <c r="S1077" s="832"/>
      <c r="T1077" s="832"/>
      <c r="U1077" s="832"/>
      <c r="V1077" s="832"/>
      <c r="W1077" s="832"/>
      <c r="X1077" s="832"/>
      <c r="Y1077" s="832"/>
      <c r="Z1077" s="832"/>
      <c r="AA1077" s="832"/>
      <c r="AB1077" s="832"/>
      <c r="AC1077" s="832"/>
      <c r="AD1077" s="832"/>
      <c r="AE1077" s="832"/>
      <c r="AF1077" s="832"/>
      <c r="AG1077" s="832"/>
      <c r="AH1077" s="832"/>
      <c r="AI1077" s="832"/>
      <c r="AJ1077" s="832"/>
      <c r="AK1077" s="832"/>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row>
    <row r="1078" spans="1:157" ht="12" customHeight="1">
      <c r="A1078" s="890" t="s">
        <v>299</v>
      </c>
      <c r="B1078" s="891"/>
      <c r="C1078" s="12">
        <v>8</v>
      </c>
      <c r="D1078" s="879" t="s">
        <v>1637</v>
      </c>
      <c r="E1078" s="832"/>
      <c r="F1078" s="832"/>
      <c r="G1078" s="832"/>
      <c r="H1078" s="832"/>
      <c r="I1078" s="832"/>
      <c r="J1078" s="832"/>
      <c r="K1078" s="832"/>
      <c r="L1078" s="832"/>
      <c r="M1078" s="832"/>
      <c r="N1078" s="832"/>
      <c r="O1078" s="832"/>
      <c r="P1078" s="832"/>
      <c r="Q1078" s="832"/>
      <c r="R1078" s="832"/>
      <c r="S1078" s="832"/>
      <c r="T1078" s="832"/>
      <c r="U1078" s="832"/>
      <c r="V1078" s="832"/>
      <c r="W1078" s="832"/>
      <c r="X1078" s="832"/>
      <c r="Y1078" s="832"/>
      <c r="Z1078" s="832"/>
      <c r="AA1078" s="832"/>
      <c r="AB1078" s="832"/>
      <c r="AC1078" s="832"/>
      <c r="AD1078" s="832"/>
      <c r="AE1078" s="832"/>
      <c r="AF1078" s="832"/>
      <c r="AG1078" s="832"/>
      <c r="AH1078" s="832"/>
      <c r="AI1078" s="832"/>
      <c r="AJ1078" s="832"/>
      <c r="AK1078" s="832"/>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row>
    <row r="1079" spans="1:157" ht="12" customHeight="1">
      <c r="A1079" s="11"/>
      <c r="B1079" s="11"/>
      <c r="C1079" s="12"/>
      <c r="D1079" s="832"/>
      <c r="E1079" s="832"/>
      <c r="F1079" s="832"/>
      <c r="G1079" s="832"/>
      <c r="H1079" s="832"/>
      <c r="I1079" s="832"/>
      <c r="J1079" s="832"/>
      <c r="K1079" s="832"/>
      <c r="L1079" s="832"/>
      <c r="M1079" s="832"/>
      <c r="N1079" s="832"/>
      <c r="O1079" s="832"/>
      <c r="P1079" s="832"/>
      <c r="Q1079" s="832"/>
      <c r="R1079" s="832"/>
      <c r="S1079" s="832"/>
      <c r="T1079" s="832"/>
      <c r="U1079" s="832"/>
      <c r="V1079" s="832"/>
      <c r="W1079" s="832"/>
      <c r="X1079" s="832"/>
      <c r="Y1079" s="832"/>
      <c r="Z1079" s="832"/>
      <c r="AA1079" s="832"/>
      <c r="AB1079" s="832"/>
      <c r="AC1079" s="832"/>
      <c r="AD1079" s="832"/>
      <c r="AE1079" s="832"/>
      <c r="AF1079" s="832"/>
      <c r="AG1079" s="832"/>
      <c r="AH1079" s="832"/>
      <c r="AI1079" s="832"/>
      <c r="AJ1079" s="832"/>
      <c r="AK1079" s="832"/>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row>
    <row r="1080" spans="1:157" ht="12" customHeight="1">
      <c r="A1080" s="11"/>
      <c r="B1080" s="11"/>
      <c r="C1080" s="12"/>
      <c r="D1080" s="832"/>
      <c r="E1080" s="832"/>
      <c r="F1080" s="832"/>
      <c r="G1080" s="832"/>
      <c r="H1080" s="832"/>
      <c r="I1080" s="832"/>
      <c r="J1080" s="832"/>
      <c r="K1080" s="832"/>
      <c r="L1080" s="832"/>
      <c r="M1080" s="832"/>
      <c r="N1080" s="832"/>
      <c r="O1080" s="832"/>
      <c r="P1080" s="832"/>
      <c r="Q1080" s="832"/>
      <c r="R1080" s="832"/>
      <c r="S1080" s="832"/>
      <c r="T1080" s="832"/>
      <c r="U1080" s="832"/>
      <c r="V1080" s="832"/>
      <c r="W1080" s="832"/>
      <c r="X1080" s="832"/>
      <c r="Y1080" s="832"/>
      <c r="Z1080" s="832"/>
      <c r="AA1080" s="832"/>
      <c r="AB1080" s="832"/>
      <c r="AC1080" s="832"/>
      <c r="AD1080" s="832"/>
      <c r="AE1080" s="832"/>
      <c r="AF1080" s="832"/>
      <c r="AG1080" s="832"/>
      <c r="AH1080" s="832"/>
      <c r="AI1080" s="832"/>
      <c r="AJ1080" s="832"/>
      <c r="AK1080" s="832"/>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row>
    <row r="1081" spans="1:157" ht="12" customHeight="1">
      <c r="A1081" s="12"/>
      <c r="B1081" s="81"/>
      <c r="C1081" s="12"/>
      <c r="D1081" s="832"/>
      <c r="E1081" s="832"/>
      <c r="F1081" s="832"/>
      <c r="G1081" s="832"/>
      <c r="H1081" s="832"/>
      <c r="I1081" s="832"/>
      <c r="J1081" s="832"/>
      <c r="K1081" s="832"/>
      <c r="L1081" s="832"/>
      <c r="M1081" s="832"/>
      <c r="N1081" s="832"/>
      <c r="O1081" s="832"/>
      <c r="P1081" s="832"/>
      <c r="Q1081" s="832"/>
      <c r="R1081" s="832"/>
      <c r="S1081" s="832"/>
      <c r="T1081" s="832"/>
      <c r="U1081" s="832"/>
      <c r="V1081" s="832"/>
      <c r="W1081" s="832"/>
      <c r="X1081" s="832"/>
      <c r="Y1081" s="832"/>
      <c r="Z1081" s="832"/>
      <c r="AA1081" s="832"/>
      <c r="AB1081" s="832"/>
      <c r="AC1081" s="832"/>
      <c r="AD1081" s="832"/>
      <c r="AE1081" s="832"/>
      <c r="AF1081" s="832"/>
      <c r="AG1081" s="832"/>
      <c r="AH1081" s="832"/>
      <c r="AI1081" s="832"/>
      <c r="AJ1081" s="832"/>
      <c r="AK1081" s="832"/>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row>
    <row r="1082" spans="1:157" ht="12" customHeight="1">
      <c r="A1082" s="890" t="s">
        <v>299</v>
      </c>
      <c r="B1082" s="891"/>
      <c r="C1082" s="12">
        <v>9</v>
      </c>
      <c r="D1082" s="834" t="s">
        <v>1638</v>
      </c>
      <c r="E1082" s="832"/>
      <c r="F1082" s="832"/>
      <c r="G1082" s="832"/>
      <c r="H1082" s="832"/>
      <c r="I1082" s="832"/>
      <c r="J1082" s="832"/>
      <c r="K1082" s="832"/>
      <c r="L1082" s="832"/>
      <c r="M1082" s="832"/>
      <c r="N1082" s="832"/>
      <c r="O1082" s="832"/>
      <c r="P1082" s="832"/>
      <c r="Q1082" s="832"/>
      <c r="R1082" s="832"/>
      <c r="S1082" s="832"/>
      <c r="T1082" s="832"/>
      <c r="U1082" s="832"/>
      <c r="V1082" s="832"/>
      <c r="W1082" s="832"/>
      <c r="X1082" s="832"/>
      <c r="Y1082" s="832"/>
      <c r="Z1082" s="832"/>
      <c r="AA1082" s="832"/>
      <c r="AB1082" s="832"/>
      <c r="AC1082" s="832"/>
      <c r="AD1082" s="832"/>
      <c r="AE1082" s="832"/>
      <c r="AF1082" s="832"/>
      <c r="AG1082" s="832"/>
      <c r="AH1082" s="832"/>
      <c r="AI1082" s="832"/>
      <c r="AJ1082" s="832"/>
      <c r="AK1082" s="832"/>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row>
    <row r="1083" spans="1:157" ht="15" customHeight="1">
      <c r="A1083" s="12"/>
      <c r="B1083" s="81"/>
      <c r="C1083" s="12"/>
      <c r="D1083" s="832"/>
      <c r="E1083" s="832"/>
      <c r="F1083" s="832"/>
      <c r="G1083" s="832"/>
      <c r="H1083" s="832"/>
      <c r="I1083" s="832"/>
      <c r="J1083" s="832"/>
      <c r="K1083" s="832"/>
      <c r="L1083" s="832"/>
      <c r="M1083" s="832"/>
      <c r="N1083" s="832"/>
      <c r="O1083" s="832"/>
      <c r="P1083" s="832"/>
      <c r="Q1083" s="832"/>
      <c r="R1083" s="832"/>
      <c r="S1083" s="832"/>
      <c r="T1083" s="832"/>
      <c r="U1083" s="832"/>
      <c r="V1083" s="832"/>
      <c r="W1083" s="832"/>
      <c r="X1083" s="832"/>
      <c r="Y1083" s="832"/>
      <c r="Z1083" s="832"/>
      <c r="AA1083" s="832"/>
      <c r="AB1083" s="832"/>
      <c r="AC1083" s="832"/>
      <c r="AD1083" s="832"/>
      <c r="AE1083" s="832"/>
      <c r="AF1083" s="832"/>
      <c r="AG1083" s="832"/>
      <c r="AH1083" s="832"/>
      <c r="AI1083" s="832"/>
      <c r="AJ1083" s="832"/>
      <c r="AK1083" s="832"/>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row>
    <row r="1084" spans="1:157" ht="15" customHeight="1">
      <c r="A1084" s="4"/>
      <c r="B1084" s="4"/>
      <c r="C1084" s="4"/>
      <c r="D1084" s="832"/>
      <c r="E1084" s="832"/>
      <c r="F1084" s="832"/>
      <c r="G1084" s="832"/>
      <c r="H1084" s="832"/>
      <c r="I1084" s="832"/>
      <c r="J1084" s="832"/>
      <c r="K1084" s="832"/>
      <c r="L1084" s="832"/>
      <c r="M1084" s="832"/>
      <c r="N1084" s="832"/>
      <c r="O1084" s="832"/>
      <c r="P1084" s="832"/>
      <c r="Q1084" s="832"/>
      <c r="R1084" s="832"/>
      <c r="S1084" s="832"/>
      <c r="T1084" s="832"/>
      <c r="U1084" s="832"/>
      <c r="V1084" s="832"/>
      <c r="W1084" s="832"/>
      <c r="X1084" s="832"/>
      <c r="Y1084" s="832"/>
      <c r="Z1084" s="832"/>
      <c r="AA1084" s="832"/>
      <c r="AB1084" s="832"/>
      <c r="AC1084" s="832"/>
      <c r="AD1084" s="832"/>
      <c r="AE1084" s="832"/>
      <c r="AF1084" s="832"/>
      <c r="AG1084" s="832"/>
      <c r="AH1084" s="832"/>
      <c r="AI1084" s="832"/>
      <c r="AJ1084" s="832"/>
      <c r="AK1084" s="832"/>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row>
    <row r="1085" spans="1:157" ht="15" customHeight="1">
      <c r="A1085" s="4"/>
      <c r="B1085" s="4"/>
      <c r="C1085" s="4"/>
      <c r="D1085" s="4"/>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row>
    <row r="1086" spans="1:157" ht="15" hidden="1" customHeight="1">
      <c r="A1086" s="4"/>
      <c r="B1086" s="4"/>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row>
    <row r="1087" spans="1:157" ht="15" hidden="1" customHeight="1">
      <c r="A1087" s="4"/>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row>
  </sheetData>
  <mergeCells count="2609">
    <mergeCell ref="A8:AL8"/>
    <mergeCell ref="A9:AL9"/>
    <mergeCell ref="A10:AL10"/>
    <mergeCell ref="A11:AL11"/>
    <mergeCell ref="A12:AL12"/>
    <mergeCell ref="A13:AL14"/>
    <mergeCell ref="H16:AJ16"/>
    <mergeCell ref="H18:AJ18"/>
    <mergeCell ref="A20:AL20"/>
    <mergeCell ref="A21:AL21"/>
    <mergeCell ref="M26:Q26"/>
    <mergeCell ref="M27:Q27"/>
    <mergeCell ref="O33:P33"/>
    <mergeCell ref="L122:N122"/>
    <mergeCell ref="G122:H122"/>
    <mergeCell ref="C124:K124"/>
    <mergeCell ref="Y126:AK126"/>
    <mergeCell ref="P122:Q122"/>
    <mergeCell ref="Y129:AK129"/>
    <mergeCell ref="Y132:AK132"/>
    <mergeCell ref="F150:T150"/>
    <mergeCell ref="O153:AH153"/>
    <mergeCell ref="O154:AH154"/>
    <mergeCell ref="O155:AH155"/>
    <mergeCell ref="O156:AH156"/>
    <mergeCell ref="O157:X157"/>
    <mergeCell ref="O158:R158"/>
    <mergeCell ref="O159:T159"/>
    <mergeCell ref="W159:X159"/>
    <mergeCell ref="O160:T160"/>
    <mergeCell ref="O161:AH161"/>
    <mergeCell ref="D164:AH164"/>
    <mergeCell ref="A169:AL170"/>
    <mergeCell ref="J173:S173"/>
    <mergeCell ref="J174:Z174"/>
    <mergeCell ref="U175:V175"/>
    <mergeCell ref="U176:V176"/>
    <mergeCell ref="X176:Y176"/>
    <mergeCell ref="R177:S177"/>
    <mergeCell ref="AF178:AG178"/>
    <mergeCell ref="AI178:AK178"/>
    <mergeCell ref="X180:Y180"/>
    <mergeCell ref="I184:AE184"/>
    <mergeCell ref="I185:AE185"/>
    <mergeCell ref="E187:AE188"/>
    <mergeCell ref="I189:P189"/>
    <mergeCell ref="T189:AE189"/>
    <mergeCell ref="I190:N190"/>
    <mergeCell ref="T190:AE190"/>
    <mergeCell ref="N191:AE192"/>
    <mergeCell ref="T193:AI193"/>
    <mergeCell ref="T194:U194"/>
    <mergeCell ref="AH194:AI194"/>
    <mergeCell ref="T195:U195"/>
    <mergeCell ref="AH195:AI195"/>
    <mergeCell ref="T196:U196"/>
    <mergeCell ref="AH196:AI196"/>
    <mergeCell ref="T197:U197"/>
    <mergeCell ref="Y198:Z198"/>
    <mergeCell ref="D203:M203"/>
    <mergeCell ref="P203:U203"/>
    <mergeCell ref="Z203:AF205"/>
    <mergeCell ref="P204:U204"/>
    <mergeCell ref="AP204:AQ204"/>
    <mergeCell ref="D204:M204"/>
    <mergeCell ref="D207:M207"/>
    <mergeCell ref="D210:M210"/>
    <mergeCell ref="Y211:Z211"/>
    <mergeCell ref="D213:Z213"/>
    <mergeCell ref="AB214:AL214"/>
    <mergeCell ref="AB215:AL215"/>
    <mergeCell ref="D219:Z219"/>
    <mergeCell ref="A221:AL222"/>
    <mergeCell ref="AI225:AJ225"/>
    <mergeCell ref="AI226:AJ226"/>
    <mergeCell ref="AI227:AJ227"/>
    <mergeCell ref="AI228:AJ228"/>
    <mergeCell ref="M231:AK231"/>
    <mergeCell ref="M232:AE232"/>
    <mergeCell ref="M233:T233"/>
    <mergeCell ref="W233:X233"/>
    <mergeCell ref="AC233:AE233"/>
    <mergeCell ref="M234:AE234"/>
    <mergeCell ref="M235:R235"/>
    <mergeCell ref="U235:W235"/>
    <mergeCell ref="Z235:AE235"/>
    <mergeCell ref="M236:AE236"/>
    <mergeCell ref="M237:T237"/>
    <mergeCell ref="AA237:AK237"/>
    <mergeCell ref="M238:AE238"/>
    <mergeCell ref="M242:AE242"/>
    <mergeCell ref="AF242:AK242"/>
    <mergeCell ref="M246:R246"/>
    <mergeCell ref="M248:T248"/>
    <mergeCell ref="AA248:AK248"/>
    <mergeCell ref="T266:X266"/>
    <mergeCell ref="D269:H269"/>
    <mergeCell ref="X269:AC269"/>
    <mergeCell ref="L273:AJ273"/>
    <mergeCell ref="L274:AD274"/>
    <mergeCell ref="V275:W275"/>
    <mergeCell ref="AB275:AD275"/>
    <mergeCell ref="L275:S275"/>
    <mergeCell ref="L276:AD276"/>
    <mergeCell ref="U254:W254"/>
    <mergeCell ref="Z254:AE254"/>
    <mergeCell ref="M255:AE255"/>
    <mergeCell ref="M256:T256"/>
    <mergeCell ref="AA256:AK256"/>
    <mergeCell ref="M258:AE258"/>
    <mergeCell ref="AF258:AK258"/>
    <mergeCell ref="M259:AE259"/>
    <mergeCell ref="W260:X260"/>
    <mergeCell ref="AC260:AE260"/>
    <mergeCell ref="M261:AE261"/>
    <mergeCell ref="AH261:AK261"/>
    <mergeCell ref="M260:T260"/>
    <mergeCell ref="M262:R262"/>
    <mergeCell ref="U262:W262"/>
    <mergeCell ref="H286:R286"/>
    <mergeCell ref="AA286:AK286"/>
    <mergeCell ref="H287:R287"/>
    <mergeCell ref="AA287:AK287"/>
    <mergeCell ref="H288:R288"/>
    <mergeCell ref="H289:R289"/>
    <mergeCell ref="U246:W246"/>
    <mergeCell ref="Z246:AE246"/>
    <mergeCell ref="M243:AE243"/>
    <mergeCell ref="M244:T244"/>
    <mergeCell ref="W244:X244"/>
    <mergeCell ref="AC244:AE244"/>
    <mergeCell ref="M245:AE245"/>
    <mergeCell ref="AH245:AK245"/>
    <mergeCell ref="M247:AE247"/>
    <mergeCell ref="M250:AE250"/>
    <mergeCell ref="AF250:AK250"/>
    <mergeCell ref="M251:AE251"/>
    <mergeCell ref="W252:X252"/>
    <mergeCell ref="AC252:AE252"/>
    <mergeCell ref="M253:AE253"/>
    <mergeCell ref="AH253:AK253"/>
    <mergeCell ref="M252:T252"/>
    <mergeCell ref="M254:R254"/>
    <mergeCell ref="Z262:AE262"/>
    <mergeCell ref="M263:AE263"/>
    <mergeCell ref="M264:T264"/>
    <mergeCell ref="AA264:AK264"/>
    <mergeCell ref="T277:V277"/>
    <mergeCell ref="Y277:AD277"/>
    <mergeCell ref="L278:AD278"/>
    <mergeCell ref="L279:AD279"/>
    <mergeCell ref="AA304:AK304"/>
    <mergeCell ref="AA305:AK305"/>
    <mergeCell ref="AA306:AF306"/>
    <mergeCell ref="AI306:AK306"/>
    <mergeCell ref="AA307:AF307"/>
    <mergeCell ref="AA308:AK308"/>
    <mergeCell ref="AA310:AK310"/>
    <mergeCell ref="AA311:AK311"/>
    <mergeCell ref="AA312:AK312"/>
    <mergeCell ref="AA313:AK313"/>
    <mergeCell ref="AA314:AF314"/>
    <mergeCell ref="AI314:AK314"/>
    <mergeCell ref="P306:R306"/>
    <mergeCell ref="H307:M307"/>
    <mergeCell ref="H308:R308"/>
    <mergeCell ref="H310:R310"/>
    <mergeCell ref="H311:R311"/>
    <mergeCell ref="H312:R312"/>
    <mergeCell ref="A281:AL282"/>
    <mergeCell ref="AA288:AK288"/>
    <mergeCell ref="AA289:AK289"/>
    <mergeCell ref="L277:Q277"/>
    <mergeCell ref="AA315:AF315"/>
    <mergeCell ref="AA316:AK316"/>
    <mergeCell ref="AA324:AK324"/>
    <mergeCell ref="AA326:AK326"/>
    <mergeCell ref="AA318:AK318"/>
    <mergeCell ref="AA319:AK319"/>
    <mergeCell ref="AA320:AK320"/>
    <mergeCell ref="AA321:AK321"/>
    <mergeCell ref="AA322:AF322"/>
    <mergeCell ref="AI322:AK322"/>
    <mergeCell ref="AA323:AF323"/>
    <mergeCell ref="D446:AF446"/>
    <mergeCell ref="AG446:AJ446"/>
    <mergeCell ref="H300:R300"/>
    <mergeCell ref="H302:R302"/>
    <mergeCell ref="H303:R303"/>
    <mergeCell ref="H304:R304"/>
    <mergeCell ref="H305:R305"/>
    <mergeCell ref="H306:M306"/>
    <mergeCell ref="H331:M331"/>
    <mergeCell ref="H332:R332"/>
    <mergeCell ref="H334:R334"/>
    <mergeCell ref="H290:M290"/>
    <mergeCell ref="P290:R290"/>
    <mergeCell ref="AA290:AF290"/>
    <mergeCell ref="AI290:AK290"/>
    <mergeCell ref="H291:M291"/>
    <mergeCell ref="AA291:AF291"/>
    <mergeCell ref="D437:AF437"/>
    <mergeCell ref="AG437:AJ437"/>
    <mergeCell ref="D438:AF438"/>
    <mergeCell ref="AG438:AJ438"/>
    <mergeCell ref="D439:AF439"/>
    <mergeCell ref="AG439:AJ439"/>
    <mergeCell ref="D440:AF440"/>
    <mergeCell ref="AG440:AJ440"/>
    <mergeCell ref="D441:AF441"/>
    <mergeCell ref="AG441:AJ441"/>
    <mergeCell ref="AG442:AJ442"/>
    <mergeCell ref="D442:AF442"/>
    <mergeCell ref="D443:AF443"/>
    <mergeCell ref="AG443:AJ443"/>
    <mergeCell ref="D444:AF444"/>
    <mergeCell ref="AG444:AJ444"/>
    <mergeCell ref="D445:AF445"/>
    <mergeCell ref="AG445:AJ445"/>
    <mergeCell ref="AC454:AF454"/>
    <mergeCell ref="AC455:AF455"/>
    <mergeCell ref="D464:V464"/>
    <mergeCell ref="W464:Y464"/>
    <mergeCell ref="R410:S410"/>
    <mergeCell ref="R411:S411"/>
    <mergeCell ref="AD411:AE411"/>
    <mergeCell ref="S412:T412"/>
    <mergeCell ref="H413:AE414"/>
    <mergeCell ref="E417:G417"/>
    <mergeCell ref="I417:K417"/>
    <mergeCell ref="P417:R417"/>
    <mergeCell ref="W417:Y417"/>
    <mergeCell ref="AF417:AH417"/>
    <mergeCell ref="E419:AJ419"/>
    <mergeCell ref="I420:K420"/>
    <mergeCell ref="P420:R420"/>
    <mergeCell ref="AE423:AF423"/>
    <mergeCell ref="P423:Q423"/>
    <mergeCell ref="P424:Q424"/>
    <mergeCell ref="AE424:AF424"/>
    <mergeCell ref="F426:AH427"/>
    <mergeCell ref="Q428:R428"/>
    <mergeCell ref="AF429:AG429"/>
    <mergeCell ref="Z431:AA431"/>
    <mergeCell ref="Z433:AA433"/>
    <mergeCell ref="D436:AF436"/>
    <mergeCell ref="AG436:AJ436"/>
    <mergeCell ref="D447:AF447"/>
    <mergeCell ref="AG447:AJ447"/>
    <mergeCell ref="D448:AF448"/>
    <mergeCell ref="AG448:AJ448"/>
    <mergeCell ref="Y494:AC494"/>
    <mergeCell ref="AD494:AH494"/>
    <mergeCell ref="T492:X492"/>
    <mergeCell ref="Y492:AC492"/>
    <mergeCell ref="AD492:AH492"/>
    <mergeCell ref="T493:X493"/>
    <mergeCell ref="Y493:AC493"/>
    <mergeCell ref="AD493:AH493"/>
    <mergeCell ref="T494:X494"/>
    <mergeCell ref="D465:V465"/>
    <mergeCell ref="W465:Y465"/>
    <mergeCell ref="D466:V466"/>
    <mergeCell ref="W466:Y466"/>
    <mergeCell ref="D467:V467"/>
    <mergeCell ref="W467:Y467"/>
    <mergeCell ref="W468:Y468"/>
    <mergeCell ref="D468:V468"/>
    <mergeCell ref="D469:V469"/>
    <mergeCell ref="W469:Y469"/>
    <mergeCell ref="D470:V470"/>
    <mergeCell ref="W470:Y470"/>
    <mergeCell ref="D471:V471"/>
    <mergeCell ref="W471:Y471"/>
    <mergeCell ref="A478:AL479"/>
    <mergeCell ref="T483:AH483"/>
    <mergeCell ref="T484:X485"/>
    <mergeCell ref="Y484:AC485"/>
    <mergeCell ref="AD484:AH485"/>
    <mergeCell ref="Y486:AC486"/>
    <mergeCell ref="AD486:AH486"/>
    <mergeCell ref="T486:X486"/>
    <mergeCell ref="T487:X487"/>
    <mergeCell ref="Y487:AC487"/>
    <mergeCell ref="AD487:AH487"/>
    <mergeCell ref="T488:X488"/>
    <mergeCell ref="Y488:AC488"/>
    <mergeCell ref="AD488:AH488"/>
    <mergeCell ref="Y491:AC491"/>
    <mergeCell ref="AD491:AH491"/>
    <mergeCell ref="T489:X489"/>
    <mergeCell ref="Y489:AC489"/>
    <mergeCell ref="AD489:AH489"/>
    <mergeCell ref="T490:X490"/>
    <mergeCell ref="Y490:AC490"/>
    <mergeCell ref="AD490:AH490"/>
    <mergeCell ref="T491:X491"/>
    <mergeCell ref="AA299:AF299"/>
    <mergeCell ref="AA300:AK300"/>
    <mergeCell ref="AA302:AK302"/>
    <mergeCell ref="AA303:AK303"/>
    <mergeCell ref="K402:AJ402"/>
    <mergeCell ref="K403:AJ403"/>
    <mergeCell ref="S404:AJ404"/>
    <mergeCell ref="D405:AJ406"/>
    <mergeCell ref="I409:AE409"/>
    <mergeCell ref="AD410:AE410"/>
    <mergeCell ref="G472:V472"/>
    <mergeCell ref="W472:Y472"/>
    <mergeCell ref="AG449:AJ449"/>
    <mergeCell ref="D449:AF449"/>
    <mergeCell ref="D450:AJ451"/>
    <mergeCell ref="AC453:AF453"/>
    <mergeCell ref="J366:K366"/>
    <mergeCell ref="E367:AH368"/>
    <mergeCell ref="T495:X495"/>
    <mergeCell ref="Y495:AC495"/>
    <mergeCell ref="AD495:AH495"/>
    <mergeCell ref="Q497:AK497"/>
    <mergeCell ref="Q498:AK498"/>
    <mergeCell ref="Q499:AK499"/>
    <mergeCell ref="Q500:AK500"/>
    <mergeCell ref="H313:R313"/>
    <mergeCell ref="H314:M314"/>
    <mergeCell ref="P314:R314"/>
    <mergeCell ref="H315:M315"/>
    <mergeCell ref="H316:R316"/>
    <mergeCell ref="H318:R318"/>
    <mergeCell ref="H319:R319"/>
    <mergeCell ref="H320:R320"/>
    <mergeCell ref="H321:R321"/>
    <mergeCell ref="H322:M322"/>
    <mergeCell ref="P322:R322"/>
    <mergeCell ref="H323:M323"/>
    <mergeCell ref="H324:R324"/>
    <mergeCell ref="H326:R326"/>
    <mergeCell ref="H335:R335"/>
    <mergeCell ref="S391:U391"/>
    <mergeCell ref="V387:AJ387"/>
    <mergeCell ref="AI388:AJ388"/>
    <mergeCell ref="AG389:AJ389"/>
    <mergeCell ref="AG390:AJ390"/>
    <mergeCell ref="AI391:AJ391"/>
    <mergeCell ref="AG392:AJ392"/>
    <mergeCell ref="AG393:AJ393"/>
    <mergeCell ref="N370:Q370"/>
    <mergeCell ref="AC370:AF370"/>
    <mergeCell ref="AA292:AK292"/>
    <mergeCell ref="H292:R292"/>
    <mergeCell ref="H294:R294"/>
    <mergeCell ref="AA294:AK294"/>
    <mergeCell ref="H295:R295"/>
    <mergeCell ref="AA295:AK295"/>
    <mergeCell ref="H296:R296"/>
    <mergeCell ref="H297:R297"/>
    <mergeCell ref="H298:M298"/>
    <mergeCell ref="P298:R298"/>
    <mergeCell ref="AA298:AF298"/>
    <mergeCell ref="AI298:AK298"/>
    <mergeCell ref="H299:M299"/>
    <mergeCell ref="M357:N357"/>
    <mergeCell ref="N362:O362"/>
    <mergeCell ref="Y363:Z363"/>
    <mergeCell ref="Q364:AG364"/>
    <mergeCell ref="P344:AE344"/>
    <mergeCell ref="P345:AE345"/>
    <mergeCell ref="AC346:AE346"/>
    <mergeCell ref="P346:Z346"/>
    <mergeCell ref="P347:Z347"/>
    <mergeCell ref="P348:AE348"/>
    <mergeCell ref="A350:AL351"/>
    <mergeCell ref="M354:N354"/>
    <mergeCell ref="AJ354:AK354"/>
    <mergeCell ref="AJ355:AK355"/>
    <mergeCell ref="AJ356:AK356"/>
    <mergeCell ref="M355:N355"/>
    <mergeCell ref="M356:N356"/>
    <mergeCell ref="AA296:AK296"/>
    <mergeCell ref="AA297:AK297"/>
    <mergeCell ref="N369:Q369"/>
    <mergeCell ref="AC369:AF369"/>
    <mergeCell ref="H327:R327"/>
    <mergeCell ref="AA327:AK327"/>
    <mergeCell ref="AA328:AK328"/>
    <mergeCell ref="AA329:AK329"/>
    <mergeCell ref="AA330:AF330"/>
    <mergeCell ref="AI330:AK330"/>
    <mergeCell ref="AA331:AF331"/>
    <mergeCell ref="AA332:AK332"/>
    <mergeCell ref="AA334:AK334"/>
    <mergeCell ref="AA335:AK335"/>
    <mergeCell ref="AA336:AK336"/>
    <mergeCell ref="AA337:AK337"/>
    <mergeCell ref="AA338:AF338"/>
    <mergeCell ref="AI338:AK338"/>
    <mergeCell ref="H336:R336"/>
    <mergeCell ref="H337:R337"/>
    <mergeCell ref="H338:M338"/>
    <mergeCell ref="P338:R338"/>
    <mergeCell ref="H339:M339"/>
    <mergeCell ref="H340:R340"/>
    <mergeCell ref="H328:R328"/>
    <mergeCell ref="H329:R329"/>
    <mergeCell ref="H330:M330"/>
    <mergeCell ref="P330:R330"/>
    <mergeCell ref="AA339:AF339"/>
    <mergeCell ref="AA340:AK340"/>
    <mergeCell ref="P342:AE342"/>
    <mergeCell ref="P343:AE343"/>
    <mergeCell ref="N371:Q371"/>
    <mergeCell ref="N372:AF373"/>
    <mergeCell ref="S376:T376"/>
    <mergeCell ref="V376:W376"/>
    <mergeCell ref="AD376:AE376"/>
    <mergeCell ref="AG376:AH376"/>
    <mergeCell ref="N377:P377"/>
    <mergeCell ref="AG378:AH378"/>
    <mergeCell ref="AG379:AH379"/>
    <mergeCell ref="V380:W380"/>
    <mergeCell ref="V381:W381"/>
    <mergeCell ref="J384:U384"/>
    <mergeCell ref="AC384:AJ384"/>
    <mergeCell ref="J385:U385"/>
    <mergeCell ref="AC385:AJ385"/>
    <mergeCell ref="AC386:AJ386"/>
    <mergeCell ref="AE401:AJ401"/>
    <mergeCell ref="AG394:AJ394"/>
    <mergeCell ref="AI396:AJ396"/>
    <mergeCell ref="T397:AJ397"/>
    <mergeCell ref="T398:AJ398"/>
    <mergeCell ref="S400:U400"/>
    <mergeCell ref="AG400:AJ400"/>
    <mergeCell ref="S401:U401"/>
    <mergeCell ref="Q392:U392"/>
    <mergeCell ref="Q393:U393"/>
    <mergeCell ref="J386:U386"/>
    <mergeCell ref="J387:U387"/>
    <mergeCell ref="Q388:U388"/>
    <mergeCell ref="Q389:U389"/>
    <mergeCell ref="Q390:U390"/>
    <mergeCell ref="I391:N391"/>
    <mergeCell ref="AC527:AF527"/>
    <mergeCell ref="AC528:AF528"/>
    <mergeCell ref="AC529:AF529"/>
    <mergeCell ref="AC524:AF524"/>
    <mergeCell ref="AH524:AK524"/>
    <mergeCell ref="AC525:AF525"/>
    <mergeCell ref="AH525:AK525"/>
    <mergeCell ref="AC526:AF526"/>
    <mergeCell ref="AH526:AK526"/>
    <mergeCell ref="AH527:AK527"/>
    <mergeCell ref="AH531:AK531"/>
    <mergeCell ref="AH518:AK518"/>
    <mergeCell ref="AH519:AK519"/>
    <mergeCell ref="L520:AB520"/>
    <mergeCell ref="AC520:AF520"/>
    <mergeCell ref="AH520:AK520"/>
    <mergeCell ref="AC513:AF513"/>
    <mergeCell ref="AC514:AF514"/>
    <mergeCell ref="AC515:AF515"/>
    <mergeCell ref="AH515:AK515"/>
    <mergeCell ref="AC516:AF516"/>
    <mergeCell ref="AH516:AK516"/>
    <mergeCell ref="AH517:AK517"/>
    <mergeCell ref="AC517:AF517"/>
    <mergeCell ref="AC518:AF518"/>
    <mergeCell ref="AC519:AF519"/>
    <mergeCell ref="AC521:AF521"/>
    <mergeCell ref="AH521:AK521"/>
    <mergeCell ref="AC522:AF522"/>
    <mergeCell ref="AH522:AK522"/>
    <mergeCell ref="AH533:AK533"/>
    <mergeCell ref="AC534:AF534"/>
    <mergeCell ref="AH534:AK534"/>
    <mergeCell ref="AH528:AK528"/>
    <mergeCell ref="AH529:AK529"/>
    <mergeCell ref="AC530:AF530"/>
    <mergeCell ref="AH530:AK530"/>
    <mergeCell ref="AC531:AF531"/>
    <mergeCell ref="O532:AA532"/>
    <mergeCell ref="AC532:AF532"/>
    <mergeCell ref="AC537:AF537"/>
    <mergeCell ref="AC538:AF538"/>
    <mergeCell ref="AC539:AF539"/>
    <mergeCell ref="AH539:AK539"/>
    <mergeCell ref="AC540:AF540"/>
    <mergeCell ref="AH540:AK540"/>
    <mergeCell ref="O535:AA535"/>
    <mergeCell ref="AC535:AF535"/>
    <mergeCell ref="AH535:AK535"/>
    <mergeCell ref="AC536:AF536"/>
    <mergeCell ref="AH536:AK536"/>
    <mergeCell ref="AH537:AK537"/>
    <mergeCell ref="AH538:AK538"/>
    <mergeCell ref="O538:AA538"/>
    <mergeCell ref="AH541:AK541"/>
    <mergeCell ref="AC542:AF542"/>
    <mergeCell ref="AH542:AK542"/>
    <mergeCell ref="AH543:AK543"/>
    <mergeCell ref="AC543:AF543"/>
    <mergeCell ref="O544:AA544"/>
    <mergeCell ref="AC544:AF544"/>
    <mergeCell ref="AH544:AK544"/>
    <mergeCell ref="AC545:AF545"/>
    <mergeCell ref="AH545:AK545"/>
    <mergeCell ref="AH546:AK546"/>
    <mergeCell ref="B501:P502"/>
    <mergeCell ref="Q501:R502"/>
    <mergeCell ref="S501:AK502"/>
    <mergeCell ref="Q503:AK503"/>
    <mergeCell ref="Q504:AK504"/>
    <mergeCell ref="Q505:AK505"/>
    <mergeCell ref="Q506:AK506"/>
    <mergeCell ref="B513:H514"/>
    <mergeCell ref="B515:H520"/>
    <mergeCell ref="B526:H528"/>
    <mergeCell ref="B529:H531"/>
    <mergeCell ref="B532:H554"/>
    <mergeCell ref="M507:P507"/>
    <mergeCell ref="AH507:AK507"/>
    <mergeCell ref="AC511:AK511"/>
    <mergeCell ref="AC512:AF512"/>
    <mergeCell ref="AH512:AK512"/>
    <mergeCell ref="AH513:AK513"/>
    <mergeCell ref="AH514:AK514"/>
    <mergeCell ref="AH532:AK532"/>
    <mergeCell ref="AC533:AF533"/>
    <mergeCell ref="AE564:AH564"/>
    <mergeCell ref="AI564:AL564"/>
    <mergeCell ref="AM564:AS564"/>
    <mergeCell ref="AC554:AF554"/>
    <mergeCell ref="AH554:AK554"/>
    <mergeCell ref="AC546:AF546"/>
    <mergeCell ref="O547:AA547"/>
    <mergeCell ref="AC547:AF547"/>
    <mergeCell ref="AH547:AK547"/>
    <mergeCell ref="AC548:AF548"/>
    <mergeCell ref="AH548:AK548"/>
    <mergeCell ref="AH549:AK549"/>
    <mergeCell ref="AI565:AL565"/>
    <mergeCell ref="AM565:AS565"/>
    <mergeCell ref="Q566:S566"/>
    <mergeCell ref="T566:V566"/>
    <mergeCell ref="W566:Y566"/>
    <mergeCell ref="Z566:AD566"/>
    <mergeCell ref="AE566:AH566"/>
    <mergeCell ref="AI566:AL566"/>
    <mergeCell ref="AM566:AS566"/>
    <mergeCell ref="C564:P564"/>
    <mergeCell ref="C565:P565"/>
    <mergeCell ref="Q565:S565"/>
    <mergeCell ref="T565:V565"/>
    <mergeCell ref="W565:Y565"/>
    <mergeCell ref="Z565:AD565"/>
    <mergeCell ref="AE565:AH565"/>
    <mergeCell ref="C566:P566"/>
    <mergeCell ref="AM563:AS563"/>
    <mergeCell ref="BN611:BR611"/>
    <mergeCell ref="BS611:BW611"/>
    <mergeCell ref="BX611:CB611"/>
    <mergeCell ref="O541:AA541"/>
    <mergeCell ref="AC541:AF541"/>
    <mergeCell ref="C567:P567"/>
    <mergeCell ref="Q567:S567"/>
    <mergeCell ref="T567:V567"/>
    <mergeCell ref="W567:Y567"/>
    <mergeCell ref="Z567:AD567"/>
    <mergeCell ref="AE567:AH567"/>
    <mergeCell ref="AC549:AF549"/>
    <mergeCell ref="AC550:AF550"/>
    <mergeCell ref="AH550:AK550"/>
    <mergeCell ref="AC551:AF551"/>
    <mergeCell ref="AH551:AK551"/>
    <mergeCell ref="AC552:AF552"/>
    <mergeCell ref="AC553:AF553"/>
    <mergeCell ref="Z563:AD563"/>
    <mergeCell ref="AE563:AH563"/>
    <mergeCell ref="AI563:AL563"/>
    <mergeCell ref="AH552:AK552"/>
    <mergeCell ref="AH553:AK553"/>
    <mergeCell ref="A556:AS557"/>
    <mergeCell ref="B563:P563"/>
    <mergeCell ref="Q563:S563"/>
    <mergeCell ref="T563:V563"/>
    <mergeCell ref="W563:Y563"/>
    <mergeCell ref="Q564:S564"/>
    <mergeCell ref="T564:V564"/>
    <mergeCell ref="W564:Y564"/>
    <mergeCell ref="Z564:AD564"/>
    <mergeCell ref="BE614:BF614"/>
    <mergeCell ref="BG614:BH614"/>
    <mergeCell ref="BE615:BF615"/>
    <mergeCell ref="BG615:BH615"/>
    <mergeCell ref="BE616:BF616"/>
    <mergeCell ref="BG616:BH616"/>
    <mergeCell ref="CX614:DB614"/>
    <mergeCell ref="DC614:DG614"/>
    <mergeCell ref="AI567:AL567"/>
    <mergeCell ref="AM567:AS567"/>
    <mergeCell ref="AI569:AL569"/>
    <mergeCell ref="AM569:AS569"/>
    <mergeCell ref="DM611:DQ611"/>
    <mergeCell ref="DR611:DV611"/>
    <mergeCell ref="CC611:CG611"/>
    <mergeCell ref="CH611:CL611"/>
    <mergeCell ref="CM611:CQ611"/>
    <mergeCell ref="CS611:CW611"/>
    <mergeCell ref="CX611:DB611"/>
    <mergeCell ref="DC611:DG611"/>
    <mergeCell ref="DH611:DL611"/>
    <mergeCell ref="DH612:DL612"/>
    <mergeCell ref="DM612:DQ612"/>
    <mergeCell ref="DR612:DV612"/>
    <mergeCell ref="BX612:CB612"/>
    <mergeCell ref="CC612:CG612"/>
    <mergeCell ref="CH612:CL612"/>
    <mergeCell ref="CM612:CQ612"/>
    <mergeCell ref="CS612:CW612"/>
    <mergeCell ref="CX612:DB612"/>
    <mergeCell ref="DC612:DG612"/>
    <mergeCell ref="BE612:BF612"/>
    <mergeCell ref="DR613:DV613"/>
    <mergeCell ref="BS613:BW613"/>
    <mergeCell ref="BX613:CB613"/>
    <mergeCell ref="CC613:CG613"/>
    <mergeCell ref="CH613:CL613"/>
    <mergeCell ref="CM613:CQ613"/>
    <mergeCell ref="CS613:CW613"/>
    <mergeCell ref="CX613:DB613"/>
    <mergeCell ref="CC616:CG616"/>
    <mergeCell ref="CH616:CL616"/>
    <mergeCell ref="CM616:CQ616"/>
    <mergeCell ref="CS616:CW616"/>
    <mergeCell ref="CX616:DB616"/>
    <mergeCell ref="DC616:DG616"/>
    <mergeCell ref="DH616:DL616"/>
    <mergeCell ref="DM616:DQ616"/>
    <mergeCell ref="DR616:DV616"/>
    <mergeCell ref="EC616:EG616"/>
    <mergeCell ref="EH616:EL616"/>
    <mergeCell ref="EM616:EQ616"/>
    <mergeCell ref="ER616:EV616"/>
    <mergeCell ref="EW616:FA616"/>
    <mergeCell ref="DX616:EB616"/>
    <mergeCell ref="DX617:EB617"/>
    <mergeCell ref="EC617:EG617"/>
    <mergeCell ref="EH617:EL617"/>
    <mergeCell ref="EM617:EQ617"/>
    <mergeCell ref="ER617:EV617"/>
    <mergeCell ref="EW617:FA617"/>
    <mergeCell ref="EC619:EG619"/>
    <mergeCell ref="EH619:EL619"/>
    <mergeCell ref="DX620:EB620"/>
    <mergeCell ref="EC620:EG620"/>
    <mergeCell ref="EH620:EL620"/>
    <mergeCell ref="EM619:EQ619"/>
    <mergeCell ref="ER619:EV619"/>
    <mergeCell ref="EM620:EQ620"/>
    <mergeCell ref="ER620:EV620"/>
    <mergeCell ref="EW620:FA620"/>
    <mergeCell ref="DX618:EB618"/>
    <mergeCell ref="EC618:EG618"/>
    <mergeCell ref="EH618:EL618"/>
    <mergeCell ref="EM618:EQ618"/>
    <mergeCell ref="ER618:EV618"/>
    <mergeCell ref="EW618:FA618"/>
    <mergeCell ref="DX619:EB619"/>
    <mergeCell ref="EW619:FA619"/>
    <mergeCell ref="Z615:AE615"/>
    <mergeCell ref="AI615:AK615"/>
    <mergeCell ref="AA616:AK616"/>
    <mergeCell ref="Z612:AK612"/>
    <mergeCell ref="BI612:BJ612"/>
    <mergeCell ref="BK612:BL612"/>
    <mergeCell ref="BS612:BW612"/>
    <mergeCell ref="Z613:AK613"/>
    <mergeCell ref="BK613:BL613"/>
    <mergeCell ref="Z614:AK614"/>
    <mergeCell ref="CM615:CQ615"/>
    <mergeCell ref="CS615:CW615"/>
    <mergeCell ref="CX615:DB615"/>
    <mergeCell ref="DC615:DG615"/>
    <mergeCell ref="DH615:DL615"/>
    <mergeCell ref="DM615:DQ615"/>
    <mergeCell ref="DR615:DV615"/>
    <mergeCell ref="BN612:BR612"/>
    <mergeCell ref="BN613:BR613"/>
    <mergeCell ref="BN615:BR615"/>
    <mergeCell ref="BS615:BW615"/>
    <mergeCell ref="BX615:CB615"/>
    <mergeCell ref="CC615:CG615"/>
    <mergeCell ref="BS616:BW616"/>
    <mergeCell ref="DH614:DL614"/>
    <mergeCell ref="DM614:DQ614"/>
    <mergeCell ref="BE613:BF613"/>
    <mergeCell ref="BG613:BH613"/>
    <mergeCell ref="BI613:BJ613"/>
    <mergeCell ref="DC613:DG613"/>
    <mergeCell ref="DH613:DL613"/>
    <mergeCell ref="DM613:DQ613"/>
    <mergeCell ref="AG617:AH617"/>
    <mergeCell ref="BE617:BF617"/>
    <mergeCell ref="BG617:BH617"/>
    <mergeCell ref="BI617:BJ617"/>
    <mergeCell ref="BK617:BL617"/>
    <mergeCell ref="BN617:BR617"/>
    <mergeCell ref="BS617:BW617"/>
    <mergeCell ref="BI618:BJ618"/>
    <mergeCell ref="BK618:BL618"/>
    <mergeCell ref="Z619:AK619"/>
    <mergeCell ref="BK619:BL619"/>
    <mergeCell ref="Z620:AK620"/>
    <mergeCell ref="BN618:BR618"/>
    <mergeCell ref="BN619:BR619"/>
    <mergeCell ref="BS619:BW619"/>
    <mergeCell ref="BX619:CB619"/>
    <mergeCell ref="BG618:BH618"/>
    <mergeCell ref="BE620:BF620"/>
    <mergeCell ref="BG620:BH620"/>
    <mergeCell ref="BI620:BJ620"/>
    <mergeCell ref="BK620:BL620"/>
    <mergeCell ref="BG619:BH619"/>
    <mergeCell ref="BI619:BJ619"/>
    <mergeCell ref="BS618:BW618"/>
    <mergeCell ref="CX620:DB620"/>
    <mergeCell ref="DC620:DG620"/>
    <mergeCell ref="DH620:DL620"/>
    <mergeCell ref="DM620:DQ620"/>
    <mergeCell ref="DR620:DV620"/>
    <mergeCell ref="BN620:BR620"/>
    <mergeCell ref="BS620:BW620"/>
    <mergeCell ref="BX620:CB620"/>
    <mergeCell ref="CC620:CG620"/>
    <mergeCell ref="CH620:CL620"/>
    <mergeCell ref="CM620:CQ620"/>
    <mergeCell ref="CS620:CW620"/>
    <mergeCell ref="Z621:AK621"/>
    <mergeCell ref="BE621:BF621"/>
    <mergeCell ref="BK634:BL634"/>
    <mergeCell ref="BK635:BL635"/>
    <mergeCell ref="AK634:AN636"/>
    <mergeCell ref="AO634:AS636"/>
    <mergeCell ref="BE634:BF634"/>
    <mergeCell ref="BG634:BH634"/>
    <mergeCell ref="BI634:BJ634"/>
    <mergeCell ref="BN634:BR634"/>
    <mergeCell ref="BG635:BH635"/>
    <mergeCell ref="BS623:BW623"/>
    <mergeCell ref="BX623:CB623"/>
    <mergeCell ref="CC623:CG623"/>
    <mergeCell ref="CH623:CL623"/>
    <mergeCell ref="CM623:CQ623"/>
    <mergeCell ref="CS623:CW623"/>
    <mergeCell ref="CX623:DB623"/>
    <mergeCell ref="DM624:DQ624"/>
    <mergeCell ref="BX622:CB622"/>
    <mergeCell ref="CC644:CG644"/>
    <mergeCell ref="CH644:CL644"/>
    <mergeCell ref="CM644:CQ644"/>
    <mergeCell ref="C644:N644"/>
    <mergeCell ref="O644:Q644"/>
    <mergeCell ref="R644:T644"/>
    <mergeCell ref="U644:W644"/>
    <mergeCell ref="X644:AB644"/>
    <mergeCell ref="AC644:AE644"/>
    <mergeCell ref="AF644:AJ644"/>
    <mergeCell ref="AK642:AN642"/>
    <mergeCell ref="AO642:AS642"/>
    <mergeCell ref="AK637:AN637"/>
    <mergeCell ref="AO637:AS637"/>
    <mergeCell ref="C637:N637"/>
    <mergeCell ref="O637:Q637"/>
    <mergeCell ref="R637:T637"/>
    <mergeCell ref="U637:W637"/>
    <mergeCell ref="X637:AB637"/>
    <mergeCell ref="AC637:AE637"/>
    <mergeCell ref="AF637:AJ637"/>
    <mergeCell ref="AK638:AN638"/>
    <mergeCell ref="AO638:AS638"/>
    <mergeCell ref="C638:N638"/>
    <mergeCell ref="O638:Q638"/>
    <mergeCell ref="R638:T638"/>
    <mergeCell ref="U638:W638"/>
    <mergeCell ref="X638:AB638"/>
    <mergeCell ref="AC638:AE638"/>
    <mergeCell ref="AF638:AJ638"/>
    <mergeCell ref="BX641:CB641"/>
    <mergeCell ref="CC641:CG641"/>
    <mergeCell ref="CH641:CL641"/>
    <mergeCell ref="CM641:CQ641"/>
    <mergeCell ref="C641:N641"/>
    <mergeCell ref="O641:Q641"/>
    <mergeCell ref="R641:T641"/>
    <mergeCell ref="U641:W641"/>
    <mergeCell ref="X641:AB641"/>
    <mergeCell ref="AC641:AE641"/>
    <mergeCell ref="AF641:AJ641"/>
    <mergeCell ref="AK640:AN640"/>
    <mergeCell ref="AO640:AS640"/>
    <mergeCell ref="BN640:BR640"/>
    <mergeCell ref="BS640:BW640"/>
    <mergeCell ref="BX640:CB640"/>
    <mergeCell ref="CC640:CG640"/>
    <mergeCell ref="CH640:CL640"/>
    <mergeCell ref="CM640:CQ640"/>
    <mergeCell ref="C640:N640"/>
    <mergeCell ref="O640:Q640"/>
    <mergeCell ref="R640:T640"/>
    <mergeCell ref="U640:W640"/>
    <mergeCell ref="X640:AB640"/>
    <mergeCell ref="AC640:AE640"/>
    <mergeCell ref="AF640:AJ640"/>
    <mergeCell ref="AK639:AN639"/>
    <mergeCell ref="AO639:AS639"/>
    <mergeCell ref="C639:N639"/>
    <mergeCell ref="O639:Q639"/>
    <mergeCell ref="R639:T639"/>
    <mergeCell ref="U639:W639"/>
    <mergeCell ref="X639:AB639"/>
    <mergeCell ref="AC639:AE639"/>
    <mergeCell ref="AF639:AJ639"/>
    <mergeCell ref="AK641:AN641"/>
    <mergeCell ref="AO641:AS641"/>
    <mergeCell ref="AK644:AN644"/>
    <mergeCell ref="AO644:AS644"/>
    <mergeCell ref="AK643:AN643"/>
    <mergeCell ref="AO643:AS643"/>
    <mergeCell ref="BN641:BR641"/>
    <mergeCell ref="BS641:BW641"/>
    <mergeCell ref="BN644:BR644"/>
    <mergeCell ref="BS644:BW644"/>
    <mergeCell ref="BN642:BR642"/>
    <mergeCell ref="BS642:BW642"/>
    <mergeCell ref="BX642:CB642"/>
    <mergeCell ref="CC642:CG642"/>
    <mergeCell ref="CH642:CL642"/>
    <mergeCell ref="CM642:CQ642"/>
    <mergeCell ref="C642:N642"/>
    <mergeCell ref="O642:Q642"/>
    <mergeCell ref="R642:T642"/>
    <mergeCell ref="U642:W642"/>
    <mergeCell ref="X642:AB642"/>
    <mergeCell ref="AC642:AE642"/>
    <mergeCell ref="AF642:AJ642"/>
    <mergeCell ref="AK646:AN646"/>
    <mergeCell ref="AO646:AS646"/>
    <mergeCell ref="C646:N646"/>
    <mergeCell ref="O646:Q646"/>
    <mergeCell ref="R646:T646"/>
    <mergeCell ref="U646:W646"/>
    <mergeCell ref="X646:AB646"/>
    <mergeCell ref="AC646:AE646"/>
    <mergeCell ref="AF646:AJ646"/>
    <mergeCell ref="AK645:AN645"/>
    <mergeCell ref="AO645:AS645"/>
    <mergeCell ref="C645:N645"/>
    <mergeCell ref="O645:Q645"/>
    <mergeCell ref="R645:T645"/>
    <mergeCell ref="U645:W645"/>
    <mergeCell ref="X645:AB645"/>
    <mergeCell ref="AC645:AE645"/>
    <mergeCell ref="AF645:AJ645"/>
    <mergeCell ref="BX644:CB644"/>
    <mergeCell ref="BN643:BR643"/>
    <mergeCell ref="BS643:BW643"/>
    <mergeCell ref="EM651:EQ651"/>
    <mergeCell ref="DC655:DG655"/>
    <mergeCell ref="DH655:DL655"/>
    <mergeCell ref="DM655:DQ655"/>
    <mergeCell ref="DR655:DV655"/>
    <mergeCell ref="DX655:EB655"/>
    <mergeCell ref="EC655:EG655"/>
    <mergeCell ref="U648:W648"/>
    <mergeCell ref="X648:AB648"/>
    <mergeCell ref="AC648:AE648"/>
    <mergeCell ref="AF648:AJ648"/>
    <mergeCell ref="B651:AN651"/>
    <mergeCell ref="AO651:AS651"/>
    <mergeCell ref="BN651:BR651"/>
    <mergeCell ref="BS651:BW651"/>
    <mergeCell ref="BX651:CB651"/>
    <mergeCell ref="CC651:CG651"/>
    <mergeCell ref="CH651:CL651"/>
    <mergeCell ref="BX655:CB655"/>
    <mergeCell ref="CC655:CG655"/>
    <mergeCell ref="CH655:CL655"/>
    <mergeCell ref="CM655:CQ655"/>
    <mergeCell ref="DX649:EB649"/>
    <mergeCell ref="EC649:EG649"/>
    <mergeCell ref="EH649:EL649"/>
    <mergeCell ref="EM649:EQ649"/>
    <mergeCell ref="BS650:BW650"/>
    <mergeCell ref="BX650:CB650"/>
    <mergeCell ref="CC650:CG650"/>
    <mergeCell ref="CH650:CL650"/>
    <mergeCell ref="EW659:FA659"/>
    <mergeCell ref="DR660:DV660"/>
    <mergeCell ref="DX654:EB654"/>
    <mergeCell ref="EC654:EG654"/>
    <mergeCell ref="EH654:EL654"/>
    <mergeCell ref="EM654:EQ654"/>
    <mergeCell ref="ER654:EV654"/>
    <mergeCell ref="CM651:CQ651"/>
    <mergeCell ref="CS651:CW651"/>
    <mergeCell ref="CX651:DB651"/>
    <mergeCell ref="DC651:DG651"/>
    <mergeCell ref="DH651:DL651"/>
    <mergeCell ref="DM651:DQ651"/>
    <mergeCell ref="DR651:DV651"/>
    <mergeCell ref="EH652:EL652"/>
    <mergeCell ref="EM652:EQ652"/>
    <mergeCell ref="CX652:DB652"/>
    <mergeCell ref="DC652:DG652"/>
    <mergeCell ref="DH652:DL652"/>
    <mergeCell ref="DM652:DQ652"/>
    <mergeCell ref="DR652:DV652"/>
    <mergeCell ref="DX652:EB652"/>
    <mergeCell ref="EC652:EG652"/>
    <mergeCell ref="EH655:EL655"/>
    <mergeCell ref="EM655:EQ655"/>
    <mergeCell ref="DX653:EB653"/>
    <mergeCell ref="EC653:EG653"/>
    <mergeCell ref="EH653:EL653"/>
    <mergeCell ref="EM653:EQ653"/>
    <mergeCell ref="DX651:EB651"/>
    <mergeCell ref="EC651:EG651"/>
    <mergeCell ref="EH651:EL651"/>
    <mergeCell ref="ER657:EV657"/>
    <mergeCell ref="EW657:FA657"/>
    <mergeCell ref="EW655:FA655"/>
    <mergeCell ref="ER653:EV653"/>
    <mergeCell ref="EW653:FA653"/>
    <mergeCell ref="CM653:CQ653"/>
    <mergeCell ref="CS653:CW653"/>
    <mergeCell ref="CX653:DB653"/>
    <mergeCell ref="DC653:DG653"/>
    <mergeCell ref="DH653:DL653"/>
    <mergeCell ref="DM653:DQ653"/>
    <mergeCell ref="DR653:DV653"/>
    <mergeCell ref="EH663:EL663"/>
    <mergeCell ref="EM663:EQ663"/>
    <mergeCell ref="ER660:EV660"/>
    <mergeCell ref="EW660:FA660"/>
    <mergeCell ref="ER661:EV661"/>
    <mergeCell ref="EW661:FA661"/>
    <mergeCell ref="ER662:EV662"/>
    <mergeCell ref="EW662:FA662"/>
    <mergeCell ref="ER663:EV663"/>
    <mergeCell ref="EW663:FA663"/>
    <mergeCell ref="DX657:EB657"/>
    <mergeCell ref="DX659:EB659"/>
    <mergeCell ref="EC659:EG659"/>
    <mergeCell ref="EH659:EL659"/>
    <mergeCell ref="EM659:EQ659"/>
    <mergeCell ref="ER659:EV659"/>
    <mergeCell ref="DR656:DV656"/>
    <mergeCell ref="DX656:EB656"/>
    <mergeCell ref="EC656:EG656"/>
    <mergeCell ref="DH657:DL657"/>
    <mergeCell ref="Z657:AE657"/>
    <mergeCell ref="AI657:AK657"/>
    <mergeCell ref="Z653:AK653"/>
    <mergeCell ref="Z654:AK654"/>
    <mergeCell ref="G655:R655"/>
    <mergeCell ref="Z655:AK655"/>
    <mergeCell ref="G656:R656"/>
    <mergeCell ref="CC657:CG657"/>
    <mergeCell ref="CH657:CL657"/>
    <mergeCell ref="CM657:CQ657"/>
    <mergeCell ref="CS657:CW657"/>
    <mergeCell ref="CS655:CW655"/>
    <mergeCell ref="CX655:DB655"/>
    <mergeCell ref="G657:L657"/>
    <mergeCell ref="P657:R657"/>
    <mergeCell ref="EW654:FA654"/>
    <mergeCell ref="CH654:CL654"/>
    <mergeCell ref="CM654:CQ654"/>
    <mergeCell ref="CS654:CW654"/>
    <mergeCell ref="CX654:DB654"/>
    <mergeCell ref="DC654:DG654"/>
    <mergeCell ref="DH654:DL654"/>
    <mergeCell ref="DM654:DQ654"/>
    <mergeCell ref="BN654:BR654"/>
    <mergeCell ref="BS654:BW654"/>
    <mergeCell ref="BX654:CB654"/>
    <mergeCell ref="CC654:CG654"/>
    <mergeCell ref="BN655:BR655"/>
    <mergeCell ref="BS655:BW655"/>
    <mergeCell ref="BN657:BR657"/>
    <mergeCell ref="BS657:BW657"/>
    <mergeCell ref="BX657:CB657"/>
    <mergeCell ref="EH661:EL661"/>
    <mergeCell ref="EM661:EQ661"/>
    <mergeCell ref="EH662:EL662"/>
    <mergeCell ref="EM662:EQ662"/>
    <mergeCell ref="EH657:EL657"/>
    <mergeCell ref="EM657:EQ657"/>
    <mergeCell ref="CX657:DB657"/>
    <mergeCell ref="DC657:DG657"/>
    <mergeCell ref="DM657:DQ657"/>
    <mergeCell ref="DR657:DV657"/>
    <mergeCell ref="EH658:EL658"/>
    <mergeCell ref="EM658:EQ658"/>
    <mergeCell ref="G653:R653"/>
    <mergeCell ref="BN653:BR653"/>
    <mergeCell ref="BS653:BW653"/>
    <mergeCell ref="BX653:CB653"/>
    <mergeCell ref="CC653:CG653"/>
    <mergeCell ref="CH653:CL653"/>
    <mergeCell ref="G654:R654"/>
    <mergeCell ref="DR654:DV654"/>
    <mergeCell ref="BN656:BR656"/>
    <mergeCell ref="BS656:BW656"/>
    <mergeCell ref="BX656:CB656"/>
    <mergeCell ref="CC656:CG656"/>
    <mergeCell ref="CH656:CL656"/>
    <mergeCell ref="CM656:CQ656"/>
    <mergeCell ref="CS656:CW656"/>
    <mergeCell ref="Z656:AK656"/>
    <mergeCell ref="H658:R658"/>
    <mergeCell ref="N659:O659"/>
    <mergeCell ref="G661:R661"/>
    <mergeCell ref="G662:R662"/>
    <mergeCell ref="ER658:EV658"/>
    <mergeCell ref="EW658:FA658"/>
    <mergeCell ref="CX658:DB658"/>
    <mergeCell ref="DC658:DG658"/>
    <mergeCell ref="DH658:DL658"/>
    <mergeCell ref="DM658:DQ658"/>
    <mergeCell ref="DR658:DV658"/>
    <mergeCell ref="DX658:EB658"/>
    <mergeCell ref="EC658:EG658"/>
    <mergeCell ref="ER656:EV656"/>
    <mergeCell ref="ER655:EV655"/>
    <mergeCell ref="EW656:FA656"/>
    <mergeCell ref="CC658:CG658"/>
    <mergeCell ref="CH658:CL658"/>
    <mergeCell ref="CC663:CG663"/>
    <mergeCell ref="CH663:CL663"/>
    <mergeCell ref="DX662:EB662"/>
    <mergeCell ref="DX663:EB663"/>
    <mergeCell ref="DX660:EB660"/>
    <mergeCell ref="EC660:EG660"/>
    <mergeCell ref="DX661:EB661"/>
    <mergeCell ref="EC661:EG661"/>
    <mergeCell ref="EC662:EG662"/>
    <mergeCell ref="EH660:EL660"/>
    <mergeCell ref="EM660:EQ660"/>
    <mergeCell ref="EC657:EG657"/>
    <mergeCell ref="EH656:EL656"/>
    <mergeCell ref="EM656:EQ656"/>
    <mergeCell ref="CX656:DB656"/>
    <mergeCell ref="DC656:DG656"/>
    <mergeCell ref="DH656:DL656"/>
    <mergeCell ref="DM656:DQ656"/>
    <mergeCell ref="R715:T715"/>
    <mergeCell ref="B734:F734"/>
    <mergeCell ref="G734:J734"/>
    <mergeCell ref="K734:N734"/>
    <mergeCell ref="BN663:BR663"/>
    <mergeCell ref="CM663:CQ663"/>
    <mergeCell ref="EC663:EG663"/>
    <mergeCell ref="BN658:BR658"/>
    <mergeCell ref="BS658:BW658"/>
    <mergeCell ref="BX658:CB658"/>
    <mergeCell ref="Z664:AK664"/>
    <mergeCell ref="Z665:AE665"/>
    <mergeCell ref="AI665:AK665"/>
    <mergeCell ref="Z663:AK663"/>
    <mergeCell ref="CM658:CQ658"/>
    <mergeCell ref="CS658:CW658"/>
    <mergeCell ref="BS663:BW663"/>
    <mergeCell ref="BX663:CB663"/>
    <mergeCell ref="Z670:AK670"/>
    <mergeCell ref="Z671:AK671"/>
    <mergeCell ref="Z672:AK672"/>
    <mergeCell ref="AA658:AK658"/>
    <mergeCell ref="AG659:AH659"/>
    <mergeCell ref="Z661:AK661"/>
    <mergeCell ref="Z662:AK662"/>
    <mergeCell ref="P697:R697"/>
    <mergeCell ref="Z697:AE697"/>
    <mergeCell ref="AI697:AK697"/>
    <mergeCell ref="AA698:AK698"/>
    <mergeCell ref="G663:R663"/>
    <mergeCell ref="G664:R664"/>
    <mergeCell ref="G665:L665"/>
    <mergeCell ref="AH736:AL736"/>
    <mergeCell ref="AM736:AO736"/>
    <mergeCell ref="AM734:AO734"/>
    <mergeCell ref="W716:AK716"/>
    <mergeCell ref="E717:AK717"/>
    <mergeCell ref="A719:AO721"/>
    <mergeCell ref="AC724:AG727"/>
    <mergeCell ref="AH724:AL727"/>
    <mergeCell ref="AM724:AO727"/>
    <mergeCell ref="J715:O715"/>
    <mergeCell ref="B724:F727"/>
    <mergeCell ref="G724:J727"/>
    <mergeCell ref="K724:N727"/>
    <mergeCell ref="O724:S727"/>
    <mergeCell ref="T724:X727"/>
    <mergeCell ref="Y724:AB727"/>
    <mergeCell ref="AH728:AL728"/>
    <mergeCell ref="B736:F736"/>
    <mergeCell ref="G736:J736"/>
    <mergeCell ref="K736:N736"/>
    <mergeCell ref="O736:S736"/>
    <mergeCell ref="T736:X736"/>
    <mergeCell ref="Y736:AB736"/>
    <mergeCell ref="AC736:AG736"/>
    <mergeCell ref="O732:S732"/>
    <mergeCell ref="T732:X732"/>
    <mergeCell ref="Y732:AB732"/>
    <mergeCell ref="AC732:AG732"/>
    <mergeCell ref="AM728:AO728"/>
    <mergeCell ref="B728:F728"/>
    <mergeCell ref="G728:J728"/>
    <mergeCell ref="K728:N728"/>
    <mergeCell ref="AH737:AL737"/>
    <mergeCell ref="AM737:AO737"/>
    <mergeCell ref="B737:F737"/>
    <mergeCell ref="G737:J737"/>
    <mergeCell ref="K737:N737"/>
    <mergeCell ref="O737:S737"/>
    <mergeCell ref="T737:X737"/>
    <mergeCell ref="Y737:AB737"/>
    <mergeCell ref="AC737:AG737"/>
    <mergeCell ref="AH738:AL738"/>
    <mergeCell ref="AM738:AO738"/>
    <mergeCell ref="B738:F738"/>
    <mergeCell ref="G738:J738"/>
    <mergeCell ref="K738:N738"/>
    <mergeCell ref="O738:S738"/>
    <mergeCell ref="T738:X738"/>
    <mergeCell ref="Y738:AB738"/>
    <mergeCell ref="AC738:AG738"/>
    <mergeCell ref="AH739:AL739"/>
    <mergeCell ref="AM739:AO739"/>
    <mergeCell ref="B739:F739"/>
    <mergeCell ref="G739:J739"/>
    <mergeCell ref="K739:N739"/>
    <mergeCell ref="O739:S739"/>
    <mergeCell ref="T739:X739"/>
    <mergeCell ref="Y739:AB739"/>
    <mergeCell ref="AC739:AG739"/>
    <mergeCell ref="AH740:AL740"/>
    <mergeCell ref="AM740:AO740"/>
    <mergeCell ref="B740:F740"/>
    <mergeCell ref="G740:J740"/>
    <mergeCell ref="K740:N740"/>
    <mergeCell ref="O740:S740"/>
    <mergeCell ref="T740:X740"/>
    <mergeCell ref="Y740:AB740"/>
    <mergeCell ref="AC740:AG740"/>
    <mergeCell ref="AH741:AL741"/>
    <mergeCell ref="AM741:AO741"/>
    <mergeCell ref="B741:F741"/>
    <mergeCell ref="G741:J741"/>
    <mergeCell ref="K741:N741"/>
    <mergeCell ref="O741:S741"/>
    <mergeCell ref="T741:X741"/>
    <mergeCell ref="Y741:AB741"/>
    <mergeCell ref="AC741:AG741"/>
    <mergeCell ref="AH742:AL742"/>
    <mergeCell ref="AM742:AO742"/>
    <mergeCell ref="B742:F742"/>
    <mergeCell ref="G742:J742"/>
    <mergeCell ref="K742:N742"/>
    <mergeCell ref="O742:S742"/>
    <mergeCell ref="T742:X742"/>
    <mergeCell ref="Y742:AB742"/>
    <mergeCell ref="AC742:AG742"/>
    <mergeCell ref="AH743:AL743"/>
    <mergeCell ref="AM743:AO743"/>
    <mergeCell ref="B743:F743"/>
    <mergeCell ref="G743:J743"/>
    <mergeCell ref="K743:N743"/>
    <mergeCell ref="O743:S743"/>
    <mergeCell ref="T743:X743"/>
    <mergeCell ref="Y743:AB743"/>
    <mergeCell ref="AC743:AG743"/>
    <mergeCell ref="AH744:AL744"/>
    <mergeCell ref="AM744:AO744"/>
    <mergeCell ref="B744:F744"/>
    <mergeCell ref="G744:J744"/>
    <mergeCell ref="K744:N744"/>
    <mergeCell ref="O744:S744"/>
    <mergeCell ref="T744:X744"/>
    <mergeCell ref="Y744:AB744"/>
    <mergeCell ref="AC744:AG744"/>
    <mergeCell ref="AH745:AL745"/>
    <mergeCell ref="AM745:AO745"/>
    <mergeCell ref="B745:F745"/>
    <mergeCell ref="G745:J745"/>
    <mergeCell ref="K745:N745"/>
    <mergeCell ref="O745:S745"/>
    <mergeCell ref="T745:X745"/>
    <mergeCell ref="Y745:AB745"/>
    <mergeCell ref="AC745:AG745"/>
    <mergeCell ref="AH746:AL746"/>
    <mergeCell ref="AM746:AO746"/>
    <mergeCell ref="B746:F746"/>
    <mergeCell ref="G746:J746"/>
    <mergeCell ref="K746:N746"/>
    <mergeCell ref="O746:S746"/>
    <mergeCell ref="T746:X746"/>
    <mergeCell ref="Y746:AB746"/>
    <mergeCell ref="AC746:AG746"/>
    <mergeCell ref="Y750:AB750"/>
    <mergeCell ref="AC750:AG750"/>
    <mergeCell ref="AH747:AL747"/>
    <mergeCell ref="AM747:AO747"/>
    <mergeCell ref="B747:F747"/>
    <mergeCell ref="G747:J747"/>
    <mergeCell ref="K747:N747"/>
    <mergeCell ref="O747:S747"/>
    <mergeCell ref="T747:X747"/>
    <mergeCell ref="Y747:AB747"/>
    <mergeCell ref="AC747:AG747"/>
    <mergeCell ref="AH748:AL748"/>
    <mergeCell ref="AM748:AO748"/>
    <mergeCell ref="B748:F748"/>
    <mergeCell ref="G748:J748"/>
    <mergeCell ref="K748:N748"/>
    <mergeCell ref="O748:S748"/>
    <mergeCell ref="T748:X748"/>
    <mergeCell ref="Y748:AB748"/>
    <mergeCell ref="AC748:AG748"/>
    <mergeCell ref="B751:F751"/>
    <mergeCell ref="G751:J751"/>
    <mergeCell ref="K751:N751"/>
    <mergeCell ref="O751:S751"/>
    <mergeCell ref="T751:X751"/>
    <mergeCell ref="Y751:AB751"/>
    <mergeCell ref="AC751:AG751"/>
    <mergeCell ref="AH752:AL752"/>
    <mergeCell ref="AM752:AO752"/>
    <mergeCell ref="B752:F752"/>
    <mergeCell ref="G752:J752"/>
    <mergeCell ref="K752:N752"/>
    <mergeCell ref="O752:S752"/>
    <mergeCell ref="T752:X752"/>
    <mergeCell ref="Y752:AB752"/>
    <mergeCell ref="AC752:AG752"/>
    <mergeCell ref="AH749:AL749"/>
    <mergeCell ref="AM749:AO749"/>
    <mergeCell ref="B749:F749"/>
    <mergeCell ref="G749:J749"/>
    <mergeCell ref="K749:N749"/>
    <mergeCell ref="O749:S749"/>
    <mergeCell ref="T749:X749"/>
    <mergeCell ref="Y749:AB749"/>
    <mergeCell ref="AC749:AG749"/>
    <mergeCell ref="AH750:AL750"/>
    <mergeCell ref="AM750:AO750"/>
    <mergeCell ref="B750:F750"/>
    <mergeCell ref="G750:J750"/>
    <mergeCell ref="K750:N750"/>
    <mergeCell ref="O750:S750"/>
    <mergeCell ref="T750:X750"/>
    <mergeCell ref="B753:F753"/>
    <mergeCell ref="G753:J753"/>
    <mergeCell ref="T753:X753"/>
    <mergeCell ref="AH753:AL753"/>
    <mergeCell ref="AM753:AO753"/>
    <mergeCell ref="AF755:AH755"/>
    <mergeCell ref="J768:N771"/>
    <mergeCell ref="AH730:AL730"/>
    <mergeCell ref="AM730:AO730"/>
    <mergeCell ref="B730:F730"/>
    <mergeCell ref="G730:J730"/>
    <mergeCell ref="K730:N730"/>
    <mergeCell ref="O730:S730"/>
    <mergeCell ref="T730:X730"/>
    <mergeCell ref="Y730:AB730"/>
    <mergeCell ref="AC730:AG730"/>
    <mergeCell ref="AH731:AL731"/>
    <mergeCell ref="AM731:AO731"/>
    <mergeCell ref="B731:F731"/>
    <mergeCell ref="G731:J731"/>
    <mergeCell ref="K731:N731"/>
    <mergeCell ref="O731:S731"/>
    <mergeCell ref="T731:X731"/>
    <mergeCell ref="Y731:AB731"/>
    <mergeCell ref="AC731:AG731"/>
    <mergeCell ref="AH732:AL732"/>
    <mergeCell ref="AM732:AO732"/>
    <mergeCell ref="B732:F732"/>
    <mergeCell ref="G732:J732"/>
    <mergeCell ref="K732:N732"/>
    <mergeCell ref="AH751:AL751"/>
    <mergeCell ref="AM751:AO751"/>
    <mergeCell ref="O768:S771"/>
    <mergeCell ref="T768:W771"/>
    <mergeCell ref="J772:N772"/>
    <mergeCell ref="O772:S772"/>
    <mergeCell ref="T772:W772"/>
    <mergeCell ref="X772:AB772"/>
    <mergeCell ref="AC772:AG772"/>
    <mergeCell ref="T774:W774"/>
    <mergeCell ref="X774:AB774"/>
    <mergeCell ref="X775:AB775"/>
    <mergeCell ref="AC775:AG775"/>
    <mergeCell ref="X776:AB776"/>
    <mergeCell ref="AC776:AG776"/>
    <mergeCell ref="J773:N773"/>
    <mergeCell ref="O773:S773"/>
    <mergeCell ref="T773:W773"/>
    <mergeCell ref="X773:AB773"/>
    <mergeCell ref="AC773:AG773"/>
    <mergeCell ref="O774:S774"/>
    <mergeCell ref="AC774:AG774"/>
    <mergeCell ref="J774:N774"/>
    <mergeCell ref="J775:N775"/>
    <mergeCell ref="O775:S775"/>
    <mergeCell ref="T775:W775"/>
    <mergeCell ref="J776:N776"/>
    <mergeCell ref="O776:S776"/>
    <mergeCell ref="X768:AB771"/>
    <mergeCell ref="AC768:AG771"/>
    <mergeCell ref="J778:K778"/>
    <mergeCell ref="X786:AB786"/>
    <mergeCell ref="AC786:AG786"/>
    <mergeCell ref="X787:AB787"/>
    <mergeCell ref="AC787:AG787"/>
    <mergeCell ref="AH787:AL787"/>
    <mergeCell ref="X788:AB788"/>
    <mergeCell ref="AC788:AG788"/>
    <mergeCell ref="AH788:AL788"/>
    <mergeCell ref="J782:N785"/>
    <mergeCell ref="O782:S785"/>
    <mergeCell ref="T782:W785"/>
    <mergeCell ref="X782:AB785"/>
    <mergeCell ref="AC782:AG785"/>
    <mergeCell ref="AH782:AL785"/>
    <mergeCell ref="J786:N786"/>
    <mergeCell ref="AH786:AL786"/>
    <mergeCell ref="J788:N788"/>
    <mergeCell ref="O792:S792"/>
    <mergeCell ref="T792:W792"/>
    <mergeCell ref="O793:S793"/>
    <mergeCell ref="T793:W793"/>
    <mergeCell ref="AC795:AG795"/>
    <mergeCell ref="J789:N789"/>
    <mergeCell ref="O789:S789"/>
    <mergeCell ref="T789:W789"/>
    <mergeCell ref="X789:AB789"/>
    <mergeCell ref="AC789:AG789"/>
    <mergeCell ref="AH789:AL789"/>
    <mergeCell ref="O786:S786"/>
    <mergeCell ref="T786:W786"/>
    <mergeCell ref="J787:N787"/>
    <mergeCell ref="O787:S787"/>
    <mergeCell ref="T787:W787"/>
    <mergeCell ref="O788:S788"/>
    <mergeCell ref="T788:W788"/>
    <mergeCell ref="J790:N790"/>
    <mergeCell ref="O790:S790"/>
    <mergeCell ref="T790:W790"/>
    <mergeCell ref="X790:AB790"/>
    <mergeCell ref="AC790:AG790"/>
    <mergeCell ref="AH790:AL790"/>
    <mergeCell ref="AC796:AG796"/>
    <mergeCell ref="Y798:AC798"/>
    <mergeCell ref="Y799:AC799"/>
    <mergeCell ref="BN799:BO799"/>
    <mergeCell ref="CB799:CH799"/>
    <mergeCell ref="J795:N795"/>
    <mergeCell ref="O795:S795"/>
    <mergeCell ref="T795:W795"/>
    <mergeCell ref="X795:AB795"/>
    <mergeCell ref="AH795:AL795"/>
    <mergeCell ref="J796:N796"/>
    <mergeCell ref="O796:S796"/>
    <mergeCell ref="X791:AB791"/>
    <mergeCell ref="AC791:AG791"/>
    <mergeCell ref="X792:AB792"/>
    <mergeCell ref="AC792:AG792"/>
    <mergeCell ref="AH792:AL792"/>
    <mergeCell ref="X793:AB793"/>
    <mergeCell ref="AH793:AL793"/>
    <mergeCell ref="AC793:AG793"/>
    <mergeCell ref="J791:N791"/>
    <mergeCell ref="AH791:AL791"/>
    <mergeCell ref="J793:N793"/>
    <mergeCell ref="J794:N794"/>
    <mergeCell ref="O794:S794"/>
    <mergeCell ref="T794:W794"/>
    <mergeCell ref="X794:AB794"/>
    <mergeCell ref="AC794:AG794"/>
    <mergeCell ref="AH794:AL794"/>
    <mergeCell ref="O791:S791"/>
    <mergeCell ref="T791:W791"/>
    <mergeCell ref="J792:N792"/>
    <mergeCell ref="Z804:AE804"/>
    <mergeCell ref="Z805:AE805"/>
    <mergeCell ref="Z806:AE806"/>
    <mergeCell ref="Z807:AE807"/>
    <mergeCell ref="Z811:AE811"/>
    <mergeCell ref="Z812:AE812"/>
    <mergeCell ref="AA926:AF926"/>
    <mergeCell ref="AA927:AF927"/>
    <mergeCell ref="AA928:AF928"/>
    <mergeCell ref="AA929:AF929"/>
    <mergeCell ref="AA930:AF930"/>
    <mergeCell ref="U925:Z925"/>
    <mergeCell ref="U926:Z926"/>
    <mergeCell ref="U927:Z927"/>
    <mergeCell ref="U928:Z928"/>
    <mergeCell ref="U929:Z929"/>
    <mergeCell ref="P930:T930"/>
    <mergeCell ref="U930:Z930"/>
    <mergeCell ref="M823:P823"/>
    <mergeCell ref="M824:P824"/>
    <mergeCell ref="M825:P825"/>
    <mergeCell ref="M826:P826"/>
    <mergeCell ref="M827:P827"/>
    <mergeCell ref="M828:P828"/>
    <mergeCell ref="M829:P829"/>
    <mergeCell ref="M830:P830"/>
    <mergeCell ref="U823:X823"/>
    <mergeCell ref="Y823:AB823"/>
    <mergeCell ref="Z813:AE813"/>
    <mergeCell ref="P814:Y814"/>
    <mergeCell ref="Z814:AE814"/>
    <mergeCell ref="Z815:AE815"/>
    <mergeCell ref="I931:T931"/>
    <mergeCell ref="U931:Z931"/>
    <mergeCell ref="AA931:AF931"/>
    <mergeCell ref="I932:T932"/>
    <mergeCell ref="U932:Z932"/>
    <mergeCell ref="AA932:AF932"/>
    <mergeCell ref="I933:T933"/>
    <mergeCell ref="U933:Z933"/>
    <mergeCell ref="AA933:AF933"/>
    <mergeCell ref="M939:S939"/>
    <mergeCell ref="AE939:AK939"/>
    <mergeCell ref="M940:S940"/>
    <mergeCell ref="AE940:AK940"/>
    <mergeCell ref="AB941:AK941"/>
    <mergeCell ref="J941:S941"/>
    <mergeCell ref="M942:S942"/>
    <mergeCell ref="M943:S943"/>
    <mergeCell ref="AA955:AG955"/>
    <mergeCell ref="T956:Z956"/>
    <mergeCell ref="AA956:AG956"/>
    <mergeCell ref="T957:Z957"/>
    <mergeCell ref="AA957:AG957"/>
    <mergeCell ref="W958:AG958"/>
    <mergeCell ref="AE942:AK942"/>
    <mergeCell ref="AE943:AK943"/>
    <mergeCell ref="AE944:AK944"/>
    <mergeCell ref="AE945:AK945"/>
    <mergeCell ref="AE946:AK946"/>
    <mergeCell ref="AA951:AG951"/>
    <mergeCell ref="AA952:AG952"/>
    <mergeCell ref="M952:S952"/>
    <mergeCell ref="M953:S953"/>
    <mergeCell ref="M954:S954"/>
    <mergeCell ref="M955:S955"/>
    <mergeCell ref="M956:S956"/>
    <mergeCell ref="M957:S957"/>
    <mergeCell ref="O958:P958"/>
    <mergeCell ref="M944:S944"/>
    <mergeCell ref="M945:S945"/>
    <mergeCell ref="M946:S946"/>
    <mergeCell ref="M951:S951"/>
    <mergeCell ref="AA953:AG953"/>
    <mergeCell ref="AA954:AG954"/>
    <mergeCell ref="D980:AE980"/>
    <mergeCell ref="AG980:AH980"/>
    <mergeCell ref="AG999:AH999"/>
    <mergeCell ref="AF1000:AI1003"/>
    <mergeCell ref="D972:Q972"/>
    <mergeCell ref="R972:AA972"/>
    <mergeCell ref="AB972:AI972"/>
    <mergeCell ref="D973:Q973"/>
    <mergeCell ref="R973:AA973"/>
    <mergeCell ref="AB973:AI973"/>
    <mergeCell ref="D981:AE985"/>
    <mergeCell ref="D986:AE986"/>
    <mergeCell ref="AG986:AH986"/>
    <mergeCell ref="D987:AE989"/>
    <mergeCell ref="D990:AE990"/>
    <mergeCell ref="AG990:AH990"/>
    <mergeCell ref="D991:AE991"/>
    <mergeCell ref="D992:AE992"/>
    <mergeCell ref="AG992:AH992"/>
    <mergeCell ref="D993:AE994"/>
    <mergeCell ref="D995:AE995"/>
    <mergeCell ref="AG995:AH995"/>
    <mergeCell ref="BG965:BL965"/>
    <mergeCell ref="D968:Q968"/>
    <mergeCell ref="R968:AA968"/>
    <mergeCell ref="B974:AA974"/>
    <mergeCell ref="AB974:AI974"/>
    <mergeCell ref="AJ974:AQ974"/>
    <mergeCell ref="B975:AI975"/>
    <mergeCell ref="AJ975:AQ975"/>
    <mergeCell ref="AF976:AI976"/>
    <mergeCell ref="AJ976:AQ976"/>
    <mergeCell ref="AB968:AI968"/>
    <mergeCell ref="AJ968:AQ968"/>
    <mergeCell ref="AJ969:AQ969"/>
    <mergeCell ref="AJ970:AQ970"/>
    <mergeCell ref="AJ971:AQ971"/>
    <mergeCell ref="AJ972:AQ972"/>
    <mergeCell ref="AJ973:AQ973"/>
    <mergeCell ref="B976:AE976"/>
    <mergeCell ref="R971:AA971"/>
    <mergeCell ref="AB971:AI971"/>
    <mergeCell ref="D969:Q969"/>
    <mergeCell ref="R969:AA969"/>
    <mergeCell ref="AB969:AI969"/>
    <mergeCell ref="D970:Q970"/>
    <mergeCell ref="R970:AA970"/>
    <mergeCell ref="AB970:AI970"/>
    <mergeCell ref="D971:Q971"/>
    <mergeCell ref="Y826:AB826"/>
    <mergeCell ref="Y827:AB827"/>
    <mergeCell ref="AC827:AF827"/>
    <mergeCell ref="AG827:AJ827"/>
    <mergeCell ref="W851:AC851"/>
    <mergeCell ref="W852:AC852"/>
    <mergeCell ref="W853:AC853"/>
    <mergeCell ref="W855:AC855"/>
    <mergeCell ref="Z896:AE896"/>
    <mergeCell ref="Z897:AE897"/>
    <mergeCell ref="Z898:AE898"/>
    <mergeCell ref="Z899:AE899"/>
    <mergeCell ref="U916:Z916"/>
    <mergeCell ref="AA916:AF916"/>
    <mergeCell ref="U917:Z917"/>
    <mergeCell ref="AA917:AF917"/>
    <mergeCell ref="AA918:AF918"/>
    <mergeCell ref="U918:Z918"/>
    <mergeCell ref="T856:V856"/>
    <mergeCell ref="W857:AC857"/>
    <mergeCell ref="T858:V858"/>
    <mergeCell ref="M859:V859"/>
    <mergeCell ref="W859:AC859"/>
    <mergeCell ref="W860:AC860"/>
    <mergeCell ref="W861:AC861"/>
    <mergeCell ref="W863:AC863"/>
    <mergeCell ref="W864:AC864"/>
    <mergeCell ref="W865:AC865"/>
    <mergeCell ref="W866:AC866"/>
    <mergeCell ref="W867:AC867"/>
    <mergeCell ref="W868:AC868"/>
    <mergeCell ref="M869:V869"/>
    <mergeCell ref="BI844:BL844"/>
    <mergeCell ref="BG851:BL851"/>
    <mergeCell ref="AZ854:BA854"/>
    <mergeCell ref="Y824:AB824"/>
    <mergeCell ref="AC824:AF824"/>
    <mergeCell ref="Y825:AB825"/>
    <mergeCell ref="AC825:AF825"/>
    <mergeCell ref="AG825:AJ825"/>
    <mergeCell ref="AC826:AF826"/>
    <mergeCell ref="AG826:AJ826"/>
    <mergeCell ref="U828:X828"/>
    <mergeCell ref="Q829:T829"/>
    <mergeCell ref="U829:X829"/>
    <mergeCell ref="Q824:T824"/>
    <mergeCell ref="U824:X824"/>
    <mergeCell ref="Q825:T825"/>
    <mergeCell ref="U825:X825"/>
    <mergeCell ref="Q826:T826"/>
    <mergeCell ref="U826:X826"/>
    <mergeCell ref="U827:X827"/>
    <mergeCell ref="W840:AC840"/>
    <mergeCell ref="W841:AC841"/>
    <mergeCell ref="W842:AC842"/>
    <mergeCell ref="W843:AC843"/>
    <mergeCell ref="M844:V844"/>
    <mergeCell ref="C835:AJ835"/>
    <mergeCell ref="W844:AC844"/>
    <mergeCell ref="W845:AC845"/>
    <mergeCell ref="J847:V847"/>
    <mergeCell ref="W847:AC847"/>
    <mergeCell ref="W849:AC849"/>
    <mergeCell ref="W850:AC850"/>
    <mergeCell ref="Z816:AE816"/>
    <mergeCell ref="M821:P822"/>
    <mergeCell ref="Q821:T822"/>
    <mergeCell ref="AC823:AF823"/>
    <mergeCell ref="AG823:AJ823"/>
    <mergeCell ref="C824:H824"/>
    <mergeCell ref="C825:H825"/>
    <mergeCell ref="C826:H826"/>
    <mergeCell ref="C827:H827"/>
    <mergeCell ref="C828:H828"/>
    <mergeCell ref="F829:L829"/>
    <mergeCell ref="C830:L830"/>
    <mergeCell ref="U821:X822"/>
    <mergeCell ref="Y821:AB822"/>
    <mergeCell ref="AC821:AF822"/>
    <mergeCell ref="AG821:AJ822"/>
    <mergeCell ref="C823:H823"/>
    <mergeCell ref="Q823:T823"/>
    <mergeCell ref="AG824:AJ824"/>
    <mergeCell ref="Q828:T828"/>
    <mergeCell ref="Q830:T830"/>
    <mergeCell ref="U830:X830"/>
    <mergeCell ref="Y830:AB830"/>
    <mergeCell ref="AC830:AF830"/>
    <mergeCell ref="AG830:AJ830"/>
    <mergeCell ref="Q827:T827"/>
    <mergeCell ref="Y828:AB828"/>
    <mergeCell ref="AC828:AF828"/>
    <mergeCell ref="AG828:AJ828"/>
    <mergeCell ref="Y829:AB829"/>
    <mergeCell ref="AC829:AF829"/>
    <mergeCell ref="AG829:AJ829"/>
    <mergeCell ref="W869:AC869"/>
    <mergeCell ref="W870:AC870"/>
    <mergeCell ref="M872:V872"/>
    <mergeCell ref="W872:AC872"/>
    <mergeCell ref="M873:V873"/>
    <mergeCell ref="W873:AC873"/>
    <mergeCell ref="M874:V874"/>
    <mergeCell ref="W874:AC874"/>
    <mergeCell ref="M875:V875"/>
    <mergeCell ref="W875:AC875"/>
    <mergeCell ref="M876:V876"/>
    <mergeCell ref="W876:AC876"/>
    <mergeCell ref="W877:AC877"/>
    <mergeCell ref="AC881:AH881"/>
    <mergeCell ref="AC882:AH882"/>
    <mergeCell ref="E883:AB883"/>
    <mergeCell ref="AC883:AH883"/>
    <mergeCell ref="AC884:AH884"/>
    <mergeCell ref="C891:AB891"/>
    <mergeCell ref="C892:AB892"/>
    <mergeCell ref="AC885:AH885"/>
    <mergeCell ref="AC886:AH886"/>
    <mergeCell ref="AC887:AH887"/>
    <mergeCell ref="AC888:AH888"/>
    <mergeCell ref="AC889:AH889"/>
    <mergeCell ref="AC890:AH890"/>
    <mergeCell ref="AC891:AH891"/>
    <mergeCell ref="AC892:AH892"/>
    <mergeCell ref="X1036:AC1036"/>
    <mergeCell ref="I1031:J1031"/>
    <mergeCell ref="BD901:BE901"/>
    <mergeCell ref="BD902:BE902"/>
    <mergeCell ref="BD903:BE903"/>
    <mergeCell ref="BD904:BE904"/>
    <mergeCell ref="BD905:BE905"/>
    <mergeCell ref="BD906:BE906"/>
    <mergeCell ref="A907:AL908"/>
    <mergeCell ref="BD907:BF907"/>
    <mergeCell ref="BD908:BF908"/>
    <mergeCell ref="BD909:BE909"/>
    <mergeCell ref="BD910:BE910"/>
    <mergeCell ref="F912:T912"/>
    <mergeCell ref="U912:Z914"/>
    <mergeCell ref="BD912:BE912"/>
    <mergeCell ref="F913:T914"/>
    <mergeCell ref="AB914:AE914"/>
    <mergeCell ref="U915:Z915"/>
    <mergeCell ref="AA915:AF915"/>
    <mergeCell ref="AG1004:AH1004"/>
    <mergeCell ref="AF1005:AI1007"/>
    <mergeCell ref="AG1008:AH1008"/>
    <mergeCell ref="AG1011:AH1011"/>
    <mergeCell ref="AJ1004:AQ1007"/>
    <mergeCell ref="AJ1008:AQ1010"/>
    <mergeCell ref="AJ1011:AQ1014"/>
    <mergeCell ref="AJ977:AQ979"/>
    <mergeCell ref="AJ980:AQ985"/>
    <mergeCell ref="AJ986:AQ989"/>
    <mergeCell ref="AJ990:AQ991"/>
    <mergeCell ref="AJ992:AQ994"/>
    <mergeCell ref="D1016:AE1019"/>
    <mergeCell ref="AG1020:AH1020"/>
    <mergeCell ref="AJ1020:AQ1023"/>
    <mergeCell ref="I1027:J1027"/>
    <mergeCell ref="U919:Z919"/>
    <mergeCell ref="U920:Z920"/>
    <mergeCell ref="U921:Z921"/>
    <mergeCell ref="U922:Z922"/>
    <mergeCell ref="U923:Z923"/>
    <mergeCell ref="U924:Z924"/>
    <mergeCell ref="AA919:AF919"/>
    <mergeCell ref="AA920:AF920"/>
    <mergeCell ref="AA921:AF921"/>
    <mergeCell ref="AA922:AF922"/>
    <mergeCell ref="AA923:AF923"/>
    <mergeCell ref="AA924:AF924"/>
    <mergeCell ref="AA925:AF925"/>
    <mergeCell ref="I934:T934"/>
    <mergeCell ref="U934:Z934"/>
    <mergeCell ref="AA934:AF934"/>
    <mergeCell ref="AJ995:AQ998"/>
    <mergeCell ref="AJ999:AQ1003"/>
    <mergeCell ref="D996:AE998"/>
    <mergeCell ref="D999:AE1000"/>
    <mergeCell ref="F959:L959"/>
    <mergeCell ref="M959:S959"/>
    <mergeCell ref="AA959:AG959"/>
    <mergeCell ref="A963:AS964"/>
    <mergeCell ref="D977:AE977"/>
    <mergeCell ref="AG977:AH977"/>
    <mergeCell ref="D978:AE978"/>
    <mergeCell ref="D979:AE979"/>
    <mergeCell ref="D1078:AK1081"/>
    <mergeCell ref="D1082:AK1084"/>
    <mergeCell ref="A1066:B1066"/>
    <mergeCell ref="A1071:B1071"/>
    <mergeCell ref="D1071:AK1073"/>
    <mergeCell ref="A1074:B1074"/>
    <mergeCell ref="D1074:AK1077"/>
    <mergeCell ref="A1078:B1078"/>
    <mergeCell ref="A1082:B1082"/>
    <mergeCell ref="B1037:Y1037"/>
    <mergeCell ref="AD1037:AK1037"/>
    <mergeCell ref="B1039:AK1039"/>
    <mergeCell ref="A1040:AL1040"/>
    <mergeCell ref="A1044:B1044"/>
    <mergeCell ref="A1050:B1050"/>
    <mergeCell ref="D1044:AK1049"/>
    <mergeCell ref="D1050:AK1055"/>
    <mergeCell ref="A1056:B1056"/>
    <mergeCell ref="D1056:AK1062"/>
    <mergeCell ref="A1063:B1063"/>
    <mergeCell ref="D1063:AK1065"/>
    <mergeCell ref="D1066:AK1070"/>
    <mergeCell ref="EM612:EQ612"/>
    <mergeCell ref="ER612:EV612"/>
    <mergeCell ref="EW612:FA612"/>
    <mergeCell ref="AJ1024:AQ1027"/>
    <mergeCell ref="D1025:AE1026"/>
    <mergeCell ref="X1027:Y1027"/>
    <mergeCell ref="D1028:AE1028"/>
    <mergeCell ref="AG1028:AH1028"/>
    <mergeCell ref="AJ1028:AQ1031"/>
    <mergeCell ref="D1029:AE1030"/>
    <mergeCell ref="X1031:Y1031"/>
    <mergeCell ref="D1032:AI1032"/>
    <mergeCell ref="AJ1032:AQ1032"/>
    <mergeCell ref="B1034:Y1034"/>
    <mergeCell ref="X1035:AC1035"/>
    <mergeCell ref="AD1035:AK1035"/>
    <mergeCell ref="AD1036:AK1036"/>
    <mergeCell ref="D1001:AE1002"/>
    <mergeCell ref="J1003:AE1003"/>
    <mergeCell ref="D1004:AE1004"/>
    <mergeCell ref="D1005:AE1007"/>
    <mergeCell ref="D1008:AE1008"/>
    <mergeCell ref="D1009:AE1010"/>
    <mergeCell ref="D1011:AE1011"/>
    <mergeCell ref="D1020:AE1020"/>
    <mergeCell ref="D1021:AE1023"/>
    <mergeCell ref="D1024:AE1024"/>
    <mergeCell ref="AG1024:AH1024"/>
    <mergeCell ref="D1012:AE1014"/>
    <mergeCell ref="D1015:AE1015"/>
    <mergeCell ref="AG1015:AH1015"/>
    <mergeCell ref="AJ1015:AQ1019"/>
    <mergeCell ref="EM614:EQ614"/>
    <mergeCell ref="ER614:EV614"/>
    <mergeCell ref="EM615:EQ615"/>
    <mergeCell ref="ER615:EV615"/>
    <mergeCell ref="EW615:FA615"/>
    <mergeCell ref="DX613:EB613"/>
    <mergeCell ref="EC613:EG613"/>
    <mergeCell ref="EH613:EL613"/>
    <mergeCell ref="EM613:EQ613"/>
    <mergeCell ref="ER613:EV613"/>
    <mergeCell ref="EW613:FA613"/>
    <mergeCell ref="DX614:EB614"/>
    <mergeCell ref="EW614:FA614"/>
    <mergeCell ref="BG610:BH610"/>
    <mergeCell ref="BI610:BJ610"/>
    <mergeCell ref="BK610:BL610"/>
    <mergeCell ref="BN610:BR610"/>
    <mergeCell ref="BS610:BW610"/>
    <mergeCell ref="BX610:CB610"/>
    <mergeCell ref="EM611:EQ611"/>
    <mergeCell ref="ER611:EV611"/>
    <mergeCell ref="DX610:EB610"/>
    <mergeCell ref="EC610:EG610"/>
    <mergeCell ref="EH610:EL610"/>
    <mergeCell ref="EM610:EQ610"/>
    <mergeCell ref="ER610:EV610"/>
    <mergeCell ref="EW610:FA610"/>
    <mergeCell ref="EW611:FA611"/>
    <mergeCell ref="DX611:EB611"/>
    <mergeCell ref="DX612:EB612"/>
    <mergeCell ref="EC612:EG612"/>
    <mergeCell ref="EH612:EL612"/>
    <mergeCell ref="Z603:AK603"/>
    <mergeCell ref="Z604:AK604"/>
    <mergeCell ref="Z605:AK605"/>
    <mergeCell ref="Z606:AK606"/>
    <mergeCell ref="AI607:AK607"/>
    <mergeCell ref="Z611:AK611"/>
    <mergeCell ref="ER609:EV609"/>
    <mergeCell ref="EW609:FA609"/>
    <mergeCell ref="Z607:AE607"/>
    <mergeCell ref="AA608:AK608"/>
    <mergeCell ref="AG609:AH609"/>
    <mergeCell ref="BG609:BH609"/>
    <mergeCell ref="BK609:BL609"/>
    <mergeCell ref="BN609:BR609"/>
    <mergeCell ref="BS609:BW609"/>
    <mergeCell ref="DH609:DL609"/>
    <mergeCell ref="DM609:DQ609"/>
    <mergeCell ref="DR609:DV609"/>
    <mergeCell ref="DX609:EB609"/>
    <mergeCell ref="EC609:EG609"/>
    <mergeCell ref="EH609:EL609"/>
    <mergeCell ref="EM609:EQ609"/>
    <mergeCell ref="BX609:CB609"/>
    <mergeCell ref="EC611:EG611"/>
    <mergeCell ref="EH611:EL611"/>
    <mergeCell ref="BE610:BF610"/>
    <mergeCell ref="BG612:BH612"/>
    <mergeCell ref="BE611:BF611"/>
    <mergeCell ref="BG611:BH611"/>
    <mergeCell ref="BI611:BJ611"/>
    <mergeCell ref="BK611:BL611"/>
    <mergeCell ref="CC622:CG622"/>
    <mergeCell ref="CH622:CL622"/>
    <mergeCell ref="CM622:CQ622"/>
    <mergeCell ref="CS622:CW622"/>
    <mergeCell ref="CX622:DB622"/>
    <mergeCell ref="DC622:DG622"/>
    <mergeCell ref="Z622:AK622"/>
    <mergeCell ref="BE622:BF622"/>
    <mergeCell ref="BG622:BH622"/>
    <mergeCell ref="BI622:BJ622"/>
    <mergeCell ref="BK622:BL622"/>
    <mergeCell ref="BN622:BR622"/>
    <mergeCell ref="BS622:BW622"/>
    <mergeCell ref="CH621:CL621"/>
    <mergeCell ref="CM621:CQ621"/>
    <mergeCell ref="CS621:CW621"/>
    <mergeCell ref="CX621:DB621"/>
    <mergeCell ref="DC621:DG621"/>
    <mergeCell ref="BX621:CB621"/>
    <mergeCell ref="CC621:CG621"/>
    <mergeCell ref="ER622:EV622"/>
    <mergeCell ref="EW622:FA622"/>
    <mergeCell ref="CC624:CG624"/>
    <mergeCell ref="CH624:CL624"/>
    <mergeCell ref="CM624:CQ624"/>
    <mergeCell ref="CS624:CW624"/>
    <mergeCell ref="DH617:DL617"/>
    <mergeCell ref="DM617:DQ617"/>
    <mergeCell ref="DR617:DV617"/>
    <mergeCell ref="BX617:CB617"/>
    <mergeCell ref="CC617:CG617"/>
    <mergeCell ref="EC614:EG614"/>
    <mergeCell ref="EH614:EL614"/>
    <mergeCell ref="DX615:EB615"/>
    <mergeCell ref="EC615:EG615"/>
    <mergeCell ref="EH615:EL615"/>
    <mergeCell ref="CH615:CL615"/>
    <mergeCell ref="DX624:EB624"/>
    <mergeCell ref="CX624:DB624"/>
    <mergeCell ref="DC624:DG624"/>
    <mergeCell ref="DH624:DL624"/>
    <mergeCell ref="CS617:CW617"/>
    <mergeCell ref="CX617:DB617"/>
    <mergeCell ref="DC617:DG617"/>
    <mergeCell ref="DC618:DG618"/>
    <mergeCell ref="DH618:DL618"/>
    <mergeCell ref="DM618:DQ618"/>
    <mergeCell ref="DR618:DV618"/>
    <mergeCell ref="BX618:CB618"/>
    <mergeCell ref="CC618:CG618"/>
    <mergeCell ref="EW623:FA623"/>
    <mergeCell ref="DH622:DL622"/>
    <mergeCell ref="DM622:DQ622"/>
    <mergeCell ref="DR622:DV622"/>
    <mergeCell ref="DX622:EB622"/>
    <mergeCell ref="EC622:EG622"/>
    <mergeCell ref="EH622:EL622"/>
    <mergeCell ref="EM622:EQ622"/>
    <mergeCell ref="EW625:FA625"/>
    <mergeCell ref="DC623:DG623"/>
    <mergeCell ref="DH623:DL623"/>
    <mergeCell ref="EC624:EG624"/>
    <mergeCell ref="EH624:EL624"/>
    <mergeCell ref="EM624:EQ624"/>
    <mergeCell ref="ER624:EV624"/>
    <mergeCell ref="EW624:FA624"/>
    <mergeCell ref="BE618:BF618"/>
    <mergeCell ref="BE619:BF619"/>
    <mergeCell ref="BG621:BH621"/>
    <mergeCell ref="BI621:BJ621"/>
    <mergeCell ref="BK621:BL621"/>
    <mergeCell ref="BN621:BR621"/>
    <mergeCell ref="BS621:BW621"/>
    <mergeCell ref="ER621:EV621"/>
    <mergeCell ref="EW621:FA621"/>
    <mergeCell ref="DH621:DL621"/>
    <mergeCell ref="DM621:DQ621"/>
    <mergeCell ref="DR621:DV621"/>
    <mergeCell ref="DX621:EB621"/>
    <mergeCell ref="EC621:EG621"/>
    <mergeCell ref="EH621:EL621"/>
    <mergeCell ref="EM621:EQ621"/>
    <mergeCell ref="BS625:BW625"/>
    <mergeCell ref="BX625:CB625"/>
    <mergeCell ref="Z623:AE623"/>
    <mergeCell ref="AI623:AK623"/>
    <mergeCell ref="BE623:BF623"/>
    <mergeCell ref="BG623:BH623"/>
    <mergeCell ref="BI623:BJ623"/>
    <mergeCell ref="BK623:BL623"/>
    <mergeCell ref="BN623:BR623"/>
    <mergeCell ref="DM623:DQ623"/>
    <mergeCell ref="DR623:DV623"/>
    <mergeCell ref="DX623:EB623"/>
    <mergeCell ref="EC623:EG623"/>
    <mergeCell ref="EH623:EL623"/>
    <mergeCell ref="EM623:EQ623"/>
    <mergeCell ref="ER623:EV623"/>
    <mergeCell ref="DX625:EB625"/>
    <mergeCell ref="EC625:EG625"/>
    <mergeCell ref="EH625:EL625"/>
    <mergeCell ref="EM625:EQ625"/>
    <mergeCell ref="ER625:EV625"/>
    <mergeCell ref="CH626:CL626"/>
    <mergeCell ref="CM626:CQ626"/>
    <mergeCell ref="CS626:CW626"/>
    <mergeCell ref="CX626:DB626"/>
    <mergeCell ref="DC626:DG626"/>
    <mergeCell ref="DH626:DL626"/>
    <mergeCell ref="DM626:DQ626"/>
    <mergeCell ref="DR626:DV626"/>
    <mergeCell ref="EC626:EG626"/>
    <mergeCell ref="BE624:BF624"/>
    <mergeCell ref="BG624:BH624"/>
    <mergeCell ref="BI624:BJ624"/>
    <mergeCell ref="BK624:BL624"/>
    <mergeCell ref="BN624:BR624"/>
    <mergeCell ref="BS624:BW624"/>
    <mergeCell ref="BX624:CB624"/>
    <mergeCell ref="DM625:DQ625"/>
    <mergeCell ref="DR625:DV625"/>
    <mergeCell ref="CC625:CG625"/>
    <mergeCell ref="CH625:CL625"/>
    <mergeCell ref="CM625:CQ625"/>
    <mergeCell ref="CS625:CW625"/>
    <mergeCell ref="CX625:DB625"/>
    <mergeCell ref="DC625:DG625"/>
    <mergeCell ref="DH625:DL625"/>
    <mergeCell ref="BE625:BF625"/>
    <mergeCell ref="BG625:BH625"/>
    <mergeCell ref="BI625:BJ625"/>
    <mergeCell ref="BK625:BL625"/>
    <mergeCell ref="BN625:BR625"/>
    <mergeCell ref="DR624:DV624"/>
    <mergeCell ref="CX628:DB628"/>
    <mergeCell ref="DC628:DG628"/>
    <mergeCell ref="DH628:DL628"/>
    <mergeCell ref="EH626:EL626"/>
    <mergeCell ref="EM626:EQ626"/>
    <mergeCell ref="ER626:EV626"/>
    <mergeCell ref="EW626:FA626"/>
    <mergeCell ref="DX626:EB626"/>
    <mergeCell ref="DX627:EB627"/>
    <mergeCell ref="EC627:EG627"/>
    <mergeCell ref="EH627:EL627"/>
    <mergeCell ref="EM627:EQ627"/>
    <mergeCell ref="ER627:EV627"/>
    <mergeCell ref="EW627:FA627"/>
    <mergeCell ref="BG629:BH629"/>
    <mergeCell ref="BI629:BJ629"/>
    <mergeCell ref="BK629:BL629"/>
    <mergeCell ref="BN629:BR629"/>
    <mergeCell ref="BS629:BW629"/>
    <mergeCell ref="BX629:CB629"/>
    <mergeCell ref="CC629:CG629"/>
    <mergeCell ref="CH629:CL629"/>
    <mergeCell ref="CX629:DB629"/>
    <mergeCell ref="DC629:DG629"/>
    <mergeCell ref="CC628:CG628"/>
    <mergeCell ref="CH628:CL628"/>
    <mergeCell ref="CM628:CQ628"/>
    <mergeCell ref="CS628:CW628"/>
    <mergeCell ref="DH629:DL629"/>
    <mergeCell ref="DM629:DQ629"/>
    <mergeCell ref="EW628:FA628"/>
    <mergeCell ref="BG626:BH626"/>
    <mergeCell ref="DX628:EB628"/>
    <mergeCell ref="DX629:EB629"/>
    <mergeCell ref="DX630:EB630"/>
    <mergeCell ref="EC629:EG629"/>
    <mergeCell ref="EH629:EL629"/>
    <mergeCell ref="EC630:EG630"/>
    <mergeCell ref="EH630:EL630"/>
    <mergeCell ref="EM629:EQ629"/>
    <mergeCell ref="ER629:EV629"/>
    <mergeCell ref="EM630:EQ630"/>
    <mergeCell ref="ER630:EV630"/>
    <mergeCell ref="DM628:DQ628"/>
    <mergeCell ref="DR628:DV628"/>
    <mergeCell ref="EC628:EG628"/>
    <mergeCell ref="EH628:EL628"/>
    <mergeCell ref="EM628:EQ628"/>
    <mergeCell ref="ER628:EV628"/>
    <mergeCell ref="DR629:DV629"/>
    <mergeCell ref="EW629:FA629"/>
    <mergeCell ref="BS630:BW630"/>
    <mergeCell ref="BX630:CB630"/>
    <mergeCell ref="CC630:CG630"/>
    <mergeCell ref="CH630:CL630"/>
    <mergeCell ref="CS629:CW629"/>
    <mergeCell ref="CS630:CW630"/>
    <mergeCell ref="CS631:CW631"/>
    <mergeCell ref="CS632:CW632"/>
    <mergeCell ref="CM629:CQ629"/>
    <mergeCell ref="BE630:BF630"/>
    <mergeCell ref="BG630:BH630"/>
    <mergeCell ref="BI630:BJ630"/>
    <mergeCell ref="BK630:BL630"/>
    <mergeCell ref="BN630:BR630"/>
    <mergeCell ref="CM630:CQ630"/>
    <mergeCell ref="CC631:CG631"/>
    <mergeCell ref="CH631:CL631"/>
    <mergeCell ref="CM631:CQ631"/>
    <mergeCell ref="CX631:DB631"/>
    <mergeCell ref="DC631:DG631"/>
    <mergeCell ref="DH631:DL631"/>
    <mergeCell ref="DM631:DQ631"/>
    <mergeCell ref="BE631:BF631"/>
    <mergeCell ref="CX630:DB630"/>
    <mergeCell ref="BI631:BJ631"/>
    <mergeCell ref="BK631:BL631"/>
    <mergeCell ref="BN631:BR631"/>
    <mergeCell ref="BS631:BW631"/>
    <mergeCell ref="BX631:CB631"/>
    <mergeCell ref="DH630:DL630"/>
    <mergeCell ref="EW630:FA630"/>
    <mergeCell ref="DC630:DG630"/>
    <mergeCell ref="DR631:DV631"/>
    <mergeCell ref="DX631:EB631"/>
    <mergeCell ref="EC631:EG631"/>
    <mergeCell ref="EH631:EL631"/>
    <mergeCell ref="EM631:EQ631"/>
    <mergeCell ref="ER631:EV631"/>
    <mergeCell ref="EW631:FA631"/>
    <mergeCell ref="CC632:CG632"/>
    <mergeCell ref="CH632:CL632"/>
    <mergeCell ref="CM632:CQ632"/>
    <mergeCell ref="CX632:DB632"/>
    <mergeCell ref="DC632:DG632"/>
    <mergeCell ref="DH632:DL632"/>
    <mergeCell ref="DM632:DQ632"/>
    <mergeCell ref="BG631:BH631"/>
    <mergeCell ref="DR632:DV632"/>
    <mergeCell ref="DX632:EB632"/>
    <mergeCell ref="DM630:DQ630"/>
    <mergeCell ref="DR630:DV630"/>
    <mergeCell ref="EC634:EG634"/>
    <mergeCell ref="EH634:EL634"/>
    <mergeCell ref="EM634:EQ634"/>
    <mergeCell ref="ER634:EV634"/>
    <mergeCell ref="EW634:FA634"/>
    <mergeCell ref="DX634:EB634"/>
    <mergeCell ref="DX635:EB635"/>
    <mergeCell ref="EC635:EG635"/>
    <mergeCell ref="EH635:EL635"/>
    <mergeCell ref="EM635:EQ635"/>
    <mergeCell ref="ER635:EV635"/>
    <mergeCell ref="EW635:FA635"/>
    <mergeCell ref="DR634:DV634"/>
    <mergeCell ref="DR635:DV635"/>
    <mergeCell ref="EW632:FA632"/>
    <mergeCell ref="EC639:EG639"/>
    <mergeCell ref="EH639:EL639"/>
    <mergeCell ref="DR633:DV633"/>
    <mergeCell ref="DX633:EB633"/>
    <mergeCell ref="EC633:EG633"/>
    <mergeCell ref="EH633:EL633"/>
    <mergeCell ref="EM633:EQ633"/>
    <mergeCell ref="ER633:EV633"/>
    <mergeCell ref="EW633:FA633"/>
    <mergeCell ref="EC632:EG632"/>
    <mergeCell ref="EH632:EL632"/>
    <mergeCell ref="EM632:EQ632"/>
    <mergeCell ref="ER632:EV632"/>
    <mergeCell ref="EC647:EG647"/>
    <mergeCell ref="EH647:EL647"/>
    <mergeCell ref="EM647:EQ647"/>
    <mergeCell ref="ER647:EV647"/>
    <mergeCell ref="DX646:EB646"/>
    <mergeCell ref="EC646:EG646"/>
    <mergeCell ref="EH646:EL646"/>
    <mergeCell ref="EM646:EQ646"/>
    <mergeCell ref="ER646:EV646"/>
    <mergeCell ref="EW646:FA646"/>
    <mergeCell ref="DX647:EB647"/>
    <mergeCell ref="EW647:FA647"/>
    <mergeCell ref="EM639:EQ639"/>
    <mergeCell ref="ER639:EV639"/>
    <mergeCell ref="DX638:EB638"/>
    <mergeCell ref="EC638:EG638"/>
    <mergeCell ref="EH638:EL638"/>
    <mergeCell ref="EM638:EQ638"/>
    <mergeCell ref="ER638:EV638"/>
    <mergeCell ref="EW638:FA638"/>
    <mergeCell ref="EW639:FA639"/>
    <mergeCell ref="DX639:EB639"/>
    <mergeCell ref="DX640:EB640"/>
    <mergeCell ref="EC640:EG640"/>
    <mergeCell ref="EH640:EL640"/>
    <mergeCell ref="EM640:EQ640"/>
    <mergeCell ref="ER640:EV640"/>
    <mergeCell ref="EW640:FA640"/>
    <mergeCell ref="EM642:EQ642"/>
    <mergeCell ref="ER642:EV642"/>
    <mergeCell ref="EM643:EQ643"/>
    <mergeCell ref="ER643:EV643"/>
    <mergeCell ref="EW643:FA643"/>
    <mergeCell ref="EM644:EQ644"/>
    <mergeCell ref="ER644:EV644"/>
    <mergeCell ref="EW644:FA644"/>
    <mergeCell ref="DX641:EB641"/>
    <mergeCell ref="EC641:EG641"/>
    <mergeCell ref="EH641:EL641"/>
    <mergeCell ref="EM641:EQ641"/>
    <mergeCell ref="ER641:EV641"/>
    <mergeCell ref="EW641:FA641"/>
    <mergeCell ref="DX642:EB642"/>
    <mergeCell ref="EW642:FA642"/>
    <mergeCell ref="DX644:EB644"/>
    <mergeCell ref="DX645:EB645"/>
    <mergeCell ref="EC645:EG645"/>
    <mergeCell ref="EH645:EL645"/>
    <mergeCell ref="EM645:EQ645"/>
    <mergeCell ref="ER645:EV645"/>
    <mergeCell ref="EW645:FA645"/>
    <mergeCell ref="EC642:EG642"/>
    <mergeCell ref="EH642:EL642"/>
    <mergeCell ref="DX643:EB643"/>
    <mergeCell ref="EC643:EG643"/>
    <mergeCell ref="EH643:EL643"/>
    <mergeCell ref="EC644:EG644"/>
    <mergeCell ref="EH644:EL644"/>
    <mergeCell ref="G589:R589"/>
    <mergeCell ref="G590:R590"/>
    <mergeCell ref="G591:L591"/>
    <mergeCell ref="P591:R591"/>
    <mergeCell ref="H592:R592"/>
    <mergeCell ref="N593:O593"/>
    <mergeCell ref="G595:R595"/>
    <mergeCell ref="G596:R596"/>
    <mergeCell ref="G597:R597"/>
    <mergeCell ref="G598:R598"/>
    <mergeCell ref="G599:L599"/>
    <mergeCell ref="P599:R599"/>
    <mergeCell ref="H600:R600"/>
    <mergeCell ref="N601:O601"/>
    <mergeCell ref="G603:R603"/>
    <mergeCell ref="G604:R604"/>
    <mergeCell ref="G605:R605"/>
    <mergeCell ref="DR627:DV627"/>
    <mergeCell ref="BI627:BJ627"/>
    <mergeCell ref="BK627:BL627"/>
    <mergeCell ref="BN627:BR627"/>
    <mergeCell ref="BS627:BW627"/>
    <mergeCell ref="BX627:CB627"/>
    <mergeCell ref="CC627:CG627"/>
    <mergeCell ref="CH627:CL627"/>
    <mergeCell ref="CX635:DB635"/>
    <mergeCell ref="DC635:DG635"/>
    <mergeCell ref="BN635:BR635"/>
    <mergeCell ref="BS635:BW635"/>
    <mergeCell ref="BX635:CB635"/>
    <mergeCell ref="CC635:CG635"/>
    <mergeCell ref="CH635:CL635"/>
    <mergeCell ref="CM635:CQ635"/>
    <mergeCell ref="CS635:CW635"/>
    <mergeCell ref="BI628:BJ628"/>
    <mergeCell ref="BK628:BL628"/>
    <mergeCell ref="BN628:BR628"/>
    <mergeCell ref="BS628:BW628"/>
    <mergeCell ref="BX628:CB628"/>
    <mergeCell ref="BI633:BJ633"/>
    <mergeCell ref="BK633:BL633"/>
    <mergeCell ref="BN633:BR633"/>
    <mergeCell ref="BS633:BW633"/>
    <mergeCell ref="BX633:CB633"/>
    <mergeCell ref="DM633:DQ633"/>
    <mergeCell ref="CC633:CG633"/>
    <mergeCell ref="CH633:CL633"/>
    <mergeCell ref="CM633:CQ633"/>
    <mergeCell ref="CS633:CW633"/>
    <mergeCell ref="DM634:DQ634"/>
    <mergeCell ref="DH635:DL635"/>
    <mergeCell ref="DM635:DQ635"/>
    <mergeCell ref="CM636:CQ636"/>
    <mergeCell ref="BS634:BW634"/>
    <mergeCell ref="BX634:CB634"/>
    <mergeCell ref="CC634:CG634"/>
    <mergeCell ref="CH634:CL634"/>
    <mergeCell ref="CM634:CQ634"/>
    <mergeCell ref="CS634:CW634"/>
    <mergeCell ref="CX634:DB634"/>
    <mergeCell ref="P623:R623"/>
    <mergeCell ref="N625:O625"/>
    <mergeCell ref="CM627:CQ627"/>
    <mergeCell ref="CS627:CW627"/>
    <mergeCell ref="CX627:DB627"/>
    <mergeCell ref="DC627:DG627"/>
    <mergeCell ref="DH627:DL627"/>
    <mergeCell ref="DM627:DQ627"/>
    <mergeCell ref="BE628:BF628"/>
    <mergeCell ref="BG628:BH628"/>
    <mergeCell ref="BE633:BF633"/>
    <mergeCell ref="BG633:BH633"/>
    <mergeCell ref="CX633:DB633"/>
    <mergeCell ref="DC633:DG633"/>
    <mergeCell ref="DH633:DL633"/>
    <mergeCell ref="BE632:BF632"/>
    <mergeCell ref="BG632:BH632"/>
    <mergeCell ref="BI632:BJ632"/>
    <mergeCell ref="BK632:BL632"/>
    <mergeCell ref="BN632:BR632"/>
    <mergeCell ref="BS632:BW632"/>
    <mergeCell ref="AI571:AL571"/>
    <mergeCell ref="AM571:AS571"/>
    <mergeCell ref="C570:P570"/>
    <mergeCell ref="C571:P571"/>
    <mergeCell ref="Q571:S571"/>
    <mergeCell ref="T571:V571"/>
    <mergeCell ref="W571:Y571"/>
    <mergeCell ref="Z571:AD571"/>
    <mergeCell ref="AE571:AH571"/>
    <mergeCell ref="AI573:AL573"/>
    <mergeCell ref="R634:T636"/>
    <mergeCell ref="U634:W636"/>
    <mergeCell ref="X634:AB636"/>
    <mergeCell ref="AC634:AE636"/>
    <mergeCell ref="AF634:AJ636"/>
    <mergeCell ref="DC634:DG634"/>
    <mergeCell ref="DH634:DL634"/>
    <mergeCell ref="G606:R606"/>
    <mergeCell ref="G607:L607"/>
    <mergeCell ref="P607:R607"/>
    <mergeCell ref="H608:R608"/>
    <mergeCell ref="N609:O609"/>
    <mergeCell ref="G611:R611"/>
    <mergeCell ref="G612:R612"/>
    <mergeCell ref="G613:R613"/>
    <mergeCell ref="G614:R614"/>
    <mergeCell ref="G615:L615"/>
    <mergeCell ref="P615:R615"/>
    <mergeCell ref="H616:R616"/>
    <mergeCell ref="N617:O617"/>
    <mergeCell ref="G619:R619"/>
    <mergeCell ref="G620:R620"/>
    <mergeCell ref="Q568:S568"/>
    <mergeCell ref="T568:V568"/>
    <mergeCell ref="W568:Y568"/>
    <mergeCell ref="Z568:AD568"/>
    <mergeCell ref="AE568:AH568"/>
    <mergeCell ref="AI568:AL568"/>
    <mergeCell ref="AM568:AS568"/>
    <mergeCell ref="C568:P568"/>
    <mergeCell ref="C569:P569"/>
    <mergeCell ref="Q569:S569"/>
    <mergeCell ref="T569:V569"/>
    <mergeCell ref="W569:Y569"/>
    <mergeCell ref="Z569:AD569"/>
    <mergeCell ref="AE569:AH569"/>
    <mergeCell ref="Q570:S570"/>
    <mergeCell ref="T570:V570"/>
    <mergeCell ref="W570:Y570"/>
    <mergeCell ref="Z570:AD570"/>
    <mergeCell ref="AE570:AH570"/>
    <mergeCell ref="AI570:AL570"/>
    <mergeCell ref="AM570:AS570"/>
    <mergeCell ref="AM573:AS573"/>
    <mergeCell ref="AI575:AL575"/>
    <mergeCell ref="AM575:AS575"/>
    <mergeCell ref="G580:R580"/>
    <mergeCell ref="AM574:AS574"/>
    <mergeCell ref="AM576:AS576"/>
    <mergeCell ref="Q572:S572"/>
    <mergeCell ref="T572:V572"/>
    <mergeCell ref="W572:Y572"/>
    <mergeCell ref="Z572:AD572"/>
    <mergeCell ref="AE572:AH572"/>
    <mergeCell ref="AI572:AL572"/>
    <mergeCell ref="AM572:AS572"/>
    <mergeCell ref="C572:P572"/>
    <mergeCell ref="C573:P573"/>
    <mergeCell ref="Q573:S573"/>
    <mergeCell ref="T573:V573"/>
    <mergeCell ref="W573:Y573"/>
    <mergeCell ref="Z573:AD573"/>
    <mergeCell ref="AE573:AH573"/>
    <mergeCell ref="G581:R581"/>
    <mergeCell ref="Z581:AK581"/>
    <mergeCell ref="G582:L582"/>
    <mergeCell ref="P582:R582"/>
    <mergeCell ref="H583:R583"/>
    <mergeCell ref="M584:R584"/>
    <mergeCell ref="N585:O585"/>
    <mergeCell ref="AG585:AH585"/>
    <mergeCell ref="G587:R587"/>
    <mergeCell ref="Z587:AK587"/>
    <mergeCell ref="G588:R588"/>
    <mergeCell ref="Z588:AK588"/>
    <mergeCell ref="Z589:AK589"/>
    <mergeCell ref="Q574:S574"/>
    <mergeCell ref="T574:V574"/>
    <mergeCell ref="W574:Y574"/>
    <mergeCell ref="Z574:AD574"/>
    <mergeCell ref="AE574:AH574"/>
    <mergeCell ref="AI574:AL574"/>
    <mergeCell ref="C574:P574"/>
    <mergeCell ref="C575:P575"/>
    <mergeCell ref="Q575:S575"/>
    <mergeCell ref="T575:V575"/>
    <mergeCell ref="W575:Y575"/>
    <mergeCell ref="Z575:AD575"/>
    <mergeCell ref="AE575:AH575"/>
    <mergeCell ref="B576:AL576"/>
    <mergeCell ref="G578:R578"/>
    <mergeCell ref="Z578:AK578"/>
    <mergeCell ref="G579:R579"/>
    <mergeCell ref="Z579:AK579"/>
    <mergeCell ref="Z580:AK580"/>
    <mergeCell ref="Z582:AE582"/>
    <mergeCell ref="AA583:AK583"/>
    <mergeCell ref="AI582:AK582"/>
    <mergeCell ref="AF584:AK584"/>
    <mergeCell ref="Z599:AE599"/>
    <mergeCell ref="AA600:AK600"/>
    <mergeCell ref="AI599:AK599"/>
    <mergeCell ref="AG601:AH601"/>
    <mergeCell ref="DM610:DQ610"/>
    <mergeCell ref="DR610:DV610"/>
    <mergeCell ref="CC610:CG610"/>
    <mergeCell ref="CH610:CL610"/>
    <mergeCell ref="CM610:CQ610"/>
    <mergeCell ref="CS610:CW610"/>
    <mergeCell ref="CX610:DB610"/>
    <mergeCell ref="DC610:DG610"/>
    <mergeCell ref="DH610:DL610"/>
    <mergeCell ref="CC609:CG609"/>
    <mergeCell ref="CH609:CL609"/>
    <mergeCell ref="CM609:CQ609"/>
    <mergeCell ref="CS609:CW609"/>
    <mergeCell ref="CX609:DB609"/>
    <mergeCell ref="DC609:DG609"/>
    <mergeCell ref="Z590:AK590"/>
    <mergeCell ref="Z591:AE591"/>
    <mergeCell ref="AI591:AK591"/>
    <mergeCell ref="AA592:AK592"/>
    <mergeCell ref="AG593:AH593"/>
    <mergeCell ref="Z595:AK595"/>
    <mergeCell ref="Z596:AK596"/>
    <mergeCell ref="Z597:AK597"/>
    <mergeCell ref="Z598:AK598"/>
    <mergeCell ref="CX618:DB618"/>
    <mergeCell ref="DC619:DG619"/>
    <mergeCell ref="DH619:DL619"/>
    <mergeCell ref="DM619:DQ619"/>
    <mergeCell ref="DR619:DV619"/>
    <mergeCell ref="CC619:CG619"/>
    <mergeCell ref="CH619:CL619"/>
    <mergeCell ref="CM619:CQ619"/>
    <mergeCell ref="CS619:CW619"/>
    <mergeCell ref="CX619:DB619"/>
    <mergeCell ref="CH617:CL617"/>
    <mergeCell ref="BI614:BJ614"/>
    <mergeCell ref="BK614:BL614"/>
    <mergeCell ref="BI615:BJ615"/>
    <mergeCell ref="BK615:BL615"/>
    <mergeCell ref="BI616:BJ616"/>
    <mergeCell ref="BK616:BL616"/>
    <mergeCell ref="BN616:BR616"/>
    <mergeCell ref="CH618:CL618"/>
    <mergeCell ref="CM618:CQ618"/>
    <mergeCell ref="CS618:CW618"/>
    <mergeCell ref="BX616:CB616"/>
    <mergeCell ref="DR614:DV614"/>
    <mergeCell ref="BN614:BR614"/>
    <mergeCell ref="BS614:BW614"/>
    <mergeCell ref="BX614:CB614"/>
    <mergeCell ref="CC614:CG614"/>
    <mergeCell ref="CH614:CL614"/>
    <mergeCell ref="CM614:CQ614"/>
    <mergeCell ref="CS614:CW614"/>
    <mergeCell ref="BX643:CB643"/>
    <mergeCell ref="CC643:CG643"/>
    <mergeCell ref="CH643:CL643"/>
    <mergeCell ref="CM643:CQ643"/>
    <mergeCell ref="C643:N643"/>
    <mergeCell ref="O643:Q643"/>
    <mergeCell ref="R643:T643"/>
    <mergeCell ref="U643:W643"/>
    <mergeCell ref="X643:AB643"/>
    <mergeCell ref="AC643:AE643"/>
    <mergeCell ref="AF643:AJ643"/>
    <mergeCell ref="CM617:CQ617"/>
    <mergeCell ref="G623:L623"/>
    <mergeCell ref="H624:R624"/>
    <mergeCell ref="AA624:AK624"/>
    <mergeCell ref="AG625:AH625"/>
    <mergeCell ref="A627:AS628"/>
    <mergeCell ref="BE627:BF627"/>
    <mergeCell ref="BG627:BH627"/>
    <mergeCell ref="B634:N636"/>
    <mergeCell ref="O634:Q636"/>
    <mergeCell ref="G621:R621"/>
    <mergeCell ref="G622:R622"/>
    <mergeCell ref="BX632:CB632"/>
    <mergeCell ref="BE629:BF629"/>
    <mergeCell ref="BE626:BF626"/>
    <mergeCell ref="BI626:BJ626"/>
    <mergeCell ref="BK626:BL626"/>
    <mergeCell ref="BN626:BR626"/>
    <mergeCell ref="BS626:BW626"/>
    <mergeCell ref="BX626:CB626"/>
    <mergeCell ref="CC626:CG626"/>
    <mergeCell ref="AK647:AN647"/>
    <mergeCell ref="AO647:AS647"/>
    <mergeCell ref="C647:N647"/>
    <mergeCell ref="O647:Q647"/>
    <mergeCell ref="R647:T647"/>
    <mergeCell ref="U647:W647"/>
    <mergeCell ref="X647:AB647"/>
    <mergeCell ref="AC647:AE647"/>
    <mergeCell ref="AF647:AJ647"/>
    <mergeCell ref="DX648:EB648"/>
    <mergeCell ref="EC648:EG648"/>
    <mergeCell ref="EH648:EL648"/>
    <mergeCell ref="EM648:EQ648"/>
    <mergeCell ref="ER648:EV648"/>
    <mergeCell ref="EW648:FA648"/>
    <mergeCell ref="CM648:CQ648"/>
    <mergeCell ref="CS648:CW648"/>
    <mergeCell ref="CX648:DB648"/>
    <mergeCell ref="DC648:DG648"/>
    <mergeCell ref="DH648:DL648"/>
    <mergeCell ref="DM648:DQ648"/>
    <mergeCell ref="DR648:DV648"/>
    <mergeCell ref="AK648:AN648"/>
    <mergeCell ref="AO648:AS648"/>
    <mergeCell ref="BN648:BR648"/>
    <mergeCell ref="BS648:BW648"/>
    <mergeCell ref="BX648:CB648"/>
    <mergeCell ref="CC648:CG648"/>
    <mergeCell ref="CH648:CL648"/>
    <mergeCell ref="C648:N648"/>
    <mergeCell ref="O648:Q648"/>
    <mergeCell ref="R648:T648"/>
    <mergeCell ref="ER649:EV649"/>
    <mergeCell ref="EW649:FA649"/>
    <mergeCell ref="CM649:CQ649"/>
    <mergeCell ref="CS649:CW649"/>
    <mergeCell ref="CX649:DB649"/>
    <mergeCell ref="DC649:DG649"/>
    <mergeCell ref="DH649:DL649"/>
    <mergeCell ref="DM649:DQ649"/>
    <mergeCell ref="DR649:DV649"/>
    <mergeCell ref="B649:AN649"/>
    <mergeCell ref="AO649:AS649"/>
    <mergeCell ref="BN649:BR649"/>
    <mergeCell ref="BS649:BW649"/>
    <mergeCell ref="BX649:CB649"/>
    <mergeCell ref="CC649:CG649"/>
    <mergeCell ref="CH649:CL649"/>
    <mergeCell ref="DX650:EB650"/>
    <mergeCell ref="EC650:EG650"/>
    <mergeCell ref="EH650:EL650"/>
    <mergeCell ref="EM650:EQ650"/>
    <mergeCell ref="ER650:EV650"/>
    <mergeCell ref="EW650:FA650"/>
    <mergeCell ref="CM650:CQ650"/>
    <mergeCell ref="CS650:CW650"/>
    <mergeCell ref="CX650:DB650"/>
    <mergeCell ref="DC650:DG650"/>
    <mergeCell ref="DH650:DL650"/>
    <mergeCell ref="DM650:DQ650"/>
    <mergeCell ref="DR650:DV650"/>
    <mergeCell ref="B650:AN650"/>
    <mergeCell ref="AO650:AS650"/>
    <mergeCell ref="BN650:BR650"/>
    <mergeCell ref="ER651:EV651"/>
    <mergeCell ref="EW651:FA651"/>
    <mergeCell ref="ER652:EV652"/>
    <mergeCell ref="EW652:FA652"/>
    <mergeCell ref="BN652:BR652"/>
    <mergeCell ref="BS652:BW652"/>
    <mergeCell ref="BX652:CB652"/>
    <mergeCell ref="CC652:CG652"/>
    <mergeCell ref="CH652:CL652"/>
    <mergeCell ref="CM652:CQ652"/>
    <mergeCell ref="CS652:CW652"/>
    <mergeCell ref="G689:L689"/>
    <mergeCell ref="P689:R689"/>
    <mergeCell ref="Z689:AE689"/>
    <mergeCell ref="AI689:AK689"/>
    <mergeCell ref="H690:R690"/>
    <mergeCell ref="AA690:AK690"/>
    <mergeCell ref="G670:R670"/>
    <mergeCell ref="G671:R671"/>
    <mergeCell ref="G672:R672"/>
    <mergeCell ref="G673:L673"/>
    <mergeCell ref="P673:R673"/>
    <mergeCell ref="H674:R674"/>
    <mergeCell ref="N675:O675"/>
    <mergeCell ref="G677:R677"/>
    <mergeCell ref="G678:R678"/>
    <mergeCell ref="G679:R679"/>
    <mergeCell ref="G680:R680"/>
    <mergeCell ref="G681:L681"/>
    <mergeCell ref="P681:R681"/>
    <mergeCell ref="Z687:AK687"/>
    <mergeCell ref="Z688:AK688"/>
    <mergeCell ref="P665:R665"/>
    <mergeCell ref="H666:R666"/>
    <mergeCell ref="N667:O667"/>
    <mergeCell ref="G669:R669"/>
    <mergeCell ref="Z669:AK669"/>
    <mergeCell ref="H682:R682"/>
    <mergeCell ref="Z673:AE673"/>
    <mergeCell ref="AI673:AK673"/>
    <mergeCell ref="AA674:AK674"/>
    <mergeCell ref="AG675:AH675"/>
    <mergeCell ref="Z677:AK677"/>
    <mergeCell ref="Z678:AK678"/>
    <mergeCell ref="Z679:AK679"/>
    <mergeCell ref="Z680:AK680"/>
    <mergeCell ref="Z681:AE681"/>
    <mergeCell ref="AI681:AK681"/>
    <mergeCell ref="AA682:AK682"/>
    <mergeCell ref="AA666:AK666"/>
    <mergeCell ref="AG667:AH667"/>
    <mergeCell ref="N683:O683"/>
    <mergeCell ref="G685:R685"/>
    <mergeCell ref="G686:R686"/>
    <mergeCell ref="Z686:AK686"/>
    <mergeCell ref="G687:R687"/>
    <mergeCell ref="AG699:AH699"/>
    <mergeCell ref="AE703:AF703"/>
    <mergeCell ref="AE704:AF704"/>
    <mergeCell ref="AE705:AI705"/>
    <mergeCell ref="AE706:AI706"/>
    <mergeCell ref="AE708:AI708"/>
    <mergeCell ref="W710:AK710"/>
    <mergeCell ref="W713:AK713"/>
    <mergeCell ref="AE709:AI709"/>
    <mergeCell ref="AE712:AF712"/>
    <mergeCell ref="J714:X714"/>
    <mergeCell ref="G688:R688"/>
    <mergeCell ref="AG683:AH683"/>
    <mergeCell ref="Z685:AK685"/>
    <mergeCell ref="AG691:AH691"/>
    <mergeCell ref="N691:O691"/>
    <mergeCell ref="G693:R693"/>
    <mergeCell ref="Z693:AK693"/>
    <mergeCell ref="G694:R694"/>
    <mergeCell ref="Z694:AK694"/>
    <mergeCell ref="G695:R695"/>
    <mergeCell ref="G696:R696"/>
    <mergeCell ref="H698:R698"/>
    <mergeCell ref="N699:O699"/>
    <mergeCell ref="Z695:AK695"/>
    <mergeCell ref="Z696:AK696"/>
    <mergeCell ref="G697:L697"/>
    <mergeCell ref="O728:S728"/>
    <mergeCell ref="T728:X728"/>
    <mergeCell ref="Y728:AB728"/>
    <mergeCell ref="AC728:AG728"/>
    <mergeCell ref="O734:S734"/>
    <mergeCell ref="T734:X734"/>
    <mergeCell ref="Y734:AB734"/>
    <mergeCell ref="AC734:AG734"/>
    <mergeCell ref="AH729:AL729"/>
    <mergeCell ref="AM729:AO729"/>
    <mergeCell ref="B729:F729"/>
    <mergeCell ref="G729:J729"/>
    <mergeCell ref="K729:N729"/>
    <mergeCell ref="O729:S729"/>
    <mergeCell ref="T729:X729"/>
    <mergeCell ref="Y729:AB729"/>
    <mergeCell ref="AC729:AG729"/>
    <mergeCell ref="AH735:AL735"/>
    <mergeCell ref="AM735:AO735"/>
    <mergeCell ref="B735:F735"/>
    <mergeCell ref="G735:J735"/>
    <mergeCell ref="K735:N735"/>
    <mergeCell ref="O735:S735"/>
    <mergeCell ref="T735:X735"/>
    <mergeCell ref="Y735:AB735"/>
    <mergeCell ref="AC735:AG735"/>
    <mergeCell ref="AH733:AL733"/>
    <mergeCell ref="AM733:AO733"/>
    <mergeCell ref="B733:F733"/>
    <mergeCell ref="G733:J733"/>
    <mergeCell ref="K733:N733"/>
    <mergeCell ref="O733:S733"/>
    <mergeCell ref="T733:X733"/>
    <mergeCell ref="Y733:AB733"/>
    <mergeCell ref="AC733:AG733"/>
    <mergeCell ref="AH734:AL734"/>
  </mergeCells>
  <conditionalFormatting sqref="AF1000">
    <cfRule type="cellIs" dxfId="157" priority="1" stopIfTrue="1" operator="equal">
      <formula>"Please Enter Amount:"</formula>
    </cfRule>
  </conditionalFormatting>
  <conditionalFormatting sqref="AJ1024">
    <cfRule type="cellIs" dxfId="156" priority="2" stopIfTrue="1" operator="equal">
      <formula>"#DIV/0!"</formula>
    </cfRule>
  </conditionalFormatting>
  <conditionalFormatting sqref="AG440:AJ440">
    <cfRule type="expression" dxfId="155" priority="3" stopIfTrue="1">
      <formula>"iserror(d31)"</formula>
    </cfRule>
  </conditionalFormatting>
  <conditionalFormatting sqref="AF1012">
    <cfRule type="cellIs" dxfId="154" priority="4" stopIfTrue="1" operator="equal">
      <formula>"Please Enter Amount:"</formula>
    </cfRule>
  </conditionalFormatting>
  <conditionalFormatting sqref="AF1005">
    <cfRule type="cellIs" dxfId="153" priority="5" stopIfTrue="1" operator="equal">
      <formula>"Please Enter Amount:"</formula>
    </cfRule>
  </conditionalFormatting>
  <dataValidations count="43">
    <dataValidation type="list" allowBlank="1" showErrorMessage="1" sqref="Z203" xr:uid="{00000000-0002-0000-0400-000000000000}">
      <formula1>"(select),$500M,15% set-aside,15% set-aside with qualifying low value rehab"</formula1>
    </dataValidation>
    <dataValidation type="list" allowBlank="1" showErrorMessage="1" sqref="Z271:AD271" xr:uid="{00000000-0002-0000-0400-000001000000}">
      <formula1>"Nonprofit,For-Profit,N/A"</formula1>
    </dataValidation>
    <dataValidation type="decimal" allowBlank="1" showErrorMessage="1" sqref="AG396:AH396" xr:uid="{00000000-0002-0000-0400-000002000000}">
      <formula1>0</formula1>
      <formula2>AG394</formula2>
    </dataValidation>
    <dataValidation type="list" allowBlank="1" showErrorMessage="1" sqref="S404" xr:uid="{00000000-0002-0000-0400-000003000000}">
      <formula1>"(select),Secured by Leasehold Interest,Secured by Fee Interest,Secured by both Leasehold &amp; Fee Interests,Other"</formula1>
    </dataValidation>
    <dataValidation type="list" allowBlank="1" showErrorMessage="1" sqref="AJ354 AJ356 N362 Y363 J366 AG378:AG379 V380:V381 AF755" xr:uid="{00000000-0002-0000-0400-000004000000}">
      <formula1>"N/A,Yes,No"</formula1>
    </dataValidation>
    <dataValidation type="list" allowBlank="1" showErrorMessage="1" sqref="U915:U934" xr:uid="{00000000-0002-0000-0400-000005000000}">
      <formula1>"Yes,No,N/A"</formula1>
    </dataValidation>
    <dataValidation type="list" allowBlank="1" showErrorMessage="1" sqref="J1003" xr:uid="{00000000-0002-0000-0400-000006000000}">
      <formula1>"N/A,Seismic Upgrading,Environmental Mitigation"</formula1>
    </dataValidation>
    <dataValidation type="list" allowBlank="1" showErrorMessage="1" sqref="U175" xr:uid="{00000000-0002-0000-0400-000007000000}">
      <formula1>$BJ$160:$BJ$162</formula1>
    </dataValidation>
    <dataValidation type="list" allowBlank="1" showErrorMessage="1" sqref="J941 AB941" xr:uid="{00000000-0002-0000-0400-000008000000}">
      <formula1>"(select one),Project-based vouchers (PBVs),Project-based contract (PBC),RAD conversion - PBVs,RAD conversion - PBC"</formula1>
    </dataValidation>
    <dataValidation type="list" allowBlank="1" showErrorMessage="1" sqref="AF429 Z433" xr:uid="{00000000-0002-0000-0400-000009000000}">
      <formula1>$BN$342:$BN$344</formula1>
    </dataValidation>
    <dataValidation type="list" allowBlank="1" showErrorMessage="1" sqref="D207" xr:uid="{00000000-0002-0000-0400-00000A000000}">
      <formula1>"(select one),20%/50%,40%/60%,40%/60% Average Income"</formula1>
    </dataValidation>
    <dataValidation type="decimal" allowBlank="1" showInputMessage="1" showErrorMessage="1" prompt="Please enter a number" sqref="AH194:AH196 AH197:AI197 AH210:AI210 Y211" xr:uid="{00000000-0002-0000-0400-00000B000000}">
      <formula1>0</formula1>
      <formula2>999</formula2>
    </dataValidation>
    <dataValidation type="list" allowBlank="1" showErrorMessage="1" sqref="B728:B752 J772:J775 J786:J795" xr:uid="{00000000-0002-0000-0400-00000C000000}">
      <formula1>$BA$608:$BA$614</formula1>
    </dataValidation>
    <dataValidation type="list" allowBlank="1" showErrorMessage="1" sqref="J173" xr:uid="{00000000-0002-0000-0400-00000D000000}">
      <formula1>"Preliminary Reservation,Subsidy Layering,Placed in Service,Re-Application"</formula1>
    </dataValidation>
    <dataValidation type="list" allowBlank="1" showErrorMessage="1" sqref="AC521" xr:uid="{00000000-0002-0000-0400-00000E000000}">
      <formula1>"(select),Yes,No"</formula1>
    </dataValidation>
    <dataValidation type="list" allowBlank="1" showErrorMessage="1" sqref="AI388 AI391 AI396 S400 Q428 Z431 AE703:AE704 AE712 J778 P930" xr:uid="{00000000-0002-0000-0400-00000F000000}">
      <formula1>"No,Yes"</formula1>
    </dataValidation>
    <dataValidation type="list" allowBlank="1" showErrorMessage="1" sqref="D219" xr:uid="{00000000-0002-0000-0400-000010000000}">
      <formula1>$BC$197:$BC$209</formula1>
    </dataValidation>
    <dataValidation type="list" allowBlank="1" showErrorMessage="1" sqref="M248 M256 M264" xr:uid="{00000000-0002-0000-0400-000011000000}">
      <formula1>"(select one),Nonprofit,For Profit"</formula1>
    </dataValidation>
    <dataValidation type="list" allowBlank="1" showErrorMessage="1" sqref="D269" xr:uid="{00000000-0002-0000-0400-000012000000}">
      <formula1>$BB$244:$BB$246</formula1>
    </dataValidation>
    <dataValidation type="list" allowBlank="1" showErrorMessage="1" sqref="I409" xr:uid="{00000000-0002-0000-0400-000013000000}">
      <formula1>"(Select),Single Room Occupancy,Single Family Home,Detached 2/3/4 Family,Housing Cooperative,Tenant Homeownership,One or Two Story Garden,Townhouse or Row House,Duplex/Fourplex,Inner City Infill Site,Other (Specify below)"</formula1>
    </dataValidation>
    <dataValidation type="decimal" operator="greaterThanOrEqual" allowBlank="1" showErrorMessage="1" sqref="AG393 Z804" xr:uid="{00000000-0002-0000-0400-000014000000}">
      <formula1>0</formula1>
    </dataValidation>
    <dataValidation type="list" allowBlank="1" showErrorMessage="1" sqref="AF242 AF250 AF258" xr:uid="{00000000-0002-0000-0400-000015000000}">
      <formula1>"(select one),Managing GP,Administrative GP"</formula1>
    </dataValidation>
    <dataValidation type="list" allowBlank="1" showErrorMessage="1" sqref="AI225:AI228 M354:M357 R410:R411 S412 AE424 A1044 A1050 A1056 A1063 A1066 A1071 A1074 A1078 A1082" xr:uid="{00000000-0002-0000-0400-000016000000}">
      <formula1>"N/A,Yes"</formula1>
    </dataValidation>
    <dataValidation type="list" allowBlank="1" showErrorMessage="1" sqref="S401" xr:uid="{00000000-0002-0000-0400-000017000000}">
      <formula1>"N/A,No,Yes"</formula1>
    </dataValidation>
    <dataValidation type="list" allowBlank="1" showErrorMessage="1" sqref="X637:X648" xr:uid="{00000000-0002-0000-0400-000018000000}">
      <formula1>$BA$637:$BA$641</formula1>
    </dataValidation>
    <dataValidation type="decimal" allowBlank="1" showInputMessage="1" showErrorMessage="1" prompt="example: enter 30 for 30%, hit cancel and try again._x000a_" sqref="AH728:AH752 AH772 AK772:AL772 AH773:AL775 AI776:AJ776 AH786:AH795" xr:uid="{00000000-0002-0000-0400-000019000000}">
      <formula1>0</formula1>
      <formula2>1</formula2>
    </dataValidation>
    <dataValidation type="decimal" allowBlank="1" showErrorMessage="1" sqref="AG399:AJ399" xr:uid="{00000000-0002-0000-0400-00001A000000}">
      <formula1>0</formula1>
      <formula2>AG394</formula2>
    </dataValidation>
    <dataValidation type="list" allowBlank="1" showErrorMessage="1" sqref="D213" xr:uid="{00000000-0002-0000-0400-00001B000000}">
      <formula1>$BH$189:$BH$193</formula1>
    </dataValidation>
    <dataValidation type="list" allowBlank="1" showErrorMessage="1" sqref="M237" xr:uid="{00000000-0002-0000-0400-00001C000000}">
      <formula1>$BC$212:$BC$220</formula1>
    </dataValidation>
    <dataValidation type="list" allowBlank="1" showErrorMessage="1" sqref="Z564:Z575" xr:uid="{00000000-0002-0000-0400-00001D000000}">
      <formula1>"(select),Fixed,Variable,N/A"</formula1>
    </dataValidation>
    <dataValidation type="list" allowBlank="1" showErrorMessage="1" sqref="O33 R177 X180 T194:T196 Y198 AP204 Q501 N585 AG585 N593 AG593 N601 AG601 N609 AG609 N617 AG617 N625 AG625 N659 AG659 N667 AG667 N675 AG675 N683 AG683 N691 AG691 N699 AG699 O958 AG977 AG980 AG986 AG990 AG992 AG995 AG999 AG1004 AG1008 AG1011 AG1015 AG1020" xr:uid="{00000000-0002-0000-0400-00001E000000}">
      <formula1>"Yes,No"</formula1>
    </dataValidation>
    <dataValidation type="list" allowBlank="1" showErrorMessage="1" sqref="Q364" xr:uid="{00000000-0002-0000-0400-00001F000000}">
      <formula1>"N/A,Appraisal,Third party debt encumbering the seller's property"</formula1>
    </dataValidation>
    <dataValidation type="decimal" allowBlank="1" showErrorMessage="1" sqref="AG394 AG395:AJ395 AG400" xr:uid="{00000000-0002-0000-0400-000020000000}">
      <formula1>0</formula1>
      <formula2>AG393</formula2>
    </dataValidation>
    <dataValidation type="decimal" allowBlank="1" showErrorMessage="1" sqref="AG407:AJ407" xr:uid="{00000000-0002-0000-0400-000021000000}">
      <formula1>0</formula1>
      <formula2>AG394</formula2>
    </dataValidation>
    <dataValidation type="list" allowBlank="1" showErrorMessage="1" sqref="W716" xr:uid="{00000000-0002-0000-0400-000022000000}">
      <formula1>"(select one),FHA Insurance,Private Mortgage Insurance,Letter(s) of Credit,Other"</formula1>
    </dataValidation>
    <dataValidation type="list" allowBlank="1" showErrorMessage="1" sqref="M956" xr:uid="{00000000-0002-0000-0400-000023000000}">
      <formula1>"(select one),Project-based vouchers,Project-based contract"</formula1>
    </dataValidation>
    <dataValidation type="list" allowBlank="1" showErrorMessage="1" sqref="T193" xr:uid="{00000000-0002-0000-0400-000024000000}">
      <formula1>"Highest Resource,High Resource,Moderate Resource (Rapidly Changing),Moderate Resource,Low Resource,High Segregation &amp; Poverty,Missing/Insufficient Data"</formula1>
    </dataValidation>
    <dataValidation type="list" allowBlank="1" showErrorMessage="1" sqref="J174" xr:uid="{00000000-0002-0000-0400-000025000000}">
      <formula1>"(select one),CDLAC-TCAC Joint Application (submitting concurrently),CDLAC-only application (bonds without tax credits)"</formula1>
    </dataValidation>
    <dataValidation type="list" allowBlank="1" showErrorMessage="1" sqref="T189" xr:uid="{00000000-0002-0000-0400-000026000000}">
      <formula1>$BT$156:$BT$214</formula1>
    </dataValidation>
    <dataValidation type="list" allowBlank="1" showErrorMessage="1" sqref="M953" xr:uid="{00000000-0002-0000-0400-000027000000}">
      <formula1>"N/A,IRP,Decoupled IRP"</formula1>
    </dataValidation>
    <dataValidation type="list" allowBlank="1" showErrorMessage="1" sqref="AC513:AC520 AC526:AC554" xr:uid="{00000000-0002-0000-0400-000028000000}">
      <formula1>"N/A,1.0,2.0,3.0,4.0,5.0,6.0,7.0,8.0,9.0,10.0,11.0,12.0"</formula1>
    </dataValidation>
    <dataValidation type="list" allowBlank="1" showErrorMessage="1" sqref="D210" xr:uid="{00000000-0002-0000-0400-000029000000}">
      <formula1>$BC$189:$BC$195</formula1>
    </dataValidation>
    <dataValidation type="list" allowBlank="1" showErrorMessage="1" sqref="BN799" xr:uid="{00000000-0002-0000-0400-00002A000000}">
      <formula1>$BN$801:$BN$802</formula1>
    </dataValidation>
  </dataValidations>
  <hyperlinks>
    <hyperlink ref="D164" r:id="rId1" xr:uid="{00000000-0004-0000-0400-000000000000}"/>
    <hyperlink ref="W200" r:id="rId2" xr:uid="{00000000-0004-0000-0400-000001000000}"/>
    <hyperlink ref="H324" r:id="rId3" xr:uid="{00000000-0004-0000-0400-000002000000}"/>
    <hyperlink ref="O161" r:id="rId4" xr:uid="{4D0BC31B-9243-4FE3-8A27-B57DBE067421}"/>
    <hyperlink ref="L278" r:id="rId5" xr:uid="{47F18669-D613-4A0D-9672-DA84905FE885}"/>
    <hyperlink ref="H300" r:id="rId6" xr:uid="{74BC7FA0-B1E9-41B8-A32A-F13691515614}"/>
    <hyperlink ref="H308" r:id="rId7" xr:uid="{40FD064F-D8C7-4898-90B7-185BB2759980}"/>
    <hyperlink ref="H332" r:id="rId8" xr:uid="{FB4411F1-0338-4F18-AA0D-9D807DE5FB04}"/>
    <hyperlink ref="M236" r:id="rId9" xr:uid="{2FBCA4AC-FE24-4F78-ADB4-1744BB7636D4}"/>
    <hyperlink ref="M255" r:id="rId10" xr:uid="{FDD00009-E661-4669-96A3-AF329019D04F}"/>
    <hyperlink ref="H292" r:id="rId11" xr:uid="{2934F8E6-EA35-4968-A11F-E0434F6157E0}"/>
    <hyperlink ref="M247" r:id="rId12" xr:uid="{C60DE58F-48EA-4A06-B10C-0023508668E5}"/>
    <hyperlink ref="H316" r:id="rId13" xr:uid="{48AE0CA1-D757-4D89-A46A-137E9ABACF65}"/>
    <hyperlink ref="AA300" r:id="rId14" xr:uid="{FA28786C-00E4-4AE3-82C5-05D6E7A37803}"/>
    <hyperlink ref="AA316" r:id="rId15" xr:uid="{8FD603B9-2590-40EE-923B-4A3F9D6629FE}"/>
  </hyperlinks>
  <printOptions horizontalCentered="1"/>
  <pageMargins left="0.5" right="0.5" top="1" bottom="1" header="0" footer="0"/>
  <pageSetup orientation="portrait" r:id="rId16"/>
  <headerFooter>
    <oddFooter>&amp;C&amp;P&amp;R&amp;A</oddFooter>
  </headerFooter>
  <rowBreaks count="20" manualBreakCount="20">
    <brk id="962" man="1"/>
    <brk id="610" man="1"/>
    <brk id="837" man="1"/>
    <brk id="456" man="1"/>
    <brk id="168" man="1"/>
    <brk id="906" man="1"/>
    <brk id="555" man="1"/>
    <brk id="684" man="1"/>
    <brk id="718" man="1"/>
    <brk id="1039" man="1"/>
    <brk id="626" man="1"/>
    <brk id="341" man="1"/>
    <brk id="118" man="1"/>
    <brk id="407" man="1"/>
    <brk id="280" man="1"/>
    <brk id="1019" man="1"/>
    <brk id="220" man="1"/>
    <brk id="477" man="1"/>
    <brk id="893" man="1"/>
    <brk id="349" man="1"/>
  </rowBreaks>
  <drawing r:id="rId17"/>
  <legacyDrawing r:id="rId1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topLeftCell="A55" workbookViewId="0">
      <selection activeCell="C86" sqref="C86"/>
    </sheetView>
  </sheetViews>
  <sheetFormatPr defaultColWidth="14.44140625" defaultRowHeight="15" customHeight="1"/>
  <cols>
    <col min="1" max="1" width="35.77734375" customWidth="1"/>
    <col min="2" max="12" width="12.109375" customWidth="1"/>
    <col min="13" max="17" width="11.109375" customWidth="1"/>
    <col min="18" max="18" width="12.77734375" customWidth="1"/>
    <col min="19" max="20" width="12.109375" customWidth="1"/>
    <col min="21" max="21" width="0.109375" customWidth="1"/>
    <col min="22" max="26" width="8.77734375" hidden="1" customWidth="1"/>
  </cols>
  <sheetData>
    <row r="1" spans="1:26" ht="11.25" customHeight="1">
      <c r="A1" s="270" t="s">
        <v>1639</v>
      </c>
      <c r="B1" s="271"/>
      <c r="C1" s="271"/>
      <c r="D1" s="271"/>
      <c r="E1" s="272"/>
      <c r="F1" s="1075" t="s">
        <v>1640</v>
      </c>
      <c r="G1" s="849"/>
      <c r="H1" s="849"/>
      <c r="I1" s="849"/>
      <c r="J1" s="849"/>
      <c r="K1" s="849"/>
      <c r="L1" s="849"/>
      <c r="M1" s="849"/>
      <c r="N1" s="849"/>
      <c r="O1" s="849"/>
      <c r="P1" s="849"/>
      <c r="Q1" s="849"/>
      <c r="R1" s="881"/>
      <c r="S1" s="273"/>
      <c r="T1" s="274"/>
      <c r="U1" s="275"/>
      <c r="V1" s="276"/>
      <c r="W1" s="276"/>
      <c r="X1" s="276"/>
      <c r="Y1" s="276"/>
      <c r="Z1" s="276"/>
    </row>
    <row r="2" spans="1:26" ht="71.25" customHeight="1">
      <c r="A2" s="277"/>
      <c r="B2" s="278" t="s">
        <v>1641</v>
      </c>
      <c r="C2" s="278" t="s">
        <v>1642</v>
      </c>
      <c r="D2" s="278" t="s">
        <v>1643</v>
      </c>
      <c r="E2" s="278" t="s">
        <v>1644</v>
      </c>
      <c r="F2" s="279" t="str">
        <f>Application!B637&amp;Application!C637</f>
        <v>1)US Bank tax exempt permanent loan</v>
      </c>
      <c r="G2" s="279" t="str">
        <f>Application!B638&amp;Application!C638</f>
        <v>2)HCD NPLH</v>
      </c>
      <c r="H2" s="279" t="str">
        <f>Application!B639&amp;Application!C639</f>
        <v>3)HCD HOME</v>
      </c>
      <c r="I2" s="279" t="str">
        <f>Application!B640&amp;Application!C640</f>
        <v>4)Deferred developer fee</v>
      </c>
      <c r="J2" s="279" t="str">
        <f>Application!B641&amp;Application!C641</f>
        <v>5)GP Equity</v>
      </c>
      <c r="K2" s="279" t="str">
        <f>Application!B642&amp;Application!C642</f>
        <v>6)</v>
      </c>
      <c r="L2" s="279" t="str">
        <f>Application!B643&amp;Application!C643</f>
        <v>7)</v>
      </c>
      <c r="M2" s="279" t="str">
        <f>Application!B644&amp;Application!C644</f>
        <v>8)</v>
      </c>
      <c r="N2" s="279" t="str">
        <f>Application!B645&amp;Application!C645</f>
        <v>9)</v>
      </c>
      <c r="O2" s="279" t="str">
        <f>Application!B646&amp;Application!C646</f>
        <v>10)</v>
      </c>
      <c r="P2" s="279" t="str">
        <f>Application!B647&amp;Application!C647</f>
        <v>11)</v>
      </c>
      <c r="Q2" s="279" t="str">
        <f>Application!B648&amp;Application!C648</f>
        <v>12)</v>
      </c>
      <c r="R2" s="279" t="s">
        <v>1645</v>
      </c>
      <c r="S2" s="278" t="s">
        <v>1646</v>
      </c>
      <c r="T2" s="278" t="s">
        <v>1647</v>
      </c>
      <c r="U2" s="280"/>
      <c r="V2" s="278"/>
      <c r="W2" s="278"/>
      <c r="X2" s="278"/>
      <c r="Y2" s="278"/>
      <c r="Z2" s="278"/>
    </row>
    <row r="3" spans="1:26" ht="11.25" customHeight="1">
      <c r="A3" s="281" t="s">
        <v>1648</v>
      </c>
      <c r="B3" s="282"/>
      <c r="C3" s="282"/>
      <c r="D3" s="282"/>
      <c r="E3" s="282"/>
      <c r="F3" s="282"/>
      <c r="G3" s="282"/>
      <c r="H3" s="282"/>
      <c r="I3" s="282"/>
      <c r="J3" s="282"/>
      <c r="K3" s="282"/>
      <c r="L3" s="282"/>
      <c r="M3" s="282"/>
      <c r="N3" s="282"/>
      <c r="O3" s="282"/>
      <c r="P3" s="282"/>
      <c r="Q3" s="282"/>
      <c r="R3" s="282"/>
      <c r="S3" s="282"/>
      <c r="T3" s="282"/>
      <c r="U3" s="283"/>
      <c r="V3" s="284"/>
      <c r="W3" s="284"/>
      <c r="X3" s="284"/>
      <c r="Y3" s="284"/>
      <c r="Z3" s="284"/>
    </row>
    <row r="4" spans="1:26" ht="11.25" customHeight="1">
      <c r="A4" s="285" t="s">
        <v>1649</v>
      </c>
      <c r="B4" s="286">
        <f t="shared" ref="B4:B7" si="0">SUM(C4+D4)</f>
        <v>225000</v>
      </c>
      <c r="C4" s="287">
        <f>[1]budgets!$C$24</f>
        <v>225000</v>
      </c>
      <c r="D4" s="287"/>
      <c r="E4" s="287">
        <f>C4-SUM(F4:K4)</f>
        <v>225000</v>
      </c>
      <c r="F4" s="287"/>
      <c r="G4" s="287"/>
      <c r="H4" s="287"/>
      <c r="I4" s="287"/>
      <c r="J4" s="287"/>
      <c r="K4" s="287"/>
      <c r="L4" s="287"/>
      <c r="M4" s="287"/>
      <c r="N4" s="287"/>
      <c r="O4" s="287"/>
      <c r="P4" s="287"/>
      <c r="Q4" s="287"/>
      <c r="R4" s="287">
        <f t="shared" ref="R4:R7" si="1">SUM(E4:Q4)</f>
        <v>225000</v>
      </c>
      <c r="S4" s="288"/>
      <c r="T4" s="288"/>
      <c r="U4" s="283"/>
      <c r="V4" s="284"/>
      <c r="W4" s="284"/>
      <c r="X4" s="284"/>
      <c r="Y4" s="284"/>
      <c r="Z4" s="284"/>
    </row>
    <row r="5" spans="1:26" ht="11.25" customHeight="1">
      <c r="A5" s="285" t="s">
        <v>1650</v>
      </c>
      <c r="B5" s="286">
        <f t="shared" si="0"/>
        <v>0</v>
      </c>
      <c r="C5" s="287"/>
      <c r="D5" s="287"/>
      <c r="E5" s="294">
        <f t="shared" ref="E5:E10" si="2">C5-SUM(F5:K5)</f>
        <v>0</v>
      </c>
      <c r="F5" s="287"/>
      <c r="G5" s="287"/>
      <c r="H5" s="287"/>
      <c r="I5" s="287"/>
      <c r="J5" s="287"/>
      <c r="K5" s="287"/>
      <c r="L5" s="287"/>
      <c r="M5" s="287"/>
      <c r="N5" s="287"/>
      <c r="O5" s="287"/>
      <c r="P5" s="287"/>
      <c r="Q5" s="287"/>
      <c r="R5" s="287">
        <f t="shared" si="1"/>
        <v>0</v>
      </c>
      <c r="S5" s="288"/>
      <c r="T5" s="288"/>
      <c r="U5" s="283"/>
      <c r="V5" s="284"/>
      <c r="W5" s="284"/>
      <c r="X5" s="284"/>
      <c r="Y5" s="284"/>
      <c r="Z5" s="284"/>
    </row>
    <row r="6" spans="1:26" ht="11.25" customHeight="1">
      <c r="A6" s="285" t="s">
        <v>1651</v>
      </c>
      <c r="B6" s="286">
        <f t="shared" si="0"/>
        <v>10000</v>
      </c>
      <c r="C6" s="287">
        <f>[1]budgets!$C$27</f>
        <v>10000</v>
      </c>
      <c r="D6" s="287"/>
      <c r="E6" s="294">
        <f t="shared" si="2"/>
        <v>10000</v>
      </c>
      <c r="F6" s="287"/>
      <c r="G6" s="287"/>
      <c r="H6" s="287"/>
      <c r="I6" s="287"/>
      <c r="J6" s="287"/>
      <c r="K6" s="287"/>
      <c r="L6" s="287"/>
      <c r="M6" s="287"/>
      <c r="N6" s="287"/>
      <c r="O6" s="287"/>
      <c r="P6" s="287"/>
      <c r="Q6" s="287"/>
      <c r="R6" s="287">
        <f t="shared" si="1"/>
        <v>10000</v>
      </c>
      <c r="S6" s="288"/>
      <c r="T6" s="288"/>
      <c r="U6" s="283"/>
      <c r="V6" s="284"/>
      <c r="W6" s="284"/>
      <c r="X6" s="284"/>
      <c r="Y6" s="284"/>
      <c r="Z6" s="284"/>
    </row>
    <row r="7" spans="1:26" ht="11.25" customHeight="1">
      <c r="A7" s="285" t="s">
        <v>1652</v>
      </c>
      <c r="B7" s="286">
        <f t="shared" si="0"/>
        <v>0</v>
      </c>
      <c r="C7" s="287"/>
      <c r="D7" s="287"/>
      <c r="E7" s="294">
        <f t="shared" si="2"/>
        <v>0</v>
      </c>
      <c r="F7" s="287"/>
      <c r="G7" s="287"/>
      <c r="H7" s="287"/>
      <c r="I7" s="287"/>
      <c r="J7" s="287"/>
      <c r="K7" s="287"/>
      <c r="L7" s="287"/>
      <c r="M7" s="287"/>
      <c r="N7" s="287"/>
      <c r="O7" s="287"/>
      <c r="P7" s="287"/>
      <c r="Q7" s="287"/>
      <c r="R7" s="287">
        <f t="shared" si="1"/>
        <v>0</v>
      </c>
      <c r="S7" s="288"/>
      <c r="T7" s="288"/>
      <c r="U7" s="283"/>
      <c r="V7" s="284"/>
      <c r="W7" s="284"/>
      <c r="X7" s="284"/>
      <c r="Y7" s="284"/>
      <c r="Z7" s="284"/>
    </row>
    <row r="8" spans="1:26" ht="11.25" customHeight="1">
      <c r="A8" s="289" t="s">
        <v>1653</v>
      </c>
      <c r="B8" s="286">
        <f>SUM(C8:D8)</f>
        <v>235000</v>
      </c>
      <c r="C8" s="286">
        <f t="shared" ref="C8:O8" si="3">SUM(C4:C7)</f>
        <v>235000</v>
      </c>
      <c r="D8" s="286">
        <f t="shared" si="3"/>
        <v>0</v>
      </c>
      <c r="E8" s="286">
        <f t="shared" si="3"/>
        <v>235000</v>
      </c>
      <c r="F8" s="286">
        <f t="shared" si="3"/>
        <v>0</v>
      </c>
      <c r="G8" s="286">
        <f t="shared" si="3"/>
        <v>0</v>
      </c>
      <c r="H8" s="286">
        <f t="shared" si="3"/>
        <v>0</v>
      </c>
      <c r="I8" s="286">
        <f t="shared" si="3"/>
        <v>0</v>
      </c>
      <c r="J8" s="286">
        <f t="shared" si="3"/>
        <v>0</v>
      </c>
      <c r="K8" s="286">
        <f t="shared" si="3"/>
        <v>0</v>
      </c>
      <c r="L8" s="286">
        <f t="shared" si="3"/>
        <v>0</v>
      </c>
      <c r="M8" s="286">
        <f t="shared" si="3"/>
        <v>0</v>
      </c>
      <c r="N8" s="286">
        <f t="shared" si="3"/>
        <v>0</v>
      </c>
      <c r="O8" s="286">
        <f t="shared" si="3"/>
        <v>0</v>
      </c>
      <c r="P8" s="286"/>
      <c r="Q8" s="286">
        <f t="shared" ref="Q8:R8" si="4">SUM(Q4:Q7)</f>
        <v>0</v>
      </c>
      <c r="R8" s="286">
        <f t="shared" si="4"/>
        <v>235000</v>
      </c>
      <c r="S8" s="288"/>
      <c r="T8" s="288"/>
      <c r="U8" s="283"/>
      <c r="V8" s="284"/>
      <c r="W8" s="284"/>
      <c r="X8" s="284"/>
      <c r="Y8" s="284"/>
      <c r="Z8" s="284"/>
    </row>
    <row r="9" spans="1:26" ht="11.25" customHeight="1">
      <c r="A9" s="285" t="s">
        <v>1654</v>
      </c>
      <c r="B9" s="286">
        <f t="shared" ref="B9:B10" si="5">SUM(C9+D9)</f>
        <v>0</v>
      </c>
      <c r="C9" s="287"/>
      <c r="D9" s="287"/>
      <c r="E9" s="294">
        <f t="shared" si="2"/>
        <v>0</v>
      </c>
      <c r="F9" s="287"/>
      <c r="G9" s="287"/>
      <c r="H9" s="287"/>
      <c r="I9" s="287"/>
      <c r="J9" s="287"/>
      <c r="K9" s="287"/>
      <c r="L9" s="287"/>
      <c r="M9" s="287"/>
      <c r="N9" s="287"/>
      <c r="O9" s="287"/>
      <c r="P9" s="287"/>
      <c r="Q9" s="287"/>
      <c r="R9" s="287">
        <f t="shared" ref="R9:R10" si="6">SUM(E9:Q9)</f>
        <v>0</v>
      </c>
      <c r="S9" s="288"/>
      <c r="T9" s="287"/>
      <c r="U9" s="283"/>
      <c r="V9" s="284"/>
      <c r="W9" s="284"/>
      <c r="X9" s="284"/>
      <c r="Y9" s="284"/>
      <c r="Z9" s="284"/>
    </row>
    <row r="10" spans="1:26" ht="11.25" customHeight="1">
      <c r="A10" s="285" t="s">
        <v>1655</v>
      </c>
      <c r="B10" s="286">
        <f t="shared" si="5"/>
        <v>25130</v>
      </c>
      <c r="C10" s="287">
        <f>[1]budgets!$C$29</f>
        <v>25130</v>
      </c>
      <c r="D10" s="287"/>
      <c r="E10" s="294">
        <f t="shared" si="2"/>
        <v>25130</v>
      </c>
      <c r="F10" s="287"/>
      <c r="G10" s="287"/>
      <c r="H10" s="287"/>
      <c r="I10" s="287"/>
      <c r="J10" s="287"/>
      <c r="K10" s="287"/>
      <c r="L10" s="287"/>
      <c r="M10" s="287"/>
      <c r="N10" s="287"/>
      <c r="O10" s="287"/>
      <c r="P10" s="287"/>
      <c r="Q10" s="287"/>
      <c r="R10" s="287">
        <f t="shared" si="6"/>
        <v>25130</v>
      </c>
      <c r="S10" s="287">
        <f>R10</f>
        <v>25130</v>
      </c>
      <c r="T10" s="287"/>
      <c r="U10" s="283"/>
      <c r="V10" s="284"/>
      <c r="W10" s="284"/>
      <c r="X10" s="284"/>
      <c r="Y10" s="284"/>
      <c r="Z10" s="284"/>
    </row>
    <row r="11" spans="1:26" ht="11.25" customHeight="1">
      <c r="A11" s="289" t="s">
        <v>1656</v>
      </c>
      <c r="B11" s="286">
        <f>SUM(C11:D11)</f>
        <v>25130</v>
      </c>
      <c r="C11" s="286">
        <f t="shared" ref="C11:O11" si="7">SUM(C9:C10)</f>
        <v>25130</v>
      </c>
      <c r="D11" s="286">
        <f t="shared" si="7"/>
        <v>0</v>
      </c>
      <c r="E11" s="286">
        <f t="shared" si="7"/>
        <v>25130</v>
      </c>
      <c r="F11" s="286">
        <f t="shared" si="7"/>
        <v>0</v>
      </c>
      <c r="G11" s="286">
        <f t="shared" si="7"/>
        <v>0</v>
      </c>
      <c r="H11" s="286">
        <f t="shared" si="7"/>
        <v>0</v>
      </c>
      <c r="I11" s="286">
        <f t="shared" si="7"/>
        <v>0</v>
      </c>
      <c r="J11" s="286">
        <f t="shared" si="7"/>
        <v>0</v>
      </c>
      <c r="K11" s="286">
        <f t="shared" si="7"/>
        <v>0</v>
      </c>
      <c r="L11" s="286">
        <f t="shared" si="7"/>
        <v>0</v>
      </c>
      <c r="M11" s="286">
        <f t="shared" si="7"/>
        <v>0</v>
      </c>
      <c r="N11" s="286">
        <f t="shared" si="7"/>
        <v>0</v>
      </c>
      <c r="O11" s="286">
        <f t="shared" si="7"/>
        <v>0</v>
      </c>
      <c r="P11" s="286"/>
      <c r="Q11" s="286">
        <f t="shared" ref="Q11:R11" si="8">SUM(Q9:Q10)</f>
        <v>0</v>
      </c>
      <c r="R11" s="286">
        <f t="shared" si="8"/>
        <v>25130</v>
      </c>
      <c r="S11" s="288"/>
      <c r="T11" s="290">
        <f>SUM(T9:T10)</f>
        <v>0</v>
      </c>
      <c r="U11" s="283"/>
      <c r="V11" s="284"/>
      <c r="W11" s="284"/>
      <c r="X11" s="284"/>
      <c r="Y11" s="284"/>
      <c r="Z11" s="284"/>
    </row>
    <row r="12" spans="1:26" ht="11.25" customHeight="1">
      <c r="A12" s="289" t="s">
        <v>1657</v>
      </c>
      <c r="B12" s="286">
        <f t="shared" ref="B12:O12" si="9">SUM(B8+B11)</f>
        <v>260130</v>
      </c>
      <c r="C12" s="286">
        <f t="shared" si="9"/>
        <v>260130</v>
      </c>
      <c r="D12" s="286">
        <f t="shared" si="9"/>
        <v>0</v>
      </c>
      <c r="E12" s="286">
        <f t="shared" si="9"/>
        <v>260130</v>
      </c>
      <c r="F12" s="286">
        <f t="shared" si="9"/>
        <v>0</v>
      </c>
      <c r="G12" s="286">
        <f t="shared" si="9"/>
        <v>0</v>
      </c>
      <c r="H12" s="286">
        <f t="shared" si="9"/>
        <v>0</v>
      </c>
      <c r="I12" s="286">
        <f t="shared" si="9"/>
        <v>0</v>
      </c>
      <c r="J12" s="286">
        <f t="shared" si="9"/>
        <v>0</v>
      </c>
      <c r="K12" s="286">
        <f t="shared" si="9"/>
        <v>0</v>
      </c>
      <c r="L12" s="286">
        <f t="shared" si="9"/>
        <v>0</v>
      </c>
      <c r="M12" s="286">
        <f t="shared" si="9"/>
        <v>0</v>
      </c>
      <c r="N12" s="286">
        <f t="shared" si="9"/>
        <v>0</v>
      </c>
      <c r="O12" s="286">
        <f t="shared" si="9"/>
        <v>0</v>
      </c>
      <c r="P12" s="286"/>
      <c r="Q12" s="286">
        <f t="shared" ref="Q12:R12" si="10">SUM(Q8+Q11)</f>
        <v>0</v>
      </c>
      <c r="R12" s="286">
        <f t="shared" si="10"/>
        <v>260130</v>
      </c>
      <c r="S12" s="288"/>
      <c r="T12" s="288"/>
      <c r="U12" s="283"/>
      <c r="V12" s="284"/>
      <c r="W12" s="284"/>
      <c r="X12" s="284"/>
      <c r="Y12" s="284"/>
      <c r="Z12" s="284"/>
    </row>
    <row r="13" spans="1:26" ht="11.25" customHeight="1">
      <c r="A13" s="291" t="s">
        <v>1658</v>
      </c>
      <c r="B13" s="286">
        <f t="shared" ref="B13:B15" si="11">SUM(C13+D13)</f>
        <v>70000</v>
      </c>
      <c r="C13" s="287">
        <f>[1]budgets!$C$28</f>
        <v>70000</v>
      </c>
      <c r="D13" s="287"/>
      <c r="E13" s="294">
        <f t="shared" ref="E13:E15" si="12">C13-SUM(F13:K13)</f>
        <v>70000</v>
      </c>
      <c r="F13" s="287"/>
      <c r="G13" s="287"/>
      <c r="H13" s="287"/>
      <c r="I13" s="287"/>
      <c r="J13" s="287"/>
      <c r="K13" s="287"/>
      <c r="L13" s="287"/>
      <c r="M13" s="287"/>
      <c r="N13" s="287"/>
      <c r="O13" s="287"/>
      <c r="P13" s="287"/>
      <c r="Q13" s="287"/>
      <c r="R13" s="287">
        <f t="shared" ref="R13:R15" si="13">SUM(E13:Q13)</f>
        <v>70000</v>
      </c>
      <c r="S13" s="287"/>
      <c r="T13" s="287"/>
      <c r="U13" s="283"/>
      <c r="V13" s="284"/>
      <c r="W13" s="284"/>
      <c r="X13" s="284"/>
      <c r="Y13" s="284"/>
      <c r="Z13" s="284"/>
    </row>
    <row r="14" spans="1:26" ht="11.25" customHeight="1">
      <c r="A14" s="285" t="s">
        <v>1659</v>
      </c>
      <c r="B14" s="286">
        <f t="shared" si="11"/>
        <v>0</v>
      </c>
      <c r="C14" s="287"/>
      <c r="D14" s="287"/>
      <c r="E14" s="294">
        <f t="shared" si="12"/>
        <v>0</v>
      </c>
      <c r="F14" s="287"/>
      <c r="G14" s="287"/>
      <c r="H14" s="287"/>
      <c r="I14" s="287"/>
      <c r="J14" s="287"/>
      <c r="K14" s="287"/>
      <c r="L14" s="287"/>
      <c r="M14" s="287"/>
      <c r="N14" s="287"/>
      <c r="O14" s="287"/>
      <c r="P14" s="287"/>
      <c r="Q14" s="287"/>
      <c r="R14" s="287">
        <f t="shared" si="13"/>
        <v>0</v>
      </c>
      <c r="S14" s="287"/>
      <c r="T14" s="287"/>
      <c r="U14" s="283"/>
      <c r="V14" s="284"/>
      <c r="W14" s="284"/>
      <c r="X14" s="284"/>
      <c r="Y14" s="284"/>
      <c r="Z14" s="284"/>
    </row>
    <row r="15" spans="1:26" ht="11.25" customHeight="1">
      <c r="A15" s="285" t="s">
        <v>1660</v>
      </c>
      <c r="B15" s="286">
        <f t="shared" si="11"/>
        <v>0</v>
      </c>
      <c r="C15" s="287"/>
      <c r="D15" s="287"/>
      <c r="E15" s="294">
        <f t="shared" si="12"/>
        <v>0</v>
      </c>
      <c r="F15" s="287"/>
      <c r="G15" s="287"/>
      <c r="H15" s="287"/>
      <c r="I15" s="287"/>
      <c r="J15" s="287"/>
      <c r="K15" s="287"/>
      <c r="L15" s="287"/>
      <c r="M15" s="287"/>
      <c r="N15" s="287"/>
      <c r="O15" s="287"/>
      <c r="P15" s="287"/>
      <c r="Q15" s="287"/>
      <c r="R15" s="287">
        <f t="shared" si="13"/>
        <v>0</v>
      </c>
      <c r="S15" s="288"/>
      <c r="T15" s="288"/>
      <c r="U15" s="283"/>
      <c r="V15" s="284"/>
      <c r="W15" s="284"/>
      <c r="X15" s="284"/>
      <c r="Y15" s="284"/>
      <c r="Z15" s="284"/>
    </row>
    <row r="16" spans="1:26" ht="11.25" customHeight="1">
      <c r="A16" s="281" t="s">
        <v>1661</v>
      </c>
      <c r="B16" s="282"/>
      <c r="C16" s="282"/>
      <c r="D16" s="282"/>
      <c r="E16" s="292"/>
      <c r="F16" s="292"/>
      <c r="G16" s="292"/>
      <c r="H16" s="292"/>
      <c r="I16" s="292"/>
      <c r="J16" s="292"/>
      <c r="K16" s="292"/>
      <c r="L16" s="292"/>
      <c r="M16" s="292"/>
      <c r="N16" s="292"/>
      <c r="O16" s="292"/>
      <c r="P16" s="292"/>
      <c r="Q16" s="292"/>
      <c r="R16" s="292"/>
      <c r="S16" s="282"/>
      <c r="T16" s="282"/>
      <c r="U16" s="283"/>
      <c r="V16" s="284"/>
      <c r="W16" s="284"/>
      <c r="X16" s="284"/>
      <c r="Y16" s="284"/>
      <c r="Z16" s="284"/>
    </row>
    <row r="17" spans="1:26" ht="11.25" customHeight="1">
      <c r="A17" s="285" t="s">
        <v>1662</v>
      </c>
      <c r="B17" s="286">
        <f t="shared" ref="B17:B23" si="14">SUM(C17+D17)</f>
        <v>0</v>
      </c>
      <c r="C17" s="287"/>
      <c r="D17" s="287"/>
      <c r="E17" s="287"/>
      <c r="F17" s="287"/>
      <c r="G17" s="287"/>
      <c r="H17" s="287"/>
      <c r="I17" s="287"/>
      <c r="J17" s="287"/>
      <c r="K17" s="287"/>
      <c r="L17" s="287"/>
      <c r="M17" s="287"/>
      <c r="N17" s="287"/>
      <c r="O17" s="287"/>
      <c r="P17" s="287"/>
      <c r="Q17" s="287"/>
      <c r="R17" s="287">
        <f t="shared" ref="R17:R23" si="15">SUM(E17:Q17)</f>
        <v>0</v>
      </c>
      <c r="S17" s="287"/>
      <c r="T17" s="287"/>
      <c r="U17" s="283"/>
      <c r="V17" s="284"/>
      <c r="W17" s="284"/>
      <c r="X17" s="284"/>
      <c r="Y17" s="284"/>
      <c r="Z17" s="284"/>
    </row>
    <row r="18" spans="1:26" ht="11.25" customHeight="1">
      <c r="A18" s="285" t="s">
        <v>1663</v>
      </c>
      <c r="B18" s="286">
        <f t="shared" si="14"/>
        <v>0</v>
      </c>
      <c r="C18" s="287"/>
      <c r="D18" s="287"/>
      <c r="E18" s="287"/>
      <c r="F18" s="287"/>
      <c r="G18" s="287"/>
      <c r="H18" s="287"/>
      <c r="I18" s="287"/>
      <c r="J18" s="287"/>
      <c r="K18" s="287"/>
      <c r="L18" s="287"/>
      <c r="M18" s="287"/>
      <c r="N18" s="287"/>
      <c r="O18" s="287"/>
      <c r="P18" s="287"/>
      <c r="Q18" s="287"/>
      <c r="R18" s="287">
        <f t="shared" si="15"/>
        <v>0</v>
      </c>
      <c r="S18" s="287"/>
      <c r="T18" s="287"/>
      <c r="U18" s="283"/>
      <c r="V18" s="284"/>
      <c r="W18" s="284"/>
      <c r="X18" s="284"/>
      <c r="Y18" s="284"/>
      <c r="Z18" s="284"/>
    </row>
    <row r="19" spans="1:26" ht="11.25" customHeight="1">
      <c r="A19" s="285" t="s">
        <v>1664</v>
      </c>
      <c r="B19" s="286">
        <f t="shared" si="14"/>
        <v>0</v>
      </c>
      <c r="C19" s="287"/>
      <c r="D19" s="287"/>
      <c r="E19" s="287"/>
      <c r="F19" s="287"/>
      <c r="G19" s="287"/>
      <c r="H19" s="287"/>
      <c r="I19" s="287"/>
      <c r="J19" s="287"/>
      <c r="K19" s="287"/>
      <c r="L19" s="287"/>
      <c r="M19" s="287"/>
      <c r="N19" s="287"/>
      <c r="O19" s="287"/>
      <c r="P19" s="287"/>
      <c r="Q19" s="287"/>
      <c r="R19" s="287">
        <f t="shared" si="15"/>
        <v>0</v>
      </c>
      <c r="S19" s="287"/>
      <c r="T19" s="287"/>
      <c r="U19" s="283"/>
      <c r="V19" s="284"/>
      <c r="W19" s="284"/>
      <c r="X19" s="284"/>
      <c r="Y19" s="284"/>
      <c r="Z19" s="284"/>
    </row>
    <row r="20" spans="1:26" ht="11.25" customHeight="1">
      <c r="A20" s="285" t="s">
        <v>1665</v>
      </c>
      <c r="B20" s="286">
        <f t="shared" si="14"/>
        <v>0</v>
      </c>
      <c r="C20" s="287"/>
      <c r="D20" s="287"/>
      <c r="E20" s="287"/>
      <c r="F20" s="287"/>
      <c r="G20" s="287"/>
      <c r="H20" s="287"/>
      <c r="I20" s="287"/>
      <c r="J20" s="287"/>
      <c r="K20" s="287"/>
      <c r="L20" s="287"/>
      <c r="M20" s="287"/>
      <c r="N20" s="287"/>
      <c r="O20" s="287"/>
      <c r="P20" s="287"/>
      <c r="Q20" s="287"/>
      <c r="R20" s="287">
        <f t="shared" si="15"/>
        <v>0</v>
      </c>
      <c r="S20" s="287"/>
      <c r="T20" s="287"/>
      <c r="U20" s="283"/>
      <c r="V20" s="284"/>
      <c r="W20" s="284"/>
      <c r="X20" s="284"/>
      <c r="Y20" s="284"/>
      <c r="Z20" s="284"/>
    </row>
    <row r="21" spans="1:26" ht="11.25" customHeight="1">
      <c r="A21" s="285" t="s">
        <v>1666</v>
      </c>
      <c r="B21" s="286">
        <f t="shared" si="14"/>
        <v>0</v>
      </c>
      <c r="C21" s="287"/>
      <c r="D21" s="287"/>
      <c r="E21" s="287"/>
      <c r="F21" s="287"/>
      <c r="G21" s="287"/>
      <c r="H21" s="287"/>
      <c r="I21" s="287"/>
      <c r="J21" s="287"/>
      <c r="K21" s="287"/>
      <c r="L21" s="287"/>
      <c r="M21" s="287"/>
      <c r="N21" s="287"/>
      <c r="O21" s="287"/>
      <c r="P21" s="287"/>
      <c r="Q21" s="287"/>
      <c r="R21" s="287">
        <f t="shared" si="15"/>
        <v>0</v>
      </c>
      <c r="S21" s="287"/>
      <c r="T21" s="287"/>
      <c r="U21" s="283"/>
      <c r="V21" s="284"/>
      <c r="W21" s="284"/>
      <c r="X21" s="284"/>
      <c r="Y21" s="284"/>
      <c r="Z21" s="284"/>
    </row>
    <row r="22" spans="1:26" ht="11.25" customHeight="1">
      <c r="A22" s="285" t="s">
        <v>1667</v>
      </c>
      <c r="B22" s="286">
        <f t="shared" si="14"/>
        <v>0</v>
      </c>
      <c r="C22" s="287"/>
      <c r="D22" s="287"/>
      <c r="E22" s="287"/>
      <c r="F22" s="287"/>
      <c r="G22" s="287"/>
      <c r="H22" s="287"/>
      <c r="I22" s="287"/>
      <c r="J22" s="287"/>
      <c r="K22" s="287"/>
      <c r="L22" s="287"/>
      <c r="M22" s="287"/>
      <c r="N22" s="287"/>
      <c r="O22" s="287"/>
      <c r="P22" s="287"/>
      <c r="Q22" s="287"/>
      <c r="R22" s="287">
        <f t="shared" si="15"/>
        <v>0</v>
      </c>
      <c r="S22" s="287"/>
      <c r="T22" s="287"/>
      <c r="U22" s="283"/>
      <c r="V22" s="284"/>
      <c r="W22" s="284"/>
      <c r="X22" s="284"/>
      <c r="Y22" s="284"/>
      <c r="Z22" s="284"/>
    </row>
    <row r="23" spans="1:26" ht="11.25" customHeight="1">
      <c r="A23" s="285" t="s">
        <v>1668</v>
      </c>
      <c r="B23" s="286">
        <f t="shared" si="14"/>
        <v>0</v>
      </c>
      <c r="C23" s="287"/>
      <c r="D23" s="287"/>
      <c r="E23" s="287"/>
      <c r="F23" s="287"/>
      <c r="G23" s="287"/>
      <c r="H23" s="287"/>
      <c r="I23" s="287"/>
      <c r="J23" s="287"/>
      <c r="K23" s="287"/>
      <c r="L23" s="287"/>
      <c r="M23" s="287"/>
      <c r="N23" s="287"/>
      <c r="O23" s="287"/>
      <c r="P23" s="287"/>
      <c r="Q23" s="287"/>
      <c r="R23" s="287">
        <f t="shared" si="15"/>
        <v>0</v>
      </c>
      <c r="S23" s="287"/>
      <c r="T23" s="287"/>
      <c r="U23" s="283"/>
      <c r="V23" s="284"/>
      <c r="W23" s="284"/>
      <c r="X23" s="284"/>
      <c r="Y23" s="284"/>
      <c r="Z23" s="284"/>
    </row>
    <row r="24" spans="1:26" ht="11.25" customHeight="1">
      <c r="A24" s="285" t="s">
        <v>1669</v>
      </c>
      <c r="B24" s="286"/>
      <c r="C24" s="287"/>
      <c r="D24" s="287"/>
      <c r="E24" s="287"/>
      <c r="F24" s="287"/>
      <c r="G24" s="287"/>
      <c r="H24" s="287"/>
      <c r="I24" s="287"/>
      <c r="J24" s="287"/>
      <c r="K24" s="287"/>
      <c r="L24" s="287"/>
      <c r="M24" s="287"/>
      <c r="N24" s="287"/>
      <c r="O24" s="287"/>
      <c r="P24" s="287"/>
      <c r="Q24" s="287"/>
      <c r="R24" s="287"/>
      <c r="S24" s="287"/>
      <c r="T24" s="287"/>
      <c r="U24" s="283"/>
      <c r="V24" s="284"/>
      <c r="W24" s="284"/>
      <c r="X24" s="284"/>
      <c r="Y24" s="284"/>
      <c r="Z24" s="284"/>
    </row>
    <row r="25" spans="1:26" ht="11.25" customHeight="1">
      <c r="A25" s="293" t="s">
        <v>1670</v>
      </c>
      <c r="B25" s="286">
        <f t="shared" ref="B25:B26" si="16">SUM(C25+D25)</f>
        <v>0</v>
      </c>
      <c r="C25" s="287"/>
      <c r="D25" s="287"/>
      <c r="E25" s="287"/>
      <c r="F25" s="287"/>
      <c r="G25" s="287"/>
      <c r="H25" s="287"/>
      <c r="I25" s="287"/>
      <c r="J25" s="287"/>
      <c r="K25" s="287"/>
      <c r="L25" s="287"/>
      <c r="M25" s="287"/>
      <c r="N25" s="287"/>
      <c r="O25" s="287"/>
      <c r="P25" s="287"/>
      <c r="Q25" s="287"/>
      <c r="R25" s="287">
        <f>SUM(E25:Q25)</f>
        <v>0</v>
      </c>
      <c r="S25" s="287"/>
      <c r="T25" s="287"/>
      <c r="U25" s="283"/>
      <c r="V25" s="284"/>
      <c r="W25" s="284"/>
      <c r="X25" s="284"/>
      <c r="Y25" s="284"/>
      <c r="Z25" s="284"/>
    </row>
    <row r="26" spans="1:26" ht="11.25" customHeight="1">
      <c r="A26" s="289" t="s">
        <v>1671</v>
      </c>
      <c r="B26" s="286">
        <f t="shared" si="16"/>
        <v>0</v>
      </c>
      <c r="C26" s="286">
        <f t="shared" ref="C26:T26" si="17">SUM(C17:C25)</f>
        <v>0</v>
      </c>
      <c r="D26" s="286">
        <f t="shared" si="17"/>
        <v>0</v>
      </c>
      <c r="E26" s="286">
        <f t="shared" si="17"/>
        <v>0</v>
      </c>
      <c r="F26" s="286">
        <f t="shared" si="17"/>
        <v>0</v>
      </c>
      <c r="G26" s="286">
        <f t="shared" si="17"/>
        <v>0</v>
      </c>
      <c r="H26" s="286">
        <f t="shared" si="17"/>
        <v>0</v>
      </c>
      <c r="I26" s="286">
        <f t="shared" si="17"/>
        <v>0</v>
      </c>
      <c r="J26" s="286">
        <f t="shared" si="17"/>
        <v>0</v>
      </c>
      <c r="K26" s="286">
        <f t="shared" si="17"/>
        <v>0</v>
      </c>
      <c r="L26" s="286">
        <f t="shared" si="17"/>
        <v>0</v>
      </c>
      <c r="M26" s="286">
        <f t="shared" si="17"/>
        <v>0</v>
      </c>
      <c r="N26" s="286">
        <f t="shared" si="17"/>
        <v>0</v>
      </c>
      <c r="O26" s="286">
        <f t="shared" si="17"/>
        <v>0</v>
      </c>
      <c r="P26" s="286">
        <f t="shared" si="17"/>
        <v>0</v>
      </c>
      <c r="Q26" s="286">
        <f t="shared" si="17"/>
        <v>0</v>
      </c>
      <c r="R26" s="286">
        <f t="shared" si="17"/>
        <v>0</v>
      </c>
      <c r="S26" s="290">
        <f t="shared" si="17"/>
        <v>0</v>
      </c>
      <c r="T26" s="290">
        <f t="shared" si="17"/>
        <v>0</v>
      </c>
      <c r="U26" s="283"/>
      <c r="V26" s="284"/>
      <c r="W26" s="284"/>
      <c r="X26" s="284"/>
      <c r="Y26" s="284"/>
      <c r="Z26" s="284"/>
    </row>
    <row r="27" spans="1:26" ht="11.25" customHeight="1">
      <c r="A27" s="289" t="s">
        <v>1672</v>
      </c>
      <c r="B27" s="286">
        <f>SUM(C27:D27)</f>
        <v>0</v>
      </c>
      <c r="C27" s="287"/>
      <c r="D27" s="287"/>
      <c r="E27" s="287"/>
      <c r="F27" s="287"/>
      <c r="G27" s="287"/>
      <c r="H27" s="287"/>
      <c r="I27" s="287"/>
      <c r="J27" s="287"/>
      <c r="K27" s="287"/>
      <c r="L27" s="287"/>
      <c r="M27" s="287"/>
      <c r="N27" s="287"/>
      <c r="O27" s="287"/>
      <c r="P27" s="287"/>
      <c r="Q27" s="287"/>
      <c r="R27" s="287">
        <f>SUM(E27:Q27)</f>
        <v>0</v>
      </c>
      <c r="S27" s="287"/>
      <c r="T27" s="287"/>
      <c r="U27" s="283"/>
      <c r="V27" s="284"/>
      <c r="W27" s="284"/>
      <c r="X27" s="284"/>
      <c r="Y27" s="284"/>
      <c r="Z27" s="284"/>
    </row>
    <row r="28" spans="1:26" ht="11.25" customHeight="1">
      <c r="A28" s="281" t="s">
        <v>1673</v>
      </c>
      <c r="B28" s="282"/>
      <c r="C28" s="282"/>
      <c r="D28" s="282"/>
      <c r="E28" s="292"/>
      <c r="F28" s="292"/>
      <c r="G28" s="292"/>
      <c r="H28" s="292"/>
      <c r="I28" s="292"/>
      <c r="J28" s="292"/>
      <c r="K28" s="292"/>
      <c r="L28" s="292"/>
      <c r="M28" s="292"/>
      <c r="N28" s="292"/>
      <c r="O28" s="292"/>
      <c r="P28" s="292"/>
      <c r="Q28" s="292"/>
      <c r="R28" s="292"/>
      <c r="S28" s="282"/>
      <c r="T28" s="282"/>
      <c r="U28" s="283"/>
      <c r="V28" s="284"/>
      <c r="W28" s="284"/>
      <c r="X28" s="284"/>
      <c r="Y28" s="284"/>
      <c r="Z28" s="284"/>
    </row>
    <row r="29" spans="1:26" ht="11.25" customHeight="1">
      <c r="A29" s="285" t="s">
        <v>1662</v>
      </c>
      <c r="B29" s="286">
        <f t="shared" ref="B29:B35" si="18">SUM(C29+D29)</f>
        <v>1269091</v>
      </c>
      <c r="C29" s="287">
        <f>[1]budgets!$C$39</f>
        <v>1269091</v>
      </c>
      <c r="D29" s="287"/>
      <c r="E29" s="294">
        <f t="shared" ref="E29:E37" si="19">C29-SUM(F29:K29)</f>
        <v>0</v>
      </c>
      <c r="F29" s="287">
        <f>C29</f>
        <v>1269091</v>
      </c>
      <c r="G29" s="287"/>
      <c r="H29" s="287"/>
      <c r="I29" s="287"/>
      <c r="J29" s="287"/>
      <c r="K29" s="287"/>
      <c r="L29" s="287"/>
      <c r="M29" s="287"/>
      <c r="N29" s="287"/>
      <c r="O29" s="287"/>
      <c r="P29" s="287"/>
      <c r="Q29" s="287"/>
      <c r="R29" s="287">
        <f t="shared" ref="R29:R35" si="20">SUM(E29:Q29)</f>
        <v>1269091</v>
      </c>
      <c r="S29" s="287">
        <f>R29</f>
        <v>1269091</v>
      </c>
      <c r="T29" s="287"/>
      <c r="U29" s="283"/>
      <c r="V29" s="284"/>
      <c r="W29" s="284"/>
      <c r="X29" s="284"/>
      <c r="Y29" s="284"/>
      <c r="Z29" s="284"/>
    </row>
    <row r="30" spans="1:26" ht="11.25" customHeight="1">
      <c r="A30" s="285" t="s">
        <v>1663</v>
      </c>
      <c r="B30" s="286">
        <f t="shared" si="18"/>
        <v>14171265</v>
      </c>
      <c r="C30" s="294">
        <f>[1]budgets!$C$40+[1]budgets!$C$45-C34</f>
        <v>14171265</v>
      </c>
      <c r="D30" s="287"/>
      <c r="E30" s="294">
        <f t="shared" si="19"/>
        <v>3044310</v>
      </c>
      <c r="F30" s="287">
        <f>Application!AO637-SUM(F29,F31:F37)</f>
        <v>42702</v>
      </c>
      <c r="G30" s="287">
        <f>Application!AO638-SUM(G29,G31:G37)</f>
        <v>5084253</v>
      </c>
      <c r="H30" s="287">
        <f>Application!AO639</f>
        <v>6000000</v>
      </c>
      <c r="I30" s="287"/>
      <c r="J30" s="287"/>
      <c r="K30" s="287"/>
      <c r="L30" s="287"/>
      <c r="M30" s="287"/>
      <c r="N30" s="287"/>
      <c r="O30" s="287"/>
      <c r="P30" s="287"/>
      <c r="Q30" s="287"/>
      <c r="R30" s="287">
        <f t="shared" si="20"/>
        <v>14171265</v>
      </c>
      <c r="S30" s="294">
        <f t="shared" ref="S30:S37" si="21">R30</f>
        <v>14171265</v>
      </c>
      <c r="T30" s="287"/>
      <c r="U30" s="283"/>
      <c r="V30" s="284"/>
      <c r="W30" s="284"/>
      <c r="X30" s="284"/>
      <c r="Y30" s="284"/>
      <c r="Z30" s="284"/>
    </row>
    <row r="31" spans="1:26" ht="11.25" customHeight="1">
      <c r="A31" s="285" t="s">
        <v>1664</v>
      </c>
      <c r="B31" s="286">
        <f t="shared" si="18"/>
        <v>650053</v>
      </c>
      <c r="C31" s="287">
        <f>[1]budgets!$C$41</f>
        <v>650053</v>
      </c>
      <c r="D31" s="287"/>
      <c r="E31" s="294">
        <f t="shared" si="19"/>
        <v>0</v>
      </c>
      <c r="F31" s="287">
        <f>C31</f>
        <v>650053</v>
      </c>
      <c r="G31" s="287"/>
      <c r="H31" s="287"/>
      <c r="I31" s="287"/>
      <c r="J31" s="287"/>
      <c r="K31" s="287"/>
      <c r="L31" s="287"/>
      <c r="M31" s="287"/>
      <c r="N31" s="287"/>
      <c r="O31" s="287"/>
      <c r="P31" s="287"/>
      <c r="Q31" s="287"/>
      <c r="R31" s="287">
        <f t="shared" si="20"/>
        <v>650053</v>
      </c>
      <c r="S31" s="294">
        <f t="shared" si="21"/>
        <v>650053</v>
      </c>
      <c r="T31" s="287"/>
      <c r="U31" s="283"/>
      <c r="V31" s="284"/>
      <c r="W31" s="284"/>
      <c r="X31" s="284"/>
      <c r="Y31" s="284"/>
      <c r="Z31" s="284"/>
    </row>
    <row r="32" spans="1:26" ht="11.25" customHeight="1">
      <c r="A32" s="285" t="s">
        <v>1665</v>
      </c>
      <c r="B32" s="286">
        <f t="shared" si="18"/>
        <v>634154</v>
      </c>
      <c r="C32" s="287">
        <v>634154</v>
      </c>
      <c r="D32" s="287"/>
      <c r="E32" s="294">
        <f t="shared" si="19"/>
        <v>0</v>
      </c>
      <c r="F32" s="287">
        <f>C32</f>
        <v>634154</v>
      </c>
      <c r="G32" s="287"/>
      <c r="H32" s="287"/>
      <c r="I32" s="287"/>
      <c r="J32" s="287"/>
      <c r="K32" s="287"/>
      <c r="L32" s="287"/>
      <c r="M32" s="287"/>
      <c r="N32" s="287"/>
      <c r="O32" s="287"/>
      <c r="P32" s="287"/>
      <c r="Q32" s="287"/>
      <c r="R32" s="287">
        <f t="shared" si="20"/>
        <v>634154</v>
      </c>
      <c r="S32" s="294">
        <f t="shared" si="21"/>
        <v>634154</v>
      </c>
      <c r="T32" s="287"/>
      <c r="U32" s="283"/>
      <c r="V32" s="284"/>
      <c r="W32" s="284"/>
      <c r="X32" s="284"/>
      <c r="Y32" s="284"/>
      <c r="Z32" s="284"/>
    </row>
    <row r="33" spans="1:26" ht="11.25" customHeight="1">
      <c r="A33" s="285" t="s">
        <v>1666</v>
      </c>
      <c r="B33" s="286">
        <f t="shared" si="18"/>
        <v>914376</v>
      </c>
      <c r="C33" s="287">
        <f>[1]budgets!$C$43-C32</f>
        <v>914376</v>
      </c>
      <c r="D33" s="287"/>
      <c r="E33" s="294">
        <f t="shared" si="19"/>
        <v>0</v>
      </c>
      <c r="F33" s="287"/>
      <c r="G33" s="287">
        <f>C33</f>
        <v>914376</v>
      </c>
      <c r="H33" s="287"/>
      <c r="I33" s="287"/>
      <c r="J33" s="287"/>
      <c r="K33" s="287"/>
      <c r="L33" s="287"/>
      <c r="M33" s="287"/>
      <c r="N33" s="287"/>
      <c r="O33" s="287"/>
      <c r="P33" s="287"/>
      <c r="Q33" s="287"/>
      <c r="R33" s="287">
        <f t="shared" si="20"/>
        <v>914376</v>
      </c>
      <c r="S33" s="294">
        <f t="shared" si="21"/>
        <v>914376</v>
      </c>
      <c r="T33" s="287"/>
      <c r="U33" s="283"/>
      <c r="V33" s="284"/>
      <c r="W33" s="284"/>
      <c r="X33" s="284"/>
      <c r="Y33" s="284"/>
      <c r="Z33" s="284"/>
    </row>
    <row r="34" spans="1:26" ht="11.25" customHeight="1">
      <c r="A34" s="285" t="s">
        <v>1667</v>
      </c>
      <c r="B34" s="286">
        <f>SUM(C34+D34)</f>
        <v>1544036</v>
      </c>
      <c r="C34" s="287">
        <v>1544036</v>
      </c>
      <c r="D34" s="287"/>
      <c r="E34" s="294">
        <f t="shared" si="19"/>
        <v>0</v>
      </c>
      <c r="F34" s="287"/>
      <c r="G34" s="287">
        <f>C34</f>
        <v>1544036</v>
      </c>
      <c r="H34" s="287"/>
      <c r="I34" s="287"/>
      <c r="J34" s="287"/>
      <c r="K34" s="287"/>
      <c r="L34" s="287"/>
      <c r="M34" s="287"/>
      <c r="N34" s="287"/>
      <c r="O34" s="287"/>
      <c r="P34" s="287"/>
      <c r="Q34" s="287"/>
      <c r="R34" s="287">
        <f t="shared" si="20"/>
        <v>1544036</v>
      </c>
      <c r="S34" s="294">
        <f t="shared" si="21"/>
        <v>1544036</v>
      </c>
      <c r="T34" s="287"/>
      <c r="U34" s="283"/>
      <c r="V34" s="284"/>
      <c r="W34" s="284"/>
      <c r="X34" s="284"/>
      <c r="Y34" s="284"/>
      <c r="Z34" s="284"/>
    </row>
    <row r="35" spans="1:26" ht="11.25" customHeight="1">
      <c r="A35" s="285" t="s">
        <v>1668</v>
      </c>
      <c r="B35" s="286">
        <f t="shared" si="18"/>
        <v>402960</v>
      </c>
      <c r="C35" s="287">
        <f>[1]budgets!$C$42-C48</f>
        <v>402960</v>
      </c>
      <c r="D35" s="287"/>
      <c r="E35" s="294">
        <f t="shared" si="19"/>
        <v>0</v>
      </c>
      <c r="F35" s="287"/>
      <c r="G35" s="287">
        <f>C35</f>
        <v>402960</v>
      </c>
      <c r="H35" s="287"/>
      <c r="I35" s="287"/>
      <c r="J35" s="287"/>
      <c r="K35" s="287"/>
      <c r="L35" s="287"/>
      <c r="M35" s="287"/>
      <c r="N35" s="287"/>
      <c r="O35" s="287"/>
      <c r="P35" s="287"/>
      <c r="Q35" s="287"/>
      <c r="R35" s="287">
        <f t="shared" si="20"/>
        <v>402960</v>
      </c>
      <c r="S35" s="294">
        <f t="shared" si="21"/>
        <v>402960</v>
      </c>
      <c r="T35" s="287"/>
      <c r="U35" s="283"/>
      <c r="V35" s="284"/>
      <c r="W35" s="284"/>
      <c r="X35" s="284"/>
      <c r="Y35" s="284"/>
      <c r="Z35" s="284"/>
    </row>
    <row r="36" spans="1:26" ht="11.25" customHeight="1">
      <c r="A36" s="285" t="s">
        <v>1669</v>
      </c>
      <c r="B36" s="286"/>
      <c r="C36" s="287"/>
      <c r="D36" s="287"/>
      <c r="E36" s="294">
        <f t="shared" si="19"/>
        <v>0</v>
      </c>
      <c r="F36" s="287"/>
      <c r="G36" s="287"/>
      <c r="H36" s="287"/>
      <c r="I36" s="287"/>
      <c r="J36" s="287"/>
      <c r="K36" s="287"/>
      <c r="L36" s="287"/>
      <c r="M36" s="287"/>
      <c r="N36" s="287"/>
      <c r="O36" s="287"/>
      <c r="P36" s="287"/>
      <c r="Q36" s="287"/>
      <c r="R36" s="287"/>
      <c r="S36" s="294">
        <f t="shared" si="21"/>
        <v>0</v>
      </c>
      <c r="T36" s="287"/>
      <c r="U36" s="283"/>
      <c r="V36" s="284"/>
      <c r="W36" s="284"/>
      <c r="X36" s="284"/>
      <c r="Y36" s="284"/>
      <c r="Z36" s="284"/>
    </row>
    <row r="37" spans="1:26" ht="11.25" customHeight="1">
      <c r="A37" s="293" t="s">
        <v>1674</v>
      </c>
      <c r="B37" s="286">
        <f t="shared" ref="B37:B38" si="22">SUM(C37+D37)</f>
        <v>539337</v>
      </c>
      <c r="C37" s="287">
        <f>[1]budgets!$C$44</f>
        <v>539337</v>
      </c>
      <c r="D37" s="287"/>
      <c r="E37" s="294">
        <f t="shared" si="19"/>
        <v>0</v>
      </c>
      <c r="F37" s="287"/>
      <c r="G37" s="287">
        <f>C37</f>
        <v>539337</v>
      </c>
      <c r="H37" s="287"/>
      <c r="I37" s="287"/>
      <c r="J37" s="287"/>
      <c r="K37" s="287"/>
      <c r="L37" s="287"/>
      <c r="M37" s="287"/>
      <c r="N37" s="287"/>
      <c r="O37" s="287"/>
      <c r="P37" s="287"/>
      <c r="Q37" s="287"/>
      <c r="R37" s="287">
        <f>SUM(E37:Q37)</f>
        <v>539337</v>
      </c>
      <c r="S37" s="294">
        <f t="shared" si="21"/>
        <v>539337</v>
      </c>
      <c r="T37" s="287"/>
      <c r="U37" s="283"/>
      <c r="V37" s="284"/>
      <c r="W37" s="284"/>
      <c r="X37" s="284"/>
      <c r="Y37" s="284"/>
      <c r="Z37" s="284"/>
    </row>
    <row r="38" spans="1:26" ht="11.25" customHeight="1">
      <c r="A38" s="289" t="s">
        <v>1675</v>
      </c>
      <c r="B38" s="286">
        <f t="shared" si="22"/>
        <v>20125272</v>
      </c>
      <c r="C38" s="286">
        <f t="shared" ref="C38:T38" si="23">SUM(C29:C37)</f>
        <v>20125272</v>
      </c>
      <c r="D38" s="286">
        <f t="shared" si="23"/>
        <v>0</v>
      </c>
      <c r="E38" s="286">
        <f t="shared" si="23"/>
        <v>3044310</v>
      </c>
      <c r="F38" s="286">
        <f t="shared" si="23"/>
        <v>2596000</v>
      </c>
      <c r="G38" s="286">
        <f t="shared" si="23"/>
        <v>8484962</v>
      </c>
      <c r="H38" s="286">
        <f t="shared" si="23"/>
        <v>6000000</v>
      </c>
      <c r="I38" s="286">
        <f t="shared" si="23"/>
        <v>0</v>
      </c>
      <c r="J38" s="286">
        <f t="shared" si="23"/>
        <v>0</v>
      </c>
      <c r="K38" s="286">
        <f t="shared" si="23"/>
        <v>0</v>
      </c>
      <c r="L38" s="286">
        <f t="shared" si="23"/>
        <v>0</v>
      </c>
      <c r="M38" s="286">
        <f t="shared" si="23"/>
        <v>0</v>
      </c>
      <c r="N38" s="286">
        <f t="shared" si="23"/>
        <v>0</v>
      </c>
      <c r="O38" s="286">
        <f t="shared" si="23"/>
        <v>0</v>
      </c>
      <c r="P38" s="286">
        <f t="shared" si="23"/>
        <v>0</v>
      </c>
      <c r="Q38" s="286">
        <f t="shared" si="23"/>
        <v>0</v>
      </c>
      <c r="R38" s="286">
        <f t="shared" si="23"/>
        <v>20125272</v>
      </c>
      <c r="S38" s="290">
        <f t="shared" si="23"/>
        <v>20125272</v>
      </c>
      <c r="T38" s="290">
        <f t="shared" si="23"/>
        <v>0</v>
      </c>
      <c r="U38" s="283"/>
      <c r="V38" s="284"/>
      <c r="W38" s="284"/>
      <c r="X38" s="284"/>
      <c r="Y38" s="284"/>
      <c r="Z38" s="284"/>
    </row>
    <row r="39" spans="1:26" ht="11.25" customHeight="1">
      <c r="A39" s="281" t="s">
        <v>1676</v>
      </c>
      <c r="B39" s="282"/>
      <c r="C39" s="282"/>
      <c r="D39" s="282"/>
      <c r="E39" s="292"/>
      <c r="F39" s="292"/>
      <c r="G39" s="292"/>
      <c r="H39" s="292"/>
      <c r="I39" s="292"/>
      <c r="J39" s="292"/>
      <c r="K39" s="292"/>
      <c r="L39" s="292"/>
      <c r="M39" s="292"/>
      <c r="N39" s="292"/>
      <c r="O39" s="292"/>
      <c r="P39" s="292"/>
      <c r="Q39" s="292"/>
      <c r="R39" s="292"/>
      <c r="S39" s="282"/>
      <c r="T39" s="282"/>
      <c r="U39" s="283"/>
      <c r="V39" s="284"/>
      <c r="W39" s="284"/>
      <c r="X39" s="284"/>
      <c r="Y39" s="284"/>
      <c r="Z39" s="284"/>
    </row>
    <row r="40" spans="1:26" ht="11.25" customHeight="1">
      <c r="A40" s="285" t="s">
        <v>1677</v>
      </c>
      <c r="B40" s="286">
        <f t="shared" ref="B40:B41" si="24">SUM(C40+D40)</f>
        <v>416000</v>
      </c>
      <c r="C40" s="294">
        <f>[1]budgets!$C$48</f>
        <v>416000</v>
      </c>
      <c r="D40" s="287"/>
      <c r="E40" s="294">
        <f t="shared" ref="E40:E41" si="25">C40-SUM(F40:K40)</f>
        <v>416000</v>
      </c>
      <c r="F40" s="287"/>
      <c r="G40" s="287"/>
      <c r="H40" s="287"/>
      <c r="I40" s="287"/>
      <c r="J40" s="287"/>
      <c r="K40" s="287"/>
      <c r="L40" s="287"/>
      <c r="M40" s="287"/>
      <c r="N40" s="287"/>
      <c r="O40" s="287"/>
      <c r="P40" s="287"/>
      <c r="Q40" s="287"/>
      <c r="R40" s="287">
        <f t="shared" ref="R40:R41" si="26">SUM(E40:Q40)</f>
        <v>416000</v>
      </c>
      <c r="S40" s="287">
        <f>R40</f>
        <v>416000</v>
      </c>
      <c r="T40" s="287"/>
      <c r="U40" s="283"/>
      <c r="V40" s="284"/>
      <c r="W40" s="284"/>
      <c r="X40" s="284"/>
      <c r="Y40" s="284"/>
      <c r="Z40" s="284"/>
    </row>
    <row r="41" spans="1:26" ht="11.25" customHeight="1">
      <c r="A41" s="285" t="s">
        <v>1678</v>
      </c>
      <c r="B41" s="286">
        <f t="shared" si="24"/>
        <v>40000</v>
      </c>
      <c r="C41" s="294">
        <f>[1]budgets!$C$49</f>
        <v>40000</v>
      </c>
      <c r="D41" s="287"/>
      <c r="E41" s="294">
        <f t="shared" si="25"/>
        <v>40000</v>
      </c>
      <c r="F41" s="287"/>
      <c r="G41" s="287"/>
      <c r="H41" s="287"/>
      <c r="I41" s="287"/>
      <c r="J41" s="287"/>
      <c r="K41" s="287"/>
      <c r="L41" s="287"/>
      <c r="M41" s="287"/>
      <c r="N41" s="287"/>
      <c r="O41" s="287"/>
      <c r="P41" s="287"/>
      <c r="Q41" s="287"/>
      <c r="R41" s="287">
        <f t="shared" si="26"/>
        <v>40000</v>
      </c>
      <c r="S41" s="287">
        <f>R41</f>
        <v>40000</v>
      </c>
      <c r="T41" s="287"/>
      <c r="U41" s="283"/>
      <c r="V41" s="284"/>
      <c r="W41" s="284"/>
      <c r="X41" s="284"/>
      <c r="Y41" s="284"/>
      <c r="Z41" s="284"/>
    </row>
    <row r="42" spans="1:26" ht="11.25" customHeight="1">
      <c r="A42" s="289" t="s">
        <v>1679</v>
      </c>
      <c r="B42" s="286">
        <f t="shared" ref="B42:B43" si="27">SUM(C42:D42)</f>
        <v>456000</v>
      </c>
      <c r="C42" s="286">
        <f t="shared" ref="C42:D42" si="28">SUM(C39:C41)</f>
        <v>456000</v>
      </c>
      <c r="D42" s="286">
        <f t="shared" si="28"/>
        <v>0</v>
      </c>
      <c r="E42" s="286">
        <f t="shared" ref="E42:T42" si="29">SUM(E40:E41)</f>
        <v>456000</v>
      </c>
      <c r="F42" s="286">
        <f t="shared" si="29"/>
        <v>0</v>
      </c>
      <c r="G42" s="286">
        <f t="shared" si="29"/>
        <v>0</v>
      </c>
      <c r="H42" s="286">
        <f t="shared" si="29"/>
        <v>0</v>
      </c>
      <c r="I42" s="286">
        <f t="shared" si="29"/>
        <v>0</v>
      </c>
      <c r="J42" s="286">
        <f t="shared" si="29"/>
        <v>0</v>
      </c>
      <c r="K42" s="286">
        <f t="shared" si="29"/>
        <v>0</v>
      </c>
      <c r="L42" s="286">
        <f t="shared" si="29"/>
        <v>0</v>
      </c>
      <c r="M42" s="286">
        <f t="shared" si="29"/>
        <v>0</v>
      </c>
      <c r="N42" s="286">
        <f t="shared" si="29"/>
        <v>0</v>
      </c>
      <c r="O42" s="286">
        <f t="shared" si="29"/>
        <v>0</v>
      </c>
      <c r="P42" s="286">
        <f t="shared" si="29"/>
        <v>0</v>
      </c>
      <c r="Q42" s="286">
        <f t="shared" si="29"/>
        <v>0</v>
      </c>
      <c r="R42" s="286">
        <f t="shared" si="29"/>
        <v>456000</v>
      </c>
      <c r="S42" s="290">
        <f t="shared" si="29"/>
        <v>456000</v>
      </c>
      <c r="T42" s="290">
        <f t="shared" si="29"/>
        <v>0</v>
      </c>
      <c r="U42" s="283"/>
      <c r="V42" s="284"/>
      <c r="W42" s="284"/>
      <c r="X42" s="284"/>
      <c r="Y42" s="284"/>
      <c r="Z42" s="284"/>
    </row>
    <row r="43" spans="1:26" ht="11.25" customHeight="1">
      <c r="A43" s="289" t="s">
        <v>1680</v>
      </c>
      <c r="B43" s="286">
        <f t="shared" si="27"/>
        <v>292500</v>
      </c>
      <c r="C43" s="294">
        <f>[1]budgets!$C$51</f>
        <v>292500</v>
      </c>
      <c r="D43" s="287"/>
      <c r="E43" s="294">
        <f t="shared" ref="E43" si="30">C43-SUM(F43:K43)</f>
        <v>292500</v>
      </c>
      <c r="F43" s="287"/>
      <c r="G43" s="287"/>
      <c r="H43" s="287"/>
      <c r="I43" s="287"/>
      <c r="J43" s="287"/>
      <c r="K43" s="287"/>
      <c r="L43" s="287"/>
      <c r="M43" s="287"/>
      <c r="N43" s="287"/>
      <c r="O43" s="287"/>
      <c r="P43" s="287"/>
      <c r="Q43" s="287"/>
      <c r="R43" s="287">
        <f>SUM(E43:Q43)</f>
        <v>292500</v>
      </c>
      <c r="S43" s="287">
        <f>R43</f>
        <v>292500</v>
      </c>
      <c r="T43" s="287"/>
      <c r="U43" s="283"/>
      <c r="V43" s="284"/>
      <c r="W43" s="284"/>
      <c r="X43" s="284"/>
      <c r="Y43" s="284"/>
      <c r="Z43" s="284"/>
    </row>
    <row r="44" spans="1:26" ht="11.25" customHeight="1">
      <c r="A44" s="281" t="s">
        <v>1681</v>
      </c>
      <c r="B44" s="282"/>
      <c r="C44" s="282"/>
      <c r="D44" s="282"/>
      <c r="E44" s="292"/>
      <c r="F44" s="292"/>
      <c r="G44" s="292"/>
      <c r="H44" s="292"/>
      <c r="I44" s="292"/>
      <c r="J44" s="292"/>
      <c r="K44" s="292"/>
      <c r="L44" s="292"/>
      <c r="M44" s="292"/>
      <c r="N44" s="292"/>
      <c r="O44" s="292"/>
      <c r="P44" s="292"/>
      <c r="Q44" s="292"/>
      <c r="R44" s="292"/>
      <c r="S44" s="282"/>
      <c r="T44" s="282"/>
      <c r="U44" s="283"/>
      <c r="V44" s="284"/>
      <c r="W44" s="284"/>
      <c r="X44" s="284"/>
      <c r="Y44" s="284"/>
      <c r="Z44" s="284"/>
    </row>
    <row r="45" spans="1:26" ht="11.25" customHeight="1">
      <c r="A45" s="285" t="s">
        <v>1682</v>
      </c>
      <c r="B45" s="286">
        <f t="shared" ref="B45:B53" si="31">SUM(C45+D45)</f>
        <v>1234864.5914641235</v>
      </c>
      <c r="C45" s="294">
        <f>[1]budgets!$C$53</f>
        <v>1234864.5914641235</v>
      </c>
      <c r="D45" s="287"/>
      <c r="E45" s="294">
        <f t="shared" ref="E45:E53" si="32">C45-SUM(F45:K45)</f>
        <v>1234864.5914641235</v>
      </c>
      <c r="F45" s="287"/>
      <c r="G45" s="287"/>
      <c r="H45" s="287"/>
      <c r="I45" s="287"/>
      <c r="J45" s="287"/>
      <c r="K45" s="287"/>
      <c r="L45" s="287"/>
      <c r="M45" s="287"/>
      <c r="N45" s="287"/>
      <c r="O45" s="287"/>
      <c r="P45" s="287"/>
      <c r="Q45" s="287"/>
      <c r="R45" s="287">
        <f t="shared" ref="R45:R53" si="33">SUM(E45:Q45)</f>
        <v>1234864.5914641235</v>
      </c>
      <c r="S45" s="287">
        <f>[1]budgets!$F$53</f>
        <v>740918.75487847405</v>
      </c>
      <c r="T45" s="287"/>
      <c r="U45" s="283"/>
      <c r="V45" s="284"/>
      <c r="W45" s="284"/>
      <c r="X45" s="284"/>
      <c r="Y45" s="284"/>
      <c r="Z45" s="284"/>
    </row>
    <row r="46" spans="1:26" ht="11.25" customHeight="1">
      <c r="A46" s="285" t="s">
        <v>1683</v>
      </c>
      <c r="B46" s="286">
        <f t="shared" si="31"/>
        <v>242578.33463425975</v>
      </c>
      <c r="C46" s="294">
        <f>[1]budgets!$K$40+[1]budgets!$K$41</f>
        <v>242578.33463425975</v>
      </c>
      <c r="D46" s="287"/>
      <c r="E46" s="294">
        <f t="shared" si="32"/>
        <v>242578.33463425975</v>
      </c>
      <c r="F46" s="287"/>
      <c r="G46" s="287"/>
      <c r="H46" s="287"/>
      <c r="I46" s="287"/>
      <c r="J46" s="287"/>
      <c r="K46" s="287"/>
      <c r="L46" s="287"/>
      <c r="M46" s="287"/>
      <c r="N46" s="287"/>
      <c r="O46" s="287"/>
      <c r="P46" s="287"/>
      <c r="Q46" s="287"/>
      <c r="R46" s="287">
        <f t="shared" si="33"/>
        <v>242578.33463425975</v>
      </c>
      <c r="S46" s="287"/>
      <c r="T46" s="287"/>
      <c r="U46" s="283"/>
      <c r="V46" s="284"/>
      <c r="W46" s="284"/>
      <c r="X46" s="284"/>
      <c r="Y46" s="284"/>
      <c r="Z46" s="284"/>
    </row>
    <row r="47" spans="1:26" ht="11.25" customHeight="1">
      <c r="A47" s="291" t="s">
        <v>1684</v>
      </c>
      <c r="B47" s="286">
        <f t="shared" si="31"/>
        <v>0</v>
      </c>
      <c r="C47" s="287"/>
      <c r="D47" s="287"/>
      <c r="E47" s="294">
        <f t="shared" si="32"/>
        <v>0</v>
      </c>
      <c r="F47" s="287"/>
      <c r="G47" s="287"/>
      <c r="H47" s="287"/>
      <c r="I47" s="287"/>
      <c r="J47" s="287"/>
      <c r="K47" s="287"/>
      <c r="L47" s="287"/>
      <c r="M47" s="287"/>
      <c r="N47" s="287"/>
      <c r="O47" s="287"/>
      <c r="P47" s="287"/>
      <c r="Q47" s="287"/>
      <c r="R47" s="287">
        <f t="shared" si="33"/>
        <v>0</v>
      </c>
      <c r="S47" s="287"/>
      <c r="T47" s="287"/>
      <c r="U47" s="283"/>
      <c r="V47" s="284"/>
      <c r="W47" s="284"/>
      <c r="X47" s="284"/>
      <c r="Y47" s="284"/>
      <c r="Z47" s="284"/>
    </row>
    <row r="48" spans="1:26" ht="11.25" customHeight="1">
      <c r="A48" s="285" t="s">
        <v>1685</v>
      </c>
      <c r="B48" s="286">
        <f t="shared" si="31"/>
        <v>150000</v>
      </c>
      <c r="C48" s="294">
        <v>150000</v>
      </c>
      <c r="D48" s="287"/>
      <c r="E48" s="294">
        <f t="shared" si="32"/>
        <v>150000</v>
      </c>
      <c r="F48" s="287"/>
      <c r="G48" s="287"/>
      <c r="H48" s="287"/>
      <c r="I48" s="287"/>
      <c r="J48" s="287"/>
      <c r="K48" s="287"/>
      <c r="L48" s="287"/>
      <c r="M48" s="287"/>
      <c r="N48" s="287"/>
      <c r="O48" s="287"/>
      <c r="P48" s="287"/>
      <c r="Q48" s="287"/>
      <c r="R48" s="287">
        <f t="shared" si="33"/>
        <v>150000</v>
      </c>
      <c r="S48" s="287">
        <f>R48</f>
        <v>150000</v>
      </c>
      <c r="T48" s="287"/>
      <c r="U48" s="283"/>
      <c r="V48" s="284"/>
      <c r="W48" s="284"/>
      <c r="X48" s="284"/>
      <c r="Y48" s="284"/>
      <c r="Z48" s="284"/>
    </row>
    <row r="49" spans="1:26" ht="11.25" customHeight="1">
      <c r="A49" s="285" t="s">
        <v>1686</v>
      </c>
      <c r="B49" s="286">
        <f t="shared" si="31"/>
        <v>150610.64993470331</v>
      </c>
      <c r="C49" s="294">
        <f>[1]budgets!$K$43-[1]budgets!$K$38-[1]budgets!$K$39-[1]budgets!$K$40-[1]budgets!$K$41-[1]budgets!$K$42-[1]budgets!$K$31</f>
        <v>150610.64993470331</v>
      </c>
      <c r="D49" s="287"/>
      <c r="E49" s="294">
        <f t="shared" si="32"/>
        <v>150610.64993470331</v>
      </c>
      <c r="F49" s="287"/>
      <c r="G49" s="287"/>
      <c r="H49" s="287"/>
      <c r="I49" s="287"/>
      <c r="J49" s="287"/>
      <c r="K49" s="287"/>
      <c r="L49" s="287"/>
      <c r="M49" s="287"/>
      <c r="N49" s="287"/>
      <c r="O49" s="287"/>
      <c r="P49" s="287"/>
      <c r="Q49" s="287"/>
      <c r="R49" s="287">
        <f t="shared" si="33"/>
        <v>150610.64993470331</v>
      </c>
      <c r="S49" s="287"/>
      <c r="T49" s="287"/>
      <c r="U49" s="283"/>
      <c r="V49" s="284"/>
      <c r="W49" s="284"/>
      <c r="X49" s="284"/>
      <c r="Y49" s="284"/>
      <c r="Z49" s="284"/>
    </row>
    <row r="50" spans="1:26" ht="11.25" customHeight="1">
      <c r="A50" s="285" t="s">
        <v>1687</v>
      </c>
      <c r="B50" s="286">
        <f t="shared" si="31"/>
        <v>50000</v>
      </c>
      <c r="C50" s="294">
        <f>[1]budgets!$K$39</f>
        <v>50000</v>
      </c>
      <c r="D50" s="287"/>
      <c r="E50" s="294">
        <f t="shared" si="32"/>
        <v>50000</v>
      </c>
      <c r="F50" s="287"/>
      <c r="G50" s="287"/>
      <c r="H50" s="287"/>
      <c r="I50" s="287"/>
      <c r="J50" s="287"/>
      <c r="K50" s="287"/>
      <c r="L50" s="287"/>
      <c r="M50" s="287"/>
      <c r="N50" s="287"/>
      <c r="O50" s="287"/>
      <c r="P50" s="287"/>
      <c r="Q50" s="287"/>
      <c r="R50" s="287">
        <f t="shared" si="33"/>
        <v>50000</v>
      </c>
      <c r="S50" s="287"/>
      <c r="T50" s="287"/>
      <c r="U50" s="283"/>
      <c r="V50" s="284"/>
      <c r="W50" s="284"/>
      <c r="X50" s="284"/>
      <c r="Y50" s="284"/>
      <c r="Z50" s="284"/>
    </row>
    <row r="51" spans="1:26" ht="11.25" customHeight="1">
      <c r="A51" s="285" t="s">
        <v>1688</v>
      </c>
      <c r="B51" s="286">
        <f t="shared" si="31"/>
        <v>30000</v>
      </c>
      <c r="C51" s="294">
        <f>[1]budgets!$C$56</f>
        <v>30000</v>
      </c>
      <c r="D51" s="287"/>
      <c r="E51" s="294">
        <f t="shared" si="32"/>
        <v>30000</v>
      </c>
      <c r="F51" s="287"/>
      <c r="G51" s="287"/>
      <c r="H51" s="287"/>
      <c r="I51" s="287"/>
      <c r="J51" s="287"/>
      <c r="K51" s="287"/>
      <c r="L51" s="287"/>
      <c r="M51" s="287"/>
      <c r="N51" s="287"/>
      <c r="O51" s="287"/>
      <c r="P51" s="287"/>
      <c r="Q51" s="287"/>
      <c r="R51" s="287">
        <f t="shared" si="33"/>
        <v>30000</v>
      </c>
      <c r="S51" s="287">
        <f>R51</f>
        <v>30000</v>
      </c>
      <c r="T51" s="287"/>
      <c r="U51" s="283"/>
      <c r="V51" s="284"/>
      <c r="W51" s="284"/>
      <c r="X51" s="284"/>
      <c r="Y51" s="284"/>
      <c r="Z51" s="284"/>
    </row>
    <row r="52" spans="1:26" ht="11.25" customHeight="1">
      <c r="A52" s="285" t="s">
        <v>1689</v>
      </c>
      <c r="B52" s="286">
        <f t="shared" si="31"/>
        <v>50000</v>
      </c>
      <c r="C52" s="294">
        <f>[1]budgets!$C$57</f>
        <v>50000</v>
      </c>
      <c r="D52" s="287"/>
      <c r="E52" s="294">
        <f t="shared" si="32"/>
        <v>50000</v>
      </c>
      <c r="F52" s="287"/>
      <c r="G52" s="287"/>
      <c r="H52" s="287"/>
      <c r="I52" s="287"/>
      <c r="J52" s="287"/>
      <c r="K52" s="287"/>
      <c r="L52" s="287"/>
      <c r="M52" s="287"/>
      <c r="N52" s="287"/>
      <c r="O52" s="287"/>
      <c r="P52" s="287"/>
      <c r="Q52" s="287"/>
      <c r="R52" s="287">
        <f t="shared" si="33"/>
        <v>50000</v>
      </c>
      <c r="S52" s="287">
        <f>R52</f>
        <v>50000</v>
      </c>
      <c r="T52" s="287"/>
      <c r="U52" s="283"/>
      <c r="V52" s="284"/>
      <c r="W52" s="284"/>
      <c r="X52" s="284"/>
      <c r="Y52" s="284"/>
      <c r="Z52" s="284"/>
    </row>
    <row r="53" spans="1:26" ht="11.25" customHeight="1">
      <c r="A53" s="293" t="s">
        <v>1670</v>
      </c>
      <c r="B53" s="286">
        <f t="shared" si="31"/>
        <v>0</v>
      </c>
      <c r="C53" s="287"/>
      <c r="D53" s="287"/>
      <c r="E53" s="294">
        <f t="shared" si="32"/>
        <v>0</v>
      </c>
      <c r="F53" s="287"/>
      <c r="G53" s="287"/>
      <c r="H53" s="287"/>
      <c r="I53" s="287"/>
      <c r="J53" s="287"/>
      <c r="K53" s="287"/>
      <c r="L53" s="287"/>
      <c r="M53" s="287"/>
      <c r="N53" s="287"/>
      <c r="O53" s="287"/>
      <c r="P53" s="287"/>
      <c r="Q53" s="287"/>
      <c r="R53" s="287">
        <f t="shared" si="33"/>
        <v>0</v>
      </c>
      <c r="S53" s="287"/>
      <c r="T53" s="287"/>
      <c r="U53" s="283"/>
      <c r="V53" s="284"/>
      <c r="W53" s="284"/>
      <c r="X53" s="284"/>
      <c r="Y53" s="284"/>
      <c r="Z53" s="284"/>
    </row>
    <row r="54" spans="1:26" ht="11.25" customHeight="1">
      <c r="A54" s="289" t="s">
        <v>1690</v>
      </c>
      <c r="B54" s="290">
        <f>SUM(C54:D54)</f>
        <v>1908053.5760330865</v>
      </c>
      <c r="C54" s="290">
        <f t="shared" ref="C54:T54" si="34">SUM(C45:C53)</f>
        <v>1908053.5760330865</v>
      </c>
      <c r="D54" s="290">
        <f t="shared" si="34"/>
        <v>0</v>
      </c>
      <c r="E54" s="290">
        <f t="shared" si="34"/>
        <v>1908053.5760330865</v>
      </c>
      <c r="F54" s="290">
        <f t="shared" si="34"/>
        <v>0</v>
      </c>
      <c r="G54" s="290">
        <f t="shared" si="34"/>
        <v>0</v>
      </c>
      <c r="H54" s="290">
        <f t="shared" si="34"/>
        <v>0</v>
      </c>
      <c r="I54" s="290">
        <f t="shared" si="34"/>
        <v>0</v>
      </c>
      <c r="J54" s="290">
        <f t="shared" si="34"/>
        <v>0</v>
      </c>
      <c r="K54" s="290">
        <f t="shared" si="34"/>
        <v>0</v>
      </c>
      <c r="L54" s="290">
        <f t="shared" si="34"/>
        <v>0</v>
      </c>
      <c r="M54" s="290">
        <f t="shared" si="34"/>
        <v>0</v>
      </c>
      <c r="N54" s="290">
        <f t="shared" si="34"/>
        <v>0</v>
      </c>
      <c r="O54" s="290">
        <f t="shared" si="34"/>
        <v>0</v>
      </c>
      <c r="P54" s="290">
        <f t="shared" si="34"/>
        <v>0</v>
      </c>
      <c r="Q54" s="290">
        <f t="shared" si="34"/>
        <v>0</v>
      </c>
      <c r="R54" s="286">
        <f t="shared" si="34"/>
        <v>1908053.5760330865</v>
      </c>
      <c r="S54" s="290">
        <f t="shared" si="34"/>
        <v>970918.75487847405</v>
      </c>
      <c r="T54" s="290">
        <f t="shared" si="34"/>
        <v>0</v>
      </c>
      <c r="U54" s="295"/>
      <c r="V54" s="296"/>
      <c r="W54" s="296"/>
      <c r="X54" s="296"/>
      <c r="Y54" s="296"/>
      <c r="Z54" s="296"/>
    </row>
    <row r="55" spans="1:26" ht="11.25" customHeight="1">
      <c r="A55" s="281" t="s">
        <v>1308</v>
      </c>
      <c r="B55" s="282"/>
      <c r="C55" s="282"/>
      <c r="D55" s="282"/>
      <c r="E55" s="292"/>
      <c r="F55" s="292"/>
      <c r="G55" s="292"/>
      <c r="H55" s="292"/>
      <c r="I55" s="292"/>
      <c r="J55" s="292"/>
      <c r="K55" s="292"/>
      <c r="L55" s="292"/>
      <c r="M55" s="292"/>
      <c r="N55" s="292"/>
      <c r="O55" s="292"/>
      <c r="P55" s="292"/>
      <c r="Q55" s="292"/>
      <c r="R55" s="292"/>
      <c r="S55" s="282"/>
      <c r="T55" s="282"/>
      <c r="U55" s="283"/>
      <c r="V55" s="284"/>
      <c r="W55" s="284"/>
      <c r="X55" s="284"/>
      <c r="Y55" s="284"/>
      <c r="Z55" s="284"/>
    </row>
    <row r="56" spans="1:26" ht="11.25" customHeight="1">
      <c r="A56" s="285" t="s">
        <v>1691</v>
      </c>
      <c r="B56" s="286">
        <f t="shared" ref="B56:B61" si="35">SUM(C56+D56)</f>
        <v>25960</v>
      </c>
      <c r="C56" s="294">
        <f>[1]budgets!$K$42</f>
        <v>25960</v>
      </c>
      <c r="D56" s="287"/>
      <c r="E56" s="294">
        <f t="shared" ref="E56:E61" si="36">C56-SUM(F56:K56)</f>
        <v>25960</v>
      </c>
      <c r="F56" s="287"/>
      <c r="G56" s="287"/>
      <c r="H56" s="287"/>
      <c r="I56" s="287"/>
      <c r="J56" s="287"/>
      <c r="K56" s="287"/>
      <c r="L56" s="287"/>
      <c r="M56" s="287"/>
      <c r="N56" s="287"/>
      <c r="O56" s="287"/>
      <c r="P56" s="287"/>
      <c r="Q56" s="287"/>
      <c r="R56" s="287">
        <f t="shared" ref="R56:R61" si="37">SUM(E56:Q56)</f>
        <v>25960</v>
      </c>
      <c r="S56" s="288"/>
      <c r="T56" s="288"/>
      <c r="U56" s="283"/>
      <c r="V56" s="284"/>
      <c r="W56" s="284"/>
      <c r="X56" s="284"/>
      <c r="Y56" s="284"/>
      <c r="Z56" s="284"/>
    </row>
    <row r="57" spans="1:26" ht="11.25" customHeight="1">
      <c r="A57" s="291" t="s">
        <v>1684</v>
      </c>
      <c r="B57" s="297">
        <f t="shared" si="35"/>
        <v>0</v>
      </c>
      <c r="C57" s="298"/>
      <c r="D57" s="299"/>
      <c r="E57" s="294">
        <f t="shared" si="36"/>
        <v>0</v>
      </c>
      <c r="F57" s="299"/>
      <c r="G57" s="299"/>
      <c r="H57" s="299"/>
      <c r="I57" s="299"/>
      <c r="J57" s="299"/>
      <c r="K57" s="299"/>
      <c r="L57" s="299"/>
      <c r="M57" s="299"/>
      <c r="N57" s="299"/>
      <c r="O57" s="299"/>
      <c r="P57" s="299"/>
      <c r="Q57" s="299"/>
      <c r="R57" s="287">
        <f t="shared" si="37"/>
        <v>0</v>
      </c>
      <c r="S57" s="300"/>
      <c r="T57" s="300"/>
      <c r="U57" s="301"/>
      <c r="V57" s="302"/>
      <c r="W57" s="302"/>
      <c r="X57" s="302"/>
      <c r="Y57" s="302"/>
      <c r="Z57" s="302"/>
    </row>
    <row r="58" spans="1:26" ht="11.25" customHeight="1">
      <c r="A58" s="285" t="s">
        <v>1687</v>
      </c>
      <c r="B58" s="286">
        <f t="shared" si="35"/>
        <v>10000</v>
      </c>
      <c r="C58" s="294">
        <f>[1]budgets!$C$63</f>
        <v>10000</v>
      </c>
      <c r="D58" s="287"/>
      <c r="E58" s="294">
        <f t="shared" si="36"/>
        <v>10000</v>
      </c>
      <c r="F58" s="287"/>
      <c r="G58" s="287"/>
      <c r="H58" s="287"/>
      <c r="I58" s="287"/>
      <c r="J58" s="287"/>
      <c r="K58" s="287"/>
      <c r="L58" s="287"/>
      <c r="M58" s="287"/>
      <c r="N58" s="287"/>
      <c r="O58" s="287"/>
      <c r="P58" s="287"/>
      <c r="Q58" s="287"/>
      <c r="R58" s="287">
        <f t="shared" si="37"/>
        <v>10000</v>
      </c>
      <c r="S58" s="288"/>
      <c r="T58" s="288"/>
      <c r="U58" s="283"/>
      <c r="V58" s="284"/>
      <c r="W58" s="284"/>
      <c r="X58" s="284"/>
      <c r="Y58" s="284"/>
      <c r="Z58" s="284"/>
    </row>
    <row r="59" spans="1:26" ht="11.25" customHeight="1">
      <c r="A59" s="285" t="s">
        <v>1688</v>
      </c>
      <c r="B59" s="286">
        <f t="shared" si="35"/>
        <v>0</v>
      </c>
      <c r="C59" s="287"/>
      <c r="D59" s="287"/>
      <c r="E59" s="294">
        <f t="shared" si="36"/>
        <v>0</v>
      </c>
      <c r="F59" s="287"/>
      <c r="G59" s="287"/>
      <c r="H59" s="287"/>
      <c r="I59" s="287"/>
      <c r="J59" s="287"/>
      <c r="K59" s="287"/>
      <c r="L59" s="287"/>
      <c r="M59" s="287"/>
      <c r="N59" s="287"/>
      <c r="O59" s="287"/>
      <c r="P59" s="287"/>
      <c r="Q59" s="287"/>
      <c r="R59" s="287">
        <f t="shared" si="37"/>
        <v>0</v>
      </c>
      <c r="S59" s="288"/>
      <c r="T59" s="288"/>
      <c r="U59" s="283"/>
      <c r="V59" s="284"/>
      <c r="W59" s="284"/>
      <c r="X59" s="284"/>
      <c r="Y59" s="284"/>
      <c r="Z59" s="284"/>
    </row>
    <row r="60" spans="1:26" ht="11.25" customHeight="1">
      <c r="A60" s="285" t="s">
        <v>1689</v>
      </c>
      <c r="B60" s="286">
        <f t="shared" si="35"/>
        <v>0</v>
      </c>
      <c r="C60" s="294"/>
      <c r="D60" s="287"/>
      <c r="E60" s="294">
        <f t="shared" si="36"/>
        <v>0</v>
      </c>
      <c r="F60" s="287"/>
      <c r="G60" s="287"/>
      <c r="H60" s="287"/>
      <c r="I60" s="287"/>
      <c r="J60" s="287"/>
      <c r="K60" s="287"/>
      <c r="L60" s="287"/>
      <c r="M60" s="287"/>
      <c r="N60" s="287"/>
      <c r="O60" s="287"/>
      <c r="P60" s="287"/>
      <c r="Q60" s="287"/>
      <c r="R60" s="287">
        <f t="shared" si="37"/>
        <v>0</v>
      </c>
      <c r="S60" s="288"/>
      <c r="T60" s="288"/>
      <c r="U60" s="283"/>
      <c r="V60" s="284"/>
      <c r="W60" s="284"/>
      <c r="X60" s="284"/>
      <c r="Y60" s="284"/>
      <c r="Z60" s="284"/>
    </row>
    <row r="61" spans="1:26" ht="11.25" customHeight="1">
      <c r="A61" s="303"/>
      <c r="B61" s="286">
        <f t="shared" si="35"/>
        <v>0</v>
      </c>
      <c r="C61" s="294"/>
      <c r="D61" s="287"/>
      <c r="E61" s="294">
        <f t="shared" si="36"/>
        <v>0</v>
      </c>
      <c r="F61" s="287"/>
      <c r="G61" s="287"/>
      <c r="H61" s="287"/>
      <c r="I61" s="287"/>
      <c r="J61" s="287"/>
      <c r="K61" s="287"/>
      <c r="L61" s="287"/>
      <c r="M61" s="287"/>
      <c r="N61" s="287"/>
      <c r="O61" s="287"/>
      <c r="P61" s="287"/>
      <c r="Q61" s="287"/>
      <c r="R61" s="287">
        <f t="shared" si="37"/>
        <v>0</v>
      </c>
      <c r="S61" s="288"/>
      <c r="T61" s="288"/>
      <c r="U61" s="283"/>
      <c r="V61" s="284"/>
      <c r="W61" s="284"/>
      <c r="X61" s="284"/>
      <c r="Y61" s="284"/>
      <c r="Z61" s="284"/>
    </row>
    <row r="62" spans="1:26" ht="13.5" customHeight="1">
      <c r="A62" s="289" t="s">
        <v>1692</v>
      </c>
      <c r="B62" s="286">
        <f>SUM(C62:D62)</f>
        <v>35960</v>
      </c>
      <c r="C62" s="286">
        <f t="shared" ref="C62:R62" si="38">SUM(C56:C61)</f>
        <v>35960</v>
      </c>
      <c r="D62" s="286">
        <f t="shared" si="38"/>
        <v>0</v>
      </c>
      <c r="E62" s="286">
        <f t="shared" si="38"/>
        <v>35960</v>
      </c>
      <c r="F62" s="286">
        <f t="shared" si="38"/>
        <v>0</v>
      </c>
      <c r="G62" s="286">
        <f t="shared" si="38"/>
        <v>0</v>
      </c>
      <c r="H62" s="286">
        <f t="shared" si="38"/>
        <v>0</v>
      </c>
      <c r="I62" s="286">
        <f t="shared" si="38"/>
        <v>0</v>
      </c>
      <c r="J62" s="286">
        <f t="shared" si="38"/>
        <v>0</v>
      </c>
      <c r="K62" s="286">
        <f t="shared" si="38"/>
        <v>0</v>
      </c>
      <c r="L62" s="286">
        <f t="shared" si="38"/>
        <v>0</v>
      </c>
      <c r="M62" s="286">
        <f t="shared" si="38"/>
        <v>0</v>
      </c>
      <c r="N62" s="286">
        <f t="shared" si="38"/>
        <v>0</v>
      </c>
      <c r="O62" s="286">
        <f t="shared" si="38"/>
        <v>0</v>
      </c>
      <c r="P62" s="286">
        <f t="shared" si="38"/>
        <v>0</v>
      </c>
      <c r="Q62" s="286">
        <f t="shared" si="38"/>
        <v>0</v>
      </c>
      <c r="R62" s="286">
        <f t="shared" si="38"/>
        <v>35960</v>
      </c>
      <c r="S62" s="288"/>
      <c r="T62" s="288"/>
      <c r="U62" s="283"/>
      <c r="V62" s="284"/>
      <c r="W62" s="284"/>
      <c r="X62" s="284"/>
      <c r="Y62" s="284"/>
      <c r="Z62" s="284"/>
    </row>
    <row r="63" spans="1:26" ht="11.25" customHeight="1">
      <c r="A63" s="304" t="s">
        <v>1693</v>
      </c>
      <c r="B63" s="286">
        <f t="shared" ref="B63:R63" si="39">SUM(B8+B11+B13+B14+B15+B26+B27+B38+B42+B43+B54+B62)</f>
        <v>23147915.576033086</v>
      </c>
      <c r="C63" s="286">
        <f t="shared" si="39"/>
        <v>23147915.576033086</v>
      </c>
      <c r="D63" s="286">
        <f t="shared" si="39"/>
        <v>0</v>
      </c>
      <c r="E63" s="286">
        <f t="shared" si="39"/>
        <v>6066953.5760330865</v>
      </c>
      <c r="F63" s="286">
        <f t="shared" si="39"/>
        <v>2596000</v>
      </c>
      <c r="G63" s="286">
        <f t="shared" si="39"/>
        <v>8484962</v>
      </c>
      <c r="H63" s="286">
        <f t="shared" si="39"/>
        <v>6000000</v>
      </c>
      <c r="I63" s="286">
        <f t="shared" si="39"/>
        <v>0</v>
      </c>
      <c r="J63" s="286">
        <f t="shared" si="39"/>
        <v>0</v>
      </c>
      <c r="K63" s="286">
        <f t="shared" si="39"/>
        <v>0</v>
      </c>
      <c r="L63" s="286">
        <f t="shared" si="39"/>
        <v>0</v>
      </c>
      <c r="M63" s="286">
        <f t="shared" si="39"/>
        <v>0</v>
      </c>
      <c r="N63" s="286">
        <f t="shared" si="39"/>
        <v>0</v>
      </c>
      <c r="O63" s="286">
        <f t="shared" si="39"/>
        <v>0</v>
      </c>
      <c r="P63" s="286">
        <f t="shared" si="39"/>
        <v>0</v>
      </c>
      <c r="Q63" s="286">
        <f t="shared" si="39"/>
        <v>0</v>
      </c>
      <c r="R63" s="286">
        <f t="shared" si="39"/>
        <v>23147915.576033086</v>
      </c>
      <c r="S63" s="286">
        <f>SUM(S10+S13+S14+S15+S26+S27+S38+S42+S43+S54)</f>
        <v>21869820.754878473</v>
      </c>
      <c r="T63" s="286">
        <f>SUM(T11+T13+T14+T15+T26+T27+T38+T42+T43+T54)</f>
        <v>0</v>
      </c>
      <c r="U63" s="283"/>
      <c r="V63" s="284"/>
      <c r="W63" s="284"/>
      <c r="X63" s="284"/>
      <c r="Y63" s="284"/>
      <c r="Z63" s="284"/>
    </row>
    <row r="64" spans="1:26" ht="11.25" customHeight="1">
      <c r="A64" s="281" t="s">
        <v>1694</v>
      </c>
      <c r="B64" s="282"/>
      <c r="C64" s="282"/>
      <c r="D64" s="282"/>
      <c r="E64" s="292"/>
      <c r="F64" s="292"/>
      <c r="G64" s="292"/>
      <c r="H64" s="292"/>
      <c r="I64" s="292"/>
      <c r="J64" s="292"/>
      <c r="K64" s="292"/>
      <c r="L64" s="292"/>
      <c r="M64" s="292"/>
      <c r="N64" s="292"/>
      <c r="O64" s="292"/>
      <c r="P64" s="292"/>
      <c r="Q64" s="292"/>
      <c r="R64" s="292"/>
      <c r="S64" s="282"/>
      <c r="T64" s="282"/>
      <c r="U64" s="283"/>
      <c r="V64" s="284"/>
      <c r="W64" s="284"/>
      <c r="X64" s="284"/>
      <c r="Y64" s="284"/>
      <c r="Z64" s="284"/>
    </row>
    <row r="65" spans="1:26" ht="11.25" customHeight="1">
      <c r="A65" s="285" t="s">
        <v>1695</v>
      </c>
      <c r="B65" s="286">
        <f>SUM(C65+D65)</f>
        <v>60000</v>
      </c>
      <c r="C65" s="294">
        <f>[1]budgets!$K$31</f>
        <v>60000</v>
      </c>
      <c r="D65" s="287"/>
      <c r="E65" s="294">
        <f t="shared" ref="E65:E69" si="40">C65-SUM(F65:K65)</f>
        <v>60000</v>
      </c>
      <c r="F65" s="287"/>
      <c r="G65" s="287"/>
      <c r="H65" s="287"/>
      <c r="I65" s="287"/>
      <c r="J65" s="287"/>
      <c r="K65" s="287"/>
      <c r="L65" s="287"/>
      <c r="M65" s="287"/>
      <c r="N65" s="287"/>
      <c r="O65" s="287"/>
      <c r="P65" s="287"/>
      <c r="Q65" s="287"/>
      <c r="R65" s="287">
        <f t="shared" ref="R65:R69" si="41">SUM(E65:Q65)</f>
        <v>60000</v>
      </c>
      <c r="S65" s="287"/>
      <c r="T65" s="287"/>
      <c r="U65" s="283"/>
      <c r="V65" s="284"/>
      <c r="W65" s="284"/>
      <c r="X65" s="284"/>
      <c r="Y65" s="284"/>
      <c r="Z65" s="284"/>
    </row>
    <row r="66" spans="1:26" ht="24" customHeight="1">
      <c r="A66" s="285" t="s">
        <v>1696</v>
      </c>
      <c r="B66" s="286"/>
      <c r="C66" s="287"/>
      <c r="D66" s="287"/>
      <c r="E66" s="294">
        <f t="shared" si="40"/>
        <v>0</v>
      </c>
      <c r="F66" s="287"/>
      <c r="G66" s="287"/>
      <c r="H66" s="287"/>
      <c r="I66" s="287"/>
      <c r="J66" s="287"/>
      <c r="K66" s="287"/>
      <c r="L66" s="287"/>
      <c r="M66" s="287"/>
      <c r="N66" s="287"/>
      <c r="O66" s="287"/>
      <c r="P66" s="287"/>
      <c r="Q66" s="287"/>
      <c r="R66" s="287">
        <f t="shared" si="41"/>
        <v>0</v>
      </c>
      <c r="S66" s="287"/>
      <c r="T66" s="287"/>
      <c r="U66" s="283"/>
      <c r="V66" s="284"/>
      <c r="W66" s="284"/>
      <c r="X66" s="284"/>
      <c r="Y66" s="284"/>
      <c r="Z66" s="284"/>
    </row>
    <row r="67" spans="1:26" ht="24" customHeight="1">
      <c r="A67" s="285" t="s">
        <v>1697</v>
      </c>
      <c r="B67" s="286"/>
      <c r="C67" s="287"/>
      <c r="D67" s="287"/>
      <c r="E67" s="294">
        <f t="shared" si="40"/>
        <v>0</v>
      </c>
      <c r="F67" s="287"/>
      <c r="G67" s="287"/>
      <c r="H67" s="287"/>
      <c r="I67" s="287"/>
      <c r="J67" s="287"/>
      <c r="K67" s="287"/>
      <c r="L67" s="287"/>
      <c r="M67" s="287"/>
      <c r="N67" s="287"/>
      <c r="O67" s="287"/>
      <c r="P67" s="287"/>
      <c r="Q67" s="287"/>
      <c r="R67" s="287">
        <f t="shared" si="41"/>
        <v>0</v>
      </c>
      <c r="S67" s="287"/>
      <c r="T67" s="287"/>
      <c r="U67" s="283"/>
      <c r="V67" s="284"/>
      <c r="W67" s="284"/>
      <c r="X67" s="284"/>
      <c r="Y67" s="284"/>
      <c r="Z67" s="284"/>
    </row>
    <row r="68" spans="1:26" ht="12" customHeight="1">
      <c r="A68" s="285" t="s">
        <v>1698</v>
      </c>
      <c r="B68" s="286"/>
      <c r="C68" s="287"/>
      <c r="D68" s="287"/>
      <c r="E68" s="294">
        <f t="shared" si="40"/>
        <v>0</v>
      </c>
      <c r="F68" s="287"/>
      <c r="G68" s="287"/>
      <c r="H68" s="287"/>
      <c r="I68" s="287"/>
      <c r="J68" s="287"/>
      <c r="K68" s="287"/>
      <c r="L68" s="287"/>
      <c r="M68" s="287"/>
      <c r="N68" s="287"/>
      <c r="O68" s="287"/>
      <c r="P68" s="287"/>
      <c r="Q68" s="287"/>
      <c r="R68" s="287">
        <f t="shared" si="41"/>
        <v>0</v>
      </c>
      <c r="S68" s="287"/>
      <c r="T68" s="287"/>
      <c r="U68" s="283"/>
      <c r="V68" s="284"/>
      <c r="W68" s="284"/>
      <c r="X68" s="284"/>
      <c r="Y68" s="284"/>
      <c r="Z68" s="284"/>
    </row>
    <row r="69" spans="1:26" ht="11.25" customHeight="1">
      <c r="A69" s="303" t="s">
        <v>2537</v>
      </c>
      <c r="B69" s="286">
        <f>SUM(C69+D69)</f>
        <v>110000</v>
      </c>
      <c r="C69" s="294">
        <f>[1]budgets!$K$38+[1]budgets!$C$69+[1]budgets!$C$64</f>
        <v>110000</v>
      </c>
      <c r="D69" s="287"/>
      <c r="E69" s="294">
        <f t="shared" si="40"/>
        <v>110000</v>
      </c>
      <c r="F69" s="287"/>
      <c r="G69" s="287"/>
      <c r="H69" s="287"/>
      <c r="I69" s="287"/>
      <c r="J69" s="287"/>
      <c r="K69" s="287"/>
      <c r="L69" s="287"/>
      <c r="M69" s="287"/>
      <c r="N69" s="287"/>
      <c r="O69" s="287"/>
      <c r="P69" s="287"/>
      <c r="Q69" s="287"/>
      <c r="R69" s="287">
        <f t="shared" si="41"/>
        <v>110000</v>
      </c>
      <c r="S69" s="287">
        <f>[1]budgets!$F$69</f>
        <v>25000</v>
      </c>
      <c r="T69" s="287"/>
      <c r="U69" s="283"/>
      <c r="V69" s="284"/>
      <c r="W69" s="284"/>
      <c r="X69" s="284"/>
      <c r="Y69" s="284"/>
      <c r="Z69" s="284"/>
    </row>
    <row r="70" spans="1:26" ht="11.25" customHeight="1">
      <c r="A70" s="289" t="s">
        <v>1699</v>
      </c>
      <c r="B70" s="286">
        <f>SUM(C70:D70)</f>
        <v>170000</v>
      </c>
      <c r="C70" s="286">
        <f t="shared" ref="C70:T70" si="42">SUM(C65:C69)</f>
        <v>170000</v>
      </c>
      <c r="D70" s="286">
        <f t="shared" si="42"/>
        <v>0</v>
      </c>
      <c r="E70" s="286">
        <f t="shared" si="42"/>
        <v>170000</v>
      </c>
      <c r="F70" s="286">
        <f t="shared" si="42"/>
        <v>0</v>
      </c>
      <c r="G70" s="286">
        <f t="shared" si="42"/>
        <v>0</v>
      </c>
      <c r="H70" s="286">
        <f t="shared" si="42"/>
        <v>0</v>
      </c>
      <c r="I70" s="286">
        <f t="shared" si="42"/>
        <v>0</v>
      </c>
      <c r="J70" s="286">
        <f t="shared" si="42"/>
        <v>0</v>
      </c>
      <c r="K70" s="286">
        <f t="shared" si="42"/>
        <v>0</v>
      </c>
      <c r="L70" s="286">
        <f t="shared" si="42"/>
        <v>0</v>
      </c>
      <c r="M70" s="286">
        <f t="shared" si="42"/>
        <v>0</v>
      </c>
      <c r="N70" s="286">
        <f t="shared" si="42"/>
        <v>0</v>
      </c>
      <c r="O70" s="286">
        <f t="shared" si="42"/>
        <v>0</v>
      </c>
      <c r="P70" s="286">
        <f t="shared" si="42"/>
        <v>0</v>
      </c>
      <c r="Q70" s="286">
        <f t="shared" si="42"/>
        <v>0</v>
      </c>
      <c r="R70" s="286">
        <f t="shared" si="42"/>
        <v>170000</v>
      </c>
      <c r="S70" s="290">
        <f t="shared" si="42"/>
        <v>25000</v>
      </c>
      <c r="T70" s="290">
        <f t="shared" si="42"/>
        <v>0</v>
      </c>
      <c r="U70" s="283"/>
      <c r="V70" s="284"/>
      <c r="W70" s="284"/>
      <c r="X70" s="284"/>
      <c r="Y70" s="284"/>
      <c r="Z70" s="284"/>
    </row>
    <row r="71" spans="1:26" ht="11.25" customHeight="1">
      <c r="A71" s="281" t="s">
        <v>1700</v>
      </c>
      <c r="B71" s="292"/>
      <c r="C71" s="292"/>
      <c r="D71" s="292"/>
      <c r="E71" s="292"/>
      <c r="F71" s="292"/>
      <c r="G71" s="292"/>
      <c r="H71" s="292"/>
      <c r="I71" s="292"/>
      <c r="J71" s="292"/>
      <c r="K71" s="292"/>
      <c r="L71" s="292"/>
      <c r="M71" s="292"/>
      <c r="N71" s="292"/>
      <c r="O71" s="292"/>
      <c r="P71" s="292"/>
      <c r="Q71" s="292"/>
      <c r="R71" s="292"/>
      <c r="S71" s="292"/>
      <c r="T71" s="292"/>
      <c r="U71" s="283"/>
      <c r="V71" s="284"/>
      <c r="W71" s="284"/>
      <c r="X71" s="284"/>
      <c r="Y71" s="284"/>
      <c r="Z71" s="284"/>
    </row>
    <row r="72" spans="1:26" ht="11.25" customHeight="1">
      <c r="A72" s="285" t="s">
        <v>1701</v>
      </c>
      <c r="B72" s="286">
        <f t="shared" ref="B72:B76" si="43">SUM(C72+D72)</f>
        <v>0</v>
      </c>
      <c r="C72" s="294"/>
      <c r="D72" s="287"/>
      <c r="E72" s="294">
        <f t="shared" ref="E72:E76" si="44">C72-SUM(F72:K72)</f>
        <v>0</v>
      </c>
      <c r="F72" s="287"/>
      <c r="G72" s="287"/>
      <c r="H72" s="287"/>
      <c r="I72" s="287"/>
      <c r="J72" s="287"/>
      <c r="K72" s="287"/>
      <c r="L72" s="287"/>
      <c r="M72" s="287"/>
      <c r="N72" s="287"/>
      <c r="O72" s="287"/>
      <c r="P72" s="287"/>
      <c r="Q72" s="287"/>
      <c r="R72" s="287">
        <f t="shared" ref="R72:R76" si="45">SUM(E72:Q72)</f>
        <v>0</v>
      </c>
      <c r="S72" s="288"/>
      <c r="T72" s="288"/>
      <c r="U72" s="283"/>
      <c r="V72" s="284"/>
      <c r="W72" s="284"/>
      <c r="X72" s="284"/>
      <c r="Y72" s="284"/>
      <c r="Z72" s="284"/>
    </row>
    <row r="73" spans="1:26" ht="11.25" customHeight="1">
      <c r="A73" s="285" t="s">
        <v>1702</v>
      </c>
      <c r="B73" s="286">
        <f t="shared" si="43"/>
        <v>0</v>
      </c>
      <c r="C73" s="294"/>
      <c r="D73" s="287"/>
      <c r="E73" s="294">
        <f t="shared" si="44"/>
        <v>0</v>
      </c>
      <c r="F73" s="287"/>
      <c r="G73" s="287"/>
      <c r="H73" s="287"/>
      <c r="I73" s="287"/>
      <c r="J73" s="287"/>
      <c r="K73" s="287"/>
      <c r="L73" s="287"/>
      <c r="M73" s="287"/>
      <c r="N73" s="287"/>
      <c r="O73" s="287"/>
      <c r="P73" s="287"/>
      <c r="Q73" s="287"/>
      <c r="R73" s="287">
        <f t="shared" si="45"/>
        <v>0</v>
      </c>
      <c r="S73" s="288"/>
      <c r="T73" s="288"/>
      <c r="U73" s="283"/>
      <c r="V73" s="284"/>
      <c r="W73" s="284"/>
      <c r="X73" s="284"/>
      <c r="Y73" s="284"/>
      <c r="Z73" s="284"/>
    </row>
    <row r="74" spans="1:26" ht="11.25" customHeight="1">
      <c r="A74" s="305" t="s">
        <v>1703</v>
      </c>
      <c r="B74" s="286">
        <f t="shared" si="43"/>
        <v>0</v>
      </c>
      <c r="C74" s="294"/>
      <c r="D74" s="287"/>
      <c r="E74" s="294">
        <f t="shared" si="44"/>
        <v>0</v>
      </c>
      <c r="F74" s="287"/>
      <c r="G74" s="287"/>
      <c r="H74" s="287"/>
      <c r="I74" s="287"/>
      <c r="J74" s="287"/>
      <c r="K74" s="287"/>
      <c r="L74" s="287"/>
      <c r="M74" s="287"/>
      <c r="N74" s="287"/>
      <c r="O74" s="287"/>
      <c r="P74" s="287"/>
      <c r="Q74" s="287"/>
      <c r="R74" s="287">
        <f t="shared" si="45"/>
        <v>0</v>
      </c>
      <c r="S74" s="288"/>
      <c r="T74" s="288"/>
      <c r="U74" s="283"/>
      <c r="V74" s="284"/>
      <c r="W74" s="284"/>
      <c r="X74" s="284"/>
      <c r="Y74" s="284"/>
      <c r="Z74" s="284"/>
    </row>
    <row r="75" spans="1:26" ht="11.25" customHeight="1">
      <c r="A75" s="285" t="s">
        <v>1704</v>
      </c>
      <c r="B75" s="286">
        <f t="shared" si="43"/>
        <v>390166.70413820428</v>
      </c>
      <c r="C75" s="294">
        <f>[1]budgets!$C$72</f>
        <v>390166.70413820428</v>
      </c>
      <c r="D75" s="287"/>
      <c r="E75" s="294">
        <f t="shared" si="44"/>
        <v>390166.70413820428</v>
      </c>
      <c r="F75" s="287"/>
      <c r="G75" s="287"/>
      <c r="H75" s="287"/>
      <c r="I75" s="287"/>
      <c r="J75" s="287"/>
      <c r="K75" s="287"/>
      <c r="L75" s="287"/>
      <c r="M75" s="287"/>
      <c r="N75" s="287"/>
      <c r="O75" s="287"/>
      <c r="P75" s="287"/>
      <c r="Q75" s="287"/>
      <c r="R75" s="287">
        <f t="shared" si="45"/>
        <v>390166.70413820428</v>
      </c>
      <c r="S75" s="288"/>
      <c r="T75" s="288"/>
      <c r="U75" s="283"/>
      <c r="V75" s="284"/>
      <c r="W75" s="284"/>
      <c r="X75" s="284"/>
      <c r="Y75" s="284"/>
      <c r="Z75" s="284"/>
    </row>
    <row r="76" spans="1:26" ht="11.25" customHeight="1">
      <c r="A76" s="303" t="s">
        <v>2538</v>
      </c>
      <c r="B76" s="286">
        <f t="shared" si="43"/>
        <v>200000</v>
      </c>
      <c r="C76" s="294">
        <f>[1]budgets!$C$73</f>
        <v>200000</v>
      </c>
      <c r="D76" s="287"/>
      <c r="E76" s="294">
        <f t="shared" si="44"/>
        <v>200000</v>
      </c>
      <c r="F76" s="287"/>
      <c r="G76" s="287"/>
      <c r="H76" s="294"/>
      <c r="I76" s="287"/>
      <c r="J76" s="287"/>
      <c r="K76" s="287"/>
      <c r="L76" s="287"/>
      <c r="M76" s="287"/>
      <c r="N76" s="287"/>
      <c r="O76" s="287"/>
      <c r="P76" s="287"/>
      <c r="Q76" s="287"/>
      <c r="R76" s="287">
        <f t="shared" si="45"/>
        <v>200000</v>
      </c>
      <c r="S76" s="288"/>
      <c r="T76" s="288"/>
      <c r="U76" s="283"/>
      <c r="V76" s="284"/>
      <c r="W76" s="284"/>
      <c r="X76" s="284"/>
      <c r="Y76" s="284"/>
      <c r="Z76" s="284"/>
    </row>
    <row r="77" spans="1:26" ht="11.25" customHeight="1">
      <c r="A77" s="289" t="s">
        <v>1705</v>
      </c>
      <c r="B77" s="286">
        <f>SUM(C77:D77)</f>
        <v>590166.70413820422</v>
      </c>
      <c r="C77" s="286">
        <f t="shared" ref="C77:R77" si="46">SUM(C72:C76)</f>
        <v>590166.70413820422</v>
      </c>
      <c r="D77" s="286">
        <f t="shared" si="46"/>
        <v>0</v>
      </c>
      <c r="E77" s="286">
        <f t="shared" si="46"/>
        <v>590166.70413820422</v>
      </c>
      <c r="F77" s="286">
        <f t="shared" si="46"/>
        <v>0</v>
      </c>
      <c r="G77" s="286">
        <f t="shared" si="46"/>
        <v>0</v>
      </c>
      <c r="H77" s="286">
        <f t="shared" si="46"/>
        <v>0</v>
      </c>
      <c r="I77" s="286">
        <f t="shared" si="46"/>
        <v>0</v>
      </c>
      <c r="J77" s="286">
        <f t="shared" si="46"/>
        <v>0</v>
      </c>
      <c r="K77" s="286">
        <f t="shared" si="46"/>
        <v>0</v>
      </c>
      <c r="L77" s="286">
        <f t="shared" si="46"/>
        <v>0</v>
      </c>
      <c r="M77" s="286">
        <f t="shared" si="46"/>
        <v>0</v>
      </c>
      <c r="N77" s="286">
        <f t="shared" si="46"/>
        <v>0</v>
      </c>
      <c r="O77" s="286">
        <f t="shared" si="46"/>
        <v>0</v>
      </c>
      <c r="P77" s="286">
        <f t="shared" si="46"/>
        <v>0</v>
      </c>
      <c r="Q77" s="286">
        <f t="shared" si="46"/>
        <v>0</v>
      </c>
      <c r="R77" s="286">
        <f t="shared" si="46"/>
        <v>590166.70413820422</v>
      </c>
      <c r="S77" s="288"/>
      <c r="T77" s="288"/>
      <c r="U77" s="283"/>
      <c r="V77" s="284"/>
      <c r="W77" s="284"/>
      <c r="X77" s="284"/>
      <c r="Y77" s="284"/>
      <c r="Z77" s="284"/>
    </row>
    <row r="78" spans="1:26" ht="11.25" customHeight="1">
      <c r="A78" s="281" t="s">
        <v>1706</v>
      </c>
      <c r="B78" s="292"/>
      <c r="C78" s="292"/>
      <c r="D78" s="292"/>
      <c r="E78" s="292"/>
      <c r="F78" s="292"/>
      <c r="G78" s="292"/>
      <c r="H78" s="292"/>
      <c r="I78" s="292"/>
      <c r="J78" s="292"/>
      <c r="K78" s="292"/>
      <c r="L78" s="292"/>
      <c r="M78" s="292"/>
      <c r="N78" s="292"/>
      <c r="O78" s="292"/>
      <c r="P78" s="292"/>
      <c r="Q78" s="292"/>
      <c r="R78" s="292"/>
      <c r="S78" s="292"/>
      <c r="T78" s="292"/>
      <c r="U78" s="283"/>
      <c r="V78" s="284"/>
      <c r="W78" s="284"/>
      <c r="X78" s="284"/>
      <c r="Y78" s="284"/>
      <c r="Z78" s="284"/>
    </row>
    <row r="79" spans="1:26" ht="11.25" customHeight="1">
      <c r="A79" s="285" t="s">
        <v>1707</v>
      </c>
      <c r="B79" s="286">
        <f t="shared" ref="B79:B81" si="47">SUM(C79:D79)</f>
        <v>2030040.2000000002</v>
      </c>
      <c r="C79" s="294">
        <f>[1]budgets!$C$77</f>
        <v>2030040.2000000002</v>
      </c>
      <c r="D79" s="287"/>
      <c r="E79" s="294">
        <f t="shared" ref="E79:E80" si="48">C79-SUM(F79:K79)</f>
        <v>1570565.2638274906</v>
      </c>
      <c r="F79" s="287"/>
      <c r="G79" s="287"/>
      <c r="H79" s="287"/>
      <c r="I79" s="287"/>
      <c r="J79" s="287">
        <f>Application!AO641</f>
        <v>459474.93617250957</v>
      </c>
      <c r="K79" s="287"/>
      <c r="L79" s="287"/>
      <c r="M79" s="287"/>
      <c r="N79" s="287"/>
      <c r="O79" s="287"/>
      <c r="P79" s="287"/>
      <c r="Q79" s="287"/>
      <c r="R79" s="287">
        <f t="shared" ref="R79:R80" si="49">SUM(E79:Q79)</f>
        <v>2030040.2000000002</v>
      </c>
      <c r="S79" s="287">
        <f>R79</f>
        <v>2030040.2000000002</v>
      </c>
      <c r="T79" s="287"/>
      <c r="U79" s="283"/>
      <c r="V79" s="284"/>
      <c r="W79" s="284"/>
      <c r="X79" s="284"/>
      <c r="Y79" s="284"/>
      <c r="Z79" s="284"/>
    </row>
    <row r="80" spans="1:26" ht="11.25" customHeight="1">
      <c r="A80" s="285" t="s">
        <v>1708</v>
      </c>
      <c r="B80" s="286">
        <f t="shared" si="47"/>
        <v>254231.65572851151</v>
      </c>
      <c r="C80" s="294">
        <f>([1]budgets!$C$88)-54278</f>
        <v>254231.65572851151</v>
      </c>
      <c r="D80" s="287"/>
      <c r="E80" s="294">
        <f t="shared" si="48"/>
        <v>254231.65572851151</v>
      </c>
      <c r="F80" s="287"/>
      <c r="G80" s="287"/>
      <c r="H80" s="287"/>
      <c r="I80" s="287"/>
      <c r="J80" s="287"/>
      <c r="K80" s="287"/>
      <c r="L80" s="287"/>
      <c r="M80" s="287"/>
      <c r="N80" s="287"/>
      <c r="O80" s="287"/>
      <c r="P80" s="287"/>
      <c r="Q80" s="287"/>
      <c r="R80" s="287">
        <f t="shared" si="49"/>
        <v>254231.65572851151</v>
      </c>
      <c r="S80" s="287">
        <f>R80</f>
        <v>254231.65572851151</v>
      </c>
      <c r="T80" s="287"/>
      <c r="U80" s="283"/>
      <c r="V80" s="284"/>
      <c r="W80" s="284"/>
      <c r="X80" s="284"/>
      <c r="Y80" s="284"/>
      <c r="Z80" s="284"/>
    </row>
    <row r="81" spans="1:26" ht="11.25" customHeight="1">
      <c r="A81" s="289" t="s">
        <v>1709</v>
      </c>
      <c r="B81" s="286">
        <f t="shared" si="47"/>
        <v>2284271.8557285117</v>
      </c>
      <c r="C81" s="306">
        <f t="shared" ref="C81:T81" si="50">SUM(C79:C80)</f>
        <v>2284271.8557285117</v>
      </c>
      <c r="D81" s="306">
        <f t="shared" si="50"/>
        <v>0</v>
      </c>
      <c r="E81" s="306">
        <f t="shared" si="50"/>
        <v>1824796.9195560021</v>
      </c>
      <c r="F81" s="306">
        <f t="shared" si="50"/>
        <v>0</v>
      </c>
      <c r="G81" s="306">
        <f t="shared" si="50"/>
        <v>0</v>
      </c>
      <c r="H81" s="306">
        <f t="shared" si="50"/>
        <v>0</v>
      </c>
      <c r="I81" s="306">
        <f t="shared" si="50"/>
        <v>0</v>
      </c>
      <c r="J81" s="306">
        <f t="shared" si="50"/>
        <v>459474.93617250957</v>
      </c>
      <c r="K81" s="306">
        <f t="shared" si="50"/>
        <v>0</v>
      </c>
      <c r="L81" s="306">
        <f t="shared" si="50"/>
        <v>0</v>
      </c>
      <c r="M81" s="306">
        <f t="shared" si="50"/>
        <v>0</v>
      </c>
      <c r="N81" s="306">
        <f t="shared" si="50"/>
        <v>0</v>
      </c>
      <c r="O81" s="306">
        <f t="shared" si="50"/>
        <v>0</v>
      </c>
      <c r="P81" s="306">
        <f t="shared" si="50"/>
        <v>0</v>
      </c>
      <c r="Q81" s="306">
        <f t="shared" si="50"/>
        <v>0</v>
      </c>
      <c r="R81" s="306">
        <f t="shared" si="50"/>
        <v>2284271.8557285117</v>
      </c>
      <c r="S81" s="306">
        <f t="shared" si="50"/>
        <v>2284271.8557285117</v>
      </c>
      <c r="T81" s="306">
        <f t="shared" si="50"/>
        <v>0</v>
      </c>
      <c r="U81" s="283"/>
      <c r="V81" s="284"/>
      <c r="W81" s="284"/>
      <c r="X81" s="284"/>
      <c r="Y81" s="284"/>
      <c r="Z81" s="284"/>
    </row>
    <row r="82" spans="1:26" ht="11.25" customHeight="1">
      <c r="A82" s="281" t="s">
        <v>1710</v>
      </c>
      <c r="B82" s="292"/>
      <c r="C82" s="292"/>
      <c r="D82" s="292"/>
      <c r="E82" s="292"/>
      <c r="F82" s="292"/>
      <c r="G82" s="292"/>
      <c r="H82" s="292"/>
      <c r="I82" s="292"/>
      <c r="J82" s="292"/>
      <c r="K82" s="292"/>
      <c r="L82" s="292"/>
      <c r="M82" s="292"/>
      <c r="N82" s="292"/>
      <c r="O82" s="292"/>
      <c r="P82" s="292"/>
      <c r="Q82" s="292"/>
      <c r="R82" s="292"/>
      <c r="S82" s="292"/>
      <c r="T82" s="292"/>
      <c r="U82" s="283"/>
      <c r="V82" s="284"/>
      <c r="W82" s="284"/>
      <c r="X82" s="284"/>
      <c r="Y82" s="284"/>
      <c r="Z82" s="284"/>
    </row>
    <row r="83" spans="1:26" ht="13.5" customHeight="1">
      <c r="A83" s="285" t="s">
        <v>1711</v>
      </c>
      <c r="B83" s="286">
        <f t="shared" ref="B83:B95" si="51">SUM(C83+D83)</f>
        <v>49046.932717515636</v>
      </c>
      <c r="C83" s="294">
        <f>[1]budgets!$C$79</f>
        <v>49046.932717515636</v>
      </c>
      <c r="D83" s="287"/>
      <c r="E83" s="294">
        <f t="shared" ref="E83:E95" si="52">C83-SUM(F83:K83)</f>
        <v>49046.932717515636</v>
      </c>
      <c r="F83" s="287"/>
      <c r="G83" s="287"/>
      <c r="H83" s="287"/>
      <c r="I83" s="287"/>
      <c r="J83" s="287"/>
      <c r="K83" s="287"/>
      <c r="L83" s="287"/>
      <c r="M83" s="287"/>
      <c r="N83" s="287"/>
      <c r="O83" s="287"/>
      <c r="P83" s="287"/>
      <c r="Q83" s="287"/>
      <c r="R83" s="287">
        <f t="shared" ref="R83:R95" si="53">SUM(E83:Q83)</f>
        <v>49046.932717515636</v>
      </c>
      <c r="S83" s="288"/>
      <c r="T83" s="288"/>
      <c r="U83" s="283"/>
      <c r="V83" s="284"/>
      <c r="W83" s="284"/>
      <c r="X83" s="284"/>
      <c r="Y83" s="284"/>
      <c r="Z83" s="284"/>
    </row>
    <row r="84" spans="1:26" ht="11.25" customHeight="1">
      <c r="A84" s="285" t="s">
        <v>1712</v>
      </c>
      <c r="B84" s="286">
        <f t="shared" si="51"/>
        <v>21000</v>
      </c>
      <c r="C84" s="294">
        <f>[1]budgets!$C$81</f>
        <v>21000</v>
      </c>
      <c r="D84" s="287"/>
      <c r="E84" s="294">
        <f t="shared" si="52"/>
        <v>21000</v>
      </c>
      <c r="F84" s="287"/>
      <c r="G84" s="287"/>
      <c r="H84" s="287"/>
      <c r="I84" s="287"/>
      <c r="J84" s="287"/>
      <c r="K84" s="287"/>
      <c r="L84" s="287"/>
      <c r="M84" s="287"/>
      <c r="N84" s="287"/>
      <c r="O84" s="287"/>
      <c r="P84" s="287"/>
      <c r="Q84" s="287"/>
      <c r="R84" s="287">
        <f t="shared" si="53"/>
        <v>21000</v>
      </c>
      <c r="S84" s="287">
        <f>R84</f>
        <v>21000</v>
      </c>
      <c r="T84" s="287"/>
      <c r="U84" s="283"/>
      <c r="V84" s="284"/>
      <c r="W84" s="284"/>
      <c r="X84" s="284"/>
      <c r="Y84" s="284"/>
      <c r="Z84" s="284"/>
    </row>
    <row r="85" spans="1:26" ht="11.25" customHeight="1">
      <c r="A85" s="285" t="s">
        <v>1713</v>
      </c>
      <c r="B85" s="286">
        <f t="shared" si="51"/>
        <v>950541</v>
      </c>
      <c r="C85" s="294">
        <v>950541</v>
      </c>
      <c r="D85" s="287"/>
      <c r="E85" s="294">
        <f t="shared" si="52"/>
        <v>950541</v>
      </c>
      <c r="F85" s="287"/>
      <c r="G85" s="287"/>
      <c r="H85" s="287"/>
      <c r="I85" s="287"/>
      <c r="J85" s="287"/>
      <c r="K85" s="287"/>
      <c r="L85" s="287"/>
      <c r="M85" s="287"/>
      <c r="N85" s="287"/>
      <c r="O85" s="287"/>
      <c r="P85" s="287"/>
      <c r="Q85" s="287"/>
      <c r="R85" s="287">
        <f t="shared" si="53"/>
        <v>950541</v>
      </c>
      <c r="S85" s="287">
        <f>R85</f>
        <v>950541</v>
      </c>
      <c r="T85" s="287"/>
      <c r="U85" s="283"/>
      <c r="V85" s="284"/>
      <c r="W85" s="284"/>
      <c r="X85" s="284"/>
      <c r="Y85" s="284"/>
      <c r="Z85" s="284"/>
    </row>
    <row r="86" spans="1:26" ht="11.25" customHeight="1">
      <c r="A86" s="285" t="s">
        <v>1714</v>
      </c>
      <c r="B86" s="286">
        <f t="shared" si="51"/>
        <v>13737</v>
      </c>
      <c r="C86" s="294">
        <v>13737</v>
      </c>
      <c r="D86" s="287"/>
      <c r="E86" s="294">
        <f t="shared" si="52"/>
        <v>13737</v>
      </c>
      <c r="F86" s="287"/>
      <c r="G86" s="287"/>
      <c r="H86" s="287"/>
      <c r="I86" s="287"/>
      <c r="J86" s="287"/>
      <c r="K86" s="287"/>
      <c r="L86" s="287"/>
      <c r="M86" s="287"/>
      <c r="N86" s="287"/>
      <c r="O86" s="287"/>
      <c r="P86" s="287"/>
      <c r="Q86" s="287"/>
      <c r="R86" s="287">
        <f t="shared" si="53"/>
        <v>13737</v>
      </c>
      <c r="S86" s="287">
        <f>R86</f>
        <v>13737</v>
      </c>
      <c r="T86" s="287"/>
      <c r="U86" s="283"/>
      <c r="V86" s="284"/>
      <c r="W86" s="284"/>
      <c r="X86" s="284"/>
      <c r="Y86" s="284"/>
      <c r="Z86" s="284"/>
    </row>
    <row r="87" spans="1:26" ht="11.25" customHeight="1">
      <c r="A87" s="285" t="s">
        <v>1715</v>
      </c>
      <c r="B87" s="286">
        <f t="shared" si="51"/>
        <v>0</v>
      </c>
      <c r="C87" s="287"/>
      <c r="D87" s="287"/>
      <c r="E87" s="294">
        <f t="shared" si="52"/>
        <v>0</v>
      </c>
      <c r="F87" s="287"/>
      <c r="G87" s="287"/>
      <c r="H87" s="287"/>
      <c r="I87" s="287"/>
      <c r="J87" s="287"/>
      <c r="K87" s="287"/>
      <c r="L87" s="287"/>
      <c r="M87" s="287"/>
      <c r="N87" s="287"/>
      <c r="O87" s="287"/>
      <c r="P87" s="287"/>
      <c r="Q87" s="287"/>
      <c r="R87" s="287">
        <f t="shared" si="53"/>
        <v>0</v>
      </c>
      <c r="S87" s="287"/>
      <c r="T87" s="287"/>
      <c r="U87" s="283"/>
      <c r="V87" s="284"/>
      <c r="W87" s="284"/>
      <c r="X87" s="284"/>
      <c r="Y87" s="284"/>
      <c r="Z87" s="284"/>
    </row>
    <row r="88" spans="1:26" ht="11.25" customHeight="1">
      <c r="A88" s="285" t="s">
        <v>1716</v>
      </c>
      <c r="B88" s="286">
        <f t="shared" si="51"/>
        <v>65822</v>
      </c>
      <c r="C88" s="294">
        <f>[1]budgets!$C$86</f>
        <v>65822</v>
      </c>
      <c r="D88" s="287"/>
      <c r="E88" s="294">
        <f t="shared" si="52"/>
        <v>65822</v>
      </c>
      <c r="F88" s="287"/>
      <c r="G88" s="287"/>
      <c r="H88" s="287"/>
      <c r="I88" s="287"/>
      <c r="J88" s="287"/>
      <c r="K88" s="287"/>
      <c r="L88" s="287"/>
      <c r="M88" s="287"/>
      <c r="N88" s="287"/>
      <c r="O88" s="287"/>
      <c r="P88" s="287"/>
      <c r="Q88" s="287"/>
      <c r="R88" s="287">
        <f t="shared" si="53"/>
        <v>65822</v>
      </c>
      <c r="S88" s="288"/>
      <c r="T88" s="288"/>
      <c r="U88" s="283"/>
      <c r="V88" s="284"/>
      <c r="W88" s="284"/>
      <c r="X88" s="284"/>
      <c r="Y88" s="284"/>
      <c r="Z88" s="284"/>
    </row>
    <row r="89" spans="1:26" ht="11.25" customHeight="1">
      <c r="A89" s="285" t="s">
        <v>1717</v>
      </c>
      <c r="B89" s="286">
        <f t="shared" si="51"/>
        <v>283000</v>
      </c>
      <c r="C89" s="294">
        <f>[1]budgets!$C$87</f>
        <v>283000</v>
      </c>
      <c r="D89" s="287"/>
      <c r="E89" s="294">
        <f t="shared" si="52"/>
        <v>283000</v>
      </c>
      <c r="F89" s="287"/>
      <c r="G89" s="287"/>
      <c r="H89" s="287"/>
      <c r="I89" s="287"/>
      <c r="J89" s="287"/>
      <c r="K89" s="287"/>
      <c r="L89" s="287"/>
      <c r="M89" s="287"/>
      <c r="N89" s="287"/>
      <c r="O89" s="287"/>
      <c r="P89" s="287"/>
      <c r="Q89" s="287"/>
      <c r="R89" s="287">
        <f t="shared" si="53"/>
        <v>283000</v>
      </c>
      <c r="S89" s="287">
        <f>R89</f>
        <v>283000</v>
      </c>
      <c r="T89" s="287"/>
      <c r="U89" s="283"/>
      <c r="V89" s="284"/>
      <c r="W89" s="284"/>
      <c r="X89" s="284"/>
      <c r="Y89" s="284"/>
      <c r="Z89" s="284"/>
    </row>
    <row r="90" spans="1:26" ht="11.25" customHeight="1">
      <c r="A90" s="285" t="s">
        <v>1718</v>
      </c>
      <c r="B90" s="286">
        <f t="shared" si="51"/>
        <v>8000</v>
      </c>
      <c r="C90" s="294">
        <f>[1]budgets!$C$85</f>
        <v>8000</v>
      </c>
      <c r="D90" s="287"/>
      <c r="E90" s="294">
        <f t="shared" si="52"/>
        <v>8000</v>
      </c>
      <c r="F90" s="287"/>
      <c r="G90" s="287"/>
      <c r="H90" s="287"/>
      <c r="I90" s="287"/>
      <c r="J90" s="287"/>
      <c r="K90" s="287"/>
      <c r="L90" s="287"/>
      <c r="M90" s="287"/>
      <c r="N90" s="287"/>
      <c r="O90" s="287"/>
      <c r="P90" s="287"/>
      <c r="Q90" s="287"/>
      <c r="R90" s="287">
        <f t="shared" si="53"/>
        <v>8000</v>
      </c>
      <c r="S90" s="287"/>
      <c r="T90" s="287"/>
      <c r="U90" s="283"/>
      <c r="V90" s="284"/>
      <c r="W90" s="284"/>
      <c r="X90" s="284"/>
      <c r="Y90" s="284"/>
      <c r="Z90" s="284"/>
    </row>
    <row r="91" spans="1:26" ht="11.25" customHeight="1">
      <c r="A91" s="285" t="s">
        <v>1719</v>
      </c>
      <c r="B91" s="286">
        <f t="shared" si="51"/>
        <v>0</v>
      </c>
      <c r="C91" s="294"/>
      <c r="D91" s="287"/>
      <c r="E91" s="294">
        <f t="shared" si="52"/>
        <v>0</v>
      </c>
      <c r="F91" s="287"/>
      <c r="G91" s="287"/>
      <c r="H91" s="287"/>
      <c r="I91" s="287"/>
      <c r="J91" s="287"/>
      <c r="K91" s="287"/>
      <c r="L91" s="287"/>
      <c r="M91" s="287"/>
      <c r="N91" s="287"/>
      <c r="O91" s="287"/>
      <c r="P91" s="287"/>
      <c r="Q91" s="287"/>
      <c r="R91" s="287">
        <f t="shared" si="53"/>
        <v>0</v>
      </c>
      <c r="S91" s="287"/>
      <c r="T91" s="287"/>
      <c r="U91" s="283"/>
      <c r="V91" s="284"/>
      <c r="W91" s="284"/>
      <c r="X91" s="284"/>
      <c r="Y91" s="284"/>
      <c r="Z91" s="284"/>
    </row>
    <row r="92" spans="1:26" ht="11.25" customHeight="1">
      <c r="A92" s="285" t="s">
        <v>1720</v>
      </c>
      <c r="B92" s="286">
        <f t="shared" si="51"/>
        <v>7500</v>
      </c>
      <c r="C92" s="294">
        <f>[1]budgets!$C$76</f>
        <v>7500</v>
      </c>
      <c r="D92" s="287"/>
      <c r="E92" s="294">
        <f t="shared" si="52"/>
        <v>7500</v>
      </c>
      <c r="F92" s="287"/>
      <c r="G92" s="287"/>
      <c r="H92" s="287"/>
      <c r="I92" s="287"/>
      <c r="J92" s="287"/>
      <c r="K92" s="287"/>
      <c r="L92" s="287"/>
      <c r="M92" s="287"/>
      <c r="N92" s="287"/>
      <c r="O92" s="287"/>
      <c r="P92" s="287"/>
      <c r="Q92" s="287"/>
      <c r="R92" s="287">
        <f t="shared" si="53"/>
        <v>7500</v>
      </c>
      <c r="S92" s="287">
        <f>R92</f>
        <v>7500</v>
      </c>
      <c r="T92" s="287"/>
      <c r="U92" s="283"/>
      <c r="V92" s="284"/>
      <c r="W92" s="284"/>
      <c r="X92" s="284"/>
      <c r="Y92" s="284"/>
      <c r="Z92" s="284"/>
    </row>
    <row r="93" spans="1:26" ht="11.25" customHeight="1">
      <c r="A93" s="303" t="s">
        <v>2539</v>
      </c>
      <c r="B93" s="286">
        <f t="shared" si="51"/>
        <v>20000</v>
      </c>
      <c r="C93" s="294">
        <f>[1]budgets!$C$82</f>
        <v>20000</v>
      </c>
      <c r="D93" s="287"/>
      <c r="E93" s="294">
        <f t="shared" si="52"/>
        <v>20000</v>
      </c>
      <c r="F93" s="287"/>
      <c r="G93" s="287"/>
      <c r="H93" s="287"/>
      <c r="I93" s="287"/>
      <c r="J93" s="287"/>
      <c r="K93" s="287"/>
      <c r="L93" s="287"/>
      <c r="M93" s="287"/>
      <c r="N93" s="287"/>
      <c r="O93" s="287"/>
      <c r="P93" s="287"/>
      <c r="Q93" s="287"/>
      <c r="R93" s="287">
        <f t="shared" si="53"/>
        <v>20000</v>
      </c>
      <c r="S93" s="287">
        <f>R93</f>
        <v>20000</v>
      </c>
      <c r="T93" s="287"/>
      <c r="U93" s="283"/>
      <c r="V93" s="284"/>
      <c r="W93" s="284"/>
      <c r="X93" s="284"/>
      <c r="Y93" s="284"/>
      <c r="Z93" s="284"/>
    </row>
    <row r="94" spans="1:26" ht="11.25" customHeight="1">
      <c r="A94" s="303"/>
      <c r="B94" s="286">
        <f t="shared" si="51"/>
        <v>0</v>
      </c>
      <c r="C94" s="294"/>
      <c r="D94" s="287"/>
      <c r="E94" s="294">
        <f t="shared" si="52"/>
        <v>0</v>
      </c>
      <c r="F94" s="287"/>
      <c r="G94" s="287"/>
      <c r="H94" s="287"/>
      <c r="I94" s="287"/>
      <c r="J94" s="287"/>
      <c r="K94" s="287"/>
      <c r="L94" s="287"/>
      <c r="M94" s="287"/>
      <c r="N94" s="287"/>
      <c r="O94" s="287"/>
      <c r="P94" s="287"/>
      <c r="Q94" s="287"/>
      <c r="R94" s="287">
        <f t="shared" si="53"/>
        <v>0</v>
      </c>
      <c r="S94" s="287"/>
      <c r="T94" s="287"/>
      <c r="U94" s="283"/>
      <c r="V94" s="284"/>
      <c r="W94" s="284"/>
      <c r="X94" s="284"/>
      <c r="Y94" s="284"/>
      <c r="Z94" s="284"/>
    </row>
    <row r="95" spans="1:26" ht="11.25" customHeight="1">
      <c r="A95" s="303"/>
      <c r="B95" s="286">
        <f t="shared" si="51"/>
        <v>0</v>
      </c>
      <c r="C95" s="294"/>
      <c r="D95" s="287"/>
      <c r="E95" s="294">
        <f t="shared" si="52"/>
        <v>0</v>
      </c>
      <c r="F95" s="287"/>
      <c r="G95" s="287"/>
      <c r="H95" s="287"/>
      <c r="I95" s="287"/>
      <c r="J95" s="287"/>
      <c r="K95" s="287"/>
      <c r="L95" s="287"/>
      <c r="M95" s="287"/>
      <c r="N95" s="287"/>
      <c r="O95" s="287"/>
      <c r="P95" s="287"/>
      <c r="Q95" s="287"/>
      <c r="R95" s="287">
        <f t="shared" si="53"/>
        <v>0</v>
      </c>
      <c r="S95" s="287"/>
      <c r="T95" s="287"/>
      <c r="U95" s="283"/>
      <c r="V95" s="284"/>
      <c r="W95" s="284"/>
      <c r="X95" s="284"/>
      <c r="Y95" s="284"/>
      <c r="Z95" s="284"/>
    </row>
    <row r="96" spans="1:26" ht="11.25" customHeight="1">
      <c r="A96" s="289" t="s">
        <v>1721</v>
      </c>
      <c r="B96" s="286">
        <f t="shared" ref="B96:B97" si="54">SUM(C96:D96)</f>
        <v>1418646.9327175156</v>
      </c>
      <c r="C96" s="286">
        <f t="shared" ref="C96:R96" si="55">SUM(C83:C95)</f>
        <v>1418646.9327175156</v>
      </c>
      <c r="D96" s="286">
        <f t="shared" si="55"/>
        <v>0</v>
      </c>
      <c r="E96" s="286">
        <f t="shared" si="55"/>
        <v>1418646.9327175156</v>
      </c>
      <c r="F96" s="286">
        <f t="shared" si="55"/>
        <v>0</v>
      </c>
      <c r="G96" s="286">
        <f t="shared" si="55"/>
        <v>0</v>
      </c>
      <c r="H96" s="286">
        <f t="shared" si="55"/>
        <v>0</v>
      </c>
      <c r="I96" s="286">
        <f t="shared" si="55"/>
        <v>0</v>
      </c>
      <c r="J96" s="286">
        <f t="shared" si="55"/>
        <v>0</v>
      </c>
      <c r="K96" s="286">
        <f t="shared" si="55"/>
        <v>0</v>
      </c>
      <c r="L96" s="286">
        <f t="shared" si="55"/>
        <v>0</v>
      </c>
      <c r="M96" s="286">
        <f t="shared" si="55"/>
        <v>0</v>
      </c>
      <c r="N96" s="286">
        <f t="shared" si="55"/>
        <v>0</v>
      </c>
      <c r="O96" s="286">
        <f t="shared" si="55"/>
        <v>0</v>
      </c>
      <c r="P96" s="286">
        <f t="shared" si="55"/>
        <v>0</v>
      </c>
      <c r="Q96" s="286">
        <f t="shared" si="55"/>
        <v>0</v>
      </c>
      <c r="R96" s="286">
        <f t="shared" si="55"/>
        <v>1418646.9327175156</v>
      </c>
      <c r="S96" s="290">
        <f t="shared" ref="S96:T96" si="56">SUM(S84:S87,S89:S95)</f>
        <v>1295778</v>
      </c>
      <c r="T96" s="286">
        <f t="shared" si="56"/>
        <v>0</v>
      </c>
      <c r="U96" s="283"/>
      <c r="V96" s="284"/>
      <c r="W96" s="284"/>
      <c r="X96" s="284"/>
      <c r="Y96" s="284"/>
      <c r="Z96" s="284"/>
    </row>
    <row r="97" spans="1:26" ht="11.25" customHeight="1">
      <c r="A97" s="289" t="s">
        <v>1722</v>
      </c>
      <c r="B97" s="286">
        <f t="shared" si="54"/>
        <v>27611001.068617318</v>
      </c>
      <c r="C97" s="286">
        <f t="shared" ref="C97:R97" si="57">SUM(C63+C70+C77+C81+C96)</f>
        <v>27611001.068617318</v>
      </c>
      <c r="D97" s="286">
        <f t="shared" si="57"/>
        <v>0</v>
      </c>
      <c r="E97" s="286">
        <f t="shared" si="57"/>
        <v>10070564.132444808</v>
      </c>
      <c r="F97" s="286">
        <f t="shared" si="57"/>
        <v>2596000</v>
      </c>
      <c r="G97" s="286">
        <f t="shared" si="57"/>
        <v>8484962</v>
      </c>
      <c r="H97" s="286">
        <f t="shared" si="57"/>
        <v>6000000</v>
      </c>
      <c r="I97" s="286">
        <f t="shared" si="57"/>
        <v>0</v>
      </c>
      <c r="J97" s="286">
        <f t="shared" si="57"/>
        <v>459474.93617250957</v>
      </c>
      <c r="K97" s="286">
        <f t="shared" si="57"/>
        <v>0</v>
      </c>
      <c r="L97" s="286">
        <f t="shared" si="57"/>
        <v>0</v>
      </c>
      <c r="M97" s="286">
        <f t="shared" si="57"/>
        <v>0</v>
      </c>
      <c r="N97" s="286">
        <f t="shared" si="57"/>
        <v>0</v>
      </c>
      <c r="O97" s="286">
        <f t="shared" si="57"/>
        <v>0</v>
      </c>
      <c r="P97" s="286">
        <f t="shared" si="57"/>
        <v>0</v>
      </c>
      <c r="Q97" s="286">
        <f t="shared" si="57"/>
        <v>0</v>
      </c>
      <c r="R97" s="286">
        <f t="shared" si="57"/>
        <v>27611001.068617318</v>
      </c>
      <c r="S97" s="286">
        <f t="shared" ref="S97:T97" si="58">SUM(S63+S70+S81+S96)</f>
        <v>25474870.610606983</v>
      </c>
      <c r="T97" s="286">
        <f t="shared" si="58"/>
        <v>0</v>
      </c>
      <c r="U97" s="283"/>
      <c r="V97" s="284"/>
      <c r="W97" s="284"/>
      <c r="X97" s="284"/>
      <c r="Y97" s="284"/>
      <c r="Z97" s="284"/>
    </row>
    <row r="98" spans="1:26" ht="11.25" customHeight="1">
      <c r="A98" s="281" t="s">
        <v>1723</v>
      </c>
      <c r="B98" s="292"/>
      <c r="C98" s="292"/>
      <c r="D98" s="292"/>
      <c r="E98" s="292"/>
      <c r="F98" s="292"/>
      <c r="G98" s="292"/>
      <c r="H98" s="292"/>
      <c r="I98" s="292"/>
      <c r="J98" s="292"/>
      <c r="K98" s="292"/>
      <c r="L98" s="292"/>
      <c r="M98" s="292"/>
      <c r="N98" s="292"/>
      <c r="O98" s="292"/>
      <c r="P98" s="292"/>
      <c r="Q98" s="292"/>
      <c r="R98" s="292"/>
      <c r="S98" s="292"/>
      <c r="T98" s="292"/>
      <c r="U98" s="283"/>
      <c r="V98" s="284"/>
      <c r="W98" s="284"/>
      <c r="X98" s="284"/>
      <c r="Y98" s="284"/>
      <c r="Z98" s="284"/>
    </row>
    <row r="99" spans="1:26" ht="11.25" customHeight="1">
      <c r="A99" s="285" t="s">
        <v>1724</v>
      </c>
      <c r="B99" s="286">
        <f t="shared" ref="B99:B103" si="59">SUM(C99+D99)</f>
        <v>3500000</v>
      </c>
      <c r="C99" s="294">
        <f>[1]budgets!$C$92</f>
        <v>3500000</v>
      </c>
      <c r="D99" s="287"/>
      <c r="E99" s="294">
        <f t="shared" ref="E99" si="60">C99-SUM(F99:K99)</f>
        <v>2850000</v>
      </c>
      <c r="F99" s="287"/>
      <c r="G99" s="287"/>
      <c r="H99" s="287"/>
      <c r="I99" s="287">
        <f>Application!AO640</f>
        <v>650000</v>
      </c>
      <c r="J99" s="287"/>
      <c r="K99" s="287"/>
      <c r="L99" s="287"/>
      <c r="M99" s="287"/>
      <c r="N99" s="287"/>
      <c r="O99" s="287"/>
      <c r="P99" s="287"/>
      <c r="Q99" s="287"/>
      <c r="R99" s="287">
        <f t="shared" ref="R99:R103" si="61">SUM(E99:Q99)</f>
        <v>3500000</v>
      </c>
      <c r="S99" s="287">
        <f>R99</f>
        <v>3500000</v>
      </c>
      <c r="T99" s="287"/>
      <c r="U99" s="283"/>
      <c r="V99" s="284"/>
      <c r="W99" s="284"/>
      <c r="X99" s="284"/>
      <c r="Y99" s="284"/>
      <c r="Z99" s="284"/>
    </row>
    <row r="100" spans="1:26" ht="11.25" customHeight="1">
      <c r="A100" s="285" t="s">
        <v>1725</v>
      </c>
      <c r="B100" s="286">
        <f t="shared" si="59"/>
        <v>0</v>
      </c>
      <c r="C100" s="287"/>
      <c r="D100" s="287"/>
      <c r="E100" s="287"/>
      <c r="F100" s="287"/>
      <c r="G100" s="287"/>
      <c r="H100" s="287"/>
      <c r="I100" s="287"/>
      <c r="J100" s="287"/>
      <c r="K100" s="287"/>
      <c r="L100" s="287"/>
      <c r="M100" s="287"/>
      <c r="N100" s="287"/>
      <c r="O100" s="287"/>
      <c r="P100" s="287"/>
      <c r="Q100" s="287"/>
      <c r="R100" s="287">
        <f t="shared" si="61"/>
        <v>0</v>
      </c>
      <c r="S100" s="287"/>
      <c r="T100" s="287"/>
      <c r="U100" s="283"/>
      <c r="V100" s="284"/>
      <c r="W100" s="284"/>
      <c r="X100" s="284"/>
      <c r="Y100" s="284"/>
      <c r="Z100" s="284"/>
    </row>
    <row r="101" spans="1:26" ht="12" customHeight="1">
      <c r="A101" s="285" t="s">
        <v>1726</v>
      </c>
      <c r="B101" s="286">
        <f t="shared" si="59"/>
        <v>0</v>
      </c>
      <c r="C101" s="287"/>
      <c r="D101" s="287"/>
      <c r="E101" s="287"/>
      <c r="F101" s="287"/>
      <c r="G101" s="287"/>
      <c r="H101" s="287"/>
      <c r="I101" s="287"/>
      <c r="J101" s="287"/>
      <c r="K101" s="287"/>
      <c r="L101" s="287"/>
      <c r="M101" s="287"/>
      <c r="N101" s="287"/>
      <c r="O101" s="287"/>
      <c r="P101" s="287"/>
      <c r="Q101" s="287"/>
      <c r="R101" s="287">
        <f t="shared" si="61"/>
        <v>0</v>
      </c>
      <c r="S101" s="287"/>
      <c r="T101" s="287"/>
      <c r="U101" s="283"/>
      <c r="V101" s="284"/>
      <c r="W101" s="284"/>
      <c r="X101" s="284"/>
      <c r="Y101" s="284"/>
      <c r="Z101" s="284"/>
    </row>
    <row r="102" spans="1:26" ht="11.25" customHeight="1">
      <c r="A102" s="285" t="s">
        <v>1727</v>
      </c>
      <c r="B102" s="286">
        <f t="shared" si="59"/>
        <v>0</v>
      </c>
      <c r="C102" s="287"/>
      <c r="D102" s="287"/>
      <c r="E102" s="287"/>
      <c r="F102" s="287"/>
      <c r="G102" s="287"/>
      <c r="H102" s="287"/>
      <c r="I102" s="287"/>
      <c r="J102" s="287"/>
      <c r="K102" s="287"/>
      <c r="L102" s="287"/>
      <c r="M102" s="287"/>
      <c r="N102" s="287"/>
      <c r="O102" s="287"/>
      <c r="P102" s="287"/>
      <c r="Q102" s="287"/>
      <c r="R102" s="287">
        <f t="shared" si="61"/>
        <v>0</v>
      </c>
      <c r="S102" s="287"/>
      <c r="T102" s="287"/>
      <c r="U102" s="283"/>
      <c r="V102" s="284"/>
      <c r="W102" s="284"/>
      <c r="X102" s="284"/>
      <c r="Y102" s="284"/>
      <c r="Z102" s="284"/>
    </row>
    <row r="103" spans="1:26" ht="11.25" customHeight="1">
      <c r="A103" s="293" t="s">
        <v>1670</v>
      </c>
      <c r="B103" s="286">
        <f t="shared" si="59"/>
        <v>0</v>
      </c>
      <c r="C103" s="287"/>
      <c r="D103" s="287"/>
      <c r="E103" s="287"/>
      <c r="F103" s="287"/>
      <c r="G103" s="287"/>
      <c r="H103" s="287"/>
      <c r="I103" s="287"/>
      <c r="J103" s="287"/>
      <c r="K103" s="287"/>
      <c r="L103" s="287"/>
      <c r="M103" s="287"/>
      <c r="N103" s="287"/>
      <c r="O103" s="287"/>
      <c r="P103" s="287"/>
      <c r="Q103" s="287"/>
      <c r="R103" s="287">
        <f t="shared" si="61"/>
        <v>0</v>
      </c>
      <c r="S103" s="287"/>
      <c r="T103" s="287"/>
      <c r="U103" s="283"/>
      <c r="V103" s="284"/>
      <c r="W103" s="284"/>
      <c r="X103" s="284"/>
      <c r="Y103" s="284"/>
      <c r="Z103" s="284"/>
    </row>
    <row r="104" spans="1:26" ht="11.25" customHeight="1">
      <c r="A104" s="289" t="s">
        <v>1728</v>
      </c>
      <c r="B104" s="286">
        <f t="shared" ref="B104:B105" si="62">SUM(C104:D104)</f>
        <v>3500000</v>
      </c>
      <c r="C104" s="286">
        <f t="shared" ref="C104:T104" si="63">SUM(C99:C103)</f>
        <v>3500000</v>
      </c>
      <c r="D104" s="286">
        <f t="shared" si="63"/>
        <v>0</v>
      </c>
      <c r="E104" s="286">
        <f t="shared" si="63"/>
        <v>2850000</v>
      </c>
      <c r="F104" s="286">
        <f t="shared" si="63"/>
        <v>0</v>
      </c>
      <c r="G104" s="286">
        <f t="shared" si="63"/>
        <v>0</v>
      </c>
      <c r="H104" s="286">
        <f t="shared" si="63"/>
        <v>0</v>
      </c>
      <c r="I104" s="286">
        <f t="shared" si="63"/>
        <v>650000</v>
      </c>
      <c r="J104" s="286">
        <f t="shared" si="63"/>
        <v>0</v>
      </c>
      <c r="K104" s="286">
        <f t="shared" si="63"/>
        <v>0</v>
      </c>
      <c r="L104" s="286">
        <f t="shared" si="63"/>
        <v>0</v>
      </c>
      <c r="M104" s="286">
        <f t="shared" si="63"/>
        <v>0</v>
      </c>
      <c r="N104" s="286">
        <f t="shared" si="63"/>
        <v>0</v>
      </c>
      <c r="O104" s="286">
        <f t="shared" si="63"/>
        <v>0</v>
      </c>
      <c r="P104" s="286">
        <f t="shared" si="63"/>
        <v>0</v>
      </c>
      <c r="Q104" s="286">
        <f t="shared" si="63"/>
        <v>0</v>
      </c>
      <c r="R104" s="286">
        <f t="shared" si="63"/>
        <v>3500000</v>
      </c>
      <c r="S104" s="290">
        <f t="shared" si="63"/>
        <v>3500000</v>
      </c>
      <c r="T104" s="290">
        <f t="shared" si="63"/>
        <v>0</v>
      </c>
      <c r="U104" s="283"/>
      <c r="V104" s="284"/>
      <c r="W104" s="284"/>
      <c r="X104" s="284"/>
      <c r="Y104" s="284"/>
      <c r="Z104" s="284"/>
    </row>
    <row r="105" spans="1:26" ht="11.25" customHeight="1">
      <c r="A105" s="289" t="s">
        <v>1729</v>
      </c>
      <c r="B105" s="290">
        <f t="shared" si="62"/>
        <v>31111001.068617318</v>
      </c>
      <c r="C105" s="290">
        <f t="shared" ref="C105:R105" si="64">SUM(C97+C104)</f>
        <v>31111001.068617318</v>
      </c>
      <c r="D105" s="290">
        <f t="shared" si="64"/>
        <v>0</v>
      </c>
      <c r="E105" s="290">
        <f t="shared" si="64"/>
        <v>12920564.132444808</v>
      </c>
      <c r="F105" s="290">
        <f t="shared" si="64"/>
        <v>2596000</v>
      </c>
      <c r="G105" s="290">
        <f t="shared" si="64"/>
        <v>8484962</v>
      </c>
      <c r="H105" s="290">
        <f t="shared" si="64"/>
        <v>6000000</v>
      </c>
      <c r="I105" s="290">
        <f t="shared" si="64"/>
        <v>650000</v>
      </c>
      <c r="J105" s="290">
        <f t="shared" si="64"/>
        <v>459474.93617250957</v>
      </c>
      <c r="K105" s="290">
        <f t="shared" si="64"/>
        <v>0</v>
      </c>
      <c r="L105" s="290">
        <f t="shared" si="64"/>
        <v>0</v>
      </c>
      <c r="M105" s="290">
        <f t="shared" si="64"/>
        <v>0</v>
      </c>
      <c r="N105" s="290">
        <f t="shared" si="64"/>
        <v>0</v>
      </c>
      <c r="O105" s="290">
        <f t="shared" si="64"/>
        <v>0</v>
      </c>
      <c r="P105" s="290">
        <f t="shared" si="64"/>
        <v>0</v>
      </c>
      <c r="Q105" s="290">
        <f t="shared" si="64"/>
        <v>0</v>
      </c>
      <c r="R105" s="286">
        <f t="shared" si="64"/>
        <v>31111001.068617318</v>
      </c>
      <c r="S105" s="290">
        <f t="shared" ref="S105:T105" si="65">S97+S104</f>
        <v>28974870.610606983</v>
      </c>
      <c r="T105" s="290">
        <f t="shared" si="65"/>
        <v>0</v>
      </c>
      <c r="U105" s="283"/>
      <c r="V105" s="284"/>
      <c r="W105" s="284"/>
      <c r="X105" s="284"/>
      <c r="Y105" s="284"/>
      <c r="Z105" s="284"/>
    </row>
    <row r="106" spans="1:26" ht="11.25" customHeight="1">
      <c r="A106" s="307" t="s">
        <v>1730</v>
      </c>
      <c r="B106" s="308"/>
      <c r="C106" s="308"/>
      <c r="D106" s="308"/>
      <c r="E106" s="309"/>
      <c r="F106" s="309"/>
      <c r="G106" s="309"/>
      <c r="H106" s="310" t="s">
        <v>1731</v>
      </c>
      <c r="I106" s="310"/>
      <c r="J106" s="310"/>
      <c r="K106" s="309"/>
      <c r="L106" s="309"/>
      <c r="M106" s="309"/>
      <c r="N106" s="309"/>
      <c r="O106" s="309"/>
      <c r="P106" s="309"/>
      <c r="Q106" s="309"/>
      <c r="R106" s="311" t="s">
        <v>1732</v>
      </c>
      <c r="S106" s="287"/>
      <c r="T106" s="287"/>
      <c r="U106" s="312"/>
      <c r="V106" s="309"/>
      <c r="W106" s="309"/>
      <c r="X106" s="309"/>
      <c r="Y106" s="309"/>
      <c r="Z106" s="309"/>
    </row>
    <row r="107" spans="1:26" ht="11.25" customHeight="1">
      <c r="A107" s="308" t="s">
        <v>1733</v>
      </c>
      <c r="B107" s="309"/>
      <c r="C107" s="308"/>
      <c r="D107" s="308"/>
      <c r="E107" s="309"/>
      <c r="F107" s="309"/>
      <c r="G107" s="309"/>
      <c r="H107" s="309"/>
      <c r="I107" s="313" t="s">
        <v>1734</v>
      </c>
      <c r="J107" s="313"/>
      <c r="K107" s="309"/>
      <c r="L107" s="309"/>
      <c r="M107" s="309"/>
      <c r="N107" s="309"/>
      <c r="O107" s="309"/>
      <c r="P107" s="309"/>
      <c r="Q107" s="309"/>
      <c r="R107" s="311" t="s">
        <v>1735</v>
      </c>
      <c r="S107" s="290">
        <f t="shared" ref="S107:T107" si="66">S105+S106</f>
        <v>28974870.610606983</v>
      </c>
      <c r="T107" s="290">
        <f t="shared" si="66"/>
        <v>0</v>
      </c>
      <c r="U107" s="312"/>
      <c r="V107" s="309"/>
      <c r="W107" s="309"/>
      <c r="X107" s="309"/>
      <c r="Y107" s="309"/>
      <c r="Z107" s="309"/>
    </row>
    <row r="108" spans="1:26" ht="11.25" customHeight="1">
      <c r="A108" s="313" t="s">
        <v>1736</v>
      </c>
      <c r="B108" s="308"/>
      <c r="C108" s="308"/>
      <c r="D108" s="308"/>
      <c r="E108" s="314">
        <f>Application!AO650</f>
        <v>12920564.132444812</v>
      </c>
      <c r="F108" s="314">
        <f>Application!AO637</f>
        <v>2596000</v>
      </c>
      <c r="G108" s="314">
        <f>Application!AO638</f>
        <v>8484962</v>
      </c>
      <c r="H108" s="314">
        <f>Application!AO639</f>
        <v>6000000</v>
      </c>
      <c r="I108" s="314">
        <f>Application!AO640</f>
        <v>650000</v>
      </c>
      <c r="J108" s="314">
        <f>Application!AO641</f>
        <v>459474.93617250957</v>
      </c>
      <c r="K108" s="314">
        <f>Application!AO642</f>
        <v>0</v>
      </c>
      <c r="L108" s="314">
        <f>Application!AO643</f>
        <v>0</v>
      </c>
      <c r="M108" s="314">
        <f>Application!AO644</f>
        <v>0</v>
      </c>
      <c r="N108" s="314">
        <f>Application!AO645</f>
        <v>0</v>
      </c>
      <c r="O108" s="314">
        <f>Application!AO646</f>
        <v>0</v>
      </c>
      <c r="P108" s="314">
        <f>Application!AO647</f>
        <v>0</v>
      </c>
      <c r="Q108" s="314">
        <f>Application!AO648</f>
        <v>0</v>
      </c>
      <c r="R108" s="309"/>
      <c r="S108" s="309"/>
      <c r="T108" s="309"/>
      <c r="U108" s="315"/>
      <c r="V108" s="316"/>
      <c r="W108" s="316"/>
      <c r="X108" s="316"/>
      <c r="Y108" s="316"/>
      <c r="Z108" s="316"/>
    </row>
    <row r="109" spans="1:26" ht="9.75" customHeight="1">
      <c r="A109" s="308"/>
      <c r="B109" s="308"/>
      <c r="C109" s="308"/>
      <c r="D109" s="308"/>
      <c r="E109" s="309"/>
      <c r="F109" s="309"/>
      <c r="G109" s="309"/>
      <c r="H109" s="309"/>
      <c r="I109" s="309"/>
      <c r="J109" s="309"/>
      <c r="K109" s="309"/>
      <c r="L109" s="309"/>
      <c r="M109" s="309"/>
      <c r="N109" s="309"/>
      <c r="O109" s="309"/>
      <c r="P109" s="309"/>
      <c r="Q109" s="309"/>
      <c r="R109" s="309"/>
      <c r="S109" s="309"/>
      <c r="T109" s="309"/>
      <c r="U109" s="312"/>
      <c r="V109" s="309"/>
      <c r="W109" s="309"/>
      <c r="X109" s="309"/>
      <c r="Y109" s="309"/>
      <c r="Z109" s="309"/>
    </row>
    <row r="110" spans="1:26" ht="11.25" customHeight="1">
      <c r="A110" s="313" t="s">
        <v>1737</v>
      </c>
      <c r="B110" s="308"/>
      <c r="C110" s="308"/>
      <c r="D110" s="308"/>
      <c r="E110" s="309"/>
      <c r="F110" s="309"/>
      <c r="G110" s="309"/>
      <c r="H110" s="309"/>
      <c r="I110" s="309"/>
      <c r="J110" s="309"/>
      <c r="K110" s="309"/>
      <c r="L110" s="309"/>
      <c r="M110" s="309"/>
      <c r="N110" s="309"/>
      <c r="O110" s="309"/>
      <c r="P110" s="309"/>
      <c r="Q110" s="309"/>
      <c r="R110" s="309"/>
      <c r="S110" s="309"/>
      <c r="T110" s="309"/>
      <c r="U110" s="312"/>
      <c r="V110" s="309"/>
      <c r="W110" s="309"/>
      <c r="X110" s="309"/>
      <c r="Y110" s="309"/>
      <c r="Z110" s="309"/>
    </row>
    <row r="111" spans="1:26" ht="11.25" customHeight="1">
      <c r="A111" s="317" t="s">
        <v>1738</v>
      </c>
      <c r="B111" s="308"/>
      <c r="C111" s="308"/>
      <c r="D111" s="308"/>
      <c r="E111" s="309"/>
      <c r="F111" s="309"/>
      <c r="G111" s="309"/>
      <c r="H111" s="309"/>
      <c r="I111" s="309"/>
      <c r="J111" s="309"/>
      <c r="K111" s="309"/>
      <c r="L111" s="309"/>
      <c r="M111" s="309"/>
      <c r="N111" s="309"/>
      <c r="O111" s="309"/>
      <c r="P111" s="309"/>
      <c r="Q111" s="309"/>
      <c r="R111" s="309"/>
      <c r="S111" s="309"/>
      <c r="T111" s="309"/>
      <c r="U111" s="312"/>
      <c r="V111" s="309"/>
      <c r="W111" s="309"/>
      <c r="X111" s="309"/>
      <c r="Y111" s="309"/>
      <c r="Z111" s="309"/>
    </row>
    <row r="112" spans="1:26" ht="12" customHeight="1">
      <c r="A112" s="53"/>
      <c r="B112" s="308"/>
      <c r="C112" s="308"/>
      <c r="D112" s="308"/>
      <c r="E112" s="309"/>
      <c r="F112" s="309"/>
      <c r="G112" s="309"/>
      <c r="H112" s="309"/>
      <c r="I112" s="309"/>
      <c r="J112" s="309"/>
      <c r="K112" s="309"/>
      <c r="L112" s="309"/>
      <c r="M112" s="309"/>
      <c r="N112" s="309"/>
      <c r="O112" s="309"/>
      <c r="P112" s="309"/>
      <c r="Q112" s="309"/>
      <c r="R112" s="309"/>
      <c r="S112" s="309"/>
      <c r="T112" s="309"/>
      <c r="U112" s="312"/>
      <c r="V112" s="309"/>
      <c r="W112" s="309"/>
      <c r="X112" s="309"/>
      <c r="Y112" s="309"/>
      <c r="Z112" s="309"/>
    </row>
    <row r="113" spans="1:26" ht="11.25" customHeight="1">
      <c r="A113" s="317" t="s">
        <v>1739</v>
      </c>
      <c r="B113" s="308"/>
      <c r="C113" s="308"/>
      <c r="D113" s="308"/>
      <c r="E113" s="309"/>
      <c r="F113" s="309"/>
      <c r="G113" s="309"/>
      <c r="H113" s="309"/>
      <c r="I113" s="309"/>
      <c r="J113" s="309"/>
      <c r="K113" s="309"/>
      <c r="L113" s="309"/>
      <c r="M113" s="309"/>
      <c r="N113" s="309"/>
      <c r="O113" s="309"/>
      <c r="P113" s="309"/>
      <c r="Q113" s="309"/>
      <c r="R113" s="309"/>
      <c r="S113" s="309"/>
      <c r="T113" s="309"/>
      <c r="U113" s="312"/>
      <c r="V113" s="309"/>
      <c r="W113" s="309"/>
      <c r="X113" s="309"/>
      <c r="Y113" s="309"/>
      <c r="Z113" s="309"/>
    </row>
    <row r="114" spans="1:26" ht="11.25" customHeight="1">
      <c r="A114" s="317" t="s">
        <v>1740</v>
      </c>
      <c r="B114" s="308"/>
      <c r="C114" s="308"/>
      <c r="D114" s="308"/>
      <c r="E114" s="309"/>
      <c r="F114" s="309"/>
      <c r="G114" s="309"/>
      <c r="H114" s="309"/>
      <c r="I114" s="309"/>
      <c r="J114" s="309"/>
      <c r="K114" s="309"/>
      <c r="L114" s="309"/>
      <c r="M114" s="309"/>
      <c r="N114" s="309"/>
      <c r="O114" s="309"/>
      <c r="P114" s="309"/>
      <c r="Q114" s="309"/>
      <c r="R114" s="309"/>
      <c r="S114" s="309"/>
      <c r="T114" s="309"/>
      <c r="U114" s="312"/>
      <c r="V114" s="309"/>
      <c r="W114" s="309"/>
      <c r="X114" s="309"/>
      <c r="Y114" s="309"/>
      <c r="Z114" s="309"/>
    </row>
    <row r="115" spans="1:26" ht="12" customHeight="1">
      <c r="A115" s="53"/>
      <c r="B115" s="308"/>
      <c r="C115" s="308"/>
      <c r="D115" s="308"/>
      <c r="E115" s="309"/>
      <c r="F115" s="309"/>
      <c r="G115" s="309"/>
      <c r="H115" s="309"/>
      <c r="I115" s="309"/>
      <c r="J115" s="309"/>
      <c r="K115" s="309"/>
      <c r="L115" s="309"/>
      <c r="M115" s="309"/>
      <c r="N115" s="309"/>
      <c r="O115" s="309"/>
      <c r="P115" s="309"/>
      <c r="Q115" s="309"/>
      <c r="R115" s="309"/>
      <c r="S115" s="309"/>
      <c r="T115" s="309"/>
      <c r="U115" s="312"/>
      <c r="V115" s="309"/>
      <c r="W115" s="309"/>
      <c r="X115" s="309"/>
      <c r="Y115" s="309"/>
      <c r="Z115" s="309"/>
    </row>
    <row r="116" spans="1:26" ht="11.25" customHeight="1">
      <c r="A116" s="318" t="s">
        <v>1741</v>
      </c>
      <c r="B116" s="308"/>
      <c r="C116" s="308"/>
      <c r="D116" s="308"/>
      <c r="E116" s="309"/>
      <c r="F116" s="309"/>
      <c r="G116" s="309"/>
      <c r="H116" s="309"/>
      <c r="I116" s="309"/>
      <c r="J116" s="309"/>
      <c r="K116" s="309"/>
      <c r="L116" s="309"/>
      <c r="M116" s="309"/>
      <c r="N116" s="309"/>
      <c r="O116" s="309"/>
      <c r="P116" s="309"/>
      <c r="Q116" s="309"/>
      <c r="R116" s="309"/>
      <c r="S116" s="309"/>
      <c r="T116" s="309"/>
      <c r="U116" s="312"/>
      <c r="V116" s="309"/>
      <c r="W116" s="309"/>
      <c r="X116" s="309"/>
      <c r="Y116" s="309"/>
      <c r="Z116" s="309"/>
    </row>
    <row r="117" spans="1:26" ht="11.25" customHeight="1">
      <c r="A117" s="318" t="s">
        <v>1742</v>
      </c>
      <c r="B117" s="308"/>
      <c r="C117" s="308"/>
      <c r="D117" s="308"/>
      <c r="E117" s="309"/>
      <c r="F117" s="309"/>
      <c r="G117" s="309"/>
      <c r="H117" s="309"/>
      <c r="I117" s="309"/>
      <c r="J117" s="309"/>
      <c r="K117" s="309"/>
      <c r="L117" s="309"/>
      <c r="M117" s="309"/>
      <c r="N117" s="309"/>
      <c r="O117" s="309"/>
      <c r="P117" s="309"/>
      <c r="Q117" s="309"/>
      <c r="R117" s="309"/>
      <c r="S117" s="309"/>
      <c r="T117" s="309"/>
      <c r="U117" s="312"/>
      <c r="V117" s="309"/>
      <c r="W117" s="309"/>
      <c r="X117" s="309"/>
      <c r="Y117" s="309"/>
      <c r="Z117" s="309"/>
    </row>
    <row r="118" spans="1:26" ht="11.25" customHeight="1">
      <c r="A118" s="318" t="s">
        <v>1743</v>
      </c>
      <c r="B118" s="308"/>
      <c r="C118" s="308"/>
      <c r="D118" s="308"/>
      <c r="E118" s="309"/>
      <c r="F118" s="309"/>
      <c r="G118" s="309"/>
      <c r="H118" s="309"/>
      <c r="I118" s="309"/>
      <c r="J118" s="309"/>
      <c r="K118" s="309"/>
      <c r="L118" s="309"/>
      <c r="M118" s="309"/>
      <c r="N118" s="309"/>
      <c r="O118" s="309"/>
      <c r="P118" s="309"/>
      <c r="Q118" s="309"/>
      <c r="R118" s="309"/>
      <c r="S118" s="309"/>
      <c r="T118" s="309"/>
      <c r="U118" s="312"/>
      <c r="V118" s="309"/>
      <c r="W118" s="309"/>
      <c r="X118" s="309"/>
      <c r="Y118" s="309"/>
      <c r="Z118" s="309"/>
    </row>
    <row r="119" spans="1:26" ht="11.25" customHeight="1">
      <c r="A119" s="318" t="s">
        <v>1744</v>
      </c>
      <c r="B119" s="308"/>
      <c r="C119" s="308"/>
      <c r="D119" s="308"/>
      <c r="E119" s="309"/>
      <c r="F119" s="309"/>
      <c r="G119" s="309"/>
      <c r="H119" s="309"/>
      <c r="I119" s="309"/>
      <c r="J119" s="309"/>
      <c r="K119" s="309"/>
      <c r="L119" s="309"/>
      <c r="M119" s="309"/>
      <c r="N119" s="309"/>
      <c r="O119" s="309"/>
      <c r="P119" s="309"/>
      <c r="Q119" s="309"/>
      <c r="R119" s="309"/>
      <c r="S119" s="309"/>
      <c r="T119" s="309"/>
      <c r="U119" s="312"/>
      <c r="V119" s="309"/>
      <c r="W119" s="309"/>
      <c r="X119" s="309"/>
      <c r="Y119" s="309"/>
      <c r="Z119" s="309"/>
    </row>
    <row r="120" spans="1:26" ht="12" customHeight="1">
      <c r="A120" s="16"/>
      <c r="B120" s="308"/>
      <c r="C120" s="308"/>
      <c r="D120" s="308"/>
      <c r="E120" s="309"/>
      <c r="F120" s="309"/>
      <c r="G120" s="309"/>
      <c r="H120" s="309"/>
      <c r="I120" s="309"/>
      <c r="J120" s="309"/>
      <c r="K120" s="309"/>
      <c r="L120" s="309"/>
      <c r="M120" s="309"/>
      <c r="N120" s="309"/>
      <c r="O120" s="309"/>
      <c r="P120" s="309"/>
      <c r="Q120" s="309"/>
      <c r="R120" s="309"/>
      <c r="S120" s="309"/>
      <c r="T120" s="309"/>
      <c r="U120" s="312"/>
      <c r="V120" s="309"/>
      <c r="W120" s="309"/>
      <c r="X120" s="309"/>
      <c r="Y120" s="309"/>
      <c r="Z120" s="309"/>
    </row>
    <row r="121" spans="1:26" ht="11.25" customHeight="1">
      <c r="A121" s="319" t="s">
        <v>1745</v>
      </c>
      <c r="B121" s="308"/>
      <c r="C121" s="308"/>
      <c r="D121" s="308"/>
      <c r="E121" s="309"/>
      <c r="F121" s="309"/>
      <c r="G121" s="309"/>
      <c r="H121" s="309"/>
      <c r="I121" s="309"/>
      <c r="J121" s="309"/>
      <c r="K121" s="309"/>
      <c r="L121" s="309"/>
      <c r="M121" s="309"/>
      <c r="N121" s="309"/>
      <c r="O121" s="309"/>
      <c r="P121" s="309"/>
      <c r="Q121" s="309"/>
      <c r="R121" s="309"/>
      <c r="S121" s="309"/>
      <c r="T121" s="309"/>
      <c r="U121" s="312"/>
      <c r="V121" s="309"/>
      <c r="W121" s="309"/>
      <c r="X121" s="309"/>
      <c r="Y121" s="309"/>
      <c r="Z121" s="309"/>
    </row>
    <row r="122" spans="1:26" ht="11.25" customHeight="1">
      <c r="A122" s="310" t="s">
        <v>1746</v>
      </c>
      <c r="B122" s="309"/>
      <c r="C122" s="309"/>
      <c r="D122" s="1076" t="s">
        <v>1747</v>
      </c>
      <c r="E122" s="832"/>
      <c r="F122" s="832"/>
      <c r="G122" s="309"/>
      <c r="H122" s="309"/>
      <c r="I122" s="309"/>
      <c r="J122" s="309"/>
      <c r="K122" s="309"/>
      <c r="L122" s="309"/>
      <c r="M122" s="309"/>
      <c r="N122" s="309"/>
      <c r="O122" s="309"/>
      <c r="P122" s="309"/>
      <c r="Q122" s="309"/>
      <c r="R122" s="309"/>
      <c r="S122" s="309"/>
      <c r="T122" s="309"/>
      <c r="U122" s="312"/>
      <c r="V122" s="309"/>
      <c r="W122" s="309"/>
      <c r="X122" s="309"/>
      <c r="Y122" s="309"/>
      <c r="Z122" s="309"/>
    </row>
    <row r="123" spans="1:26" ht="11.25" customHeight="1">
      <c r="A123" s="309" t="s">
        <v>1748</v>
      </c>
      <c r="B123" s="320"/>
      <c r="C123" s="309"/>
      <c r="D123" s="1077" t="s">
        <v>1749</v>
      </c>
      <c r="E123" s="832"/>
      <c r="F123" s="832"/>
      <c r="G123" s="832"/>
      <c r="H123" s="832"/>
      <c r="I123" s="832"/>
      <c r="J123" s="832"/>
      <c r="K123" s="832"/>
      <c r="L123" s="832"/>
      <c r="M123" s="832"/>
      <c r="N123" s="832"/>
      <c r="O123" s="832"/>
      <c r="P123" s="832"/>
      <c r="Q123" s="832"/>
      <c r="R123" s="832"/>
      <c r="S123" s="832"/>
      <c r="T123" s="309"/>
      <c r="U123" s="312"/>
      <c r="V123" s="309"/>
      <c r="W123" s="309"/>
      <c r="X123" s="309"/>
      <c r="Y123" s="309"/>
      <c r="Z123" s="309"/>
    </row>
    <row r="124" spans="1:26" ht="11.25" customHeight="1">
      <c r="A124" s="6" t="s">
        <v>1750</v>
      </c>
      <c r="B124" s="320"/>
      <c r="C124" s="6"/>
      <c r="D124" s="832"/>
      <c r="E124" s="832"/>
      <c r="F124" s="832"/>
      <c r="G124" s="832"/>
      <c r="H124" s="832"/>
      <c r="I124" s="832"/>
      <c r="J124" s="832"/>
      <c r="K124" s="832"/>
      <c r="L124" s="832"/>
      <c r="M124" s="832"/>
      <c r="N124" s="832"/>
      <c r="O124" s="832"/>
      <c r="P124" s="832"/>
      <c r="Q124" s="832"/>
      <c r="R124" s="832"/>
      <c r="S124" s="832"/>
      <c r="T124" s="309"/>
      <c r="U124" s="312"/>
      <c r="V124" s="309"/>
      <c r="W124" s="309"/>
      <c r="X124" s="309"/>
      <c r="Y124" s="309"/>
      <c r="Z124" s="309"/>
    </row>
    <row r="125" spans="1:26" ht="11.25" customHeight="1">
      <c r="A125" s="6" t="s">
        <v>1751</v>
      </c>
      <c r="B125" s="320"/>
      <c r="C125" s="6"/>
      <c r="D125" s="832"/>
      <c r="E125" s="832"/>
      <c r="F125" s="832"/>
      <c r="G125" s="832"/>
      <c r="H125" s="832"/>
      <c r="I125" s="832"/>
      <c r="J125" s="832"/>
      <c r="K125" s="832"/>
      <c r="L125" s="832"/>
      <c r="M125" s="832"/>
      <c r="N125" s="832"/>
      <c r="O125" s="832"/>
      <c r="P125" s="832"/>
      <c r="Q125" s="832"/>
      <c r="R125" s="832"/>
      <c r="S125" s="832"/>
      <c r="T125" s="309"/>
      <c r="U125" s="312"/>
      <c r="V125" s="309"/>
      <c r="W125" s="309"/>
      <c r="X125" s="309"/>
      <c r="Y125" s="309"/>
      <c r="Z125" s="309"/>
    </row>
    <row r="126" spans="1:26" ht="11.25" customHeight="1">
      <c r="A126" s="6" t="s">
        <v>1752</v>
      </c>
      <c r="B126" s="320"/>
      <c r="C126" s="6"/>
      <c r="D126" s="25"/>
      <c r="E126" s="25"/>
      <c r="F126" s="25"/>
      <c r="G126" s="25"/>
      <c r="H126" s="25"/>
      <c r="I126" s="25"/>
      <c r="J126" s="25"/>
      <c r="K126" s="25"/>
      <c r="L126" s="25"/>
      <c r="M126" s="25"/>
      <c r="N126" s="25"/>
      <c r="O126" s="6"/>
      <c r="P126" s="6"/>
      <c r="Q126" s="6"/>
      <c r="R126" s="6"/>
      <c r="S126" s="6"/>
      <c r="T126" s="309"/>
      <c r="U126" s="312"/>
      <c r="V126" s="309"/>
      <c r="W126" s="309"/>
      <c r="X126" s="309"/>
      <c r="Y126" s="309"/>
      <c r="Z126" s="309"/>
    </row>
    <row r="127" spans="1:26" ht="11.25" customHeight="1">
      <c r="A127" s="6" t="s">
        <v>1753</v>
      </c>
      <c r="B127" s="320"/>
      <c r="C127" s="6"/>
      <c r="D127" s="25"/>
      <c r="E127" s="25"/>
      <c r="F127" s="25"/>
      <c r="G127" s="25"/>
      <c r="H127" s="25"/>
      <c r="I127" s="25"/>
      <c r="J127" s="25"/>
      <c r="K127" s="25"/>
      <c r="L127" s="25"/>
      <c r="M127" s="25"/>
      <c r="N127" s="25"/>
      <c r="O127" s="6"/>
      <c r="P127" s="6"/>
      <c r="Q127" s="6"/>
      <c r="R127" s="6"/>
      <c r="S127" s="6"/>
      <c r="T127" s="309"/>
      <c r="U127" s="312"/>
      <c r="V127" s="309"/>
      <c r="W127" s="309"/>
      <c r="X127" s="309"/>
      <c r="Y127" s="309"/>
      <c r="Z127" s="309"/>
    </row>
    <row r="128" spans="1:26" ht="13.8" customHeight="1">
      <c r="A128" s="6" t="s">
        <v>1754</v>
      </c>
      <c r="B128" s="320"/>
      <c r="C128" s="6"/>
      <c r="D128" s="1078"/>
      <c r="E128" s="893"/>
      <c r="F128" s="893"/>
      <c r="G128" s="893"/>
      <c r="H128" s="893"/>
      <c r="I128" s="6"/>
      <c r="J128" s="1079">
        <v>44228</v>
      </c>
      <c r="K128" s="891"/>
      <c r="L128" s="6"/>
      <c r="M128" s="6"/>
      <c r="N128" s="6"/>
      <c r="O128" s="6"/>
      <c r="P128" s="6"/>
      <c r="Q128" s="6"/>
      <c r="R128" s="6"/>
      <c r="S128" s="6"/>
      <c r="T128" s="309"/>
      <c r="U128" s="312"/>
      <c r="V128" s="309"/>
      <c r="W128" s="309"/>
      <c r="X128" s="309"/>
      <c r="Y128" s="309"/>
      <c r="Z128" s="309"/>
    </row>
    <row r="129" spans="1:26" ht="13.8" customHeight="1">
      <c r="A129" s="6" t="s">
        <v>1062</v>
      </c>
      <c r="B129" s="320"/>
      <c r="C129" s="6"/>
      <c r="D129" s="1080" t="s">
        <v>1755</v>
      </c>
      <c r="E129" s="883"/>
      <c r="F129" s="883"/>
      <c r="G129" s="883"/>
      <c r="H129" s="883"/>
      <c r="I129" s="6"/>
      <c r="J129" s="6" t="s">
        <v>1756</v>
      </c>
      <c r="K129" s="6"/>
      <c r="L129" s="6"/>
      <c r="M129" s="6"/>
      <c r="N129" s="6"/>
      <c r="O129" s="6"/>
      <c r="P129" s="6"/>
      <c r="Q129" s="6"/>
      <c r="R129" s="6"/>
      <c r="S129" s="6"/>
      <c r="T129" s="309"/>
      <c r="U129" s="312"/>
      <c r="V129" s="309"/>
      <c r="W129" s="309"/>
      <c r="X129" s="309"/>
      <c r="Y129" s="309"/>
      <c r="Z129" s="309"/>
    </row>
    <row r="130" spans="1:26" ht="12" customHeight="1">
      <c r="A130" s="6"/>
      <c r="B130" s="323"/>
      <c r="C130" s="6"/>
      <c r="D130" s="6"/>
      <c r="E130" s="6"/>
      <c r="F130" s="6"/>
      <c r="G130" s="6"/>
      <c r="H130" s="6"/>
      <c r="I130" s="6"/>
      <c r="J130" s="6"/>
      <c r="K130" s="6"/>
      <c r="L130" s="6"/>
      <c r="M130" s="6"/>
      <c r="N130" s="6"/>
      <c r="O130" s="6"/>
      <c r="P130" s="6"/>
      <c r="Q130" s="6"/>
      <c r="R130" s="6"/>
      <c r="S130" s="6"/>
      <c r="T130" s="309"/>
      <c r="U130" s="312"/>
      <c r="V130" s="309"/>
      <c r="W130" s="309"/>
      <c r="X130" s="309"/>
      <c r="Y130" s="309"/>
      <c r="Z130" s="309"/>
    </row>
    <row r="131" spans="1:26" ht="16.2" customHeight="1">
      <c r="A131" s="22" t="s">
        <v>1757</v>
      </c>
      <c r="B131" s="324">
        <f>SUM(B123:B129)</f>
        <v>0</v>
      </c>
      <c r="C131" s="6"/>
      <c r="D131" s="1063" t="s">
        <v>2663</v>
      </c>
      <c r="E131" s="895"/>
      <c r="F131" s="895"/>
      <c r="G131" s="895"/>
      <c r="H131" s="891"/>
      <c r="I131" s="6"/>
      <c r="J131" s="1063" t="s">
        <v>2662</v>
      </c>
      <c r="K131" s="895"/>
      <c r="L131" s="895"/>
      <c r="M131" s="891"/>
      <c r="N131" s="6"/>
      <c r="O131" s="6"/>
      <c r="P131" s="6"/>
      <c r="Q131" s="6"/>
      <c r="R131" s="6"/>
      <c r="S131" s="6"/>
      <c r="T131" s="309"/>
      <c r="U131" s="312"/>
      <c r="V131" s="309"/>
      <c r="W131" s="309"/>
      <c r="X131" s="309"/>
      <c r="Y131" s="309"/>
      <c r="Z131" s="309"/>
    </row>
    <row r="132" spans="1:26" ht="12.45" customHeight="1">
      <c r="A132" s="268"/>
      <c r="B132" s="6"/>
      <c r="C132" s="6"/>
      <c r="D132" s="878" t="s">
        <v>1758</v>
      </c>
      <c r="E132" s="832"/>
      <c r="F132" s="832"/>
      <c r="G132" s="832"/>
      <c r="H132" s="832"/>
      <c r="I132" s="6"/>
      <c r="J132" s="878" t="s">
        <v>1759</v>
      </c>
      <c r="K132" s="832"/>
      <c r="L132" s="832"/>
      <c r="M132" s="832"/>
      <c r="N132" s="6"/>
      <c r="O132" s="6"/>
      <c r="P132" s="6"/>
      <c r="Q132" s="6"/>
      <c r="R132" s="6"/>
      <c r="S132" s="6"/>
      <c r="T132" s="309"/>
      <c r="U132" s="312"/>
      <c r="V132" s="309"/>
      <c r="W132" s="309"/>
      <c r="X132" s="309"/>
      <c r="Y132" s="309"/>
      <c r="Z132" s="309"/>
    </row>
    <row r="133" spans="1:26" ht="12" customHeight="1">
      <c r="A133" s="268"/>
      <c r="B133" s="6"/>
      <c r="C133" s="6"/>
      <c r="D133" s="6"/>
      <c r="E133" s="6"/>
      <c r="F133" s="6"/>
      <c r="G133" s="6"/>
      <c r="H133" s="6"/>
      <c r="I133" s="6"/>
      <c r="J133" s="6"/>
      <c r="K133" s="6"/>
      <c r="L133" s="6"/>
      <c r="M133" s="6"/>
      <c r="N133" s="6"/>
      <c r="O133" s="6"/>
      <c r="P133" s="6"/>
      <c r="Q133" s="6"/>
      <c r="R133" s="6"/>
      <c r="S133" s="6"/>
      <c r="T133" s="309"/>
      <c r="U133" s="312"/>
      <c r="V133" s="309"/>
      <c r="W133" s="309"/>
      <c r="X133" s="309"/>
      <c r="Y133" s="309"/>
      <c r="Z133" s="309"/>
    </row>
    <row r="134" spans="1:26" ht="11.25" customHeight="1">
      <c r="A134" s="35" t="s">
        <v>1760</v>
      </c>
      <c r="B134" s="6"/>
      <c r="C134" s="6"/>
      <c r="D134" s="6"/>
      <c r="E134" s="6"/>
      <c r="F134" s="6"/>
      <c r="G134" s="6"/>
      <c r="H134" s="6"/>
      <c r="I134" s="6"/>
      <c r="J134" s="6"/>
      <c r="K134" s="6"/>
      <c r="L134" s="6"/>
      <c r="M134" s="6"/>
      <c r="N134" s="6"/>
      <c r="O134" s="6"/>
      <c r="P134" s="6"/>
      <c r="Q134" s="6"/>
      <c r="R134" s="6"/>
      <c r="S134" s="6"/>
      <c r="T134" s="309"/>
      <c r="U134" s="312"/>
      <c r="V134" s="309"/>
      <c r="W134" s="309"/>
      <c r="X134" s="309"/>
      <c r="Y134" s="309"/>
      <c r="Z134" s="309"/>
    </row>
    <row r="135" spans="1:26" ht="13.8" customHeight="1">
      <c r="A135" s="53" t="s">
        <v>1761</v>
      </c>
      <c r="B135" s="6"/>
      <c r="C135" s="6"/>
      <c r="D135" s="6"/>
      <c r="E135" s="6"/>
      <c r="F135" s="6"/>
      <c r="G135" s="6"/>
      <c r="H135" s="6"/>
      <c r="I135" s="6"/>
      <c r="J135" s="6"/>
      <c r="K135" s="6"/>
      <c r="L135" s="6"/>
      <c r="M135" s="6"/>
      <c r="N135" s="325">
        <v>0.54549999999999998</v>
      </c>
      <c r="O135" s="6"/>
      <c r="P135" s="6"/>
      <c r="Q135" s="6"/>
      <c r="R135" s="6"/>
      <c r="S135" s="6"/>
      <c r="T135" s="309"/>
      <c r="U135" s="312"/>
      <c r="V135" s="309"/>
      <c r="W135" s="309"/>
      <c r="X135" s="309"/>
      <c r="Y135" s="309"/>
      <c r="Z135" s="309"/>
    </row>
    <row r="136" spans="1:26" ht="12" customHeight="1">
      <c r="A136" s="268"/>
      <c r="B136" s="6"/>
      <c r="C136" s="6"/>
      <c r="D136" s="6"/>
      <c r="E136" s="6"/>
      <c r="F136" s="6"/>
      <c r="G136" s="6"/>
      <c r="H136" s="6"/>
      <c r="I136" s="6"/>
      <c r="J136" s="6"/>
      <c r="K136" s="6"/>
      <c r="L136" s="6"/>
      <c r="M136" s="6"/>
      <c r="N136" s="6"/>
      <c r="O136" s="6"/>
      <c r="P136" s="6"/>
      <c r="Q136" s="6"/>
      <c r="R136" s="6"/>
      <c r="S136" s="6"/>
      <c r="T136" s="326"/>
      <c r="U136" s="327"/>
      <c r="V136" s="309"/>
      <c r="W136" s="309"/>
      <c r="X136" s="309"/>
      <c r="Y136" s="309"/>
      <c r="Z136" s="309"/>
    </row>
    <row r="137" spans="1:26" ht="11.25" customHeight="1">
      <c r="A137" s="268"/>
      <c r="B137" s="6"/>
      <c r="C137" s="6"/>
      <c r="D137" s="6"/>
      <c r="E137" s="6"/>
      <c r="F137" s="6"/>
      <c r="G137" s="6"/>
      <c r="H137" s="6"/>
      <c r="I137" s="6"/>
      <c r="J137" s="6"/>
      <c r="K137" s="6"/>
      <c r="L137" s="6"/>
      <c r="M137" s="6"/>
      <c r="N137" s="6"/>
      <c r="O137" s="6"/>
      <c r="P137" s="6"/>
      <c r="Q137" s="6"/>
      <c r="R137" s="6"/>
      <c r="S137" s="6"/>
      <c r="T137" s="326"/>
      <c r="U137" s="327"/>
      <c r="V137" s="309"/>
      <c r="W137" s="309"/>
      <c r="X137" s="309"/>
      <c r="Y137" s="309"/>
      <c r="Z137" s="309"/>
    </row>
    <row r="138" spans="1:26" ht="12" customHeight="1">
      <c r="A138" s="1081"/>
      <c r="B138" s="893"/>
      <c r="C138" s="893"/>
      <c r="D138" s="328"/>
      <c r="E138" s="1079">
        <v>44228</v>
      </c>
      <c r="F138" s="891"/>
      <c r="G138" s="6"/>
      <c r="H138" s="6"/>
      <c r="I138" s="6"/>
      <c r="J138" s="6"/>
      <c r="K138" s="6"/>
      <c r="L138" s="6"/>
      <c r="M138" s="6"/>
      <c r="N138" s="6"/>
      <c r="O138" s="6"/>
      <c r="P138" s="6"/>
      <c r="Q138" s="6"/>
      <c r="R138" s="6"/>
      <c r="S138" s="6"/>
      <c r="T138" s="326"/>
      <c r="U138" s="327"/>
      <c r="V138" s="309"/>
      <c r="W138" s="309"/>
      <c r="X138" s="309"/>
      <c r="Y138" s="309"/>
      <c r="Z138" s="309"/>
    </row>
    <row r="139" spans="1:26" ht="14.55" customHeight="1">
      <c r="A139" s="1074" t="s">
        <v>1762</v>
      </c>
      <c r="B139" s="883"/>
      <c r="C139" s="883"/>
      <c r="D139" s="328"/>
      <c r="E139" s="6" t="s">
        <v>1756</v>
      </c>
      <c r="F139" s="6"/>
      <c r="G139" s="6"/>
      <c r="H139" s="6"/>
      <c r="I139" s="6"/>
      <c r="J139" s="6"/>
      <c r="K139" s="6"/>
      <c r="L139" s="6"/>
      <c r="M139" s="6"/>
      <c r="N139" s="6"/>
      <c r="O139" s="6"/>
      <c r="P139" s="6"/>
      <c r="Q139" s="6"/>
      <c r="R139" s="6"/>
      <c r="S139" s="6"/>
      <c r="T139" s="326"/>
      <c r="U139" s="327"/>
      <c r="V139" s="309"/>
      <c r="W139" s="309"/>
      <c r="X139" s="309"/>
      <c r="Y139" s="309"/>
      <c r="Z139" s="309"/>
    </row>
    <row r="140" spans="1:26" ht="11.25" customHeight="1">
      <c r="A140" s="268"/>
      <c r="B140" s="6"/>
      <c r="C140" s="6"/>
      <c r="D140" s="328"/>
      <c r="E140" s="6"/>
      <c r="F140" s="6"/>
      <c r="G140" s="6"/>
      <c r="H140" s="6"/>
      <c r="I140" s="6"/>
      <c r="J140" s="6"/>
      <c r="K140" s="6"/>
      <c r="L140" s="6"/>
      <c r="M140" s="6"/>
      <c r="N140" s="6"/>
      <c r="O140" s="6"/>
      <c r="P140" s="6"/>
      <c r="Q140" s="6"/>
      <c r="R140" s="6"/>
      <c r="S140" s="6"/>
      <c r="T140" s="329"/>
      <c r="U140" s="330"/>
      <c r="V140" s="309"/>
      <c r="W140" s="309"/>
      <c r="X140" s="309"/>
      <c r="Y140" s="309"/>
      <c r="Z140" s="309"/>
    </row>
    <row r="141" spans="1:26" ht="11.25" customHeight="1">
      <c r="A141" s="323"/>
      <c r="B141" s="309"/>
      <c r="C141" s="309"/>
      <c r="D141" s="309"/>
      <c r="E141" s="309"/>
      <c r="F141" s="309"/>
      <c r="G141" s="309"/>
      <c r="H141" s="309"/>
      <c r="I141" s="309"/>
      <c r="J141" s="309"/>
      <c r="K141" s="309"/>
      <c r="L141" s="309"/>
      <c r="M141" s="309"/>
      <c r="N141" s="309"/>
      <c r="O141" s="309"/>
      <c r="P141" s="309"/>
      <c r="Q141" s="309"/>
      <c r="R141" s="309"/>
      <c r="S141" s="309"/>
      <c r="T141" s="309"/>
      <c r="U141" s="312"/>
      <c r="V141" s="309"/>
      <c r="W141" s="309"/>
      <c r="X141" s="309"/>
      <c r="Y141" s="309"/>
      <c r="Z141" s="309"/>
    </row>
    <row r="142" spans="1:26" ht="11.25" customHeight="1">
      <c r="A142" s="323"/>
      <c r="B142" s="309"/>
      <c r="C142" s="309"/>
      <c r="D142" s="309"/>
      <c r="E142" s="309"/>
      <c r="F142" s="309"/>
      <c r="G142" s="309"/>
      <c r="H142" s="309"/>
      <c r="I142" s="309"/>
      <c r="J142" s="309"/>
      <c r="K142" s="309"/>
      <c r="L142" s="309"/>
      <c r="M142" s="309"/>
      <c r="N142" s="309"/>
      <c r="O142" s="309"/>
      <c r="P142" s="309"/>
      <c r="Q142" s="309"/>
      <c r="R142" s="309"/>
      <c r="S142" s="309"/>
      <c r="T142" s="309"/>
      <c r="U142" s="312"/>
      <c r="V142" s="309"/>
      <c r="W142" s="309"/>
      <c r="X142" s="309"/>
      <c r="Y142" s="309"/>
      <c r="Z142" s="309"/>
    </row>
    <row r="143" spans="1:26" ht="11.25" customHeight="1">
      <c r="A143" s="323"/>
      <c r="B143" s="309"/>
      <c r="C143" s="309"/>
      <c r="D143" s="309"/>
      <c r="E143" s="309"/>
      <c r="F143" s="309"/>
      <c r="G143" s="309"/>
      <c r="H143" s="309"/>
      <c r="I143" s="309"/>
      <c r="J143" s="309"/>
      <c r="K143" s="309"/>
      <c r="L143" s="309"/>
      <c r="M143" s="309"/>
      <c r="N143" s="309"/>
      <c r="O143" s="309"/>
      <c r="P143" s="309"/>
      <c r="Q143" s="309"/>
      <c r="R143" s="309"/>
      <c r="S143" s="309"/>
      <c r="T143" s="309"/>
      <c r="U143" s="312"/>
      <c r="V143" s="309"/>
      <c r="W143" s="309"/>
      <c r="X143" s="309"/>
      <c r="Y143" s="309"/>
      <c r="Z143" s="309"/>
    </row>
    <row r="144" spans="1:26" ht="11.25" customHeight="1">
      <c r="A144" s="323"/>
      <c r="B144" s="309"/>
      <c r="C144" s="309"/>
      <c r="D144" s="309"/>
      <c r="E144" s="309"/>
      <c r="F144" s="309"/>
      <c r="G144" s="309"/>
      <c r="H144" s="309"/>
      <c r="I144" s="309"/>
      <c r="J144" s="309"/>
      <c r="K144" s="309"/>
      <c r="L144" s="309"/>
      <c r="M144" s="309"/>
      <c r="N144" s="309"/>
      <c r="O144" s="309"/>
      <c r="P144" s="309"/>
      <c r="Q144" s="309"/>
      <c r="R144" s="309"/>
      <c r="S144" s="309"/>
      <c r="T144" s="309"/>
      <c r="U144" s="312"/>
      <c r="V144" s="309"/>
      <c r="W144" s="309"/>
      <c r="X144" s="309"/>
      <c r="Y144" s="309"/>
      <c r="Z144" s="309"/>
    </row>
    <row r="145" spans="1:26" ht="11.25" customHeight="1">
      <c r="A145" s="323"/>
      <c r="B145" s="309"/>
      <c r="C145" s="309"/>
      <c r="D145" s="309"/>
      <c r="E145" s="309"/>
      <c r="F145" s="309"/>
      <c r="G145" s="309"/>
      <c r="H145" s="309"/>
      <c r="I145" s="309"/>
      <c r="J145" s="309"/>
      <c r="K145" s="309"/>
      <c r="L145" s="309"/>
      <c r="M145" s="309"/>
      <c r="N145" s="309"/>
      <c r="O145" s="309"/>
      <c r="P145" s="309"/>
      <c r="Q145" s="309"/>
      <c r="R145" s="309"/>
      <c r="S145" s="309"/>
      <c r="T145" s="309"/>
      <c r="U145" s="312"/>
      <c r="V145" s="309"/>
      <c r="W145" s="309"/>
      <c r="X145" s="309"/>
      <c r="Y145" s="309"/>
      <c r="Z145" s="309"/>
    </row>
    <row r="146" spans="1:26" ht="11.25" customHeight="1">
      <c r="A146" s="323"/>
      <c r="B146" s="309"/>
      <c r="C146" s="309"/>
      <c r="D146" s="309"/>
      <c r="E146" s="309"/>
      <c r="F146" s="309"/>
      <c r="G146" s="309"/>
      <c r="H146" s="309"/>
      <c r="I146" s="309"/>
      <c r="J146" s="309"/>
      <c r="K146" s="309"/>
      <c r="L146" s="309"/>
      <c r="M146" s="309"/>
      <c r="N146" s="309"/>
      <c r="O146" s="309"/>
      <c r="P146" s="309"/>
      <c r="Q146" s="309"/>
      <c r="R146" s="309"/>
      <c r="S146" s="309"/>
      <c r="T146" s="309"/>
      <c r="U146" s="312"/>
      <c r="V146" s="309"/>
      <c r="W146" s="309"/>
      <c r="X146" s="309"/>
      <c r="Y146" s="309"/>
      <c r="Z146" s="309"/>
    </row>
    <row r="147" spans="1:26" ht="11.25" customHeight="1">
      <c r="A147" s="323"/>
      <c r="B147" s="309"/>
      <c r="C147" s="309"/>
      <c r="D147" s="309"/>
      <c r="E147" s="309"/>
      <c r="F147" s="309"/>
      <c r="G147" s="309"/>
      <c r="H147" s="309"/>
      <c r="I147" s="309"/>
      <c r="J147" s="309"/>
      <c r="K147" s="309"/>
      <c r="L147" s="309"/>
      <c r="M147" s="309"/>
      <c r="N147" s="309"/>
      <c r="O147" s="309"/>
      <c r="P147" s="309"/>
      <c r="Q147" s="309"/>
      <c r="R147" s="309"/>
      <c r="S147" s="309"/>
      <c r="T147" s="309"/>
      <c r="U147" s="312"/>
      <c r="V147" s="309"/>
      <c r="W147" s="309"/>
      <c r="X147" s="309"/>
      <c r="Y147" s="309"/>
      <c r="Z147" s="309"/>
    </row>
    <row r="148" spans="1:26" ht="11.25" customHeight="1">
      <c r="A148" s="323"/>
      <c r="B148" s="309"/>
      <c r="C148" s="309"/>
      <c r="D148" s="309"/>
      <c r="E148" s="309"/>
      <c r="F148" s="309"/>
      <c r="G148" s="309"/>
      <c r="H148" s="309"/>
      <c r="I148" s="309"/>
      <c r="J148" s="309"/>
      <c r="K148" s="309"/>
      <c r="L148" s="309"/>
      <c r="M148" s="309"/>
      <c r="N148" s="309"/>
      <c r="O148" s="309"/>
      <c r="P148" s="309"/>
      <c r="Q148" s="309"/>
      <c r="R148" s="309"/>
      <c r="S148" s="309"/>
      <c r="T148" s="309"/>
      <c r="U148" s="312"/>
      <c r="V148" s="309"/>
      <c r="W148" s="309"/>
      <c r="X148" s="309"/>
      <c r="Y148" s="309"/>
      <c r="Z148" s="309"/>
    </row>
    <row r="149" spans="1:26" ht="11.25" customHeight="1">
      <c r="A149" s="323"/>
      <c r="B149" s="309"/>
      <c r="C149" s="309"/>
      <c r="D149" s="309"/>
      <c r="E149" s="309"/>
      <c r="F149" s="309"/>
      <c r="G149" s="309"/>
      <c r="H149" s="309"/>
      <c r="I149" s="309"/>
      <c r="J149" s="309"/>
      <c r="K149" s="309"/>
      <c r="L149" s="309"/>
      <c r="M149" s="309"/>
      <c r="N149" s="309"/>
      <c r="O149" s="309"/>
      <c r="P149" s="309"/>
      <c r="Q149" s="309"/>
      <c r="R149" s="309"/>
      <c r="S149" s="309"/>
      <c r="T149" s="309"/>
      <c r="U149" s="312"/>
      <c r="V149" s="309"/>
      <c r="W149" s="309"/>
      <c r="X149" s="309"/>
      <c r="Y149" s="309"/>
      <c r="Z149" s="309"/>
    </row>
    <row r="150" spans="1:26" ht="11.25" customHeight="1">
      <c r="A150" s="323"/>
      <c r="B150" s="309"/>
      <c r="C150" s="309"/>
      <c r="D150" s="309"/>
      <c r="E150" s="309"/>
      <c r="F150" s="309"/>
      <c r="G150" s="309"/>
      <c r="H150" s="309"/>
      <c r="I150" s="309"/>
      <c r="J150" s="309"/>
      <c r="K150" s="309"/>
      <c r="L150" s="309"/>
      <c r="M150" s="309"/>
      <c r="N150" s="309"/>
      <c r="O150" s="309"/>
      <c r="P150" s="309"/>
      <c r="Q150" s="309"/>
      <c r="R150" s="309"/>
      <c r="S150" s="309"/>
      <c r="T150" s="309"/>
      <c r="U150" s="312"/>
      <c r="V150" s="309"/>
      <c r="W150" s="309"/>
      <c r="X150" s="309"/>
      <c r="Y150" s="309"/>
      <c r="Z150" s="309"/>
    </row>
    <row r="151" spans="1:26" ht="11.25" customHeight="1">
      <c r="A151" s="323"/>
      <c r="B151" s="309"/>
      <c r="C151" s="309"/>
      <c r="D151" s="309"/>
      <c r="E151" s="309"/>
      <c r="F151" s="309"/>
      <c r="G151" s="309"/>
      <c r="H151" s="309"/>
      <c r="I151" s="309"/>
      <c r="J151" s="309"/>
      <c r="K151" s="309"/>
      <c r="L151" s="309"/>
      <c r="M151" s="309"/>
      <c r="N151" s="309"/>
      <c r="O151" s="309"/>
      <c r="P151" s="309"/>
      <c r="Q151" s="309"/>
      <c r="R151" s="309"/>
      <c r="S151" s="309"/>
      <c r="T151" s="309"/>
      <c r="U151" s="312"/>
      <c r="V151" s="309"/>
      <c r="W151" s="309"/>
      <c r="X151" s="309"/>
      <c r="Y151" s="309"/>
      <c r="Z151" s="309"/>
    </row>
    <row r="152" spans="1:26" ht="11.25" customHeight="1">
      <c r="A152" s="323"/>
      <c r="B152" s="309"/>
      <c r="C152" s="309"/>
      <c r="D152" s="309"/>
      <c r="E152" s="309"/>
      <c r="F152" s="309"/>
      <c r="G152" s="309"/>
      <c r="H152" s="309"/>
      <c r="I152" s="309"/>
      <c r="J152" s="309"/>
      <c r="K152" s="309"/>
      <c r="L152" s="309"/>
      <c r="M152" s="309"/>
      <c r="N152" s="309"/>
      <c r="O152" s="309"/>
      <c r="P152" s="309"/>
      <c r="Q152" s="309"/>
      <c r="R152" s="309"/>
      <c r="S152" s="309"/>
      <c r="T152" s="309"/>
      <c r="U152" s="312"/>
      <c r="V152" s="309"/>
      <c r="W152" s="309"/>
      <c r="X152" s="309"/>
      <c r="Y152" s="309"/>
      <c r="Z152" s="309"/>
    </row>
    <row r="153" spans="1:26" ht="11.25" customHeight="1">
      <c r="A153" s="323"/>
      <c r="B153" s="309"/>
      <c r="C153" s="309"/>
      <c r="D153" s="309"/>
      <c r="E153" s="309"/>
      <c r="F153" s="309"/>
      <c r="G153" s="309"/>
      <c r="H153" s="309"/>
      <c r="I153" s="309"/>
      <c r="J153" s="309"/>
      <c r="K153" s="309"/>
      <c r="L153" s="309"/>
      <c r="M153" s="309"/>
      <c r="N153" s="309"/>
      <c r="O153" s="309"/>
      <c r="P153" s="309"/>
      <c r="Q153" s="309"/>
      <c r="R153" s="309"/>
      <c r="S153" s="309"/>
      <c r="T153" s="309"/>
      <c r="U153" s="312"/>
      <c r="V153" s="309"/>
      <c r="W153" s="309"/>
      <c r="X153" s="309"/>
      <c r="Y153" s="309"/>
      <c r="Z153" s="309"/>
    </row>
    <row r="154" spans="1:26" ht="11.25" customHeight="1">
      <c r="A154" s="323"/>
      <c r="B154" s="309"/>
      <c r="C154" s="309"/>
      <c r="D154" s="309"/>
      <c r="E154" s="309"/>
      <c r="F154" s="309"/>
      <c r="G154" s="309"/>
      <c r="H154" s="309"/>
      <c r="I154" s="309"/>
      <c r="J154" s="309"/>
      <c r="K154" s="309"/>
      <c r="L154" s="309"/>
      <c r="M154" s="309"/>
      <c r="N154" s="309"/>
      <c r="O154" s="309"/>
      <c r="P154" s="309"/>
      <c r="Q154" s="309"/>
      <c r="R154" s="309"/>
      <c r="S154" s="309"/>
      <c r="T154" s="309"/>
      <c r="U154" s="312"/>
      <c r="V154" s="309"/>
      <c r="W154" s="309"/>
      <c r="X154" s="309"/>
      <c r="Y154" s="309"/>
      <c r="Z154" s="309"/>
    </row>
    <row r="155" spans="1:26" ht="11.25" customHeight="1">
      <c r="A155" s="323"/>
      <c r="B155" s="309"/>
      <c r="C155" s="309"/>
      <c r="D155" s="309"/>
      <c r="E155" s="309"/>
      <c r="F155" s="309"/>
      <c r="G155" s="309"/>
      <c r="H155" s="309"/>
      <c r="I155" s="309"/>
      <c r="J155" s="309"/>
      <c r="K155" s="309"/>
      <c r="L155" s="309"/>
      <c r="M155" s="309"/>
      <c r="N155" s="309"/>
      <c r="O155" s="309"/>
      <c r="P155" s="309"/>
      <c r="Q155" s="309"/>
      <c r="R155" s="309"/>
      <c r="S155" s="309"/>
      <c r="T155" s="309"/>
      <c r="U155" s="312"/>
      <c r="V155" s="309"/>
      <c r="W155" s="309"/>
      <c r="X155" s="309"/>
      <c r="Y155" s="309"/>
      <c r="Z155" s="309"/>
    </row>
    <row r="156" spans="1:26" ht="11.25" customHeight="1">
      <c r="A156" s="323"/>
      <c r="B156" s="309"/>
      <c r="C156" s="309"/>
      <c r="D156" s="309"/>
      <c r="E156" s="309"/>
      <c r="F156" s="309"/>
      <c r="G156" s="309"/>
      <c r="H156" s="309"/>
      <c r="I156" s="309"/>
      <c r="J156" s="309"/>
      <c r="K156" s="309"/>
      <c r="L156" s="309"/>
      <c r="M156" s="309"/>
      <c r="N156" s="309"/>
      <c r="O156" s="309"/>
      <c r="P156" s="309"/>
      <c r="Q156" s="309"/>
      <c r="R156" s="309"/>
      <c r="S156" s="309"/>
      <c r="T156" s="309"/>
      <c r="U156" s="312"/>
      <c r="V156" s="309"/>
      <c r="W156" s="309"/>
      <c r="X156" s="309"/>
      <c r="Y156" s="309"/>
      <c r="Z156" s="309"/>
    </row>
    <row r="157" spans="1:26" ht="11.25" customHeight="1">
      <c r="A157" s="323"/>
      <c r="B157" s="309"/>
      <c r="C157" s="309"/>
      <c r="D157" s="309"/>
      <c r="E157" s="309"/>
      <c r="F157" s="309"/>
      <c r="G157" s="309"/>
      <c r="H157" s="309"/>
      <c r="I157" s="309"/>
      <c r="J157" s="309"/>
      <c r="K157" s="309"/>
      <c r="L157" s="309"/>
      <c r="M157" s="309"/>
      <c r="N157" s="309"/>
      <c r="O157" s="309"/>
      <c r="P157" s="309"/>
      <c r="Q157" s="309"/>
      <c r="R157" s="309"/>
      <c r="S157" s="309"/>
      <c r="T157" s="309"/>
      <c r="U157" s="312"/>
      <c r="V157" s="309"/>
      <c r="W157" s="309"/>
      <c r="X157" s="309"/>
      <c r="Y157" s="309"/>
      <c r="Z157" s="309"/>
    </row>
    <row r="158" spans="1:26" ht="11.25" customHeight="1">
      <c r="A158" s="323"/>
      <c r="B158" s="309"/>
      <c r="C158" s="309"/>
      <c r="D158" s="309"/>
      <c r="E158" s="309"/>
      <c r="F158" s="309"/>
      <c r="G158" s="309"/>
      <c r="H158" s="309"/>
      <c r="I158" s="309"/>
      <c r="J158" s="309"/>
      <c r="K158" s="309"/>
      <c r="L158" s="309"/>
      <c r="M158" s="309"/>
      <c r="N158" s="309"/>
      <c r="O158" s="309"/>
      <c r="P158" s="309"/>
      <c r="Q158" s="309"/>
      <c r="R158" s="309"/>
      <c r="S158" s="309"/>
      <c r="T158" s="309"/>
      <c r="U158" s="312"/>
      <c r="V158" s="309"/>
      <c r="W158" s="309"/>
      <c r="X158" s="309"/>
      <c r="Y158" s="309"/>
      <c r="Z158" s="309"/>
    </row>
    <row r="159" spans="1:26" ht="11.25" customHeight="1">
      <c r="A159" s="323"/>
      <c r="B159" s="309"/>
      <c r="C159" s="309"/>
      <c r="D159" s="309"/>
      <c r="E159" s="309"/>
      <c r="F159" s="309"/>
      <c r="G159" s="309"/>
      <c r="H159" s="309"/>
      <c r="I159" s="309"/>
      <c r="J159" s="309"/>
      <c r="K159" s="309"/>
      <c r="L159" s="309"/>
      <c r="M159" s="309"/>
      <c r="N159" s="309"/>
      <c r="O159" s="309"/>
      <c r="P159" s="309"/>
      <c r="Q159" s="309"/>
      <c r="R159" s="309"/>
      <c r="S159" s="309"/>
      <c r="T159" s="309"/>
      <c r="U159" s="312"/>
      <c r="V159" s="309"/>
      <c r="W159" s="309"/>
      <c r="X159" s="309"/>
      <c r="Y159" s="309"/>
      <c r="Z159" s="309"/>
    </row>
    <row r="160" spans="1:26" ht="11.25" customHeight="1">
      <c r="A160" s="323"/>
      <c r="B160" s="309"/>
      <c r="C160" s="309"/>
      <c r="D160" s="309"/>
      <c r="E160" s="309"/>
      <c r="F160" s="309"/>
      <c r="G160" s="309"/>
      <c r="H160" s="309"/>
      <c r="I160" s="309"/>
      <c r="J160" s="309"/>
      <c r="K160" s="309"/>
      <c r="L160" s="309"/>
      <c r="M160" s="309"/>
      <c r="N160" s="309"/>
      <c r="O160" s="309"/>
      <c r="P160" s="309"/>
      <c r="Q160" s="309"/>
      <c r="R160" s="309"/>
      <c r="S160" s="309"/>
      <c r="T160" s="309"/>
      <c r="U160" s="312"/>
      <c r="V160" s="309"/>
      <c r="W160" s="309"/>
      <c r="X160" s="309"/>
      <c r="Y160" s="309"/>
      <c r="Z160" s="309"/>
    </row>
    <row r="161" spans="1:26" ht="11.25" customHeight="1">
      <c r="A161" s="323"/>
      <c r="B161" s="309"/>
      <c r="C161" s="309"/>
      <c r="D161" s="309"/>
      <c r="E161" s="309"/>
      <c r="F161" s="309"/>
      <c r="G161" s="309"/>
      <c r="H161" s="309"/>
      <c r="I161" s="309"/>
      <c r="J161" s="309"/>
      <c r="K161" s="309"/>
      <c r="L161" s="309"/>
      <c r="M161" s="309"/>
      <c r="N161" s="309"/>
      <c r="O161" s="309"/>
      <c r="P161" s="309"/>
      <c r="Q161" s="309"/>
      <c r="R161" s="309"/>
      <c r="S161" s="309"/>
      <c r="T161" s="309"/>
      <c r="U161" s="312"/>
      <c r="V161" s="309"/>
      <c r="W161" s="309"/>
      <c r="X161" s="309"/>
      <c r="Y161" s="309"/>
      <c r="Z161" s="309"/>
    </row>
    <row r="162" spans="1:26" ht="11.25" customHeight="1">
      <c r="A162" s="323"/>
      <c r="B162" s="309"/>
      <c r="C162" s="309"/>
      <c r="D162" s="309"/>
      <c r="E162" s="309"/>
      <c r="F162" s="309"/>
      <c r="G162" s="309"/>
      <c r="H162" s="309"/>
      <c r="I162" s="309"/>
      <c r="J162" s="309"/>
      <c r="K162" s="309"/>
      <c r="L162" s="309"/>
      <c r="M162" s="309"/>
      <c r="N162" s="309"/>
      <c r="O162" s="309"/>
      <c r="P162" s="309"/>
      <c r="Q162" s="309"/>
      <c r="R162" s="309"/>
      <c r="S162" s="309"/>
      <c r="T162" s="309"/>
      <c r="U162" s="312"/>
      <c r="V162" s="309"/>
      <c r="W162" s="309"/>
      <c r="X162" s="309"/>
      <c r="Y162" s="309"/>
      <c r="Z162" s="309"/>
    </row>
    <row r="163" spans="1:26" ht="11.25" customHeight="1">
      <c r="A163" s="323"/>
      <c r="B163" s="309"/>
      <c r="C163" s="309"/>
      <c r="D163" s="309"/>
      <c r="E163" s="309"/>
      <c r="F163" s="309"/>
      <c r="G163" s="309"/>
      <c r="H163" s="309"/>
      <c r="I163" s="309"/>
      <c r="J163" s="309"/>
      <c r="K163" s="309"/>
      <c r="L163" s="309"/>
      <c r="M163" s="309"/>
      <c r="N163" s="309"/>
      <c r="O163" s="309"/>
      <c r="P163" s="309"/>
      <c r="Q163" s="309"/>
      <c r="R163" s="309"/>
      <c r="S163" s="309"/>
      <c r="T163" s="309"/>
      <c r="U163" s="312"/>
      <c r="V163" s="309"/>
      <c r="W163" s="309"/>
      <c r="X163" s="309"/>
      <c r="Y163" s="309"/>
      <c r="Z163" s="309"/>
    </row>
    <row r="164" spans="1:26" ht="11.25" customHeight="1">
      <c r="A164" s="323"/>
      <c r="B164" s="309"/>
      <c r="C164" s="309"/>
      <c r="D164" s="309"/>
      <c r="E164" s="309"/>
      <c r="F164" s="309"/>
      <c r="G164" s="309"/>
      <c r="H164" s="309"/>
      <c r="I164" s="309"/>
      <c r="J164" s="309"/>
      <c r="K164" s="309"/>
      <c r="L164" s="309"/>
      <c r="M164" s="309"/>
      <c r="N164" s="309"/>
      <c r="O164" s="309"/>
      <c r="P164" s="309"/>
      <c r="Q164" s="309"/>
      <c r="R164" s="309"/>
      <c r="S164" s="309"/>
      <c r="T164" s="309"/>
      <c r="U164" s="312"/>
      <c r="V164" s="309"/>
      <c r="W164" s="309"/>
      <c r="X164" s="309"/>
      <c r="Y164" s="309"/>
      <c r="Z164" s="309"/>
    </row>
    <row r="165" spans="1:26" ht="11.25" customHeight="1">
      <c r="A165" s="323"/>
      <c r="B165" s="309"/>
      <c r="C165" s="309"/>
      <c r="D165" s="309"/>
      <c r="E165" s="309"/>
      <c r="F165" s="309"/>
      <c r="G165" s="309"/>
      <c r="H165" s="309"/>
      <c r="I165" s="309"/>
      <c r="J165" s="309"/>
      <c r="K165" s="309"/>
      <c r="L165" s="309"/>
      <c r="M165" s="309"/>
      <c r="N165" s="309"/>
      <c r="O165" s="309"/>
      <c r="P165" s="309"/>
      <c r="Q165" s="309"/>
      <c r="R165" s="309"/>
      <c r="S165" s="309"/>
      <c r="T165" s="309"/>
      <c r="U165" s="312"/>
      <c r="V165" s="309"/>
      <c r="W165" s="309"/>
      <c r="X165" s="309"/>
      <c r="Y165" s="309"/>
      <c r="Z165" s="309"/>
    </row>
    <row r="166" spans="1:26" ht="11.25" customHeight="1">
      <c r="A166" s="323"/>
      <c r="B166" s="309"/>
      <c r="C166" s="309"/>
      <c r="D166" s="309"/>
      <c r="E166" s="309"/>
      <c r="F166" s="309"/>
      <c r="G166" s="309"/>
      <c r="H166" s="309"/>
      <c r="I166" s="309"/>
      <c r="J166" s="309"/>
      <c r="K166" s="309"/>
      <c r="L166" s="309"/>
      <c r="M166" s="309"/>
      <c r="N166" s="309"/>
      <c r="O166" s="309"/>
      <c r="P166" s="309"/>
      <c r="Q166" s="309"/>
      <c r="R166" s="309"/>
      <c r="S166" s="309"/>
      <c r="T166" s="309"/>
      <c r="U166" s="312"/>
      <c r="V166" s="309"/>
      <c r="W166" s="309"/>
      <c r="X166" s="309"/>
      <c r="Y166" s="309"/>
      <c r="Z166" s="309"/>
    </row>
    <row r="167" spans="1:26" ht="11.25" customHeight="1">
      <c r="A167" s="323"/>
      <c r="B167" s="309"/>
      <c r="C167" s="309"/>
      <c r="D167" s="309"/>
      <c r="E167" s="309"/>
      <c r="F167" s="309"/>
      <c r="G167" s="309"/>
      <c r="H167" s="309"/>
      <c r="I167" s="309"/>
      <c r="J167" s="309"/>
      <c r="K167" s="309"/>
      <c r="L167" s="309"/>
      <c r="M167" s="309"/>
      <c r="N167" s="309"/>
      <c r="O167" s="309"/>
      <c r="P167" s="309"/>
      <c r="Q167" s="309"/>
      <c r="R167" s="309"/>
      <c r="S167" s="309"/>
      <c r="T167" s="309"/>
      <c r="U167" s="312"/>
      <c r="V167" s="309"/>
      <c r="W167" s="309"/>
      <c r="X167" s="309"/>
      <c r="Y167" s="309"/>
      <c r="Z167" s="309"/>
    </row>
    <row r="168" spans="1:26" ht="11.25" customHeight="1">
      <c r="A168" s="323"/>
      <c r="B168" s="309"/>
      <c r="C168" s="309"/>
      <c r="D168" s="309"/>
      <c r="E168" s="309"/>
      <c r="F168" s="309"/>
      <c r="G168" s="309"/>
      <c r="H168" s="309"/>
      <c r="I168" s="309"/>
      <c r="J168" s="309"/>
      <c r="K168" s="309"/>
      <c r="L168" s="309"/>
      <c r="M168" s="309"/>
      <c r="N168" s="309"/>
      <c r="O168" s="309"/>
      <c r="P168" s="309"/>
      <c r="Q168" s="309"/>
      <c r="R168" s="309"/>
      <c r="S168" s="309"/>
      <c r="T168" s="309"/>
      <c r="U168" s="312"/>
      <c r="V168" s="309"/>
      <c r="W168" s="309"/>
      <c r="X168" s="309"/>
      <c r="Y168" s="309"/>
      <c r="Z168" s="309"/>
    </row>
    <row r="169" spans="1:26" ht="11.25" customHeight="1">
      <c r="A169" s="323"/>
      <c r="B169" s="309"/>
      <c r="C169" s="309"/>
      <c r="D169" s="309"/>
      <c r="E169" s="309"/>
      <c r="F169" s="309"/>
      <c r="G169" s="309"/>
      <c r="H169" s="309"/>
      <c r="I169" s="309"/>
      <c r="J169" s="309"/>
      <c r="K169" s="309"/>
      <c r="L169" s="309"/>
      <c r="M169" s="309"/>
      <c r="N169" s="309"/>
      <c r="O169" s="309"/>
      <c r="P169" s="309"/>
      <c r="Q169" s="309"/>
      <c r="R169" s="309"/>
      <c r="S169" s="309"/>
      <c r="T169" s="309"/>
      <c r="U169" s="312"/>
      <c r="V169" s="309"/>
      <c r="W169" s="309"/>
      <c r="X169" s="309"/>
      <c r="Y169" s="309"/>
      <c r="Z169" s="309"/>
    </row>
    <row r="170" spans="1:26" ht="11.25" customHeight="1">
      <c r="A170" s="323"/>
      <c r="B170" s="309"/>
      <c r="C170" s="309"/>
      <c r="D170" s="309"/>
      <c r="E170" s="309"/>
      <c r="F170" s="309"/>
      <c r="G170" s="309"/>
      <c r="H170" s="309"/>
      <c r="I170" s="309"/>
      <c r="J170" s="309"/>
      <c r="K170" s="309"/>
      <c r="L170" s="309"/>
      <c r="M170" s="309"/>
      <c r="N170" s="309"/>
      <c r="O170" s="309"/>
      <c r="P170" s="309"/>
      <c r="Q170" s="309"/>
      <c r="R170" s="309"/>
      <c r="S170" s="309"/>
      <c r="T170" s="309"/>
      <c r="U170" s="312"/>
      <c r="V170" s="309"/>
      <c r="W170" s="309"/>
      <c r="X170" s="309"/>
      <c r="Y170" s="309"/>
      <c r="Z170" s="309"/>
    </row>
    <row r="171" spans="1:26" ht="11.25" customHeight="1">
      <c r="A171" s="323"/>
      <c r="B171" s="309"/>
      <c r="C171" s="309"/>
      <c r="D171" s="309"/>
      <c r="E171" s="309"/>
      <c r="F171" s="309"/>
      <c r="G171" s="309"/>
      <c r="H171" s="309"/>
      <c r="I171" s="309"/>
      <c r="J171" s="309"/>
      <c r="K171" s="309"/>
      <c r="L171" s="309"/>
      <c r="M171" s="309"/>
      <c r="N171" s="309"/>
      <c r="O171" s="309"/>
      <c r="P171" s="309"/>
      <c r="Q171" s="309"/>
      <c r="R171" s="309"/>
      <c r="S171" s="309"/>
      <c r="T171" s="309"/>
      <c r="U171" s="312"/>
      <c r="V171" s="309"/>
      <c r="W171" s="309"/>
      <c r="X171" s="309"/>
      <c r="Y171" s="309"/>
      <c r="Z171" s="309"/>
    </row>
    <row r="172" spans="1:26" ht="11.25" customHeight="1">
      <c r="A172" s="323"/>
      <c r="B172" s="309"/>
      <c r="C172" s="309"/>
      <c r="D172" s="309"/>
      <c r="E172" s="309"/>
      <c r="F172" s="309"/>
      <c r="G172" s="309"/>
      <c r="H172" s="309"/>
      <c r="I172" s="309"/>
      <c r="J172" s="309"/>
      <c r="K172" s="309"/>
      <c r="L172" s="309"/>
      <c r="M172" s="309"/>
      <c r="N172" s="309"/>
      <c r="O172" s="309"/>
      <c r="P172" s="309"/>
      <c r="Q172" s="309"/>
      <c r="R172" s="309"/>
      <c r="S172" s="309"/>
      <c r="T172" s="309"/>
      <c r="U172" s="312"/>
      <c r="V172" s="309"/>
      <c r="W172" s="309"/>
      <c r="X172" s="309"/>
      <c r="Y172" s="309"/>
      <c r="Z172" s="309"/>
    </row>
    <row r="173" spans="1:26" ht="11.25" customHeight="1">
      <c r="A173" s="323"/>
      <c r="B173" s="309"/>
      <c r="C173" s="309"/>
      <c r="D173" s="309"/>
      <c r="E173" s="309"/>
      <c r="F173" s="309"/>
      <c r="G173" s="309"/>
      <c r="H173" s="309"/>
      <c r="I173" s="309"/>
      <c r="J173" s="309"/>
      <c r="K173" s="309"/>
      <c r="L173" s="309"/>
      <c r="M173" s="309"/>
      <c r="N173" s="309"/>
      <c r="O173" s="309"/>
      <c r="P173" s="309"/>
      <c r="Q173" s="309"/>
      <c r="R173" s="309"/>
      <c r="S173" s="309"/>
      <c r="T173" s="309"/>
      <c r="U173" s="312"/>
      <c r="V173" s="309"/>
      <c r="W173" s="309"/>
      <c r="X173" s="309"/>
      <c r="Y173" s="309"/>
      <c r="Z173" s="309"/>
    </row>
    <row r="174" spans="1:26" ht="11.25" customHeight="1">
      <c r="A174" s="323"/>
      <c r="B174" s="309"/>
      <c r="C174" s="309"/>
      <c r="D174" s="309"/>
      <c r="E174" s="309"/>
      <c r="F174" s="309"/>
      <c r="G174" s="309"/>
      <c r="H174" s="309"/>
      <c r="I174" s="309"/>
      <c r="J174" s="309"/>
      <c r="K174" s="309"/>
      <c r="L174" s="309"/>
      <c r="M174" s="309"/>
      <c r="N174" s="309"/>
      <c r="O174" s="309"/>
      <c r="P174" s="309"/>
      <c r="Q174" s="309"/>
      <c r="R174" s="309"/>
      <c r="S174" s="309"/>
      <c r="T174" s="309"/>
      <c r="U174" s="312"/>
      <c r="V174" s="309"/>
      <c r="W174" s="309"/>
      <c r="X174" s="309"/>
      <c r="Y174" s="309"/>
      <c r="Z174" s="309"/>
    </row>
    <row r="175" spans="1:26" ht="11.25" customHeight="1">
      <c r="A175" s="323"/>
      <c r="B175" s="309"/>
      <c r="C175" s="309"/>
      <c r="D175" s="309"/>
      <c r="E175" s="309"/>
      <c r="F175" s="309"/>
      <c r="G175" s="309"/>
      <c r="H175" s="309"/>
      <c r="I175" s="309"/>
      <c r="J175" s="309"/>
      <c r="K175" s="309"/>
      <c r="L175" s="309"/>
      <c r="M175" s="309"/>
      <c r="N175" s="309"/>
      <c r="O175" s="309"/>
      <c r="P175" s="309"/>
      <c r="Q175" s="309"/>
      <c r="R175" s="309"/>
      <c r="S175" s="309"/>
      <c r="T175" s="309"/>
      <c r="U175" s="312"/>
      <c r="V175" s="309"/>
      <c r="W175" s="309"/>
      <c r="X175" s="309"/>
      <c r="Y175" s="309"/>
      <c r="Z175" s="309"/>
    </row>
    <row r="176" spans="1:26" ht="11.25" customHeight="1">
      <c r="A176" s="323"/>
      <c r="B176" s="309"/>
      <c r="C176" s="309"/>
      <c r="D176" s="309"/>
      <c r="E176" s="309"/>
      <c r="F176" s="309"/>
      <c r="G176" s="309"/>
      <c r="H176" s="309"/>
      <c r="I176" s="309"/>
      <c r="J176" s="309"/>
      <c r="K176" s="309"/>
      <c r="L176" s="309"/>
      <c r="M176" s="309"/>
      <c r="N176" s="309"/>
      <c r="O176" s="309"/>
      <c r="P176" s="309"/>
      <c r="Q176" s="309"/>
      <c r="R176" s="309"/>
      <c r="S176" s="309"/>
      <c r="T176" s="309"/>
      <c r="U176" s="312"/>
      <c r="V176" s="309"/>
      <c r="W176" s="309"/>
      <c r="X176" s="309"/>
      <c r="Y176" s="309"/>
      <c r="Z176" s="309"/>
    </row>
    <row r="177" spans="1:26" ht="11.25" customHeight="1">
      <c r="A177" s="323"/>
      <c r="B177" s="309"/>
      <c r="C177" s="309"/>
      <c r="D177" s="309"/>
      <c r="E177" s="309"/>
      <c r="F177" s="309"/>
      <c r="G177" s="309"/>
      <c r="H177" s="309"/>
      <c r="I177" s="309"/>
      <c r="J177" s="309"/>
      <c r="K177" s="309"/>
      <c r="L177" s="309"/>
      <c r="M177" s="309"/>
      <c r="N177" s="309"/>
      <c r="O177" s="309"/>
      <c r="P177" s="309"/>
      <c r="Q177" s="309"/>
      <c r="R177" s="309"/>
      <c r="S177" s="309"/>
      <c r="T177" s="309"/>
      <c r="U177" s="312"/>
      <c r="V177" s="309"/>
      <c r="W177" s="309"/>
      <c r="X177" s="309"/>
      <c r="Y177" s="309"/>
      <c r="Z177" s="309"/>
    </row>
    <row r="178" spans="1:26" ht="11.25" customHeight="1">
      <c r="A178" s="323"/>
      <c r="B178" s="309"/>
      <c r="C178" s="309"/>
      <c r="D178" s="309"/>
      <c r="E178" s="309"/>
      <c r="F178" s="309"/>
      <c r="G178" s="309"/>
      <c r="H178" s="309"/>
      <c r="I178" s="309"/>
      <c r="J178" s="309"/>
      <c r="K178" s="309"/>
      <c r="L178" s="309"/>
      <c r="M178" s="309"/>
      <c r="N178" s="309"/>
      <c r="O178" s="309"/>
      <c r="P178" s="309"/>
      <c r="Q178" s="309"/>
      <c r="R178" s="309"/>
      <c r="S178" s="309"/>
      <c r="T178" s="309"/>
      <c r="U178" s="312"/>
      <c r="V178" s="309"/>
      <c r="W178" s="309"/>
      <c r="X178" s="309"/>
      <c r="Y178" s="309"/>
      <c r="Z178" s="309"/>
    </row>
    <row r="179" spans="1:26" ht="11.25" customHeight="1">
      <c r="A179" s="323"/>
      <c r="B179" s="309"/>
      <c r="C179" s="309"/>
      <c r="D179" s="309"/>
      <c r="E179" s="309"/>
      <c r="F179" s="309"/>
      <c r="G179" s="309"/>
      <c r="H179" s="309"/>
      <c r="I179" s="309"/>
      <c r="J179" s="309"/>
      <c r="K179" s="309"/>
      <c r="L179" s="309"/>
      <c r="M179" s="309"/>
      <c r="N179" s="309"/>
      <c r="O179" s="309"/>
      <c r="P179" s="309"/>
      <c r="Q179" s="309"/>
      <c r="R179" s="309"/>
      <c r="S179" s="309"/>
      <c r="T179" s="309"/>
      <c r="U179" s="312"/>
      <c r="V179" s="309"/>
      <c r="W179" s="309"/>
      <c r="X179" s="309"/>
      <c r="Y179" s="309"/>
      <c r="Z179" s="309"/>
    </row>
    <row r="180" spans="1:26" ht="11.25" customHeight="1">
      <c r="A180" s="323"/>
      <c r="B180" s="309"/>
      <c r="C180" s="309"/>
      <c r="D180" s="309"/>
      <c r="E180" s="309"/>
      <c r="F180" s="309"/>
      <c r="G180" s="309"/>
      <c r="H180" s="309"/>
      <c r="I180" s="309"/>
      <c r="J180" s="309"/>
      <c r="K180" s="309"/>
      <c r="L180" s="309"/>
      <c r="M180" s="309"/>
      <c r="N180" s="309"/>
      <c r="O180" s="309"/>
      <c r="P180" s="309"/>
      <c r="Q180" s="309"/>
      <c r="R180" s="309"/>
      <c r="S180" s="309"/>
      <c r="T180" s="309"/>
      <c r="U180" s="312"/>
      <c r="V180" s="309"/>
      <c r="W180" s="309"/>
      <c r="X180" s="309"/>
      <c r="Y180" s="309"/>
      <c r="Z180" s="309"/>
    </row>
    <row r="181" spans="1:26" ht="11.25" customHeight="1">
      <c r="A181" s="323"/>
      <c r="B181" s="309"/>
      <c r="C181" s="309"/>
      <c r="D181" s="309"/>
      <c r="E181" s="309"/>
      <c r="F181" s="309"/>
      <c r="G181" s="309"/>
      <c r="H181" s="309"/>
      <c r="I181" s="309"/>
      <c r="J181" s="309"/>
      <c r="K181" s="309"/>
      <c r="L181" s="309"/>
      <c r="M181" s="309"/>
      <c r="N181" s="309"/>
      <c r="O181" s="309"/>
      <c r="P181" s="309"/>
      <c r="Q181" s="309"/>
      <c r="R181" s="309"/>
      <c r="S181" s="309"/>
      <c r="T181" s="309"/>
      <c r="U181" s="312"/>
      <c r="V181" s="309"/>
      <c r="W181" s="309"/>
      <c r="X181" s="309"/>
      <c r="Y181" s="309"/>
      <c r="Z181" s="309"/>
    </row>
    <row r="182" spans="1:26" ht="11.25" customHeight="1">
      <c r="A182" s="323"/>
      <c r="B182" s="309"/>
      <c r="C182" s="309"/>
      <c r="D182" s="309"/>
      <c r="E182" s="309"/>
      <c r="F182" s="309"/>
      <c r="G182" s="309"/>
      <c r="H182" s="309"/>
      <c r="I182" s="309"/>
      <c r="J182" s="309"/>
      <c r="K182" s="309"/>
      <c r="L182" s="309"/>
      <c r="M182" s="309"/>
      <c r="N182" s="309"/>
      <c r="O182" s="309"/>
      <c r="P182" s="309"/>
      <c r="Q182" s="309"/>
      <c r="R182" s="309"/>
      <c r="S182" s="309"/>
      <c r="T182" s="309"/>
      <c r="U182" s="312"/>
      <c r="V182" s="309"/>
      <c r="W182" s="309"/>
      <c r="X182" s="309"/>
      <c r="Y182" s="309"/>
      <c r="Z182" s="309"/>
    </row>
    <row r="183" spans="1:26" ht="11.25" customHeight="1">
      <c r="A183" s="323"/>
      <c r="B183" s="309"/>
      <c r="C183" s="309"/>
      <c r="D183" s="309"/>
      <c r="E183" s="309"/>
      <c r="F183" s="309"/>
      <c r="G183" s="309"/>
      <c r="H183" s="309"/>
      <c r="I183" s="309"/>
      <c r="J183" s="309"/>
      <c r="K183" s="309"/>
      <c r="L183" s="309"/>
      <c r="M183" s="309"/>
      <c r="N183" s="309"/>
      <c r="O183" s="309"/>
      <c r="P183" s="309"/>
      <c r="Q183" s="309"/>
      <c r="R183" s="309"/>
      <c r="S183" s="309"/>
      <c r="T183" s="309"/>
      <c r="U183" s="312"/>
      <c r="V183" s="309"/>
      <c r="W183" s="309"/>
      <c r="X183" s="309"/>
      <c r="Y183" s="309"/>
      <c r="Z183" s="309"/>
    </row>
    <row r="184" spans="1:26" ht="11.25" customHeight="1">
      <c r="A184" s="323"/>
      <c r="B184" s="309"/>
      <c r="C184" s="309"/>
      <c r="D184" s="309"/>
      <c r="E184" s="309"/>
      <c r="F184" s="309"/>
      <c r="G184" s="309"/>
      <c r="H184" s="309"/>
      <c r="I184" s="309"/>
      <c r="J184" s="309"/>
      <c r="K184" s="309"/>
      <c r="L184" s="309"/>
      <c r="M184" s="309"/>
      <c r="N184" s="309"/>
      <c r="O184" s="309"/>
      <c r="P184" s="309"/>
      <c r="Q184" s="309"/>
      <c r="R184" s="309"/>
      <c r="S184" s="309"/>
      <c r="T184" s="309"/>
      <c r="U184" s="312"/>
      <c r="V184" s="309"/>
      <c r="W184" s="309"/>
      <c r="X184" s="309"/>
      <c r="Y184" s="309"/>
      <c r="Z184" s="309"/>
    </row>
    <row r="185" spans="1:26" ht="11.25" customHeight="1">
      <c r="A185" s="323"/>
      <c r="B185" s="309"/>
      <c r="C185" s="309"/>
      <c r="D185" s="309"/>
      <c r="E185" s="309"/>
      <c r="F185" s="309"/>
      <c r="G185" s="309"/>
      <c r="H185" s="309"/>
      <c r="I185" s="309"/>
      <c r="J185" s="309"/>
      <c r="K185" s="309"/>
      <c r="L185" s="309"/>
      <c r="M185" s="309"/>
      <c r="N185" s="309"/>
      <c r="O185" s="309"/>
      <c r="P185" s="309"/>
      <c r="Q185" s="309"/>
      <c r="R185" s="309"/>
      <c r="S185" s="309"/>
      <c r="T185" s="309"/>
      <c r="U185" s="312"/>
      <c r="V185" s="309"/>
      <c r="W185" s="309"/>
      <c r="X185" s="309"/>
      <c r="Y185" s="309"/>
      <c r="Z185" s="309"/>
    </row>
    <row r="186" spans="1:26" ht="11.25" customHeight="1">
      <c r="A186" s="323"/>
      <c r="B186" s="309"/>
      <c r="C186" s="309"/>
      <c r="D186" s="309"/>
      <c r="E186" s="309"/>
      <c r="F186" s="309"/>
      <c r="G186" s="309"/>
      <c r="H186" s="309"/>
      <c r="I186" s="309"/>
      <c r="J186" s="309"/>
      <c r="K186" s="309"/>
      <c r="L186" s="309"/>
      <c r="M186" s="309"/>
      <c r="N186" s="309"/>
      <c r="O186" s="309"/>
      <c r="P186" s="309"/>
      <c r="Q186" s="309"/>
      <c r="R186" s="309"/>
      <c r="S186" s="309"/>
      <c r="T186" s="309"/>
      <c r="U186" s="312"/>
      <c r="V186" s="309"/>
      <c r="W186" s="309"/>
      <c r="X186" s="309"/>
      <c r="Y186" s="309"/>
      <c r="Z186" s="309"/>
    </row>
    <row r="187" spans="1:26" ht="11.25" customHeight="1">
      <c r="A187" s="323"/>
      <c r="B187" s="309"/>
      <c r="C187" s="309"/>
      <c r="D187" s="309"/>
      <c r="E187" s="309"/>
      <c r="F187" s="309"/>
      <c r="G187" s="309"/>
      <c r="H187" s="309"/>
      <c r="I187" s="309"/>
      <c r="J187" s="309"/>
      <c r="K187" s="309"/>
      <c r="L187" s="309"/>
      <c r="M187" s="309"/>
      <c r="N187" s="309"/>
      <c r="O187" s="309"/>
      <c r="P187" s="309"/>
      <c r="Q187" s="309"/>
      <c r="R187" s="309"/>
      <c r="S187" s="309"/>
      <c r="T187" s="309"/>
      <c r="U187" s="312"/>
      <c r="V187" s="309"/>
      <c r="W187" s="309"/>
      <c r="X187" s="309"/>
      <c r="Y187" s="309"/>
      <c r="Z187" s="309"/>
    </row>
    <row r="188" spans="1:26" ht="11.25" customHeight="1">
      <c r="A188" s="323"/>
      <c r="B188" s="309"/>
      <c r="C188" s="309"/>
      <c r="D188" s="309"/>
      <c r="E188" s="309"/>
      <c r="F188" s="309"/>
      <c r="G188" s="309"/>
      <c r="H188" s="309"/>
      <c r="I188" s="309"/>
      <c r="J188" s="309"/>
      <c r="K188" s="309"/>
      <c r="L188" s="309"/>
      <c r="M188" s="309"/>
      <c r="N188" s="309"/>
      <c r="O188" s="309"/>
      <c r="P188" s="309"/>
      <c r="Q188" s="309"/>
      <c r="R188" s="309"/>
      <c r="S188" s="309"/>
      <c r="T188" s="309"/>
      <c r="U188" s="312"/>
      <c r="V188" s="309"/>
      <c r="W188" s="309"/>
      <c r="X188" s="309"/>
      <c r="Y188" s="309"/>
      <c r="Z188" s="309"/>
    </row>
    <row r="189" spans="1:26" ht="11.25" customHeight="1">
      <c r="A189" s="323"/>
      <c r="B189" s="309"/>
      <c r="C189" s="309"/>
      <c r="D189" s="309"/>
      <c r="E189" s="309"/>
      <c r="F189" s="309"/>
      <c r="G189" s="309"/>
      <c r="H189" s="309"/>
      <c r="I189" s="309"/>
      <c r="J189" s="309"/>
      <c r="K189" s="309"/>
      <c r="L189" s="309"/>
      <c r="M189" s="309"/>
      <c r="N189" s="309"/>
      <c r="O189" s="309"/>
      <c r="P189" s="309"/>
      <c r="Q189" s="309"/>
      <c r="R189" s="309"/>
      <c r="S189" s="309"/>
      <c r="T189" s="309"/>
      <c r="U189" s="312"/>
      <c r="V189" s="309"/>
      <c r="W189" s="309"/>
      <c r="X189" s="309"/>
      <c r="Y189" s="309"/>
      <c r="Z189" s="309"/>
    </row>
    <row r="190" spans="1:26" ht="11.25" customHeight="1">
      <c r="A190" s="323"/>
      <c r="B190" s="309"/>
      <c r="C190" s="309"/>
      <c r="D190" s="309"/>
      <c r="E190" s="309"/>
      <c r="F190" s="309"/>
      <c r="G190" s="309"/>
      <c r="H190" s="309"/>
      <c r="I190" s="309"/>
      <c r="J190" s="309"/>
      <c r="K190" s="309"/>
      <c r="L190" s="309"/>
      <c r="M190" s="309"/>
      <c r="N190" s="309"/>
      <c r="O190" s="309"/>
      <c r="P190" s="309"/>
      <c r="Q190" s="309"/>
      <c r="R190" s="309"/>
      <c r="S190" s="309"/>
      <c r="T190" s="309"/>
      <c r="U190" s="312"/>
      <c r="V190" s="309"/>
      <c r="W190" s="309"/>
      <c r="X190" s="309"/>
      <c r="Y190" s="309"/>
      <c r="Z190" s="309"/>
    </row>
    <row r="191" spans="1:26" ht="11.25" customHeight="1">
      <c r="A191" s="323"/>
      <c r="B191" s="309"/>
      <c r="C191" s="309"/>
      <c r="D191" s="309"/>
      <c r="E191" s="309"/>
      <c r="F191" s="309"/>
      <c r="G191" s="309"/>
      <c r="H191" s="309"/>
      <c r="I191" s="309"/>
      <c r="J191" s="309"/>
      <c r="K191" s="309"/>
      <c r="L191" s="309"/>
      <c r="M191" s="309"/>
      <c r="N191" s="309"/>
      <c r="O191" s="309"/>
      <c r="P191" s="309"/>
      <c r="Q191" s="309"/>
      <c r="R191" s="309"/>
      <c r="S191" s="309"/>
      <c r="T191" s="309"/>
      <c r="U191" s="312"/>
      <c r="V191" s="309"/>
      <c r="W191" s="309"/>
      <c r="X191" s="309"/>
      <c r="Y191" s="309"/>
      <c r="Z191" s="309"/>
    </row>
    <row r="192" spans="1:26" ht="11.25" customHeight="1">
      <c r="A192" s="323"/>
      <c r="B192" s="309"/>
      <c r="C192" s="309"/>
      <c r="D192" s="309"/>
      <c r="E192" s="309"/>
      <c r="F192" s="309"/>
      <c r="G192" s="309"/>
      <c r="H192" s="309"/>
      <c r="I192" s="309"/>
      <c r="J192" s="309"/>
      <c r="K192" s="309"/>
      <c r="L192" s="309"/>
      <c r="M192" s="309"/>
      <c r="N192" s="309"/>
      <c r="O192" s="309"/>
      <c r="P192" s="309"/>
      <c r="Q192" s="309"/>
      <c r="R192" s="309"/>
      <c r="S192" s="309"/>
      <c r="T192" s="309"/>
      <c r="U192" s="312"/>
      <c r="V192" s="309"/>
      <c r="W192" s="309"/>
      <c r="X192" s="309"/>
      <c r="Y192" s="309"/>
      <c r="Z192" s="309"/>
    </row>
    <row r="193" spans="1:26" ht="11.25" customHeight="1">
      <c r="A193" s="323"/>
      <c r="B193" s="309"/>
      <c r="C193" s="309"/>
      <c r="D193" s="309"/>
      <c r="E193" s="309"/>
      <c r="F193" s="309"/>
      <c r="G193" s="309"/>
      <c r="H193" s="309"/>
      <c r="I193" s="309"/>
      <c r="J193" s="309"/>
      <c r="K193" s="309"/>
      <c r="L193" s="309"/>
      <c r="M193" s="309"/>
      <c r="N193" s="309"/>
      <c r="O193" s="309"/>
      <c r="P193" s="309"/>
      <c r="Q193" s="309"/>
      <c r="R193" s="309"/>
      <c r="S193" s="309"/>
      <c r="T193" s="309"/>
      <c r="U193" s="312"/>
      <c r="V193" s="309"/>
      <c r="W193" s="309"/>
      <c r="X193" s="309"/>
      <c r="Y193" s="309"/>
      <c r="Z193" s="309"/>
    </row>
    <row r="194" spans="1:26" ht="11.25" customHeight="1">
      <c r="A194" s="323"/>
      <c r="B194" s="309"/>
      <c r="C194" s="309"/>
      <c r="D194" s="309"/>
      <c r="E194" s="309"/>
      <c r="F194" s="309"/>
      <c r="G194" s="309"/>
      <c r="H194" s="309"/>
      <c r="I194" s="309"/>
      <c r="J194" s="309"/>
      <c r="K194" s="309"/>
      <c r="L194" s="309"/>
      <c r="M194" s="309"/>
      <c r="N194" s="309"/>
      <c r="O194" s="309"/>
      <c r="P194" s="309"/>
      <c r="Q194" s="309"/>
      <c r="R194" s="309"/>
      <c r="S194" s="309"/>
      <c r="T194" s="309"/>
      <c r="U194" s="312"/>
      <c r="V194" s="309"/>
      <c r="W194" s="309"/>
      <c r="X194" s="309"/>
      <c r="Y194" s="309"/>
      <c r="Z194" s="309"/>
    </row>
    <row r="195" spans="1:26" ht="11.25" customHeight="1">
      <c r="A195" s="323"/>
      <c r="B195" s="309"/>
      <c r="C195" s="309"/>
      <c r="D195" s="309"/>
      <c r="E195" s="309"/>
      <c r="F195" s="309"/>
      <c r="G195" s="309"/>
      <c r="H195" s="309"/>
      <c r="I195" s="309"/>
      <c r="J195" s="309"/>
      <c r="K195" s="309"/>
      <c r="L195" s="309"/>
      <c r="M195" s="309"/>
      <c r="N195" s="309"/>
      <c r="O195" s="309"/>
      <c r="P195" s="309"/>
      <c r="Q195" s="309"/>
      <c r="R195" s="309"/>
      <c r="S195" s="309"/>
      <c r="T195" s="309"/>
      <c r="U195" s="312"/>
      <c r="V195" s="309"/>
      <c r="W195" s="309"/>
      <c r="X195" s="309"/>
      <c r="Y195" s="309"/>
      <c r="Z195" s="309"/>
    </row>
    <row r="196" spans="1:26" ht="11.25" customHeight="1">
      <c r="A196" s="323"/>
      <c r="B196" s="309"/>
      <c r="C196" s="309"/>
      <c r="D196" s="309"/>
      <c r="E196" s="309"/>
      <c r="F196" s="309"/>
      <c r="G196" s="309"/>
      <c r="H196" s="309"/>
      <c r="I196" s="309"/>
      <c r="J196" s="309"/>
      <c r="K196" s="309"/>
      <c r="L196" s="309"/>
      <c r="M196" s="309"/>
      <c r="N196" s="309"/>
      <c r="O196" s="309"/>
      <c r="P196" s="309"/>
      <c r="Q196" s="309"/>
      <c r="R196" s="309"/>
      <c r="S196" s="309"/>
      <c r="T196" s="309"/>
      <c r="U196" s="312"/>
      <c r="V196" s="309"/>
      <c r="W196" s="309"/>
      <c r="X196" s="309"/>
      <c r="Y196" s="309"/>
      <c r="Z196" s="309"/>
    </row>
    <row r="197" spans="1:26" ht="11.25" customHeight="1">
      <c r="A197" s="323"/>
      <c r="B197" s="309"/>
      <c r="C197" s="309"/>
      <c r="D197" s="309"/>
      <c r="E197" s="309"/>
      <c r="F197" s="309"/>
      <c r="G197" s="309"/>
      <c r="H197" s="309"/>
      <c r="I197" s="309"/>
      <c r="J197" s="309"/>
      <c r="K197" s="309"/>
      <c r="L197" s="309"/>
      <c r="M197" s="309"/>
      <c r="N197" s="309"/>
      <c r="O197" s="309"/>
      <c r="P197" s="309"/>
      <c r="Q197" s="309"/>
      <c r="R197" s="309"/>
      <c r="S197" s="309"/>
      <c r="T197" s="309"/>
      <c r="U197" s="312"/>
      <c r="V197" s="309"/>
      <c r="W197" s="309"/>
      <c r="X197" s="309"/>
      <c r="Y197" s="309"/>
      <c r="Z197" s="309"/>
    </row>
    <row r="198" spans="1:26" ht="11.25" customHeight="1">
      <c r="A198" s="323"/>
      <c r="B198" s="309"/>
      <c r="C198" s="309"/>
      <c r="D198" s="309"/>
      <c r="E198" s="309"/>
      <c r="F198" s="309"/>
      <c r="G198" s="309"/>
      <c r="H198" s="309"/>
      <c r="I198" s="309"/>
      <c r="J198" s="309"/>
      <c r="K198" s="309"/>
      <c r="L198" s="309"/>
      <c r="M198" s="309"/>
      <c r="N198" s="309"/>
      <c r="O198" s="309"/>
      <c r="P198" s="309"/>
      <c r="Q198" s="309"/>
      <c r="R198" s="309"/>
      <c r="S198" s="309"/>
      <c r="T198" s="309"/>
      <c r="U198" s="312"/>
      <c r="V198" s="309"/>
      <c r="W198" s="309"/>
      <c r="X198" s="309"/>
      <c r="Y198" s="309"/>
      <c r="Z198" s="309"/>
    </row>
    <row r="199" spans="1:26" ht="11.25" customHeight="1">
      <c r="A199" s="323"/>
      <c r="B199" s="309"/>
      <c r="C199" s="309"/>
      <c r="D199" s="309"/>
      <c r="E199" s="309"/>
      <c r="F199" s="309"/>
      <c r="G199" s="309"/>
      <c r="H199" s="309"/>
      <c r="I199" s="309"/>
      <c r="J199" s="309"/>
      <c r="K199" s="309"/>
      <c r="L199" s="309"/>
      <c r="M199" s="309"/>
      <c r="N199" s="309"/>
      <c r="O199" s="309"/>
      <c r="P199" s="309"/>
      <c r="Q199" s="309"/>
      <c r="R199" s="309"/>
      <c r="S199" s="309"/>
      <c r="T199" s="309"/>
      <c r="U199" s="312"/>
      <c r="V199" s="309"/>
      <c r="W199" s="309"/>
      <c r="X199" s="309"/>
      <c r="Y199" s="309"/>
      <c r="Z199" s="309"/>
    </row>
    <row r="200" spans="1:26" ht="11.25" customHeight="1">
      <c r="A200" s="323"/>
      <c r="B200" s="309"/>
      <c r="C200" s="309"/>
      <c r="D200" s="309"/>
      <c r="E200" s="309"/>
      <c r="F200" s="309"/>
      <c r="G200" s="309"/>
      <c r="H200" s="309"/>
      <c r="I200" s="309"/>
      <c r="J200" s="309"/>
      <c r="K200" s="309"/>
      <c r="L200" s="309"/>
      <c r="M200" s="309"/>
      <c r="N200" s="309"/>
      <c r="O200" s="309"/>
      <c r="P200" s="309"/>
      <c r="Q200" s="309"/>
      <c r="R200" s="309"/>
      <c r="S200" s="309"/>
      <c r="T200" s="309"/>
      <c r="U200" s="312"/>
      <c r="V200" s="309"/>
      <c r="W200" s="309"/>
      <c r="X200" s="309"/>
      <c r="Y200" s="309"/>
      <c r="Z200" s="309"/>
    </row>
    <row r="201" spans="1:26" ht="11.25" customHeight="1">
      <c r="A201" s="323"/>
      <c r="B201" s="309"/>
      <c r="C201" s="309"/>
      <c r="D201" s="309"/>
      <c r="E201" s="309"/>
      <c r="F201" s="309"/>
      <c r="G201" s="309"/>
      <c r="H201" s="309"/>
      <c r="I201" s="309"/>
      <c r="J201" s="309"/>
      <c r="K201" s="309"/>
      <c r="L201" s="309"/>
      <c r="M201" s="309"/>
      <c r="N201" s="309"/>
      <c r="O201" s="309"/>
      <c r="P201" s="309"/>
      <c r="Q201" s="309"/>
      <c r="R201" s="309"/>
      <c r="S201" s="309"/>
      <c r="T201" s="309"/>
      <c r="U201" s="312"/>
      <c r="V201" s="309"/>
      <c r="W201" s="309"/>
      <c r="X201" s="309"/>
      <c r="Y201" s="309"/>
      <c r="Z201" s="309"/>
    </row>
    <row r="202" spans="1:26" ht="11.25" customHeight="1">
      <c r="A202" s="323"/>
      <c r="B202" s="309"/>
      <c r="C202" s="309"/>
      <c r="D202" s="309"/>
      <c r="E202" s="309"/>
      <c r="F202" s="309"/>
      <c r="G202" s="309"/>
      <c r="H202" s="309"/>
      <c r="I202" s="309"/>
      <c r="J202" s="309"/>
      <c r="K202" s="309"/>
      <c r="L202" s="309"/>
      <c r="M202" s="309"/>
      <c r="N202" s="309"/>
      <c r="O202" s="309"/>
      <c r="P202" s="309"/>
      <c r="Q202" s="309"/>
      <c r="R202" s="309"/>
      <c r="S202" s="309"/>
      <c r="T202" s="309"/>
      <c r="U202" s="312"/>
      <c r="V202" s="309"/>
      <c r="W202" s="309"/>
      <c r="X202" s="309"/>
      <c r="Y202" s="309"/>
      <c r="Z202" s="309"/>
    </row>
    <row r="203" spans="1:26" ht="11.25" customHeight="1">
      <c r="A203" s="323"/>
      <c r="B203" s="309"/>
      <c r="C203" s="309"/>
      <c r="D203" s="309"/>
      <c r="E203" s="309"/>
      <c r="F203" s="309"/>
      <c r="G203" s="309"/>
      <c r="H203" s="309"/>
      <c r="I203" s="309"/>
      <c r="J203" s="309"/>
      <c r="K203" s="309"/>
      <c r="L203" s="309"/>
      <c r="M203" s="309"/>
      <c r="N203" s="309"/>
      <c r="O203" s="309"/>
      <c r="P203" s="309"/>
      <c r="Q203" s="309"/>
      <c r="R203" s="309"/>
      <c r="S203" s="309"/>
      <c r="T203" s="309"/>
      <c r="U203" s="312"/>
      <c r="V203" s="309"/>
      <c r="W203" s="309"/>
      <c r="X203" s="309"/>
      <c r="Y203" s="309"/>
      <c r="Z203" s="309"/>
    </row>
    <row r="204" spans="1:26" ht="11.25" customHeight="1">
      <c r="A204" s="323"/>
      <c r="B204" s="309"/>
      <c r="C204" s="309"/>
      <c r="D204" s="309"/>
      <c r="E204" s="309"/>
      <c r="F204" s="309"/>
      <c r="G204" s="309"/>
      <c r="H204" s="309"/>
      <c r="I204" s="309"/>
      <c r="J204" s="309"/>
      <c r="K204" s="309"/>
      <c r="L204" s="309"/>
      <c r="M204" s="309"/>
      <c r="N204" s="309"/>
      <c r="O204" s="309"/>
      <c r="P204" s="309"/>
      <c r="Q204" s="309"/>
      <c r="R204" s="309"/>
      <c r="S204" s="309"/>
      <c r="T204" s="309"/>
      <c r="U204" s="312"/>
      <c r="V204" s="309"/>
      <c r="W204" s="309"/>
      <c r="X204" s="309"/>
      <c r="Y204" s="309"/>
      <c r="Z204" s="309"/>
    </row>
    <row r="205" spans="1:26" ht="11.25" customHeight="1">
      <c r="A205" s="323"/>
      <c r="B205" s="309"/>
      <c r="C205" s="309"/>
      <c r="D205" s="309"/>
      <c r="E205" s="309"/>
      <c r="F205" s="309"/>
      <c r="G205" s="309"/>
      <c r="H205" s="309"/>
      <c r="I205" s="309"/>
      <c r="J205" s="309"/>
      <c r="K205" s="309"/>
      <c r="L205" s="309"/>
      <c r="M205" s="309"/>
      <c r="N205" s="309"/>
      <c r="O205" s="309"/>
      <c r="P205" s="309"/>
      <c r="Q205" s="309"/>
      <c r="R205" s="309"/>
      <c r="S205" s="309"/>
      <c r="T205" s="309"/>
      <c r="U205" s="312"/>
      <c r="V205" s="309"/>
      <c r="W205" s="309"/>
      <c r="X205" s="309"/>
      <c r="Y205" s="309"/>
      <c r="Z205" s="309"/>
    </row>
    <row r="206" spans="1:26" ht="11.25" customHeight="1">
      <c r="A206" s="323"/>
      <c r="B206" s="309"/>
      <c r="C206" s="309"/>
      <c r="D206" s="309"/>
      <c r="E206" s="309"/>
      <c r="F206" s="309"/>
      <c r="G206" s="309"/>
      <c r="H206" s="309"/>
      <c r="I206" s="309"/>
      <c r="J206" s="309"/>
      <c r="K206" s="309"/>
      <c r="L206" s="309"/>
      <c r="M206" s="309"/>
      <c r="N206" s="309"/>
      <c r="O206" s="309"/>
      <c r="P206" s="309"/>
      <c r="Q206" s="309"/>
      <c r="R206" s="309"/>
      <c r="S206" s="309"/>
      <c r="T206" s="309"/>
      <c r="U206" s="312"/>
      <c r="V206" s="309"/>
      <c r="W206" s="309"/>
      <c r="X206" s="309"/>
      <c r="Y206" s="309"/>
      <c r="Z206" s="309"/>
    </row>
    <row r="207" spans="1:26" ht="11.25" customHeight="1">
      <c r="A207" s="323"/>
      <c r="B207" s="309"/>
      <c r="C207" s="309"/>
      <c r="D207" s="309"/>
      <c r="E207" s="309"/>
      <c r="F207" s="309"/>
      <c r="G207" s="309"/>
      <c r="H207" s="309"/>
      <c r="I207" s="309"/>
      <c r="J207" s="309"/>
      <c r="K207" s="309"/>
      <c r="L207" s="309"/>
      <c r="M207" s="309"/>
      <c r="N207" s="309"/>
      <c r="O207" s="309"/>
      <c r="P207" s="309"/>
      <c r="Q207" s="309"/>
      <c r="R207" s="309"/>
      <c r="S207" s="309"/>
      <c r="T207" s="309"/>
      <c r="U207" s="312"/>
      <c r="V207" s="309"/>
      <c r="W207" s="309"/>
      <c r="X207" s="309"/>
      <c r="Y207" s="309"/>
      <c r="Z207" s="309"/>
    </row>
    <row r="208" spans="1:26" ht="11.25" customHeight="1">
      <c r="A208" s="323"/>
      <c r="B208" s="309"/>
      <c r="C208" s="309"/>
      <c r="D208" s="309"/>
      <c r="E208" s="309"/>
      <c r="F208" s="309"/>
      <c r="G208" s="309"/>
      <c r="H208" s="309"/>
      <c r="I208" s="309"/>
      <c r="J208" s="309"/>
      <c r="K208" s="309"/>
      <c r="L208" s="309"/>
      <c r="M208" s="309"/>
      <c r="N208" s="309"/>
      <c r="O208" s="309"/>
      <c r="P208" s="309"/>
      <c r="Q208" s="309"/>
      <c r="R208" s="309"/>
      <c r="S208" s="309"/>
      <c r="T208" s="309"/>
      <c r="U208" s="312"/>
      <c r="V208" s="309"/>
      <c r="W208" s="309"/>
      <c r="X208" s="309"/>
      <c r="Y208" s="309"/>
      <c r="Z208" s="309"/>
    </row>
    <row r="209" spans="1:26" ht="11.25" customHeight="1">
      <c r="A209" s="323"/>
      <c r="B209" s="309"/>
      <c r="C209" s="309"/>
      <c r="D209" s="309"/>
      <c r="E209" s="309"/>
      <c r="F209" s="309"/>
      <c r="G209" s="309"/>
      <c r="H209" s="309"/>
      <c r="I209" s="309"/>
      <c r="J209" s="309"/>
      <c r="K209" s="309"/>
      <c r="L209" s="309"/>
      <c r="M209" s="309"/>
      <c r="N209" s="309"/>
      <c r="O209" s="309"/>
      <c r="P209" s="309"/>
      <c r="Q209" s="309"/>
      <c r="R209" s="309"/>
      <c r="S209" s="309"/>
      <c r="T209" s="309"/>
      <c r="U209" s="312"/>
      <c r="V209" s="309"/>
      <c r="W209" s="309"/>
      <c r="X209" s="309"/>
      <c r="Y209" s="309"/>
      <c r="Z209" s="309"/>
    </row>
    <row r="210" spans="1:26" ht="11.25" customHeight="1">
      <c r="A210" s="323"/>
      <c r="B210" s="309"/>
      <c r="C210" s="309"/>
      <c r="D210" s="309"/>
      <c r="E210" s="309"/>
      <c r="F210" s="309"/>
      <c r="G210" s="309"/>
      <c r="H210" s="309"/>
      <c r="I210" s="309"/>
      <c r="J210" s="309"/>
      <c r="K210" s="309"/>
      <c r="L210" s="309"/>
      <c r="M210" s="309"/>
      <c r="N210" s="309"/>
      <c r="O210" s="309"/>
      <c r="P210" s="309"/>
      <c r="Q210" s="309"/>
      <c r="R210" s="309"/>
      <c r="S210" s="309"/>
      <c r="T210" s="309"/>
      <c r="U210" s="312"/>
      <c r="V210" s="309"/>
      <c r="W210" s="309"/>
      <c r="X210" s="309"/>
      <c r="Y210" s="309"/>
      <c r="Z210" s="309"/>
    </row>
    <row r="211" spans="1:26" ht="11.25" customHeight="1">
      <c r="A211" s="323"/>
      <c r="B211" s="309"/>
      <c r="C211" s="309"/>
      <c r="D211" s="309"/>
      <c r="E211" s="309"/>
      <c r="F211" s="309"/>
      <c r="G211" s="309"/>
      <c r="H211" s="309"/>
      <c r="I211" s="309"/>
      <c r="J211" s="309"/>
      <c r="K211" s="309"/>
      <c r="L211" s="309"/>
      <c r="M211" s="309"/>
      <c r="N211" s="309"/>
      <c r="O211" s="309"/>
      <c r="P211" s="309"/>
      <c r="Q211" s="309"/>
      <c r="R211" s="309"/>
      <c r="S211" s="309"/>
      <c r="T211" s="309"/>
      <c r="U211" s="312"/>
      <c r="V211" s="309"/>
      <c r="W211" s="309"/>
      <c r="X211" s="309"/>
      <c r="Y211" s="309"/>
      <c r="Z211" s="309"/>
    </row>
    <row r="212" spans="1:26" ht="11.25" customHeight="1">
      <c r="A212" s="323"/>
      <c r="B212" s="309"/>
      <c r="C212" s="309"/>
      <c r="D212" s="309"/>
      <c r="E212" s="309"/>
      <c r="F212" s="309"/>
      <c r="G212" s="309"/>
      <c r="H212" s="309"/>
      <c r="I212" s="309"/>
      <c r="J212" s="309"/>
      <c r="K212" s="309"/>
      <c r="L212" s="309"/>
      <c r="M212" s="309"/>
      <c r="N212" s="309"/>
      <c r="O212" s="309"/>
      <c r="P212" s="309"/>
      <c r="Q212" s="309"/>
      <c r="R212" s="309"/>
      <c r="S212" s="309"/>
      <c r="T212" s="309"/>
      <c r="U212" s="312"/>
      <c r="V212" s="309"/>
      <c r="W212" s="309"/>
      <c r="X212" s="309"/>
      <c r="Y212" s="309"/>
      <c r="Z212" s="309"/>
    </row>
    <row r="213" spans="1:26" ht="11.25" customHeight="1">
      <c r="A213" s="323"/>
      <c r="B213" s="309"/>
      <c r="C213" s="309"/>
      <c r="D213" s="309"/>
      <c r="E213" s="309"/>
      <c r="F213" s="309"/>
      <c r="G213" s="309"/>
      <c r="H213" s="309"/>
      <c r="I213" s="309"/>
      <c r="J213" s="309"/>
      <c r="K213" s="309"/>
      <c r="L213" s="309"/>
      <c r="M213" s="309"/>
      <c r="N213" s="309"/>
      <c r="O213" s="309"/>
      <c r="P213" s="309"/>
      <c r="Q213" s="309"/>
      <c r="R213" s="309"/>
      <c r="S213" s="309"/>
      <c r="T213" s="309"/>
      <c r="U213" s="312"/>
      <c r="V213" s="309"/>
      <c r="W213" s="309"/>
      <c r="X213" s="309"/>
      <c r="Y213" s="309"/>
      <c r="Z213" s="309"/>
    </row>
    <row r="214" spans="1:26" ht="11.25" customHeight="1">
      <c r="A214" s="323"/>
      <c r="B214" s="309"/>
      <c r="C214" s="309"/>
      <c r="D214" s="309"/>
      <c r="E214" s="309"/>
      <c r="F214" s="309"/>
      <c r="G214" s="309"/>
      <c r="H214" s="309"/>
      <c r="I214" s="309"/>
      <c r="J214" s="309"/>
      <c r="K214" s="309"/>
      <c r="L214" s="309"/>
      <c r="M214" s="309"/>
      <c r="N214" s="309"/>
      <c r="O214" s="309"/>
      <c r="P214" s="309"/>
      <c r="Q214" s="309"/>
      <c r="R214" s="309"/>
      <c r="S214" s="309"/>
      <c r="T214" s="309"/>
      <c r="U214" s="312"/>
      <c r="V214" s="309"/>
      <c r="W214" s="309"/>
      <c r="X214" s="309"/>
      <c r="Y214" s="309"/>
      <c r="Z214" s="309"/>
    </row>
    <row r="215" spans="1:26" ht="11.25" customHeight="1">
      <c r="A215" s="323"/>
      <c r="B215" s="309"/>
      <c r="C215" s="309"/>
      <c r="D215" s="309"/>
      <c r="E215" s="309"/>
      <c r="F215" s="309"/>
      <c r="G215" s="309"/>
      <c r="H215" s="309"/>
      <c r="I215" s="309"/>
      <c r="J215" s="309"/>
      <c r="K215" s="309"/>
      <c r="L215" s="309"/>
      <c r="M215" s="309"/>
      <c r="N215" s="309"/>
      <c r="O215" s="309"/>
      <c r="P215" s="309"/>
      <c r="Q215" s="309"/>
      <c r="R215" s="309"/>
      <c r="S215" s="309"/>
      <c r="T215" s="309"/>
      <c r="U215" s="312"/>
      <c r="V215" s="309"/>
      <c r="W215" s="309"/>
      <c r="X215" s="309"/>
      <c r="Y215" s="309"/>
      <c r="Z215" s="309"/>
    </row>
    <row r="216" spans="1:26" ht="11.25" customHeight="1">
      <c r="A216" s="323"/>
      <c r="B216" s="309"/>
      <c r="C216" s="309"/>
      <c r="D216" s="309"/>
      <c r="E216" s="309"/>
      <c r="F216" s="309"/>
      <c r="G216" s="309"/>
      <c r="H216" s="309"/>
      <c r="I216" s="309"/>
      <c r="J216" s="309"/>
      <c r="K216" s="309"/>
      <c r="L216" s="309"/>
      <c r="M216" s="309"/>
      <c r="N216" s="309"/>
      <c r="O216" s="309"/>
      <c r="P216" s="309"/>
      <c r="Q216" s="309"/>
      <c r="R216" s="309"/>
      <c r="S216" s="309"/>
      <c r="T216" s="309"/>
      <c r="U216" s="312"/>
      <c r="V216" s="309"/>
      <c r="W216" s="309"/>
      <c r="X216" s="309"/>
      <c r="Y216" s="309"/>
      <c r="Z216" s="309"/>
    </row>
    <row r="217" spans="1:26" ht="11.25" customHeight="1">
      <c r="A217" s="323"/>
      <c r="B217" s="309"/>
      <c r="C217" s="309"/>
      <c r="D217" s="309"/>
      <c r="E217" s="309"/>
      <c r="F217" s="309"/>
      <c r="G217" s="309"/>
      <c r="H217" s="309"/>
      <c r="I217" s="309"/>
      <c r="J217" s="309"/>
      <c r="K217" s="309"/>
      <c r="L217" s="309"/>
      <c r="M217" s="309"/>
      <c r="N217" s="309"/>
      <c r="O217" s="309"/>
      <c r="P217" s="309"/>
      <c r="Q217" s="309"/>
      <c r="R217" s="309"/>
      <c r="S217" s="309"/>
      <c r="T217" s="309"/>
      <c r="U217" s="312"/>
      <c r="V217" s="309"/>
      <c r="W217" s="309"/>
      <c r="X217" s="309"/>
      <c r="Y217" s="309"/>
      <c r="Z217" s="309"/>
    </row>
    <row r="218" spans="1:26" ht="11.25" customHeight="1">
      <c r="A218" s="323"/>
      <c r="B218" s="309"/>
      <c r="C218" s="309"/>
      <c r="D218" s="309"/>
      <c r="E218" s="309"/>
      <c r="F218" s="309"/>
      <c r="G218" s="309"/>
      <c r="H218" s="309"/>
      <c r="I218" s="309"/>
      <c r="J218" s="309"/>
      <c r="K218" s="309"/>
      <c r="L218" s="309"/>
      <c r="M218" s="309"/>
      <c r="N218" s="309"/>
      <c r="O218" s="309"/>
      <c r="P218" s="309"/>
      <c r="Q218" s="309"/>
      <c r="R218" s="309"/>
      <c r="S218" s="309"/>
      <c r="T218" s="309"/>
      <c r="U218" s="312"/>
      <c r="V218" s="309"/>
      <c r="W218" s="309"/>
      <c r="X218" s="309"/>
      <c r="Y218" s="309"/>
      <c r="Z218" s="309"/>
    </row>
    <row r="219" spans="1:26" ht="11.25" customHeight="1">
      <c r="A219" s="323"/>
      <c r="B219" s="309"/>
      <c r="C219" s="309"/>
      <c r="D219" s="309"/>
      <c r="E219" s="309"/>
      <c r="F219" s="309"/>
      <c r="G219" s="309"/>
      <c r="H219" s="309"/>
      <c r="I219" s="309"/>
      <c r="J219" s="309"/>
      <c r="K219" s="309"/>
      <c r="L219" s="309"/>
      <c r="M219" s="309"/>
      <c r="N219" s="309"/>
      <c r="O219" s="309"/>
      <c r="P219" s="309"/>
      <c r="Q219" s="309"/>
      <c r="R219" s="309"/>
      <c r="S219" s="309"/>
      <c r="T219" s="309"/>
      <c r="U219" s="312"/>
      <c r="V219" s="309"/>
      <c r="W219" s="309"/>
      <c r="X219" s="309"/>
      <c r="Y219" s="309"/>
      <c r="Z219" s="309"/>
    </row>
    <row r="220" spans="1:26" ht="11.25" customHeight="1">
      <c r="A220" s="323"/>
      <c r="B220" s="309"/>
      <c r="C220" s="309"/>
      <c r="D220" s="309"/>
      <c r="E220" s="309"/>
      <c r="F220" s="309"/>
      <c r="G220" s="309"/>
      <c r="H220" s="309"/>
      <c r="I220" s="309"/>
      <c r="J220" s="309"/>
      <c r="K220" s="309"/>
      <c r="L220" s="309"/>
      <c r="M220" s="309"/>
      <c r="N220" s="309"/>
      <c r="O220" s="309"/>
      <c r="P220" s="309"/>
      <c r="Q220" s="309"/>
      <c r="R220" s="309"/>
      <c r="S220" s="309"/>
      <c r="T220" s="309"/>
      <c r="U220" s="312"/>
      <c r="V220" s="309"/>
      <c r="W220" s="309"/>
      <c r="X220" s="309"/>
      <c r="Y220" s="309"/>
      <c r="Z220" s="309"/>
    </row>
    <row r="221" spans="1:26" ht="11.25" customHeight="1">
      <c r="A221" s="323"/>
      <c r="B221" s="309"/>
      <c r="C221" s="309"/>
      <c r="D221" s="309"/>
      <c r="E221" s="309"/>
      <c r="F221" s="309"/>
      <c r="G221" s="309"/>
      <c r="H221" s="309"/>
      <c r="I221" s="309"/>
      <c r="J221" s="309"/>
      <c r="K221" s="309"/>
      <c r="L221" s="309"/>
      <c r="M221" s="309"/>
      <c r="N221" s="309"/>
      <c r="O221" s="309"/>
      <c r="P221" s="309"/>
      <c r="Q221" s="309"/>
      <c r="R221" s="309"/>
      <c r="S221" s="309"/>
      <c r="T221" s="309"/>
      <c r="U221" s="312"/>
      <c r="V221" s="309"/>
      <c r="W221" s="309"/>
      <c r="X221" s="309"/>
      <c r="Y221" s="309"/>
      <c r="Z221" s="309"/>
    </row>
    <row r="222" spans="1:26" ht="11.25" customHeight="1">
      <c r="A222" s="323"/>
      <c r="B222" s="309"/>
      <c r="C222" s="309"/>
      <c r="D222" s="309"/>
      <c r="E222" s="309"/>
      <c r="F222" s="309"/>
      <c r="G222" s="309"/>
      <c r="H222" s="309"/>
      <c r="I222" s="309"/>
      <c r="J222" s="309"/>
      <c r="K222" s="309"/>
      <c r="L222" s="309"/>
      <c r="M222" s="309"/>
      <c r="N222" s="309"/>
      <c r="O222" s="309"/>
      <c r="P222" s="309"/>
      <c r="Q222" s="309"/>
      <c r="R222" s="309"/>
      <c r="S222" s="309"/>
      <c r="T222" s="309"/>
      <c r="U222" s="312"/>
      <c r="V222" s="309"/>
      <c r="W222" s="309"/>
      <c r="X222" s="309"/>
      <c r="Y222" s="309"/>
      <c r="Z222" s="309"/>
    </row>
    <row r="223" spans="1:26" ht="11.25" customHeight="1">
      <c r="A223" s="323"/>
      <c r="B223" s="309"/>
      <c r="C223" s="309"/>
      <c r="D223" s="309"/>
      <c r="E223" s="309"/>
      <c r="F223" s="309"/>
      <c r="G223" s="309"/>
      <c r="H223" s="309"/>
      <c r="I223" s="309"/>
      <c r="J223" s="309"/>
      <c r="K223" s="309"/>
      <c r="L223" s="309"/>
      <c r="M223" s="309"/>
      <c r="N223" s="309"/>
      <c r="O223" s="309"/>
      <c r="P223" s="309"/>
      <c r="Q223" s="309"/>
      <c r="R223" s="309"/>
      <c r="S223" s="309"/>
      <c r="T223" s="309"/>
      <c r="U223" s="312"/>
      <c r="V223" s="309"/>
      <c r="W223" s="309"/>
      <c r="X223" s="309"/>
      <c r="Y223" s="309"/>
      <c r="Z223" s="309"/>
    </row>
    <row r="224" spans="1:26" ht="11.25" customHeight="1">
      <c r="A224" s="323"/>
      <c r="B224" s="309"/>
      <c r="C224" s="309"/>
      <c r="D224" s="309"/>
      <c r="E224" s="309"/>
      <c r="F224" s="309"/>
      <c r="G224" s="309"/>
      <c r="H224" s="309"/>
      <c r="I224" s="309"/>
      <c r="J224" s="309"/>
      <c r="K224" s="309"/>
      <c r="L224" s="309"/>
      <c r="M224" s="309"/>
      <c r="N224" s="309"/>
      <c r="O224" s="309"/>
      <c r="P224" s="309"/>
      <c r="Q224" s="309"/>
      <c r="R224" s="309"/>
      <c r="S224" s="309"/>
      <c r="T224" s="309"/>
      <c r="U224" s="312"/>
      <c r="V224" s="309"/>
      <c r="W224" s="309"/>
      <c r="X224" s="309"/>
      <c r="Y224" s="309"/>
      <c r="Z224" s="309"/>
    </row>
    <row r="225" spans="1:26" ht="11.25" customHeight="1">
      <c r="A225" s="323"/>
      <c r="B225" s="309"/>
      <c r="C225" s="309"/>
      <c r="D225" s="309"/>
      <c r="E225" s="309"/>
      <c r="F225" s="309"/>
      <c r="G225" s="309"/>
      <c r="H225" s="309"/>
      <c r="I225" s="309"/>
      <c r="J225" s="309"/>
      <c r="K225" s="309"/>
      <c r="L225" s="309"/>
      <c r="M225" s="309"/>
      <c r="N225" s="309"/>
      <c r="O225" s="309"/>
      <c r="P225" s="309"/>
      <c r="Q225" s="309"/>
      <c r="R225" s="309"/>
      <c r="S225" s="309"/>
      <c r="T225" s="309"/>
      <c r="U225" s="312"/>
      <c r="V225" s="309"/>
      <c r="W225" s="309"/>
      <c r="X225" s="309"/>
      <c r="Y225" s="309"/>
      <c r="Z225" s="309"/>
    </row>
    <row r="226" spans="1:26" ht="11.25" customHeight="1">
      <c r="A226" s="323"/>
      <c r="B226" s="309"/>
      <c r="C226" s="309"/>
      <c r="D226" s="309"/>
      <c r="E226" s="309"/>
      <c r="F226" s="309"/>
      <c r="G226" s="309"/>
      <c r="H226" s="309"/>
      <c r="I226" s="309"/>
      <c r="J226" s="309"/>
      <c r="K226" s="309"/>
      <c r="L226" s="309"/>
      <c r="M226" s="309"/>
      <c r="N226" s="309"/>
      <c r="O226" s="309"/>
      <c r="P226" s="309"/>
      <c r="Q226" s="309"/>
      <c r="R226" s="309"/>
      <c r="S226" s="309"/>
      <c r="T226" s="309"/>
      <c r="U226" s="312"/>
      <c r="V226" s="309"/>
      <c r="W226" s="309"/>
      <c r="X226" s="309"/>
      <c r="Y226" s="309"/>
      <c r="Z226" s="309"/>
    </row>
    <row r="227" spans="1:26" ht="11.25" customHeight="1">
      <c r="A227" s="323"/>
      <c r="B227" s="309"/>
      <c r="C227" s="309"/>
      <c r="D227" s="309"/>
      <c r="E227" s="309"/>
      <c r="F227" s="309"/>
      <c r="G227" s="309"/>
      <c r="H227" s="309"/>
      <c r="I227" s="309"/>
      <c r="J227" s="309"/>
      <c r="K227" s="309"/>
      <c r="L227" s="309"/>
      <c r="M227" s="309"/>
      <c r="N227" s="309"/>
      <c r="O227" s="309"/>
      <c r="P227" s="309"/>
      <c r="Q227" s="309"/>
      <c r="R227" s="309"/>
      <c r="S227" s="309"/>
      <c r="T227" s="309"/>
      <c r="U227" s="312"/>
      <c r="V227" s="309"/>
      <c r="W227" s="309"/>
      <c r="X227" s="309"/>
      <c r="Y227" s="309"/>
      <c r="Z227" s="309"/>
    </row>
    <row r="228" spans="1:26" ht="11.25" customHeight="1">
      <c r="A228" s="323"/>
      <c r="B228" s="309"/>
      <c r="C228" s="309"/>
      <c r="D228" s="309"/>
      <c r="E228" s="309"/>
      <c r="F228" s="309"/>
      <c r="G228" s="309"/>
      <c r="H228" s="309"/>
      <c r="I228" s="309"/>
      <c r="J228" s="309"/>
      <c r="K228" s="309"/>
      <c r="L228" s="309"/>
      <c r="M228" s="309"/>
      <c r="N228" s="309"/>
      <c r="O228" s="309"/>
      <c r="P228" s="309"/>
      <c r="Q228" s="309"/>
      <c r="R228" s="309"/>
      <c r="S228" s="309"/>
      <c r="T228" s="309"/>
      <c r="U228" s="312"/>
      <c r="V228" s="309"/>
      <c r="W228" s="309"/>
      <c r="X228" s="309"/>
      <c r="Y228" s="309"/>
      <c r="Z228" s="309"/>
    </row>
    <row r="229" spans="1:26" ht="11.25" customHeight="1">
      <c r="A229" s="323"/>
      <c r="B229" s="309"/>
      <c r="C229" s="309"/>
      <c r="D229" s="309"/>
      <c r="E229" s="309"/>
      <c r="F229" s="309"/>
      <c r="G229" s="309"/>
      <c r="H229" s="309"/>
      <c r="I229" s="309"/>
      <c r="J229" s="309"/>
      <c r="K229" s="309"/>
      <c r="L229" s="309"/>
      <c r="M229" s="309"/>
      <c r="N229" s="309"/>
      <c r="O229" s="309"/>
      <c r="P229" s="309"/>
      <c r="Q229" s="309"/>
      <c r="R229" s="309"/>
      <c r="S229" s="309"/>
      <c r="T229" s="309"/>
      <c r="U229" s="312"/>
      <c r="V229" s="309"/>
      <c r="W229" s="309"/>
      <c r="X229" s="309"/>
      <c r="Y229" s="309"/>
      <c r="Z229" s="309"/>
    </row>
    <row r="230" spans="1:26" ht="11.25" customHeight="1">
      <c r="A230" s="323"/>
      <c r="B230" s="309"/>
      <c r="C230" s="309"/>
      <c r="D230" s="309"/>
      <c r="E230" s="309"/>
      <c r="F230" s="309"/>
      <c r="G230" s="309"/>
      <c r="H230" s="309"/>
      <c r="I230" s="309"/>
      <c r="J230" s="309"/>
      <c r="K230" s="309"/>
      <c r="L230" s="309"/>
      <c r="M230" s="309"/>
      <c r="N230" s="309"/>
      <c r="O230" s="309"/>
      <c r="P230" s="309"/>
      <c r="Q230" s="309"/>
      <c r="R230" s="309"/>
      <c r="S230" s="309"/>
      <c r="T230" s="309"/>
      <c r="U230" s="312"/>
      <c r="V230" s="309"/>
      <c r="W230" s="309"/>
      <c r="X230" s="309"/>
      <c r="Y230" s="309"/>
      <c r="Z230" s="309"/>
    </row>
    <row r="231" spans="1:26" ht="11.25" customHeight="1">
      <c r="A231" s="323"/>
      <c r="B231" s="309"/>
      <c r="C231" s="309"/>
      <c r="D231" s="309"/>
      <c r="E231" s="309"/>
      <c r="F231" s="309"/>
      <c r="G231" s="309"/>
      <c r="H231" s="309"/>
      <c r="I231" s="309"/>
      <c r="J231" s="309"/>
      <c r="K231" s="309"/>
      <c r="L231" s="309"/>
      <c r="M231" s="309"/>
      <c r="N231" s="309"/>
      <c r="O231" s="309"/>
      <c r="P231" s="309"/>
      <c r="Q231" s="309"/>
      <c r="R231" s="309"/>
      <c r="S231" s="309"/>
      <c r="T231" s="309"/>
      <c r="U231" s="312"/>
      <c r="V231" s="309"/>
      <c r="W231" s="309"/>
      <c r="X231" s="309"/>
      <c r="Y231" s="309"/>
      <c r="Z231" s="309"/>
    </row>
    <row r="232" spans="1:26" ht="11.25" customHeight="1">
      <c r="A232" s="323"/>
      <c r="B232" s="309"/>
      <c r="C232" s="309"/>
      <c r="D232" s="309"/>
      <c r="E232" s="309"/>
      <c r="F232" s="309"/>
      <c r="G232" s="309"/>
      <c r="H232" s="309"/>
      <c r="I232" s="309"/>
      <c r="J232" s="309"/>
      <c r="K232" s="309"/>
      <c r="L232" s="309"/>
      <c r="M232" s="309"/>
      <c r="N232" s="309"/>
      <c r="O232" s="309"/>
      <c r="P232" s="309"/>
      <c r="Q232" s="309"/>
      <c r="R232" s="309"/>
      <c r="S232" s="309"/>
      <c r="T232" s="309"/>
      <c r="U232" s="312"/>
      <c r="V232" s="309"/>
      <c r="W232" s="309"/>
      <c r="X232" s="309"/>
      <c r="Y232" s="309"/>
      <c r="Z232" s="309"/>
    </row>
    <row r="233" spans="1:26" ht="11.25" customHeight="1">
      <c r="A233" s="323"/>
      <c r="B233" s="309"/>
      <c r="C233" s="309"/>
      <c r="D233" s="309"/>
      <c r="E233" s="309"/>
      <c r="F233" s="309"/>
      <c r="G233" s="309"/>
      <c r="H233" s="309"/>
      <c r="I233" s="309"/>
      <c r="J233" s="309"/>
      <c r="K233" s="309"/>
      <c r="L233" s="309"/>
      <c r="M233" s="309"/>
      <c r="N233" s="309"/>
      <c r="O233" s="309"/>
      <c r="P233" s="309"/>
      <c r="Q233" s="309"/>
      <c r="R233" s="309"/>
      <c r="S233" s="309"/>
      <c r="T233" s="309"/>
      <c r="U233" s="312"/>
      <c r="V233" s="309"/>
      <c r="W233" s="309"/>
      <c r="X233" s="309"/>
      <c r="Y233" s="309"/>
      <c r="Z233" s="309"/>
    </row>
    <row r="234" spans="1:26" ht="11.25" customHeight="1">
      <c r="A234" s="323"/>
      <c r="B234" s="309"/>
      <c r="C234" s="309"/>
      <c r="D234" s="309"/>
      <c r="E234" s="309"/>
      <c r="F234" s="309"/>
      <c r="G234" s="309"/>
      <c r="H234" s="309"/>
      <c r="I234" s="309"/>
      <c r="J234" s="309"/>
      <c r="K234" s="309"/>
      <c r="L234" s="309"/>
      <c r="M234" s="309"/>
      <c r="N234" s="309"/>
      <c r="O234" s="309"/>
      <c r="P234" s="309"/>
      <c r="Q234" s="309"/>
      <c r="R234" s="309"/>
      <c r="S234" s="309"/>
      <c r="T234" s="309"/>
      <c r="U234" s="312"/>
      <c r="V234" s="309"/>
      <c r="W234" s="309"/>
      <c r="X234" s="309"/>
      <c r="Y234" s="309"/>
      <c r="Z234" s="309"/>
    </row>
    <row r="235" spans="1:26" ht="11.25" customHeight="1">
      <c r="A235" s="323"/>
      <c r="B235" s="309"/>
      <c r="C235" s="309"/>
      <c r="D235" s="309"/>
      <c r="E235" s="309"/>
      <c r="F235" s="309"/>
      <c r="G235" s="309"/>
      <c r="H235" s="309"/>
      <c r="I235" s="309"/>
      <c r="J235" s="309"/>
      <c r="K235" s="309"/>
      <c r="L235" s="309"/>
      <c r="M235" s="309"/>
      <c r="N235" s="309"/>
      <c r="O235" s="309"/>
      <c r="P235" s="309"/>
      <c r="Q235" s="309"/>
      <c r="R235" s="309"/>
      <c r="S235" s="309"/>
      <c r="T235" s="309"/>
      <c r="U235" s="312"/>
      <c r="V235" s="309"/>
      <c r="W235" s="309"/>
      <c r="X235" s="309"/>
      <c r="Y235" s="309"/>
      <c r="Z235" s="309"/>
    </row>
    <row r="236" spans="1:26" ht="11.25" customHeight="1">
      <c r="A236" s="323"/>
      <c r="B236" s="309"/>
      <c r="C236" s="309"/>
      <c r="D236" s="309"/>
      <c r="E236" s="309"/>
      <c r="F236" s="309"/>
      <c r="G236" s="309"/>
      <c r="H236" s="309"/>
      <c r="I236" s="309"/>
      <c r="J236" s="309"/>
      <c r="K236" s="309"/>
      <c r="L236" s="309"/>
      <c r="M236" s="309"/>
      <c r="N236" s="309"/>
      <c r="O236" s="309"/>
      <c r="P236" s="309"/>
      <c r="Q236" s="309"/>
      <c r="R236" s="309"/>
      <c r="S236" s="309"/>
      <c r="T236" s="309"/>
      <c r="U236" s="312"/>
      <c r="V236" s="309"/>
      <c r="W236" s="309"/>
      <c r="X236" s="309"/>
      <c r="Y236" s="309"/>
      <c r="Z236" s="309"/>
    </row>
    <row r="237" spans="1:26" ht="11.25" customHeight="1">
      <c r="A237" s="323"/>
      <c r="B237" s="309"/>
      <c r="C237" s="309"/>
      <c r="D237" s="309"/>
      <c r="E237" s="309"/>
      <c r="F237" s="309"/>
      <c r="G237" s="309"/>
      <c r="H237" s="309"/>
      <c r="I237" s="309"/>
      <c r="J237" s="309"/>
      <c r="K237" s="309"/>
      <c r="L237" s="309"/>
      <c r="M237" s="309"/>
      <c r="N237" s="309"/>
      <c r="O237" s="309"/>
      <c r="P237" s="309"/>
      <c r="Q237" s="309"/>
      <c r="R237" s="309"/>
      <c r="S237" s="309"/>
      <c r="T237" s="309"/>
      <c r="U237" s="312"/>
      <c r="V237" s="309"/>
      <c r="W237" s="309"/>
      <c r="X237" s="309"/>
      <c r="Y237" s="309"/>
      <c r="Z237" s="309"/>
    </row>
    <row r="238" spans="1:26" ht="11.25" customHeight="1">
      <c r="A238" s="323"/>
      <c r="B238" s="309"/>
      <c r="C238" s="309"/>
      <c r="D238" s="309"/>
      <c r="E238" s="309"/>
      <c r="F238" s="309"/>
      <c r="G238" s="309"/>
      <c r="H238" s="309"/>
      <c r="I238" s="309"/>
      <c r="J238" s="309"/>
      <c r="K238" s="309"/>
      <c r="L238" s="309"/>
      <c r="M238" s="309"/>
      <c r="N238" s="309"/>
      <c r="O238" s="309"/>
      <c r="P238" s="309"/>
      <c r="Q238" s="309"/>
      <c r="R238" s="309"/>
      <c r="S238" s="309"/>
      <c r="T238" s="309"/>
      <c r="U238" s="312"/>
      <c r="V238" s="309"/>
      <c r="W238" s="309"/>
      <c r="X238" s="309"/>
      <c r="Y238" s="309"/>
      <c r="Z238" s="309"/>
    </row>
    <row r="239" spans="1:26" ht="11.25" customHeight="1">
      <c r="A239" s="323"/>
      <c r="B239" s="309"/>
      <c r="C239" s="309"/>
      <c r="D239" s="309"/>
      <c r="E239" s="309"/>
      <c r="F239" s="309"/>
      <c r="G239" s="309"/>
      <c r="H239" s="309"/>
      <c r="I239" s="309"/>
      <c r="J239" s="309"/>
      <c r="K239" s="309"/>
      <c r="L239" s="309"/>
      <c r="M239" s="309"/>
      <c r="N239" s="309"/>
      <c r="O239" s="309"/>
      <c r="P239" s="309"/>
      <c r="Q239" s="309"/>
      <c r="R239" s="309"/>
      <c r="S239" s="309"/>
      <c r="T239" s="309"/>
      <c r="U239" s="312"/>
      <c r="V239" s="309"/>
      <c r="W239" s="309"/>
      <c r="X239" s="309"/>
      <c r="Y239" s="309"/>
      <c r="Z239" s="309"/>
    </row>
    <row r="240" spans="1:26" ht="11.25" customHeight="1">
      <c r="A240" s="323"/>
      <c r="B240" s="309"/>
      <c r="C240" s="309"/>
      <c r="D240" s="309"/>
      <c r="E240" s="309"/>
      <c r="F240" s="309"/>
      <c r="G240" s="309"/>
      <c r="H240" s="309"/>
      <c r="I240" s="309"/>
      <c r="J240" s="309"/>
      <c r="K240" s="309"/>
      <c r="L240" s="309"/>
      <c r="M240" s="309"/>
      <c r="N240" s="309"/>
      <c r="O240" s="309"/>
      <c r="P240" s="309"/>
      <c r="Q240" s="309"/>
      <c r="R240" s="309"/>
      <c r="S240" s="309"/>
      <c r="T240" s="309"/>
      <c r="U240" s="312"/>
      <c r="V240" s="309"/>
      <c r="W240" s="309"/>
      <c r="X240" s="309"/>
      <c r="Y240" s="309"/>
      <c r="Z240" s="309"/>
    </row>
    <row r="241" spans="1:26" ht="11.25" customHeight="1">
      <c r="A241" s="323"/>
      <c r="B241" s="309"/>
      <c r="C241" s="309"/>
      <c r="D241" s="309"/>
      <c r="E241" s="309"/>
      <c r="F241" s="309"/>
      <c r="G241" s="309"/>
      <c r="H241" s="309"/>
      <c r="I241" s="309"/>
      <c r="J241" s="309"/>
      <c r="K241" s="309"/>
      <c r="L241" s="309"/>
      <c r="M241" s="309"/>
      <c r="N241" s="309"/>
      <c r="O241" s="309"/>
      <c r="P241" s="309"/>
      <c r="Q241" s="309"/>
      <c r="R241" s="309"/>
      <c r="S241" s="309"/>
      <c r="T241" s="309"/>
      <c r="U241" s="312"/>
      <c r="V241" s="309"/>
      <c r="W241" s="309"/>
      <c r="X241" s="309"/>
      <c r="Y241" s="309"/>
      <c r="Z241" s="309"/>
    </row>
    <row r="242" spans="1:26" ht="11.25" customHeight="1">
      <c r="A242" s="323"/>
      <c r="B242" s="309"/>
      <c r="C242" s="309"/>
      <c r="D242" s="309"/>
      <c r="E242" s="309"/>
      <c r="F242" s="309"/>
      <c r="G242" s="309"/>
      <c r="H242" s="309"/>
      <c r="I242" s="309"/>
      <c r="J242" s="309"/>
      <c r="K242" s="309"/>
      <c r="L242" s="309"/>
      <c r="M242" s="309"/>
      <c r="N242" s="309"/>
      <c r="O242" s="309"/>
      <c r="P242" s="309"/>
      <c r="Q242" s="309"/>
      <c r="R242" s="309"/>
      <c r="S242" s="309"/>
      <c r="T242" s="309"/>
      <c r="U242" s="312"/>
      <c r="V242" s="309"/>
      <c r="W242" s="309"/>
      <c r="X242" s="309"/>
      <c r="Y242" s="309"/>
      <c r="Z242" s="309"/>
    </row>
    <row r="243" spans="1:26" ht="11.25" customHeight="1">
      <c r="A243" s="323"/>
      <c r="B243" s="309"/>
      <c r="C243" s="309"/>
      <c r="D243" s="309"/>
      <c r="E243" s="309"/>
      <c r="F243" s="309"/>
      <c r="G243" s="309"/>
      <c r="H243" s="309"/>
      <c r="I243" s="309"/>
      <c r="J243" s="309"/>
      <c r="K243" s="309"/>
      <c r="L243" s="309"/>
      <c r="M243" s="309"/>
      <c r="N243" s="309"/>
      <c r="O243" s="309"/>
      <c r="P243" s="309"/>
      <c r="Q243" s="309"/>
      <c r="R243" s="309"/>
      <c r="S243" s="309"/>
      <c r="T243" s="309"/>
      <c r="U243" s="312"/>
      <c r="V243" s="309"/>
      <c r="W243" s="309"/>
      <c r="X243" s="309"/>
      <c r="Y243" s="309"/>
      <c r="Z243" s="309"/>
    </row>
    <row r="244" spans="1:26" ht="11.25" customHeight="1">
      <c r="A244" s="323"/>
      <c r="B244" s="309"/>
      <c r="C244" s="309"/>
      <c r="D244" s="309"/>
      <c r="E244" s="309"/>
      <c r="F244" s="309"/>
      <c r="G244" s="309"/>
      <c r="H244" s="309"/>
      <c r="I244" s="309"/>
      <c r="J244" s="309"/>
      <c r="K244" s="309"/>
      <c r="L244" s="309"/>
      <c r="M244" s="309"/>
      <c r="N244" s="309"/>
      <c r="O244" s="309"/>
      <c r="P244" s="309"/>
      <c r="Q244" s="309"/>
      <c r="R244" s="309"/>
      <c r="S244" s="309"/>
      <c r="T244" s="309"/>
      <c r="U244" s="312"/>
      <c r="V244" s="309"/>
      <c r="W244" s="309"/>
      <c r="X244" s="309"/>
      <c r="Y244" s="309"/>
      <c r="Z244" s="309"/>
    </row>
    <row r="245" spans="1:26" ht="11.25" customHeight="1">
      <c r="A245" s="323"/>
      <c r="B245" s="309"/>
      <c r="C245" s="309"/>
      <c r="D245" s="309"/>
      <c r="E245" s="309"/>
      <c r="F245" s="309"/>
      <c r="G245" s="309"/>
      <c r="H245" s="309"/>
      <c r="I245" s="309"/>
      <c r="J245" s="309"/>
      <c r="K245" s="309"/>
      <c r="L245" s="309"/>
      <c r="M245" s="309"/>
      <c r="N245" s="309"/>
      <c r="O245" s="309"/>
      <c r="P245" s="309"/>
      <c r="Q245" s="309"/>
      <c r="R245" s="309"/>
      <c r="S245" s="309"/>
      <c r="T245" s="309"/>
      <c r="U245" s="312"/>
      <c r="V245" s="309"/>
      <c r="W245" s="309"/>
      <c r="X245" s="309"/>
      <c r="Y245" s="309"/>
      <c r="Z245" s="309"/>
    </row>
    <row r="246" spans="1:26" ht="11.25" customHeight="1">
      <c r="A246" s="323"/>
      <c r="B246" s="309"/>
      <c r="C246" s="309"/>
      <c r="D246" s="309"/>
      <c r="E246" s="309"/>
      <c r="F246" s="309"/>
      <c r="G246" s="309"/>
      <c r="H246" s="309"/>
      <c r="I246" s="309"/>
      <c r="J246" s="309"/>
      <c r="K246" s="309"/>
      <c r="L246" s="309"/>
      <c r="M246" s="309"/>
      <c r="N246" s="309"/>
      <c r="O246" s="309"/>
      <c r="P246" s="309"/>
      <c r="Q246" s="309"/>
      <c r="R246" s="309"/>
      <c r="S246" s="309"/>
      <c r="T246" s="309"/>
      <c r="U246" s="312"/>
      <c r="V246" s="309"/>
      <c r="W246" s="309"/>
      <c r="X246" s="309"/>
      <c r="Y246" s="309"/>
      <c r="Z246" s="309"/>
    </row>
    <row r="247" spans="1:26" ht="11.25" customHeight="1">
      <c r="A247" s="323"/>
      <c r="B247" s="309"/>
      <c r="C247" s="309"/>
      <c r="D247" s="309"/>
      <c r="E247" s="309"/>
      <c r="F247" s="309"/>
      <c r="G247" s="309"/>
      <c r="H247" s="309"/>
      <c r="I247" s="309"/>
      <c r="J247" s="309"/>
      <c r="K247" s="309"/>
      <c r="L247" s="309"/>
      <c r="M247" s="309"/>
      <c r="N247" s="309"/>
      <c r="O247" s="309"/>
      <c r="P247" s="309"/>
      <c r="Q247" s="309"/>
      <c r="R247" s="309"/>
      <c r="S247" s="309"/>
      <c r="T247" s="309"/>
      <c r="U247" s="312"/>
      <c r="V247" s="309"/>
      <c r="W247" s="309"/>
      <c r="X247" s="309"/>
      <c r="Y247" s="309"/>
      <c r="Z247" s="309"/>
    </row>
    <row r="248" spans="1:26" ht="11.25" customHeight="1">
      <c r="A248" s="323"/>
      <c r="B248" s="309"/>
      <c r="C248" s="309"/>
      <c r="D248" s="309"/>
      <c r="E248" s="309"/>
      <c r="F248" s="309"/>
      <c r="G248" s="309"/>
      <c r="H248" s="309"/>
      <c r="I248" s="309"/>
      <c r="J248" s="309"/>
      <c r="K248" s="309"/>
      <c r="L248" s="309"/>
      <c r="M248" s="309"/>
      <c r="N248" s="309"/>
      <c r="O248" s="309"/>
      <c r="P248" s="309"/>
      <c r="Q248" s="309"/>
      <c r="R248" s="309"/>
      <c r="S248" s="309"/>
      <c r="T248" s="309"/>
      <c r="U248" s="312"/>
      <c r="V248" s="309"/>
      <c r="W248" s="309"/>
      <c r="X248" s="309"/>
      <c r="Y248" s="309"/>
      <c r="Z248" s="309"/>
    </row>
    <row r="249" spans="1:26" ht="11.25" customHeight="1">
      <c r="A249" s="323"/>
      <c r="B249" s="309"/>
      <c r="C249" s="309"/>
      <c r="D249" s="309"/>
      <c r="E249" s="309"/>
      <c r="F249" s="309"/>
      <c r="G249" s="309"/>
      <c r="H249" s="309"/>
      <c r="I249" s="309"/>
      <c r="J249" s="309"/>
      <c r="K249" s="309"/>
      <c r="L249" s="309"/>
      <c r="M249" s="309"/>
      <c r="N249" s="309"/>
      <c r="O249" s="309"/>
      <c r="P249" s="309"/>
      <c r="Q249" s="309"/>
      <c r="R249" s="309"/>
      <c r="S249" s="309"/>
      <c r="T249" s="309"/>
      <c r="U249" s="312"/>
      <c r="V249" s="309"/>
      <c r="W249" s="309"/>
      <c r="X249" s="309"/>
      <c r="Y249" s="309"/>
      <c r="Z249" s="309"/>
    </row>
    <row r="250" spans="1:26" ht="11.25" customHeight="1">
      <c r="A250" s="323"/>
      <c r="B250" s="309"/>
      <c r="C250" s="309"/>
      <c r="D250" s="309"/>
      <c r="E250" s="309"/>
      <c r="F250" s="309"/>
      <c r="G250" s="309"/>
      <c r="H250" s="309"/>
      <c r="I250" s="309"/>
      <c r="J250" s="309"/>
      <c r="K250" s="309"/>
      <c r="L250" s="309"/>
      <c r="M250" s="309"/>
      <c r="N250" s="309"/>
      <c r="O250" s="309"/>
      <c r="P250" s="309"/>
      <c r="Q250" s="309"/>
      <c r="R250" s="309"/>
      <c r="S250" s="309"/>
      <c r="T250" s="309"/>
      <c r="U250" s="312"/>
      <c r="V250" s="309"/>
      <c r="W250" s="309"/>
      <c r="X250" s="309"/>
      <c r="Y250" s="309"/>
      <c r="Z250" s="309"/>
    </row>
    <row r="251" spans="1:26" ht="11.25" customHeight="1">
      <c r="A251" s="323"/>
      <c r="B251" s="309"/>
      <c r="C251" s="309"/>
      <c r="D251" s="309"/>
      <c r="E251" s="309"/>
      <c r="F251" s="309"/>
      <c r="G251" s="309"/>
      <c r="H251" s="309"/>
      <c r="I251" s="309"/>
      <c r="J251" s="309"/>
      <c r="K251" s="309"/>
      <c r="L251" s="309"/>
      <c r="M251" s="309"/>
      <c r="N251" s="309"/>
      <c r="O251" s="309"/>
      <c r="P251" s="309"/>
      <c r="Q251" s="309"/>
      <c r="R251" s="309"/>
      <c r="S251" s="309"/>
      <c r="T251" s="309"/>
      <c r="U251" s="312"/>
      <c r="V251" s="309"/>
      <c r="W251" s="309"/>
      <c r="X251" s="309"/>
      <c r="Y251" s="309"/>
      <c r="Z251" s="309"/>
    </row>
    <row r="252" spans="1:26" ht="11.25" customHeight="1">
      <c r="A252" s="323"/>
      <c r="B252" s="309"/>
      <c r="C252" s="309"/>
      <c r="D252" s="309"/>
      <c r="E252" s="309"/>
      <c r="F252" s="309"/>
      <c r="G252" s="309"/>
      <c r="H252" s="309"/>
      <c r="I252" s="309"/>
      <c r="J252" s="309"/>
      <c r="K252" s="309"/>
      <c r="L252" s="309"/>
      <c r="M252" s="309"/>
      <c r="N252" s="309"/>
      <c r="O252" s="309"/>
      <c r="P252" s="309"/>
      <c r="Q252" s="309"/>
      <c r="R252" s="309"/>
      <c r="S252" s="309"/>
      <c r="T252" s="309"/>
      <c r="U252" s="312"/>
      <c r="V252" s="309"/>
      <c r="W252" s="309"/>
      <c r="X252" s="309"/>
      <c r="Y252" s="309"/>
      <c r="Z252" s="309"/>
    </row>
    <row r="253" spans="1:26" ht="11.25" customHeight="1">
      <c r="A253" s="323"/>
      <c r="B253" s="309"/>
      <c r="C253" s="309"/>
      <c r="D253" s="309"/>
      <c r="E253" s="309"/>
      <c r="F253" s="309"/>
      <c r="G253" s="309"/>
      <c r="H253" s="309"/>
      <c r="I253" s="309"/>
      <c r="J253" s="309"/>
      <c r="K253" s="309"/>
      <c r="L253" s="309"/>
      <c r="M253" s="309"/>
      <c r="N253" s="309"/>
      <c r="O253" s="309"/>
      <c r="P253" s="309"/>
      <c r="Q253" s="309"/>
      <c r="R253" s="309"/>
      <c r="S253" s="309"/>
      <c r="T253" s="309"/>
      <c r="U253" s="312"/>
      <c r="V253" s="309"/>
      <c r="W253" s="309"/>
      <c r="X253" s="309"/>
      <c r="Y253" s="309"/>
      <c r="Z253" s="309"/>
    </row>
    <row r="254" spans="1:26" ht="11.25" customHeight="1">
      <c r="A254" s="323"/>
      <c r="B254" s="309"/>
      <c r="C254" s="309"/>
      <c r="D254" s="309"/>
      <c r="E254" s="309"/>
      <c r="F254" s="309"/>
      <c r="G254" s="309"/>
      <c r="H254" s="309"/>
      <c r="I254" s="309"/>
      <c r="J254" s="309"/>
      <c r="K254" s="309"/>
      <c r="L254" s="309"/>
      <c r="M254" s="309"/>
      <c r="N254" s="309"/>
      <c r="O254" s="309"/>
      <c r="P254" s="309"/>
      <c r="Q254" s="309"/>
      <c r="R254" s="309"/>
      <c r="S254" s="309"/>
      <c r="T254" s="309"/>
      <c r="U254" s="312"/>
      <c r="V254" s="309"/>
      <c r="W254" s="309"/>
      <c r="X254" s="309"/>
      <c r="Y254" s="309"/>
      <c r="Z254" s="309"/>
    </row>
    <row r="255" spans="1:26" ht="11.25" customHeight="1">
      <c r="A255" s="323"/>
      <c r="B255" s="309"/>
      <c r="C255" s="309"/>
      <c r="D255" s="309"/>
      <c r="E255" s="309"/>
      <c r="F255" s="309"/>
      <c r="G255" s="309"/>
      <c r="H255" s="309"/>
      <c r="I255" s="309"/>
      <c r="J255" s="309"/>
      <c r="K255" s="309"/>
      <c r="L255" s="309"/>
      <c r="M255" s="309"/>
      <c r="N255" s="309"/>
      <c r="O255" s="309"/>
      <c r="P255" s="309"/>
      <c r="Q255" s="309"/>
      <c r="R255" s="309"/>
      <c r="S255" s="309"/>
      <c r="T255" s="309"/>
      <c r="U255" s="312"/>
      <c r="V255" s="309"/>
      <c r="W255" s="309"/>
      <c r="X255" s="309"/>
      <c r="Y255" s="309"/>
      <c r="Z255" s="309"/>
    </row>
    <row r="256" spans="1:26" ht="11.25" customHeight="1">
      <c r="A256" s="323"/>
      <c r="B256" s="309"/>
      <c r="C256" s="309"/>
      <c r="D256" s="309"/>
      <c r="E256" s="309"/>
      <c r="F256" s="309"/>
      <c r="G256" s="309"/>
      <c r="H256" s="309"/>
      <c r="I256" s="309"/>
      <c r="J256" s="309"/>
      <c r="K256" s="309"/>
      <c r="L256" s="309"/>
      <c r="M256" s="309"/>
      <c r="N256" s="309"/>
      <c r="O256" s="309"/>
      <c r="P256" s="309"/>
      <c r="Q256" s="309"/>
      <c r="R256" s="309"/>
      <c r="S256" s="309"/>
      <c r="T256" s="309"/>
      <c r="U256" s="312"/>
      <c r="V256" s="309"/>
      <c r="W256" s="309"/>
      <c r="X256" s="309"/>
      <c r="Y256" s="309"/>
      <c r="Z256" s="309"/>
    </row>
    <row r="257" spans="1:26" ht="11.25" customHeight="1">
      <c r="A257" s="323"/>
      <c r="B257" s="309"/>
      <c r="C257" s="309"/>
      <c r="D257" s="309"/>
      <c r="E257" s="309"/>
      <c r="F257" s="309"/>
      <c r="G257" s="309"/>
      <c r="H257" s="309"/>
      <c r="I257" s="309"/>
      <c r="J257" s="309"/>
      <c r="K257" s="309"/>
      <c r="L257" s="309"/>
      <c r="M257" s="309"/>
      <c r="N257" s="309"/>
      <c r="O257" s="309"/>
      <c r="P257" s="309"/>
      <c r="Q257" s="309"/>
      <c r="R257" s="309"/>
      <c r="S257" s="309"/>
      <c r="T257" s="309"/>
      <c r="U257" s="312"/>
      <c r="V257" s="309"/>
      <c r="W257" s="309"/>
      <c r="X257" s="309"/>
      <c r="Y257" s="309"/>
      <c r="Z257" s="309"/>
    </row>
    <row r="258" spans="1:26" ht="11.25" customHeight="1">
      <c r="A258" s="323"/>
      <c r="B258" s="309"/>
      <c r="C258" s="309"/>
      <c r="D258" s="309"/>
      <c r="E258" s="309"/>
      <c r="F258" s="309"/>
      <c r="G258" s="309"/>
      <c r="H258" s="309"/>
      <c r="I258" s="309"/>
      <c r="J258" s="309"/>
      <c r="K258" s="309"/>
      <c r="L258" s="309"/>
      <c r="M258" s="309"/>
      <c r="N258" s="309"/>
      <c r="O258" s="309"/>
      <c r="P258" s="309"/>
      <c r="Q258" s="309"/>
      <c r="R258" s="309"/>
      <c r="S258" s="309"/>
      <c r="T258" s="309"/>
      <c r="U258" s="312"/>
      <c r="V258" s="309"/>
      <c r="W258" s="309"/>
      <c r="X258" s="309"/>
      <c r="Y258" s="309"/>
      <c r="Z258" s="309"/>
    </row>
    <row r="259" spans="1:26" ht="11.25" customHeight="1">
      <c r="A259" s="323"/>
      <c r="B259" s="309"/>
      <c r="C259" s="309"/>
      <c r="D259" s="309"/>
      <c r="E259" s="309"/>
      <c r="F259" s="309"/>
      <c r="G259" s="309"/>
      <c r="H259" s="309"/>
      <c r="I259" s="309"/>
      <c r="J259" s="309"/>
      <c r="K259" s="309"/>
      <c r="L259" s="309"/>
      <c r="M259" s="309"/>
      <c r="N259" s="309"/>
      <c r="O259" s="309"/>
      <c r="P259" s="309"/>
      <c r="Q259" s="309"/>
      <c r="R259" s="309"/>
      <c r="S259" s="309"/>
      <c r="T259" s="309"/>
      <c r="U259" s="312"/>
      <c r="V259" s="309"/>
      <c r="W259" s="309"/>
      <c r="X259" s="309"/>
      <c r="Y259" s="309"/>
      <c r="Z259" s="309"/>
    </row>
    <row r="260" spans="1:26" ht="11.25" customHeight="1">
      <c r="A260" s="323"/>
      <c r="B260" s="309"/>
      <c r="C260" s="309"/>
      <c r="D260" s="309"/>
      <c r="E260" s="309"/>
      <c r="F260" s="309"/>
      <c r="G260" s="309"/>
      <c r="H260" s="309"/>
      <c r="I260" s="309"/>
      <c r="J260" s="309"/>
      <c r="K260" s="309"/>
      <c r="L260" s="309"/>
      <c r="M260" s="309"/>
      <c r="N260" s="309"/>
      <c r="O260" s="309"/>
      <c r="P260" s="309"/>
      <c r="Q260" s="309"/>
      <c r="R260" s="309"/>
      <c r="S260" s="309"/>
      <c r="T260" s="309"/>
      <c r="U260" s="312"/>
      <c r="V260" s="309"/>
      <c r="W260" s="309"/>
      <c r="X260" s="309"/>
      <c r="Y260" s="309"/>
      <c r="Z260" s="309"/>
    </row>
    <row r="261" spans="1:26" ht="11.25" customHeight="1">
      <c r="A261" s="323"/>
      <c r="B261" s="309"/>
      <c r="C261" s="309"/>
      <c r="D261" s="309"/>
      <c r="E261" s="309"/>
      <c r="F261" s="309"/>
      <c r="G261" s="309"/>
      <c r="H261" s="309"/>
      <c r="I261" s="309"/>
      <c r="J261" s="309"/>
      <c r="K261" s="309"/>
      <c r="L261" s="309"/>
      <c r="M261" s="309"/>
      <c r="N261" s="309"/>
      <c r="O261" s="309"/>
      <c r="P261" s="309"/>
      <c r="Q261" s="309"/>
      <c r="R261" s="309"/>
      <c r="S261" s="309"/>
      <c r="T261" s="309"/>
      <c r="U261" s="312"/>
      <c r="V261" s="309"/>
      <c r="W261" s="309"/>
      <c r="X261" s="309"/>
      <c r="Y261" s="309"/>
      <c r="Z261" s="309"/>
    </row>
    <row r="262" spans="1:26" ht="11.25" customHeight="1">
      <c r="A262" s="323"/>
      <c r="B262" s="309"/>
      <c r="C262" s="309"/>
      <c r="D262" s="309"/>
      <c r="E262" s="309"/>
      <c r="F262" s="309"/>
      <c r="G262" s="309"/>
      <c r="H262" s="309"/>
      <c r="I262" s="309"/>
      <c r="J262" s="309"/>
      <c r="K262" s="309"/>
      <c r="L262" s="309"/>
      <c r="M262" s="309"/>
      <c r="N262" s="309"/>
      <c r="O262" s="309"/>
      <c r="P262" s="309"/>
      <c r="Q262" s="309"/>
      <c r="R262" s="309"/>
      <c r="S262" s="309"/>
      <c r="T262" s="309"/>
      <c r="U262" s="312"/>
      <c r="V262" s="309"/>
      <c r="W262" s="309"/>
      <c r="X262" s="309"/>
      <c r="Y262" s="309"/>
      <c r="Z262" s="309"/>
    </row>
    <row r="263" spans="1:26" ht="11.25" customHeight="1">
      <c r="A263" s="323"/>
      <c r="B263" s="309"/>
      <c r="C263" s="309"/>
      <c r="D263" s="309"/>
      <c r="E263" s="309"/>
      <c r="F263" s="309"/>
      <c r="G263" s="309"/>
      <c r="H263" s="309"/>
      <c r="I263" s="309"/>
      <c r="J263" s="309"/>
      <c r="K263" s="309"/>
      <c r="L263" s="309"/>
      <c r="M263" s="309"/>
      <c r="N263" s="309"/>
      <c r="O263" s="309"/>
      <c r="P263" s="309"/>
      <c r="Q263" s="309"/>
      <c r="R263" s="309"/>
      <c r="S263" s="309"/>
      <c r="T263" s="309"/>
      <c r="U263" s="312"/>
      <c r="V263" s="309"/>
      <c r="W263" s="309"/>
      <c r="X263" s="309"/>
      <c r="Y263" s="309"/>
      <c r="Z263" s="309"/>
    </row>
    <row r="264" spans="1:26" ht="11.25" customHeight="1">
      <c r="A264" s="323"/>
      <c r="B264" s="309"/>
      <c r="C264" s="309"/>
      <c r="D264" s="309"/>
      <c r="E264" s="309"/>
      <c r="F264" s="309"/>
      <c r="G264" s="309"/>
      <c r="H264" s="309"/>
      <c r="I264" s="309"/>
      <c r="J264" s="309"/>
      <c r="K264" s="309"/>
      <c r="L264" s="309"/>
      <c r="M264" s="309"/>
      <c r="N264" s="309"/>
      <c r="O264" s="309"/>
      <c r="P264" s="309"/>
      <c r="Q264" s="309"/>
      <c r="R264" s="309"/>
      <c r="S264" s="309"/>
      <c r="T264" s="309"/>
      <c r="U264" s="312"/>
      <c r="V264" s="309"/>
      <c r="W264" s="309"/>
      <c r="X264" s="309"/>
      <c r="Y264" s="309"/>
      <c r="Z264" s="309"/>
    </row>
    <row r="265" spans="1:26" ht="11.25" customHeight="1">
      <c r="A265" s="323"/>
      <c r="B265" s="309"/>
      <c r="C265" s="309"/>
      <c r="D265" s="309"/>
      <c r="E265" s="309"/>
      <c r="F265" s="309"/>
      <c r="G265" s="309"/>
      <c r="H265" s="309"/>
      <c r="I265" s="309"/>
      <c r="J265" s="309"/>
      <c r="K265" s="309"/>
      <c r="L265" s="309"/>
      <c r="M265" s="309"/>
      <c r="N265" s="309"/>
      <c r="O265" s="309"/>
      <c r="P265" s="309"/>
      <c r="Q265" s="309"/>
      <c r="R265" s="309"/>
      <c r="S265" s="309"/>
      <c r="T265" s="309"/>
      <c r="U265" s="312"/>
      <c r="V265" s="309"/>
      <c r="W265" s="309"/>
      <c r="X265" s="309"/>
      <c r="Y265" s="309"/>
      <c r="Z265" s="309"/>
    </row>
    <row r="266" spans="1:26" ht="11.25" customHeight="1">
      <c r="A266" s="323"/>
      <c r="B266" s="309"/>
      <c r="C266" s="309"/>
      <c r="D266" s="309"/>
      <c r="E266" s="309"/>
      <c r="F266" s="309"/>
      <c r="G266" s="309"/>
      <c r="H266" s="309"/>
      <c r="I266" s="309"/>
      <c r="J266" s="309"/>
      <c r="K266" s="309"/>
      <c r="L266" s="309"/>
      <c r="M266" s="309"/>
      <c r="N266" s="309"/>
      <c r="O266" s="309"/>
      <c r="P266" s="309"/>
      <c r="Q266" s="309"/>
      <c r="R266" s="309"/>
      <c r="S266" s="309"/>
      <c r="T266" s="309"/>
      <c r="U266" s="312"/>
      <c r="V266" s="309"/>
      <c r="W266" s="309"/>
      <c r="X266" s="309"/>
      <c r="Y266" s="309"/>
      <c r="Z266" s="309"/>
    </row>
    <row r="267" spans="1:26" ht="11.25" customHeight="1">
      <c r="A267" s="323"/>
      <c r="B267" s="309"/>
      <c r="C267" s="309"/>
      <c r="D267" s="309"/>
      <c r="E267" s="309"/>
      <c r="F267" s="309"/>
      <c r="G267" s="309"/>
      <c r="H267" s="309"/>
      <c r="I267" s="309"/>
      <c r="J267" s="309"/>
      <c r="K267" s="309"/>
      <c r="L267" s="309"/>
      <c r="M267" s="309"/>
      <c r="N267" s="309"/>
      <c r="O267" s="309"/>
      <c r="P267" s="309"/>
      <c r="Q267" s="309"/>
      <c r="R267" s="309"/>
      <c r="S267" s="309"/>
      <c r="T267" s="309"/>
      <c r="U267" s="312"/>
      <c r="V267" s="309"/>
      <c r="W267" s="309"/>
      <c r="X267" s="309"/>
      <c r="Y267" s="309"/>
      <c r="Z267" s="309"/>
    </row>
    <row r="268" spans="1:26" ht="11.25" customHeight="1">
      <c r="A268" s="323"/>
      <c r="B268" s="309"/>
      <c r="C268" s="309"/>
      <c r="D268" s="309"/>
      <c r="E268" s="309"/>
      <c r="F268" s="309"/>
      <c r="G268" s="309"/>
      <c r="H268" s="309"/>
      <c r="I268" s="309"/>
      <c r="J268" s="309"/>
      <c r="K268" s="309"/>
      <c r="L268" s="309"/>
      <c r="M268" s="309"/>
      <c r="N268" s="309"/>
      <c r="O268" s="309"/>
      <c r="P268" s="309"/>
      <c r="Q268" s="309"/>
      <c r="R268" s="309"/>
      <c r="S268" s="309"/>
      <c r="T268" s="309"/>
      <c r="U268" s="312"/>
      <c r="V268" s="309"/>
      <c r="W268" s="309"/>
      <c r="X268" s="309"/>
      <c r="Y268" s="309"/>
      <c r="Z268" s="309"/>
    </row>
    <row r="269" spans="1:26" ht="11.25" customHeight="1">
      <c r="A269" s="323"/>
      <c r="B269" s="309"/>
      <c r="C269" s="309"/>
      <c r="D269" s="309"/>
      <c r="E269" s="309"/>
      <c r="F269" s="309"/>
      <c r="G269" s="309"/>
      <c r="H269" s="309"/>
      <c r="I269" s="309"/>
      <c r="J269" s="309"/>
      <c r="K269" s="309"/>
      <c r="L269" s="309"/>
      <c r="M269" s="309"/>
      <c r="N269" s="309"/>
      <c r="O269" s="309"/>
      <c r="P269" s="309"/>
      <c r="Q269" s="309"/>
      <c r="R269" s="309"/>
      <c r="S269" s="309"/>
      <c r="T269" s="309"/>
      <c r="U269" s="312"/>
      <c r="V269" s="309"/>
      <c r="W269" s="309"/>
      <c r="X269" s="309"/>
      <c r="Y269" s="309"/>
      <c r="Z269" s="309"/>
    </row>
    <row r="270" spans="1:26" ht="11.25" customHeight="1">
      <c r="A270" s="323"/>
      <c r="B270" s="309"/>
      <c r="C270" s="309"/>
      <c r="D270" s="309"/>
      <c r="E270" s="309"/>
      <c r="F270" s="309"/>
      <c r="G270" s="309"/>
      <c r="H270" s="309"/>
      <c r="I270" s="309"/>
      <c r="J270" s="309"/>
      <c r="K270" s="309"/>
      <c r="L270" s="309"/>
      <c r="M270" s="309"/>
      <c r="N270" s="309"/>
      <c r="O270" s="309"/>
      <c r="P270" s="309"/>
      <c r="Q270" s="309"/>
      <c r="R270" s="309"/>
      <c r="S270" s="309"/>
      <c r="T270" s="309"/>
      <c r="U270" s="312"/>
      <c r="V270" s="309"/>
      <c r="W270" s="309"/>
      <c r="X270" s="309"/>
      <c r="Y270" s="309"/>
      <c r="Z270" s="309"/>
    </row>
    <row r="271" spans="1:26" ht="11.25" customHeight="1">
      <c r="A271" s="323"/>
      <c r="B271" s="309"/>
      <c r="C271" s="309"/>
      <c r="D271" s="309"/>
      <c r="E271" s="309"/>
      <c r="F271" s="309"/>
      <c r="G271" s="309"/>
      <c r="H271" s="309"/>
      <c r="I271" s="309"/>
      <c r="J271" s="309"/>
      <c r="K271" s="309"/>
      <c r="L271" s="309"/>
      <c r="M271" s="309"/>
      <c r="N271" s="309"/>
      <c r="O271" s="309"/>
      <c r="P271" s="309"/>
      <c r="Q271" s="309"/>
      <c r="R271" s="309"/>
      <c r="S271" s="309"/>
      <c r="T271" s="309"/>
      <c r="U271" s="312"/>
      <c r="V271" s="309"/>
      <c r="W271" s="309"/>
      <c r="X271" s="309"/>
      <c r="Y271" s="309"/>
      <c r="Z271" s="309"/>
    </row>
    <row r="272" spans="1:26" ht="11.25" customHeight="1">
      <c r="A272" s="323"/>
      <c r="B272" s="309"/>
      <c r="C272" s="309"/>
      <c r="D272" s="309"/>
      <c r="E272" s="309"/>
      <c r="F272" s="309"/>
      <c r="G272" s="309"/>
      <c r="H272" s="309"/>
      <c r="I272" s="309"/>
      <c r="J272" s="309"/>
      <c r="K272" s="309"/>
      <c r="L272" s="309"/>
      <c r="M272" s="309"/>
      <c r="N272" s="309"/>
      <c r="O272" s="309"/>
      <c r="P272" s="309"/>
      <c r="Q272" s="309"/>
      <c r="R272" s="309"/>
      <c r="S272" s="309"/>
      <c r="T272" s="309"/>
      <c r="U272" s="312"/>
      <c r="V272" s="309"/>
      <c r="W272" s="309"/>
      <c r="X272" s="309"/>
      <c r="Y272" s="309"/>
      <c r="Z272" s="309"/>
    </row>
    <row r="273" spans="1:26" ht="11.25" customHeight="1">
      <c r="A273" s="323"/>
      <c r="B273" s="309"/>
      <c r="C273" s="309"/>
      <c r="D273" s="309"/>
      <c r="E273" s="309"/>
      <c r="F273" s="309"/>
      <c r="G273" s="309"/>
      <c r="H273" s="309"/>
      <c r="I273" s="309"/>
      <c r="J273" s="309"/>
      <c r="K273" s="309"/>
      <c r="L273" s="309"/>
      <c r="M273" s="309"/>
      <c r="N273" s="309"/>
      <c r="O273" s="309"/>
      <c r="P273" s="309"/>
      <c r="Q273" s="309"/>
      <c r="R273" s="309"/>
      <c r="S273" s="309"/>
      <c r="T273" s="309"/>
      <c r="U273" s="312"/>
      <c r="V273" s="309"/>
      <c r="W273" s="309"/>
      <c r="X273" s="309"/>
      <c r="Y273" s="309"/>
      <c r="Z273" s="309"/>
    </row>
    <row r="274" spans="1:26" ht="11.25" customHeight="1">
      <c r="A274" s="323"/>
      <c r="B274" s="309"/>
      <c r="C274" s="309"/>
      <c r="D274" s="309"/>
      <c r="E274" s="309"/>
      <c r="F274" s="309"/>
      <c r="G274" s="309"/>
      <c r="H274" s="309"/>
      <c r="I274" s="309"/>
      <c r="J274" s="309"/>
      <c r="K274" s="309"/>
      <c r="L274" s="309"/>
      <c r="M274" s="309"/>
      <c r="N274" s="309"/>
      <c r="O274" s="309"/>
      <c r="P274" s="309"/>
      <c r="Q274" s="309"/>
      <c r="R274" s="309"/>
      <c r="S274" s="309"/>
      <c r="T274" s="309"/>
      <c r="U274" s="312"/>
      <c r="V274" s="309"/>
      <c r="W274" s="309"/>
      <c r="X274" s="309"/>
      <c r="Y274" s="309"/>
      <c r="Z274" s="309"/>
    </row>
    <row r="275" spans="1:26" ht="11.25" customHeight="1">
      <c r="A275" s="323"/>
      <c r="B275" s="309"/>
      <c r="C275" s="309"/>
      <c r="D275" s="309"/>
      <c r="E275" s="309"/>
      <c r="F275" s="309"/>
      <c r="G275" s="309"/>
      <c r="H275" s="309"/>
      <c r="I275" s="309"/>
      <c r="J275" s="309"/>
      <c r="K275" s="309"/>
      <c r="L275" s="309"/>
      <c r="M275" s="309"/>
      <c r="N275" s="309"/>
      <c r="O275" s="309"/>
      <c r="P275" s="309"/>
      <c r="Q275" s="309"/>
      <c r="R275" s="309"/>
      <c r="S275" s="309"/>
      <c r="T275" s="309"/>
      <c r="U275" s="312"/>
      <c r="V275" s="309"/>
      <c r="W275" s="309"/>
      <c r="X275" s="309"/>
      <c r="Y275" s="309"/>
      <c r="Z275" s="309"/>
    </row>
    <row r="276" spans="1:26" ht="11.25" customHeight="1">
      <c r="A276" s="323"/>
      <c r="B276" s="309"/>
      <c r="C276" s="309"/>
      <c r="D276" s="309"/>
      <c r="E276" s="309"/>
      <c r="F276" s="309"/>
      <c r="G276" s="309"/>
      <c r="H276" s="309"/>
      <c r="I276" s="309"/>
      <c r="J276" s="309"/>
      <c r="K276" s="309"/>
      <c r="L276" s="309"/>
      <c r="M276" s="309"/>
      <c r="N276" s="309"/>
      <c r="O276" s="309"/>
      <c r="P276" s="309"/>
      <c r="Q276" s="309"/>
      <c r="R276" s="309"/>
      <c r="S276" s="309"/>
      <c r="T276" s="309"/>
      <c r="U276" s="312"/>
      <c r="V276" s="309"/>
      <c r="W276" s="309"/>
      <c r="X276" s="309"/>
      <c r="Y276" s="309"/>
      <c r="Z276" s="309"/>
    </row>
    <row r="277" spans="1:26" ht="11.25" customHeight="1">
      <c r="A277" s="323"/>
      <c r="B277" s="309"/>
      <c r="C277" s="309"/>
      <c r="D277" s="309"/>
      <c r="E277" s="309"/>
      <c r="F277" s="309"/>
      <c r="G277" s="309"/>
      <c r="H277" s="309"/>
      <c r="I277" s="309"/>
      <c r="J277" s="309"/>
      <c r="K277" s="309"/>
      <c r="L277" s="309"/>
      <c r="M277" s="309"/>
      <c r="N277" s="309"/>
      <c r="O277" s="309"/>
      <c r="P277" s="309"/>
      <c r="Q277" s="309"/>
      <c r="R277" s="309"/>
      <c r="S277" s="309"/>
      <c r="T277" s="309"/>
      <c r="U277" s="312"/>
      <c r="V277" s="309"/>
      <c r="W277" s="309"/>
      <c r="X277" s="309"/>
      <c r="Y277" s="309"/>
      <c r="Z277" s="309"/>
    </row>
    <row r="278" spans="1:26" ht="11.25" customHeight="1">
      <c r="A278" s="323"/>
      <c r="B278" s="309"/>
      <c r="C278" s="309"/>
      <c r="D278" s="309"/>
      <c r="E278" s="309"/>
      <c r="F278" s="309"/>
      <c r="G278" s="309"/>
      <c r="H278" s="309"/>
      <c r="I278" s="309"/>
      <c r="J278" s="309"/>
      <c r="K278" s="309"/>
      <c r="L278" s="309"/>
      <c r="M278" s="309"/>
      <c r="N278" s="309"/>
      <c r="O278" s="309"/>
      <c r="P278" s="309"/>
      <c r="Q278" s="309"/>
      <c r="R278" s="309"/>
      <c r="S278" s="309"/>
      <c r="T278" s="309"/>
      <c r="U278" s="312"/>
      <c r="V278" s="309"/>
      <c r="W278" s="309"/>
      <c r="X278" s="309"/>
      <c r="Y278" s="309"/>
      <c r="Z278" s="309"/>
    </row>
    <row r="279" spans="1:26" ht="11.25" customHeight="1">
      <c r="A279" s="323"/>
      <c r="B279" s="309"/>
      <c r="C279" s="309"/>
      <c r="D279" s="309"/>
      <c r="E279" s="309"/>
      <c r="F279" s="309"/>
      <c r="G279" s="309"/>
      <c r="H279" s="309"/>
      <c r="I279" s="309"/>
      <c r="J279" s="309"/>
      <c r="K279" s="309"/>
      <c r="L279" s="309"/>
      <c r="M279" s="309"/>
      <c r="N279" s="309"/>
      <c r="O279" s="309"/>
      <c r="P279" s="309"/>
      <c r="Q279" s="309"/>
      <c r="R279" s="309"/>
      <c r="S279" s="309"/>
      <c r="T279" s="309"/>
      <c r="U279" s="312"/>
      <c r="V279" s="309"/>
      <c r="W279" s="309"/>
      <c r="X279" s="309"/>
      <c r="Y279" s="309"/>
      <c r="Z279" s="309"/>
    </row>
    <row r="280" spans="1:26" ht="11.25" customHeight="1">
      <c r="A280" s="323"/>
      <c r="B280" s="309"/>
      <c r="C280" s="309"/>
      <c r="D280" s="309"/>
      <c r="E280" s="309"/>
      <c r="F280" s="309"/>
      <c r="G280" s="309"/>
      <c r="H280" s="309"/>
      <c r="I280" s="309"/>
      <c r="J280" s="309"/>
      <c r="K280" s="309"/>
      <c r="L280" s="309"/>
      <c r="M280" s="309"/>
      <c r="N280" s="309"/>
      <c r="O280" s="309"/>
      <c r="P280" s="309"/>
      <c r="Q280" s="309"/>
      <c r="R280" s="309"/>
      <c r="S280" s="309"/>
      <c r="T280" s="309"/>
      <c r="U280" s="312"/>
      <c r="V280" s="309"/>
      <c r="W280" s="309"/>
      <c r="X280" s="309"/>
      <c r="Y280" s="309"/>
      <c r="Z280" s="309"/>
    </row>
    <row r="281" spans="1:26" ht="11.25" customHeight="1">
      <c r="A281" s="323"/>
      <c r="B281" s="309"/>
      <c r="C281" s="309"/>
      <c r="D281" s="309"/>
      <c r="E281" s="309"/>
      <c r="F281" s="309"/>
      <c r="G281" s="309"/>
      <c r="H281" s="309"/>
      <c r="I281" s="309"/>
      <c r="J281" s="309"/>
      <c r="K281" s="309"/>
      <c r="L281" s="309"/>
      <c r="M281" s="309"/>
      <c r="N281" s="309"/>
      <c r="O281" s="309"/>
      <c r="P281" s="309"/>
      <c r="Q281" s="309"/>
      <c r="R281" s="309"/>
      <c r="S281" s="309"/>
      <c r="T281" s="309"/>
      <c r="U281" s="312"/>
      <c r="V281" s="309"/>
      <c r="W281" s="309"/>
      <c r="X281" s="309"/>
      <c r="Y281" s="309"/>
      <c r="Z281" s="309"/>
    </row>
    <row r="282" spans="1:26" ht="11.25" customHeight="1">
      <c r="A282" s="323"/>
      <c r="B282" s="309"/>
      <c r="C282" s="309"/>
      <c r="D282" s="309"/>
      <c r="E282" s="309"/>
      <c r="F282" s="309"/>
      <c r="G282" s="309"/>
      <c r="H282" s="309"/>
      <c r="I282" s="309"/>
      <c r="J282" s="309"/>
      <c r="K282" s="309"/>
      <c r="L282" s="309"/>
      <c r="M282" s="309"/>
      <c r="N282" s="309"/>
      <c r="O282" s="309"/>
      <c r="P282" s="309"/>
      <c r="Q282" s="309"/>
      <c r="R282" s="309"/>
      <c r="S282" s="309"/>
      <c r="T282" s="309"/>
      <c r="U282" s="312"/>
      <c r="V282" s="309"/>
      <c r="W282" s="309"/>
      <c r="X282" s="309"/>
      <c r="Y282" s="309"/>
      <c r="Z282" s="309"/>
    </row>
    <row r="283" spans="1:26" ht="11.25" customHeight="1">
      <c r="A283" s="323"/>
      <c r="B283" s="309"/>
      <c r="C283" s="309"/>
      <c r="D283" s="309"/>
      <c r="E283" s="309"/>
      <c r="F283" s="309"/>
      <c r="G283" s="309"/>
      <c r="H283" s="309"/>
      <c r="I283" s="309"/>
      <c r="J283" s="309"/>
      <c r="K283" s="309"/>
      <c r="L283" s="309"/>
      <c r="M283" s="309"/>
      <c r="N283" s="309"/>
      <c r="O283" s="309"/>
      <c r="P283" s="309"/>
      <c r="Q283" s="309"/>
      <c r="R283" s="309"/>
      <c r="S283" s="309"/>
      <c r="T283" s="309"/>
      <c r="U283" s="312"/>
      <c r="V283" s="309"/>
      <c r="W283" s="309"/>
      <c r="X283" s="309"/>
      <c r="Y283" s="309"/>
      <c r="Z283" s="309"/>
    </row>
    <row r="284" spans="1:26" ht="11.25" customHeight="1">
      <c r="A284" s="323"/>
      <c r="B284" s="309"/>
      <c r="C284" s="309"/>
      <c r="D284" s="309"/>
      <c r="E284" s="309"/>
      <c r="F284" s="309"/>
      <c r="G284" s="309"/>
      <c r="H284" s="309"/>
      <c r="I284" s="309"/>
      <c r="J284" s="309"/>
      <c r="K284" s="309"/>
      <c r="L284" s="309"/>
      <c r="M284" s="309"/>
      <c r="N284" s="309"/>
      <c r="O284" s="309"/>
      <c r="P284" s="309"/>
      <c r="Q284" s="309"/>
      <c r="R284" s="309"/>
      <c r="S284" s="309"/>
      <c r="T284" s="309"/>
      <c r="U284" s="312"/>
      <c r="V284" s="309"/>
      <c r="W284" s="309"/>
      <c r="X284" s="309"/>
      <c r="Y284" s="309"/>
      <c r="Z284" s="309"/>
    </row>
    <row r="285" spans="1:26" ht="11.25" customHeight="1">
      <c r="A285" s="323"/>
      <c r="B285" s="309"/>
      <c r="C285" s="309"/>
      <c r="D285" s="309"/>
      <c r="E285" s="309"/>
      <c r="F285" s="309"/>
      <c r="G285" s="309"/>
      <c r="H285" s="309"/>
      <c r="I285" s="309"/>
      <c r="J285" s="309"/>
      <c r="K285" s="309"/>
      <c r="L285" s="309"/>
      <c r="M285" s="309"/>
      <c r="N285" s="309"/>
      <c r="O285" s="309"/>
      <c r="P285" s="309"/>
      <c r="Q285" s="309"/>
      <c r="R285" s="309"/>
      <c r="S285" s="309"/>
      <c r="T285" s="309"/>
      <c r="U285" s="312"/>
      <c r="V285" s="309"/>
      <c r="W285" s="309"/>
      <c r="X285" s="309"/>
      <c r="Y285" s="309"/>
      <c r="Z285" s="309"/>
    </row>
    <row r="286" spans="1:26" ht="11.25" customHeight="1">
      <c r="A286" s="323"/>
      <c r="B286" s="309"/>
      <c r="C286" s="309"/>
      <c r="D286" s="309"/>
      <c r="E286" s="309"/>
      <c r="F286" s="309"/>
      <c r="G286" s="309"/>
      <c r="H286" s="309"/>
      <c r="I286" s="309"/>
      <c r="J286" s="309"/>
      <c r="K286" s="309"/>
      <c r="L286" s="309"/>
      <c r="M286" s="309"/>
      <c r="N286" s="309"/>
      <c r="O286" s="309"/>
      <c r="P286" s="309"/>
      <c r="Q286" s="309"/>
      <c r="R286" s="309"/>
      <c r="S286" s="309"/>
      <c r="T286" s="309"/>
      <c r="U286" s="312"/>
      <c r="V286" s="309"/>
      <c r="W286" s="309"/>
      <c r="X286" s="309"/>
      <c r="Y286" s="309"/>
      <c r="Z286" s="309"/>
    </row>
    <row r="287" spans="1:26" ht="11.25" customHeight="1">
      <c r="A287" s="323"/>
      <c r="B287" s="309"/>
      <c r="C287" s="309"/>
      <c r="D287" s="309"/>
      <c r="E287" s="309"/>
      <c r="F287" s="309"/>
      <c r="G287" s="309"/>
      <c r="H287" s="309"/>
      <c r="I287" s="309"/>
      <c r="J287" s="309"/>
      <c r="K287" s="309"/>
      <c r="L287" s="309"/>
      <c r="M287" s="309"/>
      <c r="N287" s="309"/>
      <c r="O287" s="309"/>
      <c r="P287" s="309"/>
      <c r="Q287" s="309"/>
      <c r="R287" s="309"/>
      <c r="S287" s="309"/>
      <c r="T287" s="309"/>
      <c r="U287" s="312"/>
      <c r="V287" s="309"/>
      <c r="W287" s="309"/>
      <c r="X287" s="309"/>
      <c r="Y287" s="309"/>
      <c r="Z287" s="309"/>
    </row>
    <row r="288" spans="1:26" ht="11.25" customHeight="1">
      <c r="A288" s="323"/>
      <c r="B288" s="309"/>
      <c r="C288" s="309"/>
      <c r="D288" s="309"/>
      <c r="E288" s="309"/>
      <c r="F288" s="309"/>
      <c r="G288" s="309"/>
      <c r="H288" s="309"/>
      <c r="I288" s="309"/>
      <c r="J288" s="309"/>
      <c r="K288" s="309"/>
      <c r="L288" s="309"/>
      <c r="M288" s="309"/>
      <c r="N288" s="309"/>
      <c r="O288" s="309"/>
      <c r="P288" s="309"/>
      <c r="Q288" s="309"/>
      <c r="R288" s="309"/>
      <c r="S288" s="309"/>
      <c r="T288" s="309"/>
      <c r="U288" s="312"/>
      <c r="V288" s="309"/>
      <c r="W288" s="309"/>
      <c r="X288" s="309"/>
      <c r="Y288" s="309"/>
      <c r="Z288" s="309"/>
    </row>
    <row r="289" spans="1:26" ht="11.25" customHeight="1">
      <c r="A289" s="323"/>
      <c r="B289" s="309"/>
      <c r="C289" s="309"/>
      <c r="D289" s="309"/>
      <c r="E289" s="309"/>
      <c r="F289" s="309"/>
      <c r="G289" s="309"/>
      <c r="H289" s="309"/>
      <c r="I289" s="309"/>
      <c r="J289" s="309"/>
      <c r="K289" s="309"/>
      <c r="L289" s="309"/>
      <c r="M289" s="309"/>
      <c r="N289" s="309"/>
      <c r="O289" s="309"/>
      <c r="P289" s="309"/>
      <c r="Q289" s="309"/>
      <c r="R289" s="309"/>
      <c r="S289" s="309"/>
      <c r="T289" s="309"/>
      <c r="U289" s="312"/>
      <c r="V289" s="309"/>
      <c r="W289" s="309"/>
      <c r="X289" s="309"/>
      <c r="Y289" s="309"/>
      <c r="Z289" s="309"/>
    </row>
    <row r="290" spans="1:26" ht="11.25" customHeight="1">
      <c r="A290" s="323"/>
      <c r="B290" s="309"/>
      <c r="C290" s="309"/>
      <c r="D290" s="309"/>
      <c r="E290" s="309"/>
      <c r="F290" s="309"/>
      <c r="G290" s="309"/>
      <c r="H290" s="309"/>
      <c r="I290" s="309"/>
      <c r="J290" s="309"/>
      <c r="K290" s="309"/>
      <c r="L290" s="309"/>
      <c r="M290" s="309"/>
      <c r="N290" s="309"/>
      <c r="O290" s="309"/>
      <c r="P290" s="309"/>
      <c r="Q290" s="309"/>
      <c r="R290" s="309"/>
      <c r="S290" s="309"/>
      <c r="T290" s="309"/>
      <c r="U290" s="312"/>
      <c r="V290" s="309"/>
      <c r="W290" s="309"/>
      <c r="X290" s="309"/>
      <c r="Y290" s="309"/>
      <c r="Z290" s="309"/>
    </row>
    <row r="291" spans="1:26" ht="11.25" customHeight="1">
      <c r="A291" s="323"/>
      <c r="B291" s="309"/>
      <c r="C291" s="309"/>
      <c r="D291" s="309"/>
      <c r="E291" s="309"/>
      <c r="F291" s="309"/>
      <c r="G291" s="309"/>
      <c r="H291" s="309"/>
      <c r="I291" s="309"/>
      <c r="J291" s="309"/>
      <c r="K291" s="309"/>
      <c r="L291" s="309"/>
      <c r="M291" s="309"/>
      <c r="N291" s="309"/>
      <c r="O291" s="309"/>
      <c r="P291" s="309"/>
      <c r="Q291" s="309"/>
      <c r="R291" s="309"/>
      <c r="S291" s="309"/>
      <c r="T291" s="309"/>
      <c r="U291" s="312"/>
      <c r="V291" s="309"/>
      <c r="W291" s="309"/>
      <c r="X291" s="309"/>
      <c r="Y291" s="309"/>
      <c r="Z291" s="309"/>
    </row>
    <row r="292" spans="1:26" ht="11.25" customHeight="1">
      <c r="A292" s="323"/>
      <c r="B292" s="309"/>
      <c r="C292" s="309"/>
      <c r="D292" s="309"/>
      <c r="E292" s="309"/>
      <c r="F292" s="309"/>
      <c r="G292" s="309"/>
      <c r="H292" s="309"/>
      <c r="I292" s="309"/>
      <c r="J292" s="309"/>
      <c r="K292" s="309"/>
      <c r="L292" s="309"/>
      <c r="M292" s="309"/>
      <c r="N292" s="309"/>
      <c r="O292" s="309"/>
      <c r="P292" s="309"/>
      <c r="Q292" s="309"/>
      <c r="R292" s="309"/>
      <c r="S292" s="309"/>
      <c r="T292" s="309"/>
      <c r="U292" s="312"/>
      <c r="V292" s="309"/>
      <c r="W292" s="309"/>
      <c r="X292" s="309"/>
      <c r="Y292" s="309"/>
      <c r="Z292" s="309"/>
    </row>
    <row r="293" spans="1:26" ht="11.25" customHeight="1">
      <c r="A293" s="323"/>
      <c r="B293" s="309"/>
      <c r="C293" s="309"/>
      <c r="D293" s="309"/>
      <c r="E293" s="309"/>
      <c r="F293" s="309"/>
      <c r="G293" s="309"/>
      <c r="H293" s="309"/>
      <c r="I293" s="309"/>
      <c r="J293" s="309"/>
      <c r="K293" s="309"/>
      <c r="L293" s="309"/>
      <c r="M293" s="309"/>
      <c r="N293" s="309"/>
      <c r="O293" s="309"/>
      <c r="P293" s="309"/>
      <c r="Q293" s="309"/>
      <c r="R293" s="309"/>
      <c r="S293" s="309"/>
      <c r="T293" s="309"/>
      <c r="U293" s="312"/>
      <c r="V293" s="309"/>
      <c r="W293" s="309"/>
      <c r="X293" s="309"/>
      <c r="Y293" s="309"/>
      <c r="Z293" s="309"/>
    </row>
    <row r="294" spans="1:26" ht="11.25" customHeight="1">
      <c r="A294" s="323"/>
      <c r="B294" s="309"/>
      <c r="C294" s="309"/>
      <c r="D294" s="309"/>
      <c r="E294" s="309"/>
      <c r="F294" s="309"/>
      <c r="G294" s="309"/>
      <c r="H294" s="309"/>
      <c r="I294" s="309"/>
      <c r="J294" s="309"/>
      <c r="K294" s="309"/>
      <c r="L294" s="309"/>
      <c r="M294" s="309"/>
      <c r="N294" s="309"/>
      <c r="O294" s="309"/>
      <c r="P294" s="309"/>
      <c r="Q294" s="309"/>
      <c r="R294" s="309"/>
      <c r="S294" s="309"/>
      <c r="T294" s="309"/>
      <c r="U294" s="312"/>
      <c r="V294" s="309"/>
      <c r="W294" s="309"/>
      <c r="X294" s="309"/>
      <c r="Y294" s="309"/>
      <c r="Z294" s="309"/>
    </row>
    <row r="295" spans="1:26" ht="11.25" customHeight="1">
      <c r="A295" s="323"/>
      <c r="B295" s="309"/>
      <c r="C295" s="309"/>
      <c r="D295" s="309"/>
      <c r="E295" s="309"/>
      <c r="F295" s="309"/>
      <c r="G295" s="309"/>
      <c r="H295" s="309"/>
      <c r="I295" s="309"/>
      <c r="J295" s="309"/>
      <c r="K295" s="309"/>
      <c r="L295" s="309"/>
      <c r="M295" s="309"/>
      <c r="N295" s="309"/>
      <c r="O295" s="309"/>
      <c r="P295" s="309"/>
      <c r="Q295" s="309"/>
      <c r="R295" s="309"/>
      <c r="S295" s="309"/>
      <c r="T295" s="309"/>
      <c r="U295" s="312"/>
      <c r="V295" s="309"/>
      <c r="W295" s="309"/>
      <c r="X295" s="309"/>
      <c r="Y295" s="309"/>
      <c r="Z295" s="309"/>
    </row>
    <row r="296" spans="1:26" ht="11.25" customHeight="1">
      <c r="A296" s="323"/>
      <c r="B296" s="309"/>
      <c r="C296" s="309"/>
      <c r="D296" s="309"/>
      <c r="E296" s="309"/>
      <c r="F296" s="309"/>
      <c r="G296" s="309"/>
      <c r="H296" s="309"/>
      <c r="I296" s="309"/>
      <c r="J296" s="309"/>
      <c r="K296" s="309"/>
      <c r="L296" s="309"/>
      <c r="M296" s="309"/>
      <c r="N296" s="309"/>
      <c r="O296" s="309"/>
      <c r="P296" s="309"/>
      <c r="Q296" s="309"/>
      <c r="R296" s="309"/>
      <c r="S296" s="309"/>
      <c r="T296" s="309"/>
      <c r="U296" s="312"/>
      <c r="V296" s="309"/>
      <c r="W296" s="309"/>
      <c r="X296" s="309"/>
      <c r="Y296" s="309"/>
      <c r="Z296" s="309"/>
    </row>
    <row r="297" spans="1:26" ht="11.25" customHeight="1">
      <c r="A297" s="323"/>
      <c r="B297" s="309"/>
      <c r="C297" s="309"/>
      <c r="D297" s="309"/>
      <c r="E297" s="309"/>
      <c r="F297" s="309"/>
      <c r="G297" s="309"/>
      <c r="H297" s="309"/>
      <c r="I297" s="309"/>
      <c r="J297" s="309"/>
      <c r="K297" s="309"/>
      <c r="L297" s="309"/>
      <c r="M297" s="309"/>
      <c r="N297" s="309"/>
      <c r="O297" s="309"/>
      <c r="P297" s="309"/>
      <c r="Q297" s="309"/>
      <c r="R297" s="309"/>
      <c r="S297" s="309"/>
      <c r="T297" s="309"/>
      <c r="U297" s="312"/>
      <c r="V297" s="309"/>
      <c r="W297" s="309"/>
      <c r="X297" s="309"/>
      <c r="Y297" s="309"/>
      <c r="Z297" s="309"/>
    </row>
    <row r="298" spans="1:26" ht="11.25" customHeight="1">
      <c r="A298" s="323"/>
      <c r="B298" s="309"/>
      <c r="C298" s="309"/>
      <c r="D298" s="309"/>
      <c r="E298" s="309"/>
      <c r="F298" s="309"/>
      <c r="G298" s="309"/>
      <c r="H298" s="309"/>
      <c r="I298" s="309"/>
      <c r="J298" s="309"/>
      <c r="K298" s="309"/>
      <c r="L298" s="309"/>
      <c r="M298" s="309"/>
      <c r="N298" s="309"/>
      <c r="O298" s="309"/>
      <c r="P298" s="309"/>
      <c r="Q298" s="309"/>
      <c r="R298" s="309"/>
      <c r="S298" s="309"/>
      <c r="T298" s="309"/>
      <c r="U298" s="312"/>
      <c r="V298" s="309"/>
      <c r="W298" s="309"/>
      <c r="X298" s="309"/>
      <c r="Y298" s="309"/>
      <c r="Z298" s="309"/>
    </row>
    <row r="299" spans="1:26" ht="11.25" customHeight="1">
      <c r="A299" s="323"/>
      <c r="B299" s="309"/>
      <c r="C299" s="309"/>
      <c r="D299" s="309"/>
      <c r="E299" s="309"/>
      <c r="F299" s="309"/>
      <c r="G299" s="309"/>
      <c r="H299" s="309"/>
      <c r="I299" s="309"/>
      <c r="J299" s="309"/>
      <c r="K299" s="309"/>
      <c r="L299" s="309"/>
      <c r="M299" s="309"/>
      <c r="N299" s="309"/>
      <c r="O299" s="309"/>
      <c r="P299" s="309"/>
      <c r="Q299" s="309"/>
      <c r="R299" s="309"/>
      <c r="S299" s="309"/>
      <c r="T299" s="309"/>
      <c r="U299" s="312"/>
      <c r="V299" s="309"/>
      <c r="W299" s="309"/>
      <c r="X299" s="309"/>
      <c r="Y299" s="309"/>
      <c r="Z299" s="309"/>
    </row>
    <row r="300" spans="1:26" ht="11.25" customHeight="1">
      <c r="A300" s="323"/>
      <c r="B300" s="309"/>
      <c r="C300" s="309"/>
      <c r="D300" s="309"/>
      <c r="E300" s="309"/>
      <c r="F300" s="309"/>
      <c r="G300" s="309"/>
      <c r="H300" s="309"/>
      <c r="I300" s="309"/>
      <c r="J300" s="309"/>
      <c r="K300" s="309"/>
      <c r="L300" s="309"/>
      <c r="M300" s="309"/>
      <c r="N300" s="309"/>
      <c r="O300" s="309"/>
      <c r="P300" s="309"/>
      <c r="Q300" s="309"/>
      <c r="R300" s="309"/>
      <c r="S300" s="309"/>
      <c r="T300" s="309"/>
      <c r="U300" s="312"/>
      <c r="V300" s="309"/>
      <c r="W300" s="309"/>
      <c r="X300" s="309"/>
      <c r="Y300" s="309"/>
      <c r="Z300" s="309"/>
    </row>
    <row r="301" spans="1:26" ht="11.25" customHeight="1">
      <c r="A301" s="323"/>
      <c r="B301" s="309"/>
      <c r="C301" s="309"/>
      <c r="D301" s="309"/>
      <c r="E301" s="309"/>
      <c r="F301" s="309"/>
      <c r="G301" s="309"/>
      <c r="H301" s="309"/>
      <c r="I301" s="309"/>
      <c r="J301" s="309"/>
      <c r="K301" s="309"/>
      <c r="L301" s="309"/>
      <c r="M301" s="309"/>
      <c r="N301" s="309"/>
      <c r="O301" s="309"/>
      <c r="P301" s="309"/>
      <c r="Q301" s="309"/>
      <c r="R301" s="309"/>
      <c r="S301" s="309"/>
      <c r="T301" s="309"/>
      <c r="U301" s="312"/>
      <c r="V301" s="309"/>
      <c r="W301" s="309"/>
      <c r="X301" s="309"/>
      <c r="Y301" s="309"/>
      <c r="Z301" s="309"/>
    </row>
    <row r="302" spans="1:26" ht="11.25" customHeight="1">
      <c r="A302" s="323"/>
      <c r="B302" s="309"/>
      <c r="C302" s="309"/>
      <c r="D302" s="309"/>
      <c r="E302" s="309"/>
      <c r="F302" s="309"/>
      <c r="G302" s="309"/>
      <c r="H302" s="309"/>
      <c r="I302" s="309"/>
      <c r="J302" s="309"/>
      <c r="K302" s="309"/>
      <c r="L302" s="309"/>
      <c r="M302" s="309"/>
      <c r="N302" s="309"/>
      <c r="O302" s="309"/>
      <c r="P302" s="309"/>
      <c r="Q302" s="309"/>
      <c r="R302" s="309"/>
      <c r="S302" s="309"/>
      <c r="T302" s="309"/>
      <c r="U302" s="312"/>
      <c r="V302" s="309"/>
      <c r="W302" s="309"/>
      <c r="X302" s="309"/>
      <c r="Y302" s="309"/>
      <c r="Z302" s="309"/>
    </row>
    <row r="303" spans="1:26" ht="11.25" customHeight="1">
      <c r="A303" s="323"/>
      <c r="B303" s="309"/>
      <c r="C303" s="309"/>
      <c r="D303" s="309"/>
      <c r="E303" s="309"/>
      <c r="F303" s="309"/>
      <c r="G303" s="309"/>
      <c r="H303" s="309"/>
      <c r="I303" s="309"/>
      <c r="J303" s="309"/>
      <c r="K303" s="309"/>
      <c r="L303" s="309"/>
      <c r="M303" s="309"/>
      <c r="N303" s="309"/>
      <c r="O303" s="309"/>
      <c r="P303" s="309"/>
      <c r="Q303" s="309"/>
      <c r="R303" s="309"/>
      <c r="S303" s="309"/>
      <c r="T303" s="309"/>
      <c r="U303" s="312"/>
      <c r="V303" s="309"/>
      <c r="W303" s="309"/>
      <c r="X303" s="309"/>
      <c r="Y303" s="309"/>
      <c r="Z303" s="309"/>
    </row>
    <row r="304" spans="1:26" ht="11.25" customHeight="1">
      <c r="A304" s="323"/>
      <c r="B304" s="309"/>
      <c r="C304" s="309"/>
      <c r="D304" s="309"/>
      <c r="E304" s="309"/>
      <c r="F304" s="309"/>
      <c r="G304" s="309"/>
      <c r="H304" s="309"/>
      <c r="I304" s="309"/>
      <c r="J304" s="309"/>
      <c r="K304" s="309"/>
      <c r="L304" s="309"/>
      <c r="M304" s="309"/>
      <c r="N304" s="309"/>
      <c r="O304" s="309"/>
      <c r="P304" s="309"/>
      <c r="Q304" s="309"/>
      <c r="R304" s="309"/>
      <c r="S304" s="309"/>
      <c r="T304" s="309"/>
      <c r="U304" s="312"/>
      <c r="V304" s="309"/>
      <c r="W304" s="309"/>
      <c r="X304" s="309"/>
      <c r="Y304" s="309"/>
      <c r="Z304" s="309"/>
    </row>
    <row r="305" spans="1:26" ht="11.25" customHeight="1">
      <c r="A305" s="323"/>
      <c r="B305" s="309"/>
      <c r="C305" s="309"/>
      <c r="D305" s="309"/>
      <c r="E305" s="309"/>
      <c r="F305" s="309"/>
      <c r="G305" s="309"/>
      <c r="H305" s="309"/>
      <c r="I305" s="309"/>
      <c r="J305" s="309"/>
      <c r="K305" s="309"/>
      <c r="L305" s="309"/>
      <c r="M305" s="309"/>
      <c r="N305" s="309"/>
      <c r="O305" s="309"/>
      <c r="P305" s="309"/>
      <c r="Q305" s="309"/>
      <c r="R305" s="309"/>
      <c r="S305" s="309"/>
      <c r="T305" s="309"/>
      <c r="U305" s="312"/>
      <c r="V305" s="309"/>
      <c r="W305" s="309"/>
      <c r="X305" s="309"/>
      <c r="Y305" s="309"/>
      <c r="Z305" s="309"/>
    </row>
    <row r="306" spans="1:26" ht="11.25" customHeight="1">
      <c r="A306" s="323"/>
      <c r="B306" s="309"/>
      <c r="C306" s="309"/>
      <c r="D306" s="309"/>
      <c r="E306" s="309"/>
      <c r="F306" s="309"/>
      <c r="G306" s="309"/>
      <c r="H306" s="309"/>
      <c r="I306" s="309"/>
      <c r="J306" s="309"/>
      <c r="K306" s="309"/>
      <c r="L306" s="309"/>
      <c r="M306" s="309"/>
      <c r="N306" s="309"/>
      <c r="O306" s="309"/>
      <c r="P306" s="309"/>
      <c r="Q306" s="309"/>
      <c r="R306" s="309"/>
      <c r="S306" s="309"/>
      <c r="T306" s="309"/>
      <c r="U306" s="312"/>
      <c r="V306" s="309"/>
      <c r="W306" s="309"/>
      <c r="X306" s="309"/>
      <c r="Y306" s="309"/>
      <c r="Z306" s="309"/>
    </row>
    <row r="307" spans="1:26" ht="11.25" customHeight="1">
      <c r="A307" s="323"/>
      <c r="B307" s="309"/>
      <c r="C307" s="309"/>
      <c r="D307" s="309"/>
      <c r="E307" s="309"/>
      <c r="F307" s="309"/>
      <c r="G307" s="309"/>
      <c r="H307" s="309"/>
      <c r="I307" s="309"/>
      <c r="J307" s="309"/>
      <c r="K307" s="309"/>
      <c r="L307" s="309"/>
      <c r="M307" s="309"/>
      <c r="N307" s="309"/>
      <c r="O307" s="309"/>
      <c r="P307" s="309"/>
      <c r="Q307" s="309"/>
      <c r="R307" s="309"/>
      <c r="S307" s="309"/>
      <c r="T307" s="309"/>
      <c r="U307" s="312"/>
      <c r="V307" s="309"/>
      <c r="W307" s="309"/>
      <c r="X307" s="309"/>
      <c r="Y307" s="309"/>
      <c r="Z307" s="309"/>
    </row>
    <row r="308" spans="1:26" ht="11.25" customHeight="1">
      <c r="A308" s="323"/>
      <c r="B308" s="309"/>
      <c r="C308" s="309"/>
      <c r="D308" s="309"/>
      <c r="E308" s="309"/>
      <c r="F308" s="309"/>
      <c r="G308" s="309"/>
      <c r="H308" s="309"/>
      <c r="I308" s="309"/>
      <c r="J308" s="309"/>
      <c r="K308" s="309"/>
      <c r="L308" s="309"/>
      <c r="M308" s="309"/>
      <c r="N308" s="309"/>
      <c r="O308" s="309"/>
      <c r="P308" s="309"/>
      <c r="Q308" s="309"/>
      <c r="R308" s="309"/>
      <c r="S308" s="309"/>
      <c r="T308" s="309"/>
      <c r="U308" s="312"/>
      <c r="V308" s="309"/>
      <c r="W308" s="309"/>
      <c r="X308" s="309"/>
      <c r="Y308" s="309"/>
      <c r="Z308" s="309"/>
    </row>
    <row r="309" spans="1:26" ht="11.25" customHeight="1">
      <c r="A309" s="323"/>
      <c r="B309" s="309"/>
      <c r="C309" s="309"/>
      <c r="D309" s="309"/>
      <c r="E309" s="309"/>
      <c r="F309" s="309"/>
      <c r="G309" s="309"/>
      <c r="H309" s="309"/>
      <c r="I309" s="309"/>
      <c r="J309" s="309"/>
      <c r="K309" s="309"/>
      <c r="L309" s="309"/>
      <c r="M309" s="309"/>
      <c r="N309" s="309"/>
      <c r="O309" s="309"/>
      <c r="P309" s="309"/>
      <c r="Q309" s="309"/>
      <c r="R309" s="309"/>
      <c r="S309" s="309"/>
      <c r="T309" s="309"/>
      <c r="U309" s="312"/>
      <c r="V309" s="309"/>
      <c r="W309" s="309"/>
      <c r="X309" s="309"/>
      <c r="Y309" s="309"/>
      <c r="Z309" s="309"/>
    </row>
    <row r="310" spans="1:26" ht="11.25" customHeight="1">
      <c r="A310" s="323"/>
      <c r="B310" s="309"/>
      <c r="C310" s="309"/>
      <c r="D310" s="309"/>
      <c r="E310" s="309"/>
      <c r="F310" s="309"/>
      <c r="G310" s="309"/>
      <c r="H310" s="309"/>
      <c r="I310" s="309"/>
      <c r="J310" s="309"/>
      <c r="K310" s="309"/>
      <c r="L310" s="309"/>
      <c r="M310" s="309"/>
      <c r="N310" s="309"/>
      <c r="O310" s="309"/>
      <c r="P310" s="309"/>
      <c r="Q310" s="309"/>
      <c r="R310" s="309"/>
      <c r="S310" s="309"/>
      <c r="T310" s="309"/>
      <c r="U310" s="312"/>
      <c r="V310" s="309"/>
      <c r="W310" s="309"/>
      <c r="X310" s="309"/>
      <c r="Y310" s="309"/>
      <c r="Z310" s="309"/>
    </row>
    <row r="311" spans="1:26" ht="11.25" customHeight="1">
      <c r="A311" s="323"/>
      <c r="B311" s="309"/>
      <c r="C311" s="309"/>
      <c r="D311" s="309"/>
      <c r="E311" s="309"/>
      <c r="F311" s="309"/>
      <c r="G311" s="309"/>
      <c r="H311" s="309"/>
      <c r="I311" s="309"/>
      <c r="J311" s="309"/>
      <c r="K311" s="309"/>
      <c r="L311" s="309"/>
      <c r="M311" s="309"/>
      <c r="N311" s="309"/>
      <c r="O311" s="309"/>
      <c r="P311" s="309"/>
      <c r="Q311" s="309"/>
      <c r="R311" s="309"/>
      <c r="S311" s="309"/>
      <c r="T311" s="309"/>
      <c r="U311" s="312"/>
      <c r="V311" s="309"/>
      <c r="W311" s="309"/>
      <c r="X311" s="309"/>
      <c r="Y311" s="309"/>
      <c r="Z311" s="309"/>
    </row>
    <row r="312" spans="1:26" ht="11.25" customHeight="1">
      <c r="A312" s="323"/>
      <c r="B312" s="309"/>
      <c r="C312" s="309"/>
      <c r="D312" s="309"/>
      <c r="E312" s="309"/>
      <c r="F312" s="309"/>
      <c r="G312" s="309"/>
      <c r="H312" s="309"/>
      <c r="I312" s="309"/>
      <c r="J312" s="309"/>
      <c r="K312" s="309"/>
      <c r="L312" s="309"/>
      <c r="M312" s="309"/>
      <c r="N312" s="309"/>
      <c r="O312" s="309"/>
      <c r="P312" s="309"/>
      <c r="Q312" s="309"/>
      <c r="R312" s="309"/>
      <c r="S312" s="309"/>
      <c r="T312" s="309"/>
      <c r="U312" s="312"/>
      <c r="V312" s="309"/>
      <c r="W312" s="309"/>
      <c r="X312" s="309"/>
      <c r="Y312" s="309"/>
      <c r="Z312" s="309"/>
    </row>
    <row r="313" spans="1:26" ht="11.25" customHeight="1">
      <c r="A313" s="323"/>
      <c r="B313" s="309"/>
      <c r="C313" s="309"/>
      <c r="D313" s="309"/>
      <c r="E313" s="309"/>
      <c r="F313" s="309"/>
      <c r="G313" s="309"/>
      <c r="H313" s="309"/>
      <c r="I313" s="309"/>
      <c r="J313" s="309"/>
      <c r="K313" s="309"/>
      <c r="L313" s="309"/>
      <c r="M313" s="309"/>
      <c r="N313" s="309"/>
      <c r="O313" s="309"/>
      <c r="P313" s="309"/>
      <c r="Q313" s="309"/>
      <c r="R313" s="309"/>
      <c r="S313" s="309"/>
      <c r="T313" s="309"/>
      <c r="U313" s="312"/>
      <c r="V313" s="309"/>
      <c r="W313" s="309"/>
      <c r="X313" s="309"/>
      <c r="Y313" s="309"/>
      <c r="Z313" s="309"/>
    </row>
    <row r="314" spans="1:26" ht="11.25" customHeight="1">
      <c r="A314" s="323"/>
      <c r="B314" s="309"/>
      <c r="C314" s="309"/>
      <c r="D314" s="309"/>
      <c r="E314" s="309"/>
      <c r="F314" s="309"/>
      <c r="G314" s="309"/>
      <c r="H314" s="309"/>
      <c r="I314" s="309"/>
      <c r="J314" s="309"/>
      <c r="K314" s="309"/>
      <c r="L314" s="309"/>
      <c r="M314" s="309"/>
      <c r="N314" s="309"/>
      <c r="O314" s="309"/>
      <c r="P314" s="309"/>
      <c r="Q314" s="309"/>
      <c r="R314" s="309"/>
      <c r="S314" s="309"/>
      <c r="T314" s="309"/>
      <c r="U314" s="312"/>
      <c r="V314" s="309"/>
      <c r="W314" s="309"/>
      <c r="X314" s="309"/>
      <c r="Y314" s="309"/>
      <c r="Z314" s="309"/>
    </row>
    <row r="315" spans="1:26" ht="11.25" customHeight="1">
      <c r="A315" s="323"/>
      <c r="B315" s="309"/>
      <c r="C315" s="309"/>
      <c r="D315" s="309"/>
      <c r="E315" s="309"/>
      <c r="F315" s="309"/>
      <c r="G315" s="309"/>
      <c r="H315" s="309"/>
      <c r="I315" s="309"/>
      <c r="J315" s="309"/>
      <c r="K315" s="309"/>
      <c r="L315" s="309"/>
      <c r="M315" s="309"/>
      <c r="N315" s="309"/>
      <c r="O315" s="309"/>
      <c r="P315" s="309"/>
      <c r="Q315" s="309"/>
      <c r="R315" s="309"/>
      <c r="S315" s="309"/>
      <c r="T315" s="309"/>
      <c r="U315" s="312"/>
      <c r="V315" s="309"/>
      <c r="W315" s="309"/>
      <c r="X315" s="309"/>
      <c r="Y315" s="309"/>
      <c r="Z315" s="309"/>
    </row>
    <row r="316" spans="1:26" ht="11.25" customHeight="1">
      <c r="A316" s="323"/>
      <c r="B316" s="309"/>
      <c r="C316" s="309"/>
      <c r="D316" s="309"/>
      <c r="E316" s="309"/>
      <c r="F316" s="309"/>
      <c r="G316" s="309"/>
      <c r="H316" s="309"/>
      <c r="I316" s="309"/>
      <c r="J316" s="309"/>
      <c r="K316" s="309"/>
      <c r="L316" s="309"/>
      <c r="M316" s="309"/>
      <c r="N316" s="309"/>
      <c r="O316" s="309"/>
      <c r="P316" s="309"/>
      <c r="Q316" s="309"/>
      <c r="R316" s="309"/>
      <c r="S316" s="309"/>
      <c r="T316" s="309"/>
      <c r="U316" s="312"/>
      <c r="V316" s="309"/>
      <c r="W316" s="309"/>
      <c r="X316" s="309"/>
      <c r="Y316" s="309"/>
      <c r="Z316" s="309"/>
    </row>
    <row r="317" spans="1:26" ht="11.25" customHeight="1">
      <c r="A317" s="323"/>
      <c r="B317" s="309"/>
      <c r="C317" s="309"/>
      <c r="D317" s="309"/>
      <c r="E317" s="309"/>
      <c r="F317" s="309"/>
      <c r="G317" s="309"/>
      <c r="H317" s="309"/>
      <c r="I317" s="309"/>
      <c r="J317" s="309"/>
      <c r="K317" s="309"/>
      <c r="L317" s="309"/>
      <c r="M317" s="309"/>
      <c r="N317" s="309"/>
      <c r="O317" s="309"/>
      <c r="P317" s="309"/>
      <c r="Q317" s="309"/>
      <c r="R317" s="309"/>
      <c r="S317" s="309"/>
      <c r="T317" s="309"/>
      <c r="U317" s="312"/>
      <c r="V317" s="309"/>
      <c r="W317" s="309"/>
      <c r="X317" s="309"/>
      <c r="Y317" s="309"/>
      <c r="Z317" s="309"/>
    </row>
    <row r="318" spans="1:26" ht="11.25" customHeight="1">
      <c r="A318" s="323"/>
      <c r="B318" s="309"/>
      <c r="C318" s="309"/>
      <c r="D318" s="309"/>
      <c r="E318" s="309"/>
      <c r="F318" s="309"/>
      <c r="G318" s="309"/>
      <c r="H318" s="309"/>
      <c r="I318" s="309"/>
      <c r="J318" s="309"/>
      <c r="K318" s="309"/>
      <c r="L318" s="309"/>
      <c r="M318" s="309"/>
      <c r="N318" s="309"/>
      <c r="O318" s="309"/>
      <c r="P318" s="309"/>
      <c r="Q318" s="309"/>
      <c r="R318" s="309"/>
      <c r="S318" s="309"/>
      <c r="T318" s="309"/>
      <c r="U318" s="312"/>
      <c r="V318" s="309"/>
      <c r="W318" s="309"/>
      <c r="X318" s="309"/>
      <c r="Y318" s="309"/>
      <c r="Z318" s="309"/>
    </row>
    <row r="319" spans="1:26" ht="11.25" customHeight="1">
      <c r="A319" s="323"/>
      <c r="B319" s="309"/>
      <c r="C319" s="309"/>
      <c r="D319" s="309"/>
      <c r="E319" s="309"/>
      <c r="F319" s="309"/>
      <c r="G319" s="309"/>
      <c r="H319" s="309"/>
      <c r="I319" s="309"/>
      <c r="J319" s="309"/>
      <c r="K319" s="309"/>
      <c r="L319" s="309"/>
      <c r="M319" s="309"/>
      <c r="N319" s="309"/>
      <c r="O319" s="309"/>
      <c r="P319" s="309"/>
      <c r="Q319" s="309"/>
      <c r="R319" s="309"/>
      <c r="S319" s="309"/>
      <c r="T319" s="309"/>
      <c r="U319" s="312"/>
      <c r="V319" s="309"/>
      <c r="W319" s="309"/>
      <c r="X319" s="309"/>
      <c r="Y319" s="309"/>
      <c r="Z319" s="309"/>
    </row>
    <row r="320" spans="1:26" ht="11.25" customHeight="1">
      <c r="A320" s="323"/>
      <c r="B320" s="309"/>
      <c r="C320" s="309"/>
      <c r="D320" s="309"/>
      <c r="E320" s="309"/>
      <c r="F320" s="309"/>
      <c r="G320" s="309"/>
      <c r="H320" s="309"/>
      <c r="I320" s="309"/>
      <c r="J320" s="309"/>
      <c r="K320" s="309"/>
      <c r="L320" s="309"/>
      <c r="M320" s="309"/>
      <c r="N320" s="309"/>
      <c r="O320" s="309"/>
      <c r="P320" s="309"/>
      <c r="Q320" s="309"/>
      <c r="R320" s="309"/>
      <c r="S320" s="309"/>
      <c r="T320" s="309"/>
      <c r="U320" s="312"/>
      <c r="V320" s="309"/>
      <c r="W320" s="309"/>
      <c r="X320" s="309"/>
      <c r="Y320" s="309"/>
      <c r="Z320" s="309"/>
    </row>
    <row r="321" spans="1:26" ht="11.25" customHeight="1">
      <c r="A321" s="323"/>
      <c r="B321" s="309"/>
      <c r="C321" s="309"/>
      <c r="D321" s="309"/>
      <c r="E321" s="309"/>
      <c r="F321" s="309"/>
      <c r="G321" s="309"/>
      <c r="H321" s="309"/>
      <c r="I321" s="309"/>
      <c r="J321" s="309"/>
      <c r="K321" s="309"/>
      <c r="L321" s="309"/>
      <c r="M321" s="309"/>
      <c r="N321" s="309"/>
      <c r="O321" s="309"/>
      <c r="P321" s="309"/>
      <c r="Q321" s="309"/>
      <c r="R321" s="309"/>
      <c r="S321" s="309"/>
      <c r="T321" s="309"/>
      <c r="U321" s="312"/>
      <c r="V321" s="309"/>
      <c r="W321" s="309"/>
      <c r="X321" s="309"/>
      <c r="Y321" s="309"/>
      <c r="Z321" s="309"/>
    </row>
    <row r="322" spans="1:26" ht="11.25" customHeight="1">
      <c r="A322" s="323"/>
      <c r="B322" s="309"/>
      <c r="C322" s="309"/>
      <c r="D322" s="309"/>
      <c r="E322" s="309"/>
      <c r="F322" s="309"/>
      <c r="G322" s="309"/>
      <c r="H322" s="309"/>
      <c r="I322" s="309"/>
      <c r="J322" s="309"/>
      <c r="K322" s="309"/>
      <c r="L322" s="309"/>
      <c r="M322" s="309"/>
      <c r="N322" s="309"/>
      <c r="O322" s="309"/>
      <c r="P322" s="309"/>
      <c r="Q322" s="309"/>
      <c r="R322" s="309"/>
      <c r="S322" s="309"/>
      <c r="T322" s="309"/>
      <c r="U322" s="312"/>
      <c r="V322" s="309"/>
      <c r="W322" s="309"/>
      <c r="X322" s="309"/>
      <c r="Y322" s="309"/>
      <c r="Z322" s="309"/>
    </row>
    <row r="323" spans="1:26" ht="11.25" customHeight="1">
      <c r="A323" s="323"/>
      <c r="B323" s="309"/>
      <c r="C323" s="309"/>
      <c r="D323" s="309"/>
      <c r="E323" s="309"/>
      <c r="F323" s="309"/>
      <c r="G323" s="309"/>
      <c r="H323" s="309"/>
      <c r="I323" s="309"/>
      <c r="J323" s="309"/>
      <c r="K323" s="309"/>
      <c r="L323" s="309"/>
      <c r="M323" s="309"/>
      <c r="N323" s="309"/>
      <c r="O323" s="309"/>
      <c r="P323" s="309"/>
      <c r="Q323" s="309"/>
      <c r="R323" s="309"/>
      <c r="S323" s="309"/>
      <c r="T323" s="309"/>
      <c r="U323" s="312"/>
      <c r="V323" s="309"/>
      <c r="W323" s="309"/>
      <c r="X323" s="309"/>
      <c r="Y323" s="309"/>
      <c r="Z323" s="309"/>
    </row>
    <row r="324" spans="1:26" ht="11.25" customHeight="1">
      <c r="A324" s="323"/>
      <c r="B324" s="309"/>
      <c r="C324" s="309"/>
      <c r="D324" s="309"/>
      <c r="E324" s="309"/>
      <c r="F324" s="309"/>
      <c r="G324" s="309"/>
      <c r="H324" s="309"/>
      <c r="I324" s="309"/>
      <c r="J324" s="309"/>
      <c r="K324" s="309"/>
      <c r="L324" s="309"/>
      <c r="M324" s="309"/>
      <c r="N324" s="309"/>
      <c r="O324" s="309"/>
      <c r="P324" s="309"/>
      <c r="Q324" s="309"/>
      <c r="R324" s="309"/>
      <c r="S324" s="309"/>
      <c r="T324" s="309"/>
      <c r="U324" s="312"/>
      <c r="V324" s="309"/>
      <c r="W324" s="309"/>
      <c r="X324" s="309"/>
      <c r="Y324" s="309"/>
      <c r="Z324" s="309"/>
    </row>
    <row r="325" spans="1:26" ht="11.25" customHeight="1">
      <c r="A325" s="323"/>
      <c r="B325" s="309"/>
      <c r="C325" s="309"/>
      <c r="D325" s="309"/>
      <c r="E325" s="309"/>
      <c r="F325" s="309"/>
      <c r="G325" s="309"/>
      <c r="H325" s="309"/>
      <c r="I325" s="309"/>
      <c r="J325" s="309"/>
      <c r="K325" s="309"/>
      <c r="L325" s="309"/>
      <c r="M325" s="309"/>
      <c r="N325" s="309"/>
      <c r="O325" s="309"/>
      <c r="P325" s="309"/>
      <c r="Q325" s="309"/>
      <c r="R325" s="309"/>
      <c r="S325" s="309"/>
      <c r="T325" s="309"/>
      <c r="U325" s="312"/>
      <c r="V325" s="309"/>
      <c r="W325" s="309"/>
      <c r="X325" s="309"/>
      <c r="Y325" s="309"/>
      <c r="Z325" s="309"/>
    </row>
    <row r="326" spans="1:26" ht="11.25" customHeight="1">
      <c r="A326" s="323"/>
      <c r="B326" s="309"/>
      <c r="C326" s="309"/>
      <c r="D326" s="309"/>
      <c r="E326" s="309"/>
      <c r="F326" s="309"/>
      <c r="G326" s="309"/>
      <c r="H326" s="309"/>
      <c r="I326" s="309"/>
      <c r="J326" s="309"/>
      <c r="K326" s="309"/>
      <c r="L326" s="309"/>
      <c r="M326" s="309"/>
      <c r="N326" s="309"/>
      <c r="O326" s="309"/>
      <c r="P326" s="309"/>
      <c r="Q326" s="309"/>
      <c r="R326" s="309"/>
      <c r="S326" s="309"/>
      <c r="T326" s="309"/>
      <c r="U326" s="312"/>
      <c r="V326" s="309"/>
      <c r="W326" s="309"/>
      <c r="X326" s="309"/>
      <c r="Y326" s="309"/>
      <c r="Z326" s="309"/>
    </row>
    <row r="327" spans="1:26" ht="11.25" customHeight="1">
      <c r="A327" s="323"/>
      <c r="B327" s="309"/>
      <c r="C327" s="309"/>
      <c r="D327" s="309"/>
      <c r="E327" s="309"/>
      <c r="F327" s="309"/>
      <c r="G327" s="309"/>
      <c r="H327" s="309"/>
      <c r="I327" s="309"/>
      <c r="J327" s="309"/>
      <c r="K327" s="309"/>
      <c r="L327" s="309"/>
      <c r="M327" s="309"/>
      <c r="N327" s="309"/>
      <c r="O327" s="309"/>
      <c r="P327" s="309"/>
      <c r="Q327" s="309"/>
      <c r="R327" s="309"/>
      <c r="S327" s="309"/>
      <c r="T327" s="309"/>
      <c r="U327" s="312"/>
      <c r="V327" s="309"/>
      <c r="W327" s="309"/>
      <c r="X327" s="309"/>
      <c r="Y327" s="309"/>
      <c r="Z327" s="309"/>
    </row>
    <row r="328" spans="1:26" ht="11.25" customHeight="1">
      <c r="A328" s="323"/>
      <c r="B328" s="309"/>
      <c r="C328" s="309"/>
      <c r="D328" s="309"/>
      <c r="E328" s="309"/>
      <c r="F328" s="309"/>
      <c r="G328" s="309"/>
      <c r="H328" s="309"/>
      <c r="I328" s="309"/>
      <c r="J328" s="309"/>
      <c r="K328" s="309"/>
      <c r="L328" s="309"/>
      <c r="M328" s="309"/>
      <c r="N328" s="309"/>
      <c r="O328" s="309"/>
      <c r="P328" s="309"/>
      <c r="Q328" s="309"/>
      <c r="R328" s="309"/>
      <c r="S328" s="309"/>
      <c r="T328" s="309"/>
      <c r="U328" s="312"/>
      <c r="V328" s="309"/>
      <c r="W328" s="309"/>
      <c r="X328" s="309"/>
      <c r="Y328" s="309"/>
      <c r="Z328" s="309"/>
    </row>
    <row r="329" spans="1:26" ht="11.25" customHeight="1">
      <c r="A329" s="323"/>
      <c r="B329" s="309"/>
      <c r="C329" s="309"/>
      <c r="D329" s="309"/>
      <c r="E329" s="309"/>
      <c r="F329" s="309"/>
      <c r="G329" s="309"/>
      <c r="H329" s="309"/>
      <c r="I329" s="309"/>
      <c r="J329" s="309"/>
      <c r="K329" s="309"/>
      <c r="L329" s="309"/>
      <c r="M329" s="309"/>
      <c r="N329" s="309"/>
      <c r="O329" s="309"/>
      <c r="P329" s="309"/>
      <c r="Q329" s="309"/>
      <c r="R329" s="309"/>
      <c r="S329" s="309"/>
      <c r="T329" s="309"/>
      <c r="U329" s="312"/>
      <c r="V329" s="309"/>
      <c r="W329" s="309"/>
      <c r="X329" s="309"/>
      <c r="Y329" s="309"/>
      <c r="Z329" s="309"/>
    </row>
    <row r="330" spans="1:26" ht="11.25" customHeight="1">
      <c r="A330" s="323"/>
      <c r="B330" s="309"/>
      <c r="C330" s="309"/>
      <c r="D330" s="309"/>
      <c r="E330" s="309"/>
      <c r="F330" s="309"/>
      <c r="G330" s="309"/>
      <c r="H330" s="309"/>
      <c r="I330" s="309"/>
      <c r="J330" s="309"/>
      <c r="K330" s="309"/>
      <c r="L330" s="309"/>
      <c r="M330" s="309"/>
      <c r="N330" s="309"/>
      <c r="O330" s="309"/>
      <c r="P330" s="309"/>
      <c r="Q330" s="309"/>
      <c r="R330" s="309"/>
      <c r="S330" s="309"/>
      <c r="T330" s="309"/>
      <c r="U330" s="312"/>
      <c r="V330" s="309"/>
      <c r="W330" s="309"/>
      <c r="X330" s="309"/>
      <c r="Y330" s="309"/>
      <c r="Z330" s="309"/>
    </row>
    <row r="331" spans="1:26" ht="11.25" customHeight="1">
      <c r="A331" s="323"/>
      <c r="B331" s="309"/>
      <c r="C331" s="309"/>
      <c r="D331" s="309"/>
      <c r="E331" s="309"/>
      <c r="F331" s="309"/>
      <c r="G331" s="309"/>
      <c r="H331" s="309"/>
      <c r="I331" s="309"/>
      <c r="J331" s="309"/>
      <c r="K331" s="309"/>
      <c r="L331" s="309"/>
      <c r="M331" s="309"/>
      <c r="N331" s="309"/>
      <c r="O331" s="309"/>
      <c r="P331" s="309"/>
      <c r="Q331" s="309"/>
      <c r="R331" s="309"/>
      <c r="S331" s="309"/>
      <c r="T331" s="309"/>
      <c r="U331" s="312"/>
      <c r="V331" s="309"/>
      <c r="W331" s="309"/>
      <c r="X331" s="309"/>
      <c r="Y331" s="309"/>
      <c r="Z331" s="309"/>
    </row>
    <row r="332" spans="1:26" ht="11.25" customHeight="1">
      <c r="A332" s="323"/>
      <c r="B332" s="309"/>
      <c r="C332" s="309"/>
      <c r="D332" s="309"/>
      <c r="E332" s="309"/>
      <c r="F332" s="309"/>
      <c r="G332" s="309"/>
      <c r="H332" s="309"/>
      <c r="I332" s="309"/>
      <c r="J332" s="309"/>
      <c r="K332" s="309"/>
      <c r="L332" s="309"/>
      <c r="M332" s="309"/>
      <c r="N332" s="309"/>
      <c r="O332" s="309"/>
      <c r="P332" s="309"/>
      <c r="Q332" s="309"/>
      <c r="R332" s="309"/>
      <c r="S332" s="309"/>
      <c r="T332" s="309"/>
      <c r="U332" s="312"/>
      <c r="V332" s="309"/>
      <c r="W332" s="309"/>
      <c r="X332" s="309"/>
      <c r="Y332" s="309"/>
      <c r="Z332" s="309"/>
    </row>
    <row r="333" spans="1:26" ht="11.25" customHeight="1">
      <c r="A333" s="323"/>
      <c r="B333" s="309"/>
      <c r="C333" s="309"/>
      <c r="D333" s="309"/>
      <c r="E333" s="309"/>
      <c r="F333" s="309"/>
      <c r="G333" s="309"/>
      <c r="H333" s="309"/>
      <c r="I333" s="309"/>
      <c r="J333" s="309"/>
      <c r="K333" s="309"/>
      <c r="L333" s="309"/>
      <c r="M333" s="309"/>
      <c r="N333" s="309"/>
      <c r="O333" s="309"/>
      <c r="P333" s="309"/>
      <c r="Q333" s="309"/>
      <c r="R333" s="309"/>
      <c r="S333" s="309"/>
      <c r="T333" s="309"/>
      <c r="U333" s="312"/>
      <c r="V333" s="309"/>
      <c r="W333" s="309"/>
      <c r="X333" s="309"/>
      <c r="Y333" s="309"/>
      <c r="Z333" s="309"/>
    </row>
    <row r="334" spans="1:26" ht="11.25" customHeight="1">
      <c r="A334" s="323"/>
      <c r="B334" s="309"/>
      <c r="C334" s="309"/>
      <c r="D334" s="309"/>
      <c r="E334" s="309"/>
      <c r="F334" s="309"/>
      <c r="G334" s="309"/>
      <c r="H334" s="309"/>
      <c r="I334" s="309"/>
      <c r="J334" s="309"/>
      <c r="K334" s="309"/>
      <c r="L334" s="309"/>
      <c r="M334" s="309"/>
      <c r="N334" s="309"/>
      <c r="O334" s="309"/>
      <c r="P334" s="309"/>
      <c r="Q334" s="309"/>
      <c r="R334" s="309"/>
      <c r="S334" s="309"/>
      <c r="T334" s="309"/>
      <c r="U334" s="312"/>
      <c r="V334" s="309"/>
      <c r="W334" s="309"/>
      <c r="X334" s="309"/>
      <c r="Y334" s="309"/>
      <c r="Z334" s="309"/>
    </row>
    <row r="335" spans="1:26" ht="11.25" customHeight="1">
      <c r="A335" s="323"/>
      <c r="B335" s="309"/>
      <c r="C335" s="309"/>
      <c r="D335" s="309"/>
      <c r="E335" s="309"/>
      <c r="F335" s="309"/>
      <c r="G335" s="309"/>
      <c r="H335" s="309"/>
      <c r="I335" s="309"/>
      <c r="J335" s="309"/>
      <c r="K335" s="309"/>
      <c r="L335" s="309"/>
      <c r="M335" s="309"/>
      <c r="N335" s="309"/>
      <c r="O335" s="309"/>
      <c r="P335" s="309"/>
      <c r="Q335" s="309"/>
      <c r="R335" s="309"/>
      <c r="S335" s="309"/>
      <c r="T335" s="309"/>
      <c r="U335" s="312"/>
      <c r="V335" s="309"/>
      <c r="W335" s="309"/>
      <c r="X335" s="309"/>
      <c r="Y335" s="309"/>
      <c r="Z335" s="309"/>
    </row>
    <row r="336" spans="1:26" ht="11.25" customHeight="1">
      <c r="A336" s="323"/>
      <c r="B336" s="309"/>
      <c r="C336" s="309"/>
      <c r="D336" s="309"/>
      <c r="E336" s="309"/>
      <c r="F336" s="309"/>
      <c r="G336" s="309"/>
      <c r="H336" s="309"/>
      <c r="I336" s="309"/>
      <c r="J336" s="309"/>
      <c r="K336" s="309"/>
      <c r="L336" s="309"/>
      <c r="M336" s="309"/>
      <c r="N336" s="309"/>
      <c r="O336" s="309"/>
      <c r="P336" s="309"/>
      <c r="Q336" s="309"/>
      <c r="R336" s="309"/>
      <c r="S336" s="309"/>
      <c r="T336" s="309"/>
      <c r="U336" s="312"/>
      <c r="V336" s="309"/>
      <c r="W336" s="309"/>
      <c r="X336" s="309"/>
      <c r="Y336" s="309"/>
      <c r="Z336" s="309"/>
    </row>
    <row r="337" spans="1:26" ht="11.25" customHeight="1">
      <c r="A337" s="323"/>
      <c r="B337" s="309"/>
      <c r="C337" s="309"/>
      <c r="D337" s="309"/>
      <c r="E337" s="309"/>
      <c r="F337" s="309"/>
      <c r="G337" s="309"/>
      <c r="H337" s="309"/>
      <c r="I337" s="309"/>
      <c r="J337" s="309"/>
      <c r="K337" s="309"/>
      <c r="L337" s="309"/>
      <c r="M337" s="309"/>
      <c r="N337" s="309"/>
      <c r="O337" s="309"/>
      <c r="P337" s="309"/>
      <c r="Q337" s="309"/>
      <c r="R337" s="309"/>
      <c r="S337" s="309"/>
      <c r="T337" s="309"/>
      <c r="U337" s="312"/>
      <c r="V337" s="309"/>
      <c r="W337" s="309"/>
      <c r="X337" s="309"/>
      <c r="Y337" s="309"/>
      <c r="Z337" s="309"/>
    </row>
    <row r="338" spans="1:26" ht="11.25" customHeight="1">
      <c r="A338" s="323"/>
      <c r="B338" s="309"/>
      <c r="C338" s="309"/>
      <c r="D338" s="309"/>
      <c r="E338" s="309"/>
      <c r="F338" s="309"/>
      <c r="G338" s="309"/>
      <c r="H338" s="309"/>
      <c r="I338" s="309"/>
      <c r="J338" s="309"/>
      <c r="K338" s="309"/>
      <c r="L338" s="309"/>
      <c r="M338" s="309"/>
      <c r="N338" s="309"/>
      <c r="O338" s="309"/>
      <c r="P338" s="309"/>
      <c r="Q338" s="309"/>
      <c r="R338" s="309"/>
      <c r="S338" s="309"/>
      <c r="T338" s="309"/>
      <c r="U338" s="312"/>
      <c r="V338" s="309"/>
      <c r="W338" s="309"/>
      <c r="X338" s="309"/>
      <c r="Y338" s="309"/>
      <c r="Z338" s="309"/>
    </row>
    <row r="339" spans="1:26" ht="11.25" customHeight="1">
      <c r="A339" s="323"/>
      <c r="B339" s="309"/>
      <c r="C339" s="309"/>
      <c r="D339" s="309"/>
      <c r="E339" s="309"/>
      <c r="F339" s="309"/>
      <c r="G339" s="309"/>
      <c r="H339" s="309"/>
      <c r="I339" s="309"/>
      <c r="J339" s="309"/>
      <c r="K339" s="309"/>
      <c r="L339" s="309"/>
      <c r="M339" s="309"/>
      <c r="N339" s="309"/>
      <c r="O339" s="309"/>
      <c r="P339" s="309"/>
      <c r="Q339" s="309"/>
      <c r="R339" s="309"/>
      <c r="S339" s="309"/>
      <c r="T339" s="309"/>
      <c r="U339" s="312"/>
      <c r="V339" s="309"/>
      <c r="W339" s="309"/>
      <c r="X339" s="309"/>
      <c r="Y339" s="309"/>
      <c r="Z339" s="309"/>
    </row>
    <row r="340" spans="1:26" ht="11.25" customHeight="1">
      <c r="A340" s="323"/>
      <c r="B340" s="309"/>
      <c r="C340" s="309"/>
      <c r="D340" s="309"/>
      <c r="E340" s="309"/>
      <c r="F340" s="309"/>
      <c r="G340" s="309"/>
      <c r="H340" s="309"/>
      <c r="I340" s="309"/>
      <c r="J340" s="309"/>
      <c r="K340" s="309"/>
      <c r="L340" s="309"/>
      <c r="M340" s="309"/>
      <c r="N340" s="309"/>
      <c r="O340" s="309"/>
      <c r="P340" s="309"/>
      <c r="Q340" s="309"/>
      <c r="R340" s="309"/>
      <c r="S340" s="309"/>
      <c r="T340" s="309"/>
      <c r="U340" s="312"/>
      <c r="V340" s="309"/>
      <c r="W340" s="309"/>
      <c r="X340" s="309"/>
      <c r="Y340" s="309"/>
      <c r="Z340" s="309"/>
    </row>
    <row r="341" spans="1:26" ht="11.25" customHeight="1">
      <c r="A341" s="323"/>
      <c r="B341" s="309"/>
      <c r="C341" s="309"/>
      <c r="D341" s="309"/>
      <c r="E341" s="309"/>
      <c r="F341" s="309"/>
      <c r="G341" s="309"/>
      <c r="H341" s="309"/>
      <c r="I341" s="309"/>
      <c r="J341" s="309"/>
      <c r="K341" s="309"/>
      <c r="L341" s="309"/>
      <c r="M341" s="309"/>
      <c r="N341" s="309"/>
      <c r="O341" s="309"/>
      <c r="P341" s="309"/>
      <c r="Q341" s="309"/>
      <c r="R341" s="309"/>
      <c r="S341" s="309"/>
      <c r="T341" s="309"/>
      <c r="U341" s="312"/>
      <c r="V341" s="309"/>
      <c r="W341" s="309"/>
      <c r="X341" s="309"/>
      <c r="Y341" s="309"/>
      <c r="Z341" s="309"/>
    </row>
    <row r="342" spans="1:26" ht="11.25" customHeight="1">
      <c r="A342" s="323"/>
      <c r="B342" s="309"/>
      <c r="C342" s="309"/>
      <c r="D342" s="309"/>
      <c r="E342" s="309"/>
      <c r="F342" s="309"/>
      <c r="G342" s="309"/>
      <c r="H342" s="309"/>
      <c r="I342" s="309"/>
      <c r="J342" s="309"/>
      <c r="K342" s="309"/>
      <c r="L342" s="309"/>
      <c r="M342" s="309"/>
      <c r="N342" s="309"/>
      <c r="O342" s="309"/>
      <c r="P342" s="309"/>
      <c r="Q342" s="309"/>
      <c r="R342" s="309"/>
      <c r="S342" s="309"/>
      <c r="T342" s="309"/>
      <c r="U342" s="312"/>
      <c r="V342" s="309"/>
      <c r="W342" s="309"/>
      <c r="X342" s="309"/>
      <c r="Y342" s="309"/>
      <c r="Z342" s="309"/>
    </row>
    <row r="343" spans="1:26" ht="11.25" customHeight="1">
      <c r="A343" s="323"/>
      <c r="B343" s="309"/>
      <c r="C343" s="309"/>
      <c r="D343" s="309"/>
      <c r="E343" s="309"/>
      <c r="F343" s="309"/>
      <c r="G343" s="309"/>
      <c r="H343" s="309"/>
      <c r="I343" s="309"/>
      <c r="J343" s="309"/>
      <c r="K343" s="309"/>
      <c r="L343" s="309"/>
      <c r="M343" s="309"/>
      <c r="N343" s="309"/>
      <c r="O343" s="309"/>
      <c r="P343" s="309"/>
      <c r="Q343" s="309"/>
      <c r="R343" s="309"/>
      <c r="S343" s="309"/>
      <c r="T343" s="309"/>
      <c r="U343" s="312"/>
      <c r="V343" s="309"/>
      <c r="W343" s="309"/>
      <c r="X343" s="309"/>
      <c r="Y343" s="309"/>
      <c r="Z343" s="309"/>
    </row>
    <row r="344" spans="1:26" ht="11.25" customHeight="1">
      <c r="A344" s="323"/>
      <c r="B344" s="309"/>
      <c r="C344" s="309"/>
      <c r="D344" s="309"/>
      <c r="E344" s="309"/>
      <c r="F344" s="309"/>
      <c r="G344" s="309"/>
      <c r="H344" s="309"/>
      <c r="I344" s="309"/>
      <c r="J344" s="309"/>
      <c r="K344" s="309"/>
      <c r="L344" s="309"/>
      <c r="M344" s="309"/>
      <c r="N344" s="309"/>
      <c r="O344" s="309"/>
      <c r="P344" s="309"/>
      <c r="Q344" s="309"/>
      <c r="R344" s="309"/>
      <c r="S344" s="309"/>
      <c r="T344" s="309"/>
      <c r="U344" s="312"/>
      <c r="V344" s="309"/>
      <c r="W344" s="309"/>
      <c r="X344" s="309"/>
      <c r="Y344" s="309"/>
      <c r="Z344" s="309"/>
    </row>
    <row r="345" spans="1:26" ht="11.25" customHeight="1">
      <c r="A345" s="323"/>
      <c r="B345" s="309"/>
      <c r="C345" s="309"/>
      <c r="D345" s="309"/>
      <c r="E345" s="309"/>
      <c r="F345" s="309"/>
      <c r="G345" s="309"/>
      <c r="H345" s="309"/>
      <c r="I345" s="309"/>
      <c r="J345" s="309"/>
      <c r="K345" s="309"/>
      <c r="L345" s="309"/>
      <c r="M345" s="309"/>
      <c r="N345" s="309"/>
      <c r="O345" s="309"/>
      <c r="P345" s="309"/>
      <c r="Q345" s="309"/>
      <c r="R345" s="309"/>
      <c r="S345" s="309"/>
      <c r="T345" s="309"/>
      <c r="U345" s="312"/>
      <c r="V345" s="309"/>
      <c r="W345" s="309"/>
      <c r="X345" s="309"/>
      <c r="Y345" s="309"/>
      <c r="Z345" s="309"/>
    </row>
    <row r="346" spans="1:26" ht="11.25" customHeight="1">
      <c r="A346" s="323"/>
      <c r="B346" s="309"/>
      <c r="C346" s="309"/>
      <c r="D346" s="309"/>
      <c r="E346" s="309"/>
      <c r="F346" s="309"/>
      <c r="G346" s="309"/>
      <c r="H346" s="309"/>
      <c r="I346" s="309"/>
      <c r="J346" s="309"/>
      <c r="K346" s="309"/>
      <c r="L346" s="309"/>
      <c r="M346" s="309"/>
      <c r="N346" s="309"/>
      <c r="O346" s="309"/>
      <c r="P346" s="309"/>
      <c r="Q346" s="309"/>
      <c r="R346" s="309"/>
      <c r="S346" s="309"/>
      <c r="T346" s="309"/>
      <c r="U346" s="312"/>
      <c r="V346" s="309"/>
      <c r="W346" s="309"/>
      <c r="X346" s="309"/>
      <c r="Y346" s="309"/>
      <c r="Z346" s="309"/>
    </row>
    <row r="347" spans="1:26" ht="11.25" customHeight="1">
      <c r="A347" s="323"/>
      <c r="B347" s="309"/>
      <c r="C347" s="309"/>
      <c r="D347" s="309"/>
      <c r="E347" s="309"/>
      <c r="F347" s="309"/>
      <c r="G347" s="309"/>
      <c r="H347" s="309"/>
      <c r="I347" s="309"/>
      <c r="J347" s="309"/>
      <c r="K347" s="309"/>
      <c r="L347" s="309"/>
      <c r="M347" s="309"/>
      <c r="N347" s="309"/>
      <c r="O347" s="309"/>
      <c r="P347" s="309"/>
      <c r="Q347" s="309"/>
      <c r="R347" s="309"/>
      <c r="S347" s="309"/>
      <c r="T347" s="309"/>
      <c r="U347" s="312"/>
      <c r="V347" s="309"/>
      <c r="W347" s="309"/>
      <c r="X347" s="309"/>
      <c r="Y347" s="309"/>
      <c r="Z347" s="309"/>
    </row>
    <row r="348" spans="1:26" ht="11.25" customHeight="1">
      <c r="A348" s="323"/>
      <c r="B348" s="309"/>
      <c r="C348" s="309"/>
      <c r="D348" s="309"/>
      <c r="E348" s="309"/>
      <c r="F348" s="309"/>
      <c r="G348" s="309"/>
      <c r="H348" s="309"/>
      <c r="I348" s="309"/>
      <c r="J348" s="309"/>
      <c r="K348" s="309"/>
      <c r="L348" s="309"/>
      <c r="M348" s="309"/>
      <c r="N348" s="309"/>
      <c r="O348" s="309"/>
      <c r="P348" s="309"/>
      <c r="Q348" s="309"/>
      <c r="R348" s="309"/>
      <c r="S348" s="309"/>
      <c r="T348" s="309"/>
      <c r="U348" s="312"/>
      <c r="V348" s="309"/>
      <c r="W348" s="309"/>
      <c r="X348" s="309"/>
      <c r="Y348" s="309"/>
      <c r="Z348" s="309"/>
    </row>
    <row r="349" spans="1:26" ht="11.25" customHeight="1">
      <c r="A349" s="323"/>
      <c r="B349" s="309"/>
      <c r="C349" s="309"/>
      <c r="D349" s="309"/>
      <c r="E349" s="309"/>
      <c r="F349" s="309"/>
      <c r="G349" s="309"/>
      <c r="H349" s="309"/>
      <c r="I349" s="309"/>
      <c r="J349" s="309"/>
      <c r="K349" s="309"/>
      <c r="L349" s="309"/>
      <c r="M349" s="309"/>
      <c r="N349" s="309"/>
      <c r="O349" s="309"/>
      <c r="P349" s="309"/>
      <c r="Q349" s="309"/>
      <c r="R349" s="309"/>
      <c r="S349" s="309"/>
      <c r="T349" s="309"/>
      <c r="U349" s="312"/>
      <c r="V349" s="309"/>
      <c r="W349" s="309"/>
      <c r="X349" s="309"/>
      <c r="Y349" s="309"/>
      <c r="Z349" s="309"/>
    </row>
    <row r="350" spans="1:26" ht="11.25" customHeight="1">
      <c r="A350" s="323"/>
      <c r="B350" s="309"/>
      <c r="C350" s="309"/>
      <c r="D350" s="309"/>
      <c r="E350" s="309"/>
      <c r="F350" s="309"/>
      <c r="G350" s="309"/>
      <c r="H350" s="309"/>
      <c r="I350" s="309"/>
      <c r="J350" s="309"/>
      <c r="K350" s="309"/>
      <c r="L350" s="309"/>
      <c r="M350" s="309"/>
      <c r="N350" s="309"/>
      <c r="O350" s="309"/>
      <c r="P350" s="309"/>
      <c r="Q350" s="309"/>
      <c r="R350" s="309"/>
      <c r="S350" s="309"/>
      <c r="T350" s="309"/>
      <c r="U350" s="312"/>
      <c r="V350" s="309"/>
      <c r="W350" s="309"/>
      <c r="X350" s="309"/>
      <c r="Y350" s="309"/>
      <c r="Z350" s="309"/>
    </row>
    <row r="351" spans="1:26" ht="11.25" customHeight="1">
      <c r="A351" s="323"/>
      <c r="B351" s="309"/>
      <c r="C351" s="309"/>
      <c r="D351" s="309"/>
      <c r="E351" s="309"/>
      <c r="F351" s="309"/>
      <c r="G351" s="309"/>
      <c r="H351" s="309"/>
      <c r="I351" s="309"/>
      <c r="J351" s="309"/>
      <c r="K351" s="309"/>
      <c r="L351" s="309"/>
      <c r="M351" s="309"/>
      <c r="N351" s="309"/>
      <c r="O351" s="309"/>
      <c r="P351" s="309"/>
      <c r="Q351" s="309"/>
      <c r="R351" s="309"/>
      <c r="S351" s="309"/>
      <c r="T351" s="309"/>
      <c r="U351" s="312"/>
      <c r="V351" s="309"/>
      <c r="W351" s="309"/>
      <c r="X351" s="309"/>
      <c r="Y351" s="309"/>
      <c r="Z351" s="309"/>
    </row>
    <row r="352" spans="1:26" ht="11.25" customHeight="1">
      <c r="A352" s="323"/>
      <c r="B352" s="309"/>
      <c r="C352" s="309"/>
      <c r="D352" s="309"/>
      <c r="E352" s="309"/>
      <c r="F352" s="309"/>
      <c r="G352" s="309"/>
      <c r="H352" s="309"/>
      <c r="I352" s="309"/>
      <c r="J352" s="309"/>
      <c r="K352" s="309"/>
      <c r="L352" s="309"/>
      <c r="M352" s="309"/>
      <c r="N352" s="309"/>
      <c r="O352" s="309"/>
      <c r="P352" s="309"/>
      <c r="Q352" s="309"/>
      <c r="R352" s="309"/>
      <c r="S352" s="309"/>
      <c r="T352" s="309"/>
      <c r="U352" s="312"/>
      <c r="V352" s="309"/>
      <c r="W352" s="309"/>
      <c r="X352" s="309"/>
      <c r="Y352" s="309"/>
      <c r="Z352" s="309"/>
    </row>
    <row r="353" spans="1:26" ht="11.25" customHeight="1">
      <c r="A353" s="323"/>
      <c r="B353" s="309"/>
      <c r="C353" s="309"/>
      <c r="D353" s="309"/>
      <c r="E353" s="309"/>
      <c r="F353" s="309"/>
      <c r="G353" s="309"/>
      <c r="H353" s="309"/>
      <c r="I353" s="309"/>
      <c r="J353" s="309"/>
      <c r="K353" s="309"/>
      <c r="L353" s="309"/>
      <c r="M353" s="309"/>
      <c r="N353" s="309"/>
      <c r="O353" s="309"/>
      <c r="P353" s="309"/>
      <c r="Q353" s="309"/>
      <c r="R353" s="309"/>
      <c r="S353" s="309"/>
      <c r="T353" s="309"/>
      <c r="U353" s="312"/>
      <c r="V353" s="309"/>
      <c r="W353" s="309"/>
      <c r="X353" s="309"/>
      <c r="Y353" s="309"/>
      <c r="Z353" s="309"/>
    </row>
    <row r="354" spans="1:26" ht="11.25" customHeight="1">
      <c r="A354" s="323"/>
      <c r="B354" s="309"/>
      <c r="C354" s="309"/>
      <c r="D354" s="309"/>
      <c r="E354" s="309"/>
      <c r="F354" s="309"/>
      <c r="G354" s="309"/>
      <c r="H354" s="309"/>
      <c r="I354" s="309"/>
      <c r="J354" s="309"/>
      <c r="K354" s="309"/>
      <c r="L354" s="309"/>
      <c r="M354" s="309"/>
      <c r="N354" s="309"/>
      <c r="O354" s="309"/>
      <c r="P354" s="309"/>
      <c r="Q354" s="309"/>
      <c r="R354" s="309"/>
      <c r="S354" s="309"/>
      <c r="T354" s="309"/>
      <c r="U354" s="312"/>
      <c r="V354" s="309"/>
      <c r="W354" s="309"/>
      <c r="X354" s="309"/>
      <c r="Y354" s="309"/>
      <c r="Z354" s="309"/>
    </row>
    <row r="355" spans="1:26" ht="11.25" customHeight="1">
      <c r="A355" s="323"/>
      <c r="B355" s="309"/>
      <c r="C355" s="309"/>
      <c r="D355" s="309"/>
      <c r="E355" s="309"/>
      <c r="F355" s="309"/>
      <c r="G355" s="309"/>
      <c r="H355" s="309"/>
      <c r="I355" s="309"/>
      <c r="J355" s="309"/>
      <c r="K355" s="309"/>
      <c r="L355" s="309"/>
      <c r="M355" s="309"/>
      <c r="N355" s="309"/>
      <c r="O355" s="309"/>
      <c r="P355" s="309"/>
      <c r="Q355" s="309"/>
      <c r="R355" s="309"/>
      <c r="S355" s="309"/>
      <c r="T355" s="309"/>
      <c r="U355" s="312"/>
      <c r="V355" s="309"/>
      <c r="W355" s="309"/>
      <c r="X355" s="309"/>
      <c r="Y355" s="309"/>
      <c r="Z355" s="309"/>
    </row>
    <row r="356" spans="1:26" ht="11.25" customHeight="1">
      <c r="A356" s="323"/>
      <c r="B356" s="309"/>
      <c r="C356" s="309"/>
      <c r="D356" s="309"/>
      <c r="E356" s="309"/>
      <c r="F356" s="309"/>
      <c r="G356" s="309"/>
      <c r="H356" s="309"/>
      <c r="I356" s="309"/>
      <c r="J356" s="309"/>
      <c r="K356" s="309"/>
      <c r="L356" s="309"/>
      <c r="M356" s="309"/>
      <c r="N356" s="309"/>
      <c r="O356" s="309"/>
      <c r="P356" s="309"/>
      <c r="Q356" s="309"/>
      <c r="R356" s="309"/>
      <c r="S356" s="309"/>
      <c r="T356" s="309"/>
      <c r="U356" s="312"/>
      <c r="V356" s="309"/>
      <c r="W356" s="309"/>
      <c r="X356" s="309"/>
      <c r="Y356" s="309"/>
      <c r="Z356" s="309"/>
    </row>
    <row r="357" spans="1:26" ht="11.25" customHeight="1">
      <c r="A357" s="323"/>
      <c r="B357" s="309"/>
      <c r="C357" s="309"/>
      <c r="D357" s="309"/>
      <c r="E357" s="309"/>
      <c r="F357" s="309"/>
      <c r="G357" s="309"/>
      <c r="H357" s="309"/>
      <c r="I357" s="309"/>
      <c r="J357" s="309"/>
      <c r="K357" s="309"/>
      <c r="L357" s="309"/>
      <c r="M357" s="309"/>
      <c r="N357" s="309"/>
      <c r="O357" s="309"/>
      <c r="P357" s="309"/>
      <c r="Q357" s="309"/>
      <c r="R357" s="309"/>
      <c r="S357" s="309"/>
      <c r="T357" s="309"/>
      <c r="U357" s="312"/>
      <c r="V357" s="309"/>
      <c r="W357" s="309"/>
      <c r="X357" s="309"/>
      <c r="Y357" s="309"/>
      <c r="Z357" s="309"/>
    </row>
    <row r="358" spans="1:26" ht="11.25" customHeight="1">
      <c r="A358" s="323"/>
      <c r="B358" s="309"/>
      <c r="C358" s="309"/>
      <c r="D358" s="309"/>
      <c r="E358" s="309"/>
      <c r="F358" s="309"/>
      <c r="G358" s="309"/>
      <c r="H358" s="309"/>
      <c r="I358" s="309"/>
      <c r="J358" s="309"/>
      <c r="K358" s="309"/>
      <c r="L358" s="309"/>
      <c r="M358" s="309"/>
      <c r="N358" s="309"/>
      <c r="O358" s="309"/>
      <c r="P358" s="309"/>
      <c r="Q358" s="309"/>
      <c r="R358" s="309"/>
      <c r="S358" s="309"/>
      <c r="T358" s="309"/>
      <c r="U358" s="312"/>
      <c r="V358" s="309"/>
      <c r="W358" s="309"/>
      <c r="X358" s="309"/>
      <c r="Y358" s="309"/>
      <c r="Z358" s="309"/>
    </row>
    <row r="359" spans="1:26" ht="11.25" customHeight="1">
      <c r="A359" s="323"/>
      <c r="B359" s="309"/>
      <c r="C359" s="309"/>
      <c r="D359" s="309"/>
      <c r="E359" s="309"/>
      <c r="F359" s="309"/>
      <c r="G359" s="309"/>
      <c r="H359" s="309"/>
      <c r="I359" s="309"/>
      <c r="J359" s="309"/>
      <c r="K359" s="309"/>
      <c r="L359" s="309"/>
      <c r="M359" s="309"/>
      <c r="N359" s="309"/>
      <c r="O359" s="309"/>
      <c r="P359" s="309"/>
      <c r="Q359" s="309"/>
      <c r="R359" s="309"/>
      <c r="S359" s="309"/>
      <c r="T359" s="309"/>
      <c r="U359" s="312"/>
      <c r="V359" s="309"/>
      <c r="W359" s="309"/>
      <c r="X359" s="309"/>
      <c r="Y359" s="309"/>
      <c r="Z359" s="309"/>
    </row>
    <row r="360" spans="1:26" ht="11.25" customHeight="1">
      <c r="A360" s="323"/>
      <c r="B360" s="309"/>
      <c r="C360" s="309"/>
      <c r="D360" s="309"/>
      <c r="E360" s="309"/>
      <c r="F360" s="309"/>
      <c r="G360" s="309"/>
      <c r="H360" s="309"/>
      <c r="I360" s="309"/>
      <c r="J360" s="309"/>
      <c r="K360" s="309"/>
      <c r="L360" s="309"/>
      <c r="M360" s="309"/>
      <c r="N360" s="309"/>
      <c r="O360" s="309"/>
      <c r="P360" s="309"/>
      <c r="Q360" s="309"/>
      <c r="R360" s="309"/>
      <c r="S360" s="309"/>
      <c r="T360" s="309"/>
      <c r="U360" s="312"/>
      <c r="V360" s="309"/>
      <c r="W360" s="309"/>
      <c r="X360" s="309"/>
      <c r="Y360" s="309"/>
      <c r="Z360" s="309"/>
    </row>
    <row r="361" spans="1:26" ht="11.25" customHeight="1">
      <c r="A361" s="323"/>
      <c r="B361" s="309"/>
      <c r="C361" s="309"/>
      <c r="D361" s="309"/>
      <c r="E361" s="309"/>
      <c r="F361" s="309"/>
      <c r="G361" s="309"/>
      <c r="H361" s="309"/>
      <c r="I361" s="309"/>
      <c r="J361" s="309"/>
      <c r="K361" s="309"/>
      <c r="L361" s="309"/>
      <c r="M361" s="309"/>
      <c r="N361" s="309"/>
      <c r="O361" s="309"/>
      <c r="P361" s="309"/>
      <c r="Q361" s="309"/>
      <c r="R361" s="309"/>
      <c r="S361" s="309"/>
      <c r="T361" s="309"/>
      <c r="U361" s="312"/>
      <c r="V361" s="309"/>
      <c r="W361" s="309"/>
      <c r="X361" s="309"/>
      <c r="Y361" s="309"/>
      <c r="Z361" s="309"/>
    </row>
    <row r="362" spans="1:26" ht="11.25" customHeight="1">
      <c r="A362" s="323"/>
      <c r="B362" s="309"/>
      <c r="C362" s="309"/>
      <c r="D362" s="309"/>
      <c r="E362" s="309"/>
      <c r="F362" s="309"/>
      <c r="G362" s="309"/>
      <c r="H362" s="309"/>
      <c r="I362" s="309"/>
      <c r="J362" s="309"/>
      <c r="K362" s="309"/>
      <c r="L362" s="309"/>
      <c r="M362" s="309"/>
      <c r="N362" s="309"/>
      <c r="O362" s="309"/>
      <c r="P362" s="309"/>
      <c r="Q362" s="309"/>
      <c r="R362" s="309"/>
      <c r="S362" s="309"/>
      <c r="T362" s="309"/>
      <c r="U362" s="312"/>
      <c r="V362" s="309"/>
      <c r="W362" s="309"/>
      <c r="X362" s="309"/>
      <c r="Y362" s="309"/>
      <c r="Z362" s="309"/>
    </row>
    <row r="363" spans="1:26" ht="11.25" customHeight="1">
      <c r="A363" s="323"/>
      <c r="B363" s="309"/>
      <c r="C363" s="309"/>
      <c r="D363" s="309"/>
      <c r="E363" s="309"/>
      <c r="F363" s="309"/>
      <c r="G363" s="309"/>
      <c r="H363" s="309"/>
      <c r="I363" s="309"/>
      <c r="J363" s="309"/>
      <c r="K363" s="309"/>
      <c r="L363" s="309"/>
      <c r="M363" s="309"/>
      <c r="N363" s="309"/>
      <c r="O363" s="309"/>
      <c r="P363" s="309"/>
      <c r="Q363" s="309"/>
      <c r="R363" s="309"/>
      <c r="S363" s="309"/>
      <c r="T363" s="309"/>
      <c r="U363" s="312"/>
      <c r="V363" s="309"/>
      <c r="W363" s="309"/>
      <c r="X363" s="309"/>
      <c r="Y363" s="309"/>
      <c r="Z363" s="309"/>
    </row>
    <row r="364" spans="1:26" ht="11.25" customHeight="1">
      <c r="A364" s="323"/>
      <c r="B364" s="309"/>
      <c r="C364" s="309"/>
      <c r="D364" s="309"/>
      <c r="E364" s="309"/>
      <c r="F364" s="309"/>
      <c r="G364" s="309"/>
      <c r="H364" s="309"/>
      <c r="I364" s="309"/>
      <c r="J364" s="309"/>
      <c r="K364" s="309"/>
      <c r="L364" s="309"/>
      <c r="M364" s="309"/>
      <c r="N364" s="309"/>
      <c r="O364" s="309"/>
      <c r="P364" s="309"/>
      <c r="Q364" s="309"/>
      <c r="R364" s="309"/>
      <c r="S364" s="309"/>
      <c r="T364" s="309"/>
      <c r="U364" s="312"/>
      <c r="V364" s="309"/>
      <c r="W364" s="309"/>
      <c r="X364" s="309"/>
      <c r="Y364" s="309"/>
      <c r="Z364" s="309"/>
    </row>
    <row r="365" spans="1:26" ht="11.25" customHeight="1">
      <c r="A365" s="323"/>
      <c r="B365" s="309"/>
      <c r="C365" s="309"/>
      <c r="D365" s="309"/>
      <c r="E365" s="309"/>
      <c r="F365" s="309"/>
      <c r="G365" s="309"/>
      <c r="H365" s="309"/>
      <c r="I365" s="309"/>
      <c r="J365" s="309"/>
      <c r="K365" s="309"/>
      <c r="L365" s="309"/>
      <c r="M365" s="309"/>
      <c r="N365" s="309"/>
      <c r="O365" s="309"/>
      <c r="P365" s="309"/>
      <c r="Q365" s="309"/>
      <c r="R365" s="309"/>
      <c r="S365" s="309"/>
      <c r="T365" s="309"/>
      <c r="U365" s="312"/>
      <c r="V365" s="309"/>
      <c r="W365" s="309"/>
      <c r="X365" s="309"/>
      <c r="Y365" s="309"/>
      <c r="Z365" s="309"/>
    </row>
    <row r="366" spans="1:26" ht="11.25" customHeight="1">
      <c r="A366" s="323"/>
      <c r="B366" s="309"/>
      <c r="C366" s="309"/>
      <c r="D366" s="309"/>
      <c r="E366" s="309"/>
      <c r="F366" s="309"/>
      <c r="G366" s="309"/>
      <c r="H366" s="309"/>
      <c r="I366" s="309"/>
      <c r="J366" s="309"/>
      <c r="K366" s="309"/>
      <c r="L366" s="309"/>
      <c r="M366" s="309"/>
      <c r="N366" s="309"/>
      <c r="O366" s="309"/>
      <c r="P366" s="309"/>
      <c r="Q366" s="309"/>
      <c r="R366" s="309"/>
      <c r="S366" s="309"/>
      <c r="T366" s="309"/>
      <c r="U366" s="312"/>
      <c r="V366" s="309"/>
      <c r="W366" s="309"/>
      <c r="X366" s="309"/>
      <c r="Y366" s="309"/>
      <c r="Z366" s="309"/>
    </row>
    <row r="367" spans="1:26" ht="11.25" customHeight="1">
      <c r="A367" s="323"/>
      <c r="B367" s="309"/>
      <c r="C367" s="309"/>
      <c r="D367" s="309"/>
      <c r="E367" s="309"/>
      <c r="F367" s="309"/>
      <c r="G367" s="309"/>
      <c r="H367" s="309"/>
      <c r="I367" s="309"/>
      <c r="J367" s="309"/>
      <c r="K367" s="309"/>
      <c r="L367" s="309"/>
      <c r="M367" s="309"/>
      <c r="N367" s="309"/>
      <c r="O367" s="309"/>
      <c r="P367" s="309"/>
      <c r="Q367" s="309"/>
      <c r="R367" s="309"/>
      <c r="S367" s="309"/>
      <c r="T367" s="309"/>
      <c r="U367" s="312"/>
      <c r="V367" s="309"/>
      <c r="W367" s="309"/>
      <c r="X367" s="309"/>
      <c r="Y367" s="309"/>
      <c r="Z367" s="309"/>
    </row>
    <row r="368" spans="1:26" ht="11.25" customHeight="1">
      <c r="A368" s="323"/>
      <c r="B368" s="309"/>
      <c r="C368" s="309"/>
      <c r="D368" s="309"/>
      <c r="E368" s="309"/>
      <c r="F368" s="309"/>
      <c r="G368" s="309"/>
      <c r="H368" s="309"/>
      <c r="I368" s="309"/>
      <c r="J368" s="309"/>
      <c r="K368" s="309"/>
      <c r="L368" s="309"/>
      <c r="M368" s="309"/>
      <c r="N368" s="309"/>
      <c r="O368" s="309"/>
      <c r="P368" s="309"/>
      <c r="Q368" s="309"/>
      <c r="R368" s="309"/>
      <c r="S368" s="309"/>
      <c r="T368" s="309"/>
      <c r="U368" s="312"/>
      <c r="V368" s="309"/>
      <c r="W368" s="309"/>
      <c r="X368" s="309"/>
      <c r="Y368" s="309"/>
      <c r="Z368" s="309"/>
    </row>
    <row r="369" spans="1:26" ht="11.25" customHeight="1">
      <c r="A369" s="323"/>
      <c r="B369" s="309"/>
      <c r="C369" s="309"/>
      <c r="D369" s="309"/>
      <c r="E369" s="309"/>
      <c r="F369" s="309"/>
      <c r="G369" s="309"/>
      <c r="H369" s="309"/>
      <c r="I369" s="309"/>
      <c r="J369" s="309"/>
      <c r="K369" s="309"/>
      <c r="L369" s="309"/>
      <c r="M369" s="309"/>
      <c r="N369" s="309"/>
      <c r="O369" s="309"/>
      <c r="P369" s="309"/>
      <c r="Q369" s="309"/>
      <c r="R369" s="309"/>
      <c r="S369" s="309"/>
      <c r="T369" s="309"/>
      <c r="U369" s="312"/>
      <c r="V369" s="309"/>
      <c r="W369" s="309"/>
      <c r="X369" s="309"/>
      <c r="Y369" s="309"/>
      <c r="Z369" s="309"/>
    </row>
    <row r="370" spans="1:26" ht="11.25" customHeight="1">
      <c r="A370" s="323"/>
      <c r="B370" s="309"/>
      <c r="C370" s="309"/>
      <c r="D370" s="309"/>
      <c r="E370" s="309"/>
      <c r="F370" s="309"/>
      <c r="G370" s="309"/>
      <c r="H370" s="309"/>
      <c r="I370" s="309"/>
      <c r="J370" s="309"/>
      <c r="K370" s="309"/>
      <c r="L370" s="309"/>
      <c r="M370" s="309"/>
      <c r="N370" s="309"/>
      <c r="O370" s="309"/>
      <c r="P370" s="309"/>
      <c r="Q370" s="309"/>
      <c r="R370" s="309"/>
      <c r="S370" s="309"/>
      <c r="T370" s="309"/>
      <c r="U370" s="312"/>
      <c r="V370" s="309"/>
      <c r="W370" s="309"/>
      <c r="X370" s="309"/>
      <c r="Y370" s="309"/>
      <c r="Z370" s="309"/>
    </row>
    <row r="371" spans="1:26" ht="11.25" customHeight="1">
      <c r="A371" s="323"/>
      <c r="B371" s="309"/>
      <c r="C371" s="309"/>
      <c r="D371" s="309"/>
      <c r="E371" s="309"/>
      <c r="F371" s="309"/>
      <c r="G371" s="309"/>
      <c r="H371" s="309"/>
      <c r="I371" s="309"/>
      <c r="J371" s="309"/>
      <c r="K371" s="309"/>
      <c r="L371" s="309"/>
      <c r="M371" s="309"/>
      <c r="N371" s="309"/>
      <c r="O371" s="309"/>
      <c r="P371" s="309"/>
      <c r="Q371" s="309"/>
      <c r="R371" s="309"/>
      <c r="S371" s="309"/>
      <c r="T371" s="309"/>
      <c r="U371" s="312"/>
      <c r="V371" s="309"/>
      <c r="W371" s="309"/>
      <c r="X371" s="309"/>
      <c r="Y371" s="309"/>
      <c r="Z371" s="309"/>
    </row>
    <row r="372" spans="1:26" ht="11.25" customHeight="1">
      <c r="A372" s="323"/>
      <c r="B372" s="309"/>
      <c r="C372" s="309"/>
      <c r="D372" s="309"/>
      <c r="E372" s="309"/>
      <c r="F372" s="309"/>
      <c r="G372" s="309"/>
      <c r="H372" s="309"/>
      <c r="I372" s="309"/>
      <c r="J372" s="309"/>
      <c r="K372" s="309"/>
      <c r="L372" s="309"/>
      <c r="M372" s="309"/>
      <c r="N372" s="309"/>
      <c r="O372" s="309"/>
      <c r="P372" s="309"/>
      <c r="Q372" s="309"/>
      <c r="R372" s="309"/>
      <c r="S372" s="309"/>
      <c r="T372" s="309"/>
      <c r="U372" s="312"/>
      <c r="V372" s="309"/>
      <c r="W372" s="309"/>
      <c r="X372" s="309"/>
      <c r="Y372" s="309"/>
      <c r="Z372" s="309"/>
    </row>
    <row r="373" spans="1:26" ht="11.25" customHeight="1">
      <c r="A373" s="323"/>
      <c r="B373" s="309"/>
      <c r="C373" s="309"/>
      <c r="D373" s="309"/>
      <c r="E373" s="309"/>
      <c r="F373" s="309"/>
      <c r="G373" s="309"/>
      <c r="H373" s="309"/>
      <c r="I373" s="309"/>
      <c r="J373" s="309"/>
      <c r="K373" s="309"/>
      <c r="L373" s="309"/>
      <c r="M373" s="309"/>
      <c r="N373" s="309"/>
      <c r="O373" s="309"/>
      <c r="P373" s="309"/>
      <c r="Q373" s="309"/>
      <c r="R373" s="309"/>
      <c r="S373" s="309"/>
      <c r="T373" s="309"/>
      <c r="U373" s="312"/>
      <c r="V373" s="309"/>
      <c r="W373" s="309"/>
      <c r="X373" s="309"/>
      <c r="Y373" s="309"/>
      <c r="Z373" s="309"/>
    </row>
    <row r="374" spans="1:26" ht="11.25" customHeight="1">
      <c r="A374" s="323"/>
      <c r="B374" s="309"/>
      <c r="C374" s="309"/>
      <c r="D374" s="309"/>
      <c r="E374" s="309"/>
      <c r="F374" s="309"/>
      <c r="G374" s="309"/>
      <c r="H374" s="309"/>
      <c r="I374" s="309"/>
      <c r="J374" s="309"/>
      <c r="K374" s="309"/>
      <c r="L374" s="309"/>
      <c r="M374" s="309"/>
      <c r="N374" s="309"/>
      <c r="O374" s="309"/>
      <c r="P374" s="309"/>
      <c r="Q374" s="309"/>
      <c r="R374" s="309"/>
      <c r="S374" s="309"/>
      <c r="T374" s="309"/>
      <c r="U374" s="312"/>
      <c r="V374" s="309"/>
      <c r="W374" s="309"/>
      <c r="X374" s="309"/>
      <c r="Y374" s="309"/>
      <c r="Z374" s="309"/>
    </row>
    <row r="375" spans="1:26" ht="11.25" customHeight="1">
      <c r="A375" s="323"/>
      <c r="B375" s="309"/>
      <c r="C375" s="309"/>
      <c r="D375" s="309"/>
      <c r="E375" s="309"/>
      <c r="F375" s="309"/>
      <c r="G375" s="309"/>
      <c r="H375" s="309"/>
      <c r="I375" s="309"/>
      <c r="J375" s="309"/>
      <c r="K375" s="309"/>
      <c r="L375" s="309"/>
      <c r="M375" s="309"/>
      <c r="N375" s="309"/>
      <c r="O375" s="309"/>
      <c r="P375" s="309"/>
      <c r="Q375" s="309"/>
      <c r="R375" s="309"/>
      <c r="S375" s="309"/>
      <c r="T375" s="309"/>
      <c r="U375" s="312"/>
      <c r="V375" s="309"/>
      <c r="W375" s="309"/>
      <c r="X375" s="309"/>
      <c r="Y375" s="309"/>
      <c r="Z375" s="309"/>
    </row>
    <row r="376" spans="1:26" ht="11.25" customHeight="1">
      <c r="A376" s="323"/>
      <c r="B376" s="309"/>
      <c r="C376" s="309"/>
      <c r="D376" s="309"/>
      <c r="E376" s="309"/>
      <c r="F376" s="309"/>
      <c r="G376" s="309"/>
      <c r="H376" s="309"/>
      <c r="I376" s="309"/>
      <c r="J376" s="309"/>
      <c r="K376" s="309"/>
      <c r="L376" s="309"/>
      <c r="M376" s="309"/>
      <c r="N376" s="309"/>
      <c r="O376" s="309"/>
      <c r="P376" s="309"/>
      <c r="Q376" s="309"/>
      <c r="R376" s="309"/>
      <c r="S376" s="309"/>
      <c r="T376" s="309"/>
      <c r="U376" s="312"/>
      <c r="V376" s="309"/>
      <c r="W376" s="309"/>
      <c r="X376" s="309"/>
      <c r="Y376" s="309"/>
      <c r="Z376" s="309"/>
    </row>
    <row r="377" spans="1:26" ht="11.25" customHeight="1">
      <c r="A377" s="323"/>
      <c r="B377" s="309"/>
      <c r="C377" s="309"/>
      <c r="D377" s="309"/>
      <c r="E377" s="309"/>
      <c r="F377" s="309"/>
      <c r="G377" s="309"/>
      <c r="H377" s="309"/>
      <c r="I377" s="309"/>
      <c r="J377" s="309"/>
      <c r="K377" s="309"/>
      <c r="L377" s="309"/>
      <c r="M377" s="309"/>
      <c r="N377" s="309"/>
      <c r="O377" s="309"/>
      <c r="P377" s="309"/>
      <c r="Q377" s="309"/>
      <c r="R377" s="309"/>
      <c r="S377" s="309"/>
      <c r="T377" s="309"/>
      <c r="U377" s="312"/>
      <c r="V377" s="309"/>
      <c r="W377" s="309"/>
      <c r="X377" s="309"/>
      <c r="Y377" s="309"/>
      <c r="Z377" s="309"/>
    </row>
    <row r="378" spans="1:26" ht="11.25" customHeight="1">
      <c r="A378" s="323"/>
      <c r="B378" s="309"/>
      <c r="C378" s="309"/>
      <c r="D378" s="309"/>
      <c r="E378" s="309"/>
      <c r="F378" s="309"/>
      <c r="G378" s="309"/>
      <c r="H378" s="309"/>
      <c r="I378" s="309"/>
      <c r="J378" s="309"/>
      <c r="K378" s="309"/>
      <c r="L378" s="309"/>
      <c r="M378" s="309"/>
      <c r="N378" s="309"/>
      <c r="O378" s="309"/>
      <c r="P378" s="309"/>
      <c r="Q378" s="309"/>
      <c r="R378" s="309"/>
      <c r="S378" s="309"/>
      <c r="T378" s="309"/>
      <c r="U378" s="312"/>
      <c r="V378" s="309"/>
      <c r="W378" s="309"/>
      <c r="X378" s="309"/>
      <c r="Y378" s="309"/>
      <c r="Z378" s="309"/>
    </row>
    <row r="379" spans="1:26" ht="11.25" customHeight="1">
      <c r="A379" s="323"/>
      <c r="B379" s="309"/>
      <c r="C379" s="309"/>
      <c r="D379" s="309"/>
      <c r="E379" s="309"/>
      <c r="F379" s="309"/>
      <c r="G379" s="309"/>
      <c r="H379" s="309"/>
      <c r="I379" s="309"/>
      <c r="J379" s="309"/>
      <c r="K379" s="309"/>
      <c r="L379" s="309"/>
      <c r="M379" s="309"/>
      <c r="N379" s="309"/>
      <c r="O379" s="309"/>
      <c r="P379" s="309"/>
      <c r="Q379" s="309"/>
      <c r="R379" s="309"/>
      <c r="S379" s="309"/>
      <c r="T379" s="309"/>
      <c r="U379" s="312"/>
      <c r="V379" s="309"/>
      <c r="W379" s="309"/>
      <c r="X379" s="309"/>
      <c r="Y379" s="309"/>
      <c r="Z379" s="309"/>
    </row>
    <row r="380" spans="1:26" ht="11.25" customHeight="1">
      <c r="A380" s="323"/>
      <c r="B380" s="309"/>
      <c r="C380" s="309"/>
      <c r="D380" s="309"/>
      <c r="E380" s="309"/>
      <c r="F380" s="309"/>
      <c r="G380" s="309"/>
      <c r="H380" s="309"/>
      <c r="I380" s="309"/>
      <c r="J380" s="309"/>
      <c r="K380" s="309"/>
      <c r="L380" s="309"/>
      <c r="M380" s="309"/>
      <c r="N380" s="309"/>
      <c r="O380" s="309"/>
      <c r="P380" s="309"/>
      <c r="Q380" s="309"/>
      <c r="R380" s="309"/>
      <c r="S380" s="309"/>
      <c r="T380" s="309"/>
      <c r="U380" s="312"/>
      <c r="V380" s="309"/>
      <c r="W380" s="309"/>
      <c r="X380" s="309"/>
      <c r="Y380" s="309"/>
      <c r="Z380" s="309"/>
    </row>
    <row r="381" spans="1:26" ht="11.25" customHeight="1">
      <c r="A381" s="323"/>
      <c r="B381" s="309"/>
      <c r="C381" s="309"/>
      <c r="D381" s="309"/>
      <c r="E381" s="309"/>
      <c r="F381" s="309"/>
      <c r="G381" s="309"/>
      <c r="H381" s="309"/>
      <c r="I381" s="309"/>
      <c r="J381" s="309"/>
      <c r="K381" s="309"/>
      <c r="L381" s="309"/>
      <c r="M381" s="309"/>
      <c r="N381" s="309"/>
      <c r="O381" s="309"/>
      <c r="P381" s="309"/>
      <c r="Q381" s="309"/>
      <c r="R381" s="309"/>
      <c r="S381" s="309"/>
      <c r="T381" s="309"/>
      <c r="U381" s="312"/>
      <c r="V381" s="309"/>
      <c r="W381" s="309"/>
      <c r="X381" s="309"/>
      <c r="Y381" s="309"/>
      <c r="Z381" s="309"/>
    </row>
    <row r="382" spans="1:26" ht="11.25" customHeight="1">
      <c r="A382" s="323"/>
      <c r="B382" s="309"/>
      <c r="C382" s="309"/>
      <c r="D382" s="309"/>
      <c r="E382" s="309"/>
      <c r="F382" s="309"/>
      <c r="G382" s="309"/>
      <c r="H382" s="309"/>
      <c r="I382" s="309"/>
      <c r="J382" s="309"/>
      <c r="K382" s="309"/>
      <c r="L382" s="309"/>
      <c r="M382" s="309"/>
      <c r="N382" s="309"/>
      <c r="O382" s="309"/>
      <c r="P382" s="309"/>
      <c r="Q382" s="309"/>
      <c r="R382" s="309"/>
      <c r="S382" s="309"/>
      <c r="T382" s="309"/>
      <c r="U382" s="312"/>
      <c r="V382" s="309"/>
      <c r="W382" s="309"/>
      <c r="X382" s="309"/>
      <c r="Y382" s="309"/>
      <c r="Z382" s="309"/>
    </row>
    <row r="383" spans="1:26" ht="11.25" customHeight="1">
      <c r="A383" s="323"/>
      <c r="B383" s="309"/>
      <c r="C383" s="309"/>
      <c r="D383" s="309"/>
      <c r="E383" s="309"/>
      <c r="F383" s="309"/>
      <c r="G383" s="309"/>
      <c r="H383" s="309"/>
      <c r="I383" s="309"/>
      <c r="J383" s="309"/>
      <c r="K383" s="309"/>
      <c r="L383" s="309"/>
      <c r="M383" s="309"/>
      <c r="N383" s="309"/>
      <c r="O383" s="309"/>
      <c r="P383" s="309"/>
      <c r="Q383" s="309"/>
      <c r="R383" s="309"/>
      <c r="S383" s="309"/>
      <c r="T383" s="309"/>
      <c r="U383" s="312"/>
      <c r="V383" s="309"/>
      <c r="W383" s="309"/>
      <c r="X383" s="309"/>
      <c r="Y383" s="309"/>
      <c r="Z383" s="309"/>
    </row>
    <row r="384" spans="1:26" ht="11.25" customHeight="1">
      <c r="A384" s="323"/>
      <c r="B384" s="309"/>
      <c r="C384" s="309"/>
      <c r="D384" s="309"/>
      <c r="E384" s="309"/>
      <c r="F384" s="309"/>
      <c r="G384" s="309"/>
      <c r="H384" s="309"/>
      <c r="I384" s="309"/>
      <c r="J384" s="309"/>
      <c r="K384" s="309"/>
      <c r="L384" s="309"/>
      <c r="M384" s="309"/>
      <c r="N384" s="309"/>
      <c r="O384" s="309"/>
      <c r="P384" s="309"/>
      <c r="Q384" s="309"/>
      <c r="R384" s="309"/>
      <c r="S384" s="309"/>
      <c r="T384" s="309"/>
      <c r="U384" s="312"/>
      <c r="V384" s="309"/>
      <c r="W384" s="309"/>
      <c r="X384" s="309"/>
      <c r="Y384" s="309"/>
      <c r="Z384" s="309"/>
    </row>
    <row r="385" spans="1:26" ht="11.25" customHeight="1">
      <c r="A385" s="323"/>
      <c r="B385" s="309"/>
      <c r="C385" s="309"/>
      <c r="D385" s="309"/>
      <c r="E385" s="309"/>
      <c r="F385" s="309"/>
      <c r="G385" s="309"/>
      <c r="H385" s="309"/>
      <c r="I385" s="309"/>
      <c r="J385" s="309"/>
      <c r="K385" s="309"/>
      <c r="L385" s="309"/>
      <c r="M385" s="309"/>
      <c r="N385" s="309"/>
      <c r="O385" s="309"/>
      <c r="P385" s="309"/>
      <c r="Q385" s="309"/>
      <c r="R385" s="309"/>
      <c r="S385" s="309"/>
      <c r="T385" s="309"/>
      <c r="U385" s="312"/>
      <c r="V385" s="309"/>
      <c r="W385" s="309"/>
      <c r="X385" s="309"/>
      <c r="Y385" s="309"/>
      <c r="Z385" s="309"/>
    </row>
    <row r="386" spans="1:26" ht="11.25" customHeight="1">
      <c r="A386" s="323"/>
      <c r="B386" s="309"/>
      <c r="C386" s="309"/>
      <c r="D386" s="309"/>
      <c r="E386" s="309"/>
      <c r="F386" s="309"/>
      <c r="G386" s="309"/>
      <c r="H386" s="309"/>
      <c r="I386" s="309"/>
      <c r="J386" s="309"/>
      <c r="K386" s="309"/>
      <c r="L386" s="309"/>
      <c r="M386" s="309"/>
      <c r="N386" s="309"/>
      <c r="O386" s="309"/>
      <c r="P386" s="309"/>
      <c r="Q386" s="309"/>
      <c r="R386" s="309"/>
      <c r="S386" s="309"/>
      <c r="T386" s="309"/>
      <c r="U386" s="312"/>
      <c r="V386" s="309"/>
      <c r="W386" s="309"/>
      <c r="X386" s="309"/>
      <c r="Y386" s="309"/>
      <c r="Z386" s="309"/>
    </row>
    <row r="387" spans="1:26" ht="11.25" customHeight="1">
      <c r="A387" s="323"/>
      <c r="B387" s="309"/>
      <c r="C387" s="309"/>
      <c r="D387" s="309"/>
      <c r="E387" s="309"/>
      <c r="F387" s="309"/>
      <c r="G387" s="309"/>
      <c r="H387" s="309"/>
      <c r="I387" s="309"/>
      <c r="J387" s="309"/>
      <c r="K387" s="309"/>
      <c r="L387" s="309"/>
      <c r="M387" s="309"/>
      <c r="N387" s="309"/>
      <c r="O387" s="309"/>
      <c r="P387" s="309"/>
      <c r="Q387" s="309"/>
      <c r="R387" s="309"/>
      <c r="S387" s="309"/>
      <c r="T387" s="309"/>
      <c r="U387" s="312"/>
      <c r="V387" s="309"/>
      <c r="W387" s="309"/>
      <c r="X387" s="309"/>
      <c r="Y387" s="309"/>
      <c r="Z387" s="309"/>
    </row>
    <row r="388" spans="1:26" ht="11.25" customHeight="1">
      <c r="A388" s="323"/>
      <c r="B388" s="309"/>
      <c r="C388" s="309"/>
      <c r="D388" s="309"/>
      <c r="E388" s="309"/>
      <c r="F388" s="309"/>
      <c r="G388" s="309"/>
      <c r="H388" s="309"/>
      <c r="I388" s="309"/>
      <c r="J388" s="309"/>
      <c r="K388" s="309"/>
      <c r="L388" s="309"/>
      <c r="M388" s="309"/>
      <c r="N388" s="309"/>
      <c r="O388" s="309"/>
      <c r="P388" s="309"/>
      <c r="Q388" s="309"/>
      <c r="R388" s="309"/>
      <c r="S388" s="309"/>
      <c r="T388" s="309"/>
      <c r="U388" s="312"/>
      <c r="V388" s="309"/>
      <c r="W388" s="309"/>
      <c r="X388" s="309"/>
      <c r="Y388" s="309"/>
      <c r="Z388" s="309"/>
    </row>
    <row r="389" spans="1:26" ht="11.25" customHeight="1">
      <c r="A389" s="323"/>
      <c r="B389" s="309"/>
      <c r="C389" s="309"/>
      <c r="D389" s="309"/>
      <c r="E389" s="309"/>
      <c r="F389" s="309"/>
      <c r="G389" s="309"/>
      <c r="H389" s="309"/>
      <c r="I389" s="309"/>
      <c r="J389" s="309"/>
      <c r="K389" s="309"/>
      <c r="L389" s="309"/>
      <c r="M389" s="309"/>
      <c r="N389" s="309"/>
      <c r="O389" s="309"/>
      <c r="P389" s="309"/>
      <c r="Q389" s="309"/>
      <c r="R389" s="309"/>
      <c r="S389" s="309"/>
      <c r="T389" s="309"/>
      <c r="U389" s="312"/>
      <c r="V389" s="309"/>
      <c r="W389" s="309"/>
      <c r="X389" s="309"/>
      <c r="Y389" s="309"/>
      <c r="Z389" s="309"/>
    </row>
    <row r="390" spans="1:26" ht="11.25" customHeight="1">
      <c r="A390" s="323"/>
      <c r="B390" s="309"/>
      <c r="C390" s="309"/>
      <c r="D390" s="309"/>
      <c r="E390" s="309"/>
      <c r="F390" s="309"/>
      <c r="G390" s="309"/>
      <c r="H390" s="309"/>
      <c r="I390" s="309"/>
      <c r="J390" s="309"/>
      <c r="K390" s="309"/>
      <c r="L390" s="309"/>
      <c r="M390" s="309"/>
      <c r="N390" s="309"/>
      <c r="O390" s="309"/>
      <c r="P390" s="309"/>
      <c r="Q390" s="309"/>
      <c r="R390" s="309"/>
      <c r="S390" s="309"/>
      <c r="T390" s="309"/>
      <c r="U390" s="312"/>
      <c r="V390" s="309"/>
      <c r="W390" s="309"/>
      <c r="X390" s="309"/>
      <c r="Y390" s="309"/>
      <c r="Z390" s="309"/>
    </row>
    <row r="391" spans="1:26" ht="11.25" customHeight="1">
      <c r="A391" s="323"/>
      <c r="B391" s="309"/>
      <c r="C391" s="309"/>
      <c r="D391" s="309"/>
      <c r="E391" s="309"/>
      <c r="F391" s="309"/>
      <c r="G391" s="309"/>
      <c r="H391" s="309"/>
      <c r="I391" s="309"/>
      <c r="J391" s="309"/>
      <c r="K391" s="309"/>
      <c r="L391" s="309"/>
      <c r="M391" s="309"/>
      <c r="N391" s="309"/>
      <c r="O391" s="309"/>
      <c r="P391" s="309"/>
      <c r="Q391" s="309"/>
      <c r="R391" s="309"/>
      <c r="S391" s="309"/>
      <c r="T391" s="309"/>
      <c r="U391" s="312"/>
      <c r="V391" s="309"/>
      <c r="W391" s="309"/>
      <c r="X391" s="309"/>
      <c r="Y391" s="309"/>
      <c r="Z391" s="309"/>
    </row>
    <row r="392" spans="1:26" ht="11.25" customHeight="1">
      <c r="A392" s="323"/>
      <c r="B392" s="309"/>
      <c r="C392" s="309"/>
      <c r="D392" s="309"/>
      <c r="E392" s="309"/>
      <c r="F392" s="309"/>
      <c r="G392" s="309"/>
      <c r="H392" s="309"/>
      <c r="I392" s="309"/>
      <c r="J392" s="309"/>
      <c r="K392" s="309"/>
      <c r="L392" s="309"/>
      <c r="M392" s="309"/>
      <c r="N392" s="309"/>
      <c r="O392" s="309"/>
      <c r="P392" s="309"/>
      <c r="Q392" s="309"/>
      <c r="R392" s="309"/>
      <c r="S392" s="309"/>
      <c r="T392" s="309"/>
      <c r="U392" s="312"/>
      <c r="V392" s="309"/>
      <c r="W392" s="309"/>
      <c r="X392" s="309"/>
      <c r="Y392" s="309"/>
      <c r="Z392" s="309"/>
    </row>
    <row r="393" spans="1:26" ht="11.25" customHeight="1">
      <c r="A393" s="323"/>
      <c r="B393" s="309"/>
      <c r="C393" s="309"/>
      <c r="D393" s="309"/>
      <c r="E393" s="309"/>
      <c r="F393" s="309"/>
      <c r="G393" s="309"/>
      <c r="H393" s="309"/>
      <c r="I393" s="309"/>
      <c r="J393" s="309"/>
      <c r="K393" s="309"/>
      <c r="L393" s="309"/>
      <c r="M393" s="309"/>
      <c r="N393" s="309"/>
      <c r="O393" s="309"/>
      <c r="P393" s="309"/>
      <c r="Q393" s="309"/>
      <c r="R393" s="309"/>
      <c r="S393" s="309"/>
      <c r="T393" s="309"/>
      <c r="U393" s="312"/>
      <c r="V393" s="309"/>
      <c r="W393" s="309"/>
      <c r="X393" s="309"/>
      <c r="Y393" s="309"/>
      <c r="Z393" s="309"/>
    </row>
    <row r="394" spans="1:26" ht="11.25" customHeight="1">
      <c r="A394" s="323"/>
      <c r="B394" s="309"/>
      <c r="C394" s="309"/>
      <c r="D394" s="309"/>
      <c r="E394" s="309"/>
      <c r="F394" s="309"/>
      <c r="G394" s="309"/>
      <c r="H394" s="309"/>
      <c r="I394" s="309"/>
      <c r="J394" s="309"/>
      <c r="K394" s="309"/>
      <c r="L394" s="309"/>
      <c r="M394" s="309"/>
      <c r="N394" s="309"/>
      <c r="O394" s="309"/>
      <c r="P394" s="309"/>
      <c r="Q394" s="309"/>
      <c r="R394" s="309"/>
      <c r="S394" s="309"/>
      <c r="T394" s="309"/>
      <c r="U394" s="312"/>
      <c r="V394" s="309"/>
      <c r="W394" s="309"/>
      <c r="X394" s="309"/>
      <c r="Y394" s="309"/>
      <c r="Z394" s="309"/>
    </row>
    <row r="395" spans="1:26" ht="11.25" customHeight="1">
      <c r="A395" s="323"/>
      <c r="B395" s="309"/>
      <c r="C395" s="309"/>
      <c r="D395" s="309"/>
      <c r="E395" s="309"/>
      <c r="F395" s="309"/>
      <c r="G395" s="309"/>
      <c r="H395" s="309"/>
      <c r="I395" s="309"/>
      <c r="J395" s="309"/>
      <c r="K395" s="309"/>
      <c r="L395" s="309"/>
      <c r="M395" s="309"/>
      <c r="N395" s="309"/>
      <c r="O395" s="309"/>
      <c r="P395" s="309"/>
      <c r="Q395" s="309"/>
      <c r="R395" s="309"/>
      <c r="S395" s="309"/>
      <c r="T395" s="309"/>
      <c r="U395" s="312"/>
      <c r="V395" s="309"/>
      <c r="W395" s="309"/>
      <c r="X395" s="309"/>
      <c r="Y395" s="309"/>
      <c r="Z395" s="309"/>
    </row>
    <row r="396" spans="1:26" ht="11.25" customHeight="1">
      <c r="A396" s="323"/>
      <c r="B396" s="309"/>
      <c r="C396" s="309"/>
      <c r="D396" s="309"/>
      <c r="E396" s="309"/>
      <c r="F396" s="309"/>
      <c r="G396" s="309"/>
      <c r="H396" s="309"/>
      <c r="I396" s="309"/>
      <c r="J396" s="309"/>
      <c r="K396" s="309"/>
      <c r="L396" s="309"/>
      <c r="M396" s="309"/>
      <c r="N396" s="309"/>
      <c r="O396" s="309"/>
      <c r="P396" s="309"/>
      <c r="Q396" s="309"/>
      <c r="R396" s="309"/>
      <c r="S396" s="309"/>
      <c r="T396" s="309"/>
      <c r="U396" s="312"/>
      <c r="V396" s="309"/>
      <c r="W396" s="309"/>
      <c r="X396" s="309"/>
      <c r="Y396" s="309"/>
      <c r="Z396" s="309"/>
    </row>
    <row r="397" spans="1:26" ht="11.25" customHeight="1">
      <c r="A397" s="323"/>
      <c r="B397" s="309"/>
      <c r="C397" s="309"/>
      <c r="D397" s="309"/>
      <c r="E397" s="309"/>
      <c r="F397" s="309"/>
      <c r="G397" s="309"/>
      <c r="H397" s="309"/>
      <c r="I397" s="309"/>
      <c r="J397" s="309"/>
      <c r="K397" s="309"/>
      <c r="L397" s="309"/>
      <c r="M397" s="309"/>
      <c r="N397" s="309"/>
      <c r="O397" s="309"/>
      <c r="P397" s="309"/>
      <c r="Q397" s="309"/>
      <c r="R397" s="309"/>
      <c r="S397" s="309"/>
      <c r="T397" s="309"/>
      <c r="U397" s="312"/>
      <c r="V397" s="309"/>
      <c r="W397" s="309"/>
      <c r="X397" s="309"/>
      <c r="Y397" s="309"/>
      <c r="Z397" s="309"/>
    </row>
    <row r="398" spans="1:26" ht="11.25" customHeight="1">
      <c r="A398" s="323"/>
      <c r="B398" s="309"/>
      <c r="C398" s="309"/>
      <c r="D398" s="309"/>
      <c r="E398" s="309"/>
      <c r="F398" s="309"/>
      <c r="G398" s="309"/>
      <c r="H398" s="309"/>
      <c r="I398" s="309"/>
      <c r="J398" s="309"/>
      <c r="K398" s="309"/>
      <c r="L398" s="309"/>
      <c r="M398" s="309"/>
      <c r="N398" s="309"/>
      <c r="O398" s="309"/>
      <c r="P398" s="309"/>
      <c r="Q398" s="309"/>
      <c r="R398" s="309"/>
      <c r="S398" s="309"/>
      <c r="T398" s="309"/>
      <c r="U398" s="312"/>
      <c r="V398" s="309"/>
      <c r="W398" s="309"/>
      <c r="X398" s="309"/>
      <c r="Y398" s="309"/>
      <c r="Z398" s="309"/>
    </row>
    <row r="399" spans="1:26" ht="11.25" customHeight="1">
      <c r="A399" s="323"/>
      <c r="B399" s="309"/>
      <c r="C399" s="309"/>
      <c r="D399" s="309"/>
      <c r="E399" s="309"/>
      <c r="F399" s="309"/>
      <c r="G399" s="309"/>
      <c r="H399" s="309"/>
      <c r="I399" s="309"/>
      <c r="J399" s="309"/>
      <c r="K399" s="309"/>
      <c r="L399" s="309"/>
      <c r="M399" s="309"/>
      <c r="N399" s="309"/>
      <c r="O399" s="309"/>
      <c r="P399" s="309"/>
      <c r="Q399" s="309"/>
      <c r="R399" s="309"/>
      <c r="S399" s="309"/>
      <c r="T399" s="309"/>
      <c r="U399" s="312"/>
      <c r="V399" s="309"/>
      <c r="W399" s="309"/>
      <c r="X399" s="309"/>
      <c r="Y399" s="309"/>
      <c r="Z399" s="309"/>
    </row>
    <row r="400" spans="1:26" ht="11.25" customHeight="1">
      <c r="A400" s="323"/>
      <c r="B400" s="309"/>
      <c r="C400" s="309"/>
      <c r="D400" s="309"/>
      <c r="E400" s="309"/>
      <c r="F400" s="309"/>
      <c r="G400" s="309"/>
      <c r="H400" s="309"/>
      <c r="I400" s="309"/>
      <c r="J400" s="309"/>
      <c r="K400" s="309"/>
      <c r="L400" s="309"/>
      <c r="M400" s="309"/>
      <c r="N400" s="309"/>
      <c r="O400" s="309"/>
      <c r="P400" s="309"/>
      <c r="Q400" s="309"/>
      <c r="R400" s="309"/>
      <c r="S400" s="309"/>
      <c r="T400" s="309"/>
      <c r="U400" s="312"/>
      <c r="V400" s="309"/>
      <c r="W400" s="309"/>
      <c r="X400" s="309"/>
      <c r="Y400" s="309"/>
      <c r="Z400" s="309"/>
    </row>
    <row r="401" spans="1:26" ht="11.25" customHeight="1">
      <c r="A401" s="323"/>
      <c r="B401" s="309"/>
      <c r="C401" s="309"/>
      <c r="D401" s="309"/>
      <c r="E401" s="309"/>
      <c r="F401" s="309"/>
      <c r="G401" s="309"/>
      <c r="H401" s="309"/>
      <c r="I401" s="309"/>
      <c r="J401" s="309"/>
      <c r="K401" s="309"/>
      <c r="L401" s="309"/>
      <c r="M401" s="309"/>
      <c r="N401" s="309"/>
      <c r="O401" s="309"/>
      <c r="P401" s="309"/>
      <c r="Q401" s="309"/>
      <c r="R401" s="309"/>
      <c r="S401" s="309"/>
      <c r="T401" s="309"/>
      <c r="U401" s="312"/>
      <c r="V401" s="309"/>
      <c r="W401" s="309"/>
      <c r="X401" s="309"/>
      <c r="Y401" s="309"/>
      <c r="Z401" s="309"/>
    </row>
    <row r="402" spans="1:26" ht="11.25" customHeight="1">
      <c r="A402" s="323"/>
      <c r="B402" s="309"/>
      <c r="C402" s="309"/>
      <c r="D402" s="309"/>
      <c r="E402" s="309"/>
      <c r="F402" s="309"/>
      <c r="G402" s="309"/>
      <c r="H402" s="309"/>
      <c r="I402" s="309"/>
      <c r="J402" s="309"/>
      <c r="K402" s="309"/>
      <c r="L402" s="309"/>
      <c r="M402" s="309"/>
      <c r="N402" s="309"/>
      <c r="O402" s="309"/>
      <c r="P402" s="309"/>
      <c r="Q402" s="309"/>
      <c r="R402" s="309"/>
      <c r="S402" s="309"/>
      <c r="T402" s="309"/>
      <c r="U402" s="312"/>
      <c r="V402" s="309"/>
      <c r="W402" s="309"/>
      <c r="X402" s="309"/>
      <c r="Y402" s="309"/>
      <c r="Z402" s="309"/>
    </row>
    <row r="403" spans="1:26" ht="11.25" customHeight="1">
      <c r="A403" s="323"/>
      <c r="B403" s="309"/>
      <c r="C403" s="309"/>
      <c r="D403" s="309"/>
      <c r="E403" s="309"/>
      <c r="F403" s="309"/>
      <c r="G403" s="309"/>
      <c r="H403" s="309"/>
      <c r="I403" s="309"/>
      <c r="J403" s="309"/>
      <c r="K403" s="309"/>
      <c r="L403" s="309"/>
      <c r="M403" s="309"/>
      <c r="N403" s="309"/>
      <c r="O403" s="309"/>
      <c r="P403" s="309"/>
      <c r="Q403" s="309"/>
      <c r="R403" s="309"/>
      <c r="S403" s="309"/>
      <c r="T403" s="309"/>
      <c r="U403" s="312"/>
      <c r="V403" s="309"/>
      <c r="W403" s="309"/>
      <c r="X403" s="309"/>
      <c r="Y403" s="309"/>
      <c r="Z403" s="309"/>
    </row>
    <row r="404" spans="1:26" ht="11.25" customHeight="1">
      <c r="A404" s="323"/>
      <c r="B404" s="309"/>
      <c r="C404" s="309"/>
      <c r="D404" s="309"/>
      <c r="E404" s="309"/>
      <c r="F404" s="309"/>
      <c r="G404" s="309"/>
      <c r="H404" s="309"/>
      <c r="I404" s="309"/>
      <c r="J404" s="309"/>
      <c r="K404" s="309"/>
      <c r="L404" s="309"/>
      <c r="M404" s="309"/>
      <c r="N404" s="309"/>
      <c r="O404" s="309"/>
      <c r="P404" s="309"/>
      <c r="Q404" s="309"/>
      <c r="R404" s="309"/>
      <c r="S404" s="309"/>
      <c r="T404" s="309"/>
      <c r="U404" s="312"/>
      <c r="V404" s="309"/>
      <c r="W404" s="309"/>
      <c r="X404" s="309"/>
      <c r="Y404" s="309"/>
      <c r="Z404" s="309"/>
    </row>
    <row r="405" spans="1:26" ht="11.25" customHeight="1">
      <c r="A405" s="323"/>
      <c r="B405" s="309"/>
      <c r="C405" s="309"/>
      <c r="D405" s="309"/>
      <c r="E405" s="309"/>
      <c r="F405" s="309"/>
      <c r="G405" s="309"/>
      <c r="H405" s="309"/>
      <c r="I405" s="309"/>
      <c r="J405" s="309"/>
      <c r="K405" s="309"/>
      <c r="L405" s="309"/>
      <c r="M405" s="309"/>
      <c r="N405" s="309"/>
      <c r="O405" s="309"/>
      <c r="P405" s="309"/>
      <c r="Q405" s="309"/>
      <c r="R405" s="309"/>
      <c r="S405" s="309"/>
      <c r="T405" s="309"/>
      <c r="U405" s="312"/>
      <c r="V405" s="309"/>
      <c r="W405" s="309"/>
      <c r="X405" s="309"/>
      <c r="Y405" s="309"/>
      <c r="Z405" s="309"/>
    </row>
    <row r="406" spans="1:26" ht="11.25" customHeight="1">
      <c r="A406" s="323"/>
      <c r="B406" s="309"/>
      <c r="C406" s="309"/>
      <c r="D406" s="309"/>
      <c r="E406" s="309"/>
      <c r="F406" s="309"/>
      <c r="G406" s="309"/>
      <c r="H406" s="309"/>
      <c r="I406" s="309"/>
      <c r="J406" s="309"/>
      <c r="K406" s="309"/>
      <c r="L406" s="309"/>
      <c r="M406" s="309"/>
      <c r="N406" s="309"/>
      <c r="O406" s="309"/>
      <c r="P406" s="309"/>
      <c r="Q406" s="309"/>
      <c r="R406" s="309"/>
      <c r="S406" s="309"/>
      <c r="T406" s="309"/>
      <c r="U406" s="312"/>
      <c r="V406" s="309"/>
      <c r="W406" s="309"/>
      <c r="X406" s="309"/>
      <c r="Y406" s="309"/>
      <c r="Z406" s="309"/>
    </row>
    <row r="407" spans="1:26" ht="11.25" customHeight="1">
      <c r="A407" s="323"/>
      <c r="B407" s="309"/>
      <c r="C407" s="309"/>
      <c r="D407" s="309"/>
      <c r="E407" s="309"/>
      <c r="F407" s="309"/>
      <c r="G407" s="309"/>
      <c r="H407" s="309"/>
      <c r="I407" s="309"/>
      <c r="J407" s="309"/>
      <c r="K407" s="309"/>
      <c r="L407" s="309"/>
      <c r="M407" s="309"/>
      <c r="N407" s="309"/>
      <c r="O407" s="309"/>
      <c r="P407" s="309"/>
      <c r="Q407" s="309"/>
      <c r="R407" s="309"/>
      <c r="S407" s="309"/>
      <c r="T407" s="309"/>
      <c r="U407" s="312"/>
      <c r="V407" s="309"/>
      <c r="W407" s="309"/>
      <c r="X407" s="309"/>
      <c r="Y407" s="309"/>
      <c r="Z407" s="309"/>
    </row>
    <row r="408" spans="1:26" ht="11.25" customHeight="1">
      <c r="A408" s="323"/>
      <c r="B408" s="309"/>
      <c r="C408" s="309"/>
      <c r="D408" s="309"/>
      <c r="E408" s="309"/>
      <c r="F408" s="309"/>
      <c r="G408" s="309"/>
      <c r="H408" s="309"/>
      <c r="I408" s="309"/>
      <c r="J408" s="309"/>
      <c r="K408" s="309"/>
      <c r="L408" s="309"/>
      <c r="M408" s="309"/>
      <c r="N408" s="309"/>
      <c r="O408" s="309"/>
      <c r="P408" s="309"/>
      <c r="Q408" s="309"/>
      <c r="R408" s="309"/>
      <c r="S408" s="309"/>
      <c r="T408" s="309"/>
      <c r="U408" s="312"/>
      <c r="V408" s="309"/>
      <c r="W408" s="309"/>
      <c r="X408" s="309"/>
      <c r="Y408" s="309"/>
      <c r="Z408" s="309"/>
    </row>
    <row r="409" spans="1:26" ht="11.25" customHeight="1">
      <c r="A409" s="323"/>
      <c r="B409" s="309"/>
      <c r="C409" s="309"/>
      <c r="D409" s="309"/>
      <c r="E409" s="309"/>
      <c r="F409" s="309"/>
      <c r="G409" s="309"/>
      <c r="H409" s="309"/>
      <c r="I409" s="309"/>
      <c r="J409" s="309"/>
      <c r="K409" s="309"/>
      <c r="L409" s="309"/>
      <c r="M409" s="309"/>
      <c r="N409" s="309"/>
      <c r="O409" s="309"/>
      <c r="P409" s="309"/>
      <c r="Q409" s="309"/>
      <c r="R409" s="309"/>
      <c r="S409" s="309"/>
      <c r="T409" s="309"/>
      <c r="U409" s="312"/>
      <c r="V409" s="309"/>
      <c r="W409" s="309"/>
      <c r="X409" s="309"/>
      <c r="Y409" s="309"/>
      <c r="Z409" s="309"/>
    </row>
    <row r="410" spans="1:26" ht="11.25" customHeight="1">
      <c r="A410" s="323"/>
      <c r="B410" s="309"/>
      <c r="C410" s="309"/>
      <c r="D410" s="309"/>
      <c r="E410" s="309"/>
      <c r="F410" s="309"/>
      <c r="G410" s="309"/>
      <c r="H410" s="309"/>
      <c r="I410" s="309"/>
      <c r="J410" s="309"/>
      <c r="K410" s="309"/>
      <c r="L410" s="309"/>
      <c r="M410" s="309"/>
      <c r="N410" s="309"/>
      <c r="O410" s="309"/>
      <c r="P410" s="309"/>
      <c r="Q410" s="309"/>
      <c r="R410" s="309"/>
      <c r="S410" s="309"/>
      <c r="T410" s="309"/>
      <c r="U410" s="312"/>
      <c r="V410" s="309"/>
      <c r="W410" s="309"/>
      <c r="X410" s="309"/>
      <c r="Y410" s="309"/>
      <c r="Z410" s="309"/>
    </row>
    <row r="411" spans="1:26" ht="11.25" customHeight="1">
      <c r="A411" s="323"/>
      <c r="B411" s="309"/>
      <c r="C411" s="309"/>
      <c r="D411" s="309"/>
      <c r="E411" s="309"/>
      <c r="F411" s="309"/>
      <c r="G411" s="309"/>
      <c r="H411" s="309"/>
      <c r="I411" s="309"/>
      <c r="J411" s="309"/>
      <c r="K411" s="309"/>
      <c r="L411" s="309"/>
      <c r="M411" s="309"/>
      <c r="N411" s="309"/>
      <c r="O411" s="309"/>
      <c r="P411" s="309"/>
      <c r="Q411" s="309"/>
      <c r="R411" s="309"/>
      <c r="S411" s="309"/>
      <c r="T411" s="309"/>
      <c r="U411" s="312"/>
      <c r="V411" s="309"/>
      <c r="W411" s="309"/>
      <c r="X411" s="309"/>
      <c r="Y411" s="309"/>
      <c r="Z411" s="309"/>
    </row>
    <row r="412" spans="1:26" ht="11.25" customHeight="1">
      <c r="A412" s="323"/>
      <c r="B412" s="309"/>
      <c r="C412" s="309"/>
      <c r="D412" s="309"/>
      <c r="E412" s="309"/>
      <c r="F412" s="309"/>
      <c r="G412" s="309"/>
      <c r="H412" s="309"/>
      <c r="I412" s="309"/>
      <c r="J412" s="309"/>
      <c r="K412" s="309"/>
      <c r="L412" s="309"/>
      <c r="M412" s="309"/>
      <c r="N412" s="309"/>
      <c r="O412" s="309"/>
      <c r="P412" s="309"/>
      <c r="Q412" s="309"/>
      <c r="R412" s="309"/>
      <c r="S412" s="309"/>
      <c r="T412" s="309"/>
      <c r="U412" s="312"/>
      <c r="V412" s="309"/>
      <c r="W412" s="309"/>
      <c r="X412" s="309"/>
      <c r="Y412" s="309"/>
      <c r="Z412" s="309"/>
    </row>
    <row r="413" spans="1:26" ht="11.25" customHeight="1">
      <c r="A413" s="323"/>
      <c r="B413" s="309"/>
      <c r="C413" s="309"/>
      <c r="D413" s="309"/>
      <c r="E413" s="309"/>
      <c r="F413" s="309"/>
      <c r="G413" s="309"/>
      <c r="H413" s="309"/>
      <c r="I413" s="309"/>
      <c r="J413" s="309"/>
      <c r="K413" s="309"/>
      <c r="L413" s="309"/>
      <c r="M413" s="309"/>
      <c r="N413" s="309"/>
      <c r="O413" s="309"/>
      <c r="P413" s="309"/>
      <c r="Q413" s="309"/>
      <c r="R413" s="309"/>
      <c r="S413" s="309"/>
      <c r="T413" s="309"/>
      <c r="U413" s="312"/>
      <c r="V413" s="309"/>
      <c r="W413" s="309"/>
      <c r="X413" s="309"/>
      <c r="Y413" s="309"/>
      <c r="Z413" s="309"/>
    </row>
    <row r="414" spans="1:26" ht="11.25" customHeight="1">
      <c r="A414" s="323"/>
      <c r="B414" s="309"/>
      <c r="C414" s="309"/>
      <c r="D414" s="309"/>
      <c r="E414" s="309"/>
      <c r="F414" s="309"/>
      <c r="G414" s="309"/>
      <c r="H414" s="309"/>
      <c r="I414" s="309"/>
      <c r="J414" s="309"/>
      <c r="K414" s="309"/>
      <c r="L414" s="309"/>
      <c r="M414" s="309"/>
      <c r="N414" s="309"/>
      <c r="O414" s="309"/>
      <c r="P414" s="309"/>
      <c r="Q414" s="309"/>
      <c r="R414" s="309"/>
      <c r="S414" s="309"/>
      <c r="T414" s="309"/>
      <c r="U414" s="312"/>
      <c r="V414" s="309"/>
      <c r="W414" s="309"/>
      <c r="X414" s="309"/>
      <c r="Y414" s="309"/>
      <c r="Z414" s="309"/>
    </row>
    <row r="415" spans="1:26" ht="11.25" customHeight="1">
      <c r="A415" s="323"/>
      <c r="B415" s="309"/>
      <c r="C415" s="309"/>
      <c r="D415" s="309"/>
      <c r="E415" s="309"/>
      <c r="F415" s="309"/>
      <c r="G415" s="309"/>
      <c r="H415" s="309"/>
      <c r="I415" s="309"/>
      <c r="J415" s="309"/>
      <c r="K415" s="309"/>
      <c r="L415" s="309"/>
      <c r="M415" s="309"/>
      <c r="N415" s="309"/>
      <c r="O415" s="309"/>
      <c r="P415" s="309"/>
      <c r="Q415" s="309"/>
      <c r="R415" s="309"/>
      <c r="S415" s="309"/>
      <c r="T415" s="309"/>
      <c r="U415" s="312"/>
      <c r="V415" s="309"/>
      <c r="W415" s="309"/>
      <c r="X415" s="309"/>
      <c r="Y415" s="309"/>
      <c r="Z415" s="309"/>
    </row>
    <row r="416" spans="1:26" ht="11.25" customHeight="1">
      <c r="A416" s="323"/>
      <c r="B416" s="309"/>
      <c r="C416" s="309"/>
      <c r="D416" s="309"/>
      <c r="E416" s="309"/>
      <c r="F416" s="309"/>
      <c r="G416" s="309"/>
      <c r="H416" s="309"/>
      <c r="I416" s="309"/>
      <c r="J416" s="309"/>
      <c r="K416" s="309"/>
      <c r="L416" s="309"/>
      <c r="M416" s="309"/>
      <c r="N416" s="309"/>
      <c r="O416" s="309"/>
      <c r="P416" s="309"/>
      <c r="Q416" s="309"/>
      <c r="R416" s="309"/>
      <c r="S416" s="309"/>
      <c r="T416" s="309"/>
      <c r="U416" s="312"/>
      <c r="V416" s="309"/>
      <c r="W416" s="309"/>
      <c r="X416" s="309"/>
      <c r="Y416" s="309"/>
      <c r="Z416" s="309"/>
    </row>
    <row r="417" spans="1:26" ht="11.25" customHeight="1">
      <c r="A417" s="323"/>
      <c r="B417" s="309"/>
      <c r="C417" s="309"/>
      <c r="D417" s="309"/>
      <c r="E417" s="309"/>
      <c r="F417" s="309"/>
      <c r="G417" s="309"/>
      <c r="H417" s="309"/>
      <c r="I417" s="309"/>
      <c r="J417" s="309"/>
      <c r="K417" s="309"/>
      <c r="L417" s="309"/>
      <c r="M417" s="309"/>
      <c r="N417" s="309"/>
      <c r="O417" s="309"/>
      <c r="P417" s="309"/>
      <c r="Q417" s="309"/>
      <c r="R417" s="309"/>
      <c r="S417" s="309"/>
      <c r="T417" s="309"/>
      <c r="U417" s="312"/>
      <c r="V417" s="309"/>
      <c r="W417" s="309"/>
      <c r="X417" s="309"/>
      <c r="Y417" s="309"/>
      <c r="Z417" s="309"/>
    </row>
    <row r="418" spans="1:26" ht="11.25" customHeight="1">
      <c r="A418" s="323"/>
      <c r="B418" s="309"/>
      <c r="C418" s="309"/>
      <c r="D418" s="309"/>
      <c r="E418" s="309"/>
      <c r="F418" s="309"/>
      <c r="G418" s="309"/>
      <c r="H418" s="309"/>
      <c r="I418" s="309"/>
      <c r="J418" s="309"/>
      <c r="K418" s="309"/>
      <c r="L418" s="309"/>
      <c r="M418" s="309"/>
      <c r="N418" s="309"/>
      <c r="O418" s="309"/>
      <c r="P418" s="309"/>
      <c r="Q418" s="309"/>
      <c r="R418" s="309"/>
      <c r="S418" s="309"/>
      <c r="T418" s="309"/>
      <c r="U418" s="312"/>
      <c r="V418" s="309"/>
      <c r="W418" s="309"/>
      <c r="X418" s="309"/>
      <c r="Y418" s="309"/>
      <c r="Z418" s="309"/>
    </row>
    <row r="419" spans="1:26" ht="11.25" customHeight="1">
      <c r="A419" s="323"/>
      <c r="B419" s="309"/>
      <c r="C419" s="309"/>
      <c r="D419" s="309"/>
      <c r="E419" s="309"/>
      <c r="F419" s="309"/>
      <c r="G419" s="309"/>
      <c r="H419" s="309"/>
      <c r="I419" s="309"/>
      <c r="J419" s="309"/>
      <c r="K419" s="309"/>
      <c r="L419" s="309"/>
      <c r="M419" s="309"/>
      <c r="N419" s="309"/>
      <c r="O419" s="309"/>
      <c r="P419" s="309"/>
      <c r="Q419" s="309"/>
      <c r="R419" s="309"/>
      <c r="S419" s="309"/>
      <c r="T419" s="309"/>
      <c r="U419" s="312"/>
      <c r="V419" s="309"/>
      <c r="W419" s="309"/>
      <c r="X419" s="309"/>
      <c r="Y419" s="309"/>
      <c r="Z419" s="309"/>
    </row>
    <row r="420" spans="1:26" ht="11.25" customHeight="1">
      <c r="A420" s="323"/>
      <c r="B420" s="309"/>
      <c r="C420" s="309"/>
      <c r="D420" s="309"/>
      <c r="E420" s="309"/>
      <c r="F420" s="309"/>
      <c r="G420" s="309"/>
      <c r="H420" s="309"/>
      <c r="I420" s="309"/>
      <c r="J420" s="309"/>
      <c r="K420" s="309"/>
      <c r="L420" s="309"/>
      <c r="M420" s="309"/>
      <c r="N420" s="309"/>
      <c r="O420" s="309"/>
      <c r="P420" s="309"/>
      <c r="Q420" s="309"/>
      <c r="R420" s="309"/>
      <c r="S420" s="309"/>
      <c r="T420" s="309"/>
      <c r="U420" s="312"/>
      <c r="V420" s="309"/>
      <c r="W420" s="309"/>
      <c r="X420" s="309"/>
      <c r="Y420" s="309"/>
      <c r="Z420" s="309"/>
    </row>
    <row r="421" spans="1:26" ht="11.25" customHeight="1">
      <c r="A421" s="323"/>
      <c r="B421" s="309"/>
      <c r="C421" s="309"/>
      <c r="D421" s="309"/>
      <c r="E421" s="309"/>
      <c r="F421" s="309"/>
      <c r="G421" s="309"/>
      <c r="H421" s="309"/>
      <c r="I421" s="309"/>
      <c r="J421" s="309"/>
      <c r="K421" s="309"/>
      <c r="L421" s="309"/>
      <c r="M421" s="309"/>
      <c r="N421" s="309"/>
      <c r="O421" s="309"/>
      <c r="P421" s="309"/>
      <c r="Q421" s="309"/>
      <c r="R421" s="309"/>
      <c r="S421" s="309"/>
      <c r="T421" s="309"/>
      <c r="U421" s="312"/>
      <c r="V421" s="309"/>
      <c r="W421" s="309"/>
      <c r="X421" s="309"/>
      <c r="Y421" s="309"/>
      <c r="Z421" s="309"/>
    </row>
    <row r="422" spans="1:26" ht="11.25" customHeight="1">
      <c r="A422" s="323"/>
      <c r="B422" s="309"/>
      <c r="C422" s="309"/>
      <c r="D422" s="309"/>
      <c r="E422" s="309"/>
      <c r="F422" s="309"/>
      <c r="G422" s="309"/>
      <c r="H422" s="309"/>
      <c r="I422" s="309"/>
      <c r="J422" s="309"/>
      <c r="K422" s="309"/>
      <c r="L422" s="309"/>
      <c r="M422" s="309"/>
      <c r="N422" s="309"/>
      <c r="O422" s="309"/>
      <c r="P422" s="309"/>
      <c r="Q422" s="309"/>
      <c r="R422" s="309"/>
      <c r="S422" s="309"/>
      <c r="T422" s="309"/>
      <c r="U422" s="312"/>
      <c r="V422" s="309"/>
      <c r="W422" s="309"/>
      <c r="X422" s="309"/>
      <c r="Y422" s="309"/>
      <c r="Z422" s="309"/>
    </row>
    <row r="423" spans="1:26" ht="11.25" customHeight="1">
      <c r="A423" s="323"/>
      <c r="B423" s="309"/>
      <c r="C423" s="309"/>
      <c r="D423" s="309"/>
      <c r="E423" s="309"/>
      <c r="F423" s="309"/>
      <c r="G423" s="309"/>
      <c r="H423" s="309"/>
      <c r="I423" s="309"/>
      <c r="J423" s="309"/>
      <c r="K423" s="309"/>
      <c r="L423" s="309"/>
      <c r="M423" s="309"/>
      <c r="N423" s="309"/>
      <c r="O423" s="309"/>
      <c r="P423" s="309"/>
      <c r="Q423" s="309"/>
      <c r="R423" s="309"/>
      <c r="S423" s="309"/>
      <c r="T423" s="309"/>
      <c r="U423" s="312"/>
      <c r="V423" s="309"/>
      <c r="W423" s="309"/>
      <c r="X423" s="309"/>
      <c r="Y423" s="309"/>
      <c r="Z423" s="309"/>
    </row>
    <row r="424" spans="1:26" ht="11.25" customHeight="1">
      <c r="A424" s="323"/>
      <c r="B424" s="309"/>
      <c r="C424" s="309"/>
      <c r="D424" s="309"/>
      <c r="E424" s="309"/>
      <c r="F424" s="309"/>
      <c r="G424" s="309"/>
      <c r="H424" s="309"/>
      <c r="I424" s="309"/>
      <c r="J424" s="309"/>
      <c r="K424" s="309"/>
      <c r="L424" s="309"/>
      <c r="M424" s="309"/>
      <c r="N424" s="309"/>
      <c r="O424" s="309"/>
      <c r="P424" s="309"/>
      <c r="Q424" s="309"/>
      <c r="R424" s="309"/>
      <c r="S424" s="309"/>
      <c r="T424" s="309"/>
      <c r="U424" s="312"/>
      <c r="V424" s="309"/>
      <c r="W424" s="309"/>
      <c r="X424" s="309"/>
      <c r="Y424" s="309"/>
      <c r="Z424" s="309"/>
    </row>
    <row r="425" spans="1:26" ht="11.25" customHeight="1">
      <c r="A425" s="323"/>
      <c r="B425" s="309"/>
      <c r="C425" s="309"/>
      <c r="D425" s="309"/>
      <c r="E425" s="309"/>
      <c r="F425" s="309"/>
      <c r="G425" s="309"/>
      <c r="H425" s="309"/>
      <c r="I425" s="309"/>
      <c r="J425" s="309"/>
      <c r="K425" s="309"/>
      <c r="L425" s="309"/>
      <c r="M425" s="309"/>
      <c r="N425" s="309"/>
      <c r="O425" s="309"/>
      <c r="P425" s="309"/>
      <c r="Q425" s="309"/>
      <c r="R425" s="309"/>
      <c r="S425" s="309"/>
      <c r="T425" s="309"/>
      <c r="U425" s="312"/>
      <c r="V425" s="309"/>
      <c r="W425" s="309"/>
      <c r="X425" s="309"/>
      <c r="Y425" s="309"/>
      <c r="Z425" s="309"/>
    </row>
    <row r="426" spans="1:26" ht="11.25" customHeight="1">
      <c r="A426" s="323"/>
      <c r="B426" s="309"/>
      <c r="C426" s="309"/>
      <c r="D426" s="309"/>
      <c r="E426" s="309"/>
      <c r="F426" s="309"/>
      <c r="G426" s="309"/>
      <c r="H426" s="309"/>
      <c r="I426" s="309"/>
      <c r="J426" s="309"/>
      <c r="K426" s="309"/>
      <c r="L426" s="309"/>
      <c r="M426" s="309"/>
      <c r="N426" s="309"/>
      <c r="O426" s="309"/>
      <c r="P426" s="309"/>
      <c r="Q426" s="309"/>
      <c r="R426" s="309"/>
      <c r="S426" s="309"/>
      <c r="T426" s="309"/>
      <c r="U426" s="312"/>
      <c r="V426" s="309"/>
      <c r="W426" s="309"/>
      <c r="X426" s="309"/>
      <c r="Y426" s="309"/>
      <c r="Z426" s="309"/>
    </row>
    <row r="427" spans="1:26" ht="11.25" customHeight="1">
      <c r="A427" s="323"/>
      <c r="B427" s="309"/>
      <c r="C427" s="309"/>
      <c r="D427" s="309"/>
      <c r="E427" s="309"/>
      <c r="F427" s="309"/>
      <c r="G427" s="309"/>
      <c r="H427" s="309"/>
      <c r="I427" s="309"/>
      <c r="J427" s="309"/>
      <c r="K427" s="309"/>
      <c r="L427" s="309"/>
      <c r="M427" s="309"/>
      <c r="N427" s="309"/>
      <c r="O427" s="309"/>
      <c r="P427" s="309"/>
      <c r="Q427" s="309"/>
      <c r="R427" s="309"/>
      <c r="S427" s="309"/>
      <c r="T427" s="309"/>
      <c r="U427" s="312"/>
      <c r="V427" s="309"/>
      <c r="W427" s="309"/>
      <c r="X427" s="309"/>
      <c r="Y427" s="309"/>
      <c r="Z427" s="309"/>
    </row>
    <row r="428" spans="1:26" ht="11.25" customHeight="1">
      <c r="A428" s="323"/>
      <c r="B428" s="309"/>
      <c r="C428" s="309"/>
      <c r="D428" s="309"/>
      <c r="E428" s="309"/>
      <c r="F428" s="309"/>
      <c r="G428" s="309"/>
      <c r="H428" s="309"/>
      <c r="I428" s="309"/>
      <c r="J428" s="309"/>
      <c r="K428" s="309"/>
      <c r="L428" s="309"/>
      <c r="M428" s="309"/>
      <c r="N428" s="309"/>
      <c r="O428" s="309"/>
      <c r="P428" s="309"/>
      <c r="Q428" s="309"/>
      <c r="R428" s="309"/>
      <c r="S428" s="309"/>
      <c r="T428" s="309"/>
      <c r="U428" s="312"/>
      <c r="V428" s="309"/>
      <c r="W428" s="309"/>
      <c r="X428" s="309"/>
      <c r="Y428" s="309"/>
      <c r="Z428" s="309"/>
    </row>
    <row r="429" spans="1:26" ht="11.25" customHeight="1">
      <c r="A429" s="323"/>
      <c r="B429" s="309"/>
      <c r="C429" s="309"/>
      <c r="D429" s="309"/>
      <c r="E429" s="309"/>
      <c r="F429" s="309"/>
      <c r="G429" s="309"/>
      <c r="H429" s="309"/>
      <c r="I429" s="309"/>
      <c r="J429" s="309"/>
      <c r="K429" s="309"/>
      <c r="L429" s="309"/>
      <c r="M429" s="309"/>
      <c r="N429" s="309"/>
      <c r="O429" s="309"/>
      <c r="P429" s="309"/>
      <c r="Q429" s="309"/>
      <c r="R429" s="309"/>
      <c r="S429" s="309"/>
      <c r="T429" s="309"/>
      <c r="U429" s="312"/>
      <c r="V429" s="309"/>
      <c r="W429" s="309"/>
      <c r="X429" s="309"/>
      <c r="Y429" s="309"/>
      <c r="Z429" s="309"/>
    </row>
    <row r="430" spans="1:26" ht="11.25" customHeight="1">
      <c r="A430" s="323"/>
      <c r="B430" s="309"/>
      <c r="C430" s="309"/>
      <c r="D430" s="309"/>
      <c r="E430" s="309"/>
      <c r="F430" s="309"/>
      <c r="G430" s="309"/>
      <c r="H430" s="309"/>
      <c r="I430" s="309"/>
      <c r="J430" s="309"/>
      <c r="K430" s="309"/>
      <c r="L430" s="309"/>
      <c r="M430" s="309"/>
      <c r="N430" s="309"/>
      <c r="O430" s="309"/>
      <c r="P430" s="309"/>
      <c r="Q430" s="309"/>
      <c r="R430" s="309"/>
      <c r="S430" s="309"/>
      <c r="T430" s="309"/>
      <c r="U430" s="312"/>
      <c r="V430" s="309"/>
      <c r="W430" s="309"/>
      <c r="X430" s="309"/>
      <c r="Y430" s="309"/>
      <c r="Z430" s="309"/>
    </row>
    <row r="431" spans="1:26" ht="11.25" customHeight="1">
      <c r="A431" s="323"/>
      <c r="B431" s="309"/>
      <c r="C431" s="309"/>
      <c r="D431" s="309"/>
      <c r="E431" s="309"/>
      <c r="F431" s="309"/>
      <c r="G431" s="309"/>
      <c r="H431" s="309"/>
      <c r="I431" s="309"/>
      <c r="J431" s="309"/>
      <c r="K431" s="309"/>
      <c r="L431" s="309"/>
      <c r="M431" s="309"/>
      <c r="N431" s="309"/>
      <c r="O431" s="309"/>
      <c r="P431" s="309"/>
      <c r="Q431" s="309"/>
      <c r="R431" s="309"/>
      <c r="S431" s="309"/>
      <c r="T431" s="309"/>
      <c r="U431" s="312"/>
      <c r="V431" s="309"/>
      <c r="W431" s="309"/>
      <c r="X431" s="309"/>
      <c r="Y431" s="309"/>
      <c r="Z431" s="309"/>
    </row>
    <row r="432" spans="1:26" ht="11.25" customHeight="1">
      <c r="A432" s="323"/>
      <c r="B432" s="309"/>
      <c r="C432" s="309"/>
      <c r="D432" s="309"/>
      <c r="E432" s="309"/>
      <c r="F432" s="309"/>
      <c r="G432" s="309"/>
      <c r="H432" s="309"/>
      <c r="I432" s="309"/>
      <c r="J432" s="309"/>
      <c r="K432" s="309"/>
      <c r="L432" s="309"/>
      <c r="M432" s="309"/>
      <c r="N432" s="309"/>
      <c r="O432" s="309"/>
      <c r="P432" s="309"/>
      <c r="Q432" s="309"/>
      <c r="R432" s="309"/>
      <c r="S432" s="309"/>
      <c r="T432" s="309"/>
      <c r="U432" s="312"/>
      <c r="V432" s="309"/>
      <c r="W432" s="309"/>
      <c r="X432" s="309"/>
      <c r="Y432" s="309"/>
      <c r="Z432" s="309"/>
    </row>
    <row r="433" spans="1:26" ht="11.25" customHeight="1">
      <c r="A433" s="323"/>
      <c r="B433" s="309"/>
      <c r="C433" s="309"/>
      <c r="D433" s="309"/>
      <c r="E433" s="309"/>
      <c r="F433" s="309"/>
      <c r="G433" s="309"/>
      <c r="H433" s="309"/>
      <c r="I433" s="309"/>
      <c r="J433" s="309"/>
      <c r="K433" s="309"/>
      <c r="L433" s="309"/>
      <c r="M433" s="309"/>
      <c r="N433" s="309"/>
      <c r="O433" s="309"/>
      <c r="P433" s="309"/>
      <c r="Q433" s="309"/>
      <c r="R433" s="309"/>
      <c r="S433" s="309"/>
      <c r="T433" s="309"/>
      <c r="U433" s="312"/>
      <c r="V433" s="309"/>
      <c r="W433" s="309"/>
      <c r="X433" s="309"/>
      <c r="Y433" s="309"/>
      <c r="Z433" s="309"/>
    </row>
    <row r="434" spans="1:26" ht="11.25" customHeight="1">
      <c r="A434" s="323"/>
      <c r="B434" s="309"/>
      <c r="C434" s="309"/>
      <c r="D434" s="309"/>
      <c r="E434" s="309"/>
      <c r="F434" s="309"/>
      <c r="G434" s="309"/>
      <c r="H434" s="309"/>
      <c r="I434" s="309"/>
      <c r="J434" s="309"/>
      <c r="K434" s="309"/>
      <c r="L434" s="309"/>
      <c r="M434" s="309"/>
      <c r="N434" s="309"/>
      <c r="O434" s="309"/>
      <c r="P434" s="309"/>
      <c r="Q434" s="309"/>
      <c r="R434" s="309"/>
      <c r="S434" s="309"/>
      <c r="T434" s="309"/>
      <c r="U434" s="312"/>
      <c r="V434" s="309"/>
      <c r="W434" s="309"/>
      <c r="X434" s="309"/>
      <c r="Y434" s="309"/>
      <c r="Z434" s="309"/>
    </row>
    <row r="435" spans="1:26" ht="11.25" customHeight="1">
      <c r="A435" s="323"/>
      <c r="B435" s="309"/>
      <c r="C435" s="309"/>
      <c r="D435" s="309"/>
      <c r="E435" s="309"/>
      <c r="F435" s="309"/>
      <c r="G435" s="309"/>
      <c r="H435" s="309"/>
      <c r="I435" s="309"/>
      <c r="J435" s="309"/>
      <c r="K435" s="309"/>
      <c r="L435" s="309"/>
      <c r="M435" s="309"/>
      <c r="N435" s="309"/>
      <c r="O435" s="309"/>
      <c r="P435" s="309"/>
      <c r="Q435" s="309"/>
      <c r="R435" s="309"/>
      <c r="S435" s="309"/>
      <c r="T435" s="309"/>
      <c r="U435" s="312"/>
      <c r="V435" s="309"/>
      <c r="W435" s="309"/>
      <c r="X435" s="309"/>
      <c r="Y435" s="309"/>
      <c r="Z435" s="309"/>
    </row>
    <row r="436" spans="1:26" ht="11.25" customHeight="1">
      <c r="A436" s="323"/>
      <c r="B436" s="309"/>
      <c r="C436" s="309"/>
      <c r="D436" s="309"/>
      <c r="E436" s="309"/>
      <c r="F436" s="309"/>
      <c r="G436" s="309"/>
      <c r="H436" s="309"/>
      <c r="I436" s="309"/>
      <c r="J436" s="309"/>
      <c r="K436" s="309"/>
      <c r="L436" s="309"/>
      <c r="M436" s="309"/>
      <c r="N436" s="309"/>
      <c r="O436" s="309"/>
      <c r="P436" s="309"/>
      <c r="Q436" s="309"/>
      <c r="R436" s="309"/>
      <c r="S436" s="309"/>
      <c r="T436" s="309"/>
      <c r="U436" s="312"/>
      <c r="V436" s="309"/>
      <c r="W436" s="309"/>
      <c r="X436" s="309"/>
      <c r="Y436" s="309"/>
      <c r="Z436" s="309"/>
    </row>
    <row r="437" spans="1:26" ht="11.25" customHeight="1">
      <c r="A437" s="323"/>
      <c r="B437" s="309"/>
      <c r="C437" s="309"/>
      <c r="D437" s="309"/>
      <c r="E437" s="309"/>
      <c r="F437" s="309"/>
      <c r="G437" s="309"/>
      <c r="H437" s="309"/>
      <c r="I437" s="309"/>
      <c r="J437" s="309"/>
      <c r="K437" s="309"/>
      <c r="L437" s="309"/>
      <c r="M437" s="309"/>
      <c r="N437" s="309"/>
      <c r="O437" s="309"/>
      <c r="P437" s="309"/>
      <c r="Q437" s="309"/>
      <c r="R437" s="309"/>
      <c r="S437" s="309"/>
      <c r="T437" s="309"/>
      <c r="U437" s="312"/>
      <c r="V437" s="309"/>
      <c r="W437" s="309"/>
      <c r="X437" s="309"/>
      <c r="Y437" s="309"/>
      <c r="Z437" s="309"/>
    </row>
    <row r="438" spans="1:26" ht="11.25" customHeight="1">
      <c r="A438" s="323"/>
      <c r="B438" s="309"/>
      <c r="C438" s="309"/>
      <c r="D438" s="309"/>
      <c r="E438" s="309"/>
      <c r="F438" s="309"/>
      <c r="G438" s="309"/>
      <c r="H438" s="309"/>
      <c r="I438" s="309"/>
      <c r="J438" s="309"/>
      <c r="K438" s="309"/>
      <c r="L438" s="309"/>
      <c r="M438" s="309"/>
      <c r="N438" s="309"/>
      <c r="O438" s="309"/>
      <c r="P438" s="309"/>
      <c r="Q438" s="309"/>
      <c r="R438" s="309"/>
      <c r="S438" s="309"/>
      <c r="T438" s="309"/>
      <c r="U438" s="312"/>
      <c r="V438" s="309"/>
      <c r="W438" s="309"/>
      <c r="X438" s="309"/>
      <c r="Y438" s="309"/>
      <c r="Z438" s="309"/>
    </row>
    <row r="439" spans="1:26" ht="11.25" customHeight="1">
      <c r="A439" s="323"/>
      <c r="B439" s="309"/>
      <c r="C439" s="309"/>
      <c r="D439" s="309"/>
      <c r="E439" s="309"/>
      <c r="F439" s="309"/>
      <c r="G439" s="309"/>
      <c r="H439" s="309"/>
      <c r="I439" s="309"/>
      <c r="J439" s="309"/>
      <c r="K439" s="309"/>
      <c r="L439" s="309"/>
      <c r="M439" s="309"/>
      <c r="N439" s="309"/>
      <c r="O439" s="309"/>
      <c r="P439" s="309"/>
      <c r="Q439" s="309"/>
      <c r="R439" s="309"/>
      <c r="S439" s="309"/>
      <c r="T439" s="309"/>
      <c r="U439" s="312"/>
      <c r="V439" s="309"/>
      <c r="W439" s="309"/>
      <c r="X439" s="309"/>
      <c r="Y439" s="309"/>
      <c r="Z439" s="309"/>
    </row>
    <row r="440" spans="1:26" ht="11.25" customHeight="1">
      <c r="A440" s="323"/>
      <c r="B440" s="309"/>
      <c r="C440" s="309"/>
      <c r="D440" s="309"/>
      <c r="E440" s="309"/>
      <c r="F440" s="309"/>
      <c r="G440" s="309"/>
      <c r="H440" s="309"/>
      <c r="I440" s="309"/>
      <c r="J440" s="309"/>
      <c r="K440" s="309"/>
      <c r="L440" s="309"/>
      <c r="M440" s="309"/>
      <c r="N440" s="309"/>
      <c r="O440" s="309"/>
      <c r="P440" s="309"/>
      <c r="Q440" s="309"/>
      <c r="R440" s="309"/>
      <c r="S440" s="309"/>
      <c r="T440" s="309"/>
      <c r="U440" s="312"/>
      <c r="V440" s="309"/>
      <c r="W440" s="309"/>
      <c r="X440" s="309"/>
      <c r="Y440" s="309"/>
      <c r="Z440" s="309"/>
    </row>
    <row r="441" spans="1:26" ht="11.25" customHeight="1">
      <c r="A441" s="323"/>
      <c r="B441" s="309"/>
      <c r="C441" s="309"/>
      <c r="D441" s="309"/>
      <c r="E441" s="309"/>
      <c r="F441" s="309"/>
      <c r="G441" s="309"/>
      <c r="H441" s="309"/>
      <c r="I441" s="309"/>
      <c r="J441" s="309"/>
      <c r="K441" s="309"/>
      <c r="L441" s="309"/>
      <c r="M441" s="309"/>
      <c r="N441" s="309"/>
      <c r="O441" s="309"/>
      <c r="P441" s="309"/>
      <c r="Q441" s="309"/>
      <c r="R441" s="309"/>
      <c r="S441" s="309"/>
      <c r="T441" s="309"/>
      <c r="U441" s="312"/>
      <c r="V441" s="309"/>
      <c r="W441" s="309"/>
      <c r="X441" s="309"/>
      <c r="Y441" s="309"/>
      <c r="Z441" s="309"/>
    </row>
    <row r="442" spans="1:26" ht="11.25" customHeight="1">
      <c r="A442" s="323"/>
      <c r="B442" s="309"/>
      <c r="C442" s="309"/>
      <c r="D442" s="309"/>
      <c r="E442" s="309"/>
      <c r="F442" s="309"/>
      <c r="G442" s="309"/>
      <c r="H442" s="309"/>
      <c r="I442" s="309"/>
      <c r="J442" s="309"/>
      <c r="K442" s="309"/>
      <c r="L442" s="309"/>
      <c r="M442" s="309"/>
      <c r="N442" s="309"/>
      <c r="O442" s="309"/>
      <c r="P442" s="309"/>
      <c r="Q442" s="309"/>
      <c r="R442" s="309"/>
      <c r="S442" s="309"/>
      <c r="T442" s="309"/>
      <c r="U442" s="312"/>
      <c r="V442" s="309"/>
      <c r="W442" s="309"/>
      <c r="X442" s="309"/>
      <c r="Y442" s="309"/>
      <c r="Z442" s="309"/>
    </row>
    <row r="443" spans="1:26" ht="11.25" customHeight="1">
      <c r="A443" s="323"/>
      <c r="B443" s="309"/>
      <c r="C443" s="309"/>
      <c r="D443" s="309"/>
      <c r="E443" s="309"/>
      <c r="F443" s="309"/>
      <c r="G443" s="309"/>
      <c r="H443" s="309"/>
      <c r="I443" s="309"/>
      <c r="J443" s="309"/>
      <c r="K443" s="309"/>
      <c r="L443" s="309"/>
      <c r="M443" s="309"/>
      <c r="N443" s="309"/>
      <c r="O443" s="309"/>
      <c r="P443" s="309"/>
      <c r="Q443" s="309"/>
      <c r="R443" s="309"/>
      <c r="S443" s="309"/>
      <c r="T443" s="309"/>
      <c r="U443" s="312"/>
      <c r="V443" s="309"/>
      <c r="W443" s="309"/>
      <c r="X443" s="309"/>
      <c r="Y443" s="309"/>
      <c r="Z443" s="309"/>
    </row>
    <row r="444" spans="1:26" ht="11.25" customHeight="1">
      <c r="A444" s="323"/>
      <c r="B444" s="309"/>
      <c r="C444" s="309"/>
      <c r="D444" s="309"/>
      <c r="E444" s="309"/>
      <c r="F444" s="309"/>
      <c r="G444" s="309"/>
      <c r="H444" s="309"/>
      <c r="I444" s="309"/>
      <c r="J444" s="309"/>
      <c r="K444" s="309"/>
      <c r="L444" s="309"/>
      <c r="M444" s="309"/>
      <c r="N444" s="309"/>
      <c r="O444" s="309"/>
      <c r="P444" s="309"/>
      <c r="Q444" s="309"/>
      <c r="R444" s="309"/>
      <c r="S444" s="309"/>
      <c r="T444" s="309"/>
      <c r="U444" s="312"/>
      <c r="V444" s="309"/>
      <c r="W444" s="309"/>
      <c r="X444" s="309"/>
      <c r="Y444" s="309"/>
      <c r="Z444" s="309"/>
    </row>
    <row r="445" spans="1:26" ht="11.25" customHeight="1">
      <c r="A445" s="323"/>
      <c r="B445" s="309"/>
      <c r="C445" s="309"/>
      <c r="D445" s="309"/>
      <c r="E445" s="309"/>
      <c r="F445" s="309"/>
      <c r="G445" s="309"/>
      <c r="H445" s="309"/>
      <c r="I445" s="309"/>
      <c r="J445" s="309"/>
      <c r="K445" s="309"/>
      <c r="L445" s="309"/>
      <c r="M445" s="309"/>
      <c r="N445" s="309"/>
      <c r="O445" s="309"/>
      <c r="P445" s="309"/>
      <c r="Q445" s="309"/>
      <c r="R445" s="309"/>
      <c r="S445" s="309"/>
      <c r="T445" s="309"/>
      <c r="U445" s="312"/>
      <c r="V445" s="309"/>
      <c r="W445" s="309"/>
      <c r="X445" s="309"/>
      <c r="Y445" s="309"/>
      <c r="Z445" s="309"/>
    </row>
    <row r="446" spans="1:26" ht="11.25" customHeight="1">
      <c r="A446" s="323"/>
      <c r="B446" s="309"/>
      <c r="C446" s="309"/>
      <c r="D446" s="309"/>
      <c r="E446" s="309"/>
      <c r="F446" s="309"/>
      <c r="G446" s="309"/>
      <c r="H446" s="309"/>
      <c r="I446" s="309"/>
      <c r="J446" s="309"/>
      <c r="K446" s="309"/>
      <c r="L446" s="309"/>
      <c r="M446" s="309"/>
      <c r="N446" s="309"/>
      <c r="O446" s="309"/>
      <c r="P446" s="309"/>
      <c r="Q446" s="309"/>
      <c r="R446" s="309"/>
      <c r="S446" s="309"/>
      <c r="T446" s="309"/>
      <c r="U446" s="312"/>
      <c r="V446" s="309"/>
      <c r="W446" s="309"/>
      <c r="X446" s="309"/>
      <c r="Y446" s="309"/>
      <c r="Z446" s="309"/>
    </row>
    <row r="447" spans="1:26" ht="11.25" customHeight="1">
      <c r="A447" s="323"/>
      <c r="B447" s="309"/>
      <c r="C447" s="309"/>
      <c r="D447" s="309"/>
      <c r="E447" s="309"/>
      <c r="F447" s="309"/>
      <c r="G447" s="309"/>
      <c r="H447" s="309"/>
      <c r="I447" s="309"/>
      <c r="J447" s="309"/>
      <c r="K447" s="309"/>
      <c r="L447" s="309"/>
      <c r="M447" s="309"/>
      <c r="N447" s="309"/>
      <c r="O447" s="309"/>
      <c r="P447" s="309"/>
      <c r="Q447" s="309"/>
      <c r="R447" s="309"/>
      <c r="S447" s="309"/>
      <c r="T447" s="309"/>
      <c r="U447" s="312"/>
      <c r="V447" s="309"/>
      <c r="W447" s="309"/>
      <c r="X447" s="309"/>
      <c r="Y447" s="309"/>
      <c r="Z447" s="309"/>
    </row>
    <row r="448" spans="1:26" ht="11.25" customHeight="1">
      <c r="A448" s="323"/>
      <c r="B448" s="309"/>
      <c r="C448" s="309"/>
      <c r="D448" s="309"/>
      <c r="E448" s="309"/>
      <c r="F448" s="309"/>
      <c r="G448" s="309"/>
      <c r="H448" s="309"/>
      <c r="I448" s="309"/>
      <c r="J448" s="309"/>
      <c r="K448" s="309"/>
      <c r="L448" s="309"/>
      <c r="M448" s="309"/>
      <c r="N448" s="309"/>
      <c r="O448" s="309"/>
      <c r="P448" s="309"/>
      <c r="Q448" s="309"/>
      <c r="R448" s="309"/>
      <c r="S448" s="309"/>
      <c r="T448" s="309"/>
      <c r="U448" s="312"/>
      <c r="V448" s="309"/>
      <c r="W448" s="309"/>
      <c r="X448" s="309"/>
      <c r="Y448" s="309"/>
      <c r="Z448" s="309"/>
    </row>
    <row r="449" spans="1:26" ht="11.25" customHeight="1">
      <c r="A449" s="323"/>
      <c r="B449" s="309"/>
      <c r="C449" s="309"/>
      <c r="D449" s="309"/>
      <c r="E449" s="309"/>
      <c r="F449" s="309"/>
      <c r="G449" s="309"/>
      <c r="H449" s="309"/>
      <c r="I449" s="309"/>
      <c r="J449" s="309"/>
      <c r="K449" s="309"/>
      <c r="L449" s="309"/>
      <c r="M449" s="309"/>
      <c r="N449" s="309"/>
      <c r="O449" s="309"/>
      <c r="P449" s="309"/>
      <c r="Q449" s="309"/>
      <c r="R449" s="309"/>
      <c r="S449" s="309"/>
      <c r="T449" s="309"/>
      <c r="U449" s="312"/>
      <c r="V449" s="309"/>
      <c r="W449" s="309"/>
      <c r="X449" s="309"/>
      <c r="Y449" s="309"/>
      <c r="Z449" s="309"/>
    </row>
    <row r="450" spans="1:26" ht="11.25" customHeight="1">
      <c r="A450" s="323"/>
      <c r="B450" s="309"/>
      <c r="C450" s="309"/>
      <c r="D450" s="309"/>
      <c r="E450" s="309"/>
      <c r="F450" s="309"/>
      <c r="G450" s="309"/>
      <c r="H450" s="309"/>
      <c r="I450" s="309"/>
      <c r="J450" s="309"/>
      <c r="K450" s="309"/>
      <c r="L450" s="309"/>
      <c r="M450" s="309"/>
      <c r="N450" s="309"/>
      <c r="O450" s="309"/>
      <c r="P450" s="309"/>
      <c r="Q450" s="309"/>
      <c r="R450" s="309"/>
      <c r="S450" s="309"/>
      <c r="T450" s="309"/>
      <c r="U450" s="312"/>
      <c r="V450" s="309"/>
      <c r="W450" s="309"/>
      <c r="X450" s="309"/>
      <c r="Y450" s="309"/>
      <c r="Z450" s="309"/>
    </row>
    <row r="451" spans="1:26" ht="11.25" customHeight="1">
      <c r="A451" s="323"/>
      <c r="B451" s="309"/>
      <c r="C451" s="309"/>
      <c r="D451" s="309"/>
      <c r="E451" s="309"/>
      <c r="F451" s="309"/>
      <c r="G451" s="309"/>
      <c r="H451" s="309"/>
      <c r="I451" s="309"/>
      <c r="J451" s="309"/>
      <c r="K451" s="309"/>
      <c r="L451" s="309"/>
      <c r="M451" s="309"/>
      <c r="N451" s="309"/>
      <c r="O451" s="309"/>
      <c r="P451" s="309"/>
      <c r="Q451" s="309"/>
      <c r="R451" s="309"/>
      <c r="S451" s="309"/>
      <c r="T451" s="309"/>
      <c r="U451" s="312"/>
      <c r="V451" s="309"/>
      <c r="W451" s="309"/>
      <c r="X451" s="309"/>
      <c r="Y451" s="309"/>
      <c r="Z451" s="309"/>
    </row>
    <row r="452" spans="1:26" ht="11.25" customHeight="1">
      <c r="A452" s="323"/>
      <c r="B452" s="309"/>
      <c r="C452" s="309"/>
      <c r="D452" s="309"/>
      <c r="E452" s="309"/>
      <c r="F452" s="309"/>
      <c r="G452" s="309"/>
      <c r="H452" s="309"/>
      <c r="I452" s="309"/>
      <c r="J452" s="309"/>
      <c r="K452" s="309"/>
      <c r="L452" s="309"/>
      <c r="M452" s="309"/>
      <c r="N452" s="309"/>
      <c r="O452" s="309"/>
      <c r="P452" s="309"/>
      <c r="Q452" s="309"/>
      <c r="R452" s="309"/>
      <c r="S452" s="309"/>
      <c r="T452" s="309"/>
      <c r="U452" s="312"/>
      <c r="V452" s="309"/>
      <c r="W452" s="309"/>
      <c r="X452" s="309"/>
      <c r="Y452" s="309"/>
      <c r="Z452" s="309"/>
    </row>
    <row r="453" spans="1:26" ht="11.25" customHeight="1">
      <c r="A453" s="323"/>
      <c r="B453" s="309"/>
      <c r="C453" s="309"/>
      <c r="D453" s="309"/>
      <c r="E453" s="309"/>
      <c r="F453" s="309"/>
      <c r="G453" s="309"/>
      <c r="H453" s="309"/>
      <c r="I453" s="309"/>
      <c r="J453" s="309"/>
      <c r="K453" s="309"/>
      <c r="L453" s="309"/>
      <c r="M453" s="309"/>
      <c r="N453" s="309"/>
      <c r="O453" s="309"/>
      <c r="P453" s="309"/>
      <c r="Q453" s="309"/>
      <c r="R453" s="309"/>
      <c r="S453" s="309"/>
      <c r="T453" s="309"/>
      <c r="U453" s="312"/>
      <c r="V453" s="309"/>
      <c r="W453" s="309"/>
      <c r="X453" s="309"/>
      <c r="Y453" s="309"/>
      <c r="Z453" s="309"/>
    </row>
    <row r="454" spans="1:26" ht="11.25" customHeight="1">
      <c r="A454" s="323"/>
      <c r="B454" s="309"/>
      <c r="C454" s="309"/>
      <c r="D454" s="309"/>
      <c r="E454" s="309"/>
      <c r="F454" s="309"/>
      <c r="G454" s="309"/>
      <c r="H454" s="309"/>
      <c r="I454" s="309"/>
      <c r="J454" s="309"/>
      <c r="K454" s="309"/>
      <c r="L454" s="309"/>
      <c r="M454" s="309"/>
      <c r="N454" s="309"/>
      <c r="O454" s="309"/>
      <c r="P454" s="309"/>
      <c r="Q454" s="309"/>
      <c r="R454" s="309"/>
      <c r="S454" s="309"/>
      <c r="T454" s="309"/>
      <c r="U454" s="312"/>
      <c r="V454" s="309"/>
      <c r="W454" s="309"/>
      <c r="X454" s="309"/>
      <c r="Y454" s="309"/>
      <c r="Z454" s="309"/>
    </row>
    <row r="455" spans="1:26" ht="11.25" customHeight="1">
      <c r="A455" s="323"/>
      <c r="B455" s="309"/>
      <c r="C455" s="309"/>
      <c r="D455" s="309"/>
      <c r="E455" s="309"/>
      <c r="F455" s="309"/>
      <c r="G455" s="309"/>
      <c r="H455" s="309"/>
      <c r="I455" s="309"/>
      <c r="J455" s="309"/>
      <c r="K455" s="309"/>
      <c r="L455" s="309"/>
      <c r="M455" s="309"/>
      <c r="N455" s="309"/>
      <c r="O455" s="309"/>
      <c r="P455" s="309"/>
      <c r="Q455" s="309"/>
      <c r="R455" s="309"/>
      <c r="S455" s="309"/>
      <c r="T455" s="309"/>
      <c r="U455" s="312"/>
      <c r="V455" s="309"/>
      <c r="W455" s="309"/>
      <c r="X455" s="309"/>
      <c r="Y455" s="309"/>
      <c r="Z455" s="309"/>
    </row>
    <row r="456" spans="1:26" ht="11.25" customHeight="1">
      <c r="A456" s="323"/>
      <c r="B456" s="309"/>
      <c r="C456" s="309"/>
      <c r="D456" s="309"/>
      <c r="E456" s="309"/>
      <c r="F456" s="309"/>
      <c r="G456" s="309"/>
      <c r="H456" s="309"/>
      <c r="I456" s="309"/>
      <c r="J456" s="309"/>
      <c r="K456" s="309"/>
      <c r="L456" s="309"/>
      <c r="M456" s="309"/>
      <c r="N456" s="309"/>
      <c r="O456" s="309"/>
      <c r="P456" s="309"/>
      <c r="Q456" s="309"/>
      <c r="R456" s="309"/>
      <c r="S456" s="309"/>
      <c r="T456" s="309"/>
      <c r="U456" s="312"/>
      <c r="V456" s="309"/>
      <c r="W456" s="309"/>
      <c r="X456" s="309"/>
      <c r="Y456" s="309"/>
      <c r="Z456" s="309"/>
    </row>
    <row r="457" spans="1:26" ht="11.25" customHeight="1">
      <c r="A457" s="323"/>
      <c r="B457" s="309"/>
      <c r="C457" s="309"/>
      <c r="D457" s="309"/>
      <c r="E457" s="309"/>
      <c r="F457" s="309"/>
      <c r="G457" s="309"/>
      <c r="H457" s="309"/>
      <c r="I457" s="309"/>
      <c r="J457" s="309"/>
      <c r="K457" s="309"/>
      <c r="L457" s="309"/>
      <c r="M457" s="309"/>
      <c r="N457" s="309"/>
      <c r="O457" s="309"/>
      <c r="P457" s="309"/>
      <c r="Q457" s="309"/>
      <c r="R457" s="309"/>
      <c r="S457" s="309"/>
      <c r="T457" s="309"/>
      <c r="U457" s="312"/>
      <c r="V457" s="309"/>
      <c r="W457" s="309"/>
      <c r="X457" s="309"/>
      <c r="Y457" s="309"/>
      <c r="Z457" s="309"/>
    </row>
    <row r="458" spans="1:26" ht="11.25" customHeight="1">
      <c r="A458" s="323"/>
      <c r="B458" s="309"/>
      <c r="C458" s="309"/>
      <c r="D458" s="309"/>
      <c r="E458" s="309"/>
      <c r="F458" s="309"/>
      <c r="G458" s="309"/>
      <c r="H458" s="309"/>
      <c r="I458" s="309"/>
      <c r="J458" s="309"/>
      <c r="K458" s="309"/>
      <c r="L458" s="309"/>
      <c r="M458" s="309"/>
      <c r="N458" s="309"/>
      <c r="O458" s="309"/>
      <c r="P458" s="309"/>
      <c r="Q458" s="309"/>
      <c r="R458" s="309"/>
      <c r="S458" s="309"/>
      <c r="T458" s="309"/>
      <c r="U458" s="312"/>
      <c r="V458" s="309"/>
      <c r="W458" s="309"/>
      <c r="X458" s="309"/>
      <c r="Y458" s="309"/>
      <c r="Z458" s="309"/>
    </row>
    <row r="459" spans="1:26" ht="11.25" customHeight="1">
      <c r="A459" s="323"/>
      <c r="B459" s="309"/>
      <c r="C459" s="309"/>
      <c r="D459" s="309"/>
      <c r="E459" s="309"/>
      <c r="F459" s="309"/>
      <c r="G459" s="309"/>
      <c r="H459" s="309"/>
      <c r="I459" s="309"/>
      <c r="J459" s="309"/>
      <c r="K459" s="309"/>
      <c r="L459" s="309"/>
      <c r="M459" s="309"/>
      <c r="N459" s="309"/>
      <c r="O459" s="309"/>
      <c r="P459" s="309"/>
      <c r="Q459" s="309"/>
      <c r="R459" s="309"/>
      <c r="S459" s="309"/>
      <c r="T459" s="309"/>
      <c r="U459" s="312"/>
      <c r="V459" s="309"/>
      <c r="W459" s="309"/>
      <c r="X459" s="309"/>
      <c r="Y459" s="309"/>
      <c r="Z459" s="309"/>
    </row>
    <row r="460" spans="1:26" ht="11.25" customHeight="1">
      <c r="A460" s="323"/>
      <c r="B460" s="309"/>
      <c r="C460" s="309"/>
      <c r="D460" s="309"/>
      <c r="E460" s="309"/>
      <c r="F460" s="309"/>
      <c r="G460" s="309"/>
      <c r="H460" s="309"/>
      <c r="I460" s="309"/>
      <c r="J460" s="309"/>
      <c r="K460" s="309"/>
      <c r="L460" s="309"/>
      <c r="M460" s="309"/>
      <c r="N460" s="309"/>
      <c r="O460" s="309"/>
      <c r="P460" s="309"/>
      <c r="Q460" s="309"/>
      <c r="R460" s="309"/>
      <c r="S460" s="309"/>
      <c r="T460" s="309"/>
      <c r="U460" s="312"/>
      <c r="V460" s="309"/>
      <c r="W460" s="309"/>
      <c r="X460" s="309"/>
      <c r="Y460" s="309"/>
      <c r="Z460" s="309"/>
    </row>
    <row r="461" spans="1:26" ht="11.25" customHeight="1">
      <c r="A461" s="323"/>
      <c r="B461" s="309"/>
      <c r="C461" s="309"/>
      <c r="D461" s="309"/>
      <c r="E461" s="309"/>
      <c r="F461" s="309"/>
      <c r="G461" s="309"/>
      <c r="H461" s="309"/>
      <c r="I461" s="309"/>
      <c r="J461" s="309"/>
      <c r="K461" s="309"/>
      <c r="L461" s="309"/>
      <c r="M461" s="309"/>
      <c r="N461" s="309"/>
      <c r="O461" s="309"/>
      <c r="P461" s="309"/>
      <c r="Q461" s="309"/>
      <c r="R461" s="309"/>
      <c r="S461" s="309"/>
      <c r="T461" s="309"/>
      <c r="U461" s="312"/>
      <c r="V461" s="309"/>
      <c r="W461" s="309"/>
      <c r="X461" s="309"/>
      <c r="Y461" s="309"/>
      <c r="Z461" s="309"/>
    </row>
    <row r="462" spans="1:26" ht="11.25" customHeight="1">
      <c r="A462" s="323"/>
      <c r="B462" s="309"/>
      <c r="C462" s="309"/>
      <c r="D462" s="309"/>
      <c r="E462" s="309"/>
      <c r="F462" s="309"/>
      <c r="G462" s="309"/>
      <c r="H462" s="309"/>
      <c r="I462" s="309"/>
      <c r="J462" s="309"/>
      <c r="K462" s="309"/>
      <c r="L462" s="309"/>
      <c r="M462" s="309"/>
      <c r="N462" s="309"/>
      <c r="O462" s="309"/>
      <c r="P462" s="309"/>
      <c r="Q462" s="309"/>
      <c r="R462" s="309"/>
      <c r="S462" s="309"/>
      <c r="T462" s="309"/>
      <c r="U462" s="312"/>
      <c r="V462" s="309"/>
      <c r="W462" s="309"/>
      <c r="X462" s="309"/>
      <c r="Y462" s="309"/>
      <c r="Z462" s="309"/>
    </row>
    <row r="463" spans="1:26" ht="11.25" customHeight="1">
      <c r="A463" s="323"/>
      <c r="B463" s="309"/>
      <c r="C463" s="309"/>
      <c r="D463" s="309"/>
      <c r="E463" s="309"/>
      <c r="F463" s="309"/>
      <c r="G463" s="309"/>
      <c r="H463" s="309"/>
      <c r="I463" s="309"/>
      <c r="J463" s="309"/>
      <c r="K463" s="309"/>
      <c r="L463" s="309"/>
      <c r="M463" s="309"/>
      <c r="N463" s="309"/>
      <c r="O463" s="309"/>
      <c r="P463" s="309"/>
      <c r="Q463" s="309"/>
      <c r="R463" s="309"/>
      <c r="S463" s="309"/>
      <c r="T463" s="309"/>
      <c r="U463" s="312"/>
      <c r="V463" s="309"/>
      <c r="W463" s="309"/>
      <c r="X463" s="309"/>
      <c r="Y463" s="309"/>
      <c r="Z463" s="309"/>
    </row>
    <row r="464" spans="1:26" ht="11.25" customHeight="1">
      <c r="A464" s="323"/>
      <c r="B464" s="309"/>
      <c r="C464" s="309"/>
      <c r="D464" s="309"/>
      <c r="E464" s="309"/>
      <c r="F464" s="309"/>
      <c r="G464" s="309"/>
      <c r="H464" s="309"/>
      <c r="I464" s="309"/>
      <c r="J464" s="309"/>
      <c r="K464" s="309"/>
      <c r="L464" s="309"/>
      <c r="M464" s="309"/>
      <c r="N464" s="309"/>
      <c r="O464" s="309"/>
      <c r="P464" s="309"/>
      <c r="Q464" s="309"/>
      <c r="R464" s="309"/>
      <c r="S464" s="309"/>
      <c r="T464" s="309"/>
      <c r="U464" s="312"/>
      <c r="V464" s="309"/>
      <c r="W464" s="309"/>
      <c r="X464" s="309"/>
      <c r="Y464" s="309"/>
      <c r="Z464" s="309"/>
    </row>
    <row r="465" spans="1:26" ht="11.25" customHeight="1">
      <c r="A465" s="323"/>
      <c r="B465" s="309"/>
      <c r="C465" s="309"/>
      <c r="D465" s="309"/>
      <c r="E465" s="309"/>
      <c r="F465" s="309"/>
      <c r="G465" s="309"/>
      <c r="H465" s="309"/>
      <c r="I465" s="309"/>
      <c r="J465" s="309"/>
      <c r="K465" s="309"/>
      <c r="L465" s="309"/>
      <c r="M465" s="309"/>
      <c r="N465" s="309"/>
      <c r="O465" s="309"/>
      <c r="P465" s="309"/>
      <c r="Q465" s="309"/>
      <c r="R465" s="309"/>
      <c r="S465" s="309"/>
      <c r="T465" s="309"/>
      <c r="U465" s="312"/>
      <c r="V465" s="309"/>
      <c r="W465" s="309"/>
      <c r="X465" s="309"/>
      <c r="Y465" s="309"/>
      <c r="Z465" s="309"/>
    </row>
    <row r="466" spans="1:26" ht="11.25" customHeight="1">
      <c r="A466" s="323"/>
      <c r="B466" s="309"/>
      <c r="C466" s="309"/>
      <c r="D466" s="309"/>
      <c r="E466" s="309"/>
      <c r="F466" s="309"/>
      <c r="G466" s="309"/>
      <c r="H466" s="309"/>
      <c r="I466" s="309"/>
      <c r="J466" s="309"/>
      <c r="K466" s="309"/>
      <c r="L466" s="309"/>
      <c r="M466" s="309"/>
      <c r="N466" s="309"/>
      <c r="O466" s="309"/>
      <c r="P466" s="309"/>
      <c r="Q466" s="309"/>
      <c r="R466" s="309"/>
      <c r="S466" s="309"/>
      <c r="T466" s="309"/>
      <c r="U466" s="312"/>
      <c r="V466" s="309"/>
      <c r="W466" s="309"/>
      <c r="X466" s="309"/>
      <c r="Y466" s="309"/>
      <c r="Z466" s="309"/>
    </row>
    <row r="467" spans="1:26" ht="11.25" customHeight="1">
      <c r="A467" s="323"/>
      <c r="B467" s="309"/>
      <c r="C467" s="309"/>
      <c r="D467" s="309"/>
      <c r="E467" s="309"/>
      <c r="F467" s="309"/>
      <c r="G467" s="309"/>
      <c r="H467" s="309"/>
      <c r="I467" s="309"/>
      <c r="J467" s="309"/>
      <c r="K467" s="309"/>
      <c r="L467" s="309"/>
      <c r="M467" s="309"/>
      <c r="N467" s="309"/>
      <c r="O467" s="309"/>
      <c r="P467" s="309"/>
      <c r="Q467" s="309"/>
      <c r="R467" s="309"/>
      <c r="S467" s="309"/>
      <c r="T467" s="309"/>
      <c r="U467" s="312"/>
      <c r="V467" s="309"/>
      <c r="W467" s="309"/>
      <c r="X467" s="309"/>
      <c r="Y467" s="309"/>
      <c r="Z467" s="309"/>
    </row>
    <row r="468" spans="1:26" ht="11.25" customHeight="1">
      <c r="A468" s="323"/>
      <c r="B468" s="309"/>
      <c r="C468" s="309"/>
      <c r="D468" s="309"/>
      <c r="E468" s="309"/>
      <c r="F468" s="309"/>
      <c r="G468" s="309"/>
      <c r="H468" s="309"/>
      <c r="I468" s="309"/>
      <c r="J468" s="309"/>
      <c r="K468" s="309"/>
      <c r="L468" s="309"/>
      <c r="M468" s="309"/>
      <c r="N468" s="309"/>
      <c r="O468" s="309"/>
      <c r="P468" s="309"/>
      <c r="Q468" s="309"/>
      <c r="R468" s="309"/>
      <c r="S468" s="309"/>
      <c r="T468" s="309"/>
      <c r="U468" s="312"/>
      <c r="V468" s="309"/>
      <c r="W468" s="309"/>
      <c r="X468" s="309"/>
      <c r="Y468" s="309"/>
      <c r="Z468" s="309"/>
    </row>
    <row r="469" spans="1:26" ht="11.25" customHeight="1">
      <c r="A469" s="323"/>
      <c r="B469" s="309"/>
      <c r="C469" s="309"/>
      <c r="D469" s="309"/>
      <c r="E469" s="309"/>
      <c r="F469" s="309"/>
      <c r="G469" s="309"/>
      <c r="H469" s="309"/>
      <c r="I469" s="309"/>
      <c r="J469" s="309"/>
      <c r="K469" s="309"/>
      <c r="L469" s="309"/>
      <c r="M469" s="309"/>
      <c r="N469" s="309"/>
      <c r="O469" s="309"/>
      <c r="P469" s="309"/>
      <c r="Q469" s="309"/>
      <c r="R469" s="309"/>
      <c r="S469" s="309"/>
      <c r="T469" s="309"/>
      <c r="U469" s="312"/>
      <c r="V469" s="309"/>
      <c r="W469" s="309"/>
      <c r="X469" s="309"/>
      <c r="Y469" s="309"/>
      <c r="Z469" s="309"/>
    </row>
    <row r="470" spans="1:26" ht="11.25" customHeight="1">
      <c r="A470" s="323"/>
      <c r="B470" s="309"/>
      <c r="C470" s="309"/>
      <c r="D470" s="309"/>
      <c r="E470" s="309"/>
      <c r="F470" s="309"/>
      <c r="G470" s="309"/>
      <c r="H470" s="309"/>
      <c r="I470" s="309"/>
      <c r="J470" s="309"/>
      <c r="K470" s="309"/>
      <c r="L470" s="309"/>
      <c r="M470" s="309"/>
      <c r="N470" s="309"/>
      <c r="O470" s="309"/>
      <c r="P470" s="309"/>
      <c r="Q470" s="309"/>
      <c r="R470" s="309"/>
      <c r="S470" s="309"/>
      <c r="T470" s="309"/>
      <c r="U470" s="312"/>
      <c r="V470" s="309"/>
      <c r="W470" s="309"/>
      <c r="X470" s="309"/>
      <c r="Y470" s="309"/>
      <c r="Z470" s="309"/>
    </row>
    <row r="471" spans="1:26" ht="11.25" customHeight="1">
      <c r="A471" s="323"/>
      <c r="B471" s="309"/>
      <c r="C471" s="309"/>
      <c r="D471" s="309"/>
      <c r="E471" s="309"/>
      <c r="F471" s="309"/>
      <c r="G471" s="309"/>
      <c r="H471" s="309"/>
      <c r="I471" s="309"/>
      <c r="J471" s="309"/>
      <c r="K471" s="309"/>
      <c r="L471" s="309"/>
      <c r="M471" s="309"/>
      <c r="N471" s="309"/>
      <c r="O471" s="309"/>
      <c r="P471" s="309"/>
      <c r="Q471" s="309"/>
      <c r="R471" s="309"/>
      <c r="S471" s="309"/>
      <c r="T471" s="309"/>
      <c r="U471" s="312"/>
      <c r="V471" s="309"/>
      <c r="W471" s="309"/>
      <c r="X471" s="309"/>
      <c r="Y471" s="309"/>
      <c r="Z471" s="309"/>
    </row>
    <row r="472" spans="1:26" ht="11.25" customHeight="1">
      <c r="A472" s="323"/>
      <c r="B472" s="309"/>
      <c r="C472" s="309"/>
      <c r="D472" s="309"/>
      <c r="E472" s="309"/>
      <c r="F472" s="309"/>
      <c r="G472" s="309"/>
      <c r="H472" s="309"/>
      <c r="I472" s="309"/>
      <c r="J472" s="309"/>
      <c r="K472" s="309"/>
      <c r="L472" s="309"/>
      <c r="M472" s="309"/>
      <c r="N472" s="309"/>
      <c r="O472" s="309"/>
      <c r="P472" s="309"/>
      <c r="Q472" s="309"/>
      <c r="R472" s="309"/>
      <c r="S472" s="309"/>
      <c r="T472" s="309"/>
      <c r="U472" s="312"/>
      <c r="V472" s="309"/>
      <c r="W472" s="309"/>
      <c r="X472" s="309"/>
      <c r="Y472" s="309"/>
      <c r="Z472" s="309"/>
    </row>
    <row r="473" spans="1:26" ht="11.25" customHeight="1">
      <c r="A473" s="323"/>
      <c r="B473" s="309"/>
      <c r="C473" s="309"/>
      <c r="D473" s="309"/>
      <c r="E473" s="309"/>
      <c r="F473" s="309"/>
      <c r="G473" s="309"/>
      <c r="H473" s="309"/>
      <c r="I473" s="309"/>
      <c r="J473" s="309"/>
      <c r="K473" s="309"/>
      <c r="L473" s="309"/>
      <c r="M473" s="309"/>
      <c r="N473" s="309"/>
      <c r="O473" s="309"/>
      <c r="P473" s="309"/>
      <c r="Q473" s="309"/>
      <c r="R473" s="309"/>
      <c r="S473" s="309"/>
      <c r="T473" s="309"/>
      <c r="U473" s="312"/>
      <c r="V473" s="309"/>
      <c r="W473" s="309"/>
      <c r="X473" s="309"/>
      <c r="Y473" s="309"/>
      <c r="Z473" s="309"/>
    </row>
    <row r="474" spans="1:26" ht="11.25" customHeight="1">
      <c r="A474" s="323"/>
      <c r="B474" s="309"/>
      <c r="C474" s="309"/>
      <c r="D474" s="309"/>
      <c r="E474" s="309"/>
      <c r="F474" s="309"/>
      <c r="G474" s="309"/>
      <c r="H474" s="309"/>
      <c r="I474" s="309"/>
      <c r="J474" s="309"/>
      <c r="K474" s="309"/>
      <c r="L474" s="309"/>
      <c r="M474" s="309"/>
      <c r="N474" s="309"/>
      <c r="O474" s="309"/>
      <c r="P474" s="309"/>
      <c r="Q474" s="309"/>
      <c r="R474" s="309"/>
      <c r="S474" s="309"/>
      <c r="T474" s="309"/>
      <c r="U474" s="312"/>
      <c r="V474" s="309"/>
      <c r="W474" s="309"/>
      <c r="X474" s="309"/>
      <c r="Y474" s="309"/>
      <c r="Z474" s="309"/>
    </row>
    <row r="475" spans="1:26" ht="11.25" customHeight="1">
      <c r="A475" s="323"/>
      <c r="B475" s="309"/>
      <c r="C475" s="309"/>
      <c r="D475" s="309"/>
      <c r="E475" s="309"/>
      <c r="F475" s="309"/>
      <c r="G475" s="309"/>
      <c r="H475" s="309"/>
      <c r="I475" s="309"/>
      <c r="J475" s="309"/>
      <c r="K475" s="309"/>
      <c r="L475" s="309"/>
      <c r="M475" s="309"/>
      <c r="N475" s="309"/>
      <c r="O475" s="309"/>
      <c r="P475" s="309"/>
      <c r="Q475" s="309"/>
      <c r="R475" s="309"/>
      <c r="S475" s="309"/>
      <c r="T475" s="309"/>
      <c r="U475" s="312"/>
      <c r="V475" s="309"/>
      <c r="W475" s="309"/>
      <c r="X475" s="309"/>
      <c r="Y475" s="309"/>
      <c r="Z475" s="309"/>
    </row>
    <row r="476" spans="1:26" ht="11.25" customHeight="1">
      <c r="A476" s="323"/>
      <c r="B476" s="309"/>
      <c r="C476" s="309"/>
      <c r="D476" s="309"/>
      <c r="E476" s="309"/>
      <c r="F476" s="309"/>
      <c r="G476" s="309"/>
      <c r="H476" s="309"/>
      <c r="I476" s="309"/>
      <c r="J476" s="309"/>
      <c r="K476" s="309"/>
      <c r="L476" s="309"/>
      <c r="M476" s="309"/>
      <c r="N476" s="309"/>
      <c r="O476" s="309"/>
      <c r="P476" s="309"/>
      <c r="Q476" s="309"/>
      <c r="R476" s="309"/>
      <c r="S476" s="309"/>
      <c r="T476" s="309"/>
      <c r="U476" s="312"/>
      <c r="V476" s="309"/>
      <c r="W476" s="309"/>
      <c r="X476" s="309"/>
      <c r="Y476" s="309"/>
      <c r="Z476" s="309"/>
    </row>
    <row r="477" spans="1:26" ht="11.25" customHeight="1">
      <c r="A477" s="323"/>
      <c r="B477" s="309"/>
      <c r="C477" s="309"/>
      <c r="D477" s="309"/>
      <c r="E477" s="309"/>
      <c r="F477" s="309"/>
      <c r="G477" s="309"/>
      <c r="H477" s="309"/>
      <c r="I477" s="309"/>
      <c r="J477" s="309"/>
      <c r="K477" s="309"/>
      <c r="L477" s="309"/>
      <c r="M477" s="309"/>
      <c r="N477" s="309"/>
      <c r="O477" s="309"/>
      <c r="P477" s="309"/>
      <c r="Q477" s="309"/>
      <c r="R477" s="309"/>
      <c r="S477" s="309"/>
      <c r="T477" s="309"/>
      <c r="U477" s="312"/>
      <c r="V477" s="309"/>
      <c r="W477" s="309"/>
      <c r="X477" s="309"/>
      <c r="Y477" s="309"/>
      <c r="Z477" s="309"/>
    </row>
    <row r="478" spans="1:26" ht="11.25" customHeight="1">
      <c r="A478" s="323"/>
      <c r="B478" s="309"/>
      <c r="C478" s="309"/>
      <c r="D478" s="309"/>
      <c r="E478" s="309"/>
      <c r="F478" s="309"/>
      <c r="G478" s="309"/>
      <c r="H478" s="309"/>
      <c r="I478" s="309"/>
      <c r="J478" s="309"/>
      <c r="K478" s="309"/>
      <c r="L478" s="309"/>
      <c r="M478" s="309"/>
      <c r="N478" s="309"/>
      <c r="O478" s="309"/>
      <c r="P478" s="309"/>
      <c r="Q478" s="309"/>
      <c r="R478" s="309"/>
      <c r="S478" s="309"/>
      <c r="T478" s="309"/>
      <c r="U478" s="312"/>
      <c r="V478" s="309"/>
      <c r="W478" s="309"/>
      <c r="X478" s="309"/>
      <c r="Y478" s="309"/>
      <c r="Z478" s="309"/>
    </row>
    <row r="479" spans="1:26" ht="11.25" customHeight="1">
      <c r="A479" s="323"/>
      <c r="B479" s="309"/>
      <c r="C479" s="309"/>
      <c r="D479" s="309"/>
      <c r="E479" s="309"/>
      <c r="F479" s="309"/>
      <c r="G479" s="309"/>
      <c r="H479" s="309"/>
      <c r="I479" s="309"/>
      <c r="J479" s="309"/>
      <c r="K479" s="309"/>
      <c r="L479" s="309"/>
      <c r="M479" s="309"/>
      <c r="N479" s="309"/>
      <c r="O479" s="309"/>
      <c r="P479" s="309"/>
      <c r="Q479" s="309"/>
      <c r="R479" s="309"/>
      <c r="S479" s="309"/>
      <c r="T479" s="309"/>
      <c r="U479" s="312"/>
      <c r="V479" s="309"/>
      <c r="W479" s="309"/>
      <c r="X479" s="309"/>
      <c r="Y479" s="309"/>
      <c r="Z479" s="309"/>
    </row>
    <row r="480" spans="1:26" ht="11.25" customHeight="1">
      <c r="A480" s="323"/>
      <c r="B480" s="309"/>
      <c r="C480" s="309"/>
      <c r="D480" s="309"/>
      <c r="E480" s="309"/>
      <c r="F480" s="309"/>
      <c r="G480" s="309"/>
      <c r="H480" s="309"/>
      <c r="I480" s="309"/>
      <c r="J480" s="309"/>
      <c r="K480" s="309"/>
      <c r="L480" s="309"/>
      <c r="M480" s="309"/>
      <c r="N480" s="309"/>
      <c r="O480" s="309"/>
      <c r="P480" s="309"/>
      <c r="Q480" s="309"/>
      <c r="R480" s="309"/>
      <c r="S480" s="309"/>
      <c r="T480" s="309"/>
      <c r="U480" s="312"/>
      <c r="V480" s="309"/>
      <c r="W480" s="309"/>
      <c r="X480" s="309"/>
      <c r="Y480" s="309"/>
      <c r="Z480" s="309"/>
    </row>
    <row r="481" spans="1:26" ht="11.25" customHeight="1">
      <c r="A481" s="323"/>
      <c r="B481" s="309"/>
      <c r="C481" s="309"/>
      <c r="D481" s="309"/>
      <c r="E481" s="309"/>
      <c r="F481" s="309"/>
      <c r="G481" s="309"/>
      <c r="H481" s="309"/>
      <c r="I481" s="309"/>
      <c r="J481" s="309"/>
      <c r="K481" s="309"/>
      <c r="L481" s="309"/>
      <c r="M481" s="309"/>
      <c r="N481" s="309"/>
      <c r="O481" s="309"/>
      <c r="P481" s="309"/>
      <c r="Q481" s="309"/>
      <c r="R481" s="309"/>
      <c r="S481" s="309"/>
      <c r="T481" s="309"/>
      <c r="U481" s="312"/>
      <c r="V481" s="309"/>
      <c r="W481" s="309"/>
      <c r="X481" s="309"/>
      <c r="Y481" s="309"/>
      <c r="Z481" s="309"/>
    </row>
    <row r="482" spans="1:26" ht="11.25" customHeight="1">
      <c r="A482" s="323"/>
      <c r="B482" s="309"/>
      <c r="C482" s="309"/>
      <c r="D482" s="309"/>
      <c r="E482" s="309"/>
      <c r="F482" s="309"/>
      <c r="G482" s="309"/>
      <c r="H482" s="309"/>
      <c r="I482" s="309"/>
      <c r="J482" s="309"/>
      <c r="K482" s="309"/>
      <c r="L482" s="309"/>
      <c r="M482" s="309"/>
      <c r="N482" s="309"/>
      <c r="O482" s="309"/>
      <c r="P482" s="309"/>
      <c r="Q482" s="309"/>
      <c r="R482" s="309"/>
      <c r="S482" s="309"/>
      <c r="T482" s="309"/>
      <c r="U482" s="312"/>
      <c r="V482" s="309"/>
      <c r="W482" s="309"/>
      <c r="X482" s="309"/>
      <c r="Y482" s="309"/>
      <c r="Z482" s="309"/>
    </row>
    <row r="483" spans="1:26" ht="11.25" customHeight="1">
      <c r="A483" s="323"/>
      <c r="B483" s="309"/>
      <c r="C483" s="309"/>
      <c r="D483" s="309"/>
      <c r="E483" s="309"/>
      <c r="F483" s="309"/>
      <c r="G483" s="309"/>
      <c r="H483" s="309"/>
      <c r="I483" s="309"/>
      <c r="J483" s="309"/>
      <c r="K483" s="309"/>
      <c r="L483" s="309"/>
      <c r="M483" s="309"/>
      <c r="N483" s="309"/>
      <c r="O483" s="309"/>
      <c r="P483" s="309"/>
      <c r="Q483" s="309"/>
      <c r="R483" s="309"/>
      <c r="S483" s="309"/>
      <c r="T483" s="309"/>
      <c r="U483" s="312"/>
      <c r="V483" s="309"/>
      <c r="W483" s="309"/>
      <c r="X483" s="309"/>
      <c r="Y483" s="309"/>
      <c r="Z483" s="309"/>
    </row>
    <row r="484" spans="1:26" ht="11.25" customHeight="1">
      <c r="A484" s="323"/>
      <c r="B484" s="309"/>
      <c r="C484" s="309"/>
      <c r="D484" s="309"/>
      <c r="E484" s="309"/>
      <c r="F484" s="309"/>
      <c r="G484" s="309"/>
      <c r="H484" s="309"/>
      <c r="I484" s="309"/>
      <c r="J484" s="309"/>
      <c r="K484" s="309"/>
      <c r="L484" s="309"/>
      <c r="M484" s="309"/>
      <c r="N484" s="309"/>
      <c r="O484" s="309"/>
      <c r="P484" s="309"/>
      <c r="Q484" s="309"/>
      <c r="R484" s="309"/>
      <c r="S484" s="309"/>
      <c r="T484" s="309"/>
      <c r="U484" s="312"/>
      <c r="V484" s="309"/>
      <c r="W484" s="309"/>
      <c r="X484" s="309"/>
      <c r="Y484" s="309"/>
      <c r="Z484" s="309"/>
    </row>
    <row r="485" spans="1:26" ht="11.25" customHeight="1">
      <c r="A485" s="323"/>
      <c r="B485" s="309"/>
      <c r="C485" s="309"/>
      <c r="D485" s="309"/>
      <c r="E485" s="309"/>
      <c r="F485" s="309"/>
      <c r="G485" s="309"/>
      <c r="H485" s="309"/>
      <c r="I485" s="309"/>
      <c r="J485" s="309"/>
      <c r="K485" s="309"/>
      <c r="L485" s="309"/>
      <c r="M485" s="309"/>
      <c r="N485" s="309"/>
      <c r="O485" s="309"/>
      <c r="P485" s="309"/>
      <c r="Q485" s="309"/>
      <c r="R485" s="309"/>
      <c r="S485" s="309"/>
      <c r="T485" s="309"/>
      <c r="U485" s="312"/>
      <c r="V485" s="309"/>
      <c r="W485" s="309"/>
      <c r="X485" s="309"/>
      <c r="Y485" s="309"/>
      <c r="Z485" s="309"/>
    </row>
    <row r="486" spans="1:26" ht="11.25" customHeight="1">
      <c r="A486" s="323"/>
      <c r="B486" s="309"/>
      <c r="C486" s="309"/>
      <c r="D486" s="309"/>
      <c r="E486" s="309"/>
      <c r="F486" s="309"/>
      <c r="G486" s="309"/>
      <c r="H486" s="309"/>
      <c r="I486" s="309"/>
      <c r="J486" s="309"/>
      <c r="K486" s="309"/>
      <c r="L486" s="309"/>
      <c r="M486" s="309"/>
      <c r="N486" s="309"/>
      <c r="O486" s="309"/>
      <c r="P486" s="309"/>
      <c r="Q486" s="309"/>
      <c r="R486" s="309"/>
      <c r="S486" s="309"/>
      <c r="T486" s="309"/>
      <c r="U486" s="312"/>
      <c r="V486" s="309"/>
      <c r="W486" s="309"/>
      <c r="X486" s="309"/>
      <c r="Y486" s="309"/>
      <c r="Z486" s="309"/>
    </row>
    <row r="487" spans="1:26" ht="11.25" customHeight="1">
      <c r="A487" s="323"/>
      <c r="B487" s="309"/>
      <c r="C487" s="309"/>
      <c r="D487" s="309"/>
      <c r="E487" s="309"/>
      <c r="F487" s="309"/>
      <c r="G487" s="309"/>
      <c r="H487" s="309"/>
      <c r="I487" s="309"/>
      <c r="J487" s="309"/>
      <c r="K487" s="309"/>
      <c r="L487" s="309"/>
      <c r="M487" s="309"/>
      <c r="N487" s="309"/>
      <c r="O487" s="309"/>
      <c r="P487" s="309"/>
      <c r="Q487" s="309"/>
      <c r="R487" s="309"/>
      <c r="S487" s="309"/>
      <c r="T487" s="309"/>
      <c r="U487" s="312"/>
      <c r="V487" s="309"/>
      <c r="W487" s="309"/>
      <c r="X487" s="309"/>
      <c r="Y487" s="309"/>
      <c r="Z487" s="309"/>
    </row>
    <row r="488" spans="1:26" ht="11.25" customHeight="1">
      <c r="A488" s="323"/>
      <c r="B488" s="309"/>
      <c r="C488" s="309"/>
      <c r="D488" s="309"/>
      <c r="E488" s="309"/>
      <c r="F488" s="309"/>
      <c r="G488" s="309"/>
      <c r="H488" s="309"/>
      <c r="I488" s="309"/>
      <c r="J488" s="309"/>
      <c r="K488" s="309"/>
      <c r="L488" s="309"/>
      <c r="M488" s="309"/>
      <c r="N488" s="309"/>
      <c r="O488" s="309"/>
      <c r="P488" s="309"/>
      <c r="Q488" s="309"/>
      <c r="R488" s="309"/>
      <c r="S488" s="309"/>
      <c r="T488" s="309"/>
      <c r="U488" s="312"/>
      <c r="V488" s="309"/>
      <c r="W488" s="309"/>
      <c r="X488" s="309"/>
      <c r="Y488" s="309"/>
      <c r="Z488" s="309"/>
    </row>
    <row r="489" spans="1:26" ht="11.25" customHeight="1">
      <c r="A489" s="323"/>
      <c r="B489" s="309"/>
      <c r="C489" s="309"/>
      <c r="D489" s="309"/>
      <c r="E489" s="309"/>
      <c r="F489" s="309"/>
      <c r="G489" s="309"/>
      <c r="H489" s="309"/>
      <c r="I489" s="309"/>
      <c r="J489" s="309"/>
      <c r="K489" s="309"/>
      <c r="L489" s="309"/>
      <c r="M489" s="309"/>
      <c r="N489" s="309"/>
      <c r="O489" s="309"/>
      <c r="P489" s="309"/>
      <c r="Q489" s="309"/>
      <c r="R489" s="309"/>
      <c r="S489" s="309"/>
      <c r="T489" s="309"/>
      <c r="U489" s="312"/>
      <c r="V489" s="309"/>
      <c r="W489" s="309"/>
      <c r="X489" s="309"/>
      <c r="Y489" s="309"/>
      <c r="Z489" s="309"/>
    </row>
    <row r="490" spans="1:26" ht="11.25" customHeight="1">
      <c r="A490" s="323"/>
      <c r="B490" s="309"/>
      <c r="C490" s="309"/>
      <c r="D490" s="309"/>
      <c r="E490" s="309"/>
      <c r="F490" s="309"/>
      <c r="G490" s="309"/>
      <c r="H490" s="309"/>
      <c r="I490" s="309"/>
      <c r="J490" s="309"/>
      <c r="K490" s="309"/>
      <c r="L490" s="309"/>
      <c r="M490" s="309"/>
      <c r="N490" s="309"/>
      <c r="O490" s="309"/>
      <c r="P490" s="309"/>
      <c r="Q490" s="309"/>
      <c r="R490" s="309"/>
      <c r="S490" s="309"/>
      <c r="T490" s="309"/>
      <c r="U490" s="312"/>
      <c r="V490" s="309"/>
      <c r="W490" s="309"/>
      <c r="X490" s="309"/>
      <c r="Y490" s="309"/>
      <c r="Z490" s="309"/>
    </row>
    <row r="491" spans="1:26" ht="11.25" customHeight="1">
      <c r="A491" s="323"/>
      <c r="B491" s="309"/>
      <c r="C491" s="309"/>
      <c r="D491" s="309"/>
      <c r="E491" s="309"/>
      <c r="F491" s="309"/>
      <c r="G491" s="309"/>
      <c r="H491" s="309"/>
      <c r="I491" s="309"/>
      <c r="J491" s="309"/>
      <c r="K491" s="309"/>
      <c r="L491" s="309"/>
      <c r="M491" s="309"/>
      <c r="N491" s="309"/>
      <c r="O491" s="309"/>
      <c r="P491" s="309"/>
      <c r="Q491" s="309"/>
      <c r="R491" s="309"/>
      <c r="S491" s="309"/>
      <c r="T491" s="309"/>
      <c r="U491" s="312"/>
      <c r="V491" s="309"/>
      <c r="W491" s="309"/>
      <c r="X491" s="309"/>
      <c r="Y491" s="309"/>
      <c r="Z491" s="309"/>
    </row>
    <row r="492" spans="1:26" ht="11.25" customHeight="1">
      <c r="A492" s="323"/>
      <c r="B492" s="309"/>
      <c r="C492" s="309"/>
      <c r="D492" s="309"/>
      <c r="E492" s="309"/>
      <c r="F492" s="309"/>
      <c r="G492" s="309"/>
      <c r="H492" s="309"/>
      <c r="I492" s="309"/>
      <c r="J492" s="309"/>
      <c r="K492" s="309"/>
      <c r="L492" s="309"/>
      <c r="M492" s="309"/>
      <c r="N492" s="309"/>
      <c r="O492" s="309"/>
      <c r="P492" s="309"/>
      <c r="Q492" s="309"/>
      <c r="R492" s="309"/>
      <c r="S492" s="309"/>
      <c r="T492" s="309"/>
      <c r="U492" s="312"/>
      <c r="V492" s="309"/>
      <c r="W492" s="309"/>
      <c r="X492" s="309"/>
      <c r="Y492" s="309"/>
      <c r="Z492" s="309"/>
    </row>
    <row r="493" spans="1:26" ht="11.25" customHeight="1">
      <c r="A493" s="323"/>
      <c r="B493" s="309"/>
      <c r="C493" s="309"/>
      <c r="D493" s="309"/>
      <c r="E493" s="309"/>
      <c r="F493" s="309"/>
      <c r="G493" s="309"/>
      <c r="H493" s="309"/>
      <c r="I493" s="309"/>
      <c r="J493" s="309"/>
      <c r="K493" s="309"/>
      <c r="L493" s="309"/>
      <c r="M493" s="309"/>
      <c r="N493" s="309"/>
      <c r="O493" s="309"/>
      <c r="P493" s="309"/>
      <c r="Q493" s="309"/>
      <c r="R493" s="309"/>
      <c r="S493" s="309"/>
      <c r="T493" s="309"/>
      <c r="U493" s="312"/>
      <c r="V493" s="309"/>
      <c r="W493" s="309"/>
      <c r="X493" s="309"/>
      <c r="Y493" s="309"/>
      <c r="Z493" s="309"/>
    </row>
    <row r="494" spans="1:26" ht="11.25" customHeight="1">
      <c r="A494" s="323"/>
      <c r="B494" s="309"/>
      <c r="C494" s="309"/>
      <c r="D494" s="309"/>
      <c r="E494" s="309"/>
      <c r="F494" s="309"/>
      <c r="G494" s="309"/>
      <c r="H494" s="309"/>
      <c r="I494" s="309"/>
      <c r="J494" s="309"/>
      <c r="K494" s="309"/>
      <c r="L494" s="309"/>
      <c r="M494" s="309"/>
      <c r="N494" s="309"/>
      <c r="O494" s="309"/>
      <c r="P494" s="309"/>
      <c r="Q494" s="309"/>
      <c r="R494" s="309"/>
      <c r="S494" s="309"/>
      <c r="T494" s="309"/>
      <c r="U494" s="312"/>
      <c r="V494" s="309"/>
      <c r="W494" s="309"/>
      <c r="X494" s="309"/>
      <c r="Y494" s="309"/>
      <c r="Z494" s="309"/>
    </row>
    <row r="495" spans="1:26" ht="11.25" customHeight="1">
      <c r="A495" s="323"/>
      <c r="B495" s="309"/>
      <c r="C495" s="309"/>
      <c r="D495" s="309"/>
      <c r="E495" s="309"/>
      <c r="F495" s="309"/>
      <c r="G495" s="309"/>
      <c r="H495" s="309"/>
      <c r="I495" s="309"/>
      <c r="J495" s="309"/>
      <c r="K495" s="309"/>
      <c r="L495" s="309"/>
      <c r="M495" s="309"/>
      <c r="N495" s="309"/>
      <c r="O495" s="309"/>
      <c r="P495" s="309"/>
      <c r="Q495" s="309"/>
      <c r="R495" s="309"/>
      <c r="S495" s="309"/>
      <c r="T495" s="309"/>
      <c r="U495" s="312"/>
      <c r="V495" s="309"/>
      <c r="W495" s="309"/>
      <c r="X495" s="309"/>
      <c r="Y495" s="309"/>
      <c r="Z495" s="309"/>
    </row>
    <row r="496" spans="1:26" ht="11.25" customHeight="1">
      <c r="A496" s="323"/>
      <c r="B496" s="309"/>
      <c r="C496" s="309"/>
      <c r="D496" s="309"/>
      <c r="E496" s="309"/>
      <c r="F496" s="309"/>
      <c r="G496" s="309"/>
      <c r="H496" s="309"/>
      <c r="I496" s="309"/>
      <c r="J496" s="309"/>
      <c r="K496" s="309"/>
      <c r="L496" s="309"/>
      <c r="M496" s="309"/>
      <c r="N496" s="309"/>
      <c r="O496" s="309"/>
      <c r="P496" s="309"/>
      <c r="Q496" s="309"/>
      <c r="R496" s="309"/>
      <c r="S496" s="309"/>
      <c r="T496" s="309"/>
      <c r="U496" s="312"/>
      <c r="V496" s="309"/>
      <c r="W496" s="309"/>
      <c r="X496" s="309"/>
      <c r="Y496" s="309"/>
      <c r="Z496" s="309"/>
    </row>
    <row r="497" spans="1:26" ht="11.25" customHeight="1">
      <c r="A497" s="323"/>
      <c r="B497" s="309"/>
      <c r="C497" s="309"/>
      <c r="D497" s="309"/>
      <c r="E497" s="309"/>
      <c r="F497" s="309"/>
      <c r="G497" s="309"/>
      <c r="H497" s="309"/>
      <c r="I497" s="309"/>
      <c r="J497" s="309"/>
      <c r="K497" s="309"/>
      <c r="L497" s="309"/>
      <c r="M497" s="309"/>
      <c r="N497" s="309"/>
      <c r="O497" s="309"/>
      <c r="P497" s="309"/>
      <c r="Q497" s="309"/>
      <c r="R497" s="309"/>
      <c r="S497" s="309"/>
      <c r="T497" s="309"/>
      <c r="U497" s="312"/>
      <c r="V497" s="309"/>
      <c r="W497" s="309"/>
      <c r="X497" s="309"/>
      <c r="Y497" s="309"/>
      <c r="Z497" s="309"/>
    </row>
    <row r="498" spans="1:26" ht="11.25" customHeight="1">
      <c r="A498" s="323"/>
      <c r="B498" s="309"/>
      <c r="C498" s="309"/>
      <c r="D498" s="309"/>
      <c r="E498" s="309"/>
      <c r="F498" s="309"/>
      <c r="G498" s="309"/>
      <c r="H498" s="309"/>
      <c r="I498" s="309"/>
      <c r="J498" s="309"/>
      <c r="K498" s="309"/>
      <c r="L498" s="309"/>
      <c r="M498" s="309"/>
      <c r="N498" s="309"/>
      <c r="O498" s="309"/>
      <c r="P498" s="309"/>
      <c r="Q498" s="309"/>
      <c r="R498" s="309"/>
      <c r="S498" s="309"/>
      <c r="T498" s="309"/>
      <c r="U498" s="312"/>
      <c r="V498" s="309"/>
      <c r="W498" s="309"/>
      <c r="X498" s="309"/>
      <c r="Y498" s="309"/>
      <c r="Z498" s="309"/>
    </row>
    <row r="499" spans="1:26" ht="11.25" customHeight="1">
      <c r="A499" s="323"/>
      <c r="B499" s="309"/>
      <c r="C499" s="309"/>
      <c r="D499" s="309"/>
      <c r="E499" s="309"/>
      <c r="F499" s="309"/>
      <c r="G499" s="309"/>
      <c r="H499" s="309"/>
      <c r="I499" s="309"/>
      <c r="J499" s="309"/>
      <c r="K499" s="309"/>
      <c r="L499" s="309"/>
      <c r="M499" s="309"/>
      <c r="N499" s="309"/>
      <c r="O499" s="309"/>
      <c r="P499" s="309"/>
      <c r="Q499" s="309"/>
      <c r="R499" s="309"/>
      <c r="S499" s="309"/>
      <c r="T499" s="309"/>
      <c r="U499" s="312"/>
      <c r="V499" s="309"/>
      <c r="W499" s="309"/>
      <c r="X499" s="309"/>
      <c r="Y499" s="309"/>
      <c r="Z499" s="309"/>
    </row>
    <row r="500" spans="1:26" ht="11.25" customHeight="1">
      <c r="A500" s="323"/>
      <c r="B500" s="309"/>
      <c r="C500" s="309"/>
      <c r="D500" s="309"/>
      <c r="E500" s="309"/>
      <c r="F500" s="309"/>
      <c r="G500" s="309"/>
      <c r="H500" s="309"/>
      <c r="I500" s="309"/>
      <c r="J500" s="309"/>
      <c r="K500" s="309"/>
      <c r="L500" s="309"/>
      <c r="M500" s="309"/>
      <c r="N500" s="309"/>
      <c r="O500" s="309"/>
      <c r="P500" s="309"/>
      <c r="Q500" s="309"/>
      <c r="R500" s="309"/>
      <c r="S500" s="309"/>
      <c r="T500" s="309"/>
      <c r="U500" s="312"/>
      <c r="V500" s="309"/>
      <c r="W500" s="309"/>
      <c r="X500" s="309"/>
      <c r="Y500" s="309"/>
      <c r="Z500" s="309"/>
    </row>
    <row r="501" spans="1:26" ht="11.25" customHeight="1">
      <c r="A501" s="323"/>
      <c r="B501" s="309"/>
      <c r="C501" s="309"/>
      <c r="D501" s="309"/>
      <c r="E501" s="309"/>
      <c r="F501" s="309"/>
      <c r="G501" s="309"/>
      <c r="H501" s="309"/>
      <c r="I501" s="309"/>
      <c r="J501" s="309"/>
      <c r="K501" s="309"/>
      <c r="L501" s="309"/>
      <c r="M501" s="309"/>
      <c r="N501" s="309"/>
      <c r="O501" s="309"/>
      <c r="P501" s="309"/>
      <c r="Q501" s="309"/>
      <c r="R501" s="309"/>
      <c r="S501" s="309"/>
      <c r="T501" s="309"/>
      <c r="U501" s="312"/>
      <c r="V501" s="309"/>
      <c r="W501" s="309"/>
      <c r="X501" s="309"/>
      <c r="Y501" s="309"/>
      <c r="Z501" s="309"/>
    </row>
    <row r="502" spans="1:26" ht="11.25" customHeight="1">
      <c r="A502" s="323"/>
      <c r="B502" s="309"/>
      <c r="C502" s="309"/>
      <c r="D502" s="309"/>
      <c r="E502" s="309"/>
      <c r="F502" s="309"/>
      <c r="G502" s="309"/>
      <c r="H502" s="309"/>
      <c r="I502" s="309"/>
      <c r="J502" s="309"/>
      <c r="K502" s="309"/>
      <c r="L502" s="309"/>
      <c r="M502" s="309"/>
      <c r="N502" s="309"/>
      <c r="O502" s="309"/>
      <c r="P502" s="309"/>
      <c r="Q502" s="309"/>
      <c r="R502" s="309"/>
      <c r="S502" s="309"/>
      <c r="T502" s="309"/>
      <c r="U502" s="312"/>
      <c r="V502" s="309"/>
      <c r="W502" s="309"/>
      <c r="X502" s="309"/>
      <c r="Y502" s="309"/>
      <c r="Z502" s="309"/>
    </row>
    <row r="503" spans="1:26" ht="11.25" customHeight="1">
      <c r="A503" s="323"/>
      <c r="B503" s="309"/>
      <c r="C503" s="309"/>
      <c r="D503" s="309"/>
      <c r="E503" s="309"/>
      <c r="F503" s="309"/>
      <c r="G503" s="309"/>
      <c r="H503" s="309"/>
      <c r="I503" s="309"/>
      <c r="J503" s="309"/>
      <c r="K503" s="309"/>
      <c r="L503" s="309"/>
      <c r="M503" s="309"/>
      <c r="N503" s="309"/>
      <c r="O503" s="309"/>
      <c r="P503" s="309"/>
      <c r="Q503" s="309"/>
      <c r="R503" s="309"/>
      <c r="S503" s="309"/>
      <c r="T503" s="309"/>
      <c r="U503" s="312"/>
      <c r="V503" s="309"/>
      <c r="W503" s="309"/>
      <c r="X503" s="309"/>
      <c r="Y503" s="309"/>
      <c r="Z503" s="309"/>
    </row>
    <row r="504" spans="1:26" ht="11.25" customHeight="1">
      <c r="A504" s="323"/>
      <c r="B504" s="309"/>
      <c r="C504" s="309"/>
      <c r="D504" s="309"/>
      <c r="E504" s="309"/>
      <c r="F504" s="309"/>
      <c r="G504" s="309"/>
      <c r="H504" s="309"/>
      <c r="I504" s="309"/>
      <c r="J504" s="309"/>
      <c r="K504" s="309"/>
      <c r="L504" s="309"/>
      <c r="M504" s="309"/>
      <c r="N504" s="309"/>
      <c r="O504" s="309"/>
      <c r="P504" s="309"/>
      <c r="Q504" s="309"/>
      <c r="R504" s="309"/>
      <c r="S504" s="309"/>
      <c r="T504" s="309"/>
      <c r="U504" s="312"/>
      <c r="V504" s="309"/>
      <c r="W504" s="309"/>
      <c r="X504" s="309"/>
      <c r="Y504" s="309"/>
      <c r="Z504" s="309"/>
    </row>
    <row r="505" spans="1:26" ht="11.25" customHeight="1">
      <c r="A505" s="323"/>
      <c r="B505" s="309"/>
      <c r="C505" s="309"/>
      <c r="D505" s="309"/>
      <c r="E505" s="309"/>
      <c r="F505" s="309"/>
      <c r="G505" s="309"/>
      <c r="H505" s="309"/>
      <c r="I505" s="309"/>
      <c r="J505" s="309"/>
      <c r="K505" s="309"/>
      <c r="L505" s="309"/>
      <c r="M505" s="309"/>
      <c r="N505" s="309"/>
      <c r="O505" s="309"/>
      <c r="P505" s="309"/>
      <c r="Q505" s="309"/>
      <c r="R505" s="309"/>
      <c r="S505" s="309"/>
      <c r="T505" s="309"/>
      <c r="U505" s="312"/>
      <c r="V505" s="309"/>
      <c r="W505" s="309"/>
      <c r="X505" s="309"/>
      <c r="Y505" s="309"/>
      <c r="Z505" s="309"/>
    </row>
    <row r="506" spans="1:26" ht="11.25" customHeight="1">
      <c r="A506" s="323"/>
      <c r="B506" s="309"/>
      <c r="C506" s="309"/>
      <c r="D506" s="309"/>
      <c r="E506" s="309"/>
      <c r="F506" s="309"/>
      <c r="G506" s="309"/>
      <c r="H506" s="309"/>
      <c r="I506" s="309"/>
      <c r="J506" s="309"/>
      <c r="K506" s="309"/>
      <c r="L506" s="309"/>
      <c r="M506" s="309"/>
      <c r="N506" s="309"/>
      <c r="O506" s="309"/>
      <c r="P506" s="309"/>
      <c r="Q506" s="309"/>
      <c r="R506" s="309"/>
      <c r="S506" s="309"/>
      <c r="T506" s="309"/>
      <c r="U506" s="312"/>
      <c r="V506" s="309"/>
      <c r="W506" s="309"/>
      <c r="X506" s="309"/>
      <c r="Y506" s="309"/>
      <c r="Z506" s="309"/>
    </row>
    <row r="507" spans="1:26" ht="11.25" customHeight="1">
      <c r="A507" s="323"/>
      <c r="B507" s="309"/>
      <c r="C507" s="309"/>
      <c r="D507" s="309"/>
      <c r="E507" s="309"/>
      <c r="F507" s="309"/>
      <c r="G507" s="309"/>
      <c r="H507" s="309"/>
      <c r="I507" s="309"/>
      <c r="J507" s="309"/>
      <c r="K507" s="309"/>
      <c r="L507" s="309"/>
      <c r="M507" s="309"/>
      <c r="N507" s="309"/>
      <c r="O507" s="309"/>
      <c r="P507" s="309"/>
      <c r="Q507" s="309"/>
      <c r="R507" s="309"/>
      <c r="S507" s="309"/>
      <c r="T507" s="309"/>
      <c r="U507" s="312"/>
      <c r="V507" s="309"/>
      <c r="W507" s="309"/>
      <c r="X507" s="309"/>
      <c r="Y507" s="309"/>
      <c r="Z507" s="309"/>
    </row>
    <row r="508" spans="1:26" ht="11.25" customHeight="1">
      <c r="A508" s="323"/>
      <c r="B508" s="309"/>
      <c r="C508" s="309"/>
      <c r="D508" s="309"/>
      <c r="E508" s="309"/>
      <c r="F508" s="309"/>
      <c r="G508" s="309"/>
      <c r="H508" s="309"/>
      <c r="I508" s="309"/>
      <c r="J508" s="309"/>
      <c r="K508" s="309"/>
      <c r="L508" s="309"/>
      <c r="M508" s="309"/>
      <c r="N508" s="309"/>
      <c r="O508" s="309"/>
      <c r="P508" s="309"/>
      <c r="Q508" s="309"/>
      <c r="R508" s="309"/>
      <c r="S508" s="309"/>
      <c r="T508" s="309"/>
      <c r="U508" s="312"/>
      <c r="V508" s="309"/>
      <c r="W508" s="309"/>
      <c r="X508" s="309"/>
      <c r="Y508" s="309"/>
      <c r="Z508" s="309"/>
    </row>
    <row r="509" spans="1:26" ht="11.25" customHeight="1">
      <c r="A509" s="323"/>
      <c r="B509" s="309"/>
      <c r="C509" s="309"/>
      <c r="D509" s="309"/>
      <c r="E509" s="309"/>
      <c r="F509" s="309"/>
      <c r="G509" s="309"/>
      <c r="H509" s="309"/>
      <c r="I509" s="309"/>
      <c r="J509" s="309"/>
      <c r="K509" s="309"/>
      <c r="L509" s="309"/>
      <c r="M509" s="309"/>
      <c r="N509" s="309"/>
      <c r="O509" s="309"/>
      <c r="P509" s="309"/>
      <c r="Q509" s="309"/>
      <c r="R509" s="309"/>
      <c r="S509" s="309"/>
      <c r="T509" s="309"/>
      <c r="U509" s="312"/>
      <c r="V509" s="309"/>
      <c r="W509" s="309"/>
      <c r="X509" s="309"/>
      <c r="Y509" s="309"/>
      <c r="Z509" s="309"/>
    </row>
    <row r="510" spans="1:26" ht="11.25" customHeight="1">
      <c r="A510" s="323"/>
      <c r="B510" s="309"/>
      <c r="C510" s="309"/>
      <c r="D510" s="309"/>
      <c r="E510" s="309"/>
      <c r="F510" s="309"/>
      <c r="G510" s="309"/>
      <c r="H510" s="309"/>
      <c r="I510" s="309"/>
      <c r="J510" s="309"/>
      <c r="K510" s="309"/>
      <c r="L510" s="309"/>
      <c r="M510" s="309"/>
      <c r="N510" s="309"/>
      <c r="O510" s="309"/>
      <c r="P510" s="309"/>
      <c r="Q510" s="309"/>
      <c r="R510" s="309"/>
      <c r="S510" s="309"/>
      <c r="T510" s="309"/>
      <c r="U510" s="312"/>
      <c r="V510" s="309"/>
      <c r="W510" s="309"/>
      <c r="X510" s="309"/>
      <c r="Y510" s="309"/>
      <c r="Z510" s="309"/>
    </row>
    <row r="511" spans="1:26" ht="11.25" customHeight="1">
      <c r="A511" s="323"/>
      <c r="B511" s="309"/>
      <c r="C511" s="309"/>
      <c r="D511" s="309"/>
      <c r="E511" s="309"/>
      <c r="F511" s="309"/>
      <c r="G511" s="309"/>
      <c r="H511" s="309"/>
      <c r="I511" s="309"/>
      <c r="J511" s="309"/>
      <c r="K511" s="309"/>
      <c r="L511" s="309"/>
      <c r="M511" s="309"/>
      <c r="N511" s="309"/>
      <c r="O511" s="309"/>
      <c r="P511" s="309"/>
      <c r="Q511" s="309"/>
      <c r="R511" s="309"/>
      <c r="S511" s="309"/>
      <c r="T511" s="309"/>
      <c r="U511" s="312"/>
      <c r="V511" s="309"/>
      <c r="W511" s="309"/>
      <c r="X511" s="309"/>
      <c r="Y511" s="309"/>
      <c r="Z511" s="309"/>
    </row>
    <row r="512" spans="1:26" ht="11.25" customHeight="1">
      <c r="A512" s="323"/>
      <c r="B512" s="309"/>
      <c r="C512" s="309"/>
      <c r="D512" s="309"/>
      <c r="E512" s="309"/>
      <c r="F512" s="309"/>
      <c r="G512" s="309"/>
      <c r="H512" s="309"/>
      <c r="I512" s="309"/>
      <c r="J512" s="309"/>
      <c r="K512" s="309"/>
      <c r="L512" s="309"/>
      <c r="M512" s="309"/>
      <c r="N512" s="309"/>
      <c r="O512" s="309"/>
      <c r="P512" s="309"/>
      <c r="Q512" s="309"/>
      <c r="R512" s="309"/>
      <c r="S512" s="309"/>
      <c r="T512" s="309"/>
      <c r="U512" s="312"/>
      <c r="V512" s="309"/>
      <c r="W512" s="309"/>
      <c r="X512" s="309"/>
      <c r="Y512" s="309"/>
      <c r="Z512" s="309"/>
    </row>
    <row r="513" spans="1:26" ht="11.25" customHeight="1">
      <c r="A513" s="323"/>
      <c r="B513" s="309"/>
      <c r="C513" s="309"/>
      <c r="D513" s="309"/>
      <c r="E513" s="309"/>
      <c r="F513" s="309"/>
      <c r="G513" s="309"/>
      <c r="H513" s="309"/>
      <c r="I513" s="309"/>
      <c r="J513" s="309"/>
      <c r="K513" s="309"/>
      <c r="L513" s="309"/>
      <c r="M513" s="309"/>
      <c r="N513" s="309"/>
      <c r="O513" s="309"/>
      <c r="P513" s="309"/>
      <c r="Q513" s="309"/>
      <c r="R513" s="309"/>
      <c r="S513" s="309"/>
      <c r="T513" s="309"/>
      <c r="U513" s="312"/>
      <c r="V513" s="309"/>
      <c r="W513" s="309"/>
      <c r="X513" s="309"/>
      <c r="Y513" s="309"/>
      <c r="Z513" s="309"/>
    </row>
    <row r="514" spans="1:26" ht="11.25" customHeight="1">
      <c r="A514" s="323"/>
      <c r="B514" s="309"/>
      <c r="C514" s="309"/>
      <c r="D514" s="309"/>
      <c r="E514" s="309"/>
      <c r="F514" s="309"/>
      <c r="G514" s="309"/>
      <c r="H514" s="309"/>
      <c r="I514" s="309"/>
      <c r="J514" s="309"/>
      <c r="K514" s="309"/>
      <c r="L514" s="309"/>
      <c r="M514" s="309"/>
      <c r="N514" s="309"/>
      <c r="O514" s="309"/>
      <c r="P514" s="309"/>
      <c r="Q514" s="309"/>
      <c r="R514" s="309"/>
      <c r="S514" s="309"/>
      <c r="T514" s="309"/>
      <c r="U514" s="312"/>
      <c r="V514" s="309"/>
      <c r="W514" s="309"/>
      <c r="X514" s="309"/>
      <c r="Y514" s="309"/>
      <c r="Z514" s="309"/>
    </row>
    <row r="515" spans="1:26" ht="11.25" customHeight="1">
      <c r="A515" s="323"/>
      <c r="B515" s="309"/>
      <c r="C515" s="309"/>
      <c r="D515" s="309"/>
      <c r="E515" s="309"/>
      <c r="F515" s="309"/>
      <c r="G515" s="309"/>
      <c r="H515" s="309"/>
      <c r="I515" s="309"/>
      <c r="J515" s="309"/>
      <c r="K515" s="309"/>
      <c r="L515" s="309"/>
      <c r="M515" s="309"/>
      <c r="N515" s="309"/>
      <c r="O515" s="309"/>
      <c r="P515" s="309"/>
      <c r="Q515" s="309"/>
      <c r="R515" s="309"/>
      <c r="S515" s="309"/>
      <c r="T515" s="309"/>
      <c r="U515" s="312"/>
      <c r="V515" s="309"/>
      <c r="W515" s="309"/>
      <c r="X515" s="309"/>
      <c r="Y515" s="309"/>
      <c r="Z515" s="309"/>
    </row>
    <row r="516" spans="1:26" ht="11.25" customHeight="1">
      <c r="A516" s="323"/>
      <c r="B516" s="309"/>
      <c r="C516" s="309"/>
      <c r="D516" s="309"/>
      <c r="E516" s="309"/>
      <c r="F516" s="309"/>
      <c r="G516" s="309"/>
      <c r="H516" s="309"/>
      <c r="I516" s="309"/>
      <c r="J516" s="309"/>
      <c r="K516" s="309"/>
      <c r="L516" s="309"/>
      <c r="M516" s="309"/>
      <c r="N516" s="309"/>
      <c r="O516" s="309"/>
      <c r="P516" s="309"/>
      <c r="Q516" s="309"/>
      <c r="R516" s="309"/>
      <c r="S516" s="309"/>
      <c r="T516" s="309"/>
      <c r="U516" s="312"/>
      <c r="V516" s="309"/>
      <c r="W516" s="309"/>
      <c r="X516" s="309"/>
      <c r="Y516" s="309"/>
      <c r="Z516" s="309"/>
    </row>
    <row r="517" spans="1:26" ht="11.25" customHeight="1">
      <c r="A517" s="323"/>
      <c r="B517" s="309"/>
      <c r="C517" s="309"/>
      <c r="D517" s="309"/>
      <c r="E517" s="309"/>
      <c r="F517" s="309"/>
      <c r="G517" s="309"/>
      <c r="H517" s="309"/>
      <c r="I517" s="309"/>
      <c r="J517" s="309"/>
      <c r="K517" s="309"/>
      <c r="L517" s="309"/>
      <c r="M517" s="309"/>
      <c r="N517" s="309"/>
      <c r="O517" s="309"/>
      <c r="P517" s="309"/>
      <c r="Q517" s="309"/>
      <c r="R517" s="309"/>
      <c r="S517" s="309"/>
      <c r="T517" s="309"/>
      <c r="U517" s="312"/>
      <c r="V517" s="309"/>
      <c r="W517" s="309"/>
      <c r="X517" s="309"/>
      <c r="Y517" s="309"/>
      <c r="Z517" s="309"/>
    </row>
    <row r="518" spans="1:26" ht="11.25" customHeight="1">
      <c r="A518" s="323"/>
      <c r="B518" s="309"/>
      <c r="C518" s="309"/>
      <c r="D518" s="309"/>
      <c r="E518" s="309"/>
      <c r="F518" s="309"/>
      <c r="G518" s="309"/>
      <c r="H518" s="309"/>
      <c r="I518" s="309"/>
      <c r="J518" s="309"/>
      <c r="K518" s="309"/>
      <c r="L518" s="309"/>
      <c r="M518" s="309"/>
      <c r="N518" s="309"/>
      <c r="O518" s="309"/>
      <c r="P518" s="309"/>
      <c r="Q518" s="309"/>
      <c r="R518" s="309"/>
      <c r="S518" s="309"/>
      <c r="T518" s="309"/>
      <c r="U518" s="312"/>
      <c r="V518" s="309"/>
      <c r="W518" s="309"/>
      <c r="X518" s="309"/>
      <c r="Y518" s="309"/>
      <c r="Z518" s="309"/>
    </row>
    <row r="519" spans="1:26" ht="11.25" customHeight="1">
      <c r="A519" s="323"/>
      <c r="B519" s="309"/>
      <c r="C519" s="309"/>
      <c r="D519" s="309"/>
      <c r="E519" s="309"/>
      <c r="F519" s="309"/>
      <c r="G519" s="309"/>
      <c r="H519" s="309"/>
      <c r="I519" s="309"/>
      <c r="J519" s="309"/>
      <c r="K519" s="309"/>
      <c r="L519" s="309"/>
      <c r="M519" s="309"/>
      <c r="N519" s="309"/>
      <c r="O519" s="309"/>
      <c r="P519" s="309"/>
      <c r="Q519" s="309"/>
      <c r="R519" s="309"/>
      <c r="S519" s="309"/>
      <c r="T519" s="309"/>
      <c r="U519" s="312"/>
      <c r="V519" s="309"/>
      <c r="W519" s="309"/>
      <c r="X519" s="309"/>
      <c r="Y519" s="309"/>
      <c r="Z519" s="309"/>
    </row>
    <row r="520" spans="1:26" ht="11.25" customHeight="1">
      <c r="A520" s="323"/>
      <c r="B520" s="309"/>
      <c r="C520" s="309"/>
      <c r="D520" s="309"/>
      <c r="E520" s="309"/>
      <c r="F520" s="309"/>
      <c r="G520" s="309"/>
      <c r="H520" s="309"/>
      <c r="I520" s="309"/>
      <c r="J520" s="309"/>
      <c r="K520" s="309"/>
      <c r="L520" s="309"/>
      <c r="M520" s="309"/>
      <c r="N520" s="309"/>
      <c r="O520" s="309"/>
      <c r="P520" s="309"/>
      <c r="Q520" s="309"/>
      <c r="R520" s="309"/>
      <c r="S520" s="309"/>
      <c r="T520" s="309"/>
      <c r="U520" s="312"/>
      <c r="V520" s="309"/>
      <c r="W520" s="309"/>
      <c r="X520" s="309"/>
      <c r="Y520" s="309"/>
      <c r="Z520" s="309"/>
    </row>
    <row r="521" spans="1:26" ht="11.25" customHeight="1">
      <c r="A521" s="323"/>
      <c r="B521" s="309"/>
      <c r="C521" s="309"/>
      <c r="D521" s="309"/>
      <c r="E521" s="309"/>
      <c r="F521" s="309"/>
      <c r="G521" s="309"/>
      <c r="H521" s="309"/>
      <c r="I521" s="309"/>
      <c r="J521" s="309"/>
      <c r="K521" s="309"/>
      <c r="L521" s="309"/>
      <c r="M521" s="309"/>
      <c r="N521" s="309"/>
      <c r="O521" s="309"/>
      <c r="P521" s="309"/>
      <c r="Q521" s="309"/>
      <c r="R521" s="309"/>
      <c r="S521" s="309"/>
      <c r="T521" s="309"/>
      <c r="U521" s="312"/>
      <c r="V521" s="309"/>
      <c r="W521" s="309"/>
      <c r="X521" s="309"/>
      <c r="Y521" s="309"/>
      <c r="Z521" s="309"/>
    </row>
    <row r="522" spans="1:26" ht="11.25" customHeight="1">
      <c r="A522" s="323"/>
      <c r="B522" s="309"/>
      <c r="C522" s="309"/>
      <c r="D522" s="309"/>
      <c r="E522" s="309"/>
      <c r="F522" s="309"/>
      <c r="G522" s="309"/>
      <c r="H522" s="309"/>
      <c r="I522" s="309"/>
      <c r="J522" s="309"/>
      <c r="K522" s="309"/>
      <c r="L522" s="309"/>
      <c r="M522" s="309"/>
      <c r="N522" s="309"/>
      <c r="O522" s="309"/>
      <c r="P522" s="309"/>
      <c r="Q522" s="309"/>
      <c r="R522" s="309"/>
      <c r="S522" s="309"/>
      <c r="T522" s="309"/>
      <c r="U522" s="312"/>
      <c r="V522" s="309"/>
      <c r="W522" s="309"/>
      <c r="X522" s="309"/>
      <c r="Y522" s="309"/>
      <c r="Z522" s="309"/>
    </row>
    <row r="523" spans="1:26" ht="11.25" customHeight="1">
      <c r="A523" s="323"/>
      <c r="B523" s="309"/>
      <c r="C523" s="309"/>
      <c r="D523" s="309"/>
      <c r="E523" s="309"/>
      <c r="F523" s="309"/>
      <c r="G523" s="309"/>
      <c r="H523" s="309"/>
      <c r="I523" s="309"/>
      <c r="J523" s="309"/>
      <c r="K523" s="309"/>
      <c r="L523" s="309"/>
      <c r="M523" s="309"/>
      <c r="N523" s="309"/>
      <c r="O523" s="309"/>
      <c r="P523" s="309"/>
      <c r="Q523" s="309"/>
      <c r="R523" s="309"/>
      <c r="S523" s="309"/>
      <c r="T523" s="309"/>
      <c r="U523" s="312"/>
      <c r="V523" s="309"/>
      <c r="W523" s="309"/>
      <c r="X523" s="309"/>
      <c r="Y523" s="309"/>
      <c r="Z523" s="309"/>
    </row>
    <row r="524" spans="1:26" ht="11.25" customHeight="1">
      <c r="A524" s="323"/>
      <c r="B524" s="309"/>
      <c r="C524" s="309"/>
      <c r="D524" s="309"/>
      <c r="E524" s="309"/>
      <c r="F524" s="309"/>
      <c r="G524" s="309"/>
      <c r="H524" s="309"/>
      <c r="I524" s="309"/>
      <c r="J524" s="309"/>
      <c r="K524" s="309"/>
      <c r="L524" s="309"/>
      <c r="M524" s="309"/>
      <c r="N524" s="309"/>
      <c r="O524" s="309"/>
      <c r="P524" s="309"/>
      <c r="Q524" s="309"/>
      <c r="R524" s="309"/>
      <c r="S524" s="309"/>
      <c r="T524" s="309"/>
      <c r="U524" s="312"/>
      <c r="V524" s="309"/>
      <c r="W524" s="309"/>
      <c r="X524" s="309"/>
      <c r="Y524" s="309"/>
      <c r="Z524" s="309"/>
    </row>
    <row r="525" spans="1:26" ht="11.25" customHeight="1">
      <c r="A525" s="323"/>
      <c r="B525" s="309"/>
      <c r="C525" s="309"/>
      <c r="D525" s="309"/>
      <c r="E525" s="309"/>
      <c r="F525" s="309"/>
      <c r="G525" s="309"/>
      <c r="H525" s="309"/>
      <c r="I525" s="309"/>
      <c r="J525" s="309"/>
      <c r="K525" s="309"/>
      <c r="L525" s="309"/>
      <c r="M525" s="309"/>
      <c r="N525" s="309"/>
      <c r="O525" s="309"/>
      <c r="P525" s="309"/>
      <c r="Q525" s="309"/>
      <c r="R525" s="309"/>
      <c r="S525" s="309"/>
      <c r="T525" s="309"/>
      <c r="U525" s="312"/>
      <c r="V525" s="309"/>
      <c r="W525" s="309"/>
      <c r="X525" s="309"/>
      <c r="Y525" s="309"/>
      <c r="Z525" s="309"/>
    </row>
    <row r="526" spans="1:26" ht="11.25" customHeight="1">
      <c r="A526" s="323"/>
      <c r="B526" s="309"/>
      <c r="C526" s="309"/>
      <c r="D526" s="309"/>
      <c r="E526" s="309"/>
      <c r="F526" s="309"/>
      <c r="G526" s="309"/>
      <c r="H526" s="309"/>
      <c r="I526" s="309"/>
      <c r="J526" s="309"/>
      <c r="K526" s="309"/>
      <c r="L526" s="309"/>
      <c r="M526" s="309"/>
      <c r="N526" s="309"/>
      <c r="O526" s="309"/>
      <c r="P526" s="309"/>
      <c r="Q526" s="309"/>
      <c r="R526" s="309"/>
      <c r="S526" s="309"/>
      <c r="T526" s="309"/>
      <c r="U526" s="312"/>
      <c r="V526" s="309"/>
      <c r="W526" s="309"/>
      <c r="X526" s="309"/>
      <c r="Y526" s="309"/>
      <c r="Z526" s="309"/>
    </row>
    <row r="527" spans="1:26" ht="11.25" customHeight="1">
      <c r="A527" s="323"/>
      <c r="B527" s="309"/>
      <c r="C527" s="309"/>
      <c r="D527" s="309"/>
      <c r="E527" s="309"/>
      <c r="F527" s="309"/>
      <c r="G527" s="309"/>
      <c r="H527" s="309"/>
      <c r="I527" s="309"/>
      <c r="J527" s="309"/>
      <c r="K527" s="309"/>
      <c r="L527" s="309"/>
      <c r="M527" s="309"/>
      <c r="N527" s="309"/>
      <c r="O527" s="309"/>
      <c r="P527" s="309"/>
      <c r="Q527" s="309"/>
      <c r="R527" s="309"/>
      <c r="S527" s="309"/>
      <c r="T527" s="309"/>
      <c r="U527" s="312"/>
      <c r="V527" s="309"/>
      <c r="W527" s="309"/>
      <c r="X527" s="309"/>
      <c r="Y527" s="309"/>
      <c r="Z527" s="309"/>
    </row>
    <row r="528" spans="1:26" ht="11.25" customHeight="1">
      <c r="A528" s="323"/>
      <c r="B528" s="309"/>
      <c r="C528" s="309"/>
      <c r="D528" s="309"/>
      <c r="E528" s="309"/>
      <c r="F528" s="309"/>
      <c r="G528" s="309"/>
      <c r="H528" s="309"/>
      <c r="I528" s="309"/>
      <c r="J528" s="309"/>
      <c r="K528" s="309"/>
      <c r="L528" s="309"/>
      <c r="M528" s="309"/>
      <c r="N528" s="309"/>
      <c r="O528" s="309"/>
      <c r="P528" s="309"/>
      <c r="Q528" s="309"/>
      <c r="R528" s="309"/>
      <c r="S528" s="309"/>
      <c r="T528" s="309"/>
      <c r="U528" s="312"/>
      <c r="V528" s="309"/>
      <c r="W528" s="309"/>
      <c r="X528" s="309"/>
      <c r="Y528" s="309"/>
      <c r="Z528" s="309"/>
    </row>
    <row r="529" spans="1:26" ht="11.25" customHeight="1">
      <c r="A529" s="323"/>
      <c r="B529" s="309"/>
      <c r="C529" s="309"/>
      <c r="D529" s="309"/>
      <c r="E529" s="309"/>
      <c r="F529" s="309"/>
      <c r="G529" s="309"/>
      <c r="H529" s="309"/>
      <c r="I529" s="309"/>
      <c r="J529" s="309"/>
      <c r="K529" s="309"/>
      <c r="L529" s="309"/>
      <c r="M529" s="309"/>
      <c r="N529" s="309"/>
      <c r="O529" s="309"/>
      <c r="P529" s="309"/>
      <c r="Q529" s="309"/>
      <c r="R529" s="309"/>
      <c r="S529" s="309"/>
      <c r="T529" s="309"/>
      <c r="U529" s="312"/>
      <c r="V529" s="309"/>
      <c r="W529" s="309"/>
      <c r="X529" s="309"/>
      <c r="Y529" s="309"/>
      <c r="Z529" s="309"/>
    </row>
    <row r="530" spans="1:26" ht="11.25" customHeight="1">
      <c r="A530" s="323"/>
      <c r="B530" s="309"/>
      <c r="C530" s="309"/>
      <c r="D530" s="309"/>
      <c r="E530" s="309"/>
      <c r="F530" s="309"/>
      <c r="G530" s="309"/>
      <c r="H530" s="309"/>
      <c r="I530" s="309"/>
      <c r="J530" s="309"/>
      <c r="K530" s="309"/>
      <c r="L530" s="309"/>
      <c r="M530" s="309"/>
      <c r="N530" s="309"/>
      <c r="O530" s="309"/>
      <c r="P530" s="309"/>
      <c r="Q530" s="309"/>
      <c r="R530" s="309"/>
      <c r="S530" s="309"/>
      <c r="T530" s="309"/>
      <c r="U530" s="312"/>
      <c r="V530" s="309"/>
      <c r="W530" s="309"/>
      <c r="X530" s="309"/>
      <c r="Y530" s="309"/>
      <c r="Z530" s="309"/>
    </row>
    <row r="531" spans="1:26" ht="11.25" customHeight="1">
      <c r="A531" s="323"/>
      <c r="B531" s="309"/>
      <c r="C531" s="309"/>
      <c r="D531" s="309"/>
      <c r="E531" s="309"/>
      <c r="F531" s="309"/>
      <c r="G531" s="309"/>
      <c r="H531" s="309"/>
      <c r="I531" s="309"/>
      <c r="J531" s="309"/>
      <c r="K531" s="309"/>
      <c r="L531" s="309"/>
      <c r="M531" s="309"/>
      <c r="N531" s="309"/>
      <c r="O531" s="309"/>
      <c r="P531" s="309"/>
      <c r="Q531" s="309"/>
      <c r="R531" s="309"/>
      <c r="S531" s="309"/>
      <c r="T531" s="309"/>
      <c r="U531" s="312"/>
      <c r="V531" s="309"/>
      <c r="W531" s="309"/>
      <c r="X531" s="309"/>
      <c r="Y531" s="309"/>
      <c r="Z531" s="309"/>
    </row>
    <row r="532" spans="1:26" ht="11.25" customHeight="1">
      <c r="A532" s="323"/>
      <c r="B532" s="309"/>
      <c r="C532" s="309"/>
      <c r="D532" s="309"/>
      <c r="E532" s="309"/>
      <c r="F532" s="309"/>
      <c r="G532" s="309"/>
      <c r="H532" s="309"/>
      <c r="I532" s="309"/>
      <c r="J532" s="309"/>
      <c r="K532" s="309"/>
      <c r="L532" s="309"/>
      <c r="M532" s="309"/>
      <c r="N532" s="309"/>
      <c r="O532" s="309"/>
      <c r="P532" s="309"/>
      <c r="Q532" s="309"/>
      <c r="R532" s="309"/>
      <c r="S532" s="309"/>
      <c r="T532" s="309"/>
      <c r="U532" s="312"/>
      <c r="V532" s="309"/>
      <c r="W532" s="309"/>
      <c r="X532" s="309"/>
      <c r="Y532" s="309"/>
      <c r="Z532" s="309"/>
    </row>
    <row r="533" spans="1:26" ht="11.25" customHeight="1">
      <c r="A533" s="323"/>
      <c r="B533" s="309"/>
      <c r="C533" s="309"/>
      <c r="D533" s="309"/>
      <c r="E533" s="309"/>
      <c r="F533" s="309"/>
      <c r="G533" s="309"/>
      <c r="H533" s="309"/>
      <c r="I533" s="309"/>
      <c r="J533" s="309"/>
      <c r="K533" s="309"/>
      <c r="L533" s="309"/>
      <c r="M533" s="309"/>
      <c r="N533" s="309"/>
      <c r="O533" s="309"/>
      <c r="P533" s="309"/>
      <c r="Q533" s="309"/>
      <c r="R533" s="309"/>
      <c r="S533" s="309"/>
      <c r="T533" s="309"/>
      <c r="U533" s="312"/>
      <c r="V533" s="309"/>
      <c r="W533" s="309"/>
      <c r="X533" s="309"/>
      <c r="Y533" s="309"/>
      <c r="Z533" s="309"/>
    </row>
    <row r="534" spans="1:26" ht="11.25" customHeight="1">
      <c r="A534" s="323"/>
      <c r="B534" s="309"/>
      <c r="C534" s="309"/>
      <c r="D534" s="309"/>
      <c r="E534" s="309"/>
      <c r="F534" s="309"/>
      <c r="G534" s="309"/>
      <c r="H534" s="309"/>
      <c r="I534" s="309"/>
      <c r="J534" s="309"/>
      <c r="K534" s="309"/>
      <c r="L534" s="309"/>
      <c r="M534" s="309"/>
      <c r="N534" s="309"/>
      <c r="O534" s="309"/>
      <c r="P534" s="309"/>
      <c r="Q534" s="309"/>
      <c r="R534" s="309"/>
      <c r="S534" s="309"/>
      <c r="T534" s="309"/>
      <c r="U534" s="312"/>
      <c r="V534" s="309"/>
      <c r="W534" s="309"/>
      <c r="X534" s="309"/>
      <c r="Y534" s="309"/>
      <c r="Z534" s="309"/>
    </row>
    <row r="535" spans="1:26" ht="11.25" customHeight="1">
      <c r="A535" s="323"/>
      <c r="B535" s="309"/>
      <c r="C535" s="309"/>
      <c r="D535" s="309"/>
      <c r="E535" s="309"/>
      <c r="F535" s="309"/>
      <c r="G535" s="309"/>
      <c r="H535" s="309"/>
      <c r="I535" s="309"/>
      <c r="J535" s="309"/>
      <c r="K535" s="309"/>
      <c r="L535" s="309"/>
      <c r="M535" s="309"/>
      <c r="N535" s="309"/>
      <c r="O535" s="309"/>
      <c r="P535" s="309"/>
      <c r="Q535" s="309"/>
      <c r="R535" s="309"/>
      <c r="S535" s="309"/>
      <c r="T535" s="309"/>
      <c r="U535" s="312"/>
      <c r="V535" s="309"/>
      <c r="W535" s="309"/>
      <c r="X535" s="309"/>
      <c r="Y535" s="309"/>
      <c r="Z535" s="309"/>
    </row>
    <row r="536" spans="1:26" ht="11.25" customHeight="1">
      <c r="A536" s="323"/>
      <c r="B536" s="309"/>
      <c r="C536" s="309"/>
      <c r="D536" s="309"/>
      <c r="E536" s="309"/>
      <c r="F536" s="309"/>
      <c r="G536" s="309"/>
      <c r="H536" s="309"/>
      <c r="I536" s="309"/>
      <c r="J536" s="309"/>
      <c r="K536" s="309"/>
      <c r="L536" s="309"/>
      <c r="M536" s="309"/>
      <c r="N536" s="309"/>
      <c r="O536" s="309"/>
      <c r="P536" s="309"/>
      <c r="Q536" s="309"/>
      <c r="R536" s="309"/>
      <c r="S536" s="309"/>
      <c r="T536" s="309"/>
      <c r="U536" s="312"/>
      <c r="V536" s="309"/>
      <c r="W536" s="309"/>
      <c r="X536" s="309"/>
      <c r="Y536" s="309"/>
      <c r="Z536" s="309"/>
    </row>
    <row r="537" spans="1:26" ht="11.25" customHeight="1">
      <c r="A537" s="323"/>
      <c r="B537" s="309"/>
      <c r="C537" s="309"/>
      <c r="D537" s="309"/>
      <c r="E537" s="309"/>
      <c r="F537" s="309"/>
      <c r="G537" s="309"/>
      <c r="H537" s="309"/>
      <c r="I537" s="309"/>
      <c r="J537" s="309"/>
      <c r="K537" s="309"/>
      <c r="L537" s="309"/>
      <c r="M537" s="309"/>
      <c r="N537" s="309"/>
      <c r="O537" s="309"/>
      <c r="P537" s="309"/>
      <c r="Q537" s="309"/>
      <c r="R537" s="309"/>
      <c r="S537" s="309"/>
      <c r="T537" s="309"/>
      <c r="U537" s="312"/>
      <c r="V537" s="309"/>
      <c r="W537" s="309"/>
      <c r="X537" s="309"/>
      <c r="Y537" s="309"/>
      <c r="Z537" s="309"/>
    </row>
    <row r="538" spans="1:26" ht="11.25" customHeight="1">
      <c r="A538" s="323"/>
      <c r="B538" s="309"/>
      <c r="C538" s="309"/>
      <c r="D538" s="309"/>
      <c r="E538" s="309"/>
      <c r="F538" s="309"/>
      <c r="G538" s="309"/>
      <c r="H538" s="309"/>
      <c r="I538" s="309"/>
      <c r="J538" s="309"/>
      <c r="K538" s="309"/>
      <c r="L538" s="309"/>
      <c r="M538" s="309"/>
      <c r="N538" s="309"/>
      <c r="O538" s="309"/>
      <c r="P538" s="309"/>
      <c r="Q538" s="309"/>
      <c r="R538" s="309"/>
      <c r="S538" s="309"/>
      <c r="T538" s="309"/>
      <c r="U538" s="312"/>
      <c r="V538" s="309"/>
      <c r="W538" s="309"/>
      <c r="X538" s="309"/>
      <c r="Y538" s="309"/>
      <c r="Z538" s="309"/>
    </row>
    <row r="539" spans="1:26" ht="11.25" customHeight="1">
      <c r="A539" s="323"/>
      <c r="B539" s="309"/>
      <c r="C539" s="309"/>
      <c r="D539" s="309"/>
      <c r="E539" s="309"/>
      <c r="F539" s="309"/>
      <c r="G539" s="309"/>
      <c r="H539" s="309"/>
      <c r="I539" s="309"/>
      <c r="J539" s="309"/>
      <c r="K539" s="309"/>
      <c r="L539" s="309"/>
      <c r="M539" s="309"/>
      <c r="N539" s="309"/>
      <c r="O539" s="309"/>
      <c r="P539" s="309"/>
      <c r="Q539" s="309"/>
      <c r="R539" s="309"/>
      <c r="S539" s="309"/>
      <c r="T539" s="309"/>
      <c r="U539" s="312"/>
      <c r="V539" s="309"/>
      <c r="W539" s="309"/>
      <c r="X539" s="309"/>
      <c r="Y539" s="309"/>
      <c r="Z539" s="309"/>
    </row>
    <row r="540" spans="1:26" ht="11.25" customHeight="1">
      <c r="A540" s="323"/>
      <c r="B540" s="309"/>
      <c r="C540" s="309"/>
      <c r="D540" s="309"/>
      <c r="E540" s="309"/>
      <c r="F540" s="309"/>
      <c r="G540" s="309"/>
      <c r="H540" s="309"/>
      <c r="I540" s="309"/>
      <c r="J540" s="309"/>
      <c r="K540" s="309"/>
      <c r="L540" s="309"/>
      <c r="M540" s="309"/>
      <c r="N540" s="309"/>
      <c r="O540" s="309"/>
      <c r="P540" s="309"/>
      <c r="Q540" s="309"/>
      <c r="R540" s="309"/>
      <c r="S540" s="309"/>
      <c r="T540" s="309"/>
      <c r="U540" s="312"/>
      <c r="V540" s="309"/>
      <c r="W540" s="309"/>
      <c r="X540" s="309"/>
      <c r="Y540" s="309"/>
      <c r="Z540" s="309"/>
    </row>
    <row r="541" spans="1:26" ht="11.25" customHeight="1">
      <c r="A541" s="323"/>
      <c r="B541" s="309"/>
      <c r="C541" s="309"/>
      <c r="D541" s="309"/>
      <c r="E541" s="309"/>
      <c r="F541" s="309"/>
      <c r="G541" s="309"/>
      <c r="H541" s="309"/>
      <c r="I541" s="309"/>
      <c r="J541" s="309"/>
      <c r="K541" s="309"/>
      <c r="L541" s="309"/>
      <c r="M541" s="309"/>
      <c r="N541" s="309"/>
      <c r="O541" s="309"/>
      <c r="P541" s="309"/>
      <c r="Q541" s="309"/>
      <c r="R541" s="309"/>
      <c r="S541" s="309"/>
      <c r="T541" s="309"/>
      <c r="U541" s="312"/>
      <c r="V541" s="309"/>
      <c r="W541" s="309"/>
      <c r="X541" s="309"/>
      <c r="Y541" s="309"/>
      <c r="Z541" s="309"/>
    </row>
    <row r="542" spans="1:26" ht="11.25" customHeight="1">
      <c r="A542" s="323"/>
      <c r="B542" s="309"/>
      <c r="C542" s="309"/>
      <c r="D542" s="309"/>
      <c r="E542" s="309"/>
      <c r="F542" s="309"/>
      <c r="G542" s="309"/>
      <c r="H542" s="309"/>
      <c r="I542" s="309"/>
      <c r="J542" s="309"/>
      <c r="K542" s="309"/>
      <c r="L542" s="309"/>
      <c r="M542" s="309"/>
      <c r="N542" s="309"/>
      <c r="O542" s="309"/>
      <c r="P542" s="309"/>
      <c r="Q542" s="309"/>
      <c r="R542" s="309"/>
      <c r="S542" s="309"/>
      <c r="T542" s="309"/>
      <c r="U542" s="312"/>
      <c r="V542" s="309"/>
      <c r="W542" s="309"/>
      <c r="X542" s="309"/>
      <c r="Y542" s="309"/>
      <c r="Z542" s="309"/>
    </row>
    <row r="543" spans="1:26" ht="11.25" customHeight="1">
      <c r="A543" s="323"/>
      <c r="B543" s="309"/>
      <c r="C543" s="309"/>
      <c r="D543" s="309"/>
      <c r="E543" s="309"/>
      <c r="F543" s="309"/>
      <c r="G543" s="309"/>
      <c r="H543" s="309"/>
      <c r="I543" s="309"/>
      <c r="J543" s="309"/>
      <c r="K543" s="309"/>
      <c r="L543" s="309"/>
      <c r="M543" s="309"/>
      <c r="N543" s="309"/>
      <c r="O543" s="309"/>
      <c r="P543" s="309"/>
      <c r="Q543" s="309"/>
      <c r="R543" s="309"/>
      <c r="S543" s="309"/>
      <c r="T543" s="309"/>
      <c r="U543" s="312"/>
      <c r="V543" s="309"/>
      <c r="W543" s="309"/>
      <c r="X543" s="309"/>
      <c r="Y543" s="309"/>
      <c r="Z543" s="309"/>
    </row>
    <row r="544" spans="1:26" ht="11.25" customHeight="1">
      <c r="A544" s="323"/>
      <c r="B544" s="309"/>
      <c r="C544" s="309"/>
      <c r="D544" s="309"/>
      <c r="E544" s="309"/>
      <c r="F544" s="309"/>
      <c r="G544" s="309"/>
      <c r="H544" s="309"/>
      <c r="I544" s="309"/>
      <c r="J544" s="309"/>
      <c r="K544" s="309"/>
      <c r="L544" s="309"/>
      <c r="M544" s="309"/>
      <c r="N544" s="309"/>
      <c r="O544" s="309"/>
      <c r="P544" s="309"/>
      <c r="Q544" s="309"/>
      <c r="R544" s="309"/>
      <c r="S544" s="309"/>
      <c r="T544" s="309"/>
      <c r="U544" s="312"/>
      <c r="V544" s="309"/>
      <c r="W544" s="309"/>
      <c r="X544" s="309"/>
      <c r="Y544" s="309"/>
      <c r="Z544" s="309"/>
    </row>
    <row r="545" spans="1:26" ht="11.25" customHeight="1">
      <c r="A545" s="323"/>
      <c r="B545" s="309"/>
      <c r="C545" s="309"/>
      <c r="D545" s="309"/>
      <c r="E545" s="309"/>
      <c r="F545" s="309"/>
      <c r="G545" s="309"/>
      <c r="H545" s="309"/>
      <c r="I545" s="309"/>
      <c r="J545" s="309"/>
      <c r="K545" s="309"/>
      <c r="L545" s="309"/>
      <c r="M545" s="309"/>
      <c r="N545" s="309"/>
      <c r="O545" s="309"/>
      <c r="P545" s="309"/>
      <c r="Q545" s="309"/>
      <c r="R545" s="309"/>
      <c r="S545" s="309"/>
      <c r="T545" s="309"/>
      <c r="U545" s="312"/>
      <c r="V545" s="309"/>
      <c r="W545" s="309"/>
      <c r="X545" s="309"/>
      <c r="Y545" s="309"/>
      <c r="Z545" s="309"/>
    </row>
    <row r="546" spans="1:26" ht="11.25" customHeight="1">
      <c r="A546" s="323"/>
      <c r="B546" s="309"/>
      <c r="C546" s="309"/>
      <c r="D546" s="309"/>
      <c r="E546" s="309"/>
      <c r="F546" s="309"/>
      <c r="G546" s="309"/>
      <c r="H546" s="309"/>
      <c r="I546" s="309"/>
      <c r="J546" s="309"/>
      <c r="K546" s="309"/>
      <c r="L546" s="309"/>
      <c r="M546" s="309"/>
      <c r="N546" s="309"/>
      <c r="O546" s="309"/>
      <c r="P546" s="309"/>
      <c r="Q546" s="309"/>
      <c r="R546" s="309"/>
      <c r="S546" s="309"/>
      <c r="T546" s="309"/>
      <c r="U546" s="312"/>
      <c r="V546" s="309"/>
      <c r="W546" s="309"/>
      <c r="X546" s="309"/>
      <c r="Y546" s="309"/>
      <c r="Z546" s="309"/>
    </row>
    <row r="547" spans="1:26" ht="11.25" customHeight="1">
      <c r="A547" s="323"/>
      <c r="B547" s="309"/>
      <c r="C547" s="309"/>
      <c r="D547" s="309"/>
      <c r="E547" s="309"/>
      <c r="F547" s="309"/>
      <c r="G547" s="309"/>
      <c r="H547" s="309"/>
      <c r="I547" s="309"/>
      <c r="J547" s="309"/>
      <c r="K547" s="309"/>
      <c r="L547" s="309"/>
      <c r="M547" s="309"/>
      <c r="N547" s="309"/>
      <c r="O547" s="309"/>
      <c r="P547" s="309"/>
      <c r="Q547" s="309"/>
      <c r="R547" s="309"/>
      <c r="S547" s="309"/>
      <c r="T547" s="309"/>
      <c r="U547" s="312"/>
      <c r="V547" s="309"/>
      <c r="W547" s="309"/>
      <c r="X547" s="309"/>
      <c r="Y547" s="309"/>
      <c r="Z547" s="309"/>
    </row>
    <row r="548" spans="1:26" ht="11.25" customHeight="1">
      <c r="A548" s="323"/>
      <c r="B548" s="309"/>
      <c r="C548" s="309"/>
      <c r="D548" s="309"/>
      <c r="E548" s="309"/>
      <c r="F548" s="309"/>
      <c r="G548" s="309"/>
      <c r="H548" s="309"/>
      <c r="I548" s="309"/>
      <c r="J548" s="309"/>
      <c r="K548" s="309"/>
      <c r="L548" s="309"/>
      <c r="M548" s="309"/>
      <c r="N548" s="309"/>
      <c r="O548" s="309"/>
      <c r="P548" s="309"/>
      <c r="Q548" s="309"/>
      <c r="R548" s="309"/>
      <c r="S548" s="309"/>
      <c r="T548" s="309"/>
      <c r="U548" s="312"/>
      <c r="V548" s="309"/>
      <c r="W548" s="309"/>
      <c r="X548" s="309"/>
      <c r="Y548" s="309"/>
      <c r="Z548" s="309"/>
    </row>
    <row r="549" spans="1:26" ht="11.25" customHeight="1">
      <c r="A549" s="323"/>
      <c r="B549" s="309"/>
      <c r="C549" s="309"/>
      <c r="D549" s="309"/>
      <c r="E549" s="309"/>
      <c r="F549" s="309"/>
      <c r="G549" s="309"/>
      <c r="H549" s="309"/>
      <c r="I549" s="309"/>
      <c r="J549" s="309"/>
      <c r="K549" s="309"/>
      <c r="L549" s="309"/>
      <c r="M549" s="309"/>
      <c r="N549" s="309"/>
      <c r="O549" s="309"/>
      <c r="P549" s="309"/>
      <c r="Q549" s="309"/>
      <c r="R549" s="309"/>
      <c r="S549" s="309"/>
      <c r="T549" s="309"/>
      <c r="U549" s="312"/>
      <c r="V549" s="309"/>
      <c r="W549" s="309"/>
      <c r="X549" s="309"/>
      <c r="Y549" s="309"/>
      <c r="Z549" s="309"/>
    </row>
    <row r="550" spans="1:26" ht="11.25" customHeight="1">
      <c r="A550" s="323"/>
      <c r="B550" s="309"/>
      <c r="C550" s="309"/>
      <c r="D550" s="309"/>
      <c r="E550" s="309"/>
      <c r="F550" s="309"/>
      <c r="G550" s="309"/>
      <c r="H550" s="309"/>
      <c r="I550" s="309"/>
      <c r="J550" s="309"/>
      <c r="K550" s="309"/>
      <c r="L550" s="309"/>
      <c r="M550" s="309"/>
      <c r="N550" s="309"/>
      <c r="O550" s="309"/>
      <c r="P550" s="309"/>
      <c r="Q550" s="309"/>
      <c r="R550" s="309"/>
      <c r="S550" s="309"/>
      <c r="T550" s="309"/>
      <c r="U550" s="312"/>
      <c r="V550" s="309"/>
      <c r="W550" s="309"/>
      <c r="X550" s="309"/>
      <c r="Y550" s="309"/>
      <c r="Z550" s="309"/>
    </row>
    <row r="551" spans="1:26" ht="11.25" customHeight="1">
      <c r="A551" s="323"/>
      <c r="B551" s="309"/>
      <c r="C551" s="309"/>
      <c r="D551" s="309"/>
      <c r="E551" s="309"/>
      <c r="F551" s="309"/>
      <c r="G551" s="309"/>
      <c r="H551" s="309"/>
      <c r="I551" s="309"/>
      <c r="J551" s="309"/>
      <c r="K551" s="309"/>
      <c r="L551" s="309"/>
      <c r="M551" s="309"/>
      <c r="N551" s="309"/>
      <c r="O551" s="309"/>
      <c r="P551" s="309"/>
      <c r="Q551" s="309"/>
      <c r="R551" s="309"/>
      <c r="S551" s="309"/>
      <c r="T551" s="309"/>
      <c r="U551" s="312"/>
      <c r="V551" s="309"/>
      <c r="W551" s="309"/>
      <c r="X551" s="309"/>
      <c r="Y551" s="309"/>
      <c r="Z551" s="309"/>
    </row>
    <row r="552" spans="1:26" ht="11.25" customHeight="1">
      <c r="A552" s="323"/>
      <c r="B552" s="309"/>
      <c r="C552" s="309"/>
      <c r="D552" s="309"/>
      <c r="E552" s="309"/>
      <c r="F552" s="309"/>
      <c r="G552" s="309"/>
      <c r="H552" s="309"/>
      <c r="I552" s="309"/>
      <c r="J552" s="309"/>
      <c r="K552" s="309"/>
      <c r="L552" s="309"/>
      <c r="M552" s="309"/>
      <c r="N552" s="309"/>
      <c r="O552" s="309"/>
      <c r="P552" s="309"/>
      <c r="Q552" s="309"/>
      <c r="R552" s="309"/>
      <c r="S552" s="309"/>
      <c r="T552" s="309"/>
      <c r="U552" s="312"/>
      <c r="V552" s="309"/>
      <c r="W552" s="309"/>
      <c r="X552" s="309"/>
      <c r="Y552" s="309"/>
      <c r="Z552" s="309"/>
    </row>
    <row r="553" spans="1:26" ht="11.25" customHeight="1">
      <c r="A553" s="323"/>
      <c r="B553" s="309"/>
      <c r="C553" s="309"/>
      <c r="D553" s="309"/>
      <c r="E553" s="309"/>
      <c r="F553" s="309"/>
      <c r="G553" s="309"/>
      <c r="H553" s="309"/>
      <c r="I553" s="309"/>
      <c r="J553" s="309"/>
      <c r="K553" s="309"/>
      <c r="L553" s="309"/>
      <c r="M553" s="309"/>
      <c r="N553" s="309"/>
      <c r="O553" s="309"/>
      <c r="P553" s="309"/>
      <c r="Q553" s="309"/>
      <c r="R553" s="309"/>
      <c r="S553" s="309"/>
      <c r="T553" s="309"/>
      <c r="U553" s="312"/>
      <c r="V553" s="309"/>
      <c r="W553" s="309"/>
      <c r="X553" s="309"/>
      <c r="Y553" s="309"/>
      <c r="Z553" s="309"/>
    </row>
    <row r="554" spans="1:26" ht="11.25" customHeight="1">
      <c r="A554" s="323"/>
      <c r="B554" s="309"/>
      <c r="C554" s="309"/>
      <c r="D554" s="309"/>
      <c r="E554" s="309"/>
      <c r="F554" s="309"/>
      <c r="G554" s="309"/>
      <c r="H554" s="309"/>
      <c r="I554" s="309"/>
      <c r="J554" s="309"/>
      <c r="K554" s="309"/>
      <c r="L554" s="309"/>
      <c r="M554" s="309"/>
      <c r="N554" s="309"/>
      <c r="O554" s="309"/>
      <c r="P554" s="309"/>
      <c r="Q554" s="309"/>
      <c r="R554" s="309"/>
      <c r="S554" s="309"/>
      <c r="T554" s="309"/>
      <c r="U554" s="312"/>
      <c r="V554" s="309"/>
      <c r="W554" s="309"/>
      <c r="X554" s="309"/>
      <c r="Y554" s="309"/>
      <c r="Z554" s="309"/>
    </row>
    <row r="555" spans="1:26" ht="11.25" customHeight="1">
      <c r="A555" s="323"/>
      <c r="B555" s="309"/>
      <c r="C555" s="309"/>
      <c r="D555" s="309"/>
      <c r="E555" s="309"/>
      <c r="F555" s="309"/>
      <c r="G555" s="309"/>
      <c r="H555" s="309"/>
      <c r="I555" s="309"/>
      <c r="J555" s="309"/>
      <c r="K555" s="309"/>
      <c r="L555" s="309"/>
      <c r="M555" s="309"/>
      <c r="N555" s="309"/>
      <c r="O555" s="309"/>
      <c r="P555" s="309"/>
      <c r="Q555" s="309"/>
      <c r="R555" s="309"/>
      <c r="S555" s="309"/>
      <c r="T555" s="309"/>
      <c r="U555" s="312"/>
      <c r="V555" s="309"/>
      <c r="W555" s="309"/>
      <c r="X555" s="309"/>
      <c r="Y555" s="309"/>
      <c r="Z555" s="309"/>
    </row>
    <row r="556" spans="1:26" ht="11.25" customHeight="1">
      <c r="A556" s="323"/>
      <c r="B556" s="309"/>
      <c r="C556" s="309"/>
      <c r="D556" s="309"/>
      <c r="E556" s="309"/>
      <c r="F556" s="309"/>
      <c r="G556" s="309"/>
      <c r="H556" s="309"/>
      <c r="I556" s="309"/>
      <c r="J556" s="309"/>
      <c r="K556" s="309"/>
      <c r="L556" s="309"/>
      <c r="M556" s="309"/>
      <c r="N556" s="309"/>
      <c r="O556" s="309"/>
      <c r="P556" s="309"/>
      <c r="Q556" s="309"/>
      <c r="R556" s="309"/>
      <c r="S556" s="309"/>
      <c r="T556" s="309"/>
      <c r="U556" s="312"/>
      <c r="V556" s="309"/>
      <c r="W556" s="309"/>
      <c r="X556" s="309"/>
      <c r="Y556" s="309"/>
      <c r="Z556" s="309"/>
    </row>
    <row r="557" spans="1:26" ht="11.25" customHeight="1">
      <c r="A557" s="323"/>
      <c r="B557" s="309"/>
      <c r="C557" s="309"/>
      <c r="D557" s="309"/>
      <c r="E557" s="309"/>
      <c r="F557" s="309"/>
      <c r="G557" s="309"/>
      <c r="H557" s="309"/>
      <c r="I557" s="309"/>
      <c r="J557" s="309"/>
      <c r="K557" s="309"/>
      <c r="L557" s="309"/>
      <c r="M557" s="309"/>
      <c r="N557" s="309"/>
      <c r="O557" s="309"/>
      <c r="P557" s="309"/>
      <c r="Q557" s="309"/>
      <c r="R557" s="309"/>
      <c r="S557" s="309"/>
      <c r="T557" s="309"/>
      <c r="U557" s="312"/>
      <c r="V557" s="309"/>
      <c r="W557" s="309"/>
      <c r="X557" s="309"/>
      <c r="Y557" s="309"/>
      <c r="Z557" s="309"/>
    </row>
    <row r="558" spans="1:26" ht="11.25" customHeight="1">
      <c r="A558" s="323"/>
      <c r="B558" s="309"/>
      <c r="C558" s="309"/>
      <c r="D558" s="309"/>
      <c r="E558" s="309"/>
      <c r="F558" s="309"/>
      <c r="G558" s="309"/>
      <c r="H558" s="309"/>
      <c r="I558" s="309"/>
      <c r="J558" s="309"/>
      <c r="K558" s="309"/>
      <c r="L558" s="309"/>
      <c r="M558" s="309"/>
      <c r="N558" s="309"/>
      <c r="O558" s="309"/>
      <c r="P558" s="309"/>
      <c r="Q558" s="309"/>
      <c r="R558" s="309"/>
      <c r="S558" s="309"/>
      <c r="T558" s="309"/>
      <c r="U558" s="312"/>
      <c r="V558" s="309"/>
      <c r="W558" s="309"/>
      <c r="X558" s="309"/>
      <c r="Y558" s="309"/>
      <c r="Z558" s="309"/>
    </row>
    <row r="559" spans="1:26" ht="11.25" customHeight="1">
      <c r="A559" s="323"/>
      <c r="B559" s="309"/>
      <c r="C559" s="309"/>
      <c r="D559" s="309"/>
      <c r="E559" s="309"/>
      <c r="F559" s="309"/>
      <c r="G559" s="309"/>
      <c r="H559" s="309"/>
      <c r="I559" s="309"/>
      <c r="J559" s="309"/>
      <c r="K559" s="309"/>
      <c r="L559" s="309"/>
      <c r="M559" s="309"/>
      <c r="N559" s="309"/>
      <c r="O559" s="309"/>
      <c r="P559" s="309"/>
      <c r="Q559" s="309"/>
      <c r="R559" s="309"/>
      <c r="S559" s="309"/>
      <c r="T559" s="309"/>
      <c r="U559" s="312"/>
      <c r="V559" s="309"/>
      <c r="W559" s="309"/>
      <c r="X559" s="309"/>
      <c r="Y559" s="309"/>
      <c r="Z559" s="309"/>
    </row>
    <row r="560" spans="1:26" ht="11.25" customHeight="1">
      <c r="A560" s="323"/>
      <c r="B560" s="309"/>
      <c r="C560" s="309"/>
      <c r="D560" s="309"/>
      <c r="E560" s="309"/>
      <c r="F560" s="309"/>
      <c r="G560" s="309"/>
      <c r="H560" s="309"/>
      <c r="I560" s="309"/>
      <c r="J560" s="309"/>
      <c r="K560" s="309"/>
      <c r="L560" s="309"/>
      <c r="M560" s="309"/>
      <c r="N560" s="309"/>
      <c r="O560" s="309"/>
      <c r="P560" s="309"/>
      <c r="Q560" s="309"/>
      <c r="R560" s="309"/>
      <c r="S560" s="309"/>
      <c r="T560" s="309"/>
      <c r="U560" s="312"/>
      <c r="V560" s="309"/>
      <c r="W560" s="309"/>
      <c r="X560" s="309"/>
      <c r="Y560" s="309"/>
      <c r="Z560" s="309"/>
    </row>
    <row r="561" spans="1:26" ht="11.25" customHeight="1">
      <c r="A561" s="323"/>
      <c r="B561" s="309"/>
      <c r="C561" s="309"/>
      <c r="D561" s="309"/>
      <c r="E561" s="309"/>
      <c r="F561" s="309"/>
      <c r="G561" s="309"/>
      <c r="H561" s="309"/>
      <c r="I561" s="309"/>
      <c r="J561" s="309"/>
      <c r="K561" s="309"/>
      <c r="L561" s="309"/>
      <c r="M561" s="309"/>
      <c r="N561" s="309"/>
      <c r="O561" s="309"/>
      <c r="P561" s="309"/>
      <c r="Q561" s="309"/>
      <c r="R561" s="309"/>
      <c r="S561" s="309"/>
      <c r="T561" s="309"/>
      <c r="U561" s="312"/>
      <c r="V561" s="309"/>
      <c r="W561" s="309"/>
      <c r="X561" s="309"/>
      <c r="Y561" s="309"/>
      <c r="Z561" s="309"/>
    </row>
    <row r="562" spans="1:26" ht="11.25" customHeight="1">
      <c r="A562" s="323"/>
      <c r="B562" s="309"/>
      <c r="C562" s="309"/>
      <c r="D562" s="309"/>
      <c r="E562" s="309"/>
      <c r="F562" s="309"/>
      <c r="G562" s="309"/>
      <c r="H562" s="309"/>
      <c r="I562" s="309"/>
      <c r="J562" s="309"/>
      <c r="K562" s="309"/>
      <c r="L562" s="309"/>
      <c r="M562" s="309"/>
      <c r="N562" s="309"/>
      <c r="O562" s="309"/>
      <c r="P562" s="309"/>
      <c r="Q562" s="309"/>
      <c r="R562" s="309"/>
      <c r="S562" s="309"/>
      <c r="T562" s="309"/>
      <c r="U562" s="312"/>
      <c r="V562" s="309"/>
      <c r="W562" s="309"/>
      <c r="X562" s="309"/>
      <c r="Y562" s="309"/>
      <c r="Z562" s="309"/>
    </row>
    <row r="563" spans="1:26" ht="11.25" customHeight="1">
      <c r="A563" s="323"/>
      <c r="B563" s="309"/>
      <c r="C563" s="309"/>
      <c r="D563" s="309"/>
      <c r="E563" s="309"/>
      <c r="F563" s="309"/>
      <c r="G563" s="309"/>
      <c r="H563" s="309"/>
      <c r="I563" s="309"/>
      <c r="J563" s="309"/>
      <c r="K563" s="309"/>
      <c r="L563" s="309"/>
      <c r="M563" s="309"/>
      <c r="N563" s="309"/>
      <c r="O563" s="309"/>
      <c r="P563" s="309"/>
      <c r="Q563" s="309"/>
      <c r="R563" s="309"/>
      <c r="S563" s="309"/>
      <c r="T563" s="309"/>
      <c r="U563" s="312"/>
      <c r="V563" s="309"/>
      <c r="W563" s="309"/>
      <c r="X563" s="309"/>
      <c r="Y563" s="309"/>
      <c r="Z563" s="309"/>
    </row>
    <row r="564" spans="1:26" ht="11.25" customHeight="1">
      <c r="A564" s="323"/>
      <c r="B564" s="309"/>
      <c r="C564" s="309"/>
      <c r="D564" s="309"/>
      <c r="E564" s="309"/>
      <c r="F564" s="309"/>
      <c r="G564" s="309"/>
      <c r="H564" s="309"/>
      <c r="I564" s="309"/>
      <c r="J564" s="309"/>
      <c r="K564" s="309"/>
      <c r="L564" s="309"/>
      <c r="M564" s="309"/>
      <c r="N564" s="309"/>
      <c r="O564" s="309"/>
      <c r="P564" s="309"/>
      <c r="Q564" s="309"/>
      <c r="R564" s="309"/>
      <c r="S564" s="309"/>
      <c r="T564" s="309"/>
      <c r="U564" s="312"/>
      <c r="V564" s="309"/>
      <c r="W564" s="309"/>
      <c r="X564" s="309"/>
      <c r="Y564" s="309"/>
      <c r="Z564" s="309"/>
    </row>
    <row r="565" spans="1:26" ht="11.25" customHeight="1">
      <c r="A565" s="323"/>
      <c r="B565" s="309"/>
      <c r="C565" s="309"/>
      <c r="D565" s="309"/>
      <c r="E565" s="309"/>
      <c r="F565" s="309"/>
      <c r="G565" s="309"/>
      <c r="H565" s="309"/>
      <c r="I565" s="309"/>
      <c r="J565" s="309"/>
      <c r="K565" s="309"/>
      <c r="L565" s="309"/>
      <c r="M565" s="309"/>
      <c r="N565" s="309"/>
      <c r="O565" s="309"/>
      <c r="P565" s="309"/>
      <c r="Q565" s="309"/>
      <c r="R565" s="309"/>
      <c r="S565" s="309"/>
      <c r="T565" s="309"/>
      <c r="U565" s="312"/>
      <c r="V565" s="309"/>
      <c r="W565" s="309"/>
      <c r="X565" s="309"/>
      <c r="Y565" s="309"/>
      <c r="Z565" s="309"/>
    </row>
    <row r="566" spans="1:26" ht="11.25" customHeight="1">
      <c r="A566" s="323"/>
      <c r="B566" s="309"/>
      <c r="C566" s="309"/>
      <c r="D566" s="309"/>
      <c r="E566" s="309"/>
      <c r="F566" s="309"/>
      <c r="G566" s="309"/>
      <c r="H566" s="309"/>
      <c r="I566" s="309"/>
      <c r="J566" s="309"/>
      <c r="K566" s="309"/>
      <c r="L566" s="309"/>
      <c r="M566" s="309"/>
      <c r="N566" s="309"/>
      <c r="O566" s="309"/>
      <c r="P566" s="309"/>
      <c r="Q566" s="309"/>
      <c r="R566" s="309"/>
      <c r="S566" s="309"/>
      <c r="T566" s="309"/>
      <c r="U566" s="312"/>
      <c r="V566" s="309"/>
      <c r="W566" s="309"/>
      <c r="X566" s="309"/>
      <c r="Y566" s="309"/>
      <c r="Z566" s="309"/>
    </row>
    <row r="567" spans="1:26" ht="11.25" customHeight="1">
      <c r="A567" s="323"/>
      <c r="B567" s="309"/>
      <c r="C567" s="309"/>
      <c r="D567" s="309"/>
      <c r="E567" s="309"/>
      <c r="F567" s="309"/>
      <c r="G567" s="309"/>
      <c r="H567" s="309"/>
      <c r="I567" s="309"/>
      <c r="J567" s="309"/>
      <c r="K567" s="309"/>
      <c r="L567" s="309"/>
      <c r="M567" s="309"/>
      <c r="N567" s="309"/>
      <c r="O567" s="309"/>
      <c r="P567" s="309"/>
      <c r="Q567" s="309"/>
      <c r="R567" s="309"/>
      <c r="S567" s="309"/>
      <c r="T567" s="309"/>
      <c r="U567" s="312"/>
      <c r="V567" s="309"/>
      <c r="W567" s="309"/>
      <c r="X567" s="309"/>
      <c r="Y567" s="309"/>
      <c r="Z567" s="309"/>
    </row>
    <row r="568" spans="1:26" ht="11.25" customHeight="1">
      <c r="A568" s="323"/>
      <c r="B568" s="309"/>
      <c r="C568" s="309"/>
      <c r="D568" s="309"/>
      <c r="E568" s="309"/>
      <c r="F568" s="309"/>
      <c r="G568" s="309"/>
      <c r="H568" s="309"/>
      <c r="I568" s="309"/>
      <c r="J568" s="309"/>
      <c r="K568" s="309"/>
      <c r="L568" s="309"/>
      <c r="M568" s="309"/>
      <c r="N568" s="309"/>
      <c r="O568" s="309"/>
      <c r="P568" s="309"/>
      <c r="Q568" s="309"/>
      <c r="R568" s="309"/>
      <c r="S568" s="309"/>
      <c r="T568" s="309"/>
      <c r="U568" s="312"/>
      <c r="V568" s="309"/>
      <c r="W568" s="309"/>
      <c r="X568" s="309"/>
      <c r="Y568" s="309"/>
      <c r="Z568" s="309"/>
    </row>
    <row r="569" spans="1:26" ht="11.25" customHeight="1">
      <c r="A569" s="323"/>
      <c r="B569" s="309"/>
      <c r="C569" s="309"/>
      <c r="D569" s="309"/>
      <c r="E569" s="309"/>
      <c r="F569" s="309"/>
      <c r="G569" s="309"/>
      <c r="H569" s="309"/>
      <c r="I569" s="309"/>
      <c r="J569" s="309"/>
      <c r="K569" s="309"/>
      <c r="L569" s="309"/>
      <c r="M569" s="309"/>
      <c r="N569" s="309"/>
      <c r="O569" s="309"/>
      <c r="P569" s="309"/>
      <c r="Q569" s="309"/>
      <c r="R569" s="309"/>
      <c r="S569" s="309"/>
      <c r="T569" s="309"/>
      <c r="U569" s="312"/>
      <c r="V569" s="309"/>
      <c r="W569" s="309"/>
      <c r="X569" s="309"/>
      <c r="Y569" s="309"/>
      <c r="Z569" s="309"/>
    </row>
    <row r="570" spans="1:26" ht="11.25" customHeight="1">
      <c r="A570" s="323"/>
      <c r="B570" s="309"/>
      <c r="C570" s="309"/>
      <c r="D570" s="309"/>
      <c r="E570" s="309"/>
      <c r="F570" s="309"/>
      <c r="G570" s="309"/>
      <c r="H570" s="309"/>
      <c r="I570" s="309"/>
      <c r="J570" s="309"/>
      <c r="K570" s="309"/>
      <c r="L570" s="309"/>
      <c r="M570" s="309"/>
      <c r="N570" s="309"/>
      <c r="O570" s="309"/>
      <c r="P570" s="309"/>
      <c r="Q570" s="309"/>
      <c r="R570" s="309"/>
      <c r="S570" s="309"/>
      <c r="T570" s="309"/>
      <c r="U570" s="312"/>
      <c r="V570" s="309"/>
      <c r="W570" s="309"/>
      <c r="X570" s="309"/>
      <c r="Y570" s="309"/>
      <c r="Z570" s="309"/>
    </row>
    <row r="571" spans="1:26" ht="11.25" customHeight="1">
      <c r="A571" s="323"/>
      <c r="B571" s="309"/>
      <c r="C571" s="309"/>
      <c r="D571" s="309"/>
      <c r="E571" s="309"/>
      <c r="F571" s="309"/>
      <c r="G571" s="309"/>
      <c r="H571" s="309"/>
      <c r="I571" s="309"/>
      <c r="J571" s="309"/>
      <c r="K571" s="309"/>
      <c r="L571" s="309"/>
      <c r="M571" s="309"/>
      <c r="N571" s="309"/>
      <c r="O571" s="309"/>
      <c r="P571" s="309"/>
      <c r="Q571" s="309"/>
      <c r="R571" s="309"/>
      <c r="S571" s="309"/>
      <c r="T571" s="309"/>
      <c r="U571" s="312"/>
      <c r="V571" s="309"/>
      <c r="W571" s="309"/>
      <c r="X571" s="309"/>
      <c r="Y571" s="309"/>
      <c r="Z571" s="309"/>
    </row>
    <row r="572" spans="1:26" ht="11.25" customHeight="1">
      <c r="A572" s="323"/>
      <c r="B572" s="309"/>
      <c r="C572" s="309"/>
      <c r="D572" s="309"/>
      <c r="E572" s="309"/>
      <c r="F572" s="309"/>
      <c r="G572" s="309"/>
      <c r="H572" s="309"/>
      <c r="I572" s="309"/>
      <c r="J572" s="309"/>
      <c r="K572" s="309"/>
      <c r="L572" s="309"/>
      <c r="M572" s="309"/>
      <c r="N572" s="309"/>
      <c r="O572" s="309"/>
      <c r="P572" s="309"/>
      <c r="Q572" s="309"/>
      <c r="R572" s="309"/>
      <c r="S572" s="309"/>
      <c r="T572" s="309"/>
      <c r="U572" s="312"/>
      <c r="V572" s="309"/>
      <c r="W572" s="309"/>
      <c r="X572" s="309"/>
      <c r="Y572" s="309"/>
      <c r="Z572" s="309"/>
    </row>
    <row r="573" spans="1:26" ht="11.25" customHeight="1">
      <c r="A573" s="323"/>
      <c r="B573" s="309"/>
      <c r="C573" s="309"/>
      <c r="D573" s="309"/>
      <c r="E573" s="309"/>
      <c r="F573" s="309"/>
      <c r="G573" s="309"/>
      <c r="H573" s="309"/>
      <c r="I573" s="309"/>
      <c r="J573" s="309"/>
      <c r="K573" s="309"/>
      <c r="L573" s="309"/>
      <c r="M573" s="309"/>
      <c r="N573" s="309"/>
      <c r="O573" s="309"/>
      <c r="P573" s="309"/>
      <c r="Q573" s="309"/>
      <c r="R573" s="309"/>
      <c r="S573" s="309"/>
      <c r="T573" s="309"/>
      <c r="U573" s="312"/>
      <c r="V573" s="309"/>
      <c r="W573" s="309"/>
      <c r="X573" s="309"/>
      <c r="Y573" s="309"/>
      <c r="Z573" s="309"/>
    </row>
    <row r="574" spans="1:26" ht="11.25" customHeight="1">
      <c r="A574" s="323"/>
      <c r="B574" s="309"/>
      <c r="C574" s="309"/>
      <c r="D574" s="309"/>
      <c r="E574" s="309"/>
      <c r="F574" s="309"/>
      <c r="G574" s="309"/>
      <c r="H574" s="309"/>
      <c r="I574" s="309"/>
      <c r="J574" s="309"/>
      <c r="K574" s="309"/>
      <c r="L574" s="309"/>
      <c r="M574" s="309"/>
      <c r="N574" s="309"/>
      <c r="O574" s="309"/>
      <c r="P574" s="309"/>
      <c r="Q574" s="309"/>
      <c r="R574" s="309"/>
      <c r="S574" s="309"/>
      <c r="T574" s="309"/>
      <c r="U574" s="312"/>
      <c r="V574" s="309"/>
      <c r="W574" s="309"/>
      <c r="X574" s="309"/>
      <c r="Y574" s="309"/>
      <c r="Z574" s="309"/>
    </row>
    <row r="575" spans="1:26" ht="11.25" customHeight="1">
      <c r="A575" s="323"/>
      <c r="B575" s="309"/>
      <c r="C575" s="309"/>
      <c r="D575" s="309"/>
      <c r="E575" s="309"/>
      <c r="F575" s="309"/>
      <c r="G575" s="309"/>
      <c r="H575" s="309"/>
      <c r="I575" s="309"/>
      <c r="J575" s="309"/>
      <c r="K575" s="309"/>
      <c r="L575" s="309"/>
      <c r="M575" s="309"/>
      <c r="N575" s="309"/>
      <c r="O575" s="309"/>
      <c r="P575" s="309"/>
      <c r="Q575" s="309"/>
      <c r="R575" s="309"/>
      <c r="S575" s="309"/>
      <c r="T575" s="309"/>
      <c r="U575" s="312"/>
      <c r="V575" s="309"/>
      <c r="W575" s="309"/>
      <c r="X575" s="309"/>
      <c r="Y575" s="309"/>
      <c r="Z575" s="309"/>
    </row>
    <row r="576" spans="1:26" ht="11.25" customHeight="1">
      <c r="A576" s="323"/>
      <c r="B576" s="309"/>
      <c r="C576" s="309"/>
      <c r="D576" s="309"/>
      <c r="E576" s="309"/>
      <c r="F576" s="309"/>
      <c r="G576" s="309"/>
      <c r="H576" s="309"/>
      <c r="I576" s="309"/>
      <c r="J576" s="309"/>
      <c r="K576" s="309"/>
      <c r="L576" s="309"/>
      <c r="M576" s="309"/>
      <c r="N576" s="309"/>
      <c r="O576" s="309"/>
      <c r="P576" s="309"/>
      <c r="Q576" s="309"/>
      <c r="R576" s="309"/>
      <c r="S576" s="309"/>
      <c r="T576" s="309"/>
      <c r="U576" s="312"/>
      <c r="V576" s="309"/>
      <c r="W576" s="309"/>
      <c r="X576" s="309"/>
      <c r="Y576" s="309"/>
      <c r="Z576" s="309"/>
    </row>
    <row r="577" spans="1:26" ht="11.25" customHeight="1">
      <c r="A577" s="323"/>
      <c r="B577" s="309"/>
      <c r="C577" s="309"/>
      <c r="D577" s="309"/>
      <c r="E577" s="309"/>
      <c r="F577" s="309"/>
      <c r="G577" s="309"/>
      <c r="H577" s="309"/>
      <c r="I577" s="309"/>
      <c r="J577" s="309"/>
      <c r="K577" s="309"/>
      <c r="L577" s="309"/>
      <c r="M577" s="309"/>
      <c r="N577" s="309"/>
      <c r="O577" s="309"/>
      <c r="P577" s="309"/>
      <c r="Q577" s="309"/>
      <c r="R577" s="309"/>
      <c r="S577" s="309"/>
      <c r="T577" s="309"/>
      <c r="U577" s="312"/>
      <c r="V577" s="309"/>
      <c r="W577" s="309"/>
      <c r="X577" s="309"/>
      <c r="Y577" s="309"/>
      <c r="Z577" s="309"/>
    </row>
    <row r="578" spans="1:26" ht="11.25" customHeight="1">
      <c r="A578" s="323"/>
      <c r="B578" s="309"/>
      <c r="C578" s="309"/>
      <c r="D578" s="309"/>
      <c r="E578" s="309"/>
      <c r="F578" s="309"/>
      <c r="G578" s="309"/>
      <c r="H578" s="309"/>
      <c r="I578" s="309"/>
      <c r="J578" s="309"/>
      <c r="K578" s="309"/>
      <c r="L578" s="309"/>
      <c r="M578" s="309"/>
      <c r="N578" s="309"/>
      <c r="O578" s="309"/>
      <c r="P578" s="309"/>
      <c r="Q578" s="309"/>
      <c r="R578" s="309"/>
      <c r="S578" s="309"/>
      <c r="T578" s="309"/>
      <c r="U578" s="312"/>
      <c r="V578" s="309"/>
      <c r="W578" s="309"/>
      <c r="X578" s="309"/>
      <c r="Y578" s="309"/>
      <c r="Z578" s="309"/>
    </row>
    <row r="579" spans="1:26" ht="11.25" customHeight="1">
      <c r="A579" s="323"/>
      <c r="B579" s="309"/>
      <c r="C579" s="309"/>
      <c r="D579" s="309"/>
      <c r="E579" s="309"/>
      <c r="F579" s="309"/>
      <c r="G579" s="309"/>
      <c r="H579" s="309"/>
      <c r="I579" s="309"/>
      <c r="J579" s="309"/>
      <c r="K579" s="309"/>
      <c r="L579" s="309"/>
      <c r="M579" s="309"/>
      <c r="N579" s="309"/>
      <c r="O579" s="309"/>
      <c r="P579" s="309"/>
      <c r="Q579" s="309"/>
      <c r="R579" s="309"/>
      <c r="S579" s="309"/>
      <c r="T579" s="309"/>
      <c r="U579" s="312"/>
      <c r="V579" s="309"/>
      <c r="W579" s="309"/>
      <c r="X579" s="309"/>
      <c r="Y579" s="309"/>
      <c r="Z579" s="309"/>
    </row>
    <row r="580" spans="1:26" ht="11.25" customHeight="1">
      <c r="A580" s="323"/>
      <c r="B580" s="309"/>
      <c r="C580" s="309"/>
      <c r="D580" s="309"/>
      <c r="E580" s="309"/>
      <c r="F580" s="309"/>
      <c r="G580" s="309"/>
      <c r="H580" s="309"/>
      <c r="I580" s="309"/>
      <c r="J580" s="309"/>
      <c r="K580" s="309"/>
      <c r="L580" s="309"/>
      <c r="M580" s="309"/>
      <c r="N580" s="309"/>
      <c r="O580" s="309"/>
      <c r="P580" s="309"/>
      <c r="Q580" s="309"/>
      <c r="R580" s="309"/>
      <c r="S580" s="309"/>
      <c r="T580" s="309"/>
      <c r="U580" s="312"/>
      <c r="V580" s="309"/>
      <c r="W580" s="309"/>
      <c r="X580" s="309"/>
      <c r="Y580" s="309"/>
      <c r="Z580" s="309"/>
    </row>
    <row r="581" spans="1:26" ht="11.25" customHeight="1">
      <c r="A581" s="323"/>
      <c r="B581" s="309"/>
      <c r="C581" s="309"/>
      <c r="D581" s="309"/>
      <c r="E581" s="309"/>
      <c r="F581" s="309"/>
      <c r="G581" s="309"/>
      <c r="H581" s="309"/>
      <c r="I581" s="309"/>
      <c r="J581" s="309"/>
      <c r="K581" s="309"/>
      <c r="L581" s="309"/>
      <c r="M581" s="309"/>
      <c r="N581" s="309"/>
      <c r="O581" s="309"/>
      <c r="P581" s="309"/>
      <c r="Q581" s="309"/>
      <c r="R581" s="309"/>
      <c r="S581" s="309"/>
      <c r="T581" s="309"/>
      <c r="U581" s="312"/>
      <c r="V581" s="309"/>
      <c r="W581" s="309"/>
      <c r="X581" s="309"/>
      <c r="Y581" s="309"/>
      <c r="Z581" s="309"/>
    </row>
    <row r="582" spans="1:26" ht="11.25" customHeight="1">
      <c r="A582" s="323"/>
      <c r="B582" s="309"/>
      <c r="C582" s="309"/>
      <c r="D582" s="309"/>
      <c r="E582" s="309"/>
      <c r="F582" s="309"/>
      <c r="G582" s="309"/>
      <c r="H582" s="309"/>
      <c r="I582" s="309"/>
      <c r="J582" s="309"/>
      <c r="K582" s="309"/>
      <c r="L582" s="309"/>
      <c r="M582" s="309"/>
      <c r="N582" s="309"/>
      <c r="O582" s="309"/>
      <c r="P582" s="309"/>
      <c r="Q582" s="309"/>
      <c r="R582" s="309"/>
      <c r="S582" s="309"/>
      <c r="T582" s="309"/>
      <c r="U582" s="312"/>
      <c r="V582" s="309"/>
      <c r="W582" s="309"/>
      <c r="X582" s="309"/>
      <c r="Y582" s="309"/>
      <c r="Z582" s="309"/>
    </row>
    <row r="583" spans="1:26" ht="11.25" customHeight="1">
      <c r="A583" s="323"/>
      <c r="B583" s="309"/>
      <c r="C583" s="309"/>
      <c r="D583" s="309"/>
      <c r="E583" s="309"/>
      <c r="F583" s="309"/>
      <c r="G583" s="309"/>
      <c r="H583" s="309"/>
      <c r="I583" s="309"/>
      <c r="J583" s="309"/>
      <c r="K583" s="309"/>
      <c r="L583" s="309"/>
      <c r="M583" s="309"/>
      <c r="N583" s="309"/>
      <c r="O583" s="309"/>
      <c r="P583" s="309"/>
      <c r="Q583" s="309"/>
      <c r="R583" s="309"/>
      <c r="S583" s="309"/>
      <c r="T583" s="309"/>
      <c r="U583" s="312"/>
      <c r="V583" s="309"/>
      <c r="W583" s="309"/>
      <c r="X583" s="309"/>
      <c r="Y583" s="309"/>
      <c r="Z583" s="309"/>
    </row>
    <row r="584" spans="1:26" ht="11.25" customHeight="1">
      <c r="A584" s="323"/>
      <c r="B584" s="309"/>
      <c r="C584" s="309"/>
      <c r="D584" s="309"/>
      <c r="E584" s="309"/>
      <c r="F584" s="309"/>
      <c r="G584" s="309"/>
      <c r="H584" s="309"/>
      <c r="I584" s="309"/>
      <c r="J584" s="309"/>
      <c r="K584" s="309"/>
      <c r="L584" s="309"/>
      <c r="M584" s="309"/>
      <c r="N584" s="309"/>
      <c r="O584" s="309"/>
      <c r="P584" s="309"/>
      <c r="Q584" s="309"/>
      <c r="R584" s="309"/>
      <c r="S584" s="309"/>
      <c r="T584" s="309"/>
      <c r="U584" s="312"/>
      <c r="V584" s="309"/>
      <c r="W584" s="309"/>
      <c r="X584" s="309"/>
      <c r="Y584" s="309"/>
      <c r="Z584" s="309"/>
    </row>
    <row r="585" spans="1:26" ht="11.25" customHeight="1">
      <c r="A585" s="323"/>
      <c r="B585" s="309"/>
      <c r="C585" s="309"/>
      <c r="D585" s="309"/>
      <c r="E585" s="309"/>
      <c r="F585" s="309"/>
      <c r="G585" s="309"/>
      <c r="H585" s="309"/>
      <c r="I585" s="309"/>
      <c r="J585" s="309"/>
      <c r="K585" s="309"/>
      <c r="L585" s="309"/>
      <c r="M585" s="309"/>
      <c r="N585" s="309"/>
      <c r="O585" s="309"/>
      <c r="P585" s="309"/>
      <c r="Q585" s="309"/>
      <c r="R585" s="309"/>
      <c r="S585" s="309"/>
      <c r="T585" s="309"/>
      <c r="U585" s="312"/>
      <c r="V585" s="309"/>
      <c r="W585" s="309"/>
      <c r="X585" s="309"/>
      <c r="Y585" s="309"/>
      <c r="Z585" s="309"/>
    </row>
    <row r="586" spans="1:26" ht="11.25" customHeight="1">
      <c r="A586" s="323"/>
      <c r="B586" s="309"/>
      <c r="C586" s="309"/>
      <c r="D586" s="309"/>
      <c r="E586" s="309"/>
      <c r="F586" s="309"/>
      <c r="G586" s="309"/>
      <c r="H586" s="309"/>
      <c r="I586" s="309"/>
      <c r="J586" s="309"/>
      <c r="K586" s="309"/>
      <c r="L586" s="309"/>
      <c r="M586" s="309"/>
      <c r="N586" s="309"/>
      <c r="O586" s="309"/>
      <c r="P586" s="309"/>
      <c r="Q586" s="309"/>
      <c r="R586" s="309"/>
      <c r="S586" s="309"/>
      <c r="T586" s="309"/>
      <c r="U586" s="312"/>
      <c r="V586" s="309"/>
      <c r="W586" s="309"/>
      <c r="X586" s="309"/>
      <c r="Y586" s="309"/>
      <c r="Z586" s="309"/>
    </row>
    <row r="587" spans="1:26" ht="11.25" customHeight="1">
      <c r="A587" s="323"/>
      <c r="B587" s="309"/>
      <c r="C587" s="309"/>
      <c r="D587" s="309"/>
      <c r="E587" s="309"/>
      <c r="F587" s="309"/>
      <c r="G587" s="309"/>
      <c r="H587" s="309"/>
      <c r="I587" s="309"/>
      <c r="J587" s="309"/>
      <c r="K587" s="309"/>
      <c r="L587" s="309"/>
      <c r="M587" s="309"/>
      <c r="N587" s="309"/>
      <c r="O587" s="309"/>
      <c r="P587" s="309"/>
      <c r="Q587" s="309"/>
      <c r="R587" s="309"/>
      <c r="S587" s="309"/>
      <c r="T587" s="309"/>
      <c r="U587" s="312"/>
      <c r="V587" s="309"/>
      <c r="W587" s="309"/>
      <c r="X587" s="309"/>
      <c r="Y587" s="309"/>
      <c r="Z587" s="309"/>
    </row>
    <row r="588" spans="1:26" ht="11.25" customHeight="1">
      <c r="A588" s="323"/>
      <c r="B588" s="309"/>
      <c r="C588" s="309"/>
      <c r="D588" s="309"/>
      <c r="E588" s="309"/>
      <c r="F588" s="309"/>
      <c r="G588" s="309"/>
      <c r="H588" s="309"/>
      <c r="I588" s="309"/>
      <c r="J588" s="309"/>
      <c r="K588" s="309"/>
      <c r="L588" s="309"/>
      <c r="M588" s="309"/>
      <c r="N588" s="309"/>
      <c r="O588" s="309"/>
      <c r="P588" s="309"/>
      <c r="Q588" s="309"/>
      <c r="R588" s="309"/>
      <c r="S588" s="309"/>
      <c r="T588" s="309"/>
      <c r="U588" s="312"/>
      <c r="V588" s="309"/>
      <c r="W588" s="309"/>
      <c r="X588" s="309"/>
      <c r="Y588" s="309"/>
      <c r="Z588" s="309"/>
    </row>
    <row r="589" spans="1:26" ht="11.25" customHeight="1">
      <c r="A589" s="323"/>
      <c r="B589" s="309"/>
      <c r="C589" s="309"/>
      <c r="D589" s="309"/>
      <c r="E589" s="309"/>
      <c r="F589" s="309"/>
      <c r="G589" s="309"/>
      <c r="H589" s="309"/>
      <c r="I589" s="309"/>
      <c r="J589" s="309"/>
      <c r="K589" s="309"/>
      <c r="L589" s="309"/>
      <c r="M589" s="309"/>
      <c r="N589" s="309"/>
      <c r="O589" s="309"/>
      <c r="P589" s="309"/>
      <c r="Q589" s="309"/>
      <c r="R589" s="309"/>
      <c r="S589" s="309"/>
      <c r="T589" s="309"/>
      <c r="U589" s="312"/>
      <c r="V589" s="309"/>
      <c r="W589" s="309"/>
      <c r="X589" s="309"/>
      <c r="Y589" s="309"/>
      <c r="Z589" s="309"/>
    </row>
    <row r="590" spans="1:26" ht="11.25" customHeight="1">
      <c r="A590" s="323"/>
      <c r="B590" s="309"/>
      <c r="C590" s="309"/>
      <c r="D590" s="309"/>
      <c r="E590" s="309"/>
      <c r="F590" s="309"/>
      <c r="G590" s="309"/>
      <c r="H590" s="309"/>
      <c r="I590" s="309"/>
      <c r="J590" s="309"/>
      <c r="K590" s="309"/>
      <c r="L590" s="309"/>
      <c r="M590" s="309"/>
      <c r="N590" s="309"/>
      <c r="O590" s="309"/>
      <c r="P590" s="309"/>
      <c r="Q590" s="309"/>
      <c r="R590" s="309"/>
      <c r="S590" s="309"/>
      <c r="T590" s="309"/>
      <c r="U590" s="312"/>
      <c r="V590" s="309"/>
      <c r="W590" s="309"/>
      <c r="X590" s="309"/>
      <c r="Y590" s="309"/>
      <c r="Z590" s="309"/>
    </row>
    <row r="591" spans="1:26" ht="11.25" customHeight="1">
      <c r="A591" s="323"/>
      <c r="B591" s="309"/>
      <c r="C591" s="309"/>
      <c r="D591" s="309"/>
      <c r="E591" s="309"/>
      <c r="F591" s="309"/>
      <c r="G591" s="309"/>
      <c r="H591" s="309"/>
      <c r="I591" s="309"/>
      <c r="J591" s="309"/>
      <c r="K591" s="309"/>
      <c r="L591" s="309"/>
      <c r="M591" s="309"/>
      <c r="N591" s="309"/>
      <c r="O591" s="309"/>
      <c r="P591" s="309"/>
      <c r="Q591" s="309"/>
      <c r="R591" s="309"/>
      <c r="S591" s="309"/>
      <c r="T591" s="309"/>
      <c r="U591" s="312"/>
      <c r="V591" s="309"/>
      <c r="W591" s="309"/>
      <c r="X591" s="309"/>
      <c r="Y591" s="309"/>
      <c r="Z591" s="309"/>
    </row>
    <row r="592" spans="1:26" ht="11.25" customHeight="1">
      <c r="A592" s="323"/>
      <c r="B592" s="309"/>
      <c r="C592" s="309"/>
      <c r="D592" s="309"/>
      <c r="E592" s="309"/>
      <c r="F592" s="309"/>
      <c r="G592" s="309"/>
      <c r="H592" s="309"/>
      <c r="I592" s="309"/>
      <c r="J592" s="309"/>
      <c r="K592" s="309"/>
      <c r="L592" s="309"/>
      <c r="M592" s="309"/>
      <c r="N592" s="309"/>
      <c r="O592" s="309"/>
      <c r="P592" s="309"/>
      <c r="Q592" s="309"/>
      <c r="R592" s="309"/>
      <c r="S592" s="309"/>
      <c r="T592" s="309"/>
      <c r="U592" s="312"/>
      <c r="V592" s="309"/>
      <c r="W592" s="309"/>
      <c r="X592" s="309"/>
      <c r="Y592" s="309"/>
      <c r="Z592" s="309"/>
    </row>
    <row r="593" spans="1:26" ht="11.25" customHeight="1">
      <c r="A593" s="323"/>
      <c r="B593" s="309"/>
      <c r="C593" s="309"/>
      <c r="D593" s="309"/>
      <c r="E593" s="309"/>
      <c r="F593" s="309"/>
      <c r="G593" s="309"/>
      <c r="H593" s="309"/>
      <c r="I593" s="309"/>
      <c r="J593" s="309"/>
      <c r="K593" s="309"/>
      <c r="L593" s="309"/>
      <c r="M593" s="309"/>
      <c r="N593" s="309"/>
      <c r="O593" s="309"/>
      <c r="P593" s="309"/>
      <c r="Q593" s="309"/>
      <c r="R593" s="309"/>
      <c r="S593" s="309"/>
      <c r="T593" s="309"/>
      <c r="U593" s="312"/>
      <c r="V593" s="309"/>
      <c r="W593" s="309"/>
      <c r="X593" s="309"/>
      <c r="Y593" s="309"/>
      <c r="Z593" s="309"/>
    </row>
    <row r="594" spans="1:26" ht="11.25" customHeight="1">
      <c r="A594" s="323"/>
      <c r="B594" s="309"/>
      <c r="C594" s="309"/>
      <c r="D594" s="309"/>
      <c r="E594" s="309"/>
      <c r="F594" s="309"/>
      <c r="G594" s="309"/>
      <c r="H594" s="309"/>
      <c r="I594" s="309"/>
      <c r="J594" s="309"/>
      <c r="K594" s="309"/>
      <c r="L594" s="309"/>
      <c r="M594" s="309"/>
      <c r="N594" s="309"/>
      <c r="O594" s="309"/>
      <c r="P594" s="309"/>
      <c r="Q594" s="309"/>
      <c r="R594" s="309"/>
      <c r="S594" s="309"/>
      <c r="T594" s="309"/>
      <c r="U594" s="312"/>
      <c r="V594" s="309"/>
      <c r="W594" s="309"/>
      <c r="X594" s="309"/>
      <c r="Y594" s="309"/>
      <c r="Z594" s="309"/>
    </row>
    <row r="595" spans="1:26" ht="11.25" customHeight="1">
      <c r="A595" s="323"/>
      <c r="B595" s="309"/>
      <c r="C595" s="309"/>
      <c r="D595" s="309"/>
      <c r="E595" s="309"/>
      <c r="F595" s="309"/>
      <c r="G595" s="309"/>
      <c r="H595" s="309"/>
      <c r="I595" s="309"/>
      <c r="J595" s="309"/>
      <c r="K595" s="309"/>
      <c r="L595" s="309"/>
      <c r="M595" s="309"/>
      <c r="N595" s="309"/>
      <c r="O595" s="309"/>
      <c r="P595" s="309"/>
      <c r="Q595" s="309"/>
      <c r="R595" s="309"/>
      <c r="S595" s="309"/>
      <c r="T595" s="309"/>
      <c r="U595" s="312"/>
      <c r="V595" s="309"/>
      <c r="W595" s="309"/>
      <c r="X595" s="309"/>
      <c r="Y595" s="309"/>
      <c r="Z595" s="309"/>
    </row>
    <row r="596" spans="1:26" ht="11.25" customHeight="1">
      <c r="A596" s="323"/>
      <c r="B596" s="309"/>
      <c r="C596" s="309"/>
      <c r="D596" s="309"/>
      <c r="E596" s="309"/>
      <c r="F596" s="309"/>
      <c r="G596" s="309"/>
      <c r="H596" s="309"/>
      <c r="I596" s="309"/>
      <c r="J596" s="309"/>
      <c r="K596" s="309"/>
      <c r="L596" s="309"/>
      <c r="M596" s="309"/>
      <c r="N596" s="309"/>
      <c r="O596" s="309"/>
      <c r="P596" s="309"/>
      <c r="Q596" s="309"/>
      <c r="R596" s="309"/>
      <c r="S596" s="309"/>
      <c r="T596" s="309"/>
      <c r="U596" s="312"/>
      <c r="V596" s="309"/>
      <c r="W596" s="309"/>
      <c r="X596" s="309"/>
      <c r="Y596" s="309"/>
      <c r="Z596" s="309"/>
    </row>
    <row r="597" spans="1:26" ht="11.25" customHeight="1">
      <c r="A597" s="323"/>
      <c r="B597" s="309"/>
      <c r="C597" s="309"/>
      <c r="D597" s="309"/>
      <c r="E597" s="309"/>
      <c r="F597" s="309"/>
      <c r="G597" s="309"/>
      <c r="H597" s="309"/>
      <c r="I597" s="309"/>
      <c r="J597" s="309"/>
      <c r="K597" s="309"/>
      <c r="L597" s="309"/>
      <c r="M597" s="309"/>
      <c r="N597" s="309"/>
      <c r="O597" s="309"/>
      <c r="P597" s="309"/>
      <c r="Q597" s="309"/>
      <c r="R597" s="309"/>
      <c r="S597" s="309"/>
      <c r="T597" s="309"/>
      <c r="U597" s="312"/>
      <c r="V597" s="309"/>
      <c r="W597" s="309"/>
      <c r="X597" s="309"/>
      <c r="Y597" s="309"/>
      <c r="Z597" s="309"/>
    </row>
    <row r="598" spans="1:26" ht="11.25" customHeight="1">
      <c r="A598" s="323"/>
      <c r="B598" s="309"/>
      <c r="C598" s="309"/>
      <c r="D598" s="309"/>
      <c r="E598" s="309"/>
      <c r="F598" s="309"/>
      <c r="G598" s="309"/>
      <c r="H598" s="309"/>
      <c r="I598" s="309"/>
      <c r="J598" s="309"/>
      <c r="K598" s="309"/>
      <c r="L598" s="309"/>
      <c r="M598" s="309"/>
      <c r="N598" s="309"/>
      <c r="O598" s="309"/>
      <c r="P598" s="309"/>
      <c r="Q598" s="309"/>
      <c r="R598" s="309"/>
      <c r="S598" s="309"/>
      <c r="T598" s="309"/>
      <c r="U598" s="312"/>
      <c r="V598" s="309"/>
      <c r="W598" s="309"/>
      <c r="X598" s="309"/>
      <c r="Y598" s="309"/>
      <c r="Z598" s="309"/>
    </row>
    <row r="599" spans="1:26" ht="11.25" customHeight="1">
      <c r="A599" s="323"/>
      <c r="B599" s="309"/>
      <c r="C599" s="309"/>
      <c r="D599" s="309"/>
      <c r="E599" s="309"/>
      <c r="F599" s="309"/>
      <c r="G599" s="309"/>
      <c r="H599" s="309"/>
      <c r="I599" s="309"/>
      <c r="J599" s="309"/>
      <c r="K599" s="309"/>
      <c r="L599" s="309"/>
      <c r="M599" s="309"/>
      <c r="N599" s="309"/>
      <c r="O599" s="309"/>
      <c r="P599" s="309"/>
      <c r="Q599" s="309"/>
      <c r="R599" s="309"/>
      <c r="S599" s="309"/>
      <c r="T599" s="309"/>
      <c r="U599" s="312"/>
      <c r="V599" s="309"/>
      <c r="W599" s="309"/>
      <c r="X599" s="309"/>
      <c r="Y599" s="309"/>
      <c r="Z599" s="309"/>
    </row>
    <row r="600" spans="1:26" ht="11.25" customHeight="1">
      <c r="A600" s="323"/>
      <c r="B600" s="309"/>
      <c r="C600" s="309"/>
      <c r="D600" s="309"/>
      <c r="E600" s="309"/>
      <c r="F600" s="309"/>
      <c r="G600" s="309"/>
      <c r="H600" s="309"/>
      <c r="I600" s="309"/>
      <c r="J600" s="309"/>
      <c r="K600" s="309"/>
      <c r="L600" s="309"/>
      <c r="M600" s="309"/>
      <c r="N600" s="309"/>
      <c r="O600" s="309"/>
      <c r="P600" s="309"/>
      <c r="Q600" s="309"/>
      <c r="R600" s="309"/>
      <c r="S600" s="309"/>
      <c r="T600" s="309"/>
      <c r="U600" s="312"/>
      <c r="V600" s="309"/>
      <c r="W600" s="309"/>
      <c r="X600" s="309"/>
      <c r="Y600" s="309"/>
      <c r="Z600" s="309"/>
    </row>
    <row r="601" spans="1:26" ht="11.25" customHeight="1">
      <c r="A601" s="323"/>
      <c r="B601" s="309"/>
      <c r="C601" s="309"/>
      <c r="D601" s="309"/>
      <c r="E601" s="309"/>
      <c r="F601" s="309"/>
      <c r="G601" s="309"/>
      <c r="H601" s="309"/>
      <c r="I601" s="309"/>
      <c r="J601" s="309"/>
      <c r="K601" s="309"/>
      <c r="L601" s="309"/>
      <c r="M601" s="309"/>
      <c r="N601" s="309"/>
      <c r="O601" s="309"/>
      <c r="P601" s="309"/>
      <c r="Q601" s="309"/>
      <c r="R601" s="309"/>
      <c r="S601" s="309"/>
      <c r="T601" s="309"/>
      <c r="U601" s="312"/>
      <c r="V601" s="309"/>
      <c r="W601" s="309"/>
      <c r="X601" s="309"/>
      <c r="Y601" s="309"/>
      <c r="Z601" s="309"/>
    </row>
    <row r="602" spans="1:26" ht="11.25" customHeight="1">
      <c r="A602" s="323"/>
      <c r="B602" s="309"/>
      <c r="C602" s="309"/>
      <c r="D602" s="309"/>
      <c r="E602" s="309"/>
      <c r="F602" s="309"/>
      <c r="G602" s="309"/>
      <c r="H602" s="309"/>
      <c r="I602" s="309"/>
      <c r="J602" s="309"/>
      <c r="K602" s="309"/>
      <c r="L602" s="309"/>
      <c r="M602" s="309"/>
      <c r="N602" s="309"/>
      <c r="O602" s="309"/>
      <c r="P602" s="309"/>
      <c r="Q602" s="309"/>
      <c r="R602" s="309"/>
      <c r="S602" s="309"/>
      <c r="T602" s="309"/>
      <c r="U602" s="312"/>
      <c r="V602" s="309"/>
      <c r="W602" s="309"/>
      <c r="X602" s="309"/>
      <c r="Y602" s="309"/>
      <c r="Z602" s="309"/>
    </row>
    <row r="603" spans="1:26" ht="11.25" customHeight="1">
      <c r="A603" s="323"/>
      <c r="B603" s="309"/>
      <c r="C603" s="309"/>
      <c r="D603" s="309"/>
      <c r="E603" s="309"/>
      <c r="F603" s="309"/>
      <c r="G603" s="309"/>
      <c r="H603" s="309"/>
      <c r="I603" s="309"/>
      <c r="J603" s="309"/>
      <c r="K603" s="309"/>
      <c r="L603" s="309"/>
      <c r="M603" s="309"/>
      <c r="N603" s="309"/>
      <c r="O603" s="309"/>
      <c r="P603" s="309"/>
      <c r="Q603" s="309"/>
      <c r="R603" s="309"/>
      <c r="S603" s="309"/>
      <c r="T603" s="309"/>
      <c r="U603" s="312"/>
      <c r="V603" s="309"/>
      <c r="W603" s="309"/>
      <c r="X603" s="309"/>
      <c r="Y603" s="309"/>
      <c r="Z603" s="309"/>
    </row>
    <row r="604" spans="1:26" ht="11.25" customHeight="1">
      <c r="A604" s="323"/>
      <c r="B604" s="309"/>
      <c r="C604" s="309"/>
      <c r="D604" s="309"/>
      <c r="E604" s="309"/>
      <c r="F604" s="309"/>
      <c r="G604" s="309"/>
      <c r="H604" s="309"/>
      <c r="I604" s="309"/>
      <c r="J604" s="309"/>
      <c r="K604" s="309"/>
      <c r="L604" s="309"/>
      <c r="M604" s="309"/>
      <c r="N604" s="309"/>
      <c r="O604" s="309"/>
      <c r="P604" s="309"/>
      <c r="Q604" s="309"/>
      <c r="R604" s="309"/>
      <c r="S604" s="309"/>
      <c r="T604" s="309"/>
      <c r="U604" s="312"/>
      <c r="V604" s="309"/>
      <c r="W604" s="309"/>
      <c r="X604" s="309"/>
      <c r="Y604" s="309"/>
      <c r="Z604" s="309"/>
    </row>
    <row r="605" spans="1:26" ht="11.25" customHeight="1">
      <c r="A605" s="323"/>
      <c r="B605" s="309"/>
      <c r="C605" s="309"/>
      <c r="D605" s="309"/>
      <c r="E605" s="309"/>
      <c r="F605" s="309"/>
      <c r="G605" s="309"/>
      <c r="H605" s="309"/>
      <c r="I605" s="309"/>
      <c r="J605" s="309"/>
      <c r="K605" s="309"/>
      <c r="L605" s="309"/>
      <c r="M605" s="309"/>
      <c r="N605" s="309"/>
      <c r="O605" s="309"/>
      <c r="P605" s="309"/>
      <c r="Q605" s="309"/>
      <c r="R605" s="309"/>
      <c r="S605" s="309"/>
      <c r="T605" s="309"/>
      <c r="U605" s="312"/>
      <c r="V605" s="309"/>
      <c r="W605" s="309"/>
      <c r="X605" s="309"/>
      <c r="Y605" s="309"/>
      <c r="Z605" s="309"/>
    </row>
    <row r="606" spans="1:26" ht="11.25" customHeight="1">
      <c r="A606" s="323"/>
      <c r="B606" s="309"/>
      <c r="C606" s="309"/>
      <c r="D606" s="309"/>
      <c r="E606" s="309"/>
      <c r="F606" s="309"/>
      <c r="G606" s="309"/>
      <c r="H606" s="309"/>
      <c r="I606" s="309"/>
      <c r="J606" s="309"/>
      <c r="K606" s="309"/>
      <c r="L606" s="309"/>
      <c r="M606" s="309"/>
      <c r="N606" s="309"/>
      <c r="O606" s="309"/>
      <c r="P606" s="309"/>
      <c r="Q606" s="309"/>
      <c r="R606" s="309"/>
      <c r="S606" s="309"/>
      <c r="T606" s="309"/>
      <c r="U606" s="312"/>
      <c r="V606" s="309"/>
      <c r="W606" s="309"/>
      <c r="X606" s="309"/>
      <c r="Y606" s="309"/>
      <c r="Z606" s="309"/>
    </row>
    <row r="607" spans="1:26" ht="11.25" customHeight="1">
      <c r="A607" s="323"/>
      <c r="B607" s="309"/>
      <c r="C607" s="309"/>
      <c r="D607" s="309"/>
      <c r="E607" s="309"/>
      <c r="F607" s="309"/>
      <c r="G607" s="309"/>
      <c r="H607" s="309"/>
      <c r="I607" s="309"/>
      <c r="J607" s="309"/>
      <c r="K607" s="309"/>
      <c r="L607" s="309"/>
      <c r="M607" s="309"/>
      <c r="N607" s="309"/>
      <c r="O607" s="309"/>
      <c r="P607" s="309"/>
      <c r="Q607" s="309"/>
      <c r="R607" s="309"/>
      <c r="S607" s="309"/>
      <c r="T607" s="309"/>
      <c r="U607" s="312"/>
      <c r="V607" s="309"/>
      <c r="W607" s="309"/>
      <c r="X607" s="309"/>
      <c r="Y607" s="309"/>
      <c r="Z607" s="309"/>
    </row>
    <row r="608" spans="1:26" ht="11.25" customHeight="1">
      <c r="A608" s="323"/>
      <c r="B608" s="309"/>
      <c r="C608" s="309"/>
      <c r="D608" s="309"/>
      <c r="E608" s="309"/>
      <c r="F608" s="309"/>
      <c r="G608" s="309"/>
      <c r="H608" s="309"/>
      <c r="I608" s="309"/>
      <c r="J608" s="309"/>
      <c r="K608" s="309"/>
      <c r="L608" s="309"/>
      <c r="M608" s="309"/>
      <c r="N608" s="309"/>
      <c r="O608" s="309"/>
      <c r="P608" s="309"/>
      <c r="Q608" s="309"/>
      <c r="R608" s="309"/>
      <c r="S608" s="309"/>
      <c r="T608" s="309"/>
      <c r="U608" s="312"/>
      <c r="V608" s="309"/>
      <c r="W608" s="309"/>
      <c r="X608" s="309"/>
      <c r="Y608" s="309"/>
      <c r="Z608" s="309"/>
    </row>
    <row r="609" spans="1:26" ht="11.25" customHeight="1">
      <c r="A609" s="323"/>
      <c r="B609" s="309"/>
      <c r="C609" s="309"/>
      <c r="D609" s="309"/>
      <c r="E609" s="309"/>
      <c r="F609" s="309"/>
      <c r="G609" s="309"/>
      <c r="H609" s="309"/>
      <c r="I609" s="309"/>
      <c r="J609" s="309"/>
      <c r="K609" s="309"/>
      <c r="L609" s="309"/>
      <c r="M609" s="309"/>
      <c r="N609" s="309"/>
      <c r="O609" s="309"/>
      <c r="P609" s="309"/>
      <c r="Q609" s="309"/>
      <c r="R609" s="309"/>
      <c r="S609" s="309"/>
      <c r="T609" s="309"/>
      <c r="U609" s="312"/>
      <c r="V609" s="309"/>
      <c r="W609" s="309"/>
      <c r="X609" s="309"/>
      <c r="Y609" s="309"/>
      <c r="Z609" s="309"/>
    </row>
    <row r="610" spans="1:26" ht="11.25" customHeight="1">
      <c r="A610" s="323"/>
      <c r="B610" s="309"/>
      <c r="C610" s="309"/>
      <c r="D610" s="309"/>
      <c r="E610" s="309"/>
      <c r="F610" s="309"/>
      <c r="G610" s="309"/>
      <c r="H610" s="309"/>
      <c r="I610" s="309"/>
      <c r="J610" s="309"/>
      <c r="K610" s="309"/>
      <c r="L610" s="309"/>
      <c r="M610" s="309"/>
      <c r="N610" s="309"/>
      <c r="O610" s="309"/>
      <c r="P610" s="309"/>
      <c r="Q610" s="309"/>
      <c r="R610" s="309"/>
      <c r="S610" s="309"/>
      <c r="T610" s="309"/>
      <c r="U610" s="312"/>
      <c r="V610" s="309"/>
      <c r="W610" s="309"/>
      <c r="X610" s="309"/>
      <c r="Y610" s="309"/>
      <c r="Z610" s="309"/>
    </row>
    <row r="611" spans="1:26" ht="11.25" customHeight="1">
      <c r="A611" s="323"/>
      <c r="B611" s="309"/>
      <c r="C611" s="309"/>
      <c r="D611" s="309"/>
      <c r="E611" s="309"/>
      <c r="F611" s="309"/>
      <c r="G611" s="309"/>
      <c r="H611" s="309"/>
      <c r="I611" s="309"/>
      <c r="J611" s="309"/>
      <c r="K611" s="309"/>
      <c r="L611" s="309"/>
      <c r="M611" s="309"/>
      <c r="N611" s="309"/>
      <c r="O611" s="309"/>
      <c r="P611" s="309"/>
      <c r="Q611" s="309"/>
      <c r="R611" s="309"/>
      <c r="S611" s="309"/>
      <c r="T611" s="309"/>
      <c r="U611" s="312"/>
      <c r="V611" s="309"/>
      <c r="W611" s="309"/>
      <c r="X611" s="309"/>
      <c r="Y611" s="309"/>
      <c r="Z611" s="309"/>
    </row>
    <row r="612" spans="1:26" ht="11.25" customHeight="1">
      <c r="A612" s="323"/>
      <c r="B612" s="309"/>
      <c r="C612" s="309"/>
      <c r="D612" s="309"/>
      <c r="E612" s="309"/>
      <c r="F612" s="309"/>
      <c r="G612" s="309"/>
      <c r="H612" s="309"/>
      <c r="I612" s="309"/>
      <c r="J612" s="309"/>
      <c r="K612" s="309"/>
      <c r="L612" s="309"/>
      <c r="M612" s="309"/>
      <c r="N612" s="309"/>
      <c r="O612" s="309"/>
      <c r="P612" s="309"/>
      <c r="Q612" s="309"/>
      <c r="R612" s="309"/>
      <c r="S612" s="309"/>
      <c r="T612" s="309"/>
      <c r="U612" s="312"/>
      <c r="V612" s="309"/>
      <c r="W612" s="309"/>
      <c r="X612" s="309"/>
      <c r="Y612" s="309"/>
      <c r="Z612" s="309"/>
    </row>
    <row r="613" spans="1:26" ht="11.25" customHeight="1">
      <c r="A613" s="323"/>
      <c r="B613" s="309"/>
      <c r="C613" s="309"/>
      <c r="D613" s="309"/>
      <c r="E613" s="309"/>
      <c r="F613" s="309"/>
      <c r="G613" s="309"/>
      <c r="H613" s="309"/>
      <c r="I613" s="309"/>
      <c r="J613" s="309"/>
      <c r="K613" s="309"/>
      <c r="L613" s="309"/>
      <c r="M613" s="309"/>
      <c r="N613" s="309"/>
      <c r="O613" s="309"/>
      <c r="P613" s="309"/>
      <c r="Q613" s="309"/>
      <c r="R613" s="309"/>
      <c r="S613" s="309"/>
      <c r="T613" s="309"/>
      <c r="U613" s="312"/>
      <c r="V613" s="309"/>
      <c r="W613" s="309"/>
      <c r="X613" s="309"/>
      <c r="Y613" s="309"/>
      <c r="Z613" s="309"/>
    </row>
    <row r="614" spans="1:26" ht="11.25" customHeight="1">
      <c r="A614" s="323"/>
      <c r="B614" s="309"/>
      <c r="C614" s="309"/>
      <c r="D614" s="309"/>
      <c r="E614" s="309"/>
      <c r="F614" s="309"/>
      <c r="G614" s="309"/>
      <c r="H614" s="309"/>
      <c r="I614" s="309"/>
      <c r="J614" s="309"/>
      <c r="K614" s="309"/>
      <c r="L614" s="309"/>
      <c r="M614" s="309"/>
      <c r="N614" s="309"/>
      <c r="O614" s="309"/>
      <c r="P614" s="309"/>
      <c r="Q614" s="309"/>
      <c r="R614" s="309"/>
      <c r="S614" s="309"/>
      <c r="T614" s="309"/>
      <c r="U614" s="312"/>
      <c r="V614" s="309"/>
      <c r="W614" s="309"/>
      <c r="X614" s="309"/>
      <c r="Y614" s="309"/>
      <c r="Z614" s="309"/>
    </row>
    <row r="615" spans="1:26" ht="11.25" customHeight="1">
      <c r="A615" s="323"/>
      <c r="B615" s="309"/>
      <c r="C615" s="309"/>
      <c r="D615" s="309"/>
      <c r="E615" s="309"/>
      <c r="F615" s="309"/>
      <c r="G615" s="309"/>
      <c r="H615" s="309"/>
      <c r="I615" s="309"/>
      <c r="J615" s="309"/>
      <c r="K615" s="309"/>
      <c r="L615" s="309"/>
      <c r="M615" s="309"/>
      <c r="N615" s="309"/>
      <c r="O615" s="309"/>
      <c r="P615" s="309"/>
      <c r="Q615" s="309"/>
      <c r="R615" s="309"/>
      <c r="S615" s="309"/>
      <c r="T615" s="309"/>
      <c r="U615" s="312"/>
      <c r="V615" s="309"/>
      <c r="W615" s="309"/>
      <c r="X615" s="309"/>
      <c r="Y615" s="309"/>
      <c r="Z615" s="309"/>
    </row>
    <row r="616" spans="1:26" ht="11.25" customHeight="1">
      <c r="A616" s="323"/>
      <c r="B616" s="309"/>
      <c r="C616" s="309"/>
      <c r="D616" s="309"/>
      <c r="E616" s="309"/>
      <c r="F616" s="309"/>
      <c r="G616" s="309"/>
      <c r="H616" s="309"/>
      <c r="I616" s="309"/>
      <c r="J616" s="309"/>
      <c r="K616" s="309"/>
      <c r="L616" s="309"/>
      <c r="M616" s="309"/>
      <c r="N616" s="309"/>
      <c r="O616" s="309"/>
      <c r="P616" s="309"/>
      <c r="Q616" s="309"/>
      <c r="R616" s="309"/>
      <c r="S616" s="309"/>
      <c r="T616" s="309"/>
      <c r="U616" s="312"/>
      <c r="V616" s="309"/>
      <c r="W616" s="309"/>
      <c r="X616" s="309"/>
      <c r="Y616" s="309"/>
      <c r="Z616" s="309"/>
    </row>
    <row r="617" spans="1:26" ht="11.25" customHeight="1">
      <c r="A617" s="323"/>
      <c r="B617" s="309"/>
      <c r="C617" s="309"/>
      <c r="D617" s="309"/>
      <c r="E617" s="309"/>
      <c r="F617" s="309"/>
      <c r="G617" s="309"/>
      <c r="H617" s="309"/>
      <c r="I617" s="309"/>
      <c r="J617" s="309"/>
      <c r="K617" s="309"/>
      <c r="L617" s="309"/>
      <c r="M617" s="309"/>
      <c r="N617" s="309"/>
      <c r="O617" s="309"/>
      <c r="P617" s="309"/>
      <c r="Q617" s="309"/>
      <c r="R617" s="309"/>
      <c r="S617" s="309"/>
      <c r="T617" s="309"/>
      <c r="U617" s="312"/>
      <c r="V617" s="309"/>
      <c r="W617" s="309"/>
      <c r="X617" s="309"/>
      <c r="Y617" s="309"/>
      <c r="Z617" s="309"/>
    </row>
    <row r="618" spans="1:26" ht="11.25" customHeight="1">
      <c r="A618" s="323"/>
      <c r="B618" s="309"/>
      <c r="C618" s="309"/>
      <c r="D618" s="309"/>
      <c r="E618" s="309"/>
      <c r="F618" s="309"/>
      <c r="G618" s="309"/>
      <c r="H618" s="309"/>
      <c r="I618" s="309"/>
      <c r="J618" s="309"/>
      <c r="K618" s="309"/>
      <c r="L618" s="309"/>
      <c r="M618" s="309"/>
      <c r="N618" s="309"/>
      <c r="O618" s="309"/>
      <c r="P618" s="309"/>
      <c r="Q618" s="309"/>
      <c r="R618" s="309"/>
      <c r="S618" s="309"/>
      <c r="T618" s="309"/>
      <c r="U618" s="312"/>
      <c r="V618" s="309"/>
      <c r="W618" s="309"/>
      <c r="X618" s="309"/>
      <c r="Y618" s="309"/>
      <c r="Z618" s="309"/>
    </row>
    <row r="619" spans="1:26" ht="11.25" customHeight="1">
      <c r="A619" s="323"/>
      <c r="B619" s="309"/>
      <c r="C619" s="309"/>
      <c r="D619" s="309"/>
      <c r="E619" s="309"/>
      <c r="F619" s="309"/>
      <c r="G619" s="309"/>
      <c r="H619" s="309"/>
      <c r="I619" s="309"/>
      <c r="J619" s="309"/>
      <c r="K619" s="309"/>
      <c r="L619" s="309"/>
      <c r="M619" s="309"/>
      <c r="N619" s="309"/>
      <c r="O619" s="309"/>
      <c r="P619" s="309"/>
      <c r="Q619" s="309"/>
      <c r="R619" s="309"/>
      <c r="S619" s="309"/>
      <c r="T619" s="309"/>
      <c r="U619" s="312"/>
      <c r="V619" s="309"/>
      <c r="W619" s="309"/>
      <c r="X619" s="309"/>
      <c r="Y619" s="309"/>
      <c r="Z619" s="309"/>
    </row>
    <row r="620" spans="1:26" ht="11.25" customHeight="1">
      <c r="A620" s="323"/>
      <c r="B620" s="309"/>
      <c r="C620" s="309"/>
      <c r="D620" s="309"/>
      <c r="E620" s="309"/>
      <c r="F620" s="309"/>
      <c r="G620" s="309"/>
      <c r="H620" s="309"/>
      <c r="I620" s="309"/>
      <c r="J620" s="309"/>
      <c r="K620" s="309"/>
      <c r="L620" s="309"/>
      <c r="M620" s="309"/>
      <c r="N620" s="309"/>
      <c r="O620" s="309"/>
      <c r="P620" s="309"/>
      <c r="Q620" s="309"/>
      <c r="R620" s="309"/>
      <c r="S620" s="309"/>
      <c r="T620" s="309"/>
      <c r="U620" s="312"/>
      <c r="V620" s="309"/>
      <c r="W620" s="309"/>
      <c r="X620" s="309"/>
      <c r="Y620" s="309"/>
      <c r="Z620" s="309"/>
    </row>
    <row r="621" spans="1:26" ht="11.25" customHeight="1">
      <c r="A621" s="323"/>
      <c r="B621" s="309"/>
      <c r="C621" s="309"/>
      <c r="D621" s="309"/>
      <c r="E621" s="309"/>
      <c r="F621" s="309"/>
      <c r="G621" s="309"/>
      <c r="H621" s="309"/>
      <c r="I621" s="309"/>
      <c r="J621" s="309"/>
      <c r="K621" s="309"/>
      <c r="L621" s="309"/>
      <c r="M621" s="309"/>
      <c r="N621" s="309"/>
      <c r="O621" s="309"/>
      <c r="P621" s="309"/>
      <c r="Q621" s="309"/>
      <c r="R621" s="309"/>
      <c r="S621" s="309"/>
      <c r="T621" s="309"/>
      <c r="U621" s="312"/>
      <c r="V621" s="309"/>
      <c r="W621" s="309"/>
      <c r="X621" s="309"/>
      <c r="Y621" s="309"/>
      <c r="Z621" s="309"/>
    </row>
    <row r="622" spans="1:26" ht="11.25" customHeight="1">
      <c r="A622" s="323"/>
      <c r="B622" s="309"/>
      <c r="C622" s="309"/>
      <c r="D622" s="309"/>
      <c r="E622" s="309"/>
      <c r="F622" s="309"/>
      <c r="G622" s="309"/>
      <c r="H622" s="309"/>
      <c r="I622" s="309"/>
      <c r="J622" s="309"/>
      <c r="K622" s="309"/>
      <c r="L622" s="309"/>
      <c r="M622" s="309"/>
      <c r="N622" s="309"/>
      <c r="O622" s="309"/>
      <c r="P622" s="309"/>
      <c r="Q622" s="309"/>
      <c r="R622" s="309"/>
      <c r="S622" s="309"/>
      <c r="T622" s="309"/>
      <c r="U622" s="312"/>
      <c r="V622" s="309"/>
      <c r="W622" s="309"/>
      <c r="X622" s="309"/>
      <c r="Y622" s="309"/>
      <c r="Z622" s="309"/>
    </row>
    <row r="623" spans="1:26" ht="11.25" customHeight="1">
      <c r="A623" s="323"/>
      <c r="B623" s="309"/>
      <c r="C623" s="309"/>
      <c r="D623" s="309"/>
      <c r="E623" s="309"/>
      <c r="F623" s="309"/>
      <c r="G623" s="309"/>
      <c r="H623" s="309"/>
      <c r="I623" s="309"/>
      <c r="J623" s="309"/>
      <c r="K623" s="309"/>
      <c r="L623" s="309"/>
      <c r="M623" s="309"/>
      <c r="N623" s="309"/>
      <c r="O623" s="309"/>
      <c r="P623" s="309"/>
      <c r="Q623" s="309"/>
      <c r="R623" s="309"/>
      <c r="S623" s="309"/>
      <c r="T623" s="309"/>
      <c r="U623" s="312"/>
      <c r="V623" s="309"/>
      <c r="W623" s="309"/>
      <c r="X623" s="309"/>
      <c r="Y623" s="309"/>
      <c r="Z623" s="309"/>
    </row>
    <row r="624" spans="1:26" ht="11.25" customHeight="1">
      <c r="A624" s="323"/>
      <c r="B624" s="309"/>
      <c r="C624" s="309"/>
      <c r="D624" s="309"/>
      <c r="E624" s="309"/>
      <c r="F624" s="309"/>
      <c r="G624" s="309"/>
      <c r="H624" s="309"/>
      <c r="I624" s="309"/>
      <c r="J624" s="309"/>
      <c r="K624" s="309"/>
      <c r="L624" s="309"/>
      <c r="M624" s="309"/>
      <c r="N624" s="309"/>
      <c r="O624" s="309"/>
      <c r="P624" s="309"/>
      <c r="Q624" s="309"/>
      <c r="R624" s="309"/>
      <c r="S624" s="309"/>
      <c r="T624" s="309"/>
      <c r="U624" s="312"/>
      <c r="V624" s="309"/>
      <c r="W624" s="309"/>
      <c r="X624" s="309"/>
      <c r="Y624" s="309"/>
      <c r="Z624" s="309"/>
    </row>
    <row r="625" spans="1:26" ht="11.25" customHeight="1">
      <c r="A625" s="323"/>
      <c r="B625" s="309"/>
      <c r="C625" s="309"/>
      <c r="D625" s="309"/>
      <c r="E625" s="309"/>
      <c r="F625" s="309"/>
      <c r="G625" s="309"/>
      <c r="H625" s="309"/>
      <c r="I625" s="309"/>
      <c r="J625" s="309"/>
      <c r="K625" s="309"/>
      <c r="L625" s="309"/>
      <c r="M625" s="309"/>
      <c r="N625" s="309"/>
      <c r="O625" s="309"/>
      <c r="P625" s="309"/>
      <c r="Q625" s="309"/>
      <c r="R625" s="309"/>
      <c r="S625" s="309"/>
      <c r="T625" s="309"/>
      <c r="U625" s="312"/>
      <c r="V625" s="309"/>
      <c r="W625" s="309"/>
      <c r="X625" s="309"/>
      <c r="Y625" s="309"/>
      <c r="Z625" s="309"/>
    </row>
    <row r="626" spans="1:26" ht="11.25" customHeight="1">
      <c r="A626" s="323"/>
      <c r="B626" s="309"/>
      <c r="C626" s="309"/>
      <c r="D626" s="309"/>
      <c r="E626" s="309"/>
      <c r="F626" s="309"/>
      <c r="G626" s="309"/>
      <c r="H626" s="309"/>
      <c r="I626" s="309"/>
      <c r="J626" s="309"/>
      <c r="K626" s="309"/>
      <c r="L626" s="309"/>
      <c r="M626" s="309"/>
      <c r="N626" s="309"/>
      <c r="O626" s="309"/>
      <c r="P626" s="309"/>
      <c r="Q626" s="309"/>
      <c r="R626" s="309"/>
      <c r="S626" s="309"/>
      <c r="T626" s="309"/>
      <c r="U626" s="312"/>
      <c r="V626" s="309"/>
      <c r="W626" s="309"/>
      <c r="X626" s="309"/>
      <c r="Y626" s="309"/>
      <c r="Z626" s="309"/>
    </row>
    <row r="627" spans="1:26" ht="11.25" customHeight="1">
      <c r="A627" s="323"/>
      <c r="B627" s="309"/>
      <c r="C627" s="309"/>
      <c r="D627" s="309"/>
      <c r="E627" s="309"/>
      <c r="F627" s="309"/>
      <c r="G627" s="309"/>
      <c r="H627" s="309"/>
      <c r="I627" s="309"/>
      <c r="J627" s="309"/>
      <c r="K627" s="309"/>
      <c r="L627" s="309"/>
      <c r="M627" s="309"/>
      <c r="N627" s="309"/>
      <c r="O627" s="309"/>
      <c r="P627" s="309"/>
      <c r="Q627" s="309"/>
      <c r="R627" s="309"/>
      <c r="S627" s="309"/>
      <c r="T627" s="309"/>
      <c r="U627" s="312"/>
      <c r="V627" s="309"/>
      <c r="W627" s="309"/>
      <c r="X627" s="309"/>
      <c r="Y627" s="309"/>
      <c r="Z627" s="309"/>
    </row>
    <row r="628" spans="1:26" ht="11.25" customHeight="1">
      <c r="A628" s="323"/>
      <c r="B628" s="309"/>
      <c r="C628" s="309"/>
      <c r="D628" s="309"/>
      <c r="E628" s="309"/>
      <c r="F628" s="309"/>
      <c r="G628" s="309"/>
      <c r="H628" s="309"/>
      <c r="I628" s="309"/>
      <c r="J628" s="309"/>
      <c r="K628" s="309"/>
      <c r="L628" s="309"/>
      <c r="M628" s="309"/>
      <c r="N628" s="309"/>
      <c r="O628" s="309"/>
      <c r="P628" s="309"/>
      <c r="Q628" s="309"/>
      <c r="R628" s="309"/>
      <c r="S628" s="309"/>
      <c r="T628" s="309"/>
      <c r="U628" s="312"/>
      <c r="V628" s="309"/>
      <c r="W628" s="309"/>
      <c r="X628" s="309"/>
      <c r="Y628" s="309"/>
      <c r="Z628" s="309"/>
    </row>
    <row r="629" spans="1:26" ht="11.25" customHeight="1">
      <c r="A629" s="323"/>
      <c r="B629" s="309"/>
      <c r="C629" s="309"/>
      <c r="D629" s="309"/>
      <c r="E629" s="309"/>
      <c r="F629" s="309"/>
      <c r="G629" s="309"/>
      <c r="H629" s="309"/>
      <c r="I629" s="309"/>
      <c r="J629" s="309"/>
      <c r="K629" s="309"/>
      <c r="L629" s="309"/>
      <c r="M629" s="309"/>
      <c r="N629" s="309"/>
      <c r="O629" s="309"/>
      <c r="P629" s="309"/>
      <c r="Q629" s="309"/>
      <c r="R629" s="309"/>
      <c r="S629" s="309"/>
      <c r="T629" s="309"/>
      <c r="U629" s="312"/>
      <c r="V629" s="309"/>
      <c r="W629" s="309"/>
      <c r="X629" s="309"/>
      <c r="Y629" s="309"/>
      <c r="Z629" s="309"/>
    </row>
    <row r="630" spans="1:26" ht="11.25" customHeight="1">
      <c r="A630" s="323"/>
      <c r="B630" s="309"/>
      <c r="C630" s="309"/>
      <c r="D630" s="309"/>
      <c r="E630" s="309"/>
      <c r="F630" s="309"/>
      <c r="G630" s="309"/>
      <c r="H630" s="309"/>
      <c r="I630" s="309"/>
      <c r="J630" s="309"/>
      <c r="K630" s="309"/>
      <c r="L630" s="309"/>
      <c r="M630" s="309"/>
      <c r="N630" s="309"/>
      <c r="O630" s="309"/>
      <c r="P630" s="309"/>
      <c r="Q630" s="309"/>
      <c r="R630" s="309"/>
      <c r="S630" s="309"/>
      <c r="T630" s="309"/>
      <c r="U630" s="312"/>
      <c r="V630" s="309"/>
      <c r="W630" s="309"/>
      <c r="X630" s="309"/>
      <c r="Y630" s="309"/>
      <c r="Z630" s="309"/>
    </row>
    <row r="631" spans="1:26" ht="11.25" customHeight="1">
      <c r="A631" s="323"/>
      <c r="B631" s="309"/>
      <c r="C631" s="309"/>
      <c r="D631" s="309"/>
      <c r="E631" s="309"/>
      <c r="F631" s="309"/>
      <c r="G631" s="309"/>
      <c r="H631" s="309"/>
      <c r="I631" s="309"/>
      <c r="J631" s="309"/>
      <c r="K631" s="309"/>
      <c r="L631" s="309"/>
      <c r="M631" s="309"/>
      <c r="N631" s="309"/>
      <c r="O631" s="309"/>
      <c r="P631" s="309"/>
      <c r="Q631" s="309"/>
      <c r="R631" s="309"/>
      <c r="S631" s="309"/>
      <c r="T631" s="309"/>
      <c r="U631" s="312"/>
      <c r="V631" s="309"/>
      <c r="W631" s="309"/>
      <c r="X631" s="309"/>
      <c r="Y631" s="309"/>
      <c r="Z631" s="309"/>
    </row>
    <row r="632" spans="1:26" ht="11.25" customHeight="1">
      <c r="A632" s="323"/>
      <c r="B632" s="309"/>
      <c r="C632" s="309"/>
      <c r="D632" s="309"/>
      <c r="E632" s="309"/>
      <c r="F632" s="309"/>
      <c r="G632" s="309"/>
      <c r="H632" s="309"/>
      <c r="I632" s="309"/>
      <c r="J632" s="309"/>
      <c r="K632" s="309"/>
      <c r="L632" s="309"/>
      <c r="M632" s="309"/>
      <c r="N632" s="309"/>
      <c r="O632" s="309"/>
      <c r="P632" s="309"/>
      <c r="Q632" s="309"/>
      <c r="R632" s="309"/>
      <c r="S632" s="309"/>
      <c r="T632" s="309"/>
      <c r="U632" s="312"/>
      <c r="V632" s="309"/>
      <c r="W632" s="309"/>
      <c r="X632" s="309"/>
      <c r="Y632" s="309"/>
      <c r="Z632" s="309"/>
    </row>
    <row r="633" spans="1:26" ht="11.25" customHeight="1">
      <c r="A633" s="323"/>
      <c r="B633" s="309"/>
      <c r="C633" s="309"/>
      <c r="D633" s="309"/>
      <c r="E633" s="309"/>
      <c r="F633" s="309"/>
      <c r="G633" s="309"/>
      <c r="H633" s="309"/>
      <c r="I633" s="309"/>
      <c r="J633" s="309"/>
      <c r="K633" s="309"/>
      <c r="L633" s="309"/>
      <c r="M633" s="309"/>
      <c r="N633" s="309"/>
      <c r="O633" s="309"/>
      <c r="P633" s="309"/>
      <c r="Q633" s="309"/>
      <c r="R633" s="309"/>
      <c r="S633" s="309"/>
      <c r="T633" s="309"/>
      <c r="U633" s="312"/>
      <c r="V633" s="309"/>
      <c r="W633" s="309"/>
      <c r="X633" s="309"/>
      <c r="Y633" s="309"/>
      <c r="Z633" s="309"/>
    </row>
    <row r="634" spans="1:26" ht="11.25" customHeight="1">
      <c r="A634" s="323"/>
      <c r="B634" s="309"/>
      <c r="C634" s="309"/>
      <c r="D634" s="309"/>
      <c r="E634" s="309"/>
      <c r="F634" s="309"/>
      <c r="G634" s="309"/>
      <c r="H634" s="309"/>
      <c r="I634" s="309"/>
      <c r="J634" s="309"/>
      <c r="K634" s="309"/>
      <c r="L634" s="309"/>
      <c r="M634" s="309"/>
      <c r="N634" s="309"/>
      <c r="O634" s="309"/>
      <c r="P634" s="309"/>
      <c r="Q634" s="309"/>
      <c r="R634" s="309"/>
      <c r="S634" s="309"/>
      <c r="T634" s="309"/>
      <c r="U634" s="312"/>
      <c r="V634" s="309"/>
      <c r="W634" s="309"/>
      <c r="X634" s="309"/>
      <c r="Y634" s="309"/>
      <c r="Z634" s="309"/>
    </row>
    <row r="635" spans="1:26" ht="11.25" customHeight="1">
      <c r="A635" s="323"/>
      <c r="B635" s="309"/>
      <c r="C635" s="309"/>
      <c r="D635" s="309"/>
      <c r="E635" s="309"/>
      <c r="F635" s="309"/>
      <c r="G635" s="309"/>
      <c r="H635" s="309"/>
      <c r="I635" s="309"/>
      <c r="J635" s="309"/>
      <c r="K635" s="309"/>
      <c r="L635" s="309"/>
      <c r="M635" s="309"/>
      <c r="N635" s="309"/>
      <c r="O635" s="309"/>
      <c r="P635" s="309"/>
      <c r="Q635" s="309"/>
      <c r="R635" s="309"/>
      <c r="S635" s="309"/>
      <c r="T635" s="309"/>
      <c r="U635" s="312"/>
      <c r="V635" s="309"/>
      <c r="W635" s="309"/>
      <c r="X635" s="309"/>
      <c r="Y635" s="309"/>
      <c r="Z635" s="309"/>
    </row>
    <row r="636" spans="1:26" ht="11.25" customHeight="1">
      <c r="A636" s="323"/>
      <c r="B636" s="309"/>
      <c r="C636" s="309"/>
      <c r="D636" s="309"/>
      <c r="E636" s="309"/>
      <c r="F636" s="309"/>
      <c r="G636" s="309"/>
      <c r="H636" s="309"/>
      <c r="I636" s="309"/>
      <c r="J636" s="309"/>
      <c r="K636" s="309"/>
      <c r="L636" s="309"/>
      <c r="M636" s="309"/>
      <c r="N636" s="309"/>
      <c r="O636" s="309"/>
      <c r="P636" s="309"/>
      <c r="Q636" s="309"/>
      <c r="R636" s="309"/>
      <c r="S636" s="309"/>
      <c r="T636" s="309"/>
      <c r="U636" s="312"/>
      <c r="V636" s="309"/>
      <c r="W636" s="309"/>
      <c r="X636" s="309"/>
      <c r="Y636" s="309"/>
      <c r="Z636" s="309"/>
    </row>
    <row r="637" spans="1:26" ht="11.25" customHeight="1">
      <c r="A637" s="323"/>
      <c r="B637" s="309"/>
      <c r="C637" s="309"/>
      <c r="D637" s="309"/>
      <c r="E637" s="309"/>
      <c r="F637" s="309"/>
      <c r="G637" s="309"/>
      <c r="H637" s="309"/>
      <c r="I637" s="309"/>
      <c r="J637" s="309"/>
      <c r="K637" s="309"/>
      <c r="L637" s="309"/>
      <c r="M637" s="309"/>
      <c r="N637" s="309"/>
      <c r="O637" s="309"/>
      <c r="P637" s="309"/>
      <c r="Q637" s="309"/>
      <c r="R637" s="309"/>
      <c r="S637" s="309"/>
      <c r="T637" s="309"/>
      <c r="U637" s="312"/>
      <c r="V637" s="309"/>
      <c r="W637" s="309"/>
      <c r="X637" s="309"/>
      <c r="Y637" s="309"/>
      <c r="Z637" s="309"/>
    </row>
    <row r="638" spans="1:26" ht="11.25" customHeight="1">
      <c r="A638" s="323"/>
      <c r="B638" s="309"/>
      <c r="C638" s="309"/>
      <c r="D638" s="309"/>
      <c r="E638" s="309"/>
      <c r="F638" s="309"/>
      <c r="G638" s="309"/>
      <c r="H638" s="309"/>
      <c r="I638" s="309"/>
      <c r="J638" s="309"/>
      <c r="K638" s="309"/>
      <c r="L638" s="309"/>
      <c r="M638" s="309"/>
      <c r="N638" s="309"/>
      <c r="O638" s="309"/>
      <c r="P638" s="309"/>
      <c r="Q638" s="309"/>
      <c r="R638" s="309"/>
      <c r="S638" s="309"/>
      <c r="T638" s="309"/>
      <c r="U638" s="312"/>
      <c r="V638" s="309"/>
      <c r="W638" s="309"/>
      <c r="X638" s="309"/>
      <c r="Y638" s="309"/>
      <c r="Z638" s="309"/>
    </row>
    <row r="639" spans="1:26" ht="11.25" customHeight="1">
      <c r="A639" s="323"/>
      <c r="B639" s="309"/>
      <c r="C639" s="309"/>
      <c r="D639" s="309"/>
      <c r="E639" s="309"/>
      <c r="F639" s="309"/>
      <c r="G639" s="309"/>
      <c r="H639" s="309"/>
      <c r="I639" s="309"/>
      <c r="J639" s="309"/>
      <c r="K639" s="309"/>
      <c r="L639" s="309"/>
      <c r="M639" s="309"/>
      <c r="N639" s="309"/>
      <c r="O639" s="309"/>
      <c r="P639" s="309"/>
      <c r="Q639" s="309"/>
      <c r="R639" s="309"/>
      <c r="S639" s="309"/>
      <c r="T639" s="309"/>
      <c r="U639" s="312"/>
      <c r="V639" s="309"/>
      <c r="W639" s="309"/>
      <c r="X639" s="309"/>
      <c r="Y639" s="309"/>
      <c r="Z639" s="309"/>
    </row>
    <row r="640" spans="1:26" ht="11.25" customHeight="1">
      <c r="A640" s="323"/>
      <c r="B640" s="309"/>
      <c r="C640" s="309"/>
      <c r="D640" s="309"/>
      <c r="E640" s="309"/>
      <c r="F640" s="309"/>
      <c r="G640" s="309"/>
      <c r="H640" s="309"/>
      <c r="I640" s="309"/>
      <c r="J640" s="309"/>
      <c r="K640" s="309"/>
      <c r="L640" s="309"/>
      <c r="M640" s="309"/>
      <c r="N640" s="309"/>
      <c r="O640" s="309"/>
      <c r="P640" s="309"/>
      <c r="Q640" s="309"/>
      <c r="R640" s="309"/>
      <c r="S640" s="309"/>
      <c r="T640" s="309"/>
      <c r="U640" s="312"/>
      <c r="V640" s="309"/>
      <c r="W640" s="309"/>
      <c r="X640" s="309"/>
      <c r="Y640" s="309"/>
      <c r="Z640" s="309"/>
    </row>
    <row r="641" spans="1:26" ht="11.25" customHeight="1">
      <c r="A641" s="323"/>
      <c r="B641" s="309"/>
      <c r="C641" s="309"/>
      <c r="D641" s="309"/>
      <c r="E641" s="309"/>
      <c r="F641" s="309"/>
      <c r="G641" s="309"/>
      <c r="H641" s="309"/>
      <c r="I641" s="309"/>
      <c r="J641" s="309"/>
      <c r="K641" s="309"/>
      <c r="L641" s="309"/>
      <c r="M641" s="309"/>
      <c r="N641" s="309"/>
      <c r="O641" s="309"/>
      <c r="P641" s="309"/>
      <c r="Q641" s="309"/>
      <c r="R641" s="309"/>
      <c r="S641" s="309"/>
      <c r="T641" s="309"/>
      <c r="U641" s="312"/>
      <c r="V641" s="309"/>
      <c r="W641" s="309"/>
      <c r="X641" s="309"/>
      <c r="Y641" s="309"/>
      <c r="Z641" s="309"/>
    </row>
    <row r="642" spans="1:26" ht="11.25" customHeight="1">
      <c r="A642" s="323"/>
      <c r="B642" s="309"/>
      <c r="C642" s="309"/>
      <c r="D642" s="309"/>
      <c r="E642" s="309"/>
      <c r="F642" s="309"/>
      <c r="G642" s="309"/>
      <c r="H642" s="309"/>
      <c r="I642" s="309"/>
      <c r="J642" s="309"/>
      <c r="K642" s="309"/>
      <c r="L642" s="309"/>
      <c r="M642" s="309"/>
      <c r="N642" s="309"/>
      <c r="O642" s="309"/>
      <c r="P642" s="309"/>
      <c r="Q642" s="309"/>
      <c r="R642" s="309"/>
      <c r="S642" s="309"/>
      <c r="T642" s="309"/>
      <c r="U642" s="312"/>
      <c r="V642" s="309"/>
      <c r="W642" s="309"/>
      <c r="X642" s="309"/>
      <c r="Y642" s="309"/>
      <c r="Z642" s="309"/>
    </row>
    <row r="643" spans="1:26" ht="11.25" customHeight="1">
      <c r="A643" s="323"/>
      <c r="B643" s="309"/>
      <c r="C643" s="309"/>
      <c r="D643" s="309"/>
      <c r="E643" s="309"/>
      <c r="F643" s="309"/>
      <c r="G643" s="309"/>
      <c r="H643" s="309"/>
      <c r="I643" s="309"/>
      <c r="J643" s="309"/>
      <c r="K643" s="309"/>
      <c r="L643" s="309"/>
      <c r="M643" s="309"/>
      <c r="N643" s="309"/>
      <c r="O643" s="309"/>
      <c r="P643" s="309"/>
      <c r="Q643" s="309"/>
      <c r="R643" s="309"/>
      <c r="S643" s="309"/>
      <c r="T643" s="309"/>
      <c r="U643" s="312"/>
      <c r="V643" s="309"/>
      <c r="W643" s="309"/>
      <c r="X643" s="309"/>
      <c r="Y643" s="309"/>
      <c r="Z643" s="309"/>
    </row>
    <row r="644" spans="1:26" ht="11.25" customHeight="1">
      <c r="A644" s="323"/>
      <c r="B644" s="309"/>
      <c r="C644" s="309"/>
      <c r="D644" s="309"/>
      <c r="E644" s="309"/>
      <c r="F644" s="309"/>
      <c r="G644" s="309"/>
      <c r="H644" s="309"/>
      <c r="I644" s="309"/>
      <c r="J644" s="309"/>
      <c r="K644" s="309"/>
      <c r="L644" s="309"/>
      <c r="M644" s="309"/>
      <c r="N644" s="309"/>
      <c r="O644" s="309"/>
      <c r="P644" s="309"/>
      <c r="Q644" s="309"/>
      <c r="R644" s="309"/>
      <c r="S644" s="309"/>
      <c r="T644" s="309"/>
      <c r="U644" s="312"/>
      <c r="V644" s="309"/>
      <c r="W644" s="309"/>
      <c r="X644" s="309"/>
      <c r="Y644" s="309"/>
      <c r="Z644" s="309"/>
    </row>
    <row r="645" spans="1:26" ht="11.25" customHeight="1">
      <c r="A645" s="323"/>
      <c r="B645" s="309"/>
      <c r="C645" s="309"/>
      <c r="D645" s="309"/>
      <c r="E645" s="309"/>
      <c r="F645" s="309"/>
      <c r="G645" s="309"/>
      <c r="H645" s="309"/>
      <c r="I645" s="309"/>
      <c r="J645" s="309"/>
      <c r="K645" s="309"/>
      <c r="L645" s="309"/>
      <c r="M645" s="309"/>
      <c r="N645" s="309"/>
      <c r="O645" s="309"/>
      <c r="P645" s="309"/>
      <c r="Q645" s="309"/>
      <c r="R645" s="309"/>
      <c r="S645" s="309"/>
      <c r="T645" s="309"/>
      <c r="U645" s="312"/>
      <c r="V645" s="309"/>
      <c r="W645" s="309"/>
      <c r="X645" s="309"/>
      <c r="Y645" s="309"/>
      <c r="Z645" s="309"/>
    </row>
    <row r="646" spans="1:26" ht="11.25" customHeight="1">
      <c r="A646" s="323"/>
      <c r="B646" s="309"/>
      <c r="C646" s="309"/>
      <c r="D646" s="309"/>
      <c r="E646" s="309"/>
      <c r="F646" s="309"/>
      <c r="G646" s="309"/>
      <c r="H646" s="309"/>
      <c r="I646" s="309"/>
      <c r="J646" s="309"/>
      <c r="K646" s="309"/>
      <c r="L646" s="309"/>
      <c r="M646" s="309"/>
      <c r="N646" s="309"/>
      <c r="O646" s="309"/>
      <c r="P646" s="309"/>
      <c r="Q646" s="309"/>
      <c r="R646" s="309"/>
      <c r="S646" s="309"/>
      <c r="T646" s="309"/>
      <c r="U646" s="312"/>
      <c r="V646" s="309"/>
      <c r="W646" s="309"/>
      <c r="X646" s="309"/>
      <c r="Y646" s="309"/>
      <c r="Z646" s="309"/>
    </row>
    <row r="647" spans="1:26" ht="11.25" customHeight="1">
      <c r="A647" s="323"/>
      <c r="B647" s="309"/>
      <c r="C647" s="309"/>
      <c r="D647" s="309"/>
      <c r="E647" s="309"/>
      <c r="F647" s="309"/>
      <c r="G647" s="309"/>
      <c r="H647" s="309"/>
      <c r="I647" s="309"/>
      <c r="J647" s="309"/>
      <c r="K647" s="309"/>
      <c r="L647" s="309"/>
      <c r="M647" s="309"/>
      <c r="N647" s="309"/>
      <c r="O647" s="309"/>
      <c r="P647" s="309"/>
      <c r="Q647" s="309"/>
      <c r="R647" s="309"/>
      <c r="S647" s="309"/>
      <c r="T647" s="309"/>
      <c r="U647" s="312"/>
      <c r="V647" s="309"/>
      <c r="W647" s="309"/>
      <c r="X647" s="309"/>
      <c r="Y647" s="309"/>
      <c r="Z647" s="309"/>
    </row>
    <row r="648" spans="1:26" ht="11.25" customHeight="1">
      <c r="A648" s="323"/>
      <c r="B648" s="309"/>
      <c r="C648" s="309"/>
      <c r="D648" s="309"/>
      <c r="E648" s="309"/>
      <c r="F648" s="309"/>
      <c r="G648" s="309"/>
      <c r="H648" s="309"/>
      <c r="I648" s="309"/>
      <c r="J648" s="309"/>
      <c r="K648" s="309"/>
      <c r="L648" s="309"/>
      <c r="M648" s="309"/>
      <c r="N648" s="309"/>
      <c r="O648" s="309"/>
      <c r="P648" s="309"/>
      <c r="Q648" s="309"/>
      <c r="R648" s="309"/>
      <c r="S648" s="309"/>
      <c r="T648" s="309"/>
      <c r="U648" s="312"/>
      <c r="V648" s="309"/>
      <c r="W648" s="309"/>
      <c r="X648" s="309"/>
      <c r="Y648" s="309"/>
      <c r="Z648" s="309"/>
    </row>
    <row r="649" spans="1:26" ht="11.25" customHeight="1">
      <c r="A649" s="323"/>
      <c r="B649" s="309"/>
      <c r="C649" s="309"/>
      <c r="D649" s="309"/>
      <c r="E649" s="309"/>
      <c r="F649" s="309"/>
      <c r="G649" s="309"/>
      <c r="H649" s="309"/>
      <c r="I649" s="309"/>
      <c r="J649" s="309"/>
      <c r="K649" s="309"/>
      <c r="L649" s="309"/>
      <c r="M649" s="309"/>
      <c r="N649" s="309"/>
      <c r="O649" s="309"/>
      <c r="P649" s="309"/>
      <c r="Q649" s="309"/>
      <c r="R649" s="309"/>
      <c r="S649" s="309"/>
      <c r="T649" s="309"/>
      <c r="U649" s="312"/>
      <c r="V649" s="309"/>
      <c r="W649" s="309"/>
      <c r="X649" s="309"/>
      <c r="Y649" s="309"/>
      <c r="Z649" s="309"/>
    </row>
    <row r="650" spans="1:26" ht="11.25" customHeight="1">
      <c r="A650" s="323"/>
      <c r="B650" s="309"/>
      <c r="C650" s="309"/>
      <c r="D650" s="309"/>
      <c r="E650" s="309"/>
      <c r="F650" s="309"/>
      <c r="G650" s="309"/>
      <c r="H650" s="309"/>
      <c r="I650" s="309"/>
      <c r="J650" s="309"/>
      <c r="K650" s="309"/>
      <c r="L650" s="309"/>
      <c r="M650" s="309"/>
      <c r="N650" s="309"/>
      <c r="O650" s="309"/>
      <c r="P650" s="309"/>
      <c r="Q650" s="309"/>
      <c r="R650" s="309"/>
      <c r="S650" s="309"/>
      <c r="T650" s="309"/>
      <c r="U650" s="312"/>
      <c r="V650" s="309"/>
      <c r="W650" s="309"/>
      <c r="X650" s="309"/>
      <c r="Y650" s="309"/>
      <c r="Z650" s="309"/>
    </row>
    <row r="651" spans="1:26" ht="11.25" customHeight="1">
      <c r="A651" s="323"/>
      <c r="B651" s="309"/>
      <c r="C651" s="309"/>
      <c r="D651" s="309"/>
      <c r="E651" s="309"/>
      <c r="F651" s="309"/>
      <c r="G651" s="309"/>
      <c r="H651" s="309"/>
      <c r="I651" s="309"/>
      <c r="J651" s="309"/>
      <c r="K651" s="309"/>
      <c r="L651" s="309"/>
      <c r="M651" s="309"/>
      <c r="N651" s="309"/>
      <c r="O651" s="309"/>
      <c r="P651" s="309"/>
      <c r="Q651" s="309"/>
      <c r="R651" s="309"/>
      <c r="S651" s="309"/>
      <c r="T651" s="309"/>
      <c r="U651" s="312"/>
      <c r="V651" s="309"/>
      <c r="W651" s="309"/>
      <c r="X651" s="309"/>
      <c r="Y651" s="309"/>
      <c r="Z651" s="309"/>
    </row>
    <row r="652" spans="1:26" ht="11.25" customHeight="1">
      <c r="A652" s="323"/>
      <c r="B652" s="309"/>
      <c r="C652" s="309"/>
      <c r="D652" s="309"/>
      <c r="E652" s="309"/>
      <c r="F652" s="309"/>
      <c r="G652" s="309"/>
      <c r="H652" s="309"/>
      <c r="I652" s="309"/>
      <c r="J652" s="309"/>
      <c r="K652" s="309"/>
      <c r="L652" s="309"/>
      <c r="M652" s="309"/>
      <c r="N652" s="309"/>
      <c r="O652" s="309"/>
      <c r="P652" s="309"/>
      <c r="Q652" s="309"/>
      <c r="R652" s="309"/>
      <c r="S652" s="309"/>
      <c r="T652" s="309"/>
      <c r="U652" s="312"/>
      <c r="V652" s="309"/>
      <c r="W652" s="309"/>
      <c r="X652" s="309"/>
      <c r="Y652" s="309"/>
      <c r="Z652" s="309"/>
    </row>
    <row r="653" spans="1:26" ht="11.25" customHeight="1">
      <c r="A653" s="323"/>
      <c r="B653" s="309"/>
      <c r="C653" s="309"/>
      <c r="D653" s="309"/>
      <c r="E653" s="309"/>
      <c r="F653" s="309"/>
      <c r="G653" s="309"/>
      <c r="H653" s="309"/>
      <c r="I653" s="309"/>
      <c r="J653" s="309"/>
      <c r="K653" s="309"/>
      <c r="L653" s="309"/>
      <c r="M653" s="309"/>
      <c r="N653" s="309"/>
      <c r="O653" s="309"/>
      <c r="P653" s="309"/>
      <c r="Q653" s="309"/>
      <c r="R653" s="309"/>
      <c r="S653" s="309"/>
      <c r="T653" s="309"/>
      <c r="U653" s="312"/>
      <c r="V653" s="309"/>
      <c r="W653" s="309"/>
      <c r="X653" s="309"/>
      <c r="Y653" s="309"/>
      <c r="Z653" s="309"/>
    </row>
    <row r="654" spans="1:26" ht="11.25" customHeight="1">
      <c r="A654" s="323"/>
      <c r="B654" s="309"/>
      <c r="C654" s="309"/>
      <c r="D654" s="309"/>
      <c r="E654" s="309"/>
      <c r="F654" s="309"/>
      <c r="G654" s="309"/>
      <c r="H654" s="309"/>
      <c r="I654" s="309"/>
      <c r="J654" s="309"/>
      <c r="K654" s="309"/>
      <c r="L654" s="309"/>
      <c r="M654" s="309"/>
      <c r="N654" s="309"/>
      <c r="O654" s="309"/>
      <c r="P654" s="309"/>
      <c r="Q654" s="309"/>
      <c r="R654" s="309"/>
      <c r="S654" s="309"/>
      <c r="T654" s="309"/>
      <c r="U654" s="312"/>
      <c r="V654" s="309"/>
      <c r="W654" s="309"/>
      <c r="X654" s="309"/>
      <c r="Y654" s="309"/>
      <c r="Z654" s="309"/>
    </row>
    <row r="655" spans="1:26" ht="11.25" customHeight="1">
      <c r="A655" s="323"/>
      <c r="B655" s="309"/>
      <c r="C655" s="309"/>
      <c r="D655" s="309"/>
      <c r="E655" s="309"/>
      <c r="F655" s="309"/>
      <c r="G655" s="309"/>
      <c r="H655" s="309"/>
      <c r="I655" s="309"/>
      <c r="J655" s="309"/>
      <c r="K655" s="309"/>
      <c r="L655" s="309"/>
      <c r="M655" s="309"/>
      <c r="N655" s="309"/>
      <c r="O655" s="309"/>
      <c r="P655" s="309"/>
      <c r="Q655" s="309"/>
      <c r="R655" s="309"/>
      <c r="S655" s="309"/>
      <c r="T655" s="309"/>
      <c r="U655" s="312"/>
      <c r="V655" s="309"/>
      <c r="W655" s="309"/>
      <c r="X655" s="309"/>
      <c r="Y655" s="309"/>
      <c r="Z655" s="309"/>
    </row>
    <row r="656" spans="1:26" ht="11.25" customHeight="1">
      <c r="A656" s="323"/>
      <c r="B656" s="309"/>
      <c r="C656" s="309"/>
      <c r="D656" s="309"/>
      <c r="E656" s="309"/>
      <c r="F656" s="309"/>
      <c r="G656" s="309"/>
      <c r="H656" s="309"/>
      <c r="I656" s="309"/>
      <c r="J656" s="309"/>
      <c r="K656" s="309"/>
      <c r="L656" s="309"/>
      <c r="M656" s="309"/>
      <c r="N656" s="309"/>
      <c r="O656" s="309"/>
      <c r="P656" s="309"/>
      <c r="Q656" s="309"/>
      <c r="R656" s="309"/>
      <c r="S656" s="309"/>
      <c r="T656" s="309"/>
      <c r="U656" s="312"/>
      <c r="V656" s="309"/>
      <c r="W656" s="309"/>
      <c r="X656" s="309"/>
      <c r="Y656" s="309"/>
      <c r="Z656" s="309"/>
    </row>
    <row r="657" spans="1:26" ht="11.25" customHeight="1">
      <c r="A657" s="323"/>
      <c r="B657" s="309"/>
      <c r="C657" s="309"/>
      <c r="D657" s="309"/>
      <c r="E657" s="309"/>
      <c r="F657" s="309"/>
      <c r="G657" s="309"/>
      <c r="H657" s="309"/>
      <c r="I657" s="309"/>
      <c r="J657" s="309"/>
      <c r="K657" s="309"/>
      <c r="L657" s="309"/>
      <c r="M657" s="309"/>
      <c r="N657" s="309"/>
      <c r="O657" s="309"/>
      <c r="P657" s="309"/>
      <c r="Q657" s="309"/>
      <c r="R657" s="309"/>
      <c r="S657" s="309"/>
      <c r="T657" s="309"/>
      <c r="U657" s="312"/>
      <c r="V657" s="309"/>
      <c r="W657" s="309"/>
      <c r="X657" s="309"/>
      <c r="Y657" s="309"/>
      <c r="Z657" s="309"/>
    </row>
    <row r="658" spans="1:26" ht="11.25" customHeight="1">
      <c r="A658" s="323"/>
      <c r="B658" s="309"/>
      <c r="C658" s="309"/>
      <c r="D658" s="309"/>
      <c r="E658" s="309"/>
      <c r="F658" s="309"/>
      <c r="G658" s="309"/>
      <c r="H658" s="309"/>
      <c r="I658" s="309"/>
      <c r="J658" s="309"/>
      <c r="K658" s="309"/>
      <c r="L658" s="309"/>
      <c r="M658" s="309"/>
      <c r="N658" s="309"/>
      <c r="O658" s="309"/>
      <c r="P658" s="309"/>
      <c r="Q658" s="309"/>
      <c r="R658" s="309"/>
      <c r="S658" s="309"/>
      <c r="T658" s="309"/>
      <c r="U658" s="312"/>
      <c r="V658" s="309"/>
      <c r="W658" s="309"/>
      <c r="X658" s="309"/>
      <c r="Y658" s="309"/>
      <c r="Z658" s="309"/>
    </row>
    <row r="659" spans="1:26" ht="11.25" customHeight="1">
      <c r="A659" s="323"/>
      <c r="B659" s="309"/>
      <c r="C659" s="309"/>
      <c r="D659" s="309"/>
      <c r="E659" s="309"/>
      <c r="F659" s="309"/>
      <c r="G659" s="309"/>
      <c r="H659" s="309"/>
      <c r="I659" s="309"/>
      <c r="J659" s="309"/>
      <c r="K659" s="309"/>
      <c r="L659" s="309"/>
      <c r="M659" s="309"/>
      <c r="N659" s="309"/>
      <c r="O659" s="309"/>
      <c r="P659" s="309"/>
      <c r="Q659" s="309"/>
      <c r="R659" s="309"/>
      <c r="S659" s="309"/>
      <c r="T659" s="309"/>
      <c r="U659" s="312"/>
      <c r="V659" s="309"/>
      <c r="W659" s="309"/>
      <c r="X659" s="309"/>
      <c r="Y659" s="309"/>
      <c r="Z659" s="309"/>
    </row>
    <row r="660" spans="1:26" ht="11.25" customHeight="1">
      <c r="A660" s="323"/>
      <c r="B660" s="309"/>
      <c r="C660" s="309"/>
      <c r="D660" s="309"/>
      <c r="E660" s="309"/>
      <c r="F660" s="309"/>
      <c r="G660" s="309"/>
      <c r="H660" s="309"/>
      <c r="I660" s="309"/>
      <c r="J660" s="309"/>
      <c r="K660" s="309"/>
      <c r="L660" s="309"/>
      <c r="M660" s="309"/>
      <c r="N660" s="309"/>
      <c r="O660" s="309"/>
      <c r="P660" s="309"/>
      <c r="Q660" s="309"/>
      <c r="R660" s="309"/>
      <c r="S660" s="309"/>
      <c r="T660" s="309"/>
      <c r="U660" s="312"/>
      <c r="V660" s="309"/>
      <c r="W660" s="309"/>
      <c r="X660" s="309"/>
      <c r="Y660" s="309"/>
      <c r="Z660" s="309"/>
    </row>
    <row r="661" spans="1:26" ht="11.25" customHeight="1">
      <c r="A661" s="323"/>
      <c r="B661" s="309"/>
      <c r="C661" s="309"/>
      <c r="D661" s="309"/>
      <c r="E661" s="309"/>
      <c r="F661" s="309"/>
      <c r="G661" s="309"/>
      <c r="H661" s="309"/>
      <c r="I661" s="309"/>
      <c r="J661" s="309"/>
      <c r="K661" s="309"/>
      <c r="L661" s="309"/>
      <c r="M661" s="309"/>
      <c r="N661" s="309"/>
      <c r="O661" s="309"/>
      <c r="P661" s="309"/>
      <c r="Q661" s="309"/>
      <c r="R661" s="309"/>
      <c r="S661" s="309"/>
      <c r="T661" s="309"/>
      <c r="U661" s="312"/>
      <c r="V661" s="309"/>
      <c r="W661" s="309"/>
      <c r="X661" s="309"/>
      <c r="Y661" s="309"/>
      <c r="Z661" s="309"/>
    </row>
    <row r="662" spans="1:26" ht="11.25" customHeight="1">
      <c r="A662" s="323"/>
      <c r="B662" s="309"/>
      <c r="C662" s="309"/>
      <c r="D662" s="309"/>
      <c r="E662" s="309"/>
      <c r="F662" s="309"/>
      <c r="G662" s="309"/>
      <c r="H662" s="309"/>
      <c r="I662" s="309"/>
      <c r="J662" s="309"/>
      <c r="K662" s="309"/>
      <c r="L662" s="309"/>
      <c r="M662" s="309"/>
      <c r="N662" s="309"/>
      <c r="O662" s="309"/>
      <c r="P662" s="309"/>
      <c r="Q662" s="309"/>
      <c r="R662" s="309"/>
      <c r="S662" s="309"/>
      <c r="T662" s="309"/>
      <c r="U662" s="312"/>
      <c r="V662" s="309"/>
      <c r="W662" s="309"/>
      <c r="X662" s="309"/>
      <c r="Y662" s="309"/>
      <c r="Z662" s="309"/>
    </row>
    <row r="663" spans="1:26" ht="11.25" customHeight="1">
      <c r="A663" s="323"/>
      <c r="B663" s="309"/>
      <c r="C663" s="309"/>
      <c r="D663" s="309"/>
      <c r="E663" s="309"/>
      <c r="F663" s="309"/>
      <c r="G663" s="309"/>
      <c r="H663" s="309"/>
      <c r="I663" s="309"/>
      <c r="J663" s="309"/>
      <c r="K663" s="309"/>
      <c r="L663" s="309"/>
      <c r="M663" s="309"/>
      <c r="N663" s="309"/>
      <c r="O663" s="309"/>
      <c r="P663" s="309"/>
      <c r="Q663" s="309"/>
      <c r="R663" s="309"/>
      <c r="S663" s="309"/>
      <c r="T663" s="309"/>
      <c r="U663" s="312"/>
      <c r="V663" s="309"/>
      <c r="W663" s="309"/>
      <c r="X663" s="309"/>
      <c r="Y663" s="309"/>
      <c r="Z663" s="309"/>
    </row>
    <row r="664" spans="1:26" ht="11.25" customHeight="1">
      <c r="A664" s="323"/>
      <c r="B664" s="309"/>
      <c r="C664" s="309"/>
      <c r="D664" s="309"/>
      <c r="E664" s="309"/>
      <c r="F664" s="309"/>
      <c r="G664" s="309"/>
      <c r="H664" s="309"/>
      <c r="I664" s="309"/>
      <c r="J664" s="309"/>
      <c r="K664" s="309"/>
      <c r="L664" s="309"/>
      <c r="M664" s="309"/>
      <c r="N664" s="309"/>
      <c r="O664" s="309"/>
      <c r="P664" s="309"/>
      <c r="Q664" s="309"/>
      <c r="R664" s="309"/>
      <c r="S664" s="309"/>
      <c r="T664" s="309"/>
      <c r="U664" s="312"/>
      <c r="V664" s="309"/>
      <c r="W664" s="309"/>
      <c r="X664" s="309"/>
      <c r="Y664" s="309"/>
      <c r="Z664" s="309"/>
    </row>
    <row r="665" spans="1:26" ht="11.25" customHeight="1">
      <c r="A665" s="323"/>
      <c r="B665" s="309"/>
      <c r="C665" s="309"/>
      <c r="D665" s="309"/>
      <c r="E665" s="309"/>
      <c r="F665" s="309"/>
      <c r="G665" s="309"/>
      <c r="H665" s="309"/>
      <c r="I665" s="309"/>
      <c r="J665" s="309"/>
      <c r="K665" s="309"/>
      <c r="L665" s="309"/>
      <c r="M665" s="309"/>
      <c r="N665" s="309"/>
      <c r="O665" s="309"/>
      <c r="P665" s="309"/>
      <c r="Q665" s="309"/>
      <c r="R665" s="309"/>
      <c r="S665" s="309"/>
      <c r="T665" s="309"/>
      <c r="U665" s="312"/>
      <c r="V665" s="309"/>
      <c r="W665" s="309"/>
      <c r="X665" s="309"/>
      <c r="Y665" s="309"/>
      <c r="Z665" s="309"/>
    </row>
    <row r="666" spans="1:26" ht="11.25" customHeight="1">
      <c r="A666" s="323"/>
      <c r="B666" s="309"/>
      <c r="C666" s="309"/>
      <c r="D666" s="309"/>
      <c r="E666" s="309"/>
      <c r="F666" s="309"/>
      <c r="G666" s="309"/>
      <c r="H666" s="309"/>
      <c r="I666" s="309"/>
      <c r="J666" s="309"/>
      <c r="K666" s="309"/>
      <c r="L666" s="309"/>
      <c r="M666" s="309"/>
      <c r="N666" s="309"/>
      <c r="O666" s="309"/>
      <c r="P666" s="309"/>
      <c r="Q666" s="309"/>
      <c r="R666" s="309"/>
      <c r="S666" s="309"/>
      <c r="T666" s="309"/>
      <c r="U666" s="312"/>
      <c r="V666" s="309"/>
      <c r="W666" s="309"/>
      <c r="X666" s="309"/>
      <c r="Y666" s="309"/>
      <c r="Z666" s="309"/>
    </row>
    <row r="667" spans="1:26" ht="11.25" customHeight="1">
      <c r="A667" s="323"/>
      <c r="B667" s="309"/>
      <c r="C667" s="309"/>
      <c r="D667" s="309"/>
      <c r="E667" s="309"/>
      <c r="F667" s="309"/>
      <c r="G667" s="309"/>
      <c r="H667" s="309"/>
      <c r="I667" s="309"/>
      <c r="J667" s="309"/>
      <c r="K667" s="309"/>
      <c r="L667" s="309"/>
      <c r="M667" s="309"/>
      <c r="N667" s="309"/>
      <c r="O667" s="309"/>
      <c r="P667" s="309"/>
      <c r="Q667" s="309"/>
      <c r="R667" s="309"/>
      <c r="S667" s="309"/>
      <c r="T667" s="309"/>
      <c r="U667" s="312"/>
      <c r="V667" s="309"/>
      <c r="W667" s="309"/>
      <c r="X667" s="309"/>
      <c r="Y667" s="309"/>
      <c r="Z667" s="309"/>
    </row>
    <row r="668" spans="1:26" ht="11.25" customHeight="1">
      <c r="A668" s="323"/>
      <c r="B668" s="309"/>
      <c r="C668" s="309"/>
      <c r="D668" s="309"/>
      <c r="E668" s="309"/>
      <c r="F668" s="309"/>
      <c r="G668" s="309"/>
      <c r="H668" s="309"/>
      <c r="I668" s="309"/>
      <c r="J668" s="309"/>
      <c r="K668" s="309"/>
      <c r="L668" s="309"/>
      <c r="M668" s="309"/>
      <c r="N668" s="309"/>
      <c r="O668" s="309"/>
      <c r="P668" s="309"/>
      <c r="Q668" s="309"/>
      <c r="R668" s="309"/>
      <c r="S668" s="309"/>
      <c r="T668" s="309"/>
      <c r="U668" s="312"/>
      <c r="V668" s="309"/>
      <c r="W668" s="309"/>
      <c r="X668" s="309"/>
      <c r="Y668" s="309"/>
      <c r="Z668" s="309"/>
    </row>
    <row r="669" spans="1:26" ht="11.25" customHeight="1">
      <c r="A669" s="323"/>
      <c r="B669" s="309"/>
      <c r="C669" s="309"/>
      <c r="D669" s="309"/>
      <c r="E669" s="309"/>
      <c r="F669" s="309"/>
      <c r="G669" s="309"/>
      <c r="H669" s="309"/>
      <c r="I669" s="309"/>
      <c r="J669" s="309"/>
      <c r="K669" s="309"/>
      <c r="L669" s="309"/>
      <c r="M669" s="309"/>
      <c r="N669" s="309"/>
      <c r="O669" s="309"/>
      <c r="P669" s="309"/>
      <c r="Q669" s="309"/>
      <c r="R669" s="309"/>
      <c r="S669" s="309"/>
      <c r="T669" s="309"/>
      <c r="U669" s="312"/>
      <c r="V669" s="309"/>
      <c r="W669" s="309"/>
      <c r="X669" s="309"/>
      <c r="Y669" s="309"/>
      <c r="Z669" s="309"/>
    </row>
    <row r="670" spans="1:26" ht="11.25" customHeight="1">
      <c r="A670" s="323"/>
      <c r="B670" s="309"/>
      <c r="C670" s="309"/>
      <c r="D670" s="309"/>
      <c r="E670" s="309"/>
      <c r="F670" s="309"/>
      <c r="G670" s="309"/>
      <c r="H670" s="309"/>
      <c r="I670" s="309"/>
      <c r="J670" s="309"/>
      <c r="K670" s="309"/>
      <c r="L670" s="309"/>
      <c r="M670" s="309"/>
      <c r="N670" s="309"/>
      <c r="O670" s="309"/>
      <c r="P670" s="309"/>
      <c r="Q670" s="309"/>
      <c r="R670" s="309"/>
      <c r="S670" s="309"/>
      <c r="T670" s="309"/>
      <c r="U670" s="312"/>
      <c r="V670" s="309"/>
      <c r="W670" s="309"/>
      <c r="X670" s="309"/>
      <c r="Y670" s="309"/>
      <c r="Z670" s="309"/>
    </row>
    <row r="671" spans="1:26" ht="11.25" customHeight="1">
      <c r="A671" s="323"/>
      <c r="B671" s="309"/>
      <c r="C671" s="309"/>
      <c r="D671" s="309"/>
      <c r="E671" s="309"/>
      <c r="F671" s="309"/>
      <c r="G671" s="309"/>
      <c r="H671" s="309"/>
      <c r="I671" s="309"/>
      <c r="J671" s="309"/>
      <c r="K671" s="309"/>
      <c r="L671" s="309"/>
      <c r="M671" s="309"/>
      <c r="N671" s="309"/>
      <c r="O671" s="309"/>
      <c r="P671" s="309"/>
      <c r="Q671" s="309"/>
      <c r="R671" s="309"/>
      <c r="S671" s="309"/>
      <c r="T671" s="309"/>
      <c r="U671" s="312"/>
      <c r="V671" s="309"/>
      <c r="W671" s="309"/>
      <c r="X671" s="309"/>
      <c r="Y671" s="309"/>
      <c r="Z671" s="309"/>
    </row>
    <row r="672" spans="1:26" ht="11.25" customHeight="1">
      <c r="A672" s="323"/>
      <c r="B672" s="309"/>
      <c r="C672" s="309"/>
      <c r="D672" s="309"/>
      <c r="E672" s="309"/>
      <c r="F672" s="309"/>
      <c r="G672" s="309"/>
      <c r="H672" s="309"/>
      <c r="I672" s="309"/>
      <c r="J672" s="309"/>
      <c r="K672" s="309"/>
      <c r="L672" s="309"/>
      <c r="M672" s="309"/>
      <c r="N672" s="309"/>
      <c r="O672" s="309"/>
      <c r="P672" s="309"/>
      <c r="Q672" s="309"/>
      <c r="R672" s="309"/>
      <c r="S672" s="309"/>
      <c r="T672" s="309"/>
      <c r="U672" s="312"/>
      <c r="V672" s="309"/>
      <c r="W672" s="309"/>
      <c r="X672" s="309"/>
      <c r="Y672" s="309"/>
      <c r="Z672" s="309"/>
    </row>
    <row r="673" spans="1:26" ht="11.25" customHeight="1">
      <c r="A673" s="323"/>
      <c r="B673" s="309"/>
      <c r="C673" s="309"/>
      <c r="D673" s="309"/>
      <c r="E673" s="309"/>
      <c r="F673" s="309"/>
      <c r="G673" s="309"/>
      <c r="H673" s="309"/>
      <c r="I673" s="309"/>
      <c r="J673" s="309"/>
      <c r="K673" s="309"/>
      <c r="L673" s="309"/>
      <c r="M673" s="309"/>
      <c r="N673" s="309"/>
      <c r="O673" s="309"/>
      <c r="P673" s="309"/>
      <c r="Q673" s="309"/>
      <c r="R673" s="309"/>
      <c r="S673" s="309"/>
      <c r="T673" s="309"/>
      <c r="U673" s="312"/>
      <c r="V673" s="309"/>
      <c r="W673" s="309"/>
      <c r="X673" s="309"/>
      <c r="Y673" s="309"/>
      <c r="Z673" s="309"/>
    </row>
    <row r="674" spans="1:26" ht="11.25" customHeight="1">
      <c r="A674" s="323"/>
      <c r="B674" s="309"/>
      <c r="C674" s="309"/>
      <c r="D674" s="309"/>
      <c r="E674" s="309"/>
      <c r="F674" s="309"/>
      <c r="G674" s="309"/>
      <c r="H674" s="309"/>
      <c r="I674" s="309"/>
      <c r="J674" s="309"/>
      <c r="K674" s="309"/>
      <c r="L674" s="309"/>
      <c r="M674" s="309"/>
      <c r="N674" s="309"/>
      <c r="O674" s="309"/>
      <c r="P674" s="309"/>
      <c r="Q674" s="309"/>
      <c r="R674" s="309"/>
      <c r="S674" s="309"/>
      <c r="T674" s="309"/>
      <c r="U674" s="312"/>
      <c r="V674" s="309"/>
      <c r="W674" s="309"/>
      <c r="X674" s="309"/>
      <c r="Y674" s="309"/>
      <c r="Z674" s="309"/>
    </row>
    <row r="675" spans="1:26" ht="11.25" customHeight="1">
      <c r="A675" s="323"/>
      <c r="B675" s="309"/>
      <c r="C675" s="309"/>
      <c r="D675" s="309"/>
      <c r="E675" s="309"/>
      <c r="F675" s="309"/>
      <c r="G675" s="309"/>
      <c r="H675" s="309"/>
      <c r="I675" s="309"/>
      <c r="J675" s="309"/>
      <c r="K675" s="309"/>
      <c r="L675" s="309"/>
      <c r="M675" s="309"/>
      <c r="N675" s="309"/>
      <c r="O675" s="309"/>
      <c r="P675" s="309"/>
      <c r="Q675" s="309"/>
      <c r="R675" s="309"/>
      <c r="S675" s="309"/>
      <c r="T675" s="309"/>
      <c r="U675" s="312"/>
      <c r="V675" s="309"/>
      <c r="W675" s="309"/>
      <c r="X675" s="309"/>
      <c r="Y675" s="309"/>
      <c r="Z675" s="309"/>
    </row>
    <row r="676" spans="1:26" ht="11.25" customHeight="1">
      <c r="A676" s="323"/>
      <c r="B676" s="309"/>
      <c r="C676" s="309"/>
      <c r="D676" s="309"/>
      <c r="E676" s="309"/>
      <c r="F676" s="309"/>
      <c r="G676" s="309"/>
      <c r="H676" s="309"/>
      <c r="I676" s="309"/>
      <c r="J676" s="309"/>
      <c r="K676" s="309"/>
      <c r="L676" s="309"/>
      <c r="M676" s="309"/>
      <c r="N676" s="309"/>
      <c r="O676" s="309"/>
      <c r="P676" s="309"/>
      <c r="Q676" s="309"/>
      <c r="R676" s="309"/>
      <c r="S676" s="309"/>
      <c r="T676" s="309"/>
      <c r="U676" s="312"/>
      <c r="V676" s="309"/>
      <c r="W676" s="309"/>
      <c r="X676" s="309"/>
      <c r="Y676" s="309"/>
      <c r="Z676" s="309"/>
    </row>
    <row r="677" spans="1:26" ht="11.25" customHeight="1">
      <c r="A677" s="323"/>
      <c r="B677" s="309"/>
      <c r="C677" s="309"/>
      <c r="D677" s="309"/>
      <c r="E677" s="309"/>
      <c r="F677" s="309"/>
      <c r="G677" s="309"/>
      <c r="H677" s="309"/>
      <c r="I677" s="309"/>
      <c r="J677" s="309"/>
      <c r="K677" s="309"/>
      <c r="L677" s="309"/>
      <c r="M677" s="309"/>
      <c r="N677" s="309"/>
      <c r="O677" s="309"/>
      <c r="P677" s="309"/>
      <c r="Q677" s="309"/>
      <c r="R677" s="309"/>
      <c r="S677" s="309"/>
      <c r="T677" s="309"/>
      <c r="U677" s="312"/>
      <c r="V677" s="309"/>
      <c r="W677" s="309"/>
      <c r="X677" s="309"/>
      <c r="Y677" s="309"/>
      <c r="Z677" s="309"/>
    </row>
    <row r="678" spans="1:26" ht="11.25" customHeight="1">
      <c r="A678" s="323"/>
      <c r="B678" s="309"/>
      <c r="C678" s="309"/>
      <c r="D678" s="309"/>
      <c r="E678" s="309"/>
      <c r="F678" s="309"/>
      <c r="G678" s="309"/>
      <c r="H678" s="309"/>
      <c r="I678" s="309"/>
      <c r="J678" s="309"/>
      <c r="K678" s="309"/>
      <c r="L678" s="309"/>
      <c r="M678" s="309"/>
      <c r="N678" s="309"/>
      <c r="O678" s="309"/>
      <c r="P678" s="309"/>
      <c r="Q678" s="309"/>
      <c r="R678" s="309"/>
      <c r="S678" s="309"/>
      <c r="T678" s="309"/>
      <c r="U678" s="312"/>
      <c r="V678" s="309"/>
      <c r="W678" s="309"/>
      <c r="X678" s="309"/>
      <c r="Y678" s="309"/>
      <c r="Z678" s="309"/>
    </row>
    <row r="679" spans="1:26" ht="11.25" customHeight="1">
      <c r="A679" s="323"/>
      <c r="B679" s="309"/>
      <c r="C679" s="309"/>
      <c r="D679" s="309"/>
      <c r="E679" s="309"/>
      <c r="F679" s="309"/>
      <c r="G679" s="309"/>
      <c r="H679" s="309"/>
      <c r="I679" s="309"/>
      <c r="J679" s="309"/>
      <c r="K679" s="309"/>
      <c r="L679" s="309"/>
      <c r="M679" s="309"/>
      <c r="N679" s="309"/>
      <c r="O679" s="309"/>
      <c r="P679" s="309"/>
      <c r="Q679" s="309"/>
      <c r="R679" s="309"/>
      <c r="S679" s="309"/>
      <c r="T679" s="309"/>
      <c r="U679" s="312"/>
      <c r="V679" s="309"/>
      <c r="W679" s="309"/>
      <c r="X679" s="309"/>
      <c r="Y679" s="309"/>
      <c r="Z679" s="309"/>
    </row>
    <row r="680" spans="1:26" ht="11.25" customHeight="1">
      <c r="A680" s="323"/>
      <c r="B680" s="309"/>
      <c r="C680" s="309"/>
      <c r="D680" s="309"/>
      <c r="E680" s="309"/>
      <c r="F680" s="309"/>
      <c r="G680" s="309"/>
      <c r="H680" s="309"/>
      <c r="I680" s="309"/>
      <c r="J680" s="309"/>
      <c r="K680" s="309"/>
      <c r="L680" s="309"/>
      <c r="M680" s="309"/>
      <c r="N680" s="309"/>
      <c r="O680" s="309"/>
      <c r="P680" s="309"/>
      <c r="Q680" s="309"/>
      <c r="R680" s="309"/>
      <c r="S680" s="309"/>
      <c r="T680" s="309"/>
      <c r="U680" s="312"/>
      <c r="V680" s="309"/>
      <c r="W680" s="309"/>
      <c r="X680" s="309"/>
      <c r="Y680" s="309"/>
      <c r="Z680" s="309"/>
    </row>
    <row r="681" spans="1:26" ht="11.25" customHeight="1">
      <c r="A681" s="323"/>
      <c r="B681" s="309"/>
      <c r="C681" s="309"/>
      <c r="D681" s="309"/>
      <c r="E681" s="309"/>
      <c r="F681" s="309"/>
      <c r="G681" s="309"/>
      <c r="H681" s="309"/>
      <c r="I681" s="309"/>
      <c r="J681" s="309"/>
      <c r="K681" s="309"/>
      <c r="L681" s="309"/>
      <c r="M681" s="309"/>
      <c r="N681" s="309"/>
      <c r="O681" s="309"/>
      <c r="P681" s="309"/>
      <c r="Q681" s="309"/>
      <c r="R681" s="309"/>
      <c r="S681" s="309"/>
      <c r="T681" s="309"/>
      <c r="U681" s="312"/>
      <c r="V681" s="309"/>
      <c r="W681" s="309"/>
      <c r="X681" s="309"/>
      <c r="Y681" s="309"/>
      <c r="Z681" s="309"/>
    </row>
    <row r="682" spans="1:26" ht="11.25" customHeight="1">
      <c r="A682" s="323"/>
      <c r="B682" s="309"/>
      <c r="C682" s="309"/>
      <c r="D682" s="309"/>
      <c r="E682" s="309"/>
      <c r="F682" s="309"/>
      <c r="G682" s="309"/>
      <c r="H682" s="309"/>
      <c r="I682" s="309"/>
      <c r="J682" s="309"/>
      <c r="K682" s="309"/>
      <c r="L682" s="309"/>
      <c r="M682" s="309"/>
      <c r="N682" s="309"/>
      <c r="O682" s="309"/>
      <c r="P682" s="309"/>
      <c r="Q682" s="309"/>
      <c r="R682" s="309"/>
      <c r="S682" s="309"/>
      <c r="T682" s="309"/>
      <c r="U682" s="312"/>
      <c r="V682" s="309"/>
      <c r="W682" s="309"/>
      <c r="X682" s="309"/>
      <c r="Y682" s="309"/>
      <c r="Z682" s="309"/>
    </row>
    <row r="683" spans="1:26" ht="11.25" customHeight="1">
      <c r="A683" s="323"/>
      <c r="B683" s="309"/>
      <c r="C683" s="309"/>
      <c r="D683" s="309"/>
      <c r="E683" s="309"/>
      <c r="F683" s="309"/>
      <c r="G683" s="309"/>
      <c r="H683" s="309"/>
      <c r="I683" s="309"/>
      <c r="J683" s="309"/>
      <c r="K683" s="309"/>
      <c r="L683" s="309"/>
      <c r="M683" s="309"/>
      <c r="N683" s="309"/>
      <c r="O683" s="309"/>
      <c r="P683" s="309"/>
      <c r="Q683" s="309"/>
      <c r="R683" s="309"/>
      <c r="S683" s="309"/>
      <c r="T683" s="309"/>
      <c r="U683" s="312"/>
      <c r="V683" s="309"/>
      <c r="W683" s="309"/>
      <c r="X683" s="309"/>
      <c r="Y683" s="309"/>
      <c r="Z683" s="309"/>
    </row>
    <row r="684" spans="1:26" ht="11.25" customHeight="1">
      <c r="A684" s="323"/>
      <c r="B684" s="309"/>
      <c r="C684" s="309"/>
      <c r="D684" s="309"/>
      <c r="E684" s="309"/>
      <c r="F684" s="309"/>
      <c r="G684" s="309"/>
      <c r="H684" s="309"/>
      <c r="I684" s="309"/>
      <c r="J684" s="309"/>
      <c r="K684" s="309"/>
      <c r="L684" s="309"/>
      <c r="M684" s="309"/>
      <c r="N684" s="309"/>
      <c r="O684" s="309"/>
      <c r="P684" s="309"/>
      <c r="Q684" s="309"/>
      <c r="R684" s="309"/>
      <c r="S684" s="309"/>
      <c r="T684" s="309"/>
      <c r="U684" s="312"/>
      <c r="V684" s="309"/>
      <c r="W684" s="309"/>
      <c r="X684" s="309"/>
      <c r="Y684" s="309"/>
      <c r="Z684" s="309"/>
    </row>
    <row r="685" spans="1:26" ht="11.25" customHeight="1">
      <c r="A685" s="323"/>
      <c r="B685" s="309"/>
      <c r="C685" s="309"/>
      <c r="D685" s="309"/>
      <c r="E685" s="309"/>
      <c r="F685" s="309"/>
      <c r="G685" s="309"/>
      <c r="H685" s="309"/>
      <c r="I685" s="309"/>
      <c r="J685" s="309"/>
      <c r="K685" s="309"/>
      <c r="L685" s="309"/>
      <c r="M685" s="309"/>
      <c r="N685" s="309"/>
      <c r="O685" s="309"/>
      <c r="P685" s="309"/>
      <c r="Q685" s="309"/>
      <c r="R685" s="309"/>
      <c r="S685" s="309"/>
      <c r="T685" s="309"/>
      <c r="U685" s="312"/>
      <c r="V685" s="309"/>
      <c r="W685" s="309"/>
      <c r="X685" s="309"/>
      <c r="Y685" s="309"/>
      <c r="Z685" s="309"/>
    </row>
    <row r="686" spans="1:26" ht="11.25" customHeight="1">
      <c r="A686" s="323"/>
      <c r="B686" s="309"/>
      <c r="C686" s="309"/>
      <c r="D686" s="309"/>
      <c r="E686" s="309"/>
      <c r="F686" s="309"/>
      <c r="G686" s="309"/>
      <c r="H686" s="309"/>
      <c r="I686" s="309"/>
      <c r="J686" s="309"/>
      <c r="K686" s="309"/>
      <c r="L686" s="309"/>
      <c r="M686" s="309"/>
      <c r="N686" s="309"/>
      <c r="O686" s="309"/>
      <c r="P686" s="309"/>
      <c r="Q686" s="309"/>
      <c r="R686" s="309"/>
      <c r="S686" s="309"/>
      <c r="T686" s="309"/>
      <c r="U686" s="312"/>
      <c r="V686" s="309"/>
      <c r="W686" s="309"/>
      <c r="X686" s="309"/>
      <c r="Y686" s="309"/>
      <c r="Z686" s="309"/>
    </row>
    <row r="687" spans="1:26" ht="11.25" customHeight="1">
      <c r="A687" s="323"/>
      <c r="B687" s="309"/>
      <c r="C687" s="309"/>
      <c r="D687" s="309"/>
      <c r="E687" s="309"/>
      <c r="F687" s="309"/>
      <c r="G687" s="309"/>
      <c r="H687" s="309"/>
      <c r="I687" s="309"/>
      <c r="J687" s="309"/>
      <c r="K687" s="309"/>
      <c r="L687" s="309"/>
      <c r="M687" s="309"/>
      <c r="N687" s="309"/>
      <c r="O687" s="309"/>
      <c r="P687" s="309"/>
      <c r="Q687" s="309"/>
      <c r="R687" s="309"/>
      <c r="S687" s="309"/>
      <c r="T687" s="309"/>
      <c r="U687" s="312"/>
      <c r="V687" s="309"/>
      <c r="W687" s="309"/>
      <c r="X687" s="309"/>
      <c r="Y687" s="309"/>
      <c r="Z687" s="309"/>
    </row>
    <row r="688" spans="1:26" ht="11.25" customHeight="1">
      <c r="A688" s="323"/>
      <c r="B688" s="309"/>
      <c r="C688" s="309"/>
      <c r="D688" s="309"/>
      <c r="E688" s="309"/>
      <c r="F688" s="309"/>
      <c r="G688" s="309"/>
      <c r="H688" s="309"/>
      <c r="I688" s="309"/>
      <c r="J688" s="309"/>
      <c r="K688" s="309"/>
      <c r="L688" s="309"/>
      <c r="M688" s="309"/>
      <c r="N688" s="309"/>
      <c r="O688" s="309"/>
      <c r="P688" s="309"/>
      <c r="Q688" s="309"/>
      <c r="R688" s="309"/>
      <c r="S688" s="309"/>
      <c r="T688" s="309"/>
      <c r="U688" s="312"/>
      <c r="V688" s="309"/>
      <c r="W688" s="309"/>
      <c r="X688" s="309"/>
      <c r="Y688" s="309"/>
      <c r="Z688" s="309"/>
    </row>
    <row r="689" spans="1:26" ht="11.25" customHeight="1">
      <c r="A689" s="323"/>
      <c r="B689" s="309"/>
      <c r="C689" s="309"/>
      <c r="D689" s="309"/>
      <c r="E689" s="309"/>
      <c r="F689" s="309"/>
      <c r="G689" s="309"/>
      <c r="H689" s="309"/>
      <c r="I689" s="309"/>
      <c r="J689" s="309"/>
      <c r="K689" s="309"/>
      <c r="L689" s="309"/>
      <c r="M689" s="309"/>
      <c r="N689" s="309"/>
      <c r="O689" s="309"/>
      <c r="P689" s="309"/>
      <c r="Q689" s="309"/>
      <c r="R689" s="309"/>
      <c r="S689" s="309"/>
      <c r="T689" s="309"/>
      <c r="U689" s="312"/>
      <c r="V689" s="309"/>
      <c r="W689" s="309"/>
      <c r="X689" s="309"/>
      <c r="Y689" s="309"/>
      <c r="Z689" s="309"/>
    </row>
    <row r="690" spans="1:26" ht="11.25" customHeight="1">
      <c r="A690" s="323"/>
      <c r="B690" s="309"/>
      <c r="C690" s="309"/>
      <c r="D690" s="309"/>
      <c r="E690" s="309"/>
      <c r="F690" s="309"/>
      <c r="G690" s="309"/>
      <c r="H690" s="309"/>
      <c r="I690" s="309"/>
      <c r="J690" s="309"/>
      <c r="K690" s="309"/>
      <c r="L690" s="309"/>
      <c r="M690" s="309"/>
      <c r="N690" s="309"/>
      <c r="O690" s="309"/>
      <c r="P690" s="309"/>
      <c r="Q690" s="309"/>
      <c r="R690" s="309"/>
      <c r="S690" s="309"/>
      <c r="T690" s="309"/>
      <c r="U690" s="312"/>
      <c r="V690" s="309"/>
      <c r="W690" s="309"/>
      <c r="X690" s="309"/>
      <c r="Y690" s="309"/>
      <c r="Z690" s="309"/>
    </row>
    <row r="691" spans="1:26" ht="11.25" customHeight="1">
      <c r="A691" s="323"/>
      <c r="B691" s="309"/>
      <c r="C691" s="309"/>
      <c r="D691" s="309"/>
      <c r="E691" s="309"/>
      <c r="F691" s="309"/>
      <c r="G691" s="309"/>
      <c r="H691" s="309"/>
      <c r="I691" s="309"/>
      <c r="J691" s="309"/>
      <c r="K691" s="309"/>
      <c r="L691" s="309"/>
      <c r="M691" s="309"/>
      <c r="N691" s="309"/>
      <c r="O691" s="309"/>
      <c r="P691" s="309"/>
      <c r="Q691" s="309"/>
      <c r="R691" s="309"/>
      <c r="S691" s="309"/>
      <c r="T691" s="309"/>
      <c r="U691" s="312"/>
      <c r="V691" s="309"/>
      <c r="W691" s="309"/>
      <c r="X691" s="309"/>
      <c r="Y691" s="309"/>
      <c r="Z691" s="309"/>
    </row>
    <row r="692" spans="1:26" ht="11.25" customHeight="1">
      <c r="A692" s="323"/>
      <c r="B692" s="309"/>
      <c r="C692" s="309"/>
      <c r="D692" s="309"/>
      <c r="E692" s="309"/>
      <c r="F692" s="309"/>
      <c r="G692" s="309"/>
      <c r="H692" s="309"/>
      <c r="I692" s="309"/>
      <c r="J692" s="309"/>
      <c r="K692" s="309"/>
      <c r="L692" s="309"/>
      <c r="M692" s="309"/>
      <c r="N692" s="309"/>
      <c r="O692" s="309"/>
      <c r="P692" s="309"/>
      <c r="Q692" s="309"/>
      <c r="R692" s="309"/>
      <c r="S692" s="309"/>
      <c r="T692" s="309"/>
      <c r="U692" s="312"/>
      <c r="V692" s="309"/>
      <c r="W692" s="309"/>
      <c r="X692" s="309"/>
      <c r="Y692" s="309"/>
      <c r="Z692" s="309"/>
    </row>
    <row r="693" spans="1:26" ht="11.25" customHeight="1">
      <c r="A693" s="323"/>
      <c r="B693" s="309"/>
      <c r="C693" s="309"/>
      <c r="D693" s="309"/>
      <c r="E693" s="309"/>
      <c r="F693" s="309"/>
      <c r="G693" s="309"/>
      <c r="H693" s="309"/>
      <c r="I693" s="309"/>
      <c r="J693" s="309"/>
      <c r="K693" s="309"/>
      <c r="L693" s="309"/>
      <c r="M693" s="309"/>
      <c r="N693" s="309"/>
      <c r="O693" s="309"/>
      <c r="P693" s="309"/>
      <c r="Q693" s="309"/>
      <c r="R693" s="309"/>
      <c r="S693" s="309"/>
      <c r="T693" s="309"/>
      <c r="U693" s="312"/>
      <c r="V693" s="309"/>
      <c r="W693" s="309"/>
      <c r="X693" s="309"/>
      <c r="Y693" s="309"/>
      <c r="Z693" s="309"/>
    </row>
    <row r="694" spans="1:26" ht="11.25" customHeight="1">
      <c r="A694" s="323"/>
      <c r="B694" s="309"/>
      <c r="C694" s="309"/>
      <c r="D694" s="309"/>
      <c r="E694" s="309"/>
      <c r="F694" s="309"/>
      <c r="G694" s="309"/>
      <c r="H694" s="309"/>
      <c r="I694" s="309"/>
      <c r="J694" s="309"/>
      <c r="K694" s="309"/>
      <c r="L694" s="309"/>
      <c r="M694" s="309"/>
      <c r="N694" s="309"/>
      <c r="O694" s="309"/>
      <c r="P694" s="309"/>
      <c r="Q694" s="309"/>
      <c r="R694" s="309"/>
      <c r="S694" s="309"/>
      <c r="T694" s="309"/>
      <c r="U694" s="312"/>
      <c r="V694" s="309"/>
      <c r="W694" s="309"/>
      <c r="X694" s="309"/>
      <c r="Y694" s="309"/>
      <c r="Z694" s="309"/>
    </row>
    <row r="695" spans="1:26" ht="11.25" customHeight="1">
      <c r="A695" s="323"/>
      <c r="B695" s="309"/>
      <c r="C695" s="309"/>
      <c r="D695" s="309"/>
      <c r="E695" s="309"/>
      <c r="F695" s="309"/>
      <c r="G695" s="309"/>
      <c r="H695" s="309"/>
      <c r="I695" s="309"/>
      <c r="J695" s="309"/>
      <c r="K695" s="309"/>
      <c r="L695" s="309"/>
      <c r="M695" s="309"/>
      <c r="N695" s="309"/>
      <c r="O695" s="309"/>
      <c r="P695" s="309"/>
      <c r="Q695" s="309"/>
      <c r="R695" s="309"/>
      <c r="S695" s="309"/>
      <c r="T695" s="309"/>
      <c r="U695" s="312"/>
      <c r="V695" s="309"/>
      <c r="W695" s="309"/>
      <c r="X695" s="309"/>
      <c r="Y695" s="309"/>
      <c r="Z695" s="309"/>
    </row>
    <row r="696" spans="1:26" ht="11.25" customHeight="1">
      <c r="A696" s="323"/>
      <c r="B696" s="309"/>
      <c r="C696" s="309"/>
      <c r="D696" s="309"/>
      <c r="E696" s="309"/>
      <c r="F696" s="309"/>
      <c r="G696" s="309"/>
      <c r="H696" s="309"/>
      <c r="I696" s="309"/>
      <c r="J696" s="309"/>
      <c r="K696" s="309"/>
      <c r="L696" s="309"/>
      <c r="M696" s="309"/>
      <c r="N696" s="309"/>
      <c r="O696" s="309"/>
      <c r="P696" s="309"/>
      <c r="Q696" s="309"/>
      <c r="R696" s="309"/>
      <c r="S696" s="309"/>
      <c r="T696" s="309"/>
      <c r="U696" s="312"/>
      <c r="V696" s="309"/>
      <c r="W696" s="309"/>
      <c r="X696" s="309"/>
      <c r="Y696" s="309"/>
      <c r="Z696" s="309"/>
    </row>
    <row r="697" spans="1:26" ht="11.25" customHeight="1">
      <c r="A697" s="323"/>
      <c r="B697" s="309"/>
      <c r="C697" s="309"/>
      <c r="D697" s="309"/>
      <c r="E697" s="309"/>
      <c r="F697" s="309"/>
      <c r="G697" s="309"/>
      <c r="H697" s="309"/>
      <c r="I697" s="309"/>
      <c r="J697" s="309"/>
      <c r="K697" s="309"/>
      <c r="L697" s="309"/>
      <c r="M697" s="309"/>
      <c r="N697" s="309"/>
      <c r="O697" s="309"/>
      <c r="P697" s="309"/>
      <c r="Q697" s="309"/>
      <c r="R697" s="309"/>
      <c r="S697" s="309"/>
      <c r="T697" s="309"/>
      <c r="U697" s="312"/>
      <c r="V697" s="309"/>
      <c r="W697" s="309"/>
      <c r="X697" s="309"/>
      <c r="Y697" s="309"/>
      <c r="Z697" s="309"/>
    </row>
    <row r="698" spans="1:26" ht="11.25" customHeight="1">
      <c r="A698" s="323"/>
      <c r="B698" s="309"/>
      <c r="C698" s="309"/>
      <c r="D698" s="309"/>
      <c r="E698" s="309"/>
      <c r="F698" s="309"/>
      <c r="G698" s="309"/>
      <c r="H698" s="309"/>
      <c r="I698" s="309"/>
      <c r="J698" s="309"/>
      <c r="K698" s="309"/>
      <c r="L698" s="309"/>
      <c r="M698" s="309"/>
      <c r="N698" s="309"/>
      <c r="O698" s="309"/>
      <c r="P698" s="309"/>
      <c r="Q698" s="309"/>
      <c r="R698" s="309"/>
      <c r="S698" s="309"/>
      <c r="T698" s="309"/>
      <c r="U698" s="312"/>
      <c r="V698" s="309"/>
      <c r="W698" s="309"/>
      <c r="X698" s="309"/>
      <c r="Y698" s="309"/>
      <c r="Z698" s="309"/>
    </row>
    <row r="699" spans="1:26" ht="11.25" customHeight="1">
      <c r="A699" s="323"/>
      <c r="B699" s="309"/>
      <c r="C699" s="309"/>
      <c r="D699" s="309"/>
      <c r="E699" s="309"/>
      <c r="F699" s="309"/>
      <c r="G699" s="309"/>
      <c r="H699" s="309"/>
      <c r="I699" s="309"/>
      <c r="J699" s="309"/>
      <c r="K699" s="309"/>
      <c r="L699" s="309"/>
      <c r="M699" s="309"/>
      <c r="N699" s="309"/>
      <c r="O699" s="309"/>
      <c r="P699" s="309"/>
      <c r="Q699" s="309"/>
      <c r="R699" s="309"/>
      <c r="S699" s="309"/>
      <c r="T699" s="309"/>
      <c r="U699" s="312"/>
      <c r="V699" s="309"/>
      <c r="W699" s="309"/>
      <c r="X699" s="309"/>
      <c r="Y699" s="309"/>
      <c r="Z699" s="309"/>
    </row>
    <row r="700" spans="1:26" ht="11.25" customHeight="1">
      <c r="A700" s="323"/>
      <c r="B700" s="309"/>
      <c r="C700" s="309"/>
      <c r="D700" s="309"/>
      <c r="E700" s="309"/>
      <c r="F700" s="309"/>
      <c r="G700" s="309"/>
      <c r="H700" s="309"/>
      <c r="I700" s="309"/>
      <c r="J700" s="309"/>
      <c r="K700" s="309"/>
      <c r="L700" s="309"/>
      <c r="M700" s="309"/>
      <c r="N700" s="309"/>
      <c r="O700" s="309"/>
      <c r="P700" s="309"/>
      <c r="Q700" s="309"/>
      <c r="R700" s="309"/>
      <c r="S700" s="309"/>
      <c r="T700" s="309"/>
      <c r="U700" s="312"/>
      <c r="V700" s="309"/>
      <c r="W700" s="309"/>
      <c r="X700" s="309"/>
      <c r="Y700" s="309"/>
      <c r="Z700" s="309"/>
    </row>
    <row r="701" spans="1:26" ht="11.25" customHeight="1">
      <c r="A701" s="323"/>
      <c r="B701" s="309"/>
      <c r="C701" s="309"/>
      <c r="D701" s="309"/>
      <c r="E701" s="309"/>
      <c r="F701" s="309"/>
      <c r="G701" s="309"/>
      <c r="H701" s="309"/>
      <c r="I701" s="309"/>
      <c r="J701" s="309"/>
      <c r="K701" s="309"/>
      <c r="L701" s="309"/>
      <c r="M701" s="309"/>
      <c r="N701" s="309"/>
      <c r="O701" s="309"/>
      <c r="P701" s="309"/>
      <c r="Q701" s="309"/>
      <c r="R701" s="309"/>
      <c r="S701" s="309"/>
      <c r="T701" s="309"/>
      <c r="U701" s="312"/>
      <c r="V701" s="309"/>
      <c r="W701" s="309"/>
      <c r="X701" s="309"/>
      <c r="Y701" s="309"/>
      <c r="Z701" s="309"/>
    </row>
    <row r="702" spans="1:26" ht="11.25" customHeight="1">
      <c r="A702" s="323"/>
      <c r="B702" s="309"/>
      <c r="C702" s="309"/>
      <c r="D702" s="309"/>
      <c r="E702" s="309"/>
      <c r="F702" s="309"/>
      <c r="G702" s="309"/>
      <c r="H702" s="309"/>
      <c r="I702" s="309"/>
      <c r="J702" s="309"/>
      <c r="K702" s="309"/>
      <c r="L702" s="309"/>
      <c r="M702" s="309"/>
      <c r="N702" s="309"/>
      <c r="O702" s="309"/>
      <c r="P702" s="309"/>
      <c r="Q702" s="309"/>
      <c r="R702" s="309"/>
      <c r="S702" s="309"/>
      <c r="T702" s="309"/>
      <c r="U702" s="312"/>
      <c r="V702" s="309"/>
      <c r="W702" s="309"/>
      <c r="X702" s="309"/>
      <c r="Y702" s="309"/>
      <c r="Z702" s="309"/>
    </row>
    <row r="703" spans="1:26" ht="11.25" customHeight="1">
      <c r="A703" s="323"/>
      <c r="B703" s="309"/>
      <c r="C703" s="309"/>
      <c r="D703" s="309"/>
      <c r="E703" s="309"/>
      <c r="F703" s="309"/>
      <c r="G703" s="309"/>
      <c r="H703" s="309"/>
      <c r="I703" s="309"/>
      <c r="J703" s="309"/>
      <c r="K703" s="309"/>
      <c r="L703" s="309"/>
      <c r="M703" s="309"/>
      <c r="N703" s="309"/>
      <c r="O703" s="309"/>
      <c r="P703" s="309"/>
      <c r="Q703" s="309"/>
      <c r="R703" s="309"/>
      <c r="S703" s="309"/>
      <c r="T703" s="309"/>
      <c r="U703" s="312"/>
      <c r="V703" s="309"/>
      <c r="W703" s="309"/>
      <c r="X703" s="309"/>
      <c r="Y703" s="309"/>
      <c r="Z703" s="309"/>
    </row>
    <row r="704" spans="1:26" ht="11.25" customHeight="1">
      <c r="A704" s="323"/>
      <c r="B704" s="309"/>
      <c r="C704" s="309"/>
      <c r="D704" s="309"/>
      <c r="E704" s="309"/>
      <c r="F704" s="309"/>
      <c r="G704" s="309"/>
      <c r="H704" s="309"/>
      <c r="I704" s="309"/>
      <c r="J704" s="309"/>
      <c r="K704" s="309"/>
      <c r="L704" s="309"/>
      <c r="M704" s="309"/>
      <c r="N704" s="309"/>
      <c r="O704" s="309"/>
      <c r="P704" s="309"/>
      <c r="Q704" s="309"/>
      <c r="R704" s="309"/>
      <c r="S704" s="309"/>
      <c r="T704" s="309"/>
      <c r="U704" s="312"/>
      <c r="V704" s="309"/>
      <c r="W704" s="309"/>
      <c r="X704" s="309"/>
      <c r="Y704" s="309"/>
      <c r="Z704" s="309"/>
    </row>
    <row r="705" spans="1:26" ht="11.25" customHeight="1">
      <c r="A705" s="323"/>
      <c r="B705" s="309"/>
      <c r="C705" s="309"/>
      <c r="D705" s="309"/>
      <c r="E705" s="309"/>
      <c r="F705" s="309"/>
      <c r="G705" s="309"/>
      <c r="H705" s="309"/>
      <c r="I705" s="309"/>
      <c r="J705" s="309"/>
      <c r="K705" s="309"/>
      <c r="L705" s="309"/>
      <c r="M705" s="309"/>
      <c r="N705" s="309"/>
      <c r="O705" s="309"/>
      <c r="P705" s="309"/>
      <c r="Q705" s="309"/>
      <c r="R705" s="309"/>
      <c r="S705" s="309"/>
      <c r="T705" s="309"/>
      <c r="U705" s="312"/>
      <c r="V705" s="309"/>
      <c r="W705" s="309"/>
      <c r="X705" s="309"/>
      <c r="Y705" s="309"/>
      <c r="Z705" s="309"/>
    </row>
    <row r="706" spans="1:26" ht="11.25" customHeight="1">
      <c r="A706" s="323"/>
      <c r="B706" s="309"/>
      <c r="C706" s="309"/>
      <c r="D706" s="309"/>
      <c r="E706" s="309"/>
      <c r="F706" s="309"/>
      <c r="G706" s="309"/>
      <c r="H706" s="309"/>
      <c r="I706" s="309"/>
      <c r="J706" s="309"/>
      <c r="K706" s="309"/>
      <c r="L706" s="309"/>
      <c r="M706" s="309"/>
      <c r="N706" s="309"/>
      <c r="O706" s="309"/>
      <c r="P706" s="309"/>
      <c r="Q706" s="309"/>
      <c r="R706" s="309"/>
      <c r="S706" s="309"/>
      <c r="T706" s="309"/>
      <c r="U706" s="312"/>
      <c r="V706" s="309"/>
      <c r="W706" s="309"/>
      <c r="X706" s="309"/>
      <c r="Y706" s="309"/>
      <c r="Z706" s="309"/>
    </row>
    <row r="707" spans="1:26" ht="11.25" customHeight="1">
      <c r="A707" s="323"/>
      <c r="B707" s="309"/>
      <c r="C707" s="309"/>
      <c r="D707" s="309"/>
      <c r="E707" s="309"/>
      <c r="F707" s="309"/>
      <c r="G707" s="309"/>
      <c r="H707" s="309"/>
      <c r="I707" s="309"/>
      <c r="J707" s="309"/>
      <c r="K707" s="309"/>
      <c r="L707" s="309"/>
      <c r="M707" s="309"/>
      <c r="N707" s="309"/>
      <c r="O707" s="309"/>
      <c r="P707" s="309"/>
      <c r="Q707" s="309"/>
      <c r="R707" s="309"/>
      <c r="S707" s="309"/>
      <c r="T707" s="309"/>
      <c r="U707" s="312"/>
      <c r="V707" s="309"/>
      <c r="W707" s="309"/>
      <c r="X707" s="309"/>
      <c r="Y707" s="309"/>
      <c r="Z707" s="309"/>
    </row>
    <row r="708" spans="1:26" ht="11.25" customHeight="1">
      <c r="A708" s="323"/>
      <c r="B708" s="309"/>
      <c r="C708" s="309"/>
      <c r="D708" s="309"/>
      <c r="E708" s="309"/>
      <c r="F708" s="309"/>
      <c r="G708" s="309"/>
      <c r="H708" s="309"/>
      <c r="I708" s="309"/>
      <c r="J708" s="309"/>
      <c r="K708" s="309"/>
      <c r="L708" s="309"/>
      <c r="M708" s="309"/>
      <c r="N708" s="309"/>
      <c r="O708" s="309"/>
      <c r="P708" s="309"/>
      <c r="Q708" s="309"/>
      <c r="R708" s="309"/>
      <c r="S708" s="309"/>
      <c r="T708" s="309"/>
      <c r="U708" s="312"/>
      <c r="V708" s="309"/>
      <c r="W708" s="309"/>
      <c r="X708" s="309"/>
      <c r="Y708" s="309"/>
      <c r="Z708" s="309"/>
    </row>
    <row r="709" spans="1:26" ht="11.25" customHeight="1">
      <c r="A709" s="323"/>
      <c r="B709" s="309"/>
      <c r="C709" s="309"/>
      <c r="D709" s="309"/>
      <c r="E709" s="309"/>
      <c r="F709" s="309"/>
      <c r="G709" s="309"/>
      <c r="H709" s="309"/>
      <c r="I709" s="309"/>
      <c r="J709" s="309"/>
      <c r="K709" s="309"/>
      <c r="L709" s="309"/>
      <c r="M709" s="309"/>
      <c r="N709" s="309"/>
      <c r="O709" s="309"/>
      <c r="P709" s="309"/>
      <c r="Q709" s="309"/>
      <c r="R709" s="309"/>
      <c r="S709" s="309"/>
      <c r="T709" s="309"/>
      <c r="U709" s="312"/>
      <c r="V709" s="309"/>
      <c r="W709" s="309"/>
      <c r="X709" s="309"/>
      <c r="Y709" s="309"/>
      <c r="Z709" s="309"/>
    </row>
    <row r="710" spans="1:26" ht="11.25" customHeight="1">
      <c r="A710" s="323"/>
      <c r="B710" s="309"/>
      <c r="C710" s="309"/>
      <c r="D710" s="309"/>
      <c r="E710" s="309"/>
      <c r="F710" s="309"/>
      <c r="G710" s="309"/>
      <c r="H710" s="309"/>
      <c r="I710" s="309"/>
      <c r="J710" s="309"/>
      <c r="K710" s="309"/>
      <c r="L710" s="309"/>
      <c r="M710" s="309"/>
      <c r="N710" s="309"/>
      <c r="O710" s="309"/>
      <c r="P710" s="309"/>
      <c r="Q710" s="309"/>
      <c r="R710" s="309"/>
      <c r="S710" s="309"/>
      <c r="T710" s="309"/>
      <c r="U710" s="312"/>
      <c r="V710" s="309"/>
      <c r="W710" s="309"/>
      <c r="X710" s="309"/>
      <c r="Y710" s="309"/>
      <c r="Z710" s="309"/>
    </row>
    <row r="711" spans="1:26" ht="11.25" customHeight="1">
      <c r="A711" s="323"/>
      <c r="B711" s="309"/>
      <c r="C711" s="309"/>
      <c r="D711" s="309"/>
      <c r="E711" s="309"/>
      <c r="F711" s="309"/>
      <c r="G711" s="309"/>
      <c r="H711" s="309"/>
      <c r="I711" s="309"/>
      <c r="J711" s="309"/>
      <c r="K711" s="309"/>
      <c r="L711" s="309"/>
      <c r="M711" s="309"/>
      <c r="N711" s="309"/>
      <c r="O711" s="309"/>
      <c r="P711" s="309"/>
      <c r="Q711" s="309"/>
      <c r="R711" s="309"/>
      <c r="S711" s="309"/>
      <c r="T711" s="309"/>
      <c r="U711" s="312"/>
      <c r="V711" s="309"/>
      <c r="W711" s="309"/>
      <c r="X711" s="309"/>
      <c r="Y711" s="309"/>
      <c r="Z711" s="309"/>
    </row>
    <row r="712" spans="1:26" ht="11.25" customHeight="1">
      <c r="A712" s="323"/>
      <c r="B712" s="309"/>
      <c r="C712" s="309"/>
      <c r="D712" s="309"/>
      <c r="E712" s="309"/>
      <c r="F712" s="309"/>
      <c r="G712" s="309"/>
      <c r="H712" s="309"/>
      <c r="I712" s="309"/>
      <c r="J712" s="309"/>
      <c r="K712" s="309"/>
      <c r="L712" s="309"/>
      <c r="M712" s="309"/>
      <c r="N712" s="309"/>
      <c r="O712" s="309"/>
      <c r="P712" s="309"/>
      <c r="Q712" s="309"/>
      <c r="R712" s="309"/>
      <c r="S712" s="309"/>
      <c r="T712" s="309"/>
      <c r="U712" s="312"/>
      <c r="V712" s="309"/>
      <c r="W712" s="309"/>
      <c r="X712" s="309"/>
      <c r="Y712" s="309"/>
      <c r="Z712" s="309"/>
    </row>
    <row r="713" spans="1:26" ht="11.25" customHeight="1">
      <c r="A713" s="323"/>
      <c r="B713" s="309"/>
      <c r="C713" s="309"/>
      <c r="D713" s="309"/>
      <c r="E713" s="309"/>
      <c r="F713" s="309"/>
      <c r="G713" s="309"/>
      <c r="H713" s="309"/>
      <c r="I713" s="309"/>
      <c r="J713" s="309"/>
      <c r="K713" s="309"/>
      <c r="L713" s="309"/>
      <c r="M713" s="309"/>
      <c r="N713" s="309"/>
      <c r="O713" s="309"/>
      <c r="P713" s="309"/>
      <c r="Q713" s="309"/>
      <c r="R713" s="309"/>
      <c r="S713" s="309"/>
      <c r="T713" s="309"/>
      <c r="U713" s="312"/>
      <c r="V713" s="309"/>
      <c r="W713" s="309"/>
      <c r="X713" s="309"/>
      <c r="Y713" s="309"/>
      <c r="Z713" s="309"/>
    </row>
    <row r="714" spans="1:26" ht="11.25" customHeight="1">
      <c r="A714" s="323"/>
      <c r="B714" s="309"/>
      <c r="C714" s="309"/>
      <c r="D714" s="309"/>
      <c r="E714" s="309"/>
      <c r="F714" s="309"/>
      <c r="G714" s="309"/>
      <c r="H714" s="309"/>
      <c r="I714" s="309"/>
      <c r="J714" s="309"/>
      <c r="K714" s="309"/>
      <c r="L714" s="309"/>
      <c r="M714" s="309"/>
      <c r="N714" s="309"/>
      <c r="O714" s="309"/>
      <c r="P714" s="309"/>
      <c r="Q714" s="309"/>
      <c r="R714" s="309"/>
      <c r="S714" s="309"/>
      <c r="T714" s="309"/>
      <c r="U714" s="312"/>
      <c r="V714" s="309"/>
      <c r="W714" s="309"/>
      <c r="X714" s="309"/>
      <c r="Y714" s="309"/>
      <c r="Z714" s="309"/>
    </row>
    <row r="715" spans="1:26" ht="11.25" customHeight="1">
      <c r="A715" s="323"/>
      <c r="B715" s="309"/>
      <c r="C715" s="309"/>
      <c r="D715" s="309"/>
      <c r="E715" s="309"/>
      <c r="F715" s="309"/>
      <c r="G715" s="309"/>
      <c r="H715" s="309"/>
      <c r="I715" s="309"/>
      <c r="J715" s="309"/>
      <c r="K715" s="309"/>
      <c r="L715" s="309"/>
      <c r="M715" s="309"/>
      <c r="N715" s="309"/>
      <c r="O715" s="309"/>
      <c r="P715" s="309"/>
      <c r="Q715" s="309"/>
      <c r="R715" s="309"/>
      <c r="S715" s="309"/>
      <c r="T715" s="309"/>
      <c r="U715" s="312"/>
      <c r="V715" s="309"/>
      <c r="W715" s="309"/>
      <c r="X715" s="309"/>
      <c r="Y715" s="309"/>
      <c r="Z715" s="309"/>
    </row>
    <row r="716" spans="1:26" ht="11.25" customHeight="1">
      <c r="A716" s="323"/>
      <c r="B716" s="309"/>
      <c r="C716" s="309"/>
      <c r="D716" s="309"/>
      <c r="E716" s="309"/>
      <c r="F716" s="309"/>
      <c r="G716" s="309"/>
      <c r="H716" s="309"/>
      <c r="I716" s="309"/>
      <c r="J716" s="309"/>
      <c r="K716" s="309"/>
      <c r="L716" s="309"/>
      <c r="M716" s="309"/>
      <c r="N716" s="309"/>
      <c r="O716" s="309"/>
      <c r="P716" s="309"/>
      <c r="Q716" s="309"/>
      <c r="R716" s="309"/>
      <c r="S716" s="309"/>
      <c r="T716" s="309"/>
      <c r="U716" s="312"/>
      <c r="V716" s="309"/>
      <c r="W716" s="309"/>
      <c r="X716" s="309"/>
      <c r="Y716" s="309"/>
      <c r="Z716" s="309"/>
    </row>
    <row r="717" spans="1:26" ht="11.25" customHeight="1">
      <c r="A717" s="323"/>
      <c r="B717" s="309"/>
      <c r="C717" s="309"/>
      <c r="D717" s="309"/>
      <c r="E717" s="309"/>
      <c r="F717" s="309"/>
      <c r="G717" s="309"/>
      <c r="H717" s="309"/>
      <c r="I717" s="309"/>
      <c r="J717" s="309"/>
      <c r="K717" s="309"/>
      <c r="L717" s="309"/>
      <c r="M717" s="309"/>
      <c r="N717" s="309"/>
      <c r="O717" s="309"/>
      <c r="P717" s="309"/>
      <c r="Q717" s="309"/>
      <c r="R717" s="309"/>
      <c r="S717" s="309"/>
      <c r="T717" s="309"/>
      <c r="U717" s="312"/>
      <c r="V717" s="309"/>
      <c r="W717" s="309"/>
      <c r="X717" s="309"/>
      <c r="Y717" s="309"/>
      <c r="Z717" s="309"/>
    </row>
    <row r="718" spans="1:26" ht="11.25" customHeight="1">
      <c r="A718" s="323"/>
      <c r="B718" s="309"/>
      <c r="C718" s="309"/>
      <c r="D718" s="309"/>
      <c r="E718" s="309"/>
      <c r="F718" s="309"/>
      <c r="G718" s="309"/>
      <c r="H718" s="309"/>
      <c r="I718" s="309"/>
      <c r="J718" s="309"/>
      <c r="K718" s="309"/>
      <c r="L718" s="309"/>
      <c r="M718" s="309"/>
      <c r="N718" s="309"/>
      <c r="O718" s="309"/>
      <c r="P718" s="309"/>
      <c r="Q718" s="309"/>
      <c r="R718" s="309"/>
      <c r="S718" s="309"/>
      <c r="T718" s="309"/>
      <c r="U718" s="312"/>
      <c r="V718" s="309"/>
      <c r="W718" s="309"/>
      <c r="X718" s="309"/>
      <c r="Y718" s="309"/>
      <c r="Z718" s="309"/>
    </row>
    <row r="719" spans="1:26" ht="11.25" customHeight="1">
      <c r="A719" s="323"/>
      <c r="B719" s="309"/>
      <c r="C719" s="309"/>
      <c r="D719" s="309"/>
      <c r="E719" s="309"/>
      <c r="F719" s="309"/>
      <c r="G719" s="309"/>
      <c r="H719" s="309"/>
      <c r="I719" s="309"/>
      <c r="J719" s="309"/>
      <c r="K719" s="309"/>
      <c r="L719" s="309"/>
      <c r="M719" s="309"/>
      <c r="N719" s="309"/>
      <c r="O719" s="309"/>
      <c r="P719" s="309"/>
      <c r="Q719" s="309"/>
      <c r="R719" s="309"/>
      <c r="S719" s="309"/>
      <c r="T719" s="309"/>
      <c r="U719" s="312"/>
      <c r="V719" s="309"/>
      <c r="W719" s="309"/>
      <c r="X719" s="309"/>
      <c r="Y719" s="309"/>
      <c r="Z719" s="309"/>
    </row>
    <row r="720" spans="1:26" ht="11.25" customHeight="1">
      <c r="A720" s="323"/>
      <c r="B720" s="309"/>
      <c r="C720" s="309"/>
      <c r="D720" s="309"/>
      <c r="E720" s="309"/>
      <c r="F720" s="309"/>
      <c r="G720" s="309"/>
      <c r="H720" s="309"/>
      <c r="I720" s="309"/>
      <c r="J720" s="309"/>
      <c r="K720" s="309"/>
      <c r="L720" s="309"/>
      <c r="M720" s="309"/>
      <c r="N720" s="309"/>
      <c r="O720" s="309"/>
      <c r="P720" s="309"/>
      <c r="Q720" s="309"/>
      <c r="R720" s="309"/>
      <c r="S720" s="309"/>
      <c r="T720" s="309"/>
      <c r="U720" s="312"/>
      <c r="V720" s="309"/>
      <c r="W720" s="309"/>
      <c r="X720" s="309"/>
      <c r="Y720" s="309"/>
      <c r="Z720" s="309"/>
    </row>
    <row r="721" spans="1:26" ht="11.25" customHeight="1">
      <c r="A721" s="323"/>
      <c r="B721" s="309"/>
      <c r="C721" s="309"/>
      <c r="D721" s="309"/>
      <c r="E721" s="309"/>
      <c r="F721" s="309"/>
      <c r="G721" s="309"/>
      <c r="H721" s="309"/>
      <c r="I721" s="309"/>
      <c r="J721" s="309"/>
      <c r="K721" s="309"/>
      <c r="L721" s="309"/>
      <c r="M721" s="309"/>
      <c r="N721" s="309"/>
      <c r="O721" s="309"/>
      <c r="P721" s="309"/>
      <c r="Q721" s="309"/>
      <c r="R721" s="309"/>
      <c r="S721" s="309"/>
      <c r="T721" s="309"/>
      <c r="U721" s="312"/>
      <c r="V721" s="309"/>
      <c r="W721" s="309"/>
      <c r="X721" s="309"/>
      <c r="Y721" s="309"/>
      <c r="Z721" s="309"/>
    </row>
    <row r="722" spans="1:26" ht="11.25" customHeight="1">
      <c r="A722" s="323"/>
      <c r="B722" s="309"/>
      <c r="C722" s="309"/>
      <c r="D722" s="309"/>
      <c r="E722" s="309"/>
      <c r="F722" s="309"/>
      <c r="G722" s="309"/>
      <c r="H722" s="309"/>
      <c r="I722" s="309"/>
      <c r="J722" s="309"/>
      <c r="K722" s="309"/>
      <c r="L722" s="309"/>
      <c r="M722" s="309"/>
      <c r="N722" s="309"/>
      <c r="O722" s="309"/>
      <c r="P722" s="309"/>
      <c r="Q722" s="309"/>
      <c r="R722" s="309"/>
      <c r="S722" s="309"/>
      <c r="T722" s="309"/>
      <c r="U722" s="312"/>
      <c r="V722" s="309"/>
      <c r="W722" s="309"/>
      <c r="X722" s="309"/>
      <c r="Y722" s="309"/>
      <c r="Z722" s="309"/>
    </row>
    <row r="723" spans="1:26" ht="11.25" customHeight="1">
      <c r="A723" s="323"/>
      <c r="B723" s="309"/>
      <c r="C723" s="309"/>
      <c r="D723" s="309"/>
      <c r="E723" s="309"/>
      <c r="F723" s="309"/>
      <c r="G723" s="309"/>
      <c r="H723" s="309"/>
      <c r="I723" s="309"/>
      <c r="J723" s="309"/>
      <c r="K723" s="309"/>
      <c r="L723" s="309"/>
      <c r="M723" s="309"/>
      <c r="N723" s="309"/>
      <c r="O723" s="309"/>
      <c r="P723" s="309"/>
      <c r="Q723" s="309"/>
      <c r="R723" s="309"/>
      <c r="S723" s="309"/>
      <c r="T723" s="309"/>
      <c r="U723" s="312"/>
      <c r="V723" s="309"/>
      <c r="W723" s="309"/>
      <c r="X723" s="309"/>
      <c r="Y723" s="309"/>
      <c r="Z723" s="309"/>
    </row>
    <row r="724" spans="1:26" ht="11.25" customHeight="1">
      <c r="A724" s="323"/>
      <c r="B724" s="309"/>
      <c r="C724" s="309"/>
      <c r="D724" s="309"/>
      <c r="E724" s="309"/>
      <c r="F724" s="309"/>
      <c r="G724" s="309"/>
      <c r="H724" s="309"/>
      <c r="I724" s="309"/>
      <c r="J724" s="309"/>
      <c r="K724" s="309"/>
      <c r="L724" s="309"/>
      <c r="M724" s="309"/>
      <c r="N724" s="309"/>
      <c r="O724" s="309"/>
      <c r="P724" s="309"/>
      <c r="Q724" s="309"/>
      <c r="R724" s="309"/>
      <c r="S724" s="309"/>
      <c r="T724" s="309"/>
      <c r="U724" s="312"/>
      <c r="V724" s="309"/>
      <c r="W724" s="309"/>
      <c r="X724" s="309"/>
      <c r="Y724" s="309"/>
      <c r="Z724" s="309"/>
    </row>
    <row r="725" spans="1:26" ht="11.25" customHeight="1">
      <c r="A725" s="323"/>
      <c r="B725" s="309"/>
      <c r="C725" s="309"/>
      <c r="D725" s="309"/>
      <c r="E725" s="309"/>
      <c r="F725" s="309"/>
      <c r="G725" s="309"/>
      <c r="H725" s="309"/>
      <c r="I725" s="309"/>
      <c r="J725" s="309"/>
      <c r="K725" s="309"/>
      <c r="L725" s="309"/>
      <c r="M725" s="309"/>
      <c r="N725" s="309"/>
      <c r="O725" s="309"/>
      <c r="P725" s="309"/>
      <c r="Q725" s="309"/>
      <c r="R725" s="309"/>
      <c r="S725" s="309"/>
      <c r="T725" s="309"/>
      <c r="U725" s="312"/>
      <c r="V725" s="309"/>
      <c r="W725" s="309"/>
      <c r="X725" s="309"/>
      <c r="Y725" s="309"/>
      <c r="Z725" s="309"/>
    </row>
    <row r="726" spans="1:26" ht="11.25" customHeight="1">
      <c r="A726" s="323"/>
      <c r="B726" s="309"/>
      <c r="C726" s="309"/>
      <c r="D726" s="309"/>
      <c r="E726" s="309"/>
      <c r="F726" s="309"/>
      <c r="G726" s="309"/>
      <c r="H726" s="309"/>
      <c r="I726" s="309"/>
      <c r="J726" s="309"/>
      <c r="K726" s="309"/>
      <c r="L726" s="309"/>
      <c r="M726" s="309"/>
      <c r="N726" s="309"/>
      <c r="O726" s="309"/>
      <c r="P726" s="309"/>
      <c r="Q726" s="309"/>
      <c r="R726" s="309"/>
      <c r="S726" s="309"/>
      <c r="T726" s="309"/>
      <c r="U726" s="312"/>
      <c r="V726" s="309"/>
      <c r="W726" s="309"/>
      <c r="X726" s="309"/>
      <c r="Y726" s="309"/>
      <c r="Z726" s="309"/>
    </row>
    <row r="727" spans="1:26" ht="11.25" customHeight="1">
      <c r="A727" s="323"/>
      <c r="B727" s="309"/>
      <c r="C727" s="309"/>
      <c r="D727" s="309"/>
      <c r="E727" s="309"/>
      <c r="F727" s="309"/>
      <c r="G727" s="309"/>
      <c r="H727" s="309"/>
      <c r="I727" s="309"/>
      <c r="J727" s="309"/>
      <c r="K727" s="309"/>
      <c r="L727" s="309"/>
      <c r="M727" s="309"/>
      <c r="N727" s="309"/>
      <c r="O727" s="309"/>
      <c r="P727" s="309"/>
      <c r="Q727" s="309"/>
      <c r="R727" s="309"/>
      <c r="S727" s="309"/>
      <c r="T727" s="309"/>
      <c r="U727" s="312"/>
      <c r="V727" s="309"/>
      <c r="W727" s="309"/>
      <c r="X727" s="309"/>
      <c r="Y727" s="309"/>
      <c r="Z727" s="309"/>
    </row>
    <row r="728" spans="1:26" ht="11.25" customHeight="1">
      <c r="A728" s="323"/>
      <c r="B728" s="309"/>
      <c r="C728" s="309"/>
      <c r="D728" s="309"/>
      <c r="E728" s="309"/>
      <c r="F728" s="309"/>
      <c r="G728" s="309"/>
      <c r="H728" s="309"/>
      <c r="I728" s="309"/>
      <c r="J728" s="309"/>
      <c r="K728" s="309"/>
      <c r="L728" s="309"/>
      <c r="M728" s="309"/>
      <c r="N728" s="309"/>
      <c r="O728" s="309"/>
      <c r="P728" s="309"/>
      <c r="Q728" s="309"/>
      <c r="R728" s="309"/>
      <c r="S728" s="309"/>
      <c r="T728" s="309"/>
      <c r="U728" s="312"/>
      <c r="V728" s="309"/>
      <c r="W728" s="309"/>
      <c r="X728" s="309"/>
      <c r="Y728" s="309"/>
      <c r="Z728" s="309"/>
    </row>
    <row r="729" spans="1:26" ht="11.25" customHeight="1">
      <c r="A729" s="323"/>
      <c r="B729" s="309"/>
      <c r="C729" s="309"/>
      <c r="D729" s="309"/>
      <c r="E729" s="309"/>
      <c r="F729" s="309"/>
      <c r="G729" s="309"/>
      <c r="H729" s="309"/>
      <c r="I729" s="309"/>
      <c r="J729" s="309"/>
      <c r="K729" s="309"/>
      <c r="L729" s="309"/>
      <c r="M729" s="309"/>
      <c r="N729" s="309"/>
      <c r="O729" s="309"/>
      <c r="P729" s="309"/>
      <c r="Q729" s="309"/>
      <c r="R729" s="309"/>
      <c r="S729" s="309"/>
      <c r="T729" s="309"/>
      <c r="U729" s="312"/>
      <c r="V729" s="309"/>
      <c r="W729" s="309"/>
      <c r="X729" s="309"/>
      <c r="Y729" s="309"/>
      <c r="Z729" s="309"/>
    </row>
    <row r="730" spans="1:26" ht="11.25" customHeight="1">
      <c r="A730" s="323"/>
      <c r="B730" s="309"/>
      <c r="C730" s="309"/>
      <c r="D730" s="309"/>
      <c r="E730" s="309"/>
      <c r="F730" s="309"/>
      <c r="G730" s="309"/>
      <c r="H730" s="309"/>
      <c r="I730" s="309"/>
      <c r="J730" s="309"/>
      <c r="K730" s="309"/>
      <c r="L730" s="309"/>
      <c r="M730" s="309"/>
      <c r="N730" s="309"/>
      <c r="O730" s="309"/>
      <c r="P730" s="309"/>
      <c r="Q730" s="309"/>
      <c r="R730" s="309"/>
      <c r="S730" s="309"/>
      <c r="T730" s="309"/>
      <c r="U730" s="312"/>
      <c r="V730" s="309"/>
      <c r="W730" s="309"/>
      <c r="X730" s="309"/>
      <c r="Y730" s="309"/>
      <c r="Z730" s="309"/>
    </row>
    <row r="731" spans="1:26" ht="11.25" customHeight="1">
      <c r="A731" s="323"/>
      <c r="B731" s="309"/>
      <c r="C731" s="309"/>
      <c r="D731" s="309"/>
      <c r="E731" s="309"/>
      <c r="F731" s="309"/>
      <c r="G731" s="309"/>
      <c r="H731" s="309"/>
      <c r="I731" s="309"/>
      <c r="J731" s="309"/>
      <c r="K731" s="309"/>
      <c r="L731" s="309"/>
      <c r="M731" s="309"/>
      <c r="N731" s="309"/>
      <c r="O731" s="309"/>
      <c r="P731" s="309"/>
      <c r="Q731" s="309"/>
      <c r="R731" s="309"/>
      <c r="S731" s="309"/>
      <c r="T731" s="309"/>
      <c r="U731" s="312"/>
      <c r="V731" s="309"/>
      <c r="W731" s="309"/>
      <c r="X731" s="309"/>
      <c r="Y731" s="309"/>
      <c r="Z731" s="309"/>
    </row>
    <row r="732" spans="1:26" ht="11.25" customHeight="1">
      <c r="A732" s="323"/>
      <c r="B732" s="309"/>
      <c r="C732" s="309"/>
      <c r="D732" s="309"/>
      <c r="E732" s="309"/>
      <c r="F732" s="309"/>
      <c r="G732" s="309"/>
      <c r="H732" s="309"/>
      <c r="I732" s="309"/>
      <c r="J732" s="309"/>
      <c r="K732" s="309"/>
      <c r="L732" s="309"/>
      <c r="M732" s="309"/>
      <c r="N732" s="309"/>
      <c r="O732" s="309"/>
      <c r="P732" s="309"/>
      <c r="Q732" s="309"/>
      <c r="R732" s="309"/>
      <c r="S732" s="309"/>
      <c r="T732" s="309"/>
      <c r="U732" s="312"/>
      <c r="V732" s="309"/>
      <c r="W732" s="309"/>
      <c r="X732" s="309"/>
      <c r="Y732" s="309"/>
      <c r="Z732" s="309"/>
    </row>
    <row r="733" spans="1:26" ht="11.25" customHeight="1">
      <c r="A733" s="323"/>
      <c r="B733" s="309"/>
      <c r="C733" s="309"/>
      <c r="D733" s="309"/>
      <c r="E733" s="309"/>
      <c r="F733" s="309"/>
      <c r="G733" s="309"/>
      <c r="H733" s="309"/>
      <c r="I733" s="309"/>
      <c r="J733" s="309"/>
      <c r="K733" s="309"/>
      <c r="L733" s="309"/>
      <c r="M733" s="309"/>
      <c r="N733" s="309"/>
      <c r="O733" s="309"/>
      <c r="P733" s="309"/>
      <c r="Q733" s="309"/>
      <c r="R733" s="309"/>
      <c r="S733" s="309"/>
      <c r="T733" s="309"/>
      <c r="U733" s="312"/>
      <c r="V733" s="309"/>
      <c r="W733" s="309"/>
      <c r="X733" s="309"/>
      <c r="Y733" s="309"/>
      <c r="Z733" s="309"/>
    </row>
    <row r="734" spans="1:26" ht="11.25" customHeight="1">
      <c r="A734" s="323"/>
      <c r="B734" s="309"/>
      <c r="C734" s="309"/>
      <c r="D734" s="309"/>
      <c r="E734" s="309"/>
      <c r="F734" s="309"/>
      <c r="G734" s="309"/>
      <c r="H734" s="309"/>
      <c r="I734" s="309"/>
      <c r="J734" s="309"/>
      <c r="K734" s="309"/>
      <c r="L734" s="309"/>
      <c r="M734" s="309"/>
      <c r="N734" s="309"/>
      <c r="O734" s="309"/>
      <c r="P734" s="309"/>
      <c r="Q734" s="309"/>
      <c r="R734" s="309"/>
      <c r="S734" s="309"/>
      <c r="T734" s="309"/>
      <c r="U734" s="312"/>
      <c r="V734" s="309"/>
      <c r="W734" s="309"/>
      <c r="X734" s="309"/>
      <c r="Y734" s="309"/>
      <c r="Z734" s="309"/>
    </row>
    <row r="735" spans="1:26" ht="11.25" customHeight="1">
      <c r="A735" s="323"/>
      <c r="B735" s="309"/>
      <c r="C735" s="309"/>
      <c r="D735" s="309"/>
      <c r="E735" s="309"/>
      <c r="F735" s="309"/>
      <c r="G735" s="309"/>
      <c r="H735" s="309"/>
      <c r="I735" s="309"/>
      <c r="J735" s="309"/>
      <c r="K735" s="309"/>
      <c r="L735" s="309"/>
      <c r="M735" s="309"/>
      <c r="N735" s="309"/>
      <c r="O735" s="309"/>
      <c r="P735" s="309"/>
      <c r="Q735" s="309"/>
      <c r="R735" s="309"/>
      <c r="S735" s="309"/>
      <c r="T735" s="309"/>
      <c r="U735" s="312"/>
      <c r="V735" s="309"/>
      <c r="W735" s="309"/>
      <c r="X735" s="309"/>
      <c r="Y735" s="309"/>
      <c r="Z735" s="309"/>
    </row>
    <row r="736" spans="1:26" ht="11.25" customHeight="1">
      <c r="A736" s="323"/>
      <c r="B736" s="309"/>
      <c r="C736" s="309"/>
      <c r="D736" s="309"/>
      <c r="E736" s="309"/>
      <c r="F736" s="309"/>
      <c r="G736" s="309"/>
      <c r="H736" s="309"/>
      <c r="I736" s="309"/>
      <c r="J736" s="309"/>
      <c r="K736" s="309"/>
      <c r="L736" s="309"/>
      <c r="M736" s="309"/>
      <c r="N736" s="309"/>
      <c r="O736" s="309"/>
      <c r="P736" s="309"/>
      <c r="Q736" s="309"/>
      <c r="R736" s="309"/>
      <c r="S736" s="309"/>
      <c r="T736" s="309"/>
      <c r="U736" s="312"/>
      <c r="V736" s="309"/>
      <c r="W736" s="309"/>
      <c r="X736" s="309"/>
      <c r="Y736" s="309"/>
      <c r="Z736" s="309"/>
    </row>
    <row r="737" spans="1:26" ht="11.25" customHeight="1">
      <c r="A737" s="323"/>
      <c r="B737" s="309"/>
      <c r="C737" s="309"/>
      <c r="D737" s="309"/>
      <c r="E737" s="309"/>
      <c r="F737" s="309"/>
      <c r="G737" s="309"/>
      <c r="H737" s="309"/>
      <c r="I737" s="309"/>
      <c r="J737" s="309"/>
      <c r="K737" s="309"/>
      <c r="L737" s="309"/>
      <c r="M737" s="309"/>
      <c r="N737" s="309"/>
      <c r="O737" s="309"/>
      <c r="P737" s="309"/>
      <c r="Q737" s="309"/>
      <c r="R737" s="309"/>
      <c r="S737" s="309"/>
      <c r="T737" s="309"/>
      <c r="U737" s="312"/>
      <c r="V737" s="309"/>
      <c r="W737" s="309"/>
      <c r="X737" s="309"/>
      <c r="Y737" s="309"/>
      <c r="Z737" s="309"/>
    </row>
    <row r="738" spans="1:26" ht="11.25" customHeight="1">
      <c r="A738" s="323"/>
      <c r="B738" s="309"/>
      <c r="C738" s="309"/>
      <c r="D738" s="309"/>
      <c r="E738" s="309"/>
      <c r="F738" s="309"/>
      <c r="G738" s="309"/>
      <c r="H738" s="309"/>
      <c r="I738" s="309"/>
      <c r="J738" s="309"/>
      <c r="K738" s="309"/>
      <c r="L738" s="309"/>
      <c r="M738" s="309"/>
      <c r="N738" s="309"/>
      <c r="O738" s="309"/>
      <c r="P738" s="309"/>
      <c r="Q738" s="309"/>
      <c r="R738" s="309"/>
      <c r="S738" s="309"/>
      <c r="T738" s="309"/>
      <c r="U738" s="312"/>
      <c r="V738" s="309"/>
      <c r="W738" s="309"/>
      <c r="X738" s="309"/>
      <c r="Y738" s="309"/>
      <c r="Z738" s="309"/>
    </row>
    <row r="739" spans="1:26" ht="11.25" customHeight="1">
      <c r="A739" s="323"/>
      <c r="B739" s="309"/>
      <c r="C739" s="309"/>
      <c r="D739" s="309"/>
      <c r="E739" s="309"/>
      <c r="F739" s="309"/>
      <c r="G739" s="309"/>
      <c r="H739" s="309"/>
      <c r="I739" s="309"/>
      <c r="J739" s="309"/>
      <c r="K739" s="309"/>
      <c r="L739" s="309"/>
      <c r="M739" s="309"/>
      <c r="N739" s="309"/>
      <c r="O739" s="309"/>
      <c r="P739" s="309"/>
      <c r="Q739" s="309"/>
      <c r="R739" s="309"/>
      <c r="S739" s="309"/>
      <c r="T739" s="309"/>
      <c r="U739" s="312"/>
      <c r="V739" s="309"/>
      <c r="W739" s="309"/>
      <c r="X739" s="309"/>
      <c r="Y739" s="309"/>
      <c r="Z739" s="309"/>
    </row>
    <row r="740" spans="1:26" ht="11.25" customHeight="1">
      <c r="A740" s="323"/>
      <c r="B740" s="309"/>
      <c r="C740" s="309"/>
      <c r="D740" s="309"/>
      <c r="E740" s="309"/>
      <c r="F740" s="309"/>
      <c r="G740" s="309"/>
      <c r="H740" s="309"/>
      <c r="I740" s="309"/>
      <c r="J740" s="309"/>
      <c r="K740" s="309"/>
      <c r="L740" s="309"/>
      <c r="M740" s="309"/>
      <c r="N740" s="309"/>
      <c r="O740" s="309"/>
      <c r="P740" s="309"/>
      <c r="Q740" s="309"/>
      <c r="R740" s="309"/>
      <c r="S740" s="309"/>
      <c r="T740" s="309"/>
      <c r="U740" s="312"/>
      <c r="V740" s="309"/>
      <c r="W740" s="309"/>
      <c r="X740" s="309"/>
      <c r="Y740" s="309"/>
      <c r="Z740" s="309"/>
    </row>
    <row r="741" spans="1:26" ht="11.25" customHeight="1">
      <c r="A741" s="323"/>
      <c r="B741" s="309"/>
      <c r="C741" s="309"/>
      <c r="D741" s="309"/>
      <c r="E741" s="309"/>
      <c r="F741" s="309"/>
      <c r="G741" s="309"/>
      <c r="H741" s="309"/>
      <c r="I741" s="309"/>
      <c r="J741" s="309"/>
      <c r="K741" s="309"/>
      <c r="L741" s="309"/>
      <c r="M741" s="309"/>
      <c r="N741" s="309"/>
      <c r="O741" s="309"/>
      <c r="P741" s="309"/>
      <c r="Q741" s="309"/>
      <c r="R741" s="309"/>
      <c r="S741" s="309"/>
      <c r="T741" s="309"/>
      <c r="U741" s="312"/>
      <c r="V741" s="309"/>
      <c r="W741" s="309"/>
      <c r="X741" s="309"/>
      <c r="Y741" s="309"/>
      <c r="Z741" s="309"/>
    </row>
    <row r="742" spans="1:26" ht="11.25" customHeight="1">
      <c r="A742" s="323"/>
      <c r="B742" s="309"/>
      <c r="C742" s="309"/>
      <c r="D742" s="309"/>
      <c r="E742" s="309"/>
      <c r="F742" s="309"/>
      <c r="G742" s="309"/>
      <c r="H742" s="309"/>
      <c r="I742" s="309"/>
      <c r="J742" s="309"/>
      <c r="K742" s="309"/>
      <c r="L742" s="309"/>
      <c r="M742" s="309"/>
      <c r="N742" s="309"/>
      <c r="O742" s="309"/>
      <c r="P742" s="309"/>
      <c r="Q742" s="309"/>
      <c r="R742" s="309"/>
      <c r="S742" s="309"/>
      <c r="T742" s="309"/>
      <c r="U742" s="312"/>
      <c r="V742" s="309"/>
      <c r="W742" s="309"/>
      <c r="X742" s="309"/>
      <c r="Y742" s="309"/>
      <c r="Z742" s="309"/>
    </row>
    <row r="743" spans="1:26" ht="11.25" customHeight="1">
      <c r="A743" s="323"/>
      <c r="B743" s="309"/>
      <c r="C743" s="309"/>
      <c r="D743" s="309"/>
      <c r="E743" s="309"/>
      <c r="F743" s="309"/>
      <c r="G743" s="309"/>
      <c r="H743" s="309"/>
      <c r="I743" s="309"/>
      <c r="J743" s="309"/>
      <c r="K743" s="309"/>
      <c r="L743" s="309"/>
      <c r="M743" s="309"/>
      <c r="N743" s="309"/>
      <c r="O743" s="309"/>
      <c r="P743" s="309"/>
      <c r="Q743" s="309"/>
      <c r="R743" s="309"/>
      <c r="S743" s="309"/>
      <c r="T743" s="309"/>
      <c r="U743" s="312"/>
      <c r="V743" s="309"/>
      <c r="W743" s="309"/>
      <c r="X743" s="309"/>
      <c r="Y743" s="309"/>
      <c r="Z743" s="309"/>
    </row>
    <row r="744" spans="1:26" ht="11.25" customHeight="1">
      <c r="A744" s="323"/>
      <c r="B744" s="309"/>
      <c r="C744" s="309"/>
      <c r="D744" s="309"/>
      <c r="E744" s="309"/>
      <c r="F744" s="309"/>
      <c r="G744" s="309"/>
      <c r="H744" s="309"/>
      <c r="I744" s="309"/>
      <c r="J744" s="309"/>
      <c r="K744" s="309"/>
      <c r="L744" s="309"/>
      <c r="M744" s="309"/>
      <c r="N744" s="309"/>
      <c r="O744" s="309"/>
      <c r="P744" s="309"/>
      <c r="Q744" s="309"/>
      <c r="R744" s="309"/>
      <c r="S744" s="309"/>
      <c r="T744" s="309"/>
      <c r="U744" s="312"/>
      <c r="V744" s="309"/>
      <c r="W744" s="309"/>
      <c r="X744" s="309"/>
      <c r="Y744" s="309"/>
      <c r="Z744" s="309"/>
    </row>
    <row r="745" spans="1:26" ht="11.25" customHeight="1">
      <c r="A745" s="323"/>
      <c r="B745" s="309"/>
      <c r="C745" s="309"/>
      <c r="D745" s="309"/>
      <c r="E745" s="309"/>
      <c r="F745" s="309"/>
      <c r="G745" s="309"/>
      <c r="H745" s="309"/>
      <c r="I745" s="309"/>
      <c r="J745" s="309"/>
      <c r="K745" s="309"/>
      <c r="L745" s="309"/>
      <c r="M745" s="309"/>
      <c r="N745" s="309"/>
      <c r="O745" s="309"/>
      <c r="P745" s="309"/>
      <c r="Q745" s="309"/>
      <c r="R745" s="309"/>
      <c r="S745" s="309"/>
      <c r="T745" s="309"/>
      <c r="U745" s="312"/>
      <c r="V745" s="309"/>
      <c r="W745" s="309"/>
      <c r="X745" s="309"/>
      <c r="Y745" s="309"/>
      <c r="Z745" s="309"/>
    </row>
    <row r="746" spans="1:26" ht="11.25" customHeight="1">
      <c r="A746" s="323"/>
      <c r="B746" s="309"/>
      <c r="C746" s="309"/>
      <c r="D746" s="309"/>
      <c r="E746" s="309"/>
      <c r="F746" s="309"/>
      <c r="G746" s="309"/>
      <c r="H746" s="309"/>
      <c r="I746" s="309"/>
      <c r="J746" s="309"/>
      <c r="K746" s="309"/>
      <c r="L746" s="309"/>
      <c r="M746" s="309"/>
      <c r="N746" s="309"/>
      <c r="O746" s="309"/>
      <c r="P746" s="309"/>
      <c r="Q746" s="309"/>
      <c r="R746" s="309"/>
      <c r="S746" s="309"/>
      <c r="T746" s="309"/>
      <c r="U746" s="312"/>
      <c r="V746" s="309"/>
      <c r="W746" s="309"/>
      <c r="X746" s="309"/>
      <c r="Y746" s="309"/>
      <c r="Z746" s="309"/>
    </row>
    <row r="747" spans="1:26" ht="11.25" customHeight="1">
      <c r="A747" s="323"/>
      <c r="B747" s="309"/>
      <c r="C747" s="309"/>
      <c r="D747" s="309"/>
      <c r="E747" s="309"/>
      <c r="F747" s="309"/>
      <c r="G747" s="309"/>
      <c r="H747" s="309"/>
      <c r="I747" s="309"/>
      <c r="J747" s="309"/>
      <c r="K747" s="309"/>
      <c r="L747" s="309"/>
      <c r="M747" s="309"/>
      <c r="N747" s="309"/>
      <c r="O747" s="309"/>
      <c r="P747" s="309"/>
      <c r="Q747" s="309"/>
      <c r="R747" s="309"/>
      <c r="S747" s="309"/>
      <c r="T747" s="309"/>
      <c r="U747" s="312"/>
      <c r="V747" s="309"/>
      <c r="W747" s="309"/>
      <c r="X747" s="309"/>
      <c r="Y747" s="309"/>
      <c r="Z747" s="309"/>
    </row>
    <row r="748" spans="1:26" ht="11.25" customHeight="1">
      <c r="A748" s="323"/>
      <c r="B748" s="309"/>
      <c r="C748" s="309"/>
      <c r="D748" s="309"/>
      <c r="E748" s="309"/>
      <c r="F748" s="309"/>
      <c r="G748" s="309"/>
      <c r="H748" s="309"/>
      <c r="I748" s="309"/>
      <c r="J748" s="309"/>
      <c r="K748" s="309"/>
      <c r="L748" s="309"/>
      <c r="M748" s="309"/>
      <c r="N748" s="309"/>
      <c r="O748" s="309"/>
      <c r="P748" s="309"/>
      <c r="Q748" s="309"/>
      <c r="R748" s="309"/>
      <c r="S748" s="309"/>
      <c r="T748" s="309"/>
      <c r="U748" s="312"/>
      <c r="V748" s="309"/>
      <c r="W748" s="309"/>
      <c r="X748" s="309"/>
      <c r="Y748" s="309"/>
      <c r="Z748" s="309"/>
    </row>
    <row r="749" spans="1:26" ht="11.25" customHeight="1">
      <c r="A749" s="323"/>
      <c r="B749" s="309"/>
      <c r="C749" s="309"/>
      <c r="D749" s="309"/>
      <c r="E749" s="309"/>
      <c r="F749" s="309"/>
      <c r="G749" s="309"/>
      <c r="H749" s="309"/>
      <c r="I749" s="309"/>
      <c r="J749" s="309"/>
      <c r="K749" s="309"/>
      <c r="L749" s="309"/>
      <c r="M749" s="309"/>
      <c r="N749" s="309"/>
      <c r="O749" s="309"/>
      <c r="P749" s="309"/>
      <c r="Q749" s="309"/>
      <c r="R749" s="309"/>
      <c r="S749" s="309"/>
      <c r="T749" s="309"/>
      <c r="U749" s="312"/>
      <c r="V749" s="309"/>
      <c r="W749" s="309"/>
      <c r="X749" s="309"/>
      <c r="Y749" s="309"/>
      <c r="Z749" s="309"/>
    </row>
    <row r="750" spans="1:26" ht="11.25" customHeight="1">
      <c r="A750" s="323"/>
      <c r="B750" s="309"/>
      <c r="C750" s="309"/>
      <c r="D750" s="309"/>
      <c r="E750" s="309"/>
      <c r="F750" s="309"/>
      <c r="G750" s="309"/>
      <c r="H750" s="309"/>
      <c r="I750" s="309"/>
      <c r="J750" s="309"/>
      <c r="K750" s="309"/>
      <c r="L750" s="309"/>
      <c r="M750" s="309"/>
      <c r="N750" s="309"/>
      <c r="O750" s="309"/>
      <c r="P750" s="309"/>
      <c r="Q750" s="309"/>
      <c r="R750" s="309"/>
      <c r="S750" s="309"/>
      <c r="T750" s="309"/>
      <c r="U750" s="312"/>
      <c r="V750" s="309"/>
      <c r="W750" s="309"/>
      <c r="X750" s="309"/>
      <c r="Y750" s="309"/>
      <c r="Z750" s="309"/>
    </row>
    <row r="751" spans="1:26" ht="11.25" customHeight="1">
      <c r="A751" s="323"/>
      <c r="B751" s="309"/>
      <c r="C751" s="309"/>
      <c r="D751" s="309"/>
      <c r="E751" s="309"/>
      <c r="F751" s="309"/>
      <c r="G751" s="309"/>
      <c r="H751" s="309"/>
      <c r="I751" s="309"/>
      <c r="J751" s="309"/>
      <c r="K751" s="309"/>
      <c r="L751" s="309"/>
      <c r="M751" s="309"/>
      <c r="N751" s="309"/>
      <c r="O751" s="309"/>
      <c r="P751" s="309"/>
      <c r="Q751" s="309"/>
      <c r="R751" s="309"/>
      <c r="S751" s="309"/>
      <c r="T751" s="309"/>
      <c r="U751" s="312"/>
      <c r="V751" s="309"/>
      <c r="W751" s="309"/>
      <c r="X751" s="309"/>
      <c r="Y751" s="309"/>
      <c r="Z751" s="309"/>
    </row>
    <row r="752" spans="1:26" ht="11.25" customHeight="1">
      <c r="A752" s="323"/>
      <c r="B752" s="309"/>
      <c r="C752" s="309"/>
      <c r="D752" s="309"/>
      <c r="E752" s="309"/>
      <c r="F752" s="309"/>
      <c r="G752" s="309"/>
      <c r="H752" s="309"/>
      <c r="I752" s="309"/>
      <c r="J752" s="309"/>
      <c r="K752" s="309"/>
      <c r="L752" s="309"/>
      <c r="M752" s="309"/>
      <c r="N752" s="309"/>
      <c r="O752" s="309"/>
      <c r="P752" s="309"/>
      <c r="Q752" s="309"/>
      <c r="R752" s="309"/>
      <c r="S752" s="309"/>
      <c r="T752" s="309"/>
      <c r="U752" s="312"/>
      <c r="V752" s="309"/>
      <c r="W752" s="309"/>
      <c r="X752" s="309"/>
      <c r="Y752" s="309"/>
      <c r="Z752" s="309"/>
    </row>
    <row r="753" spans="1:26" ht="11.25" customHeight="1">
      <c r="A753" s="323"/>
      <c r="B753" s="309"/>
      <c r="C753" s="309"/>
      <c r="D753" s="309"/>
      <c r="E753" s="309"/>
      <c r="F753" s="309"/>
      <c r="G753" s="309"/>
      <c r="H753" s="309"/>
      <c r="I753" s="309"/>
      <c r="J753" s="309"/>
      <c r="K753" s="309"/>
      <c r="L753" s="309"/>
      <c r="M753" s="309"/>
      <c r="N753" s="309"/>
      <c r="O753" s="309"/>
      <c r="P753" s="309"/>
      <c r="Q753" s="309"/>
      <c r="R753" s="309"/>
      <c r="S753" s="309"/>
      <c r="T753" s="309"/>
      <c r="U753" s="312"/>
      <c r="V753" s="309"/>
      <c r="W753" s="309"/>
      <c r="X753" s="309"/>
      <c r="Y753" s="309"/>
      <c r="Z753" s="309"/>
    </row>
    <row r="754" spans="1:26" ht="11.25" customHeight="1">
      <c r="A754" s="323"/>
      <c r="B754" s="309"/>
      <c r="C754" s="309"/>
      <c r="D754" s="309"/>
      <c r="E754" s="309"/>
      <c r="F754" s="309"/>
      <c r="G754" s="309"/>
      <c r="H754" s="309"/>
      <c r="I754" s="309"/>
      <c r="J754" s="309"/>
      <c r="K754" s="309"/>
      <c r="L754" s="309"/>
      <c r="M754" s="309"/>
      <c r="N754" s="309"/>
      <c r="O754" s="309"/>
      <c r="P754" s="309"/>
      <c r="Q754" s="309"/>
      <c r="R754" s="309"/>
      <c r="S754" s="309"/>
      <c r="T754" s="309"/>
      <c r="U754" s="312"/>
      <c r="V754" s="309"/>
      <c r="W754" s="309"/>
      <c r="X754" s="309"/>
      <c r="Y754" s="309"/>
      <c r="Z754" s="309"/>
    </row>
    <row r="755" spans="1:26" ht="11.25" customHeight="1">
      <c r="A755" s="323"/>
      <c r="B755" s="309"/>
      <c r="C755" s="309"/>
      <c r="D755" s="309"/>
      <c r="E755" s="309"/>
      <c r="F755" s="309"/>
      <c r="G755" s="309"/>
      <c r="H755" s="309"/>
      <c r="I755" s="309"/>
      <c r="J755" s="309"/>
      <c r="K755" s="309"/>
      <c r="L755" s="309"/>
      <c r="M755" s="309"/>
      <c r="N755" s="309"/>
      <c r="O755" s="309"/>
      <c r="P755" s="309"/>
      <c r="Q755" s="309"/>
      <c r="R755" s="309"/>
      <c r="S755" s="309"/>
      <c r="T755" s="309"/>
      <c r="U755" s="312"/>
      <c r="V755" s="309"/>
      <c r="W755" s="309"/>
      <c r="X755" s="309"/>
      <c r="Y755" s="309"/>
      <c r="Z755" s="309"/>
    </row>
    <row r="756" spans="1:26" ht="11.25" customHeight="1">
      <c r="A756" s="323"/>
      <c r="B756" s="309"/>
      <c r="C756" s="309"/>
      <c r="D756" s="309"/>
      <c r="E756" s="309"/>
      <c r="F756" s="309"/>
      <c r="G756" s="309"/>
      <c r="H756" s="309"/>
      <c r="I756" s="309"/>
      <c r="J756" s="309"/>
      <c r="K756" s="309"/>
      <c r="L756" s="309"/>
      <c r="M756" s="309"/>
      <c r="N756" s="309"/>
      <c r="O756" s="309"/>
      <c r="P756" s="309"/>
      <c r="Q756" s="309"/>
      <c r="R756" s="309"/>
      <c r="S756" s="309"/>
      <c r="T756" s="309"/>
      <c r="U756" s="312"/>
      <c r="V756" s="309"/>
      <c r="W756" s="309"/>
      <c r="X756" s="309"/>
      <c r="Y756" s="309"/>
      <c r="Z756" s="309"/>
    </row>
    <row r="757" spans="1:26" ht="11.25" customHeight="1">
      <c r="A757" s="323"/>
      <c r="B757" s="309"/>
      <c r="C757" s="309"/>
      <c r="D757" s="309"/>
      <c r="E757" s="309"/>
      <c r="F757" s="309"/>
      <c r="G757" s="309"/>
      <c r="H757" s="309"/>
      <c r="I757" s="309"/>
      <c r="J757" s="309"/>
      <c r="K757" s="309"/>
      <c r="L757" s="309"/>
      <c r="M757" s="309"/>
      <c r="N757" s="309"/>
      <c r="O757" s="309"/>
      <c r="P757" s="309"/>
      <c r="Q757" s="309"/>
      <c r="R757" s="309"/>
      <c r="S757" s="309"/>
      <c r="T757" s="309"/>
      <c r="U757" s="312"/>
      <c r="V757" s="309"/>
      <c r="W757" s="309"/>
      <c r="X757" s="309"/>
      <c r="Y757" s="309"/>
      <c r="Z757" s="309"/>
    </row>
    <row r="758" spans="1:26" ht="11.25" customHeight="1">
      <c r="A758" s="323"/>
      <c r="B758" s="309"/>
      <c r="C758" s="309"/>
      <c r="D758" s="309"/>
      <c r="E758" s="309"/>
      <c r="F758" s="309"/>
      <c r="G758" s="309"/>
      <c r="H758" s="309"/>
      <c r="I758" s="309"/>
      <c r="J758" s="309"/>
      <c r="K758" s="309"/>
      <c r="L758" s="309"/>
      <c r="M758" s="309"/>
      <c r="N758" s="309"/>
      <c r="O758" s="309"/>
      <c r="P758" s="309"/>
      <c r="Q758" s="309"/>
      <c r="R758" s="309"/>
      <c r="S758" s="309"/>
      <c r="T758" s="309"/>
      <c r="U758" s="312"/>
      <c r="V758" s="309"/>
      <c r="W758" s="309"/>
      <c r="X758" s="309"/>
      <c r="Y758" s="309"/>
      <c r="Z758" s="309"/>
    </row>
    <row r="759" spans="1:26" ht="11.25" customHeight="1">
      <c r="A759" s="323"/>
      <c r="B759" s="309"/>
      <c r="C759" s="309"/>
      <c r="D759" s="309"/>
      <c r="E759" s="309"/>
      <c r="F759" s="309"/>
      <c r="G759" s="309"/>
      <c r="H759" s="309"/>
      <c r="I759" s="309"/>
      <c r="J759" s="309"/>
      <c r="K759" s="309"/>
      <c r="L759" s="309"/>
      <c r="M759" s="309"/>
      <c r="N759" s="309"/>
      <c r="O759" s="309"/>
      <c r="P759" s="309"/>
      <c r="Q759" s="309"/>
      <c r="R759" s="309"/>
      <c r="S759" s="309"/>
      <c r="T759" s="309"/>
      <c r="U759" s="312"/>
      <c r="V759" s="309"/>
      <c r="W759" s="309"/>
      <c r="X759" s="309"/>
      <c r="Y759" s="309"/>
      <c r="Z759" s="309"/>
    </row>
    <row r="760" spans="1:26" ht="11.25" customHeight="1">
      <c r="A760" s="323"/>
      <c r="B760" s="309"/>
      <c r="C760" s="309"/>
      <c r="D760" s="309"/>
      <c r="E760" s="309"/>
      <c r="F760" s="309"/>
      <c r="G760" s="309"/>
      <c r="H760" s="309"/>
      <c r="I760" s="309"/>
      <c r="J760" s="309"/>
      <c r="K760" s="309"/>
      <c r="L760" s="309"/>
      <c r="M760" s="309"/>
      <c r="N760" s="309"/>
      <c r="O760" s="309"/>
      <c r="P760" s="309"/>
      <c r="Q760" s="309"/>
      <c r="R760" s="309"/>
      <c r="S760" s="309"/>
      <c r="T760" s="309"/>
      <c r="U760" s="312"/>
      <c r="V760" s="309"/>
      <c r="W760" s="309"/>
      <c r="X760" s="309"/>
      <c r="Y760" s="309"/>
      <c r="Z760" s="309"/>
    </row>
    <row r="761" spans="1:26" ht="11.25" customHeight="1">
      <c r="A761" s="323"/>
      <c r="B761" s="309"/>
      <c r="C761" s="309"/>
      <c r="D761" s="309"/>
      <c r="E761" s="309"/>
      <c r="F761" s="309"/>
      <c r="G761" s="309"/>
      <c r="H761" s="309"/>
      <c r="I761" s="309"/>
      <c r="J761" s="309"/>
      <c r="K761" s="309"/>
      <c r="L761" s="309"/>
      <c r="M761" s="309"/>
      <c r="N761" s="309"/>
      <c r="O761" s="309"/>
      <c r="P761" s="309"/>
      <c r="Q761" s="309"/>
      <c r="R761" s="309"/>
      <c r="S761" s="309"/>
      <c r="T761" s="309"/>
      <c r="U761" s="312"/>
      <c r="V761" s="309"/>
      <c r="W761" s="309"/>
      <c r="X761" s="309"/>
      <c r="Y761" s="309"/>
      <c r="Z761" s="309"/>
    </row>
    <row r="762" spans="1:26" ht="11.25" customHeight="1">
      <c r="A762" s="323"/>
      <c r="B762" s="309"/>
      <c r="C762" s="309"/>
      <c r="D762" s="309"/>
      <c r="E762" s="309"/>
      <c r="F762" s="309"/>
      <c r="G762" s="309"/>
      <c r="H762" s="309"/>
      <c r="I762" s="309"/>
      <c r="J762" s="309"/>
      <c r="K762" s="309"/>
      <c r="L762" s="309"/>
      <c r="M762" s="309"/>
      <c r="N762" s="309"/>
      <c r="O762" s="309"/>
      <c r="P762" s="309"/>
      <c r="Q762" s="309"/>
      <c r="R762" s="309"/>
      <c r="S762" s="309"/>
      <c r="T762" s="309"/>
      <c r="U762" s="312"/>
      <c r="V762" s="309"/>
      <c r="W762" s="309"/>
      <c r="X762" s="309"/>
      <c r="Y762" s="309"/>
      <c r="Z762" s="309"/>
    </row>
    <row r="763" spans="1:26" ht="11.25" customHeight="1">
      <c r="A763" s="323"/>
      <c r="B763" s="309"/>
      <c r="C763" s="309"/>
      <c r="D763" s="309"/>
      <c r="E763" s="309"/>
      <c r="F763" s="309"/>
      <c r="G763" s="309"/>
      <c r="H763" s="309"/>
      <c r="I763" s="309"/>
      <c r="J763" s="309"/>
      <c r="K763" s="309"/>
      <c r="L763" s="309"/>
      <c r="M763" s="309"/>
      <c r="N763" s="309"/>
      <c r="O763" s="309"/>
      <c r="P763" s="309"/>
      <c r="Q763" s="309"/>
      <c r="R763" s="309"/>
      <c r="S763" s="309"/>
      <c r="T763" s="309"/>
      <c r="U763" s="312"/>
      <c r="V763" s="309"/>
      <c r="W763" s="309"/>
      <c r="X763" s="309"/>
      <c r="Y763" s="309"/>
      <c r="Z763" s="309"/>
    </row>
    <row r="764" spans="1:26" ht="11.25" customHeight="1">
      <c r="A764" s="323"/>
      <c r="B764" s="309"/>
      <c r="C764" s="309"/>
      <c r="D764" s="309"/>
      <c r="E764" s="309"/>
      <c r="F764" s="309"/>
      <c r="G764" s="309"/>
      <c r="H764" s="309"/>
      <c r="I764" s="309"/>
      <c r="J764" s="309"/>
      <c r="K764" s="309"/>
      <c r="L764" s="309"/>
      <c r="M764" s="309"/>
      <c r="N764" s="309"/>
      <c r="O764" s="309"/>
      <c r="P764" s="309"/>
      <c r="Q764" s="309"/>
      <c r="R764" s="309"/>
      <c r="S764" s="309"/>
      <c r="T764" s="309"/>
      <c r="U764" s="312"/>
      <c r="V764" s="309"/>
      <c r="W764" s="309"/>
      <c r="X764" s="309"/>
      <c r="Y764" s="309"/>
      <c r="Z764" s="309"/>
    </row>
    <row r="765" spans="1:26" ht="11.25" customHeight="1">
      <c r="A765" s="323"/>
      <c r="B765" s="309"/>
      <c r="C765" s="309"/>
      <c r="D765" s="309"/>
      <c r="E765" s="309"/>
      <c r="F765" s="309"/>
      <c r="G765" s="309"/>
      <c r="H765" s="309"/>
      <c r="I765" s="309"/>
      <c r="J765" s="309"/>
      <c r="K765" s="309"/>
      <c r="L765" s="309"/>
      <c r="M765" s="309"/>
      <c r="N765" s="309"/>
      <c r="O765" s="309"/>
      <c r="P765" s="309"/>
      <c r="Q765" s="309"/>
      <c r="R765" s="309"/>
      <c r="S765" s="309"/>
      <c r="T765" s="309"/>
      <c r="U765" s="312"/>
      <c r="V765" s="309"/>
      <c r="W765" s="309"/>
      <c r="X765" s="309"/>
      <c r="Y765" s="309"/>
      <c r="Z765" s="309"/>
    </row>
    <row r="766" spans="1:26" ht="11.25" customHeight="1">
      <c r="A766" s="323"/>
      <c r="B766" s="309"/>
      <c r="C766" s="309"/>
      <c r="D766" s="309"/>
      <c r="E766" s="309"/>
      <c r="F766" s="309"/>
      <c r="G766" s="309"/>
      <c r="H766" s="309"/>
      <c r="I766" s="309"/>
      <c r="J766" s="309"/>
      <c r="K766" s="309"/>
      <c r="L766" s="309"/>
      <c r="M766" s="309"/>
      <c r="N766" s="309"/>
      <c r="O766" s="309"/>
      <c r="P766" s="309"/>
      <c r="Q766" s="309"/>
      <c r="R766" s="309"/>
      <c r="S766" s="309"/>
      <c r="T766" s="309"/>
      <c r="U766" s="312"/>
      <c r="V766" s="309"/>
      <c r="W766" s="309"/>
      <c r="X766" s="309"/>
      <c r="Y766" s="309"/>
      <c r="Z766" s="309"/>
    </row>
    <row r="767" spans="1:26" ht="11.25" customHeight="1">
      <c r="A767" s="323"/>
      <c r="B767" s="309"/>
      <c r="C767" s="309"/>
      <c r="D767" s="309"/>
      <c r="E767" s="309"/>
      <c r="F767" s="309"/>
      <c r="G767" s="309"/>
      <c r="H767" s="309"/>
      <c r="I767" s="309"/>
      <c r="J767" s="309"/>
      <c r="K767" s="309"/>
      <c r="L767" s="309"/>
      <c r="M767" s="309"/>
      <c r="N767" s="309"/>
      <c r="O767" s="309"/>
      <c r="P767" s="309"/>
      <c r="Q767" s="309"/>
      <c r="R767" s="309"/>
      <c r="S767" s="309"/>
      <c r="T767" s="309"/>
      <c r="U767" s="312"/>
      <c r="V767" s="309"/>
      <c r="W767" s="309"/>
      <c r="X767" s="309"/>
      <c r="Y767" s="309"/>
      <c r="Z767" s="309"/>
    </row>
    <row r="768" spans="1:26" ht="11.25" customHeight="1">
      <c r="A768" s="323"/>
      <c r="B768" s="309"/>
      <c r="C768" s="309"/>
      <c r="D768" s="309"/>
      <c r="E768" s="309"/>
      <c r="F768" s="309"/>
      <c r="G768" s="309"/>
      <c r="H768" s="309"/>
      <c r="I768" s="309"/>
      <c r="J768" s="309"/>
      <c r="K768" s="309"/>
      <c r="L768" s="309"/>
      <c r="M768" s="309"/>
      <c r="N768" s="309"/>
      <c r="O768" s="309"/>
      <c r="P768" s="309"/>
      <c r="Q768" s="309"/>
      <c r="R768" s="309"/>
      <c r="S768" s="309"/>
      <c r="T768" s="309"/>
      <c r="U768" s="312"/>
      <c r="V768" s="309"/>
      <c r="W768" s="309"/>
      <c r="X768" s="309"/>
      <c r="Y768" s="309"/>
      <c r="Z768" s="309"/>
    </row>
    <row r="769" spans="1:26" ht="11.25" customHeight="1">
      <c r="A769" s="323"/>
      <c r="B769" s="309"/>
      <c r="C769" s="309"/>
      <c r="D769" s="309"/>
      <c r="E769" s="309"/>
      <c r="F769" s="309"/>
      <c r="G769" s="309"/>
      <c r="H769" s="309"/>
      <c r="I769" s="309"/>
      <c r="J769" s="309"/>
      <c r="K769" s="309"/>
      <c r="L769" s="309"/>
      <c r="M769" s="309"/>
      <c r="N769" s="309"/>
      <c r="O769" s="309"/>
      <c r="P769" s="309"/>
      <c r="Q769" s="309"/>
      <c r="R769" s="309"/>
      <c r="S769" s="309"/>
      <c r="T769" s="309"/>
      <c r="U769" s="312"/>
      <c r="V769" s="309"/>
      <c r="W769" s="309"/>
      <c r="X769" s="309"/>
      <c r="Y769" s="309"/>
      <c r="Z769" s="309"/>
    </row>
    <row r="770" spans="1:26" ht="11.25" customHeight="1">
      <c r="A770" s="323"/>
      <c r="B770" s="309"/>
      <c r="C770" s="309"/>
      <c r="D770" s="309"/>
      <c r="E770" s="309"/>
      <c r="F770" s="309"/>
      <c r="G770" s="309"/>
      <c r="H770" s="309"/>
      <c r="I770" s="309"/>
      <c r="J770" s="309"/>
      <c r="K770" s="309"/>
      <c r="L770" s="309"/>
      <c r="M770" s="309"/>
      <c r="N770" s="309"/>
      <c r="O770" s="309"/>
      <c r="P770" s="309"/>
      <c r="Q770" s="309"/>
      <c r="R770" s="309"/>
      <c r="S770" s="309"/>
      <c r="T770" s="309"/>
      <c r="U770" s="312"/>
      <c r="V770" s="309"/>
      <c r="W770" s="309"/>
      <c r="X770" s="309"/>
      <c r="Y770" s="309"/>
      <c r="Z770" s="309"/>
    </row>
    <row r="771" spans="1:26" ht="11.25" customHeight="1">
      <c r="A771" s="323"/>
      <c r="B771" s="309"/>
      <c r="C771" s="309"/>
      <c r="D771" s="309"/>
      <c r="E771" s="309"/>
      <c r="F771" s="309"/>
      <c r="G771" s="309"/>
      <c r="H771" s="309"/>
      <c r="I771" s="309"/>
      <c r="J771" s="309"/>
      <c r="K771" s="309"/>
      <c r="L771" s="309"/>
      <c r="M771" s="309"/>
      <c r="N771" s="309"/>
      <c r="O771" s="309"/>
      <c r="P771" s="309"/>
      <c r="Q771" s="309"/>
      <c r="R771" s="309"/>
      <c r="S771" s="309"/>
      <c r="T771" s="309"/>
      <c r="U771" s="312"/>
      <c r="V771" s="309"/>
      <c r="W771" s="309"/>
      <c r="X771" s="309"/>
      <c r="Y771" s="309"/>
      <c r="Z771" s="309"/>
    </row>
    <row r="772" spans="1:26" ht="11.25" customHeight="1">
      <c r="A772" s="323"/>
      <c r="B772" s="309"/>
      <c r="C772" s="309"/>
      <c r="D772" s="309"/>
      <c r="E772" s="309"/>
      <c r="F772" s="309"/>
      <c r="G772" s="309"/>
      <c r="H772" s="309"/>
      <c r="I772" s="309"/>
      <c r="J772" s="309"/>
      <c r="K772" s="309"/>
      <c r="L772" s="309"/>
      <c r="M772" s="309"/>
      <c r="N772" s="309"/>
      <c r="O772" s="309"/>
      <c r="P772" s="309"/>
      <c r="Q772" s="309"/>
      <c r="R772" s="309"/>
      <c r="S772" s="309"/>
      <c r="T772" s="309"/>
      <c r="U772" s="312"/>
      <c r="V772" s="309"/>
      <c r="W772" s="309"/>
      <c r="X772" s="309"/>
      <c r="Y772" s="309"/>
      <c r="Z772" s="309"/>
    </row>
    <row r="773" spans="1:26" ht="11.25" customHeight="1">
      <c r="A773" s="323"/>
      <c r="B773" s="309"/>
      <c r="C773" s="309"/>
      <c r="D773" s="309"/>
      <c r="E773" s="309"/>
      <c r="F773" s="309"/>
      <c r="G773" s="309"/>
      <c r="H773" s="309"/>
      <c r="I773" s="309"/>
      <c r="J773" s="309"/>
      <c r="K773" s="309"/>
      <c r="L773" s="309"/>
      <c r="M773" s="309"/>
      <c r="N773" s="309"/>
      <c r="O773" s="309"/>
      <c r="P773" s="309"/>
      <c r="Q773" s="309"/>
      <c r="R773" s="309"/>
      <c r="S773" s="309"/>
      <c r="T773" s="309"/>
      <c r="U773" s="312"/>
      <c r="V773" s="309"/>
      <c r="W773" s="309"/>
      <c r="X773" s="309"/>
      <c r="Y773" s="309"/>
      <c r="Z773" s="309"/>
    </row>
    <row r="774" spans="1:26" ht="11.25" customHeight="1">
      <c r="A774" s="323"/>
      <c r="B774" s="309"/>
      <c r="C774" s="309"/>
      <c r="D774" s="309"/>
      <c r="E774" s="309"/>
      <c r="F774" s="309"/>
      <c r="G774" s="309"/>
      <c r="H774" s="309"/>
      <c r="I774" s="309"/>
      <c r="J774" s="309"/>
      <c r="K774" s="309"/>
      <c r="L774" s="309"/>
      <c r="M774" s="309"/>
      <c r="N774" s="309"/>
      <c r="O774" s="309"/>
      <c r="P774" s="309"/>
      <c r="Q774" s="309"/>
      <c r="R774" s="309"/>
      <c r="S774" s="309"/>
      <c r="T774" s="309"/>
      <c r="U774" s="312"/>
      <c r="V774" s="309"/>
      <c r="W774" s="309"/>
      <c r="X774" s="309"/>
      <c r="Y774" s="309"/>
      <c r="Z774" s="309"/>
    </row>
    <row r="775" spans="1:26" ht="11.25" customHeight="1">
      <c r="A775" s="323"/>
      <c r="B775" s="309"/>
      <c r="C775" s="309"/>
      <c r="D775" s="309"/>
      <c r="E775" s="309"/>
      <c r="F775" s="309"/>
      <c r="G775" s="309"/>
      <c r="H775" s="309"/>
      <c r="I775" s="309"/>
      <c r="J775" s="309"/>
      <c r="K775" s="309"/>
      <c r="L775" s="309"/>
      <c r="M775" s="309"/>
      <c r="N775" s="309"/>
      <c r="O775" s="309"/>
      <c r="P775" s="309"/>
      <c r="Q775" s="309"/>
      <c r="R775" s="309"/>
      <c r="S775" s="309"/>
      <c r="T775" s="309"/>
      <c r="U775" s="312"/>
      <c r="V775" s="309"/>
      <c r="W775" s="309"/>
      <c r="X775" s="309"/>
      <c r="Y775" s="309"/>
      <c r="Z775" s="309"/>
    </row>
    <row r="776" spans="1:26" ht="11.25" customHeight="1">
      <c r="A776" s="323"/>
      <c r="B776" s="309"/>
      <c r="C776" s="309"/>
      <c r="D776" s="309"/>
      <c r="E776" s="309"/>
      <c r="F776" s="309"/>
      <c r="G776" s="309"/>
      <c r="H776" s="309"/>
      <c r="I776" s="309"/>
      <c r="J776" s="309"/>
      <c r="K776" s="309"/>
      <c r="L776" s="309"/>
      <c r="M776" s="309"/>
      <c r="N776" s="309"/>
      <c r="O776" s="309"/>
      <c r="P776" s="309"/>
      <c r="Q776" s="309"/>
      <c r="R776" s="309"/>
      <c r="S776" s="309"/>
      <c r="T776" s="309"/>
      <c r="U776" s="312"/>
      <c r="V776" s="309"/>
      <c r="W776" s="309"/>
      <c r="X776" s="309"/>
      <c r="Y776" s="309"/>
      <c r="Z776" s="309"/>
    </row>
    <row r="777" spans="1:26" ht="11.25" customHeight="1">
      <c r="A777" s="323"/>
      <c r="B777" s="309"/>
      <c r="C777" s="309"/>
      <c r="D777" s="309"/>
      <c r="E777" s="309"/>
      <c r="F777" s="309"/>
      <c r="G777" s="309"/>
      <c r="H777" s="309"/>
      <c r="I777" s="309"/>
      <c r="J777" s="309"/>
      <c r="K777" s="309"/>
      <c r="L777" s="309"/>
      <c r="M777" s="309"/>
      <c r="N777" s="309"/>
      <c r="O777" s="309"/>
      <c r="P777" s="309"/>
      <c r="Q777" s="309"/>
      <c r="R777" s="309"/>
      <c r="S777" s="309"/>
      <c r="T777" s="309"/>
      <c r="U777" s="312"/>
      <c r="V777" s="309"/>
      <c r="W777" s="309"/>
      <c r="X777" s="309"/>
      <c r="Y777" s="309"/>
      <c r="Z777" s="309"/>
    </row>
    <row r="778" spans="1:26" ht="11.25" customHeight="1">
      <c r="A778" s="323"/>
      <c r="B778" s="309"/>
      <c r="C778" s="309"/>
      <c r="D778" s="309"/>
      <c r="E778" s="309"/>
      <c r="F778" s="309"/>
      <c r="G778" s="309"/>
      <c r="H778" s="309"/>
      <c r="I778" s="309"/>
      <c r="J778" s="309"/>
      <c r="K778" s="309"/>
      <c r="L778" s="309"/>
      <c r="M778" s="309"/>
      <c r="N778" s="309"/>
      <c r="O778" s="309"/>
      <c r="P778" s="309"/>
      <c r="Q778" s="309"/>
      <c r="R778" s="309"/>
      <c r="S778" s="309"/>
      <c r="T778" s="309"/>
      <c r="U778" s="312"/>
      <c r="V778" s="309"/>
      <c r="W778" s="309"/>
      <c r="X778" s="309"/>
      <c r="Y778" s="309"/>
      <c r="Z778" s="309"/>
    </row>
    <row r="779" spans="1:26" ht="11.25" customHeight="1">
      <c r="A779" s="323"/>
      <c r="B779" s="309"/>
      <c r="C779" s="309"/>
      <c r="D779" s="309"/>
      <c r="E779" s="309"/>
      <c r="F779" s="309"/>
      <c r="G779" s="309"/>
      <c r="H779" s="309"/>
      <c r="I779" s="309"/>
      <c r="J779" s="309"/>
      <c r="K779" s="309"/>
      <c r="L779" s="309"/>
      <c r="M779" s="309"/>
      <c r="N779" s="309"/>
      <c r="O779" s="309"/>
      <c r="P779" s="309"/>
      <c r="Q779" s="309"/>
      <c r="R779" s="309"/>
      <c r="S779" s="309"/>
      <c r="T779" s="309"/>
      <c r="U779" s="312"/>
      <c r="V779" s="309"/>
      <c r="W779" s="309"/>
      <c r="X779" s="309"/>
      <c r="Y779" s="309"/>
      <c r="Z779" s="309"/>
    </row>
    <row r="780" spans="1:26" ht="11.25" customHeight="1">
      <c r="A780" s="323"/>
      <c r="B780" s="309"/>
      <c r="C780" s="309"/>
      <c r="D780" s="309"/>
      <c r="E780" s="309"/>
      <c r="F780" s="309"/>
      <c r="G780" s="309"/>
      <c r="H780" s="309"/>
      <c r="I780" s="309"/>
      <c r="J780" s="309"/>
      <c r="K780" s="309"/>
      <c r="L780" s="309"/>
      <c r="M780" s="309"/>
      <c r="N780" s="309"/>
      <c r="O780" s="309"/>
      <c r="P780" s="309"/>
      <c r="Q780" s="309"/>
      <c r="R780" s="309"/>
      <c r="S780" s="309"/>
      <c r="T780" s="309"/>
      <c r="U780" s="312"/>
      <c r="V780" s="309"/>
      <c r="W780" s="309"/>
      <c r="X780" s="309"/>
      <c r="Y780" s="309"/>
      <c r="Z780" s="309"/>
    </row>
    <row r="781" spans="1:26" ht="11.25" customHeight="1">
      <c r="A781" s="323"/>
      <c r="B781" s="309"/>
      <c r="C781" s="309"/>
      <c r="D781" s="309"/>
      <c r="E781" s="309"/>
      <c r="F781" s="309"/>
      <c r="G781" s="309"/>
      <c r="H781" s="309"/>
      <c r="I781" s="309"/>
      <c r="J781" s="309"/>
      <c r="K781" s="309"/>
      <c r="L781" s="309"/>
      <c r="M781" s="309"/>
      <c r="N781" s="309"/>
      <c r="O781" s="309"/>
      <c r="P781" s="309"/>
      <c r="Q781" s="309"/>
      <c r="R781" s="309"/>
      <c r="S781" s="309"/>
      <c r="T781" s="309"/>
      <c r="U781" s="312"/>
      <c r="V781" s="309"/>
      <c r="W781" s="309"/>
      <c r="X781" s="309"/>
      <c r="Y781" s="309"/>
      <c r="Z781" s="309"/>
    </row>
    <row r="782" spans="1:26" ht="11.25" customHeight="1">
      <c r="A782" s="323"/>
      <c r="B782" s="309"/>
      <c r="C782" s="309"/>
      <c r="D782" s="309"/>
      <c r="E782" s="309"/>
      <c r="F782" s="309"/>
      <c r="G782" s="309"/>
      <c r="H782" s="309"/>
      <c r="I782" s="309"/>
      <c r="J782" s="309"/>
      <c r="K782" s="309"/>
      <c r="L782" s="309"/>
      <c r="M782" s="309"/>
      <c r="N782" s="309"/>
      <c r="O782" s="309"/>
      <c r="P782" s="309"/>
      <c r="Q782" s="309"/>
      <c r="R782" s="309"/>
      <c r="S782" s="309"/>
      <c r="T782" s="309"/>
      <c r="U782" s="312"/>
      <c r="V782" s="309"/>
      <c r="W782" s="309"/>
      <c r="X782" s="309"/>
      <c r="Y782" s="309"/>
      <c r="Z782" s="309"/>
    </row>
    <row r="783" spans="1:26" ht="11.25" customHeight="1">
      <c r="A783" s="323"/>
      <c r="B783" s="309"/>
      <c r="C783" s="309"/>
      <c r="D783" s="309"/>
      <c r="E783" s="309"/>
      <c r="F783" s="309"/>
      <c r="G783" s="309"/>
      <c r="H783" s="309"/>
      <c r="I783" s="309"/>
      <c r="J783" s="309"/>
      <c r="K783" s="309"/>
      <c r="L783" s="309"/>
      <c r="M783" s="309"/>
      <c r="N783" s="309"/>
      <c r="O783" s="309"/>
      <c r="P783" s="309"/>
      <c r="Q783" s="309"/>
      <c r="R783" s="309"/>
      <c r="S783" s="309"/>
      <c r="T783" s="309"/>
      <c r="U783" s="312"/>
      <c r="V783" s="309"/>
      <c r="W783" s="309"/>
      <c r="X783" s="309"/>
      <c r="Y783" s="309"/>
      <c r="Z783" s="309"/>
    </row>
    <row r="784" spans="1:26" ht="11.25" customHeight="1">
      <c r="A784" s="323"/>
      <c r="B784" s="309"/>
      <c r="C784" s="309"/>
      <c r="D784" s="309"/>
      <c r="E784" s="309"/>
      <c r="F784" s="309"/>
      <c r="G784" s="309"/>
      <c r="H784" s="309"/>
      <c r="I784" s="309"/>
      <c r="J784" s="309"/>
      <c r="K784" s="309"/>
      <c r="L784" s="309"/>
      <c r="M784" s="309"/>
      <c r="N784" s="309"/>
      <c r="O784" s="309"/>
      <c r="P784" s="309"/>
      <c r="Q784" s="309"/>
      <c r="R784" s="309"/>
      <c r="S784" s="309"/>
      <c r="T784" s="309"/>
      <c r="U784" s="312"/>
      <c r="V784" s="309"/>
      <c r="W784" s="309"/>
      <c r="X784" s="309"/>
      <c r="Y784" s="309"/>
      <c r="Z784" s="309"/>
    </row>
    <row r="785" spans="1:26" ht="11.25" customHeight="1">
      <c r="A785" s="323"/>
      <c r="B785" s="309"/>
      <c r="C785" s="309"/>
      <c r="D785" s="309"/>
      <c r="E785" s="309"/>
      <c r="F785" s="309"/>
      <c r="G785" s="309"/>
      <c r="H785" s="309"/>
      <c r="I785" s="309"/>
      <c r="J785" s="309"/>
      <c r="K785" s="309"/>
      <c r="L785" s="309"/>
      <c r="M785" s="309"/>
      <c r="N785" s="309"/>
      <c r="O785" s="309"/>
      <c r="P785" s="309"/>
      <c r="Q785" s="309"/>
      <c r="R785" s="309"/>
      <c r="S785" s="309"/>
      <c r="T785" s="309"/>
      <c r="U785" s="312"/>
      <c r="V785" s="309"/>
      <c r="W785" s="309"/>
      <c r="X785" s="309"/>
      <c r="Y785" s="309"/>
      <c r="Z785" s="309"/>
    </row>
    <row r="786" spans="1:26" ht="11.25" customHeight="1">
      <c r="A786" s="323"/>
      <c r="B786" s="309"/>
      <c r="C786" s="309"/>
      <c r="D786" s="309"/>
      <c r="E786" s="309"/>
      <c r="F786" s="309"/>
      <c r="G786" s="309"/>
      <c r="H786" s="309"/>
      <c r="I786" s="309"/>
      <c r="J786" s="309"/>
      <c r="K786" s="309"/>
      <c r="L786" s="309"/>
      <c r="M786" s="309"/>
      <c r="N786" s="309"/>
      <c r="O786" s="309"/>
      <c r="P786" s="309"/>
      <c r="Q786" s="309"/>
      <c r="R786" s="309"/>
      <c r="S786" s="309"/>
      <c r="T786" s="309"/>
      <c r="U786" s="312"/>
      <c r="V786" s="309"/>
      <c r="W786" s="309"/>
      <c r="X786" s="309"/>
      <c r="Y786" s="309"/>
      <c r="Z786" s="309"/>
    </row>
    <row r="787" spans="1:26" ht="11.25" customHeight="1">
      <c r="A787" s="323"/>
      <c r="B787" s="309"/>
      <c r="C787" s="309"/>
      <c r="D787" s="309"/>
      <c r="E787" s="309"/>
      <c r="F787" s="309"/>
      <c r="G787" s="309"/>
      <c r="H787" s="309"/>
      <c r="I787" s="309"/>
      <c r="J787" s="309"/>
      <c r="K787" s="309"/>
      <c r="L787" s="309"/>
      <c r="M787" s="309"/>
      <c r="N787" s="309"/>
      <c r="O787" s="309"/>
      <c r="P787" s="309"/>
      <c r="Q787" s="309"/>
      <c r="R787" s="309"/>
      <c r="S787" s="309"/>
      <c r="T787" s="309"/>
      <c r="U787" s="312"/>
      <c r="V787" s="309"/>
      <c r="W787" s="309"/>
      <c r="X787" s="309"/>
      <c r="Y787" s="309"/>
      <c r="Z787" s="309"/>
    </row>
    <row r="788" spans="1:26" ht="11.25" customHeight="1">
      <c r="A788" s="323"/>
      <c r="B788" s="309"/>
      <c r="C788" s="309"/>
      <c r="D788" s="309"/>
      <c r="E788" s="309"/>
      <c r="F788" s="309"/>
      <c r="G788" s="309"/>
      <c r="H788" s="309"/>
      <c r="I788" s="309"/>
      <c r="J788" s="309"/>
      <c r="K788" s="309"/>
      <c r="L788" s="309"/>
      <c r="M788" s="309"/>
      <c r="N788" s="309"/>
      <c r="O788" s="309"/>
      <c r="P788" s="309"/>
      <c r="Q788" s="309"/>
      <c r="R788" s="309"/>
      <c r="S788" s="309"/>
      <c r="T788" s="309"/>
      <c r="U788" s="312"/>
      <c r="V788" s="309"/>
      <c r="W788" s="309"/>
      <c r="X788" s="309"/>
      <c r="Y788" s="309"/>
      <c r="Z788" s="309"/>
    </row>
    <row r="789" spans="1:26" ht="11.25" customHeight="1">
      <c r="A789" s="323"/>
      <c r="B789" s="309"/>
      <c r="C789" s="309"/>
      <c r="D789" s="309"/>
      <c r="E789" s="309"/>
      <c r="F789" s="309"/>
      <c r="G789" s="309"/>
      <c r="H789" s="309"/>
      <c r="I789" s="309"/>
      <c r="J789" s="309"/>
      <c r="K789" s="309"/>
      <c r="L789" s="309"/>
      <c r="M789" s="309"/>
      <c r="N789" s="309"/>
      <c r="O789" s="309"/>
      <c r="P789" s="309"/>
      <c r="Q789" s="309"/>
      <c r="R789" s="309"/>
      <c r="S789" s="309"/>
      <c r="T789" s="309"/>
      <c r="U789" s="312"/>
      <c r="V789" s="309"/>
      <c r="W789" s="309"/>
      <c r="X789" s="309"/>
      <c r="Y789" s="309"/>
      <c r="Z789" s="309"/>
    </row>
    <row r="790" spans="1:26" ht="11.25" customHeight="1">
      <c r="A790" s="323"/>
      <c r="B790" s="309"/>
      <c r="C790" s="309"/>
      <c r="D790" s="309"/>
      <c r="E790" s="309"/>
      <c r="F790" s="309"/>
      <c r="G790" s="309"/>
      <c r="H790" s="309"/>
      <c r="I790" s="309"/>
      <c r="J790" s="309"/>
      <c r="K790" s="309"/>
      <c r="L790" s="309"/>
      <c r="M790" s="309"/>
      <c r="N790" s="309"/>
      <c r="O790" s="309"/>
      <c r="P790" s="309"/>
      <c r="Q790" s="309"/>
      <c r="R790" s="309"/>
      <c r="S790" s="309"/>
      <c r="T790" s="309"/>
      <c r="U790" s="312"/>
      <c r="V790" s="309"/>
      <c r="W790" s="309"/>
      <c r="X790" s="309"/>
      <c r="Y790" s="309"/>
      <c r="Z790" s="309"/>
    </row>
    <row r="791" spans="1:26" ht="11.25" customHeight="1">
      <c r="A791" s="323"/>
      <c r="B791" s="309"/>
      <c r="C791" s="309"/>
      <c r="D791" s="309"/>
      <c r="E791" s="309"/>
      <c r="F791" s="309"/>
      <c r="G791" s="309"/>
      <c r="H791" s="309"/>
      <c r="I791" s="309"/>
      <c r="J791" s="309"/>
      <c r="K791" s="309"/>
      <c r="L791" s="309"/>
      <c r="M791" s="309"/>
      <c r="N791" s="309"/>
      <c r="O791" s="309"/>
      <c r="P791" s="309"/>
      <c r="Q791" s="309"/>
      <c r="R791" s="309"/>
      <c r="S791" s="309"/>
      <c r="T791" s="309"/>
      <c r="U791" s="312"/>
      <c r="V791" s="309"/>
      <c r="W791" s="309"/>
      <c r="X791" s="309"/>
      <c r="Y791" s="309"/>
      <c r="Z791" s="309"/>
    </row>
    <row r="792" spans="1:26" ht="11.25" customHeight="1">
      <c r="A792" s="323"/>
      <c r="B792" s="309"/>
      <c r="C792" s="309"/>
      <c r="D792" s="309"/>
      <c r="E792" s="309"/>
      <c r="F792" s="309"/>
      <c r="G792" s="309"/>
      <c r="H792" s="309"/>
      <c r="I792" s="309"/>
      <c r="J792" s="309"/>
      <c r="K792" s="309"/>
      <c r="L792" s="309"/>
      <c r="M792" s="309"/>
      <c r="N792" s="309"/>
      <c r="O792" s="309"/>
      <c r="P792" s="309"/>
      <c r="Q792" s="309"/>
      <c r="R792" s="309"/>
      <c r="S792" s="309"/>
      <c r="T792" s="309"/>
      <c r="U792" s="312"/>
      <c r="V792" s="309"/>
      <c r="W792" s="309"/>
      <c r="X792" s="309"/>
      <c r="Y792" s="309"/>
      <c r="Z792" s="309"/>
    </row>
    <row r="793" spans="1:26" ht="11.25" customHeight="1">
      <c r="A793" s="323"/>
      <c r="B793" s="309"/>
      <c r="C793" s="309"/>
      <c r="D793" s="309"/>
      <c r="E793" s="309"/>
      <c r="F793" s="309"/>
      <c r="G793" s="309"/>
      <c r="H793" s="309"/>
      <c r="I793" s="309"/>
      <c r="J793" s="309"/>
      <c r="K793" s="309"/>
      <c r="L793" s="309"/>
      <c r="M793" s="309"/>
      <c r="N793" s="309"/>
      <c r="O793" s="309"/>
      <c r="P793" s="309"/>
      <c r="Q793" s="309"/>
      <c r="R793" s="309"/>
      <c r="S793" s="309"/>
      <c r="T793" s="309"/>
      <c r="U793" s="312"/>
      <c r="V793" s="309"/>
      <c r="W793" s="309"/>
      <c r="X793" s="309"/>
      <c r="Y793" s="309"/>
      <c r="Z793" s="309"/>
    </row>
    <row r="794" spans="1:26" ht="11.25" customHeight="1">
      <c r="A794" s="323"/>
      <c r="B794" s="309"/>
      <c r="C794" s="309"/>
      <c r="D794" s="309"/>
      <c r="E794" s="309"/>
      <c r="F794" s="309"/>
      <c r="G794" s="309"/>
      <c r="H794" s="309"/>
      <c r="I794" s="309"/>
      <c r="J794" s="309"/>
      <c r="K794" s="309"/>
      <c r="L794" s="309"/>
      <c r="M794" s="309"/>
      <c r="N794" s="309"/>
      <c r="O794" s="309"/>
      <c r="P794" s="309"/>
      <c r="Q794" s="309"/>
      <c r="R794" s="309"/>
      <c r="S794" s="309"/>
      <c r="T794" s="309"/>
      <c r="U794" s="312"/>
      <c r="V794" s="309"/>
      <c r="W794" s="309"/>
      <c r="X794" s="309"/>
      <c r="Y794" s="309"/>
      <c r="Z794" s="309"/>
    </row>
    <row r="795" spans="1:26" ht="11.25" customHeight="1">
      <c r="A795" s="323"/>
      <c r="B795" s="309"/>
      <c r="C795" s="309"/>
      <c r="D795" s="309"/>
      <c r="E795" s="309"/>
      <c r="F795" s="309"/>
      <c r="G795" s="309"/>
      <c r="H795" s="309"/>
      <c r="I795" s="309"/>
      <c r="J795" s="309"/>
      <c r="K795" s="309"/>
      <c r="L795" s="309"/>
      <c r="M795" s="309"/>
      <c r="N795" s="309"/>
      <c r="O795" s="309"/>
      <c r="P795" s="309"/>
      <c r="Q795" s="309"/>
      <c r="R795" s="309"/>
      <c r="S795" s="309"/>
      <c r="T795" s="309"/>
      <c r="U795" s="312"/>
      <c r="V795" s="309"/>
      <c r="W795" s="309"/>
      <c r="X795" s="309"/>
      <c r="Y795" s="309"/>
      <c r="Z795" s="309"/>
    </row>
    <row r="796" spans="1:26" ht="11.25" customHeight="1">
      <c r="A796" s="323"/>
      <c r="B796" s="309"/>
      <c r="C796" s="309"/>
      <c r="D796" s="309"/>
      <c r="E796" s="309"/>
      <c r="F796" s="309"/>
      <c r="G796" s="309"/>
      <c r="H796" s="309"/>
      <c r="I796" s="309"/>
      <c r="J796" s="309"/>
      <c r="K796" s="309"/>
      <c r="L796" s="309"/>
      <c r="M796" s="309"/>
      <c r="N796" s="309"/>
      <c r="O796" s="309"/>
      <c r="P796" s="309"/>
      <c r="Q796" s="309"/>
      <c r="R796" s="309"/>
      <c r="S796" s="309"/>
      <c r="T796" s="309"/>
      <c r="U796" s="312"/>
      <c r="V796" s="309"/>
      <c r="W796" s="309"/>
      <c r="X796" s="309"/>
      <c r="Y796" s="309"/>
      <c r="Z796" s="309"/>
    </row>
    <row r="797" spans="1:26" ht="11.25" customHeight="1">
      <c r="A797" s="323"/>
      <c r="B797" s="309"/>
      <c r="C797" s="309"/>
      <c r="D797" s="309"/>
      <c r="E797" s="309"/>
      <c r="F797" s="309"/>
      <c r="G797" s="309"/>
      <c r="H797" s="309"/>
      <c r="I797" s="309"/>
      <c r="J797" s="309"/>
      <c r="K797" s="309"/>
      <c r="L797" s="309"/>
      <c r="M797" s="309"/>
      <c r="N797" s="309"/>
      <c r="O797" s="309"/>
      <c r="P797" s="309"/>
      <c r="Q797" s="309"/>
      <c r="R797" s="309"/>
      <c r="S797" s="309"/>
      <c r="T797" s="309"/>
      <c r="U797" s="312"/>
      <c r="V797" s="309"/>
      <c r="W797" s="309"/>
      <c r="X797" s="309"/>
      <c r="Y797" s="309"/>
      <c r="Z797" s="309"/>
    </row>
    <row r="798" spans="1:26" ht="11.25" customHeight="1">
      <c r="A798" s="323"/>
      <c r="B798" s="309"/>
      <c r="C798" s="309"/>
      <c r="D798" s="309"/>
      <c r="E798" s="309"/>
      <c r="F798" s="309"/>
      <c r="G798" s="309"/>
      <c r="H798" s="309"/>
      <c r="I798" s="309"/>
      <c r="J798" s="309"/>
      <c r="K798" s="309"/>
      <c r="L798" s="309"/>
      <c r="M798" s="309"/>
      <c r="N798" s="309"/>
      <c r="O798" s="309"/>
      <c r="P798" s="309"/>
      <c r="Q798" s="309"/>
      <c r="R798" s="309"/>
      <c r="S798" s="309"/>
      <c r="T798" s="309"/>
      <c r="U798" s="312"/>
      <c r="V798" s="309"/>
      <c r="W798" s="309"/>
      <c r="X798" s="309"/>
      <c r="Y798" s="309"/>
      <c r="Z798" s="309"/>
    </row>
    <row r="799" spans="1:26" ht="11.25" customHeight="1">
      <c r="A799" s="323"/>
      <c r="B799" s="309"/>
      <c r="C799" s="309"/>
      <c r="D799" s="309"/>
      <c r="E799" s="309"/>
      <c r="F799" s="309"/>
      <c r="G799" s="309"/>
      <c r="H799" s="309"/>
      <c r="I799" s="309"/>
      <c r="J799" s="309"/>
      <c r="K799" s="309"/>
      <c r="L799" s="309"/>
      <c r="M799" s="309"/>
      <c r="N799" s="309"/>
      <c r="O799" s="309"/>
      <c r="P799" s="309"/>
      <c r="Q799" s="309"/>
      <c r="R799" s="309"/>
      <c r="S799" s="309"/>
      <c r="T799" s="309"/>
      <c r="U799" s="312"/>
      <c r="V799" s="309"/>
      <c r="W799" s="309"/>
      <c r="X799" s="309"/>
      <c r="Y799" s="309"/>
      <c r="Z799" s="309"/>
    </row>
    <row r="800" spans="1:26" ht="11.25" customHeight="1">
      <c r="A800" s="323"/>
      <c r="B800" s="309"/>
      <c r="C800" s="309"/>
      <c r="D800" s="309"/>
      <c r="E800" s="309"/>
      <c r="F800" s="309"/>
      <c r="G800" s="309"/>
      <c r="H800" s="309"/>
      <c r="I800" s="309"/>
      <c r="J800" s="309"/>
      <c r="K800" s="309"/>
      <c r="L800" s="309"/>
      <c r="M800" s="309"/>
      <c r="N800" s="309"/>
      <c r="O800" s="309"/>
      <c r="P800" s="309"/>
      <c r="Q800" s="309"/>
      <c r="R800" s="309"/>
      <c r="S800" s="309"/>
      <c r="T800" s="309"/>
      <c r="U800" s="312"/>
      <c r="V800" s="309"/>
      <c r="W800" s="309"/>
      <c r="X800" s="309"/>
      <c r="Y800" s="309"/>
      <c r="Z800" s="309"/>
    </row>
    <row r="801" spans="1:26" ht="11.25" customHeight="1">
      <c r="A801" s="323"/>
      <c r="B801" s="309"/>
      <c r="C801" s="309"/>
      <c r="D801" s="309"/>
      <c r="E801" s="309"/>
      <c r="F801" s="309"/>
      <c r="G801" s="309"/>
      <c r="H801" s="309"/>
      <c r="I801" s="309"/>
      <c r="J801" s="309"/>
      <c r="K801" s="309"/>
      <c r="L801" s="309"/>
      <c r="M801" s="309"/>
      <c r="N801" s="309"/>
      <c r="O801" s="309"/>
      <c r="P801" s="309"/>
      <c r="Q801" s="309"/>
      <c r="R801" s="309"/>
      <c r="S801" s="309"/>
      <c r="T801" s="309"/>
      <c r="U801" s="312"/>
      <c r="V801" s="309"/>
      <c r="W801" s="309"/>
      <c r="X801" s="309"/>
      <c r="Y801" s="309"/>
      <c r="Z801" s="309"/>
    </row>
    <row r="802" spans="1:26" ht="11.25" customHeight="1">
      <c r="A802" s="323"/>
      <c r="B802" s="309"/>
      <c r="C802" s="309"/>
      <c r="D802" s="309"/>
      <c r="E802" s="309"/>
      <c r="F802" s="309"/>
      <c r="G802" s="309"/>
      <c r="H802" s="309"/>
      <c r="I802" s="309"/>
      <c r="J802" s="309"/>
      <c r="K802" s="309"/>
      <c r="L802" s="309"/>
      <c r="M802" s="309"/>
      <c r="N802" s="309"/>
      <c r="O802" s="309"/>
      <c r="P802" s="309"/>
      <c r="Q802" s="309"/>
      <c r="R802" s="309"/>
      <c r="S802" s="309"/>
      <c r="T802" s="309"/>
      <c r="U802" s="312"/>
      <c r="V802" s="309"/>
      <c r="W802" s="309"/>
      <c r="X802" s="309"/>
      <c r="Y802" s="309"/>
      <c r="Z802" s="309"/>
    </row>
    <row r="803" spans="1:26" ht="11.25" customHeight="1">
      <c r="A803" s="323"/>
      <c r="B803" s="309"/>
      <c r="C803" s="309"/>
      <c r="D803" s="309"/>
      <c r="E803" s="309"/>
      <c r="F803" s="309"/>
      <c r="G803" s="309"/>
      <c r="H803" s="309"/>
      <c r="I803" s="309"/>
      <c r="J803" s="309"/>
      <c r="K803" s="309"/>
      <c r="L803" s="309"/>
      <c r="M803" s="309"/>
      <c r="N803" s="309"/>
      <c r="O803" s="309"/>
      <c r="P803" s="309"/>
      <c r="Q803" s="309"/>
      <c r="R803" s="309"/>
      <c r="S803" s="309"/>
      <c r="T803" s="309"/>
      <c r="U803" s="312"/>
      <c r="V803" s="309"/>
      <c r="W803" s="309"/>
      <c r="X803" s="309"/>
      <c r="Y803" s="309"/>
      <c r="Z803" s="309"/>
    </row>
    <row r="804" spans="1:26" ht="11.25" customHeight="1">
      <c r="A804" s="323"/>
      <c r="B804" s="309"/>
      <c r="C804" s="309"/>
      <c r="D804" s="309"/>
      <c r="E804" s="309"/>
      <c r="F804" s="309"/>
      <c r="G804" s="309"/>
      <c r="H804" s="309"/>
      <c r="I804" s="309"/>
      <c r="J804" s="309"/>
      <c r="K804" s="309"/>
      <c r="L804" s="309"/>
      <c r="M804" s="309"/>
      <c r="N804" s="309"/>
      <c r="O804" s="309"/>
      <c r="P804" s="309"/>
      <c r="Q804" s="309"/>
      <c r="R804" s="309"/>
      <c r="S804" s="309"/>
      <c r="T804" s="309"/>
      <c r="U804" s="312"/>
      <c r="V804" s="309"/>
      <c r="W804" s="309"/>
      <c r="X804" s="309"/>
      <c r="Y804" s="309"/>
      <c r="Z804" s="309"/>
    </row>
    <row r="805" spans="1:26" ht="11.25" customHeight="1">
      <c r="A805" s="323"/>
      <c r="B805" s="309"/>
      <c r="C805" s="309"/>
      <c r="D805" s="309"/>
      <c r="E805" s="309"/>
      <c r="F805" s="309"/>
      <c r="G805" s="309"/>
      <c r="H805" s="309"/>
      <c r="I805" s="309"/>
      <c r="J805" s="309"/>
      <c r="K805" s="309"/>
      <c r="L805" s="309"/>
      <c r="M805" s="309"/>
      <c r="N805" s="309"/>
      <c r="O805" s="309"/>
      <c r="P805" s="309"/>
      <c r="Q805" s="309"/>
      <c r="R805" s="309"/>
      <c r="S805" s="309"/>
      <c r="T805" s="309"/>
      <c r="U805" s="312"/>
      <c r="V805" s="309"/>
      <c r="W805" s="309"/>
      <c r="X805" s="309"/>
      <c r="Y805" s="309"/>
      <c r="Z805" s="309"/>
    </row>
    <row r="806" spans="1:26" ht="11.25" customHeight="1">
      <c r="A806" s="323"/>
      <c r="B806" s="309"/>
      <c r="C806" s="309"/>
      <c r="D806" s="309"/>
      <c r="E806" s="309"/>
      <c r="F806" s="309"/>
      <c r="G806" s="309"/>
      <c r="H806" s="309"/>
      <c r="I806" s="309"/>
      <c r="J806" s="309"/>
      <c r="K806" s="309"/>
      <c r="L806" s="309"/>
      <c r="M806" s="309"/>
      <c r="N806" s="309"/>
      <c r="O806" s="309"/>
      <c r="P806" s="309"/>
      <c r="Q806" s="309"/>
      <c r="R806" s="309"/>
      <c r="S806" s="309"/>
      <c r="T806" s="309"/>
      <c r="U806" s="312"/>
      <c r="V806" s="309"/>
      <c r="W806" s="309"/>
      <c r="X806" s="309"/>
      <c r="Y806" s="309"/>
      <c r="Z806" s="309"/>
    </row>
    <row r="807" spans="1:26" ht="11.25" customHeight="1">
      <c r="A807" s="323"/>
      <c r="B807" s="309"/>
      <c r="C807" s="309"/>
      <c r="D807" s="309"/>
      <c r="E807" s="309"/>
      <c r="F807" s="309"/>
      <c r="G807" s="309"/>
      <c r="H807" s="309"/>
      <c r="I807" s="309"/>
      <c r="J807" s="309"/>
      <c r="K807" s="309"/>
      <c r="L807" s="309"/>
      <c r="M807" s="309"/>
      <c r="N807" s="309"/>
      <c r="O807" s="309"/>
      <c r="P807" s="309"/>
      <c r="Q807" s="309"/>
      <c r="R807" s="309"/>
      <c r="S807" s="309"/>
      <c r="T807" s="309"/>
      <c r="U807" s="312"/>
      <c r="V807" s="309"/>
      <c r="W807" s="309"/>
      <c r="X807" s="309"/>
      <c r="Y807" s="309"/>
      <c r="Z807" s="309"/>
    </row>
    <row r="808" spans="1:26" ht="11.25" customHeight="1">
      <c r="A808" s="323"/>
      <c r="B808" s="309"/>
      <c r="C808" s="309"/>
      <c r="D808" s="309"/>
      <c r="E808" s="309"/>
      <c r="F808" s="309"/>
      <c r="G808" s="309"/>
      <c r="H808" s="309"/>
      <c r="I808" s="309"/>
      <c r="J808" s="309"/>
      <c r="K808" s="309"/>
      <c r="L808" s="309"/>
      <c r="M808" s="309"/>
      <c r="N808" s="309"/>
      <c r="O808" s="309"/>
      <c r="P808" s="309"/>
      <c r="Q808" s="309"/>
      <c r="R808" s="309"/>
      <c r="S808" s="309"/>
      <c r="T808" s="309"/>
      <c r="U808" s="312"/>
      <c r="V808" s="309"/>
      <c r="W808" s="309"/>
      <c r="X808" s="309"/>
      <c r="Y808" s="309"/>
      <c r="Z808" s="309"/>
    </row>
    <row r="809" spans="1:26" ht="11.25" customHeight="1">
      <c r="A809" s="323"/>
      <c r="B809" s="309"/>
      <c r="C809" s="309"/>
      <c r="D809" s="309"/>
      <c r="E809" s="309"/>
      <c r="F809" s="309"/>
      <c r="G809" s="309"/>
      <c r="H809" s="309"/>
      <c r="I809" s="309"/>
      <c r="J809" s="309"/>
      <c r="K809" s="309"/>
      <c r="L809" s="309"/>
      <c r="M809" s="309"/>
      <c r="N809" s="309"/>
      <c r="O809" s="309"/>
      <c r="P809" s="309"/>
      <c r="Q809" s="309"/>
      <c r="R809" s="309"/>
      <c r="S809" s="309"/>
      <c r="T809" s="309"/>
      <c r="U809" s="312"/>
      <c r="V809" s="309"/>
      <c r="W809" s="309"/>
      <c r="X809" s="309"/>
      <c r="Y809" s="309"/>
      <c r="Z809" s="309"/>
    </row>
    <row r="810" spans="1:26" ht="11.25" customHeight="1">
      <c r="A810" s="323"/>
      <c r="B810" s="309"/>
      <c r="C810" s="309"/>
      <c r="D810" s="309"/>
      <c r="E810" s="309"/>
      <c r="F810" s="309"/>
      <c r="G810" s="309"/>
      <c r="H810" s="309"/>
      <c r="I810" s="309"/>
      <c r="J810" s="309"/>
      <c r="K810" s="309"/>
      <c r="L810" s="309"/>
      <c r="M810" s="309"/>
      <c r="N810" s="309"/>
      <c r="O810" s="309"/>
      <c r="P810" s="309"/>
      <c r="Q810" s="309"/>
      <c r="R810" s="309"/>
      <c r="S810" s="309"/>
      <c r="T810" s="309"/>
      <c r="U810" s="312"/>
      <c r="V810" s="309"/>
      <c r="W810" s="309"/>
      <c r="X810" s="309"/>
      <c r="Y810" s="309"/>
      <c r="Z810" s="309"/>
    </row>
    <row r="811" spans="1:26" ht="11.25" customHeight="1">
      <c r="A811" s="323"/>
      <c r="B811" s="309"/>
      <c r="C811" s="309"/>
      <c r="D811" s="309"/>
      <c r="E811" s="309"/>
      <c r="F811" s="309"/>
      <c r="G811" s="309"/>
      <c r="H811" s="309"/>
      <c r="I811" s="309"/>
      <c r="J811" s="309"/>
      <c r="K811" s="309"/>
      <c r="L811" s="309"/>
      <c r="M811" s="309"/>
      <c r="N811" s="309"/>
      <c r="O811" s="309"/>
      <c r="P811" s="309"/>
      <c r="Q811" s="309"/>
      <c r="R811" s="309"/>
      <c r="S811" s="309"/>
      <c r="T811" s="309"/>
      <c r="U811" s="312"/>
      <c r="V811" s="309"/>
      <c r="W811" s="309"/>
      <c r="X811" s="309"/>
      <c r="Y811" s="309"/>
      <c r="Z811" s="309"/>
    </row>
    <row r="812" spans="1:26" ht="11.25" customHeight="1">
      <c r="A812" s="323"/>
      <c r="B812" s="309"/>
      <c r="C812" s="309"/>
      <c r="D812" s="309"/>
      <c r="E812" s="309"/>
      <c r="F812" s="309"/>
      <c r="G812" s="309"/>
      <c r="H812" s="309"/>
      <c r="I812" s="309"/>
      <c r="J812" s="309"/>
      <c r="K812" s="309"/>
      <c r="L812" s="309"/>
      <c r="M812" s="309"/>
      <c r="N812" s="309"/>
      <c r="O812" s="309"/>
      <c r="P812" s="309"/>
      <c r="Q812" s="309"/>
      <c r="R812" s="309"/>
      <c r="S812" s="309"/>
      <c r="T812" s="309"/>
      <c r="U812" s="312"/>
      <c r="V812" s="309"/>
      <c r="W812" s="309"/>
      <c r="X812" s="309"/>
      <c r="Y812" s="309"/>
      <c r="Z812" s="309"/>
    </row>
    <row r="813" spans="1:26" ht="11.25" customHeight="1">
      <c r="A813" s="323"/>
      <c r="B813" s="309"/>
      <c r="C813" s="309"/>
      <c r="D813" s="309"/>
      <c r="E813" s="309"/>
      <c r="F813" s="309"/>
      <c r="G813" s="309"/>
      <c r="H813" s="309"/>
      <c r="I813" s="309"/>
      <c r="J813" s="309"/>
      <c r="K813" s="309"/>
      <c r="L813" s="309"/>
      <c r="M813" s="309"/>
      <c r="N813" s="309"/>
      <c r="O813" s="309"/>
      <c r="P813" s="309"/>
      <c r="Q813" s="309"/>
      <c r="R813" s="309"/>
      <c r="S813" s="309"/>
      <c r="T813" s="309"/>
      <c r="U813" s="312"/>
      <c r="V813" s="309"/>
      <c r="W813" s="309"/>
      <c r="X813" s="309"/>
      <c r="Y813" s="309"/>
      <c r="Z813" s="309"/>
    </row>
    <row r="814" spans="1:26" ht="11.25" customHeight="1">
      <c r="A814" s="323"/>
      <c r="B814" s="309"/>
      <c r="C814" s="309"/>
      <c r="D814" s="309"/>
      <c r="E814" s="309"/>
      <c r="F814" s="309"/>
      <c r="G814" s="309"/>
      <c r="H814" s="309"/>
      <c r="I814" s="309"/>
      <c r="J814" s="309"/>
      <c r="K814" s="309"/>
      <c r="L814" s="309"/>
      <c r="M814" s="309"/>
      <c r="N814" s="309"/>
      <c r="O814" s="309"/>
      <c r="P814" s="309"/>
      <c r="Q814" s="309"/>
      <c r="R814" s="309"/>
      <c r="S814" s="309"/>
      <c r="T814" s="309"/>
      <c r="U814" s="312"/>
      <c r="V814" s="309"/>
      <c r="W814" s="309"/>
      <c r="X814" s="309"/>
      <c r="Y814" s="309"/>
      <c r="Z814" s="309"/>
    </row>
    <row r="815" spans="1:26" ht="11.25" customHeight="1">
      <c r="A815" s="323"/>
      <c r="B815" s="309"/>
      <c r="C815" s="309"/>
      <c r="D815" s="309"/>
      <c r="E815" s="309"/>
      <c r="F815" s="309"/>
      <c r="G815" s="309"/>
      <c r="H815" s="309"/>
      <c r="I815" s="309"/>
      <c r="J815" s="309"/>
      <c r="K815" s="309"/>
      <c r="L815" s="309"/>
      <c r="M815" s="309"/>
      <c r="N815" s="309"/>
      <c r="O815" s="309"/>
      <c r="P815" s="309"/>
      <c r="Q815" s="309"/>
      <c r="R815" s="309"/>
      <c r="S815" s="309"/>
      <c r="T815" s="309"/>
      <c r="U815" s="312"/>
      <c r="V815" s="309"/>
      <c r="W815" s="309"/>
      <c r="X815" s="309"/>
      <c r="Y815" s="309"/>
      <c r="Z815" s="309"/>
    </row>
    <row r="816" spans="1:26" ht="11.25" customHeight="1">
      <c r="A816" s="323"/>
      <c r="B816" s="309"/>
      <c r="C816" s="309"/>
      <c r="D816" s="309"/>
      <c r="E816" s="309"/>
      <c r="F816" s="309"/>
      <c r="G816" s="309"/>
      <c r="H816" s="309"/>
      <c r="I816" s="309"/>
      <c r="J816" s="309"/>
      <c r="K816" s="309"/>
      <c r="L816" s="309"/>
      <c r="M816" s="309"/>
      <c r="N816" s="309"/>
      <c r="O816" s="309"/>
      <c r="P816" s="309"/>
      <c r="Q816" s="309"/>
      <c r="R816" s="309"/>
      <c r="S816" s="309"/>
      <c r="T816" s="309"/>
      <c r="U816" s="312"/>
      <c r="V816" s="309"/>
      <c r="W816" s="309"/>
      <c r="X816" s="309"/>
      <c r="Y816" s="309"/>
      <c r="Z816" s="309"/>
    </row>
    <row r="817" spans="1:26" ht="11.25" customHeight="1">
      <c r="A817" s="323"/>
      <c r="B817" s="309"/>
      <c r="C817" s="309"/>
      <c r="D817" s="309"/>
      <c r="E817" s="309"/>
      <c r="F817" s="309"/>
      <c r="G817" s="309"/>
      <c r="H817" s="309"/>
      <c r="I817" s="309"/>
      <c r="J817" s="309"/>
      <c r="K817" s="309"/>
      <c r="L817" s="309"/>
      <c r="M817" s="309"/>
      <c r="N817" s="309"/>
      <c r="O817" s="309"/>
      <c r="P817" s="309"/>
      <c r="Q817" s="309"/>
      <c r="R817" s="309"/>
      <c r="S817" s="309"/>
      <c r="T817" s="309"/>
      <c r="U817" s="312"/>
      <c r="V817" s="309"/>
      <c r="W817" s="309"/>
      <c r="X817" s="309"/>
      <c r="Y817" s="309"/>
      <c r="Z817" s="309"/>
    </row>
    <row r="818" spans="1:26" ht="11.25" customHeight="1">
      <c r="A818" s="323"/>
      <c r="B818" s="309"/>
      <c r="C818" s="309"/>
      <c r="D818" s="309"/>
      <c r="E818" s="309"/>
      <c r="F818" s="309"/>
      <c r="G818" s="309"/>
      <c r="H818" s="309"/>
      <c r="I818" s="309"/>
      <c r="J818" s="309"/>
      <c r="K818" s="309"/>
      <c r="L818" s="309"/>
      <c r="M818" s="309"/>
      <c r="N818" s="309"/>
      <c r="O818" s="309"/>
      <c r="P818" s="309"/>
      <c r="Q818" s="309"/>
      <c r="R818" s="309"/>
      <c r="S818" s="309"/>
      <c r="T818" s="309"/>
      <c r="U818" s="312"/>
      <c r="V818" s="309"/>
      <c r="W818" s="309"/>
      <c r="X818" s="309"/>
      <c r="Y818" s="309"/>
      <c r="Z818" s="309"/>
    </row>
    <row r="819" spans="1:26" ht="11.25" customHeight="1">
      <c r="A819" s="323"/>
      <c r="B819" s="309"/>
      <c r="C819" s="309"/>
      <c r="D819" s="309"/>
      <c r="E819" s="309"/>
      <c r="F819" s="309"/>
      <c r="G819" s="309"/>
      <c r="H819" s="309"/>
      <c r="I819" s="309"/>
      <c r="J819" s="309"/>
      <c r="K819" s="309"/>
      <c r="L819" s="309"/>
      <c r="M819" s="309"/>
      <c r="N819" s="309"/>
      <c r="O819" s="309"/>
      <c r="P819" s="309"/>
      <c r="Q819" s="309"/>
      <c r="R819" s="309"/>
      <c r="S819" s="309"/>
      <c r="T819" s="309"/>
      <c r="U819" s="312"/>
      <c r="V819" s="309"/>
      <c r="W819" s="309"/>
      <c r="X819" s="309"/>
      <c r="Y819" s="309"/>
      <c r="Z819" s="309"/>
    </row>
    <row r="820" spans="1:26" ht="11.25" customHeight="1">
      <c r="A820" s="323"/>
      <c r="B820" s="309"/>
      <c r="C820" s="309"/>
      <c r="D820" s="309"/>
      <c r="E820" s="309"/>
      <c r="F820" s="309"/>
      <c r="G820" s="309"/>
      <c r="H820" s="309"/>
      <c r="I820" s="309"/>
      <c r="J820" s="309"/>
      <c r="K820" s="309"/>
      <c r="L820" s="309"/>
      <c r="M820" s="309"/>
      <c r="N820" s="309"/>
      <c r="O820" s="309"/>
      <c r="P820" s="309"/>
      <c r="Q820" s="309"/>
      <c r="R820" s="309"/>
      <c r="S820" s="309"/>
      <c r="T820" s="309"/>
      <c r="U820" s="312"/>
      <c r="V820" s="309"/>
      <c r="W820" s="309"/>
      <c r="X820" s="309"/>
      <c r="Y820" s="309"/>
      <c r="Z820" s="309"/>
    </row>
    <row r="821" spans="1:26" ht="11.25" customHeight="1">
      <c r="A821" s="323"/>
      <c r="B821" s="309"/>
      <c r="C821" s="309"/>
      <c r="D821" s="309"/>
      <c r="E821" s="309"/>
      <c r="F821" s="309"/>
      <c r="G821" s="309"/>
      <c r="H821" s="309"/>
      <c r="I821" s="309"/>
      <c r="J821" s="309"/>
      <c r="K821" s="309"/>
      <c r="L821" s="309"/>
      <c r="M821" s="309"/>
      <c r="N821" s="309"/>
      <c r="O821" s="309"/>
      <c r="P821" s="309"/>
      <c r="Q821" s="309"/>
      <c r="R821" s="309"/>
      <c r="S821" s="309"/>
      <c r="T821" s="309"/>
      <c r="U821" s="312"/>
      <c r="V821" s="309"/>
      <c r="W821" s="309"/>
      <c r="X821" s="309"/>
      <c r="Y821" s="309"/>
      <c r="Z821" s="309"/>
    </row>
    <row r="822" spans="1:26" ht="11.25" customHeight="1">
      <c r="A822" s="323"/>
      <c r="B822" s="309"/>
      <c r="C822" s="309"/>
      <c r="D822" s="309"/>
      <c r="E822" s="309"/>
      <c r="F822" s="309"/>
      <c r="G822" s="309"/>
      <c r="H822" s="309"/>
      <c r="I822" s="309"/>
      <c r="J822" s="309"/>
      <c r="K822" s="309"/>
      <c r="L822" s="309"/>
      <c r="M822" s="309"/>
      <c r="N822" s="309"/>
      <c r="O822" s="309"/>
      <c r="P822" s="309"/>
      <c r="Q822" s="309"/>
      <c r="R822" s="309"/>
      <c r="S822" s="309"/>
      <c r="T822" s="309"/>
      <c r="U822" s="312"/>
      <c r="V822" s="309"/>
      <c r="W822" s="309"/>
      <c r="X822" s="309"/>
      <c r="Y822" s="309"/>
      <c r="Z822" s="309"/>
    </row>
    <row r="823" spans="1:26" ht="11.25" customHeight="1">
      <c r="A823" s="323"/>
      <c r="B823" s="309"/>
      <c r="C823" s="309"/>
      <c r="D823" s="309"/>
      <c r="E823" s="309"/>
      <c r="F823" s="309"/>
      <c r="G823" s="309"/>
      <c r="H823" s="309"/>
      <c r="I823" s="309"/>
      <c r="J823" s="309"/>
      <c r="K823" s="309"/>
      <c r="L823" s="309"/>
      <c r="M823" s="309"/>
      <c r="N823" s="309"/>
      <c r="O823" s="309"/>
      <c r="P823" s="309"/>
      <c r="Q823" s="309"/>
      <c r="R823" s="309"/>
      <c r="S823" s="309"/>
      <c r="T823" s="309"/>
      <c r="U823" s="312"/>
      <c r="V823" s="309"/>
      <c r="W823" s="309"/>
      <c r="X823" s="309"/>
      <c r="Y823" s="309"/>
      <c r="Z823" s="309"/>
    </row>
    <row r="824" spans="1:26" ht="11.25" customHeight="1">
      <c r="A824" s="323"/>
      <c r="B824" s="309"/>
      <c r="C824" s="309"/>
      <c r="D824" s="309"/>
      <c r="E824" s="309"/>
      <c r="F824" s="309"/>
      <c r="G824" s="309"/>
      <c r="H824" s="309"/>
      <c r="I824" s="309"/>
      <c r="J824" s="309"/>
      <c r="K824" s="309"/>
      <c r="L824" s="309"/>
      <c r="M824" s="309"/>
      <c r="N824" s="309"/>
      <c r="O824" s="309"/>
      <c r="P824" s="309"/>
      <c r="Q824" s="309"/>
      <c r="R824" s="309"/>
      <c r="S824" s="309"/>
      <c r="T824" s="309"/>
      <c r="U824" s="312"/>
      <c r="V824" s="309"/>
      <c r="W824" s="309"/>
      <c r="X824" s="309"/>
      <c r="Y824" s="309"/>
      <c r="Z824" s="309"/>
    </row>
    <row r="825" spans="1:26" ht="11.25" customHeight="1">
      <c r="A825" s="323"/>
      <c r="B825" s="309"/>
      <c r="C825" s="309"/>
      <c r="D825" s="309"/>
      <c r="E825" s="309"/>
      <c r="F825" s="309"/>
      <c r="G825" s="309"/>
      <c r="H825" s="309"/>
      <c r="I825" s="309"/>
      <c r="J825" s="309"/>
      <c r="K825" s="309"/>
      <c r="L825" s="309"/>
      <c r="M825" s="309"/>
      <c r="N825" s="309"/>
      <c r="O825" s="309"/>
      <c r="P825" s="309"/>
      <c r="Q825" s="309"/>
      <c r="R825" s="309"/>
      <c r="S825" s="309"/>
      <c r="T825" s="309"/>
      <c r="U825" s="312"/>
      <c r="V825" s="309"/>
      <c r="W825" s="309"/>
      <c r="X825" s="309"/>
      <c r="Y825" s="309"/>
      <c r="Z825" s="309"/>
    </row>
    <row r="826" spans="1:26" ht="11.25" customHeight="1">
      <c r="A826" s="323"/>
      <c r="B826" s="309"/>
      <c r="C826" s="309"/>
      <c r="D826" s="309"/>
      <c r="E826" s="309"/>
      <c r="F826" s="309"/>
      <c r="G826" s="309"/>
      <c r="H826" s="309"/>
      <c r="I826" s="309"/>
      <c r="J826" s="309"/>
      <c r="K826" s="309"/>
      <c r="L826" s="309"/>
      <c r="M826" s="309"/>
      <c r="N826" s="309"/>
      <c r="O826" s="309"/>
      <c r="P826" s="309"/>
      <c r="Q826" s="309"/>
      <c r="R826" s="309"/>
      <c r="S826" s="309"/>
      <c r="T826" s="309"/>
      <c r="U826" s="312"/>
      <c r="V826" s="309"/>
      <c r="W826" s="309"/>
      <c r="X826" s="309"/>
      <c r="Y826" s="309"/>
      <c r="Z826" s="309"/>
    </row>
    <row r="827" spans="1:26" ht="11.25" customHeight="1">
      <c r="A827" s="323"/>
      <c r="B827" s="309"/>
      <c r="C827" s="309"/>
      <c r="D827" s="309"/>
      <c r="E827" s="309"/>
      <c r="F827" s="309"/>
      <c r="G827" s="309"/>
      <c r="H827" s="309"/>
      <c r="I827" s="309"/>
      <c r="J827" s="309"/>
      <c r="K827" s="309"/>
      <c r="L827" s="309"/>
      <c r="M827" s="309"/>
      <c r="N827" s="309"/>
      <c r="O827" s="309"/>
      <c r="P827" s="309"/>
      <c r="Q827" s="309"/>
      <c r="R827" s="309"/>
      <c r="S827" s="309"/>
      <c r="T827" s="309"/>
      <c r="U827" s="312"/>
      <c r="V827" s="309"/>
      <c r="W827" s="309"/>
      <c r="X827" s="309"/>
      <c r="Y827" s="309"/>
      <c r="Z827" s="309"/>
    </row>
    <row r="828" spans="1:26" ht="11.25" customHeight="1">
      <c r="A828" s="323"/>
      <c r="B828" s="309"/>
      <c r="C828" s="309"/>
      <c r="D828" s="309"/>
      <c r="E828" s="309"/>
      <c r="F828" s="309"/>
      <c r="G828" s="309"/>
      <c r="H828" s="309"/>
      <c r="I828" s="309"/>
      <c r="J828" s="309"/>
      <c r="K828" s="309"/>
      <c r="L828" s="309"/>
      <c r="M828" s="309"/>
      <c r="N828" s="309"/>
      <c r="O828" s="309"/>
      <c r="P828" s="309"/>
      <c r="Q828" s="309"/>
      <c r="R828" s="309"/>
      <c r="S828" s="309"/>
      <c r="T828" s="309"/>
      <c r="U828" s="312"/>
      <c r="V828" s="309"/>
      <c r="W828" s="309"/>
      <c r="X828" s="309"/>
      <c r="Y828" s="309"/>
      <c r="Z828" s="309"/>
    </row>
    <row r="829" spans="1:26" ht="11.25" customHeight="1">
      <c r="A829" s="323"/>
      <c r="B829" s="309"/>
      <c r="C829" s="309"/>
      <c r="D829" s="309"/>
      <c r="E829" s="309"/>
      <c r="F829" s="309"/>
      <c r="G829" s="309"/>
      <c r="H829" s="309"/>
      <c r="I829" s="309"/>
      <c r="J829" s="309"/>
      <c r="K829" s="309"/>
      <c r="L829" s="309"/>
      <c r="M829" s="309"/>
      <c r="N829" s="309"/>
      <c r="O829" s="309"/>
      <c r="P829" s="309"/>
      <c r="Q829" s="309"/>
      <c r="R829" s="309"/>
      <c r="S829" s="309"/>
      <c r="T829" s="309"/>
      <c r="U829" s="312"/>
      <c r="V829" s="309"/>
      <c r="W829" s="309"/>
      <c r="X829" s="309"/>
      <c r="Y829" s="309"/>
      <c r="Z829" s="309"/>
    </row>
    <row r="830" spans="1:26" ht="11.25" customHeight="1">
      <c r="A830" s="323"/>
      <c r="B830" s="309"/>
      <c r="C830" s="309"/>
      <c r="D830" s="309"/>
      <c r="E830" s="309"/>
      <c r="F830" s="309"/>
      <c r="G830" s="309"/>
      <c r="H830" s="309"/>
      <c r="I830" s="309"/>
      <c r="J830" s="309"/>
      <c r="K830" s="309"/>
      <c r="L830" s="309"/>
      <c r="M830" s="309"/>
      <c r="N830" s="309"/>
      <c r="O830" s="309"/>
      <c r="P830" s="309"/>
      <c r="Q830" s="309"/>
      <c r="R830" s="309"/>
      <c r="S830" s="309"/>
      <c r="T830" s="309"/>
      <c r="U830" s="312"/>
      <c r="V830" s="309"/>
      <c r="W830" s="309"/>
      <c r="X830" s="309"/>
      <c r="Y830" s="309"/>
      <c r="Z830" s="309"/>
    </row>
    <row r="831" spans="1:26" ht="11.25" customHeight="1">
      <c r="A831" s="323"/>
      <c r="B831" s="309"/>
      <c r="C831" s="309"/>
      <c r="D831" s="309"/>
      <c r="E831" s="309"/>
      <c r="F831" s="309"/>
      <c r="G831" s="309"/>
      <c r="H831" s="309"/>
      <c r="I831" s="309"/>
      <c r="J831" s="309"/>
      <c r="K831" s="309"/>
      <c r="L831" s="309"/>
      <c r="M831" s="309"/>
      <c r="N831" s="309"/>
      <c r="O831" s="309"/>
      <c r="P831" s="309"/>
      <c r="Q831" s="309"/>
      <c r="R831" s="309"/>
      <c r="S831" s="309"/>
      <c r="T831" s="309"/>
      <c r="U831" s="312"/>
      <c r="V831" s="309"/>
      <c r="W831" s="309"/>
      <c r="X831" s="309"/>
      <c r="Y831" s="309"/>
      <c r="Z831" s="309"/>
    </row>
    <row r="832" spans="1:26" ht="11.25" customHeight="1">
      <c r="A832" s="323"/>
      <c r="B832" s="309"/>
      <c r="C832" s="309"/>
      <c r="D832" s="309"/>
      <c r="E832" s="309"/>
      <c r="F832" s="309"/>
      <c r="G832" s="309"/>
      <c r="H832" s="309"/>
      <c r="I832" s="309"/>
      <c r="J832" s="309"/>
      <c r="K832" s="309"/>
      <c r="L832" s="309"/>
      <c r="M832" s="309"/>
      <c r="N832" s="309"/>
      <c r="O832" s="309"/>
      <c r="P832" s="309"/>
      <c r="Q832" s="309"/>
      <c r="R832" s="309"/>
      <c r="S832" s="309"/>
      <c r="T832" s="309"/>
      <c r="U832" s="312"/>
      <c r="V832" s="309"/>
      <c r="W832" s="309"/>
      <c r="X832" s="309"/>
      <c r="Y832" s="309"/>
      <c r="Z832" s="309"/>
    </row>
    <row r="833" spans="1:26" ht="11.25" customHeight="1">
      <c r="A833" s="323"/>
      <c r="B833" s="309"/>
      <c r="C833" s="309"/>
      <c r="D833" s="309"/>
      <c r="E833" s="309"/>
      <c r="F833" s="309"/>
      <c r="G833" s="309"/>
      <c r="H833" s="309"/>
      <c r="I833" s="309"/>
      <c r="J833" s="309"/>
      <c r="K833" s="309"/>
      <c r="L833" s="309"/>
      <c r="M833" s="309"/>
      <c r="N833" s="309"/>
      <c r="O833" s="309"/>
      <c r="P833" s="309"/>
      <c r="Q833" s="309"/>
      <c r="R833" s="309"/>
      <c r="S833" s="309"/>
      <c r="T833" s="309"/>
      <c r="U833" s="312"/>
      <c r="V833" s="309"/>
      <c r="W833" s="309"/>
      <c r="X833" s="309"/>
      <c r="Y833" s="309"/>
      <c r="Z833" s="309"/>
    </row>
    <row r="834" spans="1:26" ht="11.25" customHeight="1">
      <c r="A834" s="323"/>
      <c r="B834" s="309"/>
      <c r="C834" s="309"/>
      <c r="D834" s="309"/>
      <c r="E834" s="309"/>
      <c r="F834" s="309"/>
      <c r="G834" s="309"/>
      <c r="H834" s="309"/>
      <c r="I834" s="309"/>
      <c r="J834" s="309"/>
      <c r="K834" s="309"/>
      <c r="L834" s="309"/>
      <c r="M834" s="309"/>
      <c r="N834" s="309"/>
      <c r="O834" s="309"/>
      <c r="P834" s="309"/>
      <c r="Q834" s="309"/>
      <c r="R834" s="309"/>
      <c r="S834" s="309"/>
      <c r="T834" s="309"/>
      <c r="U834" s="312"/>
      <c r="V834" s="309"/>
      <c r="W834" s="309"/>
      <c r="X834" s="309"/>
      <c r="Y834" s="309"/>
      <c r="Z834" s="309"/>
    </row>
    <row r="835" spans="1:26" ht="11.25" customHeight="1">
      <c r="A835" s="323"/>
      <c r="B835" s="309"/>
      <c r="C835" s="309"/>
      <c r="D835" s="309"/>
      <c r="E835" s="309"/>
      <c r="F835" s="309"/>
      <c r="G835" s="309"/>
      <c r="H835" s="309"/>
      <c r="I835" s="309"/>
      <c r="J835" s="309"/>
      <c r="K835" s="309"/>
      <c r="L835" s="309"/>
      <c r="M835" s="309"/>
      <c r="N835" s="309"/>
      <c r="O835" s="309"/>
      <c r="P835" s="309"/>
      <c r="Q835" s="309"/>
      <c r="R835" s="309"/>
      <c r="S835" s="309"/>
      <c r="T835" s="309"/>
      <c r="U835" s="312"/>
      <c r="V835" s="309"/>
      <c r="W835" s="309"/>
      <c r="X835" s="309"/>
      <c r="Y835" s="309"/>
      <c r="Z835" s="309"/>
    </row>
    <row r="836" spans="1:26" ht="11.25" customHeight="1">
      <c r="A836" s="323"/>
      <c r="B836" s="309"/>
      <c r="C836" s="309"/>
      <c r="D836" s="309"/>
      <c r="E836" s="309"/>
      <c r="F836" s="309"/>
      <c r="G836" s="309"/>
      <c r="H836" s="309"/>
      <c r="I836" s="309"/>
      <c r="J836" s="309"/>
      <c r="K836" s="309"/>
      <c r="L836" s="309"/>
      <c r="M836" s="309"/>
      <c r="N836" s="309"/>
      <c r="O836" s="309"/>
      <c r="P836" s="309"/>
      <c r="Q836" s="309"/>
      <c r="R836" s="309"/>
      <c r="S836" s="309"/>
      <c r="T836" s="309"/>
      <c r="U836" s="312"/>
      <c r="V836" s="309"/>
      <c r="W836" s="309"/>
      <c r="X836" s="309"/>
      <c r="Y836" s="309"/>
      <c r="Z836" s="309"/>
    </row>
    <row r="837" spans="1:26" ht="11.25" customHeight="1">
      <c r="A837" s="323"/>
      <c r="B837" s="309"/>
      <c r="C837" s="309"/>
      <c r="D837" s="309"/>
      <c r="E837" s="309"/>
      <c r="F837" s="309"/>
      <c r="G837" s="309"/>
      <c r="H837" s="309"/>
      <c r="I837" s="309"/>
      <c r="J837" s="309"/>
      <c r="K837" s="309"/>
      <c r="L837" s="309"/>
      <c r="M837" s="309"/>
      <c r="N837" s="309"/>
      <c r="O837" s="309"/>
      <c r="P837" s="309"/>
      <c r="Q837" s="309"/>
      <c r="R837" s="309"/>
      <c r="S837" s="309"/>
      <c r="T837" s="309"/>
      <c r="U837" s="312"/>
      <c r="V837" s="309"/>
      <c r="W837" s="309"/>
      <c r="X837" s="309"/>
      <c r="Y837" s="309"/>
      <c r="Z837" s="309"/>
    </row>
    <row r="838" spans="1:26" ht="11.25" customHeight="1">
      <c r="A838" s="323"/>
      <c r="B838" s="309"/>
      <c r="C838" s="309"/>
      <c r="D838" s="309"/>
      <c r="E838" s="309"/>
      <c r="F838" s="309"/>
      <c r="G838" s="309"/>
      <c r="H838" s="309"/>
      <c r="I838" s="309"/>
      <c r="J838" s="309"/>
      <c r="K838" s="309"/>
      <c r="L838" s="309"/>
      <c r="M838" s="309"/>
      <c r="N838" s="309"/>
      <c r="O838" s="309"/>
      <c r="P838" s="309"/>
      <c r="Q838" s="309"/>
      <c r="R838" s="309"/>
      <c r="S838" s="309"/>
      <c r="T838" s="309"/>
      <c r="U838" s="312"/>
      <c r="V838" s="309"/>
      <c r="W838" s="309"/>
      <c r="X838" s="309"/>
      <c r="Y838" s="309"/>
      <c r="Z838" s="309"/>
    </row>
    <row r="839" spans="1:26" ht="11.25" customHeight="1">
      <c r="A839" s="323"/>
      <c r="B839" s="309"/>
      <c r="C839" s="309"/>
      <c r="D839" s="309"/>
      <c r="E839" s="309"/>
      <c r="F839" s="309"/>
      <c r="G839" s="309"/>
      <c r="H839" s="309"/>
      <c r="I839" s="309"/>
      <c r="J839" s="309"/>
      <c r="K839" s="309"/>
      <c r="L839" s="309"/>
      <c r="M839" s="309"/>
      <c r="N839" s="309"/>
      <c r="O839" s="309"/>
      <c r="P839" s="309"/>
      <c r="Q839" s="309"/>
      <c r="R839" s="309"/>
      <c r="S839" s="309"/>
      <c r="T839" s="309"/>
      <c r="U839" s="312"/>
      <c r="V839" s="309"/>
      <c r="W839" s="309"/>
      <c r="X839" s="309"/>
      <c r="Y839" s="309"/>
      <c r="Z839" s="309"/>
    </row>
    <row r="840" spans="1:26" ht="11.25" customHeight="1">
      <c r="A840" s="323"/>
      <c r="B840" s="309"/>
      <c r="C840" s="309"/>
      <c r="D840" s="309"/>
      <c r="E840" s="309"/>
      <c r="F840" s="309"/>
      <c r="G840" s="309"/>
      <c r="H840" s="309"/>
      <c r="I840" s="309"/>
      <c r="J840" s="309"/>
      <c r="K840" s="309"/>
      <c r="L840" s="309"/>
      <c r="M840" s="309"/>
      <c r="N840" s="309"/>
      <c r="O840" s="309"/>
      <c r="P840" s="309"/>
      <c r="Q840" s="309"/>
      <c r="R840" s="309"/>
      <c r="S840" s="309"/>
      <c r="T840" s="309"/>
      <c r="U840" s="312"/>
      <c r="V840" s="309"/>
      <c r="W840" s="309"/>
      <c r="X840" s="309"/>
      <c r="Y840" s="309"/>
      <c r="Z840" s="309"/>
    </row>
    <row r="841" spans="1:26" ht="11.25" customHeight="1">
      <c r="A841" s="323"/>
      <c r="B841" s="309"/>
      <c r="C841" s="309"/>
      <c r="D841" s="309"/>
      <c r="E841" s="309"/>
      <c r="F841" s="309"/>
      <c r="G841" s="309"/>
      <c r="H841" s="309"/>
      <c r="I841" s="309"/>
      <c r="J841" s="309"/>
      <c r="K841" s="309"/>
      <c r="L841" s="309"/>
      <c r="M841" s="309"/>
      <c r="N841" s="309"/>
      <c r="O841" s="309"/>
      <c r="P841" s="309"/>
      <c r="Q841" s="309"/>
      <c r="R841" s="309"/>
      <c r="S841" s="309"/>
      <c r="T841" s="309"/>
      <c r="U841" s="312"/>
      <c r="V841" s="309"/>
      <c r="W841" s="309"/>
      <c r="X841" s="309"/>
      <c r="Y841" s="309"/>
      <c r="Z841" s="309"/>
    </row>
    <row r="842" spans="1:26" ht="11.25" customHeight="1">
      <c r="A842" s="323"/>
      <c r="B842" s="309"/>
      <c r="C842" s="309"/>
      <c r="D842" s="309"/>
      <c r="E842" s="309"/>
      <c r="F842" s="309"/>
      <c r="G842" s="309"/>
      <c r="H842" s="309"/>
      <c r="I842" s="309"/>
      <c r="J842" s="309"/>
      <c r="K842" s="309"/>
      <c r="L842" s="309"/>
      <c r="M842" s="309"/>
      <c r="N842" s="309"/>
      <c r="O842" s="309"/>
      <c r="P842" s="309"/>
      <c r="Q842" s="309"/>
      <c r="R842" s="309"/>
      <c r="S842" s="309"/>
      <c r="T842" s="309"/>
      <c r="U842" s="312"/>
      <c r="V842" s="309"/>
      <c r="W842" s="309"/>
      <c r="X842" s="309"/>
      <c r="Y842" s="309"/>
      <c r="Z842" s="309"/>
    </row>
    <row r="843" spans="1:26" ht="11.25" customHeight="1">
      <c r="A843" s="323"/>
      <c r="B843" s="309"/>
      <c r="C843" s="309"/>
      <c r="D843" s="309"/>
      <c r="E843" s="309"/>
      <c r="F843" s="309"/>
      <c r="G843" s="309"/>
      <c r="H843" s="309"/>
      <c r="I843" s="309"/>
      <c r="J843" s="309"/>
      <c r="K843" s="309"/>
      <c r="L843" s="309"/>
      <c r="M843" s="309"/>
      <c r="N843" s="309"/>
      <c r="O843" s="309"/>
      <c r="P843" s="309"/>
      <c r="Q843" s="309"/>
      <c r="R843" s="309"/>
      <c r="S843" s="309"/>
      <c r="T843" s="309"/>
      <c r="U843" s="312"/>
      <c r="V843" s="309"/>
      <c r="W843" s="309"/>
      <c r="X843" s="309"/>
      <c r="Y843" s="309"/>
      <c r="Z843" s="309"/>
    </row>
    <row r="844" spans="1:26" ht="11.25" customHeight="1">
      <c r="A844" s="323"/>
      <c r="B844" s="309"/>
      <c r="C844" s="309"/>
      <c r="D844" s="309"/>
      <c r="E844" s="309"/>
      <c r="F844" s="309"/>
      <c r="G844" s="309"/>
      <c r="H844" s="309"/>
      <c r="I844" s="309"/>
      <c r="J844" s="309"/>
      <c r="K844" s="309"/>
      <c r="L844" s="309"/>
      <c r="M844" s="309"/>
      <c r="N844" s="309"/>
      <c r="O844" s="309"/>
      <c r="P844" s="309"/>
      <c r="Q844" s="309"/>
      <c r="R844" s="309"/>
      <c r="S844" s="309"/>
      <c r="T844" s="309"/>
      <c r="U844" s="312"/>
      <c r="V844" s="309"/>
      <c r="W844" s="309"/>
      <c r="X844" s="309"/>
      <c r="Y844" s="309"/>
      <c r="Z844" s="309"/>
    </row>
    <row r="845" spans="1:26" ht="11.25" customHeight="1">
      <c r="A845" s="323"/>
      <c r="B845" s="309"/>
      <c r="C845" s="309"/>
      <c r="D845" s="309"/>
      <c r="E845" s="309"/>
      <c r="F845" s="309"/>
      <c r="G845" s="309"/>
      <c r="H845" s="309"/>
      <c r="I845" s="309"/>
      <c r="J845" s="309"/>
      <c r="K845" s="309"/>
      <c r="L845" s="309"/>
      <c r="M845" s="309"/>
      <c r="N845" s="309"/>
      <c r="O845" s="309"/>
      <c r="P845" s="309"/>
      <c r="Q845" s="309"/>
      <c r="R845" s="309"/>
      <c r="S845" s="309"/>
      <c r="T845" s="309"/>
      <c r="U845" s="312"/>
      <c r="V845" s="309"/>
      <c r="W845" s="309"/>
      <c r="X845" s="309"/>
      <c r="Y845" s="309"/>
      <c r="Z845" s="309"/>
    </row>
    <row r="846" spans="1:26" ht="11.25" customHeight="1">
      <c r="A846" s="323"/>
      <c r="B846" s="309"/>
      <c r="C846" s="309"/>
      <c r="D846" s="309"/>
      <c r="E846" s="309"/>
      <c r="F846" s="309"/>
      <c r="G846" s="309"/>
      <c r="H846" s="309"/>
      <c r="I846" s="309"/>
      <c r="J846" s="309"/>
      <c r="K846" s="309"/>
      <c r="L846" s="309"/>
      <c r="M846" s="309"/>
      <c r="N846" s="309"/>
      <c r="O846" s="309"/>
      <c r="P846" s="309"/>
      <c r="Q846" s="309"/>
      <c r="R846" s="309"/>
      <c r="S846" s="309"/>
      <c r="T846" s="309"/>
      <c r="U846" s="312"/>
      <c r="V846" s="309"/>
      <c r="W846" s="309"/>
      <c r="X846" s="309"/>
      <c r="Y846" s="309"/>
      <c r="Z846" s="309"/>
    </row>
    <row r="847" spans="1:26" ht="11.25" customHeight="1">
      <c r="A847" s="323"/>
      <c r="B847" s="309"/>
      <c r="C847" s="309"/>
      <c r="D847" s="309"/>
      <c r="E847" s="309"/>
      <c r="F847" s="309"/>
      <c r="G847" s="309"/>
      <c r="H847" s="309"/>
      <c r="I847" s="309"/>
      <c r="J847" s="309"/>
      <c r="K847" s="309"/>
      <c r="L847" s="309"/>
      <c r="M847" s="309"/>
      <c r="N847" s="309"/>
      <c r="O847" s="309"/>
      <c r="P847" s="309"/>
      <c r="Q847" s="309"/>
      <c r="R847" s="309"/>
      <c r="S847" s="309"/>
      <c r="T847" s="309"/>
      <c r="U847" s="312"/>
      <c r="V847" s="309"/>
      <c r="W847" s="309"/>
      <c r="X847" s="309"/>
      <c r="Y847" s="309"/>
      <c r="Z847" s="309"/>
    </row>
    <row r="848" spans="1:26" ht="11.25" customHeight="1">
      <c r="A848" s="323"/>
      <c r="B848" s="309"/>
      <c r="C848" s="309"/>
      <c r="D848" s="309"/>
      <c r="E848" s="309"/>
      <c r="F848" s="309"/>
      <c r="G848" s="309"/>
      <c r="H848" s="309"/>
      <c r="I848" s="309"/>
      <c r="J848" s="309"/>
      <c r="K848" s="309"/>
      <c r="L848" s="309"/>
      <c r="M848" s="309"/>
      <c r="N848" s="309"/>
      <c r="O848" s="309"/>
      <c r="P848" s="309"/>
      <c r="Q848" s="309"/>
      <c r="R848" s="309"/>
      <c r="S848" s="309"/>
      <c r="T848" s="309"/>
      <c r="U848" s="312"/>
      <c r="V848" s="309"/>
      <c r="W848" s="309"/>
      <c r="X848" s="309"/>
      <c r="Y848" s="309"/>
      <c r="Z848" s="309"/>
    </row>
    <row r="849" spans="1:26" ht="11.25" customHeight="1">
      <c r="A849" s="323"/>
      <c r="B849" s="309"/>
      <c r="C849" s="309"/>
      <c r="D849" s="309"/>
      <c r="E849" s="309"/>
      <c r="F849" s="309"/>
      <c r="G849" s="309"/>
      <c r="H849" s="309"/>
      <c r="I849" s="309"/>
      <c r="J849" s="309"/>
      <c r="K849" s="309"/>
      <c r="L849" s="309"/>
      <c r="M849" s="309"/>
      <c r="N849" s="309"/>
      <c r="O849" s="309"/>
      <c r="P849" s="309"/>
      <c r="Q849" s="309"/>
      <c r="R849" s="309"/>
      <c r="S849" s="309"/>
      <c r="T849" s="309"/>
      <c r="U849" s="312"/>
      <c r="V849" s="309"/>
      <c r="W849" s="309"/>
      <c r="X849" s="309"/>
      <c r="Y849" s="309"/>
      <c r="Z849" s="309"/>
    </row>
    <row r="850" spans="1:26" ht="11.25" customHeight="1">
      <c r="A850" s="323"/>
      <c r="B850" s="309"/>
      <c r="C850" s="309"/>
      <c r="D850" s="309"/>
      <c r="E850" s="309"/>
      <c r="F850" s="309"/>
      <c r="G850" s="309"/>
      <c r="H850" s="309"/>
      <c r="I850" s="309"/>
      <c r="J850" s="309"/>
      <c r="K850" s="309"/>
      <c r="L850" s="309"/>
      <c r="M850" s="309"/>
      <c r="N850" s="309"/>
      <c r="O850" s="309"/>
      <c r="P850" s="309"/>
      <c r="Q850" s="309"/>
      <c r="R850" s="309"/>
      <c r="S850" s="309"/>
      <c r="T850" s="309"/>
      <c r="U850" s="312"/>
      <c r="V850" s="309"/>
      <c r="W850" s="309"/>
      <c r="X850" s="309"/>
      <c r="Y850" s="309"/>
      <c r="Z850" s="309"/>
    </row>
    <row r="851" spans="1:26" ht="11.25" customHeight="1">
      <c r="A851" s="323"/>
      <c r="B851" s="309"/>
      <c r="C851" s="309"/>
      <c r="D851" s="309"/>
      <c r="E851" s="309"/>
      <c r="F851" s="309"/>
      <c r="G851" s="309"/>
      <c r="H851" s="309"/>
      <c r="I851" s="309"/>
      <c r="J851" s="309"/>
      <c r="K851" s="309"/>
      <c r="L851" s="309"/>
      <c r="M851" s="309"/>
      <c r="N851" s="309"/>
      <c r="O851" s="309"/>
      <c r="P851" s="309"/>
      <c r="Q851" s="309"/>
      <c r="R851" s="309"/>
      <c r="S851" s="309"/>
      <c r="T851" s="309"/>
      <c r="U851" s="312"/>
      <c r="V851" s="309"/>
      <c r="W851" s="309"/>
      <c r="X851" s="309"/>
      <c r="Y851" s="309"/>
      <c r="Z851" s="309"/>
    </row>
    <row r="852" spans="1:26" ht="11.25" customHeight="1">
      <c r="A852" s="323"/>
      <c r="B852" s="309"/>
      <c r="C852" s="309"/>
      <c r="D852" s="309"/>
      <c r="E852" s="309"/>
      <c r="F852" s="309"/>
      <c r="G852" s="309"/>
      <c r="H852" s="309"/>
      <c r="I852" s="309"/>
      <c r="J852" s="309"/>
      <c r="K852" s="309"/>
      <c r="L852" s="309"/>
      <c r="M852" s="309"/>
      <c r="N852" s="309"/>
      <c r="O852" s="309"/>
      <c r="P852" s="309"/>
      <c r="Q852" s="309"/>
      <c r="R852" s="309"/>
      <c r="S852" s="309"/>
      <c r="T852" s="309"/>
      <c r="U852" s="312"/>
      <c r="V852" s="309"/>
      <c r="W852" s="309"/>
      <c r="X852" s="309"/>
      <c r="Y852" s="309"/>
      <c r="Z852" s="309"/>
    </row>
    <row r="853" spans="1:26" ht="11.25" customHeight="1">
      <c r="A853" s="323"/>
      <c r="B853" s="309"/>
      <c r="C853" s="309"/>
      <c r="D853" s="309"/>
      <c r="E853" s="309"/>
      <c r="F853" s="309"/>
      <c r="G853" s="309"/>
      <c r="H853" s="309"/>
      <c r="I853" s="309"/>
      <c r="J853" s="309"/>
      <c r="K853" s="309"/>
      <c r="L853" s="309"/>
      <c r="M853" s="309"/>
      <c r="N853" s="309"/>
      <c r="O853" s="309"/>
      <c r="P853" s="309"/>
      <c r="Q853" s="309"/>
      <c r="R853" s="309"/>
      <c r="S853" s="309"/>
      <c r="T853" s="309"/>
      <c r="U853" s="312"/>
      <c r="V853" s="309"/>
      <c r="W853" s="309"/>
      <c r="X853" s="309"/>
      <c r="Y853" s="309"/>
      <c r="Z853" s="309"/>
    </row>
    <row r="854" spans="1:26" ht="11.25" customHeight="1">
      <c r="A854" s="323"/>
      <c r="B854" s="309"/>
      <c r="C854" s="309"/>
      <c r="D854" s="309"/>
      <c r="E854" s="309"/>
      <c r="F854" s="309"/>
      <c r="G854" s="309"/>
      <c r="H854" s="309"/>
      <c r="I854" s="309"/>
      <c r="J854" s="309"/>
      <c r="K854" s="309"/>
      <c r="L854" s="309"/>
      <c r="M854" s="309"/>
      <c r="N854" s="309"/>
      <c r="O854" s="309"/>
      <c r="P854" s="309"/>
      <c r="Q854" s="309"/>
      <c r="R854" s="309"/>
      <c r="S854" s="309"/>
      <c r="T854" s="309"/>
      <c r="U854" s="312"/>
      <c r="V854" s="309"/>
      <c r="W854" s="309"/>
      <c r="X854" s="309"/>
      <c r="Y854" s="309"/>
      <c r="Z854" s="309"/>
    </row>
    <row r="855" spans="1:26" ht="11.25" customHeight="1">
      <c r="A855" s="323"/>
      <c r="B855" s="309"/>
      <c r="C855" s="309"/>
      <c r="D855" s="309"/>
      <c r="E855" s="309"/>
      <c r="F855" s="309"/>
      <c r="G855" s="309"/>
      <c r="H855" s="309"/>
      <c r="I855" s="309"/>
      <c r="J855" s="309"/>
      <c r="K855" s="309"/>
      <c r="L855" s="309"/>
      <c r="M855" s="309"/>
      <c r="N855" s="309"/>
      <c r="O855" s="309"/>
      <c r="P855" s="309"/>
      <c r="Q855" s="309"/>
      <c r="R855" s="309"/>
      <c r="S855" s="309"/>
      <c r="T855" s="309"/>
      <c r="U855" s="312"/>
      <c r="V855" s="309"/>
      <c r="W855" s="309"/>
      <c r="X855" s="309"/>
      <c r="Y855" s="309"/>
      <c r="Z855" s="309"/>
    </row>
    <row r="856" spans="1:26" ht="11.25" customHeight="1">
      <c r="A856" s="323"/>
      <c r="B856" s="309"/>
      <c r="C856" s="309"/>
      <c r="D856" s="309"/>
      <c r="E856" s="309"/>
      <c r="F856" s="309"/>
      <c r="G856" s="309"/>
      <c r="H856" s="309"/>
      <c r="I856" s="309"/>
      <c r="J856" s="309"/>
      <c r="K856" s="309"/>
      <c r="L856" s="309"/>
      <c r="M856" s="309"/>
      <c r="N856" s="309"/>
      <c r="O856" s="309"/>
      <c r="P856" s="309"/>
      <c r="Q856" s="309"/>
      <c r="R856" s="309"/>
      <c r="S856" s="309"/>
      <c r="T856" s="309"/>
      <c r="U856" s="312"/>
      <c r="V856" s="309"/>
      <c r="W856" s="309"/>
      <c r="X856" s="309"/>
      <c r="Y856" s="309"/>
      <c r="Z856" s="309"/>
    </row>
    <row r="857" spans="1:26" ht="11.25" customHeight="1">
      <c r="A857" s="323"/>
      <c r="B857" s="309"/>
      <c r="C857" s="309"/>
      <c r="D857" s="309"/>
      <c r="E857" s="309"/>
      <c r="F857" s="309"/>
      <c r="G857" s="309"/>
      <c r="H857" s="309"/>
      <c r="I857" s="309"/>
      <c r="J857" s="309"/>
      <c r="K857" s="309"/>
      <c r="L857" s="309"/>
      <c r="M857" s="309"/>
      <c r="N857" s="309"/>
      <c r="O857" s="309"/>
      <c r="P857" s="309"/>
      <c r="Q857" s="309"/>
      <c r="R857" s="309"/>
      <c r="S857" s="309"/>
      <c r="T857" s="309"/>
      <c r="U857" s="312"/>
      <c r="V857" s="309"/>
      <c r="W857" s="309"/>
      <c r="X857" s="309"/>
      <c r="Y857" s="309"/>
      <c r="Z857" s="309"/>
    </row>
    <row r="858" spans="1:26" ht="11.25" customHeight="1">
      <c r="A858" s="323"/>
      <c r="B858" s="309"/>
      <c r="C858" s="309"/>
      <c r="D858" s="309"/>
      <c r="E858" s="309"/>
      <c r="F858" s="309"/>
      <c r="G858" s="309"/>
      <c r="H858" s="309"/>
      <c r="I858" s="309"/>
      <c r="J858" s="309"/>
      <c r="K858" s="309"/>
      <c r="L858" s="309"/>
      <c r="M858" s="309"/>
      <c r="N858" s="309"/>
      <c r="O858" s="309"/>
      <c r="P858" s="309"/>
      <c r="Q858" s="309"/>
      <c r="R858" s="309"/>
      <c r="S858" s="309"/>
      <c r="T858" s="309"/>
      <c r="U858" s="312"/>
      <c r="V858" s="309"/>
      <c r="W858" s="309"/>
      <c r="X858" s="309"/>
      <c r="Y858" s="309"/>
      <c r="Z858" s="309"/>
    </row>
    <row r="859" spans="1:26" ht="11.25" customHeight="1">
      <c r="A859" s="323"/>
      <c r="B859" s="309"/>
      <c r="C859" s="309"/>
      <c r="D859" s="309"/>
      <c r="E859" s="309"/>
      <c r="F859" s="309"/>
      <c r="G859" s="309"/>
      <c r="H859" s="309"/>
      <c r="I859" s="309"/>
      <c r="J859" s="309"/>
      <c r="K859" s="309"/>
      <c r="L859" s="309"/>
      <c r="M859" s="309"/>
      <c r="N859" s="309"/>
      <c r="O859" s="309"/>
      <c r="P859" s="309"/>
      <c r="Q859" s="309"/>
      <c r="R859" s="309"/>
      <c r="S859" s="309"/>
      <c r="T859" s="309"/>
      <c r="U859" s="312"/>
      <c r="V859" s="309"/>
      <c r="W859" s="309"/>
      <c r="X859" s="309"/>
      <c r="Y859" s="309"/>
      <c r="Z859" s="309"/>
    </row>
    <row r="860" spans="1:26" ht="11.25" customHeight="1">
      <c r="A860" s="323"/>
      <c r="B860" s="309"/>
      <c r="C860" s="309"/>
      <c r="D860" s="309"/>
      <c r="E860" s="309"/>
      <c r="F860" s="309"/>
      <c r="G860" s="309"/>
      <c r="H860" s="309"/>
      <c r="I860" s="309"/>
      <c r="J860" s="309"/>
      <c r="K860" s="309"/>
      <c r="L860" s="309"/>
      <c r="M860" s="309"/>
      <c r="N860" s="309"/>
      <c r="O860" s="309"/>
      <c r="P860" s="309"/>
      <c r="Q860" s="309"/>
      <c r="R860" s="309"/>
      <c r="S860" s="309"/>
      <c r="T860" s="309"/>
      <c r="U860" s="312"/>
      <c r="V860" s="309"/>
      <c r="W860" s="309"/>
      <c r="X860" s="309"/>
      <c r="Y860" s="309"/>
      <c r="Z860" s="309"/>
    </row>
    <row r="861" spans="1:26" ht="11.25" customHeight="1">
      <c r="A861" s="323"/>
      <c r="B861" s="309"/>
      <c r="C861" s="309"/>
      <c r="D861" s="309"/>
      <c r="E861" s="309"/>
      <c r="F861" s="309"/>
      <c r="G861" s="309"/>
      <c r="H861" s="309"/>
      <c r="I861" s="309"/>
      <c r="J861" s="309"/>
      <c r="K861" s="309"/>
      <c r="L861" s="309"/>
      <c r="M861" s="309"/>
      <c r="N861" s="309"/>
      <c r="O861" s="309"/>
      <c r="P861" s="309"/>
      <c r="Q861" s="309"/>
      <c r="R861" s="309"/>
      <c r="S861" s="309"/>
      <c r="T861" s="309"/>
      <c r="U861" s="312"/>
      <c r="V861" s="309"/>
      <c r="W861" s="309"/>
      <c r="X861" s="309"/>
      <c r="Y861" s="309"/>
      <c r="Z861" s="309"/>
    </row>
    <row r="862" spans="1:26" ht="11.25" customHeight="1">
      <c r="A862" s="323"/>
      <c r="B862" s="309"/>
      <c r="C862" s="309"/>
      <c r="D862" s="309"/>
      <c r="E862" s="309"/>
      <c r="F862" s="309"/>
      <c r="G862" s="309"/>
      <c r="H862" s="309"/>
      <c r="I862" s="309"/>
      <c r="J862" s="309"/>
      <c r="K862" s="309"/>
      <c r="L862" s="309"/>
      <c r="M862" s="309"/>
      <c r="N862" s="309"/>
      <c r="O862" s="309"/>
      <c r="P862" s="309"/>
      <c r="Q862" s="309"/>
      <c r="R862" s="309"/>
      <c r="S862" s="309"/>
      <c r="T862" s="309"/>
      <c r="U862" s="312"/>
      <c r="V862" s="309"/>
      <c r="W862" s="309"/>
      <c r="X862" s="309"/>
      <c r="Y862" s="309"/>
      <c r="Z862" s="309"/>
    </row>
    <row r="863" spans="1:26" ht="11.25" customHeight="1">
      <c r="A863" s="323"/>
      <c r="B863" s="309"/>
      <c r="C863" s="309"/>
      <c r="D863" s="309"/>
      <c r="E863" s="309"/>
      <c r="F863" s="309"/>
      <c r="G863" s="309"/>
      <c r="H863" s="309"/>
      <c r="I863" s="309"/>
      <c r="J863" s="309"/>
      <c r="K863" s="309"/>
      <c r="L863" s="309"/>
      <c r="M863" s="309"/>
      <c r="N863" s="309"/>
      <c r="O863" s="309"/>
      <c r="P863" s="309"/>
      <c r="Q863" s="309"/>
      <c r="R863" s="309"/>
      <c r="S863" s="309"/>
      <c r="T863" s="309"/>
      <c r="U863" s="312"/>
      <c r="V863" s="309"/>
      <c r="W863" s="309"/>
      <c r="X863" s="309"/>
      <c r="Y863" s="309"/>
      <c r="Z863" s="309"/>
    </row>
    <row r="864" spans="1:26" ht="11.25" customHeight="1">
      <c r="A864" s="323"/>
      <c r="B864" s="309"/>
      <c r="C864" s="309"/>
      <c r="D864" s="309"/>
      <c r="E864" s="309"/>
      <c r="F864" s="309"/>
      <c r="G864" s="309"/>
      <c r="H864" s="309"/>
      <c r="I864" s="309"/>
      <c r="J864" s="309"/>
      <c r="K864" s="309"/>
      <c r="L864" s="309"/>
      <c r="M864" s="309"/>
      <c r="N864" s="309"/>
      <c r="O864" s="309"/>
      <c r="P864" s="309"/>
      <c r="Q864" s="309"/>
      <c r="R864" s="309"/>
      <c r="S864" s="309"/>
      <c r="T864" s="309"/>
      <c r="U864" s="312"/>
      <c r="V864" s="309"/>
      <c r="W864" s="309"/>
      <c r="X864" s="309"/>
      <c r="Y864" s="309"/>
      <c r="Z864" s="309"/>
    </row>
    <row r="865" spans="1:26" ht="11.25" customHeight="1">
      <c r="A865" s="323"/>
      <c r="B865" s="309"/>
      <c r="C865" s="309"/>
      <c r="D865" s="309"/>
      <c r="E865" s="309"/>
      <c r="F865" s="309"/>
      <c r="G865" s="309"/>
      <c r="H865" s="309"/>
      <c r="I865" s="309"/>
      <c r="J865" s="309"/>
      <c r="K865" s="309"/>
      <c r="L865" s="309"/>
      <c r="M865" s="309"/>
      <c r="N865" s="309"/>
      <c r="O865" s="309"/>
      <c r="P865" s="309"/>
      <c r="Q865" s="309"/>
      <c r="R865" s="309"/>
      <c r="S865" s="309"/>
      <c r="T865" s="309"/>
      <c r="U865" s="312"/>
      <c r="V865" s="309"/>
      <c r="W865" s="309"/>
      <c r="X865" s="309"/>
      <c r="Y865" s="309"/>
      <c r="Z865" s="309"/>
    </row>
    <row r="866" spans="1:26" ht="11.25" customHeight="1">
      <c r="A866" s="323"/>
      <c r="B866" s="309"/>
      <c r="C866" s="309"/>
      <c r="D866" s="309"/>
      <c r="E866" s="309"/>
      <c r="F866" s="309"/>
      <c r="G866" s="309"/>
      <c r="H866" s="309"/>
      <c r="I866" s="309"/>
      <c r="J866" s="309"/>
      <c r="K866" s="309"/>
      <c r="L866" s="309"/>
      <c r="M866" s="309"/>
      <c r="N866" s="309"/>
      <c r="O866" s="309"/>
      <c r="P866" s="309"/>
      <c r="Q866" s="309"/>
      <c r="R866" s="309"/>
      <c r="S866" s="309"/>
      <c r="T866" s="309"/>
      <c r="U866" s="312"/>
      <c r="V866" s="309"/>
      <c r="W866" s="309"/>
      <c r="X866" s="309"/>
      <c r="Y866" s="309"/>
      <c r="Z866" s="309"/>
    </row>
    <row r="867" spans="1:26" ht="11.25" customHeight="1">
      <c r="A867" s="323"/>
      <c r="B867" s="309"/>
      <c r="C867" s="309"/>
      <c r="D867" s="309"/>
      <c r="E867" s="309"/>
      <c r="F867" s="309"/>
      <c r="G867" s="309"/>
      <c r="H867" s="309"/>
      <c r="I867" s="309"/>
      <c r="J867" s="309"/>
      <c r="K867" s="309"/>
      <c r="L867" s="309"/>
      <c r="M867" s="309"/>
      <c r="N867" s="309"/>
      <c r="O867" s="309"/>
      <c r="P867" s="309"/>
      <c r="Q867" s="309"/>
      <c r="R867" s="309"/>
      <c r="S867" s="309"/>
      <c r="T867" s="309"/>
      <c r="U867" s="312"/>
      <c r="V867" s="309"/>
      <c r="W867" s="309"/>
      <c r="X867" s="309"/>
      <c r="Y867" s="309"/>
      <c r="Z867" s="309"/>
    </row>
    <row r="868" spans="1:26" ht="11.25" customHeight="1">
      <c r="A868" s="323"/>
      <c r="B868" s="309"/>
      <c r="C868" s="309"/>
      <c r="D868" s="309"/>
      <c r="E868" s="309"/>
      <c r="F868" s="309"/>
      <c r="G868" s="309"/>
      <c r="H868" s="309"/>
      <c r="I868" s="309"/>
      <c r="J868" s="309"/>
      <c r="K868" s="309"/>
      <c r="L868" s="309"/>
      <c r="M868" s="309"/>
      <c r="N868" s="309"/>
      <c r="O868" s="309"/>
      <c r="P868" s="309"/>
      <c r="Q868" s="309"/>
      <c r="R868" s="309"/>
      <c r="S868" s="309"/>
      <c r="T868" s="309"/>
      <c r="U868" s="312"/>
      <c r="V868" s="309"/>
      <c r="W868" s="309"/>
      <c r="X868" s="309"/>
      <c r="Y868" s="309"/>
      <c r="Z868" s="309"/>
    </row>
    <row r="869" spans="1:26" ht="11.25" customHeight="1">
      <c r="A869" s="323"/>
      <c r="B869" s="309"/>
      <c r="C869" s="309"/>
      <c r="D869" s="309"/>
      <c r="E869" s="309"/>
      <c r="F869" s="309"/>
      <c r="G869" s="309"/>
      <c r="H869" s="309"/>
      <c r="I869" s="309"/>
      <c r="J869" s="309"/>
      <c r="K869" s="309"/>
      <c r="L869" s="309"/>
      <c r="M869" s="309"/>
      <c r="N869" s="309"/>
      <c r="O869" s="309"/>
      <c r="P869" s="309"/>
      <c r="Q869" s="309"/>
      <c r="R869" s="309"/>
      <c r="S869" s="309"/>
      <c r="T869" s="309"/>
      <c r="U869" s="312"/>
      <c r="V869" s="309"/>
      <c r="W869" s="309"/>
      <c r="X869" s="309"/>
      <c r="Y869" s="309"/>
      <c r="Z869" s="309"/>
    </row>
    <row r="870" spans="1:26" ht="11.25" customHeight="1">
      <c r="A870" s="323"/>
      <c r="B870" s="309"/>
      <c r="C870" s="309"/>
      <c r="D870" s="309"/>
      <c r="E870" s="309"/>
      <c r="F870" s="309"/>
      <c r="G870" s="309"/>
      <c r="H870" s="309"/>
      <c r="I870" s="309"/>
      <c r="J870" s="309"/>
      <c r="K870" s="309"/>
      <c r="L870" s="309"/>
      <c r="M870" s="309"/>
      <c r="N870" s="309"/>
      <c r="O870" s="309"/>
      <c r="P870" s="309"/>
      <c r="Q870" s="309"/>
      <c r="R870" s="309"/>
      <c r="S870" s="309"/>
      <c r="T870" s="309"/>
      <c r="U870" s="312"/>
      <c r="V870" s="309"/>
      <c r="W870" s="309"/>
      <c r="X870" s="309"/>
      <c r="Y870" s="309"/>
      <c r="Z870" s="309"/>
    </row>
    <row r="871" spans="1:26" ht="11.25" customHeight="1">
      <c r="A871" s="323"/>
      <c r="B871" s="309"/>
      <c r="C871" s="309"/>
      <c r="D871" s="309"/>
      <c r="E871" s="309"/>
      <c r="F871" s="309"/>
      <c r="G871" s="309"/>
      <c r="H871" s="309"/>
      <c r="I871" s="309"/>
      <c r="J871" s="309"/>
      <c r="K871" s="309"/>
      <c r="L871" s="309"/>
      <c r="M871" s="309"/>
      <c r="N871" s="309"/>
      <c r="O871" s="309"/>
      <c r="P871" s="309"/>
      <c r="Q871" s="309"/>
      <c r="R871" s="309"/>
      <c r="S871" s="309"/>
      <c r="T871" s="309"/>
      <c r="U871" s="312"/>
      <c r="V871" s="309"/>
      <c r="W871" s="309"/>
      <c r="X871" s="309"/>
      <c r="Y871" s="309"/>
      <c r="Z871" s="309"/>
    </row>
    <row r="872" spans="1:26" ht="11.25" customHeight="1">
      <c r="A872" s="323"/>
      <c r="B872" s="309"/>
      <c r="C872" s="309"/>
      <c r="D872" s="309"/>
      <c r="E872" s="309"/>
      <c r="F872" s="309"/>
      <c r="G872" s="309"/>
      <c r="H872" s="309"/>
      <c r="I872" s="309"/>
      <c r="J872" s="309"/>
      <c r="K872" s="309"/>
      <c r="L872" s="309"/>
      <c r="M872" s="309"/>
      <c r="N872" s="309"/>
      <c r="O872" s="309"/>
      <c r="P872" s="309"/>
      <c r="Q872" s="309"/>
      <c r="R872" s="309"/>
      <c r="S872" s="309"/>
      <c r="T872" s="309"/>
      <c r="U872" s="312"/>
      <c r="V872" s="309"/>
      <c r="W872" s="309"/>
      <c r="X872" s="309"/>
      <c r="Y872" s="309"/>
      <c r="Z872" s="309"/>
    </row>
    <row r="873" spans="1:26" ht="11.25" customHeight="1">
      <c r="A873" s="323"/>
      <c r="B873" s="309"/>
      <c r="C873" s="309"/>
      <c r="D873" s="309"/>
      <c r="E873" s="309"/>
      <c r="F873" s="309"/>
      <c r="G873" s="309"/>
      <c r="H873" s="309"/>
      <c r="I873" s="309"/>
      <c r="J873" s="309"/>
      <c r="K873" s="309"/>
      <c r="L873" s="309"/>
      <c r="M873" s="309"/>
      <c r="N873" s="309"/>
      <c r="O873" s="309"/>
      <c r="P873" s="309"/>
      <c r="Q873" s="309"/>
      <c r="R873" s="309"/>
      <c r="S873" s="309"/>
      <c r="T873" s="309"/>
      <c r="U873" s="312"/>
      <c r="V873" s="309"/>
      <c r="W873" s="309"/>
      <c r="X873" s="309"/>
      <c r="Y873" s="309"/>
      <c r="Z873" s="309"/>
    </row>
    <row r="874" spans="1:26" ht="11.25" customHeight="1">
      <c r="A874" s="323"/>
      <c r="B874" s="309"/>
      <c r="C874" s="309"/>
      <c r="D874" s="309"/>
      <c r="E874" s="309"/>
      <c r="F874" s="309"/>
      <c r="G874" s="309"/>
      <c r="H874" s="309"/>
      <c r="I874" s="309"/>
      <c r="J874" s="309"/>
      <c r="K874" s="309"/>
      <c r="L874" s="309"/>
      <c r="M874" s="309"/>
      <c r="N874" s="309"/>
      <c r="O874" s="309"/>
      <c r="P874" s="309"/>
      <c r="Q874" s="309"/>
      <c r="R874" s="309"/>
      <c r="S874" s="309"/>
      <c r="T874" s="309"/>
      <c r="U874" s="312"/>
      <c r="V874" s="309"/>
      <c r="W874" s="309"/>
      <c r="X874" s="309"/>
      <c r="Y874" s="309"/>
      <c r="Z874" s="309"/>
    </row>
    <row r="875" spans="1:26" ht="11.25" customHeight="1">
      <c r="A875" s="323"/>
      <c r="B875" s="309"/>
      <c r="C875" s="309"/>
      <c r="D875" s="309"/>
      <c r="E875" s="309"/>
      <c r="F875" s="309"/>
      <c r="G875" s="309"/>
      <c r="H875" s="309"/>
      <c r="I875" s="309"/>
      <c r="J875" s="309"/>
      <c r="K875" s="309"/>
      <c r="L875" s="309"/>
      <c r="M875" s="309"/>
      <c r="N875" s="309"/>
      <c r="O875" s="309"/>
      <c r="P875" s="309"/>
      <c r="Q875" s="309"/>
      <c r="R875" s="309"/>
      <c r="S875" s="309"/>
      <c r="T875" s="309"/>
      <c r="U875" s="312"/>
      <c r="V875" s="309"/>
      <c r="W875" s="309"/>
      <c r="X875" s="309"/>
      <c r="Y875" s="309"/>
      <c r="Z875" s="309"/>
    </row>
    <row r="876" spans="1:26" ht="11.25" customHeight="1">
      <c r="A876" s="323"/>
      <c r="B876" s="309"/>
      <c r="C876" s="309"/>
      <c r="D876" s="309"/>
      <c r="E876" s="309"/>
      <c r="F876" s="309"/>
      <c r="G876" s="309"/>
      <c r="H876" s="309"/>
      <c r="I876" s="309"/>
      <c r="J876" s="309"/>
      <c r="K876" s="309"/>
      <c r="L876" s="309"/>
      <c r="M876" s="309"/>
      <c r="N876" s="309"/>
      <c r="O876" s="309"/>
      <c r="P876" s="309"/>
      <c r="Q876" s="309"/>
      <c r="R876" s="309"/>
      <c r="S876" s="309"/>
      <c r="T876" s="309"/>
      <c r="U876" s="312"/>
      <c r="V876" s="309"/>
      <c r="W876" s="309"/>
      <c r="X876" s="309"/>
      <c r="Y876" s="309"/>
      <c r="Z876" s="309"/>
    </row>
    <row r="877" spans="1:26" ht="11.25" customHeight="1">
      <c r="A877" s="323"/>
      <c r="B877" s="309"/>
      <c r="C877" s="309"/>
      <c r="D877" s="309"/>
      <c r="E877" s="309"/>
      <c r="F877" s="309"/>
      <c r="G877" s="309"/>
      <c r="H877" s="309"/>
      <c r="I877" s="309"/>
      <c r="J877" s="309"/>
      <c r="K877" s="309"/>
      <c r="L877" s="309"/>
      <c r="M877" s="309"/>
      <c r="N877" s="309"/>
      <c r="O877" s="309"/>
      <c r="P877" s="309"/>
      <c r="Q877" s="309"/>
      <c r="R877" s="309"/>
      <c r="S877" s="309"/>
      <c r="T877" s="309"/>
      <c r="U877" s="312"/>
      <c r="V877" s="309"/>
      <c r="W877" s="309"/>
      <c r="X877" s="309"/>
      <c r="Y877" s="309"/>
      <c r="Z877" s="309"/>
    </row>
    <row r="878" spans="1:26" ht="11.25" customHeight="1">
      <c r="A878" s="323"/>
      <c r="B878" s="309"/>
      <c r="C878" s="309"/>
      <c r="D878" s="309"/>
      <c r="E878" s="309"/>
      <c r="F878" s="309"/>
      <c r="G878" s="309"/>
      <c r="H878" s="309"/>
      <c r="I878" s="309"/>
      <c r="J878" s="309"/>
      <c r="K878" s="309"/>
      <c r="L878" s="309"/>
      <c r="M878" s="309"/>
      <c r="N878" s="309"/>
      <c r="O878" s="309"/>
      <c r="P878" s="309"/>
      <c r="Q878" s="309"/>
      <c r="R878" s="309"/>
      <c r="S878" s="309"/>
      <c r="T878" s="309"/>
      <c r="U878" s="312"/>
      <c r="V878" s="309"/>
      <c r="W878" s="309"/>
      <c r="X878" s="309"/>
      <c r="Y878" s="309"/>
      <c r="Z878" s="309"/>
    </row>
    <row r="879" spans="1:26" ht="11.25" customHeight="1">
      <c r="A879" s="323"/>
      <c r="B879" s="309"/>
      <c r="C879" s="309"/>
      <c r="D879" s="309"/>
      <c r="E879" s="309"/>
      <c r="F879" s="309"/>
      <c r="G879" s="309"/>
      <c r="H879" s="309"/>
      <c r="I879" s="309"/>
      <c r="J879" s="309"/>
      <c r="K879" s="309"/>
      <c r="L879" s="309"/>
      <c r="M879" s="309"/>
      <c r="N879" s="309"/>
      <c r="O879" s="309"/>
      <c r="P879" s="309"/>
      <c r="Q879" s="309"/>
      <c r="R879" s="309"/>
      <c r="S879" s="309"/>
      <c r="T879" s="309"/>
      <c r="U879" s="312"/>
      <c r="V879" s="309"/>
      <c r="W879" s="309"/>
      <c r="X879" s="309"/>
      <c r="Y879" s="309"/>
      <c r="Z879" s="309"/>
    </row>
    <row r="880" spans="1:26" ht="11.25" customHeight="1">
      <c r="A880" s="323"/>
      <c r="B880" s="309"/>
      <c r="C880" s="309"/>
      <c r="D880" s="309"/>
      <c r="E880" s="309"/>
      <c r="F880" s="309"/>
      <c r="G880" s="309"/>
      <c r="H880" s="309"/>
      <c r="I880" s="309"/>
      <c r="J880" s="309"/>
      <c r="K880" s="309"/>
      <c r="L880" s="309"/>
      <c r="M880" s="309"/>
      <c r="N880" s="309"/>
      <c r="O880" s="309"/>
      <c r="P880" s="309"/>
      <c r="Q880" s="309"/>
      <c r="R880" s="309"/>
      <c r="S880" s="309"/>
      <c r="T880" s="309"/>
      <c r="U880" s="312"/>
      <c r="V880" s="309"/>
      <c r="W880" s="309"/>
      <c r="X880" s="309"/>
      <c r="Y880" s="309"/>
      <c r="Z880" s="309"/>
    </row>
    <row r="881" spans="1:26" ht="11.25" customHeight="1">
      <c r="A881" s="323"/>
      <c r="B881" s="309"/>
      <c r="C881" s="309"/>
      <c r="D881" s="309"/>
      <c r="E881" s="309"/>
      <c r="F881" s="309"/>
      <c r="G881" s="309"/>
      <c r="H881" s="309"/>
      <c r="I881" s="309"/>
      <c r="J881" s="309"/>
      <c r="K881" s="309"/>
      <c r="L881" s="309"/>
      <c r="M881" s="309"/>
      <c r="N881" s="309"/>
      <c r="O881" s="309"/>
      <c r="P881" s="309"/>
      <c r="Q881" s="309"/>
      <c r="R881" s="309"/>
      <c r="S881" s="309"/>
      <c r="T881" s="309"/>
      <c r="U881" s="312"/>
      <c r="V881" s="309"/>
      <c r="W881" s="309"/>
      <c r="X881" s="309"/>
      <c r="Y881" s="309"/>
      <c r="Z881" s="309"/>
    </row>
    <row r="882" spans="1:26" ht="11.25" customHeight="1">
      <c r="A882" s="323"/>
      <c r="B882" s="309"/>
      <c r="C882" s="309"/>
      <c r="D882" s="309"/>
      <c r="E882" s="309"/>
      <c r="F882" s="309"/>
      <c r="G882" s="309"/>
      <c r="H882" s="309"/>
      <c r="I882" s="309"/>
      <c r="J882" s="309"/>
      <c r="K882" s="309"/>
      <c r="L882" s="309"/>
      <c r="M882" s="309"/>
      <c r="N882" s="309"/>
      <c r="O882" s="309"/>
      <c r="P882" s="309"/>
      <c r="Q882" s="309"/>
      <c r="R882" s="309"/>
      <c r="S882" s="309"/>
      <c r="T882" s="309"/>
      <c r="U882" s="312"/>
      <c r="V882" s="309"/>
      <c r="W882" s="309"/>
      <c r="X882" s="309"/>
      <c r="Y882" s="309"/>
      <c r="Z882" s="309"/>
    </row>
    <row r="883" spans="1:26" ht="11.25" customHeight="1">
      <c r="A883" s="323"/>
      <c r="B883" s="309"/>
      <c r="C883" s="309"/>
      <c r="D883" s="309"/>
      <c r="E883" s="309"/>
      <c r="F883" s="309"/>
      <c r="G883" s="309"/>
      <c r="H883" s="309"/>
      <c r="I883" s="309"/>
      <c r="J883" s="309"/>
      <c r="K883" s="309"/>
      <c r="L883" s="309"/>
      <c r="M883" s="309"/>
      <c r="N883" s="309"/>
      <c r="O883" s="309"/>
      <c r="P883" s="309"/>
      <c r="Q883" s="309"/>
      <c r="R883" s="309"/>
      <c r="S883" s="309"/>
      <c r="T883" s="309"/>
      <c r="U883" s="312"/>
      <c r="V883" s="309"/>
      <c r="W883" s="309"/>
      <c r="X883" s="309"/>
      <c r="Y883" s="309"/>
      <c r="Z883" s="309"/>
    </row>
    <row r="884" spans="1:26" ht="11.25" customHeight="1">
      <c r="A884" s="323"/>
      <c r="B884" s="309"/>
      <c r="C884" s="309"/>
      <c r="D884" s="309"/>
      <c r="E884" s="309"/>
      <c r="F884" s="309"/>
      <c r="G884" s="309"/>
      <c r="H884" s="309"/>
      <c r="I884" s="309"/>
      <c r="J884" s="309"/>
      <c r="K884" s="309"/>
      <c r="L884" s="309"/>
      <c r="M884" s="309"/>
      <c r="N884" s="309"/>
      <c r="O884" s="309"/>
      <c r="P884" s="309"/>
      <c r="Q884" s="309"/>
      <c r="R884" s="309"/>
      <c r="S884" s="309"/>
      <c r="T884" s="309"/>
      <c r="U884" s="312"/>
      <c r="V884" s="309"/>
      <c r="W884" s="309"/>
      <c r="X884" s="309"/>
      <c r="Y884" s="309"/>
      <c r="Z884" s="309"/>
    </row>
    <row r="885" spans="1:26" ht="11.25" customHeight="1">
      <c r="A885" s="323"/>
      <c r="B885" s="309"/>
      <c r="C885" s="309"/>
      <c r="D885" s="309"/>
      <c r="E885" s="309"/>
      <c r="F885" s="309"/>
      <c r="G885" s="309"/>
      <c r="H885" s="309"/>
      <c r="I885" s="309"/>
      <c r="J885" s="309"/>
      <c r="K885" s="309"/>
      <c r="L885" s="309"/>
      <c r="M885" s="309"/>
      <c r="N885" s="309"/>
      <c r="O885" s="309"/>
      <c r="P885" s="309"/>
      <c r="Q885" s="309"/>
      <c r="R885" s="309"/>
      <c r="S885" s="309"/>
      <c r="T885" s="309"/>
      <c r="U885" s="312"/>
      <c r="V885" s="309"/>
      <c r="W885" s="309"/>
      <c r="X885" s="309"/>
      <c r="Y885" s="309"/>
      <c r="Z885" s="309"/>
    </row>
    <row r="886" spans="1:26" ht="11.25" customHeight="1">
      <c r="A886" s="323"/>
      <c r="B886" s="309"/>
      <c r="C886" s="309"/>
      <c r="D886" s="309"/>
      <c r="E886" s="309"/>
      <c r="F886" s="309"/>
      <c r="G886" s="309"/>
      <c r="H886" s="309"/>
      <c r="I886" s="309"/>
      <c r="J886" s="309"/>
      <c r="K886" s="309"/>
      <c r="L886" s="309"/>
      <c r="M886" s="309"/>
      <c r="N886" s="309"/>
      <c r="O886" s="309"/>
      <c r="P886" s="309"/>
      <c r="Q886" s="309"/>
      <c r="R886" s="309"/>
      <c r="S886" s="309"/>
      <c r="T886" s="309"/>
      <c r="U886" s="312"/>
      <c r="V886" s="309"/>
      <c r="W886" s="309"/>
      <c r="X886" s="309"/>
      <c r="Y886" s="309"/>
      <c r="Z886" s="309"/>
    </row>
    <row r="887" spans="1:26" ht="11.25" customHeight="1">
      <c r="A887" s="323"/>
      <c r="B887" s="309"/>
      <c r="C887" s="309"/>
      <c r="D887" s="309"/>
      <c r="E887" s="309"/>
      <c r="F887" s="309"/>
      <c r="G887" s="309"/>
      <c r="H887" s="309"/>
      <c r="I887" s="309"/>
      <c r="J887" s="309"/>
      <c r="K887" s="309"/>
      <c r="L887" s="309"/>
      <c r="M887" s="309"/>
      <c r="N887" s="309"/>
      <c r="O887" s="309"/>
      <c r="P887" s="309"/>
      <c r="Q887" s="309"/>
      <c r="R887" s="309"/>
      <c r="S887" s="309"/>
      <c r="T887" s="309"/>
      <c r="U887" s="312"/>
      <c r="V887" s="309"/>
      <c r="W887" s="309"/>
      <c r="X887" s="309"/>
      <c r="Y887" s="309"/>
      <c r="Z887" s="309"/>
    </row>
    <row r="888" spans="1:26" ht="11.25" customHeight="1">
      <c r="A888" s="323"/>
      <c r="B888" s="309"/>
      <c r="C888" s="309"/>
      <c r="D888" s="309"/>
      <c r="E888" s="309"/>
      <c r="F888" s="309"/>
      <c r="G888" s="309"/>
      <c r="H888" s="309"/>
      <c r="I888" s="309"/>
      <c r="J888" s="309"/>
      <c r="K888" s="309"/>
      <c r="L888" s="309"/>
      <c r="M888" s="309"/>
      <c r="N888" s="309"/>
      <c r="O888" s="309"/>
      <c r="P888" s="309"/>
      <c r="Q888" s="309"/>
      <c r="R888" s="309"/>
      <c r="S888" s="309"/>
      <c r="T888" s="309"/>
      <c r="U888" s="312"/>
      <c r="V888" s="309"/>
      <c r="W888" s="309"/>
      <c r="X888" s="309"/>
      <c r="Y888" s="309"/>
      <c r="Z888" s="309"/>
    </row>
    <row r="889" spans="1:26" ht="11.25" customHeight="1">
      <c r="A889" s="323"/>
      <c r="B889" s="309"/>
      <c r="C889" s="309"/>
      <c r="D889" s="309"/>
      <c r="E889" s="309"/>
      <c r="F889" s="309"/>
      <c r="G889" s="309"/>
      <c r="H889" s="309"/>
      <c r="I889" s="309"/>
      <c r="J889" s="309"/>
      <c r="K889" s="309"/>
      <c r="L889" s="309"/>
      <c r="M889" s="309"/>
      <c r="N889" s="309"/>
      <c r="O889" s="309"/>
      <c r="P889" s="309"/>
      <c r="Q889" s="309"/>
      <c r="R889" s="309"/>
      <c r="S889" s="309"/>
      <c r="T889" s="309"/>
      <c r="U889" s="312"/>
      <c r="V889" s="309"/>
      <c r="W889" s="309"/>
      <c r="X889" s="309"/>
      <c r="Y889" s="309"/>
      <c r="Z889" s="309"/>
    </row>
    <row r="890" spans="1:26" ht="11.25" customHeight="1">
      <c r="A890" s="323"/>
      <c r="B890" s="309"/>
      <c r="C890" s="309"/>
      <c r="D890" s="309"/>
      <c r="E890" s="309"/>
      <c r="F890" s="309"/>
      <c r="G890" s="309"/>
      <c r="H890" s="309"/>
      <c r="I890" s="309"/>
      <c r="J890" s="309"/>
      <c r="K890" s="309"/>
      <c r="L890" s="309"/>
      <c r="M890" s="309"/>
      <c r="N890" s="309"/>
      <c r="O890" s="309"/>
      <c r="P890" s="309"/>
      <c r="Q890" s="309"/>
      <c r="R890" s="309"/>
      <c r="S890" s="309"/>
      <c r="T890" s="309"/>
      <c r="U890" s="312"/>
      <c r="V890" s="309"/>
      <c r="W890" s="309"/>
      <c r="X890" s="309"/>
      <c r="Y890" s="309"/>
      <c r="Z890" s="309"/>
    </row>
    <row r="891" spans="1:26" ht="11.25" customHeight="1">
      <c r="A891" s="323"/>
      <c r="B891" s="309"/>
      <c r="C891" s="309"/>
      <c r="D891" s="309"/>
      <c r="E891" s="309"/>
      <c r="F891" s="309"/>
      <c r="G891" s="309"/>
      <c r="H891" s="309"/>
      <c r="I891" s="309"/>
      <c r="J891" s="309"/>
      <c r="K891" s="309"/>
      <c r="L891" s="309"/>
      <c r="M891" s="309"/>
      <c r="N891" s="309"/>
      <c r="O891" s="309"/>
      <c r="P891" s="309"/>
      <c r="Q891" s="309"/>
      <c r="R891" s="309"/>
      <c r="S891" s="309"/>
      <c r="T891" s="309"/>
      <c r="U891" s="312"/>
      <c r="V891" s="309"/>
      <c r="W891" s="309"/>
      <c r="X891" s="309"/>
      <c r="Y891" s="309"/>
      <c r="Z891" s="309"/>
    </row>
    <row r="892" spans="1:26" ht="11.25" customHeight="1">
      <c r="A892" s="323"/>
      <c r="B892" s="309"/>
      <c r="C892" s="309"/>
      <c r="D892" s="309"/>
      <c r="E892" s="309"/>
      <c r="F892" s="309"/>
      <c r="G892" s="309"/>
      <c r="H892" s="309"/>
      <c r="I892" s="309"/>
      <c r="J892" s="309"/>
      <c r="K892" s="309"/>
      <c r="L892" s="309"/>
      <c r="M892" s="309"/>
      <c r="N892" s="309"/>
      <c r="O892" s="309"/>
      <c r="P892" s="309"/>
      <c r="Q892" s="309"/>
      <c r="R892" s="309"/>
      <c r="S892" s="309"/>
      <c r="T892" s="309"/>
      <c r="U892" s="312"/>
      <c r="V892" s="309"/>
      <c r="W892" s="309"/>
      <c r="X892" s="309"/>
      <c r="Y892" s="309"/>
      <c r="Z892" s="309"/>
    </row>
    <row r="893" spans="1:26" ht="11.25" customHeight="1">
      <c r="A893" s="323"/>
      <c r="B893" s="309"/>
      <c r="C893" s="309"/>
      <c r="D893" s="309"/>
      <c r="E893" s="309"/>
      <c r="F893" s="309"/>
      <c r="G893" s="309"/>
      <c r="H893" s="309"/>
      <c r="I893" s="309"/>
      <c r="J893" s="309"/>
      <c r="K893" s="309"/>
      <c r="L893" s="309"/>
      <c r="M893" s="309"/>
      <c r="N893" s="309"/>
      <c r="O893" s="309"/>
      <c r="P893" s="309"/>
      <c r="Q893" s="309"/>
      <c r="R893" s="309"/>
      <c r="S893" s="309"/>
      <c r="T893" s="309"/>
      <c r="U893" s="312"/>
      <c r="V893" s="309"/>
      <c r="W893" s="309"/>
      <c r="X893" s="309"/>
      <c r="Y893" s="309"/>
      <c r="Z893" s="309"/>
    </row>
    <row r="894" spans="1:26" ht="11.25" customHeight="1">
      <c r="A894" s="323"/>
      <c r="B894" s="309"/>
      <c r="C894" s="309"/>
      <c r="D894" s="309"/>
      <c r="E894" s="309"/>
      <c r="F894" s="309"/>
      <c r="G894" s="309"/>
      <c r="H894" s="309"/>
      <c r="I894" s="309"/>
      <c r="J894" s="309"/>
      <c r="K894" s="309"/>
      <c r="L894" s="309"/>
      <c r="M894" s="309"/>
      <c r="N894" s="309"/>
      <c r="O894" s="309"/>
      <c r="P894" s="309"/>
      <c r="Q894" s="309"/>
      <c r="R894" s="309"/>
      <c r="S894" s="309"/>
      <c r="T894" s="309"/>
      <c r="U894" s="312"/>
      <c r="V894" s="309"/>
      <c r="W894" s="309"/>
      <c r="X894" s="309"/>
      <c r="Y894" s="309"/>
      <c r="Z894" s="309"/>
    </row>
    <row r="895" spans="1:26" ht="11.25" customHeight="1">
      <c r="A895" s="323"/>
      <c r="B895" s="309"/>
      <c r="C895" s="309"/>
      <c r="D895" s="309"/>
      <c r="E895" s="309"/>
      <c r="F895" s="309"/>
      <c r="G895" s="309"/>
      <c r="H895" s="309"/>
      <c r="I895" s="309"/>
      <c r="J895" s="309"/>
      <c r="K895" s="309"/>
      <c r="L895" s="309"/>
      <c r="M895" s="309"/>
      <c r="N895" s="309"/>
      <c r="O895" s="309"/>
      <c r="P895" s="309"/>
      <c r="Q895" s="309"/>
      <c r="R895" s="309"/>
      <c r="S895" s="309"/>
      <c r="T895" s="309"/>
      <c r="U895" s="312"/>
      <c r="V895" s="309"/>
      <c r="W895" s="309"/>
      <c r="X895" s="309"/>
      <c r="Y895" s="309"/>
      <c r="Z895" s="309"/>
    </row>
    <row r="896" spans="1:26" ht="11.25" customHeight="1">
      <c r="A896" s="323"/>
      <c r="B896" s="309"/>
      <c r="C896" s="309"/>
      <c r="D896" s="309"/>
      <c r="E896" s="309"/>
      <c r="F896" s="309"/>
      <c r="G896" s="309"/>
      <c r="H896" s="309"/>
      <c r="I896" s="309"/>
      <c r="J896" s="309"/>
      <c r="K896" s="309"/>
      <c r="L896" s="309"/>
      <c r="M896" s="309"/>
      <c r="N896" s="309"/>
      <c r="O896" s="309"/>
      <c r="P896" s="309"/>
      <c r="Q896" s="309"/>
      <c r="R896" s="309"/>
      <c r="S896" s="309"/>
      <c r="T896" s="309"/>
      <c r="U896" s="312"/>
      <c r="V896" s="309"/>
      <c r="W896" s="309"/>
      <c r="X896" s="309"/>
      <c r="Y896" s="309"/>
      <c r="Z896" s="309"/>
    </row>
    <row r="897" spans="1:26" ht="11.25" customHeight="1">
      <c r="A897" s="323"/>
      <c r="B897" s="309"/>
      <c r="C897" s="309"/>
      <c r="D897" s="309"/>
      <c r="E897" s="309"/>
      <c r="F897" s="309"/>
      <c r="G897" s="309"/>
      <c r="H897" s="309"/>
      <c r="I897" s="309"/>
      <c r="J897" s="309"/>
      <c r="K897" s="309"/>
      <c r="L897" s="309"/>
      <c r="M897" s="309"/>
      <c r="N897" s="309"/>
      <c r="O897" s="309"/>
      <c r="P897" s="309"/>
      <c r="Q897" s="309"/>
      <c r="R897" s="309"/>
      <c r="S897" s="309"/>
      <c r="T897" s="309"/>
      <c r="U897" s="312"/>
      <c r="V897" s="309"/>
      <c r="W897" s="309"/>
      <c r="X897" s="309"/>
      <c r="Y897" s="309"/>
      <c r="Z897" s="309"/>
    </row>
    <row r="898" spans="1:26" ht="11.25" customHeight="1">
      <c r="A898" s="323"/>
      <c r="B898" s="309"/>
      <c r="C898" s="309"/>
      <c r="D898" s="309"/>
      <c r="E898" s="309"/>
      <c r="F898" s="309"/>
      <c r="G898" s="309"/>
      <c r="H898" s="309"/>
      <c r="I898" s="309"/>
      <c r="J898" s="309"/>
      <c r="K898" s="309"/>
      <c r="L898" s="309"/>
      <c r="M898" s="309"/>
      <c r="N898" s="309"/>
      <c r="O898" s="309"/>
      <c r="P898" s="309"/>
      <c r="Q898" s="309"/>
      <c r="R898" s="309"/>
      <c r="S898" s="309"/>
      <c r="T898" s="309"/>
      <c r="U898" s="312"/>
      <c r="V898" s="309"/>
      <c r="W898" s="309"/>
      <c r="X898" s="309"/>
      <c r="Y898" s="309"/>
      <c r="Z898" s="309"/>
    </row>
    <row r="899" spans="1:26" ht="11.25" customHeight="1">
      <c r="A899" s="323"/>
      <c r="B899" s="309"/>
      <c r="C899" s="309"/>
      <c r="D899" s="309"/>
      <c r="E899" s="309"/>
      <c r="F899" s="309"/>
      <c r="G899" s="309"/>
      <c r="H899" s="309"/>
      <c r="I899" s="309"/>
      <c r="J899" s="309"/>
      <c r="K899" s="309"/>
      <c r="L899" s="309"/>
      <c r="M899" s="309"/>
      <c r="N899" s="309"/>
      <c r="O899" s="309"/>
      <c r="P899" s="309"/>
      <c r="Q899" s="309"/>
      <c r="R899" s="309"/>
      <c r="S899" s="309"/>
      <c r="T899" s="309"/>
      <c r="U899" s="312"/>
      <c r="V899" s="309"/>
      <c r="W899" s="309"/>
      <c r="X899" s="309"/>
      <c r="Y899" s="309"/>
      <c r="Z899" s="309"/>
    </row>
    <row r="900" spans="1:26" ht="11.25" customHeight="1">
      <c r="A900" s="323"/>
      <c r="B900" s="309"/>
      <c r="C900" s="309"/>
      <c r="D900" s="309"/>
      <c r="E900" s="309"/>
      <c r="F900" s="309"/>
      <c r="G900" s="309"/>
      <c r="H900" s="309"/>
      <c r="I900" s="309"/>
      <c r="J900" s="309"/>
      <c r="K900" s="309"/>
      <c r="L900" s="309"/>
      <c r="M900" s="309"/>
      <c r="N900" s="309"/>
      <c r="O900" s="309"/>
      <c r="P900" s="309"/>
      <c r="Q900" s="309"/>
      <c r="R900" s="309"/>
      <c r="S900" s="309"/>
      <c r="T900" s="309"/>
      <c r="U900" s="312"/>
      <c r="V900" s="309"/>
      <c r="W900" s="309"/>
      <c r="X900" s="309"/>
      <c r="Y900" s="309"/>
      <c r="Z900" s="309"/>
    </row>
    <row r="901" spans="1:26" ht="11.25" customHeight="1">
      <c r="A901" s="323"/>
      <c r="B901" s="309"/>
      <c r="C901" s="309"/>
      <c r="D901" s="309"/>
      <c r="E901" s="309"/>
      <c r="F901" s="309"/>
      <c r="G901" s="309"/>
      <c r="H901" s="309"/>
      <c r="I901" s="309"/>
      <c r="J901" s="309"/>
      <c r="K901" s="309"/>
      <c r="L901" s="309"/>
      <c r="M901" s="309"/>
      <c r="N901" s="309"/>
      <c r="O901" s="309"/>
      <c r="P901" s="309"/>
      <c r="Q901" s="309"/>
      <c r="R901" s="309"/>
      <c r="S901" s="309"/>
      <c r="T901" s="309"/>
      <c r="U901" s="312"/>
      <c r="V901" s="309"/>
      <c r="W901" s="309"/>
      <c r="X901" s="309"/>
      <c r="Y901" s="309"/>
      <c r="Z901" s="309"/>
    </row>
    <row r="902" spans="1:26" ht="11.25" customHeight="1">
      <c r="A902" s="323"/>
      <c r="B902" s="309"/>
      <c r="C902" s="309"/>
      <c r="D902" s="309"/>
      <c r="E902" s="309"/>
      <c r="F902" s="309"/>
      <c r="G902" s="309"/>
      <c r="H902" s="309"/>
      <c r="I902" s="309"/>
      <c r="J902" s="309"/>
      <c r="K902" s="309"/>
      <c r="L902" s="309"/>
      <c r="M902" s="309"/>
      <c r="N902" s="309"/>
      <c r="O902" s="309"/>
      <c r="P902" s="309"/>
      <c r="Q902" s="309"/>
      <c r="R902" s="309"/>
      <c r="S902" s="309"/>
      <c r="T902" s="309"/>
      <c r="U902" s="312"/>
      <c r="V902" s="309"/>
      <c r="W902" s="309"/>
      <c r="X902" s="309"/>
      <c r="Y902" s="309"/>
      <c r="Z902" s="309"/>
    </row>
    <row r="903" spans="1:26" ht="11.25" customHeight="1">
      <c r="A903" s="323"/>
      <c r="B903" s="309"/>
      <c r="C903" s="309"/>
      <c r="D903" s="309"/>
      <c r="E903" s="309"/>
      <c r="F903" s="309"/>
      <c r="G903" s="309"/>
      <c r="H903" s="309"/>
      <c r="I903" s="309"/>
      <c r="J903" s="309"/>
      <c r="K903" s="309"/>
      <c r="L903" s="309"/>
      <c r="M903" s="309"/>
      <c r="N903" s="309"/>
      <c r="O903" s="309"/>
      <c r="P903" s="309"/>
      <c r="Q903" s="309"/>
      <c r="R903" s="309"/>
      <c r="S903" s="309"/>
      <c r="T903" s="309"/>
      <c r="U903" s="312"/>
      <c r="V903" s="309"/>
      <c r="W903" s="309"/>
      <c r="X903" s="309"/>
      <c r="Y903" s="309"/>
      <c r="Z903" s="309"/>
    </row>
    <row r="904" spans="1:26" ht="11.25" customHeight="1">
      <c r="A904" s="323"/>
      <c r="B904" s="309"/>
      <c r="C904" s="309"/>
      <c r="D904" s="309"/>
      <c r="E904" s="309"/>
      <c r="F904" s="309"/>
      <c r="G904" s="309"/>
      <c r="H904" s="309"/>
      <c r="I904" s="309"/>
      <c r="J904" s="309"/>
      <c r="K904" s="309"/>
      <c r="L904" s="309"/>
      <c r="M904" s="309"/>
      <c r="N904" s="309"/>
      <c r="O904" s="309"/>
      <c r="P904" s="309"/>
      <c r="Q904" s="309"/>
      <c r="R904" s="309"/>
      <c r="S904" s="309"/>
      <c r="T904" s="309"/>
      <c r="U904" s="312"/>
      <c r="V904" s="309"/>
      <c r="W904" s="309"/>
      <c r="X904" s="309"/>
      <c r="Y904" s="309"/>
      <c r="Z904" s="309"/>
    </row>
    <row r="905" spans="1:26" ht="11.25" customHeight="1">
      <c r="A905" s="323"/>
      <c r="B905" s="309"/>
      <c r="C905" s="309"/>
      <c r="D905" s="309"/>
      <c r="E905" s="309"/>
      <c r="F905" s="309"/>
      <c r="G905" s="309"/>
      <c r="H905" s="309"/>
      <c r="I905" s="309"/>
      <c r="J905" s="309"/>
      <c r="K905" s="309"/>
      <c r="L905" s="309"/>
      <c r="M905" s="309"/>
      <c r="N905" s="309"/>
      <c r="O905" s="309"/>
      <c r="P905" s="309"/>
      <c r="Q905" s="309"/>
      <c r="R905" s="309"/>
      <c r="S905" s="309"/>
      <c r="T905" s="309"/>
      <c r="U905" s="312"/>
      <c r="V905" s="309"/>
      <c r="W905" s="309"/>
      <c r="X905" s="309"/>
      <c r="Y905" s="309"/>
      <c r="Z905" s="309"/>
    </row>
    <row r="906" spans="1:26" ht="11.25" customHeight="1">
      <c r="A906" s="323"/>
      <c r="B906" s="309"/>
      <c r="C906" s="309"/>
      <c r="D906" s="309"/>
      <c r="E906" s="309"/>
      <c r="F906" s="309"/>
      <c r="G906" s="309"/>
      <c r="H906" s="309"/>
      <c r="I906" s="309"/>
      <c r="J906" s="309"/>
      <c r="K906" s="309"/>
      <c r="L906" s="309"/>
      <c r="M906" s="309"/>
      <c r="N906" s="309"/>
      <c r="O906" s="309"/>
      <c r="P906" s="309"/>
      <c r="Q906" s="309"/>
      <c r="R906" s="309"/>
      <c r="S906" s="309"/>
      <c r="T906" s="309"/>
      <c r="U906" s="312"/>
      <c r="V906" s="309"/>
      <c r="W906" s="309"/>
      <c r="X906" s="309"/>
      <c r="Y906" s="309"/>
      <c r="Z906" s="309"/>
    </row>
    <row r="907" spans="1:26" ht="11.25" customHeight="1">
      <c r="A907" s="323"/>
      <c r="B907" s="309"/>
      <c r="C907" s="309"/>
      <c r="D907" s="309"/>
      <c r="E907" s="309"/>
      <c r="F907" s="309"/>
      <c r="G907" s="309"/>
      <c r="H907" s="309"/>
      <c r="I907" s="309"/>
      <c r="J907" s="309"/>
      <c r="K907" s="309"/>
      <c r="L907" s="309"/>
      <c r="M907" s="309"/>
      <c r="N907" s="309"/>
      <c r="O907" s="309"/>
      <c r="P907" s="309"/>
      <c r="Q907" s="309"/>
      <c r="R907" s="309"/>
      <c r="S907" s="309"/>
      <c r="T907" s="309"/>
      <c r="U907" s="312"/>
      <c r="V907" s="309"/>
      <c r="W907" s="309"/>
      <c r="X907" s="309"/>
      <c r="Y907" s="309"/>
      <c r="Z907" s="309"/>
    </row>
    <row r="908" spans="1:26" ht="11.25" customHeight="1">
      <c r="A908" s="323"/>
      <c r="B908" s="309"/>
      <c r="C908" s="309"/>
      <c r="D908" s="309"/>
      <c r="E908" s="309"/>
      <c r="F908" s="309"/>
      <c r="G908" s="309"/>
      <c r="H908" s="309"/>
      <c r="I908" s="309"/>
      <c r="J908" s="309"/>
      <c r="K908" s="309"/>
      <c r="L908" s="309"/>
      <c r="M908" s="309"/>
      <c r="N908" s="309"/>
      <c r="O908" s="309"/>
      <c r="P908" s="309"/>
      <c r="Q908" s="309"/>
      <c r="R908" s="309"/>
      <c r="S908" s="309"/>
      <c r="T908" s="309"/>
      <c r="U908" s="312"/>
      <c r="V908" s="309"/>
      <c r="W908" s="309"/>
      <c r="X908" s="309"/>
      <c r="Y908" s="309"/>
      <c r="Z908" s="309"/>
    </row>
    <row r="909" spans="1:26" ht="11.25" customHeight="1">
      <c r="A909" s="323"/>
      <c r="B909" s="309"/>
      <c r="C909" s="309"/>
      <c r="D909" s="309"/>
      <c r="E909" s="309"/>
      <c r="F909" s="309"/>
      <c r="G909" s="309"/>
      <c r="H909" s="309"/>
      <c r="I909" s="309"/>
      <c r="J909" s="309"/>
      <c r="K909" s="309"/>
      <c r="L909" s="309"/>
      <c r="M909" s="309"/>
      <c r="N909" s="309"/>
      <c r="O909" s="309"/>
      <c r="P909" s="309"/>
      <c r="Q909" s="309"/>
      <c r="R909" s="309"/>
      <c r="S909" s="309"/>
      <c r="T909" s="309"/>
      <c r="U909" s="312"/>
      <c r="V909" s="309"/>
      <c r="W909" s="309"/>
      <c r="X909" s="309"/>
      <c r="Y909" s="309"/>
      <c r="Z909" s="309"/>
    </row>
    <row r="910" spans="1:26" ht="11.25" customHeight="1">
      <c r="A910" s="323"/>
      <c r="B910" s="309"/>
      <c r="C910" s="309"/>
      <c r="D910" s="309"/>
      <c r="E910" s="309"/>
      <c r="F910" s="309"/>
      <c r="G910" s="309"/>
      <c r="H910" s="309"/>
      <c r="I910" s="309"/>
      <c r="J910" s="309"/>
      <c r="K910" s="309"/>
      <c r="L910" s="309"/>
      <c r="M910" s="309"/>
      <c r="N910" s="309"/>
      <c r="O910" s="309"/>
      <c r="P910" s="309"/>
      <c r="Q910" s="309"/>
      <c r="R910" s="309"/>
      <c r="S910" s="309"/>
      <c r="T910" s="309"/>
      <c r="U910" s="312"/>
      <c r="V910" s="309"/>
      <c r="W910" s="309"/>
      <c r="X910" s="309"/>
      <c r="Y910" s="309"/>
      <c r="Z910" s="309"/>
    </row>
    <row r="911" spans="1:26" ht="11.25" customHeight="1">
      <c r="A911" s="323"/>
      <c r="B911" s="309"/>
      <c r="C911" s="309"/>
      <c r="D911" s="309"/>
      <c r="E911" s="309"/>
      <c r="F911" s="309"/>
      <c r="G911" s="309"/>
      <c r="H911" s="309"/>
      <c r="I911" s="309"/>
      <c r="J911" s="309"/>
      <c r="K911" s="309"/>
      <c r="L911" s="309"/>
      <c r="M911" s="309"/>
      <c r="N911" s="309"/>
      <c r="O911" s="309"/>
      <c r="P911" s="309"/>
      <c r="Q911" s="309"/>
      <c r="R911" s="309"/>
      <c r="S911" s="309"/>
      <c r="T911" s="309"/>
      <c r="U911" s="312"/>
      <c r="V911" s="309"/>
      <c r="W911" s="309"/>
      <c r="X911" s="309"/>
      <c r="Y911" s="309"/>
      <c r="Z911" s="309"/>
    </row>
    <row r="912" spans="1:26" ht="11.25" customHeight="1">
      <c r="A912" s="323"/>
      <c r="B912" s="309"/>
      <c r="C912" s="309"/>
      <c r="D912" s="309"/>
      <c r="E912" s="309"/>
      <c r="F912" s="309"/>
      <c r="G912" s="309"/>
      <c r="H912" s="309"/>
      <c r="I912" s="309"/>
      <c r="J912" s="309"/>
      <c r="K912" s="309"/>
      <c r="L912" s="309"/>
      <c r="M912" s="309"/>
      <c r="N912" s="309"/>
      <c r="O912" s="309"/>
      <c r="P912" s="309"/>
      <c r="Q912" s="309"/>
      <c r="R912" s="309"/>
      <c r="S912" s="309"/>
      <c r="T912" s="309"/>
      <c r="U912" s="312"/>
      <c r="V912" s="309"/>
      <c r="W912" s="309"/>
      <c r="X912" s="309"/>
      <c r="Y912" s="309"/>
      <c r="Z912" s="309"/>
    </row>
    <row r="913" spans="1:26" ht="11.25" customHeight="1">
      <c r="A913" s="323"/>
      <c r="B913" s="309"/>
      <c r="C913" s="309"/>
      <c r="D913" s="309"/>
      <c r="E913" s="309"/>
      <c r="F913" s="309"/>
      <c r="G913" s="309"/>
      <c r="H913" s="309"/>
      <c r="I913" s="309"/>
      <c r="J913" s="309"/>
      <c r="K913" s="309"/>
      <c r="L913" s="309"/>
      <c r="M913" s="309"/>
      <c r="N913" s="309"/>
      <c r="O913" s="309"/>
      <c r="P913" s="309"/>
      <c r="Q913" s="309"/>
      <c r="R913" s="309"/>
      <c r="S913" s="309"/>
      <c r="T913" s="309"/>
      <c r="U913" s="312"/>
      <c r="V913" s="309"/>
      <c r="W913" s="309"/>
      <c r="X913" s="309"/>
      <c r="Y913" s="309"/>
      <c r="Z913" s="309"/>
    </row>
    <row r="914" spans="1:26" ht="11.25" customHeight="1">
      <c r="A914" s="323"/>
      <c r="B914" s="309"/>
      <c r="C914" s="309"/>
      <c r="D914" s="309"/>
      <c r="E914" s="309"/>
      <c r="F914" s="309"/>
      <c r="G914" s="309"/>
      <c r="H914" s="309"/>
      <c r="I914" s="309"/>
      <c r="J914" s="309"/>
      <c r="K914" s="309"/>
      <c r="L914" s="309"/>
      <c r="M914" s="309"/>
      <c r="N914" s="309"/>
      <c r="O914" s="309"/>
      <c r="P914" s="309"/>
      <c r="Q914" s="309"/>
      <c r="R914" s="309"/>
      <c r="S914" s="309"/>
      <c r="T914" s="309"/>
      <c r="U914" s="312"/>
      <c r="V914" s="309"/>
      <c r="W914" s="309"/>
      <c r="X914" s="309"/>
      <c r="Y914" s="309"/>
      <c r="Z914" s="309"/>
    </row>
    <row r="915" spans="1:26" ht="11.25" customHeight="1">
      <c r="A915" s="323"/>
      <c r="B915" s="309"/>
      <c r="C915" s="309"/>
      <c r="D915" s="309"/>
      <c r="E915" s="309"/>
      <c r="F915" s="309"/>
      <c r="G915" s="309"/>
      <c r="H915" s="309"/>
      <c r="I915" s="309"/>
      <c r="J915" s="309"/>
      <c r="K915" s="309"/>
      <c r="L915" s="309"/>
      <c r="M915" s="309"/>
      <c r="N915" s="309"/>
      <c r="O915" s="309"/>
      <c r="P915" s="309"/>
      <c r="Q915" s="309"/>
      <c r="R915" s="309"/>
      <c r="S915" s="309"/>
      <c r="T915" s="309"/>
      <c r="U915" s="312"/>
      <c r="V915" s="309"/>
      <c r="W915" s="309"/>
      <c r="X915" s="309"/>
      <c r="Y915" s="309"/>
      <c r="Z915" s="309"/>
    </row>
    <row r="916" spans="1:26" ht="11.25" customHeight="1">
      <c r="A916" s="323"/>
      <c r="B916" s="309"/>
      <c r="C916" s="309"/>
      <c r="D916" s="309"/>
      <c r="E916" s="309"/>
      <c r="F916" s="309"/>
      <c r="G916" s="309"/>
      <c r="H916" s="309"/>
      <c r="I916" s="309"/>
      <c r="J916" s="309"/>
      <c r="K916" s="309"/>
      <c r="L916" s="309"/>
      <c r="M916" s="309"/>
      <c r="N916" s="309"/>
      <c r="O916" s="309"/>
      <c r="P916" s="309"/>
      <c r="Q916" s="309"/>
      <c r="R916" s="309"/>
      <c r="S916" s="309"/>
      <c r="T916" s="309"/>
      <c r="U916" s="312"/>
      <c r="V916" s="309"/>
      <c r="W916" s="309"/>
      <c r="X916" s="309"/>
      <c r="Y916" s="309"/>
      <c r="Z916" s="309"/>
    </row>
    <row r="917" spans="1:26" ht="11.25" customHeight="1">
      <c r="A917" s="323"/>
      <c r="B917" s="309"/>
      <c r="C917" s="309"/>
      <c r="D917" s="309"/>
      <c r="E917" s="309"/>
      <c r="F917" s="309"/>
      <c r="G917" s="309"/>
      <c r="H917" s="309"/>
      <c r="I917" s="309"/>
      <c r="J917" s="309"/>
      <c r="K917" s="309"/>
      <c r="L917" s="309"/>
      <c r="M917" s="309"/>
      <c r="N917" s="309"/>
      <c r="O917" s="309"/>
      <c r="P917" s="309"/>
      <c r="Q917" s="309"/>
      <c r="R917" s="309"/>
      <c r="S917" s="309"/>
      <c r="T917" s="309"/>
      <c r="U917" s="312"/>
      <c r="V917" s="309"/>
      <c r="W917" s="309"/>
      <c r="X917" s="309"/>
      <c r="Y917" s="309"/>
      <c r="Z917" s="309"/>
    </row>
    <row r="918" spans="1:26" ht="11.25" customHeight="1">
      <c r="A918" s="323"/>
      <c r="B918" s="309"/>
      <c r="C918" s="309"/>
      <c r="D918" s="309"/>
      <c r="E918" s="309"/>
      <c r="F918" s="309"/>
      <c r="G918" s="309"/>
      <c r="H918" s="309"/>
      <c r="I918" s="309"/>
      <c r="J918" s="309"/>
      <c r="K918" s="309"/>
      <c r="L918" s="309"/>
      <c r="M918" s="309"/>
      <c r="N918" s="309"/>
      <c r="O918" s="309"/>
      <c r="P918" s="309"/>
      <c r="Q918" s="309"/>
      <c r="R918" s="309"/>
      <c r="S918" s="309"/>
      <c r="T918" s="309"/>
      <c r="U918" s="312"/>
      <c r="V918" s="309"/>
      <c r="W918" s="309"/>
      <c r="X918" s="309"/>
      <c r="Y918" s="309"/>
      <c r="Z918" s="309"/>
    </row>
    <row r="919" spans="1:26" ht="11.25" customHeight="1">
      <c r="A919" s="323"/>
      <c r="B919" s="309"/>
      <c r="C919" s="309"/>
      <c r="D919" s="309"/>
      <c r="E919" s="309"/>
      <c r="F919" s="309"/>
      <c r="G919" s="309"/>
      <c r="H919" s="309"/>
      <c r="I919" s="309"/>
      <c r="J919" s="309"/>
      <c r="K919" s="309"/>
      <c r="L919" s="309"/>
      <c r="M919" s="309"/>
      <c r="N919" s="309"/>
      <c r="O919" s="309"/>
      <c r="P919" s="309"/>
      <c r="Q919" s="309"/>
      <c r="R919" s="309"/>
      <c r="S919" s="309"/>
      <c r="T919" s="309"/>
      <c r="U919" s="312"/>
      <c r="V919" s="309"/>
      <c r="W919" s="309"/>
      <c r="X919" s="309"/>
      <c r="Y919" s="309"/>
      <c r="Z919" s="309"/>
    </row>
    <row r="920" spans="1:26" ht="11.25" customHeight="1">
      <c r="A920" s="323"/>
      <c r="B920" s="309"/>
      <c r="C920" s="309"/>
      <c r="D920" s="309"/>
      <c r="E920" s="309"/>
      <c r="F920" s="309"/>
      <c r="G920" s="309"/>
      <c r="H920" s="309"/>
      <c r="I920" s="309"/>
      <c r="J920" s="309"/>
      <c r="K920" s="309"/>
      <c r="L920" s="309"/>
      <c r="M920" s="309"/>
      <c r="N920" s="309"/>
      <c r="O920" s="309"/>
      <c r="P920" s="309"/>
      <c r="Q920" s="309"/>
      <c r="R920" s="309"/>
      <c r="S920" s="309"/>
      <c r="T920" s="309"/>
      <c r="U920" s="312"/>
      <c r="V920" s="309"/>
      <c r="W920" s="309"/>
      <c r="X920" s="309"/>
      <c r="Y920" s="309"/>
      <c r="Z920" s="309"/>
    </row>
    <row r="921" spans="1:26" ht="11.25" customHeight="1">
      <c r="A921" s="323"/>
      <c r="B921" s="309"/>
      <c r="C921" s="309"/>
      <c r="D921" s="309"/>
      <c r="E921" s="309"/>
      <c r="F921" s="309"/>
      <c r="G921" s="309"/>
      <c r="H921" s="309"/>
      <c r="I921" s="309"/>
      <c r="J921" s="309"/>
      <c r="K921" s="309"/>
      <c r="L921" s="309"/>
      <c r="M921" s="309"/>
      <c r="N921" s="309"/>
      <c r="O921" s="309"/>
      <c r="P921" s="309"/>
      <c r="Q921" s="309"/>
      <c r="R921" s="309"/>
      <c r="S921" s="309"/>
      <c r="T921" s="309"/>
      <c r="U921" s="312"/>
      <c r="V921" s="309"/>
      <c r="W921" s="309"/>
      <c r="X921" s="309"/>
      <c r="Y921" s="309"/>
      <c r="Z921" s="309"/>
    </row>
    <row r="922" spans="1:26" ht="11.25" customHeight="1">
      <c r="A922" s="323"/>
      <c r="B922" s="309"/>
      <c r="C922" s="309"/>
      <c r="D922" s="309"/>
      <c r="E922" s="309"/>
      <c r="F922" s="309"/>
      <c r="G922" s="309"/>
      <c r="H922" s="309"/>
      <c r="I922" s="309"/>
      <c r="J922" s="309"/>
      <c r="K922" s="309"/>
      <c r="L922" s="309"/>
      <c r="M922" s="309"/>
      <c r="N922" s="309"/>
      <c r="O922" s="309"/>
      <c r="P922" s="309"/>
      <c r="Q922" s="309"/>
      <c r="R922" s="309"/>
      <c r="S922" s="309"/>
      <c r="T922" s="309"/>
      <c r="U922" s="312"/>
      <c r="V922" s="309"/>
      <c r="W922" s="309"/>
      <c r="X922" s="309"/>
      <c r="Y922" s="309"/>
      <c r="Z922" s="309"/>
    </row>
    <row r="923" spans="1:26" ht="11.25" customHeight="1">
      <c r="A923" s="323"/>
      <c r="B923" s="309"/>
      <c r="C923" s="309"/>
      <c r="D923" s="309"/>
      <c r="E923" s="309"/>
      <c r="F923" s="309"/>
      <c r="G923" s="309"/>
      <c r="H923" s="309"/>
      <c r="I923" s="309"/>
      <c r="J923" s="309"/>
      <c r="K923" s="309"/>
      <c r="L923" s="309"/>
      <c r="M923" s="309"/>
      <c r="N923" s="309"/>
      <c r="O923" s="309"/>
      <c r="P923" s="309"/>
      <c r="Q923" s="309"/>
      <c r="R923" s="309"/>
      <c r="S923" s="309"/>
      <c r="T923" s="309"/>
      <c r="U923" s="312"/>
      <c r="V923" s="309"/>
      <c r="W923" s="309"/>
      <c r="X923" s="309"/>
      <c r="Y923" s="309"/>
      <c r="Z923" s="309"/>
    </row>
    <row r="924" spans="1:26" ht="11.25" customHeight="1">
      <c r="A924" s="323"/>
      <c r="B924" s="309"/>
      <c r="C924" s="309"/>
      <c r="D924" s="309"/>
      <c r="E924" s="309"/>
      <c r="F924" s="309"/>
      <c r="G924" s="309"/>
      <c r="H924" s="309"/>
      <c r="I924" s="309"/>
      <c r="J924" s="309"/>
      <c r="K924" s="309"/>
      <c r="L924" s="309"/>
      <c r="M924" s="309"/>
      <c r="N924" s="309"/>
      <c r="O924" s="309"/>
      <c r="P924" s="309"/>
      <c r="Q924" s="309"/>
      <c r="R924" s="309"/>
      <c r="S924" s="309"/>
      <c r="T924" s="309"/>
      <c r="U924" s="312"/>
      <c r="V924" s="309"/>
      <c r="W924" s="309"/>
      <c r="X924" s="309"/>
      <c r="Y924" s="309"/>
      <c r="Z924" s="309"/>
    </row>
    <row r="925" spans="1:26" ht="11.25" customHeight="1">
      <c r="A925" s="323"/>
      <c r="B925" s="309"/>
      <c r="C925" s="309"/>
      <c r="D925" s="309"/>
      <c r="E925" s="309"/>
      <c r="F925" s="309"/>
      <c r="G925" s="309"/>
      <c r="H925" s="309"/>
      <c r="I925" s="309"/>
      <c r="J925" s="309"/>
      <c r="K925" s="309"/>
      <c r="L925" s="309"/>
      <c r="M925" s="309"/>
      <c r="N925" s="309"/>
      <c r="O925" s="309"/>
      <c r="P925" s="309"/>
      <c r="Q925" s="309"/>
      <c r="R925" s="309"/>
      <c r="S925" s="309"/>
      <c r="T925" s="309"/>
      <c r="U925" s="312"/>
      <c r="V925" s="309"/>
      <c r="W925" s="309"/>
      <c r="X925" s="309"/>
      <c r="Y925" s="309"/>
      <c r="Z925" s="309"/>
    </row>
    <row r="926" spans="1:26" ht="11.25" customHeight="1">
      <c r="A926" s="323"/>
      <c r="B926" s="309"/>
      <c r="C926" s="309"/>
      <c r="D926" s="309"/>
      <c r="E926" s="309"/>
      <c r="F926" s="309"/>
      <c r="G926" s="309"/>
      <c r="H926" s="309"/>
      <c r="I926" s="309"/>
      <c r="J926" s="309"/>
      <c r="K926" s="309"/>
      <c r="L926" s="309"/>
      <c r="M926" s="309"/>
      <c r="N926" s="309"/>
      <c r="O926" s="309"/>
      <c r="P926" s="309"/>
      <c r="Q926" s="309"/>
      <c r="R926" s="309"/>
      <c r="S926" s="309"/>
      <c r="T926" s="309"/>
      <c r="U926" s="312"/>
      <c r="V926" s="309"/>
      <c r="W926" s="309"/>
      <c r="X926" s="309"/>
      <c r="Y926" s="309"/>
      <c r="Z926" s="309"/>
    </row>
    <row r="927" spans="1:26" ht="11.25" customHeight="1">
      <c r="A927" s="323"/>
      <c r="B927" s="309"/>
      <c r="C927" s="309"/>
      <c r="D927" s="309"/>
      <c r="E927" s="309"/>
      <c r="F927" s="309"/>
      <c r="G927" s="309"/>
      <c r="H927" s="309"/>
      <c r="I927" s="309"/>
      <c r="J927" s="309"/>
      <c r="K927" s="309"/>
      <c r="L927" s="309"/>
      <c r="M927" s="309"/>
      <c r="N927" s="309"/>
      <c r="O927" s="309"/>
      <c r="P927" s="309"/>
      <c r="Q927" s="309"/>
      <c r="R927" s="309"/>
      <c r="S927" s="309"/>
      <c r="T927" s="309"/>
      <c r="U927" s="312"/>
      <c r="V927" s="309"/>
      <c r="W927" s="309"/>
      <c r="X927" s="309"/>
      <c r="Y927" s="309"/>
      <c r="Z927" s="309"/>
    </row>
    <row r="928" spans="1:26" ht="11.25" customHeight="1">
      <c r="A928" s="323"/>
      <c r="B928" s="309"/>
      <c r="C928" s="309"/>
      <c r="D928" s="309"/>
      <c r="E928" s="309"/>
      <c r="F928" s="309"/>
      <c r="G928" s="309"/>
      <c r="H928" s="309"/>
      <c r="I928" s="309"/>
      <c r="J928" s="309"/>
      <c r="K928" s="309"/>
      <c r="L928" s="309"/>
      <c r="M928" s="309"/>
      <c r="N928" s="309"/>
      <c r="O928" s="309"/>
      <c r="P928" s="309"/>
      <c r="Q928" s="309"/>
      <c r="R928" s="309"/>
      <c r="S928" s="309"/>
      <c r="T928" s="309"/>
      <c r="U928" s="312"/>
      <c r="V928" s="309"/>
      <c r="W928" s="309"/>
      <c r="X928" s="309"/>
      <c r="Y928" s="309"/>
      <c r="Z928" s="309"/>
    </row>
    <row r="929" spans="1:26" ht="11.25" customHeight="1">
      <c r="A929" s="323"/>
      <c r="B929" s="309"/>
      <c r="C929" s="309"/>
      <c r="D929" s="309"/>
      <c r="E929" s="309"/>
      <c r="F929" s="309"/>
      <c r="G929" s="309"/>
      <c r="H929" s="309"/>
      <c r="I929" s="309"/>
      <c r="J929" s="309"/>
      <c r="K929" s="309"/>
      <c r="L929" s="309"/>
      <c r="M929" s="309"/>
      <c r="N929" s="309"/>
      <c r="O929" s="309"/>
      <c r="P929" s="309"/>
      <c r="Q929" s="309"/>
      <c r="R929" s="309"/>
      <c r="S929" s="309"/>
      <c r="T929" s="309"/>
      <c r="U929" s="312"/>
      <c r="V929" s="309"/>
      <c r="W929" s="309"/>
      <c r="X929" s="309"/>
      <c r="Y929" s="309"/>
      <c r="Z929" s="309"/>
    </row>
    <row r="930" spans="1:26" ht="11.25" customHeight="1">
      <c r="A930" s="323"/>
      <c r="B930" s="309"/>
      <c r="C930" s="309"/>
      <c r="D930" s="309"/>
      <c r="E930" s="309"/>
      <c r="F930" s="309"/>
      <c r="G930" s="309"/>
      <c r="H930" s="309"/>
      <c r="I930" s="309"/>
      <c r="J930" s="309"/>
      <c r="K930" s="309"/>
      <c r="L930" s="309"/>
      <c r="M930" s="309"/>
      <c r="N930" s="309"/>
      <c r="O930" s="309"/>
      <c r="P930" s="309"/>
      <c r="Q930" s="309"/>
      <c r="R930" s="309"/>
      <c r="S930" s="309"/>
      <c r="T930" s="309"/>
      <c r="U930" s="312"/>
      <c r="V930" s="309"/>
      <c r="W930" s="309"/>
      <c r="X930" s="309"/>
      <c r="Y930" s="309"/>
      <c r="Z930" s="309"/>
    </row>
    <row r="931" spans="1:26" ht="11.25" customHeight="1">
      <c r="A931" s="323"/>
      <c r="B931" s="309"/>
      <c r="C931" s="309"/>
      <c r="D931" s="309"/>
      <c r="E931" s="309"/>
      <c r="F931" s="309"/>
      <c r="G931" s="309"/>
      <c r="H931" s="309"/>
      <c r="I931" s="309"/>
      <c r="J931" s="309"/>
      <c r="K931" s="309"/>
      <c r="L931" s="309"/>
      <c r="M931" s="309"/>
      <c r="N931" s="309"/>
      <c r="O931" s="309"/>
      <c r="P931" s="309"/>
      <c r="Q931" s="309"/>
      <c r="R931" s="309"/>
      <c r="S931" s="309"/>
      <c r="T931" s="309"/>
      <c r="U931" s="312"/>
      <c r="V931" s="309"/>
      <c r="W931" s="309"/>
      <c r="X931" s="309"/>
      <c r="Y931" s="309"/>
      <c r="Z931" s="309"/>
    </row>
    <row r="932" spans="1:26" ht="11.25" customHeight="1">
      <c r="A932" s="323"/>
      <c r="B932" s="309"/>
      <c r="C932" s="309"/>
      <c r="D932" s="309"/>
      <c r="E932" s="309"/>
      <c r="F932" s="309"/>
      <c r="G932" s="309"/>
      <c r="H932" s="309"/>
      <c r="I932" s="309"/>
      <c r="J932" s="309"/>
      <c r="K932" s="309"/>
      <c r="L932" s="309"/>
      <c r="M932" s="309"/>
      <c r="N932" s="309"/>
      <c r="O932" s="309"/>
      <c r="P932" s="309"/>
      <c r="Q932" s="309"/>
      <c r="R932" s="309"/>
      <c r="S932" s="309"/>
      <c r="T932" s="309"/>
      <c r="U932" s="312"/>
      <c r="V932" s="309"/>
      <c r="W932" s="309"/>
      <c r="X932" s="309"/>
      <c r="Y932" s="309"/>
      <c r="Z932" s="309"/>
    </row>
    <row r="933" spans="1:26" ht="11.25" customHeight="1">
      <c r="A933" s="323"/>
      <c r="B933" s="309"/>
      <c r="C933" s="309"/>
      <c r="D933" s="309"/>
      <c r="E933" s="309"/>
      <c r="F933" s="309"/>
      <c r="G933" s="309"/>
      <c r="H933" s="309"/>
      <c r="I933" s="309"/>
      <c r="J933" s="309"/>
      <c r="K933" s="309"/>
      <c r="L933" s="309"/>
      <c r="M933" s="309"/>
      <c r="N933" s="309"/>
      <c r="O933" s="309"/>
      <c r="P933" s="309"/>
      <c r="Q933" s="309"/>
      <c r="R933" s="309"/>
      <c r="S933" s="309"/>
      <c r="T933" s="309"/>
      <c r="U933" s="312"/>
      <c r="V933" s="309"/>
      <c r="W933" s="309"/>
      <c r="X933" s="309"/>
      <c r="Y933" s="309"/>
      <c r="Z933" s="309"/>
    </row>
    <row r="934" spans="1:26" ht="11.25" customHeight="1">
      <c r="A934" s="323"/>
      <c r="B934" s="309"/>
      <c r="C934" s="309"/>
      <c r="D934" s="309"/>
      <c r="E934" s="309"/>
      <c r="F934" s="309"/>
      <c r="G934" s="309"/>
      <c r="H934" s="309"/>
      <c r="I934" s="309"/>
      <c r="J934" s="309"/>
      <c r="K934" s="309"/>
      <c r="L934" s="309"/>
      <c r="M934" s="309"/>
      <c r="N934" s="309"/>
      <c r="O934" s="309"/>
      <c r="P934" s="309"/>
      <c r="Q934" s="309"/>
      <c r="R934" s="309"/>
      <c r="S934" s="309"/>
      <c r="T934" s="309"/>
      <c r="U934" s="312"/>
      <c r="V934" s="309"/>
      <c r="W934" s="309"/>
      <c r="X934" s="309"/>
      <c r="Y934" s="309"/>
      <c r="Z934" s="309"/>
    </row>
    <row r="935" spans="1:26" ht="11.25" customHeight="1">
      <c r="A935" s="323"/>
      <c r="B935" s="309"/>
      <c r="C935" s="309"/>
      <c r="D935" s="309"/>
      <c r="E935" s="309"/>
      <c r="F935" s="309"/>
      <c r="G935" s="309"/>
      <c r="H935" s="309"/>
      <c r="I935" s="309"/>
      <c r="J935" s="309"/>
      <c r="K935" s="309"/>
      <c r="L935" s="309"/>
      <c r="M935" s="309"/>
      <c r="N935" s="309"/>
      <c r="O935" s="309"/>
      <c r="P935" s="309"/>
      <c r="Q935" s="309"/>
      <c r="R935" s="309"/>
      <c r="S935" s="309"/>
      <c r="T935" s="309"/>
      <c r="U935" s="312"/>
      <c r="V935" s="309"/>
      <c r="W935" s="309"/>
      <c r="X935" s="309"/>
      <c r="Y935" s="309"/>
      <c r="Z935" s="309"/>
    </row>
    <row r="936" spans="1:26" ht="11.25" customHeight="1">
      <c r="A936" s="323"/>
      <c r="B936" s="309"/>
      <c r="C936" s="309"/>
      <c r="D936" s="309"/>
      <c r="E936" s="309"/>
      <c r="F936" s="309"/>
      <c r="G936" s="309"/>
      <c r="H936" s="309"/>
      <c r="I936" s="309"/>
      <c r="J936" s="309"/>
      <c r="K936" s="309"/>
      <c r="L936" s="309"/>
      <c r="M936" s="309"/>
      <c r="N936" s="309"/>
      <c r="O936" s="309"/>
      <c r="P936" s="309"/>
      <c r="Q936" s="309"/>
      <c r="R936" s="309"/>
      <c r="S936" s="309"/>
      <c r="T936" s="309"/>
      <c r="U936" s="312"/>
      <c r="V936" s="309"/>
      <c r="W936" s="309"/>
      <c r="X936" s="309"/>
      <c r="Y936" s="309"/>
      <c r="Z936" s="309"/>
    </row>
    <row r="937" spans="1:26" ht="11.25" customHeight="1">
      <c r="A937" s="323"/>
      <c r="B937" s="309"/>
      <c r="C937" s="309"/>
      <c r="D937" s="309"/>
      <c r="E937" s="309"/>
      <c r="F937" s="309"/>
      <c r="G937" s="309"/>
      <c r="H937" s="309"/>
      <c r="I937" s="309"/>
      <c r="J937" s="309"/>
      <c r="K937" s="309"/>
      <c r="L937" s="309"/>
      <c r="M937" s="309"/>
      <c r="N937" s="309"/>
      <c r="O937" s="309"/>
      <c r="P937" s="309"/>
      <c r="Q937" s="309"/>
      <c r="R937" s="309"/>
      <c r="S937" s="309"/>
      <c r="T937" s="309"/>
      <c r="U937" s="312"/>
      <c r="V937" s="309"/>
      <c r="W937" s="309"/>
      <c r="X937" s="309"/>
      <c r="Y937" s="309"/>
      <c r="Z937" s="309"/>
    </row>
    <row r="938" spans="1:26" ht="11.25" customHeight="1">
      <c r="A938" s="323"/>
      <c r="B938" s="309"/>
      <c r="C938" s="309"/>
      <c r="D938" s="309"/>
      <c r="E938" s="309"/>
      <c r="F938" s="309"/>
      <c r="G938" s="309"/>
      <c r="H938" s="309"/>
      <c r="I938" s="309"/>
      <c r="J938" s="309"/>
      <c r="K938" s="309"/>
      <c r="L938" s="309"/>
      <c r="M938" s="309"/>
      <c r="N938" s="309"/>
      <c r="O938" s="309"/>
      <c r="P938" s="309"/>
      <c r="Q938" s="309"/>
      <c r="R938" s="309"/>
      <c r="S938" s="309"/>
      <c r="T938" s="309"/>
      <c r="U938" s="312"/>
      <c r="V938" s="309"/>
      <c r="W938" s="309"/>
      <c r="X938" s="309"/>
      <c r="Y938" s="309"/>
      <c r="Z938" s="309"/>
    </row>
    <row r="939" spans="1:26" ht="11.25" customHeight="1">
      <c r="A939" s="323"/>
      <c r="B939" s="309"/>
      <c r="C939" s="309"/>
      <c r="D939" s="309"/>
      <c r="E939" s="309"/>
      <c r="F939" s="309"/>
      <c r="G939" s="309"/>
      <c r="H939" s="309"/>
      <c r="I939" s="309"/>
      <c r="J939" s="309"/>
      <c r="K939" s="309"/>
      <c r="L939" s="309"/>
      <c r="M939" s="309"/>
      <c r="N939" s="309"/>
      <c r="O939" s="309"/>
      <c r="P939" s="309"/>
      <c r="Q939" s="309"/>
      <c r="R939" s="309"/>
      <c r="S939" s="309"/>
      <c r="T939" s="309"/>
      <c r="U939" s="312"/>
      <c r="V939" s="309"/>
      <c r="W939" s="309"/>
      <c r="X939" s="309"/>
      <c r="Y939" s="309"/>
      <c r="Z939" s="309"/>
    </row>
    <row r="940" spans="1:26" ht="11.25" customHeight="1">
      <c r="A940" s="323"/>
      <c r="B940" s="309"/>
      <c r="C940" s="309"/>
      <c r="D940" s="309"/>
      <c r="E940" s="309"/>
      <c r="F940" s="309"/>
      <c r="G940" s="309"/>
      <c r="H940" s="309"/>
      <c r="I940" s="309"/>
      <c r="J940" s="309"/>
      <c r="K940" s="309"/>
      <c r="L940" s="309"/>
      <c r="M940" s="309"/>
      <c r="N940" s="309"/>
      <c r="O940" s="309"/>
      <c r="P940" s="309"/>
      <c r="Q940" s="309"/>
      <c r="R940" s="309"/>
      <c r="S940" s="309"/>
      <c r="T940" s="309"/>
      <c r="U940" s="312"/>
      <c r="V940" s="309"/>
      <c r="W940" s="309"/>
      <c r="X940" s="309"/>
      <c r="Y940" s="309"/>
      <c r="Z940" s="309"/>
    </row>
    <row r="941" spans="1:26" ht="11.25" customHeight="1">
      <c r="A941" s="323"/>
      <c r="B941" s="309"/>
      <c r="C941" s="309"/>
      <c r="D941" s="309"/>
      <c r="E941" s="309"/>
      <c r="F941" s="309"/>
      <c r="G941" s="309"/>
      <c r="H941" s="309"/>
      <c r="I941" s="309"/>
      <c r="J941" s="309"/>
      <c r="K941" s="309"/>
      <c r="L941" s="309"/>
      <c r="M941" s="309"/>
      <c r="N941" s="309"/>
      <c r="O941" s="309"/>
      <c r="P941" s="309"/>
      <c r="Q941" s="309"/>
      <c r="R941" s="309"/>
      <c r="S941" s="309"/>
      <c r="T941" s="309"/>
      <c r="U941" s="312"/>
      <c r="V941" s="309"/>
      <c r="W941" s="309"/>
      <c r="X941" s="309"/>
      <c r="Y941" s="309"/>
      <c r="Z941" s="309"/>
    </row>
    <row r="942" spans="1:26" ht="11.25" customHeight="1">
      <c r="A942" s="323"/>
      <c r="B942" s="309"/>
      <c r="C942" s="309"/>
      <c r="D942" s="309"/>
      <c r="E942" s="309"/>
      <c r="F942" s="309"/>
      <c r="G942" s="309"/>
      <c r="H942" s="309"/>
      <c r="I942" s="309"/>
      <c r="J942" s="309"/>
      <c r="K942" s="309"/>
      <c r="L942" s="309"/>
      <c r="M942" s="309"/>
      <c r="N942" s="309"/>
      <c r="O942" s="309"/>
      <c r="P942" s="309"/>
      <c r="Q942" s="309"/>
      <c r="R942" s="309"/>
      <c r="S942" s="309"/>
      <c r="T942" s="309"/>
      <c r="U942" s="312"/>
      <c r="V942" s="309"/>
      <c r="W942" s="309"/>
      <c r="X942" s="309"/>
      <c r="Y942" s="309"/>
      <c r="Z942" s="309"/>
    </row>
    <row r="943" spans="1:26" ht="11.25" customHeight="1">
      <c r="A943" s="323"/>
      <c r="B943" s="309"/>
      <c r="C943" s="309"/>
      <c r="D943" s="309"/>
      <c r="E943" s="309"/>
      <c r="F943" s="309"/>
      <c r="G943" s="309"/>
      <c r="H943" s="309"/>
      <c r="I943" s="309"/>
      <c r="J943" s="309"/>
      <c r="K943" s="309"/>
      <c r="L943" s="309"/>
      <c r="M943" s="309"/>
      <c r="N943" s="309"/>
      <c r="O943" s="309"/>
      <c r="P943" s="309"/>
      <c r="Q943" s="309"/>
      <c r="R943" s="309"/>
      <c r="S943" s="309"/>
      <c r="T943" s="309"/>
      <c r="U943" s="312"/>
      <c r="V943" s="309"/>
      <c r="W943" s="309"/>
      <c r="X943" s="309"/>
      <c r="Y943" s="309"/>
      <c r="Z943" s="309"/>
    </row>
    <row r="944" spans="1:26" ht="11.25" customHeight="1">
      <c r="A944" s="323"/>
      <c r="B944" s="309"/>
      <c r="C944" s="309"/>
      <c r="D944" s="309"/>
      <c r="E944" s="309"/>
      <c r="F944" s="309"/>
      <c r="G944" s="309"/>
      <c r="H944" s="309"/>
      <c r="I944" s="309"/>
      <c r="J944" s="309"/>
      <c r="K944" s="309"/>
      <c r="L944" s="309"/>
      <c r="M944" s="309"/>
      <c r="N944" s="309"/>
      <c r="O944" s="309"/>
      <c r="P944" s="309"/>
      <c r="Q944" s="309"/>
      <c r="R944" s="309"/>
      <c r="S944" s="309"/>
      <c r="T944" s="309"/>
      <c r="U944" s="312"/>
      <c r="V944" s="309"/>
      <c r="W944" s="309"/>
      <c r="X944" s="309"/>
      <c r="Y944" s="309"/>
      <c r="Z944" s="309"/>
    </row>
    <row r="945" spans="1:26" ht="11.25" customHeight="1">
      <c r="A945" s="323"/>
      <c r="B945" s="309"/>
      <c r="C945" s="309"/>
      <c r="D945" s="309"/>
      <c r="E945" s="309"/>
      <c r="F945" s="309"/>
      <c r="G945" s="309"/>
      <c r="H945" s="309"/>
      <c r="I945" s="309"/>
      <c r="J945" s="309"/>
      <c r="K945" s="309"/>
      <c r="L945" s="309"/>
      <c r="M945" s="309"/>
      <c r="N945" s="309"/>
      <c r="O945" s="309"/>
      <c r="P945" s="309"/>
      <c r="Q945" s="309"/>
      <c r="R945" s="309"/>
      <c r="S945" s="309"/>
      <c r="T945" s="309"/>
      <c r="U945" s="312"/>
      <c r="V945" s="309"/>
      <c r="W945" s="309"/>
      <c r="X945" s="309"/>
      <c r="Y945" s="309"/>
      <c r="Z945" s="309"/>
    </row>
    <row r="946" spans="1:26" ht="11.25" customHeight="1">
      <c r="A946" s="323"/>
      <c r="B946" s="309"/>
      <c r="C946" s="309"/>
      <c r="D946" s="309"/>
      <c r="E946" s="309"/>
      <c r="F946" s="309"/>
      <c r="G946" s="309"/>
      <c r="H946" s="309"/>
      <c r="I946" s="309"/>
      <c r="J946" s="309"/>
      <c r="K946" s="309"/>
      <c r="L946" s="309"/>
      <c r="M946" s="309"/>
      <c r="N946" s="309"/>
      <c r="O946" s="309"/>
      <c r="P946" s="309"/>
      <c r="Q946" s="309"/>
      <c r="R946" s="309"/>
      <c r="S946" s="309"/>
      <c r="T946" s="309"/>
      <c r="U946" s="312"/>
      <c r="V946" s="309"/>
      <c r="W946" s="309"/>
      <c r="X946" s="309"/>
      <c r="Y946" s="309"/>
      <c r="Z946" s="309"/>
    </row>
    <row r="947" spans="1:26" ht="11.25" customHeight="1">
      <c r="A947" s="323"/>
      <c r="B947" s="309"/>
      <c r="C947" s="309"/>
      <c r="D947" s="309"/>
      <c r="E947" s="309"/>
      <c r="F947" s="309"/>
      <c r="G947" s="309"/>
      <c r="H947" s="309"/>
      <c r="I947" s="309"/>
      <c r="J947" s="309"/>
      <c r="K947" s="309"/>
      <c r="L947" s="309"/>
      <c r="M947" s="309"/>
      <c r="N947" s="309"/>
      <c r="O947" s="309"/>
      <c r="P947" s="309"/>
      <c r="Q947" s="309"/>
      <c r="R947" s="309"/>
      <c r="S947" s="309"/>
      <c r="T947" s="309"/>
      <c r="U947" s="312"/>
      <c r="V947" s="309"/>
      <c r="W947" s="309"/>
      <c r="X947" s="309"/>
      <c r="Y947" s="309"/>
      <c r="Z947" s="309"/>
    </row>
    <row r="948" spans="1:26" ht="11.25" customHeight="1">
      <c r="A948" s="323"/>
      <c r="B948" s="309"/>
      <c r="C948" s="309"/>
      <c r="D948" s="309"/>
      <c r="E948" s="309"/>
      <c r="F948" s="309"/>
      <c r="G948" s="309"/>
      <c r="H948" s="309"/>
      <c r="I948" s="309"/>
      <c r="J948" s="309"/>
      <c r="K948" s="309"/>
      <c r="L948" s="309"/>
      <c r="M948" s="309"/>
      <c r="N948" s="309"/>
      <c r="O948" s="309"/>
      <c r="P948" s="309"/>
      <c r="Q948" s="309"/>
      <c r="R948" s="309"/>
      <c r="S948" s="309"/>
      <c r="T948" s="309"/>
      <c r="U948" s="312"/>
      <c r="V948" s="309"/>
      <c r="W948" s="309"/>
      <c r="X948" s="309"/>
      <c r="Y948" s="309"/>
      <c r="Z948" s="309"/>
    </row>
    <row r="949" spans="1:26" ht="11.25" customHeight="1">
      <c r="A949" s="323"/>
      <c r="B949" s="309"/>
      <c r="C949" s="309"/>
      <c r="D949" s="309"/>
      <c r="E949" s="309"/>
      <c r="F949" s="309"/>
      <c r="G949" s="309"/>
      <c r="H949" s="309"/>
      <c r="I949" s="309"/>
      <c r="J949" s="309"/>
      <c r="K949" s="309"/>
      <c r="L949" s="309"/>
      <c r="M949" s="309"/>
      <c r="N949" s="309"/>
      <c r="O949" s="309"/>
      <c r="P949" s="309"/>
      <c r="Q949" s="309"/>
      <c r="R949" s="309"/>
      <c r="S949" s="309"/>
      <c r="T949" s="309"/>
      <c r="U949" s="312"/>
      <c r="V949" s="309"/>
      <c r="W949" s="309"/>
      <c r="X949" s="309"/>
      <c r="Y949" s="309"/>
      <c r="Z949" s="309"/>
    </row>
    <row r="950" spans="1:26" ht="11.25" customHeight="1">
      <c r="A950" s="323"/>
      <c r="B950" s="309"/>
      <c r="C950" s="309"/>
      <c r="D950" s="309"/>
      <c r="E950" s="309"/>
      <c r="F950" s="309"/>
      <c r="G950" s="309"/>
      <c r="H950" s="309"/>
      <c r="I950" s="309"/>
      <c r="J950" s="309"/>
      <c r="K950" s="309"/>
      <c r="L950" s="309"/>
      <c r="M950" s="309"/>
      <c r="N950" s="309"/>
      <c r="O950" s="309"/>
      <c r="P950" s="309"/>
      <c r="Q950" s="309"/>
      <c r="R950" s="309"/>
      <c r="S950" s="309"/>
      <c r="T950" s="309"/>
      <c r="U950" s="312"/>
      <c r="V950" s="309"/>
      <c r="W950" s="309"/>
      <c r="X950" s="309"/>
      <c r="Y950" s="309"/>
      <c r="Z950" s="309"/>
    </row>
    <row r="951" spans="1:26" ht="11.25" customHeight="1">
      <c r="A951" s="323"/>
      <c r="B951" s="309"/>
      <c r="C951" s="309"/>
      <c r="D951" s="309"/>
      <c r="E951" s="309"/>
      <c r="F951" s="309"/>
      <c r="G951" s="309"/>
      <c r="H951" s="309"/>
      <c r="I951" s="309"/>
      <c r="J951" s="309"/>
      <c r="K951" s="309"/>
      <c r="L951" s="309"/>
      <c r="M951" s="309"/>
      <c r="N951" s="309"/>
      <c r="O951" s="309"/>
      <c r="P951" s="309"/>
      <c r="Q951" s="309"/>
      <c r="R951" s="309"/>
      <c r="S951" s="309"/>
      <c r="T951" s="309"/>
      <c r="U951" s="312"/>
      <c r="V951" s="309"/>
      <c r="W951" s="309"/>
      <c r="X951" s="309"/>
      <c r="Y951" s="309"/>
      <c r="Z951" s="309"/>
    </row>
    <row r="952" spans="1:26" ht="11.25" customHeight="1">
      <c r="A952" s="323"/>
      <c r="B952" s="309"/>
      <c r="C952" s="309"/>
      <c r="D952" s="309"/>
      <c r="E952" s="309"/>
      <c r="F952" s="309"/>
      <c r="G952" s="309"/>
      <c r="H952" s="309"/>
      <c r="I952" s="309"/>
      <c r="J952" s="309"/>
      <c r="K952" s="309"/>
      <c r="L952" s="309"/>
      <c r="M952" s="309"/>
      <c r="N952" s="309"/>
      <c r="O952" s="309"/>
      <c r="P952" s="309"/>
      <c r="Q952" s="309"/>
      <c r="R952" s="309"/>
      <c r="S952" s="309"/>
      <c r="T952" s="309"/>
      <c r="U952" s="312"/>
      <c r="V952" s="309"/>
      <c r="W952" s="309"/>
      <c r="X952" s="309"/>
      <c r="Y952" s="309"/>
      <c r="Z952" s="309"/>
    </row>
    <row r="953" spans="1:26" ht="11.25" customHeight="1">
      <c r="A953" s="323"/>
      <c r="B953" s="309"/>
      <c r="C953" s="309"/>
      <c r="D953" s="309"/>
      <c r="E953" s="309"/>
      <c r="F953" s="309"/>
      <c r="G953" s="309"/>
      <c r="H953" s="309"/>
      <c r="I953" s="309"/>
      <c r="J953" s="309"/>
      <c r="K953" s="309"/>
      <c r="L953" s="309"/>
      <c r="M953" s="309"/>
      <c r="N953" s="309"/>
      <c r="O953" s="309"/>
      <c r="P953" s="309"/>
      <c r="Q953" s="309"/>
      <c r="R953" s="309"/>
      <c r="S953" s="309"/>
      <c r="T953" s="309"/>
      <c r="U953" s="312"/>
      <c r="V953" s="309"/>
      <c r="W953" s="309"/>
      <c r="X953" s="309"/>
      <c r="Y953" s="309"/>
      <c r="Z953" s="309"/>
    </row>
    <row r="954" spans="1:26" ht="11.25" customHeight="1">
      <c r="A954" s="323"/>
      <c r="B954" s="309"/>
      <c r="C954" s="309"/>
      <c r="D954" s="309"/>
      <c r="E954" s="309"/>
      <c r="F954" s="309"/>
      <c r="G954" s="309"/>
      <c r="H954" s="309"/>
      <c r="I954" s="309"/>
      <c r="J954" s="309"/>
      <c r="K954" s="309"/>
      <c r="L954" s="309"/>
      <c r="M954" s="309"/>
      <c r="N954" s="309"/>
      <c r="O954" s="309"/>
      <c r="P954" s="309"/>
      <c r="Q954" s="309"/>
      <c r="R954" s="309"/>
      <c r="S954" s="309"/>
      <c r="T954" s="309"/>
      <c r="U954" s="312"/>
      <c r="V954" s="309"/>
      <c r="W954" s="309"/>
      <c r="X954" s="309"/>
      <c r="Y954" s="309"/>
      <c r="Z954" s="309"/>
    </row>
    <row r="955" spans="1:26" ht="11.25" customHeight="1">
      <c r="A955" s="323"/>
      <c r="B955" s="309"/>
      <c r="C955" s="309"/>
      <c r="D955" s="309"/>
      <c r="E955" s="309"/>
      <c r="F955" s="309"/>
      <c r="G955" s="309"/>
      <c r="H955" s="309"/>
      <c r="I955" s="309"/>
      <c r="J955" s="309"/>
      <c r="K955" s="309"/>
      <c r="L955" s="309"/>
      <c r="M955" s="309"/>
      <c r="N955" s="309"/>
      <c r="O955" s="309"/>
      <c r="P955" s="309"/>
      <c r="Q955" s="309"/>
      <c r="R955" s="309"/>
      <c r="S955" s="309"/>
      <c r="T955" s="309"/>
      <c r="U955" s="312"/>
      <c r="V955" s="309"/>
      <c r="W955" s="309"/>
      <c r="X955" s="309"/>
      <c r="Y955" s="309"/>
      <c r="Z955" s="309"/>
    </row>
    <row r="956" spans="1:26" ht="11.25" customHeight="1">
      <c r="A956" s="323"/>
      <c r="B956" s="309"/>
      <c r="C956" s="309"/>
      <c r="D956" s="309"/>
      <c r="E956" s="309"/>
      <c r="F956" s="309"/>
      <c r="G956" s="309"/>
      <c r="H956" s="309"/>
      <c r="I956" s="309"/>
      <c r="J956" s="309"/>
      <c r="K956" s="309"/>
      <c r="L956" s="309"/>
      <c r="M956" s="309"/>
      <c r="N956" s="309"/>
      <c r="O956" s="309"/>
      <c r="P956" s="309"/>
      <c r="Q956" s="309"/>
      <c r="R956" s="309"/>
      <c r="S956" s="309"/>
      <c r="T956" s="309"/>
      <c r="U956" s="312"/>
      <c r="V956" s="309"/>
      <c r="W956" s="309"/>
      <c r="X956" s="309"/>
      <c r="Y956" s="309"/>
      <c r="Z956" s="309"/>
    </row>
    <row r="957" spans="1:26" ht="11.25" customHeight="1">
      <c r="A957" s="323"/>
      <c r="B957" s="309"/>
      <c r="C957" s="309"/>
      <c r="D957" s="309"/>
      <c r="E957" s="309"/>
      <c r="F957" s="309"/>
      <c r="G957" s="309"/>
      <c r="H957" s="309"/>
      <c r="I957" s="309"/>
      <c r="J957" s="309"/>
      <c r="K957" s="309"/>
      <c r="L957" s="309"/>
      <c r="M957" s="309"/>
      <c r="N957" s="309"/>
      <c r="O957" s="309"/>
      <c r="P957" s="309"/>
      <c r="Q957" s="309"/>
      <c r="R957" s="309"/>
      <c r="S957" s="309"/>
      <c r="T957" s="309"/>
      <c r="U957" s="312"/>
      <c r="V957" s="309"/>
      <c r="W957" s="309"/>
      <c r="X957" s="309"/>
      <c r="Y957" s="309"/>
      <c r="Z957" s="309"/>
    </row>
    <row r="958" spans="1:26" ht="11.25" customHeight="1">
      <c r="A958" s="323"/>
      <c r="B958" s="309"/>
      <c r="C958" s="309"/>
      <c r="D958" s="309"/>
      <c r="E958" s="309"/>
      <c r="F958" s="309"/>
      <c r="G958" s="309"/>
      <c r="H958" s="309"/>
      <c r="I958" s="309"/>
      <c r="J958" s="309"/>
      <c r="K958" s="309"/>
      <c r="L958" s="309"/>
      <c r="M958" s="309"/>
      <c r="N958" s="309"/>
      <c r="O958" s="309"/>
      <c r="P958" s="309"/>
      <c r="Q958" s="309"/>
      <c r="R958" s="309"/>
      <c r="S958" s="309"/>
      <c r="T958" s="309"/>
      <c r="U958" s="312"/>
      <c r="V958" s="309"/>
      <c r="W958" s="309"/>
      <c r="X958" s="309"/>
      <c r="Y958" s="309"/>
      <c r="Z958" s="309"/>
    </row>
    <row r="959" spans="1:26" ht="11.25" customHeight="1">
      <c r="A959" s="323"/>
      <c r="B959" s="309"/>
      <c r="C959" s="309"/>
      <c r="D959" s="309"/>
      <c r="E959" s="309"/>
      <c r="F959" s="309"/>
      <c r="G959" s="309"/>
      <c r="H959" s="309"/>
      <c r="I959" s="309"/>
      <c r="J959" s="309"/>
      <c r="K959" s="309"/>
      <c r="L959" s="309"/>
      <c r="M959" s="309"/>
      <c r="N959" s="309"/>
      <c r="O959" s="309"/>
      <c r="P959" s="309"/>
      <c r="Q959" s="309"/>
      <c r="R959" s="309"/>
      <c r="S959" s="309"/>
      <c r="T959" s="309"/>
      <c r="U959" s="312"/>
      <c r="V959" s="309"/>
      <c r="W959" s="309"/>
      <c r="X959" s="309"/>
      <c r="Y959" s="309"/>
      <c r="Z959" s="309"/>
    </row>
    <row r="960" spans="1:26" ht="11.25" customHeight="1">
      <c r="A960" s="323"/>
      <c r="B960" s="309"/>
      <c r="C960" s="309"/>
      <c r="D960" s="309"/>
      <c r="E960" s="309"/>
      <c r="F960" s="309"/>
      <c r="G960" s="309"/>
      <c r="H960" s="309"/>
      <c r="I960" s="309"/>
      <c r="J960" s="309"/>
      <c r="K960" s="309"/>
      <c r="L960" s="309"/>
      <c r="M960" s="309"/>
      <c r="N960" s="309"/>
      <c r="O960" s="309"/>
      <c r="P960" s="309"/>
      <c r="Q960" s="309"/>
      <c r="R960" s="309"/>
      <c r="S960" s="309"/>
      <c r="T960" s="309"/>
      <c r="U960" s="312"/>
      <c r="V960" s="309"/>
      <c r="W960" s="309"/>
      <c r="X960" s="309"/>
      <c r="Y960" s="309"/>
      <c r="Z960" s="309"/>
    </row>
    <row r="961" spans="1:26" ht="11.25" customHeight="1">
      <c r="A961" s="323"/>
      <c r="B961" s="309"/>
      <c r="C961" s="309"/>
      <c r="D961" s="309"/>
      <c r="E961" s="309"/>
      <c r="F961" s="309"/>
      <c r="G961" s="309"/>
      <c r="H961" s="309"/>
      <c r="I961" s="309"/>
      <c r="J961" s="309"/>
      <c r="K961" s="309"/>
      <c r="L961" s="309"/>
      <c r="M961" s="309"/>
      <c r="N961" s="309"/>
      <c r="O961" s="309"/>
      <c r="P961" s="309"/>
      <c r="Q961" s="309"/>
      <c r="R961" s="309"/>
      <c r="S961" s="309"/>
      <c r="T961" s="309"/>
      <c r="U961" s="312"/>
      <c r="V961" s="309"/>
      <c r="W961" s="309"/>
      <c r="X961" s="309"/>
      <c r="Y961" s="309"/>
      <c r="Z961" s="309"/>
    </row>
    <row r="962" spans="1:26" ht="11.25" customHeight="1">
      <c r="A962" s="323"/>
      <c r="B962" s="309"/>
      <c r="C962" s="309"/>
      <c r="D962" s="309"/>
      <c r="E962" s="309"/>
      <c r="F962" s="309"/>
      <c r="G962" s="309"/>
      <c r="H962" s="309"/>
      <c r="I962" s="309"/>
      <c r="J962" s="309"/>
      <c r="K962" s="309"/>
      <c r="L962" s="309"/>
      <c r="M962" s="309"/>
      <c r="N962" s="309"/>
      <c r="O962" s="309"/>
      <c r="P962" s="309"/>
      <c r="Q962" s="309"/>
      <c r="R962" s="309"/>
      <c r="S962" s="309"/>
      <c r="T962" s="309"/>
      <c r="U962" s="312"/>
      <c r="V962" s="309"/>
      <c r="W962" s="309"/>
      <c r="X962" s="309"/>
      <c r="Y962" s="309"/>
      <c r="Z962" s="309"/>
    </row>
    <row r="963" spans="1:26" ht="11.25" customHeight="1">
      <c r="A963" s="323"/>
      <c r="B963" s="309"/>
      <c r="C963" s="309"/>
      <c r="D963" s="309"/>
      <c r="E963" s="309"/>
      <c r="F963" s="309"/>
      <c r="G963" s="309"/>
      <c r="H963" s="309"/>
      <c r="I963" s="309"/>
      <c r="J963" s="309"/>
      <c r="K963" s="309"/>
      <c r="L963" s="309"/>
      <c r="M963" s="309"/>
      <c r="N963" s="309"/>
      <c r="O963" s="309"/>
      <c r="P963" s="309"/>
      <c r="Q963" s="309"/>
      <c r="R963" s="309"/>
      <c r="S963" s="309"/>
      <c r="T963" s="309"/>
      <c r="U963" s="312"/>
      <c r="V963" s="309"/>
      <c r="W963" s="309"/>
      <c r="X963" s="309"/>
      <c r="Y963" s="309"/>
      <c r="Z963" s="309"/>
    </row>
    <row r="964" spans="1:26" ht="11.25" customHeight="1">
      <c r="A964" s="323"/>
      <c r="B964" s="309"/>
      <c r="C964" s="309"/>
      <c r="D964" s="309"/>
      <c r="E964" s="309"/>
      <c r="F964" s="309"/>
      <c r="G964" s="309"/>
      <c r="H964" s="309"/>
      <c r="I964" s="309"/>
      <c r="J964" s="309"/>
      <c r="K964" s="309"/>
      <c r="L964" s="309"/>
      <c r="M964" s="309"/>
      <c r="N964" s="309"/>
      <c r="O964" s="309"/>
      <c r="P964" s="309"/>
      <c r="Q964" s="309"/>
      <c r="R964" s="309"/>
      <c r="S964" s="309"/>
      <c r="T964" s="309"/>
      <c r="U964" s="312"/>
      <c r="V964" s="309"/>
      <c r="W964" s="309"/>
      <c r="X964" s="309"/>
      <c r="Y964" s="309"/>
      <c r="Z964" s="309"/>
    </row>
    <row r="965" spans="1:26" ht="11.25" customHeight="1">
      <c r="A965" s="323"/>
      <c r="B965" s="309"/>
      <c r="C965" s="309"/>
      <c r="D965" s="309"/>
      <c r="E965" s="309"/>
      <c r="F965" s="309"/>
      <c r="G965" s="309"/>
      <c r="H965" s="309"/>
      <c r="I965" s="309"/>
      <c r="J965" s="309"/>
      <c r="K965" s="309"/>
      <c r="L965" s="309"/>
      <c r="M965" s="309"/>
      <c r="N965" s="309"/>
      <c r="O965" s="309"/>
      <c r="P965" s="309"/>
      <c r="Q965" s="309"/>
      <c r="R965" s="309"/>
      <c r="S965" s="309"/>
      <c r="T965" s="309"/>
      <c r="U965" s="312"/>
      <c r="V965" s="309"/>
      <c r="W965" s="309"/>
      <c r="X965" s="309"/>
      <c r="Y965" s="309"/>
      <c r="Z965" s="309"/>
    </row>
    <row r="966" spans="1:26" ht="11.25" customHeight="1">
      <c r="A966" s="323"/>
      <c r="B966" s="309"/>
      <c r="C966" s="309"/>
      <c r="D966" s="309"/>
      <c r="E966" s="309"/>
      <c r="F966" s="309"/>
      <c r="G966" s="309"/>
      <c r="H966" s="309"/>
      <c r="I966" s="309"/>
      <c r="J966" s="309"/>
      <c r="K966" s="309"/>
      <c r="L966" s="309"/>
      <c r="M966" s="309"/>
      <c r="N966" s="309"/>
      <c r="O966" s="309"/>
      <c r="P966" s="309"/>
      <c r="Q966" s="309"/>
      <c r="R966" s="309"/>
      <c r="S966" s="309"/>
      <c r="T966" s="309"/>
      <c r="U966" s="312"/>
      <c r="V966" s="309"/>
      <c r="W966" s="309"/>
      <c r="X966" s="309"/>
      <c r="Y966" s="309"/>
      <c r="Z966" s="309"/>
    </row>
    <row r="967" spans="1:26" ht="11.25" customHeight="1">
      <c r="A967" s="323"/>
      <c r="B967" s="309"/>
      <c r="C967" s="309"/>
      <c r="D967" s="309"/>
      <c r="E967" s="309"/>
      <c r="F967" s="309"/>
      <c r="G967" s="309"/>
      <c r="H967" s="309"/>
      <c r="I967" s="309"/>
      <c r="J967" s="309"/>
      <c r="K967" s="309"/>
      <c r="L967" s="309"/>
      <c r="M967" s="309"/>
      <c r="N967" s="309"/>
      <c r="O967" s="309"/>
      <c r="P967" s="309"/>
      <c r="Q967" s="309"/>
      <c r="R967" s="309"/>
      <c r="S967" s="309"/>
      <c r="T967" s="309"/>
      <c r="U967" s="312"/>
      <c r="V967" s="309"/>
      <c r="W967" s="309"/>
      <c r="X967" s="309"/>
      <c r="Y967" s="309"/>
      <c r="Z967" s="309"/>
    </row>
    <row r="968" spans="1:26" ht="11.25" customHeight="1">
      <c r="A968" s="323"/>
      <c r="B968" s="309"/>
      <c r="C968" s="309"/>
      <c r="D968" s="309"/>
      <c r="E968" s="309"/>
      <c r="F968" s="309"/>
      <c r="G968" s="309"/>
      <c r="H968" s="309"/>
      <c r="I968" s="309"/>
      <c r="J968" s="309"/>
      <c r="K968" s="309"/>
      <c r="L968" s="309"/>
      <c r="M968" s="309"/>
      <c r="N968" s="309"/>
      <c r="O968" s="309"/>
      <c r="P968" s="309"/>
      <c r="Q968" s="309"/>
      <c r="R968" s="309"/>
      <c r="S968" s="309"/>
      <c r="T968" s="309"/>
      <c r="U968" s="312"/>
      <c r="V968" s="309"/>
      <c r="W968" s="309"/>
      <c r="X968" s="309"/>
      <c r="Y968" s="309"/>
      <c r="Z968" s="309"/>
    </row>
    <row r="969" spans="1:26" ht="11.25" customHeight="1">
      <c r="A969" s="323"/>
      <c r="B969" s="309"/>
      <c r="C969" s="309"/>
      <c r="D969" s="309"/>
      <c r="E969" s="309"/>
      <c r="F969" s="309"/>
      <c r="G969" s="309"/>
      <c r="H969" s="309"/>
      <c r="I969" s="309"/>
      <c r="J969" s="309"/>
      <c r="K969" s="309"/>
      <c r="L969" s="309"/>
      <c r="M969" s="309"/>
      <c r="N969" s="309"/>
      <c r="O969" s="309"/>
      <c r="P969" s="309"/>
      <c r="Q969" s="309"/>
      <c r="R969" s="309"/>
      <c r="S969" s="309"/>
      <c r="T969" s="309"/>
      <c r="U969" s="312"/>
      <c r="V969" s="309"/>
      <c r="W969" s="309"/>
      <c r="X969" s="309"/>
      <c r="Y969" s="309"/>
      <c r="Z969" s="309"/>
    </row>
    <row r="970" spans="1:26" ht="11.25" customHeight="1">
      <c r="A970" s="323"/>
      <c r="B970" s="309"/>
      <c r="C970" s="309"/>
      <c r="D970" s="309"/>
      <c r="E970" s="309"/>
      <c r="F970" s="309"/>
      <c r="G970" s="309"/>
      <c r="H970" s="309"/>
      <c r="I970" s="309"/>
      <c r="J970" s="309"/>
      <c r="K970" s="309"/>
      <c r="L970" s="309"/>
      <c r="M970" s="309"/>
      <c r="N970" s="309"/>
      <c r="O970" s="309"/>
      <c r="P970" s="309"/>
      <c r="Q970" s="309"/>
      <c r="R970" s="309"/>
      <c r="S970" s="309"/>
      <c r="T970" s="309"/>
      <c r="U970" s="312"/>
      <c r="V970" s="309"/>
      <c r="W970" s="309"/>
      <c r="X970" s="309"/>
      <c r="Y970" s="309"/>
      <c r="Z970" s="309"/>
    </row>
    <row r="971" spans="1:26" ht="11.25" customHeight="1">
      <c r="A971" s="323"/>
      <c r="B971" s="309"/>
      <c r="C971" s="309"/>
      <c r="D971" s="309"/>
      <c r="E971" s="309"/>
      <c r="F971" s="309"/>
      <c r="G971" s="309"/>
      <c r="H971" s="309"/>
      <c r="I971" s="309"/>
      <c r="J971" s="309"/>
      <c r="K971" s="309"/>
      <c r="L971" s="309"/>
      <c r="M971" s="309"/>
      <c r="N971" s="309"/>
      <c r="O971" s="309"/>
      <c r="P971" s="309"/>
      <c r="Q971" s="309"/>
      <c r="R971" s="309"/>
      <c r="S971" s="309"/>
      <c r="T971" s="309"/>
      <c r="U971" s="312"/>
      <c r="V971" s="309"/>
      <c r="W971" s="309"/>
      <c r="X971" s="309"/>
      <c r="Y971" s="309"/>
      <c r="Z971" s="309"/>
    </row>
    <row r="972" spans="1:26" ht="11.25" customHeight="1">
      <c r="A972" s="323"/>
      <c r="B972" s="309"/>
      <c r="C972" s="309"/>
      <c r="D972" s="309"/>
      <c r="E972" s="309"/>
      <c r="F972" s="309"/>
      <c r="G972" s="309"/>
      <c r="H972" s="309"/>
      <c r="I972" s="309"/>
      <c r="J972" s="309"/>
      <c r="K972" s="309"/>
      <c r="L972" s="309"/>
      <c r="M972" s="309"/>
      <c r="N972" s="309"/>
      <c r="O972" s="309"/>
      <c r="P972" s="309"/>
      <c r="Q972" s="309"/>
      <c r="R972" s="309"/>
      <c r="S972" s="309"/>
      <c r="T972" s="309"/>
      <c r="U972" s="312"/>
      <c r="V972" s="309"/>
      <c r="W972" s="309"/>
      <c r="X972" s="309"/>
      <c r="Y972" s="309"/>
      <c r="Z972" s="309"/>
    </row>
    <row r="973" spans="1:26" ht="11.25" customHeight="1">
      <c r="A973" s="323"/>
      <c r="B973" s="309"/>
      <c r="C973" s="309"/>
      <c r="D973" s="309"/>
      <c r="E973" s="309"/>
      <c r="F973" s="309"/>
      <c r="G973" s="309"/>
      <c r="H973" s="309"/>
      <c r="I973" s="309"/>
      <c r="J973" s="309"/>
      <c r="K973" s="309"/>
      <c r="L973" s="309"/>
      <c r="M973" s="309"/>
      <c r="N973" s="309"/>
      <c r="O973" s="309"/>
      <c r="P973" s="309"/>
      <c r="Q973" s="309"/>
      <c r="R973" s="309"/>
      <c r="S973" s="309"/>
      <c r="T973" s="309"/>
      <c r="U973" s="312"/>
      <c r="V973" s="309"/>
      <c r="W973" s="309"/>
      <c r="X973" s="309"/>
      <c r="Y973" s="309"/>
      <c r="Z973" s="309"/>
    </row>
    <row r="974" spans="1:26" ht="11.25" customHeight="1">
      <c r="A974" s="323"/>
      <c r="B974" s="309"/>
      <c r="C974" s="309"/>
      <c r="D974" s="309"/>
      <c r="E974" s="309"/>
      <c r="F974" s="309"/>
      <c r="G974" s="309"/>
      <c r="H974" s="309"/>
      <c r="I974" s="309"/>
      <c r="J974" s="309"/>
      <c r="K974" s="309"/>
      <c r="L974" s="309"/>
      <c r="M974" s="309"/>
      <c r="N974" s="309"/>
      <c r="O974" s="309"/>
      <c r="P974" s="309"/>
      <c r="Q974" s="309"/>
      <c r="R974" s="309"/>
      <c r="S974" s="309"/>
      <c r="T974" s="309"/>
      <c r="U974" s="312"/>
      <c r="V974" s="309"/>
      <c r="W974" s="309"/>
      <c r="X974" s="309"/>
      <c r="Y974" s="309"/>
      <c r="Z974" s="309"/>
    </row>
    <row r="975" spans="1:26" ht="11.25" customHeight="1">
      <c r="A975" s="323"/>
      <c r="B975" s="309"/>
      <c r="C975" s="309"/>
      <c r="D975" s="309"/>
      <c r="E975" s="309"/>
      <c r="F975" s="309"/>
      <c r="G975" s="309"/>
      <c r="H975" s="309"/>
      <c r="I975" s="309"/>
      <c r="J975" s="309"/>
      <c r="K975" s="309"/>
      <c r="L975" s="309"/>
      <c r="M975" s="309"/>
      <c r="N975" s="309"/>
      <c r="O975" s="309"/>
      <c r="P975" s="309"/>
      <c r="Q975" s="309"/>
      <c r="R975" s="309"/>
      <c r="S975" s="309"/>
      <c r="T975" s="309"/>
      <c r="U975" s="312"/>
      <c r="V975" s="309"/>
      <c r="W975" s="309"/>
      <c r="X975" s="309"/>
      <c r="Y975" s="309"/>
      <c r="Z975" s="309"/>
    </row>
    <row r="976" spans="1:26" ht="11.25" customHeight="1">
      <c r="A976" s="323"/>
      <c r="B976" s="309"/>
      <c r="C976" s="309"/>
      <c r="D976" s="309"/>
      <c r="E976" s="309"/>
      <c r="F976" s="309"/>
      <c r="G976" s="309"/>
      <c r="H976" s="309"/>
      <c r="I976" s="309"/>
      <c r="J976" s="309"/>
      <c r="K976" s="309"/>
      <c r="L976" s="309"/>
      <c r="M976" s="309"/>
      <c r="N976" s="309"/>
      <c r="O976" s="309"/>
      <c r="P976" s="309"/>
      <c r="Q976" s="309"/>
      <c r="R976" s="309"/>
      <c r="S976" s="309"/>
      <c r="T976" s="309"/>
      <c r="U976" s="312"/>
      <c r="V976" s="309"/>
      <c r="W976" s="309"/>
      <c r="X976" s="309"/>
      <c r="Y976" s="309"/>
      <c r="Z976" s="309"/>
    </row>
    <row r="977" spans="1:26" ht="11.25" customHeight="1">
      <c r="A977" s="323"/>
      <c r="B977" s="309"/>
      <c r="C977" s="309"/>
      <c r="D977" s="309"/>
      <c r="E977" s="309"/>
      <c r="F977" s="309"/>
      <c r="G977" s="309"/>
      <c r="H977" s="309"/>
      <c r="I977" s="309"/>
      <c r="J977" s="309"/>
      <c r="K977" s="309"/>
      <c r="L977" s="309"/>
      <c r="M977" s="309"/>
      <c r="N977" s="309"/>
      <c r="O977" s="309"/>
      <c r="P977" s="309"/>
      <c r="Q977" s="309"/>
      <c r="R977" s="309"/>
      <c r="S977" s="309"/>
      <c r="T977" s="309"/>
      <c r="U977" s="312"/>
      <c r="V977" s="309"/>
      <c r="W977" s="309"/>
      <c r="X977" s="309"/>
      <c r="Y977" s="309"/>
      <c r="Z977" s="309"/>
    </row>
    <row r="978" spans="1:26" ht="11.25" customHeight="1">
      <c r="A978" s="323"/>
      <c r="B978" s="309"/>
      <c r="C978" s="309"/>
      <c r="D978" s="309"/>
      <c r="E978" s="309"/>
      <c r="F978" s="309"/>
      <c r="G978" s="309"/>
      <c r="H978" s="309"/>
      <c r="I978" s="309"/>
      <c r="J978" s="309"/>
      <c r="K978" s="309"/>
      <c r="L978" s="309"/>
      <c r="M978" s="309"/>
      <c r="N978" s="309"/>
      <c r="O978" s="309"/>
      <c r="P978" s="309"/>
      <c r="Q978" s="309"/>
      <c r="R978" s="309"/>
      <c r="S978" s="309"/>
      <c r="T978" s="309"/>
      <c r="U978" s="312"/>
      <c r="V978" s="309"/>
      <c r="W978" s="309"/>
      <c r="X978" s="309"/>
      <c r="Y978" s="309"/>
      <c r="Z978" s="309"/>
    </row>
    <row r="979" spans="1:26" ht="11.25" customHeight="1">
      <c r="A979" s="323"/>
      <c r="B979" s="309"/>
      <c r="C979" s="309"/>
      <c r="D979" s="309"/>
      <c r="E979" s="309"/>
      <c r="F979" s="309"/>
      <c r="G979" s="309"/>
      <c r="H979" s="309"/>
      <c r="I979" s="309"/>
      <c r="J979" s="309"/>
      <c r="K979" s="309"/>
      <c r="L979" s="309"/>
      <c r="M979" s="309"/>
      <c r="N979" s="309"/>
      <c r="O979" s="309"/>
      <c r="P979" s="309"/>
      <c r="Q979" s="309"/>
      <c r="R979" s="309"/>
      <c r="S979" s="309"/>
      <c r="T979" s="309"/>
      <c r="U979" s="312"/>
      <c r="V979" s="309"/>
      <c r="W979" s="309"/>
      <c r="X979" s="309"/>
      <c r="Y979" s="309"/>
      <c r="Z979" s="309"/>
    </row>
    <row r="980" spans="1:26" ht="11.25" customHeight="1">
      <c r="A980" s="323"/>
      <c r="B980" s="309"/>
      <c r="C980" s="309"/>
      <c r="D980" s="309"/>
      <c r="E980" s="309"/>
      <c r="F980" s="309"/>
      <c r="G980" s="309"/>
      <c r="H980" s="309"/>
      <c r="I980" s="309"/>
      <c r="J980" s="309"/>
      <c r="K980" s="309"/>
      <c r="L980" s="309"/>
      <c r="M980" s="309"/>
      <c r="N980" s="309"/>
      <c r="O980" s="309"/>
      <c r="P980" s="309"/>
      <c r="Q980" s="309"/>
      <c r="R980" s="309"/>
      <c r="S980" s="309"/>
      <c r="T980" s="309"/>
      <c r="U980" s="312"/>
      <c r="V980" s="309"/>
      <c r="W980" s="309"/>
      <c r="X980" s="309"/>
      <c r="Y980" s="309"/>
      <c r="Z980" s="309"/>
    </row>
    <row r="981" spans="1:26" ht="11.25" customHeight="1">
      <c r="A981" s="323"/>
      <c r="B981" s="309"/>
      <c r="C981" s="309"/>
      <c r="D981" s="309"/>
      <c r="E981" s="309"/>
      <c r="F981" s="309"/>
      <c r="G981" s="309"/>
      <c r="H981" s="309"/>
      <c r="I981" s="309"/>
      <c r="J981" s="309"/>
      <c r="K981" s="309"/>
      <c r="L981" s="309"/>
      <c r="M981" s="309"/>
      <c r="N981" s="309"/>
      <c r="O981" s="309"/>
      <c r="P981" s="309"/>
      <c r="Q981" s="309"/>
      <c r="R981" s="309"/>
      <c r="S981" s="309"/>
      <c r="T981" s="309"/>
      <c r="U981" s="312"/>
      <c r="V981" s="309"/>
      <c r="W981" s="309"/>
      <c r="X981" s="309"/>
      <c r="Y981" s="309"/>
      <c r="Z981" s="309"/>
    </row>
    <row r="982" spans="1:26" ht="11.25" customHeight="1">
      <c r="A982" s="323"/>
      <c r="B982" s="309"/>
      <c r="C982" s="309"/>
      <c r="D982" s="309"/>
      <c r="E982" s="309"/>
      <c r="F982" s="309"/>
      <c r="G982" s="309"/>
      <c r="H982" s="309"/>
      <c r="I982" s="309"/>
      <c r="J982" s="309"/>
      <c r="K982" s="309"/>
      <c r="L982" s="309"/>
      <c r="M982" s="309"/>
      <c r="N982" s="309"/>
      <c r="O982" s="309"/>
      <c r="P982" s="309"/>
      <c r="Q982" s="309"/>
      <c r="R982" s="309"/>
      <c r="S982" s="309"/>
      <c r="T982" s="309"/>
      <c r="U982" s="312"/>
      <c r="V982" s="309"/>
      <c r="W982" s="309"/>
      <c r="X982" s="309"/>
      <c r="Y982" s="309"/>
      <c r="Z982" s="309"/>
    </row>
    <row r="983" spans="1:26" ht="11.25" customHeight="1">
      <c r="A983" s="323"/>
      <c r="B983" s="309"/>
      <c r="C983" s="309"/>
      <c r="D983" s="309"/>
      <c r="E983" s="309"/>
      <c r="F983" s="309"/>
      <c r="G983" s="309"/>
      <c r="H983" s="309"/>
      <c r="I983" s="309"/>
      <c r="J983" s="309"/>
      <c r="K983" s="309"/>
      <c r="L983" s="309"/>
      <c r="M983" s="309"/>
      <c r="N983" s="309"/>
      <c r="O983" s="309"/>
      <c r="P983" s="309"/>
      <c r="Q983" s="309"/>
      <c r="R983" s="309"/>
      <c r="S983" s="309"/>
      <c r="T983" s="309"/>
      <c r="U983" s="312"/>
      <c r="V983" s="309"/>
      <c r="W983" s="309"/>
      <c r="X983" s="309"/>
      <c r="Y983" s="309"/>
      <c r="Z983" s="309"/>
    </row>
    <row r="984" spans="1:26" ht="11.25" customHeight="1">
      <c r="A984" s="323"/>
      <c r="B984" s="309"/>
      <c r="C984" s="309"/>
      <c r="D984" s="309"/>
      <c r="E984" s="309"/>
      <c r="F984" s="309"/>
      <c r="G984" s="309"/>
      <c r="H984" s="309"/>
      <c r="I984" s="309"/>
      <c r="J984" s="309"/>
      <c r="K984" s="309"/>
      <c r="L984" s="309"/>
      <c r="M984" s="309"/>
      <c r="N984" s="309"/>
      <c r="O984" s="309"/>
      <c r="P984" s="309"/>
      <c r="Q984" s="309"/>
      <c r="R984" s="309"/>
      <c r="S984" s="309"/>
      <c r="T984" s="309"/>
      <c r="U984" s="312"/>
      <c r="V984" s="309"/>
      <c r="W984" s="309"/>
      <c r="X984" s="309"/>
      <c r="Y984" s="309"/>
      <c r="Z984" s="309"/>
    </row>
    <row r="985" spans="1:26" ht="11.25" customHeight="1">
      <c r="A985" s="323"/>
      <c r="B985" s="309"/>
      <c r="C985" s="309"/>
      <c r="D985" s="309"/>
      <c r="E985" s="309"/>
      <c r="F985" s="309"/>
      <c r="G985" s="309"/>
      <c r="H985" s="309"/>
      <c r="I985" s="309"/>
      <c r="J985" s="309"/>
      <c r="K985" s="309"/>
      <c r="L985" s="309"/>
      <c r="M985" s="309"/>
      <c r="N985" s="309"/>
      <c r="O985" s="309"/>
      <c r="P985" s="309"/>
      <c r="Q985" s="309"/>
      <c r="R985" s="309"/>
      <c r="S985" s="309"/>
      <c r="T985" s="309"/>
      <c r="U985" s="312"/>
      <c r="V985" s="309"/>
      <c r="W985" s="309"/>
      <c r="X985" s="309"/>
      <c r="Y985" s="309"/>
      <c r="Z985" s="309"/>
    </row>
    <row r="986" spans="1:26" ht="11.25" customHeight="1">
      <c r="A986" s="323"/>
      <c r="B986" s="309"/>
      <c r="C986" s="309"/>
      <c r="D986" s="309"/>
      <c r="E986" s="309"/>
      <c r="F986" s="309"/>
      <c r="G986" s="309"/>
      <c r="H986" s="309"/>
      <c r="I986" s="309"/>
      <c r="J986" s="309"/>
      <c r="K986" s="309"/>
      <c r="L986" s="309"/>
      <c r="M986" s="309"/>
      <c r="N986" s="309"/>
      <c r="O986" s="309"/>
      <c r="P986" s="309"/>
      <c r="Q986" s="309"/>
      <c r="R986" s="309"/>
      <c r="S986" s="309"/>
      <c r="T986" s="309"/>
      <c r="U986" s="312"/>
      <c r="V986" s="309"/>
      <c r="W986" s="309"/>
      <c r="X986" s="309"/>
      <c r="Y986" s="309"/>
      <c r="Z986" s="309"/>
    </row>
    <row r="987" spans="1:26" ht="11.25" customHeight="1">
      <c r="A987" s="323"/>
      <c r="B987" s="309"/>
      <c r="C987" s="309"/>
      <c r="D987" s="309"/>
      <c r="E987" s="309"/>
      <c r="F987" s="309"/>
      <c r="G987" s="309"/>
      <c r="H987" s="309"/>
      <c r="I987" s="309"/>
      <c r="J987" s="309"/>
      <c r="K987" s="309"/>
      <c r="L987" s="309"/>
      <c r="M987" s="309"/>
      <c r="N987" s="309"/>
      <c r="O987" s="309"/>
      <c r="P987" s="309"/>
      <c r="Q987" s="309"/>
      <c r="R987" s="309"/>
      <c r="S987" s="309"/>
      <c r="T987" s="309"/>
      <c r="U987" s="312"/>
      <c r="V987" s="309"/>
      <c r="W987" s="309"/>
      <c r="X987" s="309"/>
      <c r="Y987" s="309"/>
      <c r="Z987" s="309"/>
    </row>
    <row r="988" spans="1:26" ht="11.25" customHeight="1">
      <c r="A988" s="323"/>
      <c r="B988" s="309"/>
      <c r="C988" s="309"/>
      <c r="D988" s="309"/>
      <c r="E988" s="309"/>
      <c r="F988" s="309"/>
      <c r="G988" s="309"/>
      <c r="H988" s="309"/>
      <c r="I988" s="309"/>
      <c r="J988" s="309"/>
      <c r="K988" s="309"/>
      <c r="L988" s="309"/>
      <c r="M988" s="309"/>
      <c r="N988" s="309"/>
      <c r="O988" s="309"/>
      <c r="P988" s="309"/>
      <c r="Q988" s="309"/>
      <c r="R988" s="309"/>
      <c r="S988" s="309"/>
      <c r="T988" s="309"/>
      <c r="U988" s="312"/>
      <c r="V988" s="309"/>
      <c r="W988" s="309"/>
      <c r="X988" s="309"/>
      <c r="Y988" s="309"/>
      <c r="Z988" s="309"/>
    </row>
    <row r="989" spans="1:26" ht="11.25" customHeight="1">
      <c r="A989" s="323"/>
      <c r="B989" s="309"/>
      <c r="C989" s="309"/>
      <c r="D989" s="309"/>
      <c r="E989" s="309"/>
      <c r="F989" s="309"/>
      <c r="G989" s="309"/>
      <c r="H989" s="309"/>
      <c r="I989" s="309"/>
      <c r="J989" s="309"/>
      <c r="K989" s="309"/>
      <c r="L989" s="309"/>
      <c r="M989" s="309"/>
      <c r="N989" s="309"/>
      <c r="O989" s="309"/>
      <c r="P989" s="309"/>
      <c r="Q989" s="309"/>
      <c r="R989" s="309"/>
      <c r="S989" s="309"/>
      <c r="T989" s="309"/>
      <c r="U989" s="312"/>
      <c r="V989" s="309"/>
      <c r="W989" s="309"/>
      <c r="X989" s="309"/>
      <c r="Y989" s="309"/>
      <c r="Z989" s="309"/>
    </row>
    <row r="990" spans="1:26" ht="11.25" customHeight="1">
      <c r="A990" s="323"/>
      <c r="B990" s="309"/>
      <c r="C990" s="309"/>
      <c r="D990" s="309"/>
      <c r="E990" s="309"/>
      <c r="F990" s="309"/>
      <c r="G990" s="309"/>
      <c r="H990" s="309"/>
      <c r="I990" s="309"/>
      <c r="J990" s="309"/>
      <c r="K990" s="309"/>
      <c r="L990" s="309"/>
      <c r="M990" s="309"/>
      <c r="N990" s="309"/>
      <c r="O990" s="309"/>
      <c r="P990" s="309"/>
      <c r="Q990" s="309"/>
      <c r="R990" s="309"/>
      <c r="S990" s="309"/>
      <c r="T990" s="309"/>
      <c r="U990" s="312"/>
      <c r="V990" s="309"/>
      <c r="W990" s="309"/>
      <c r="X990" s="309"/>
      <c r="Y990" s="309"/>
      <c r="Z990" s="309"/>
    </row>
    <row r="991" spans="1:26" ht="11.25" customHeight="1">
      <c r="A991" s="323"/>
      <c r="B991" s="309"/>
      <c r="C991" s="309"/>
      <c r="D991" s="309"/>
      <c r="E991" s="309"/>
      <c r="F991" s="309"/>
      <c r="G991" s="309"/>
      <c r="H991" s="309"/>
      <c r="I991" s="309"/>
      <c r="J991" s="309"/>
      <c r="K991" s="309"/>
      <c r="L991" s="309"/>
      <c r="M991" s="309"/>
      <c r="N991" s="309"/>
      <c r="O991" s="309"/>
      <c r="P991" s="309"/>
      <c r="Q991" s="309"/>
      <c r="R991" s="309"/>
      <c r="S991" s="309"/>
      <c r="T991" s="309"/>
      <c r="U991" s="312"/>
      <c r="V991" s="309"/>
      <c r="W991" s="309"/>
      <c r="X991" s="309"/>
      <c r="Y991" s="309"/>
      <c r="Z991" s="309"/>
    </row>
    <row r="992" spans="1:26" ht="11.25" customHeight="1">
      <c r="A992" s="323"/>
      <c r="B992" s="309"/>
      <c r="C992" s="309"/>
      <c r="D992" s="309"/>
      <c r="E992" s="309"/>
      <c r="F992" s="309"/>
      <c r="G992" s="309"/>
      <c r="H992" s="309"/>
      <c r="I992" s="309"/>
      <c r="J992" s="309"/>
      <c r="K992" s="309"/>
      <c r="L992" s="309"/>
      <c r="M992" s="309"/>
      <c r="N992" s="309"/>
      <c r="O992" s="309"/>
      <c r="P992" s="309"/>
      <c r="Q992" s="309"/>
      <c r="R992" s="309"/>
      <c r="S992" s="309"/>
      <c r="T992" s="309"/>
      <c r="U992" s="312"/>
      <c r="V992" s="309"/>
      <c r="W992" s="309"/>
      <c r="X992" s="309"/>
      <c r="Y992" s="309"/>
      <c r="Z992" s="309"/>
    </row>
    <row r="993" spans="1:26" ht="11.25" customHeight="1">
      <c r="A993" s="323"/>
      <c r="B993" s="309"/>
      <c r="C993" s="309"/>
      <c r="D993" s="309"/>
      <c r="E993" s="309"/>
      <c r="F993" s="309"/>
      <c r="G993" s="309"/>
      <c r="H993" s="309"/>
      <c r="I993" s="309"/>
      <c r="J993" s="309"/>
      <c r="K993" s="309"/>
      <c r="L993" s="309"/>
      <c r="M993" s="309"/>
      <c r="N993" s="309"/>
      <c r="O993" s="309"/>
      <c r="P993" s="309"/>
      <c r="Q993" s="309"/>
      <c r="R993" s="309"/>
      <c r="S993" s="309"/>
      <c r="T993" s="309"/>
      <c r="U993" s="312"/>
      <c r="V993" s="309"/>
      <c r="W993" s="309"/>
      <c r="X993" s="309"/>
      <c r="Y993" s="309"/>
      <c r="Z993" s="309"/>
    </row>
    <row r="994" spans="1:26" ht="11.25" customHeight="1">
      <c r="A994" s="323"/>
      <c r="B994" s="309"/>
      <c r="C994" s="309"/>
      <c r="D994" s="309"/>
      <c r="E994" s="309"/>
      <c r="F994" s="309"/>
      <c r="G994" s="309"/>
      <c r="H994" s="309"/>
      <c r="I994" s="309"/>
      <c r="J994" s="309"/>
      <c r="K994" s="309"/>
      <c r="L994" s="309"/>
      <c r="M994" s="309"/>
      <c r="N994" s="309"/>
      <c r="O994" s="309"/>
      <c r="P994" s="309"/>
      <c r="Q994" s="309"/>
      <c r="R994" s="309"/>
      <c r="S994" s="309"/>
      <c r="T994" s="309"/>
      <c r="U994" s="312"/>
      <c r="V994" s="309"/>
      <c r="W994" s="309"/>
      <c r="X994" s="309"/>
      <c r="Y994" s="309"/>
      <c r="Z994" s="309"/>
    </row>
    <row r="995" spans="1:26" ht="11.25" customHeight="1">
      <c r="A995" s="323"/>
      <c r="B995" s="309"/>
      <c r="C995" s="309"/>
      <c r="D995" s="309"/>
      <c r="E995" s="309"/>
      <c r="F995" s="309"/>
      <c r="G995" s="309"/>
      <c r="H995" s="309"/>
      <c r="I995" s="309"/>
      <c r="J995" s="309"/>
      <c r="K995" s="309"/>
      <c r="L995" s="309"/>
      <c r="M995" s="309"/>
      <c r="N995" s="309"/>
      <c r="O995" s="309"/>
      <c r="P995" s="309"/>
      <c r="Q995" s="309"/>
      <c r="R995" s="309"/>
      <c r="S995" s="309"/>
      <c r="T995" s="309"/>
      <c r="U995" s="312"/>
      <c r="V995" s="309"/>
      <c r="W995" s="309"/>
      <c r="X995" s="309"/>
      <c r="Y995" s="309"/>
      <c r="Z995" s="309"/>
    </row>
    <row r="996" spans="1:26" ht="11.25" customHeight="1">
      <c r="A996" s="323"/>
      <c r="B996" s="309"/>
      <c r="C996" s="309"/>
      <c r="D996" s="309"/>
      <c r="E996" s="309"/>
      <c r="F996" s="309"/>
      <c r="G996" s="309"/>
      <c r="H996" s="309"/>
      <c r="I996" s="309"/>
      <c r="J996" s="309"/>
      <c r="K996" s="309"/>
      <c r="L996" s="309"/>
      <c r="M996" s="309"/>
      <c r="N996" s="309"/>
      <c r="O996" s="309"/>
      <c r="P996" s="309"/>
      <c r="Q996" s="309"/>
      <c r="R996" s="309"/>
      <c r="S996" s="309"/>
      <c r="T996" s="309"/>
      <c r="U996" s="312"/>
      <c r="V996" s="309"/>
      <c r="W996" s="309"/>
      <c r="X996" s="309"/>
      <c r="Y996" s="309"/>
      <c r="Z996" s="309"/>
    </row>
    <row r="997" spans="1:26" ht="11.25" customHeight="1">
      <c r="A997" s="323"/>
      <c r="B997" s="309"/>
      <c r="C997" s="309"/>
      <c r="D997" s="309"/>
      <c r="E997" s="309"/>
      <c r="F997" s="309"/>
      <c r="G997" s="309"/>
      <c r="H997" s="309"/>
      <c r="I997" s="309"/>
      <c r="J997" s="309"/>
      <c r="K997" s="309"/>
      <c r="L997" s="309"/>
      <c r="M997" s="309"/>
      <c r="N997" s="309"/>
      <c r="O997" s="309"/>
      <c r="P997" s="309"/>
      <c r="Q997" s="309"/>
      <c r="R997" s="309"/>
      <c r="S997" s="309"/>
      <c r="T997" s="309"/>
      <c r="U997" s="312"/>
      <c r="V997" s="309"/>
      <c r="W997" s="309"/>
      <c r="X997" s="309"/>
      <c r="Y997" s="309"/>
      <c r="Z997" s="309"/>
    </row>
    <row r="998" spans="1:26" ht="11.25" customHeight="1">
      <c r="A998" s="323"/>
      <c r="B998" s="309"/>
      <c r="C998" s="309"/>
      <c r="D998" s="309"/>
      <c r="E998" s="309"/>
      <c r="F998" s="309"/>
      <c r="G998" s="309"/>
      <c r="H998" s="309"/>
      <c r="I998" s="309"/>
      <c r="J998" s="309"/>
      <c r="K998" s="309"/>
      <c r="L998" s="309"/>
      <c r="M998" s="309"/>
      <c r="N998" s="309"/>
      <c r="O998" s="309"/>
      <c r="P998" s="309"/>
      <c r="Q998" s="309"/>
      <c r="R998" s="309"/>
      <c r="S998" s="309"/>
      <c r="T998" s="309"/>
      <c r="U998" s="312"/>
      <c r="V998" s="309"/>
      <c r="W998" s="309"/>
      <c r="X998" s="309"/>
      <c r="Y998" s="309"/>
      <c r="Z998" s="309"/>
    </row>
    <row r="999" spans="1:26" ht="11.25" customHeight="1">
      <c r="A999" s="323"/>
      <c r="B999" s="309"/>
      <c r="C999" s="309"/>
      <c r="D999" s="309"/>
      <c r="E999" s="309"/>
      <c r="F999" s="309"/>
      <c r="G999" s="309"/>
      <c r="H999" s="309"/>
      <c r="I999" s="309"/>
      <c r="J999" s="309"/>
      <c r="K999" s="309"/>
      <c r="L999" s="309"/>
      <c r="M999" s="309"/>
      <c r="N999" s="309"/>
      <c r="O999" s="309"/>
      <c r="P999" s="309"/>
      <c r="Q999" s="309"/>
      <c r="R999" s="309"/>
      <c r="S999" s="309"/>
      <c r="T999" s="309"/>
      <c r="U999" s="312"/>
      <c r="V999" s="309"/>
      <c r="W999" s="309"/>
      <c r="X999" s="309"/>
      <c r="Y999" s="309"/>
      <c r="Z999" s="309"/>
    </row>
    <row r="1000" spans="1:26" ht="11.25" customHeight="1">
      <c r="A1000" s="323"/>
      <c r="B1000" s="309"/>
      <c r="C1000" s="309"/>
      <c r="D1000" s="309"/>
      <c r="E1000" s="309"/>
      <c r="F1000" s="309"/>
      <c r="G1000" s="309"/>
      <c r="H1000" s="309"/>
      <c r="I1000" s="309"/>
      <c r="J1000" s="309"/>
      <c r="K1000" s="309"/>
      <c r="L1000" s="309"/>
      <c r="M1000" s="309"/>
      <c r="N1000" s="309"/>
      <c r="O1000" s="309"/>
      <c r="P1000" s="309"/>
      <c r="Q1000" s="309"/>
      <c r="R1000" s="309"/>
      <c r="S1000" s="309"/>
      <c r="T1000" s="309"/>
      <c r="U1000" s="312"/>
      <c r="V1000" s="309"/>
      <c r="W1000" s="309"/>
      <c r="X1000" s="309"/>
      <c r="Y1000" s="309"/>
      <c r="Z1000" s="309"/>
    </row>
  </sheetData>
  <mergeCells count="13">
    <mergeCell ref="A139:C139"/>
    <mergeCell ref="F1:R1"/>
    <mergeCell ref="D122:F122"/>
    <mergeCell ref="D123:S125"/>
    <mergeCell ref="D128:H128"/>
    <mergeCell ref="J128:K128"/>
    <mergeCell ref="D129:H129"/>
    <mergeCell ref="J131:M131"/>
    <mergeCell ref="D131:H131"/>
    <mergeCell ref="D132:H132"/>
    <mergeCell ref="J132:M132"/>
    <mergeCell ref="A138:C138"/>
    <mergeCell ref="E138:F138"/>
  </mergeCells>
  <conditionalFormatting sqref="T9">
    <cfRule type="expression" dxfId="152" priority="1" stopIfTrue="1">
      <formula>T9&gt;C9</formula>
    </cfRule>
  </conditionalFormatting>
  <conditionalFormatting sqref="S10">
    <cfRule type="expression" dxfId="151" priority="2" stopIfTrue="1">
      <formula>(S10+T10)&gt;C10</formula>
    </cfRule>
  </conditionalFormatting>
  <conditionalFormatting sqref="R8">
    <cfRule type="cellIs" dxfId="150" priority="3" stopIfTrue="1" operator="notEqual">
      <formula>$B8</formula>
    </cfRule>
  </conditionalFormatting>
  <conditionalFormatting sqref="R8">
    <cfRule type="cellIs" dxfId="149" priority="4" stopIfTrue="1" operator="notEqual">
      <formula>$B8</formula>
    </cfRule>
  </conditionalFormatting>
  <conditionalFormatting sqref="R4:R7 R56:R61 R45:R53 R83:R95 R99:R103">
    <cfRule type="cellIs" dxfId="148" priority="5" stopIfTrue="1" operator="notEqual">
      <formula>$B4</formula>
    </cfRule>
  </conditionalFormatting>
  <conditionalFormatting sqref="R9:R10">
    <cfRule type="cellIs" dxfId="147" priority="6" stopIfTrue="1" operator="notEqual">
      <formula>$B9</formula>
    </cfRule>
  </conditionalFormatting>
  <conditionalFormatting sqref="R11:R12">
    <cfRule type="cellIs" dxfId="146" priority="7" stopIfTrue="1" operator="notEqual">
      <formula>$B11</formula>
    </cfRule>
  </conditionalFormatting>
  <conditionalFormatting sqref="R11:R12">
    <cfRule type="cellIs" dxfId="145" priority="8" stopIfTrue="1" operator="notEqual">
      <formula>$B11</formula>
    </cfRule>
  </conditionalFormatting>
  <conditionalFormatting sqref="R13:R15">
    <cfRule type="cellIs" dxfId="144" priority="9" stopIfTrue="1" operator="notEqual">
      <formula>$B13</formula>
    </cfRule>
  </conditionalFormatting>
  <conditionalFormatting sqref="R26">
    <cfRule type="cellIs" dxfId="143" priority="10" stopIfTrue="1" operator="notEqual">
      <formula>$B26</formula>
    </cfRule>
  </conditionalFormatting>
  <conditionalFormatting sqref="R26">
    <cfRule type="cellIs" dxfId="142" priority="11" stopIfTrue="1" operator="notEqual">
      <formula>$B26</formula>
    </cfRule>
  </conditionalFormatting>
  <conditionalFormatting sqref="R17:R25">
    <cfRule type="cellIs" dxfId="141" priority="12" stopIfTrue="1" operator="notEqual">
      <formula>$B17</formula>
    </cfRule>
  </conditionalFormatting>
  <conditionalFormatting sqref="R27">
    <cfRule type="cellIs" dxfId="140" priority="13" stopIfTrue="1" operator="notEqual">
      <formula>$B27</formula>
    </cfRule>
  </conditionalFormatting>
  <conditionalFormatting sqref="R38">
    <cfRule type="cellIs" dxfId="139" priority="14" stopIfTrue="1" operator="notEqual">
      <formula>$B38</formula>
    </cfRule>
  </conditionalFormatting>
  <conditionalFormatting sqref="R38">
    <cfRule type="cellIs" dxfId="138" priority="15" stopIfTrue="1" operator="notEqual">
      <formula>$B38</formula>
    </cfRule>
  </conditionalFormatting>
  <conditionalFormatting sqref="R29:R37">
    <cfRule type="cellIs" dxfId="137" priority="16" stopIfTrue="1" operator="notEqual">
      <formula>$B29</formula>
    </cfRule>
  </conditionalFormatting>
  <conditionalFormatting sqref="R42">
    <cfRule type="cellIs" dxfId="136" priority="17" stopIfTrue="1" operator="notEqual">
      <formula>$B42</formula>
    </cfRule>
  </conditionalFormatting>
  <conditionalFormatting sqref="R42">
    <cfRule type="cellIs" dxfId="135" priority="18" stopIfTrue="1" operator="notEqual">
      <formula>$B42</formula>
    </cfRule>
  </conditionalFormatting>
  <conditionalFormatting sqref="R40:R41">
    <cfRule type="cellIs" dxfId="134" priority="19" stopIfTrue="1" operator="notEqual">
      <formula>$B40</formula>
    </cfRule>
  </conditionalFormatting>
  <conditionalFormatting sqref="R43">
    <cfRule type="cellIs" dxfId="133" priority="20" stopIfTrue="1" operator="notEqual">
      <formula>$B43</formula>
    </cfRule>
  </conditionalFormatting>
  <conditionalFormatting sqref="R54">
    <cfRule type="cellIs" dxfId="132" priority="21" stopIfTrue="1" operator="notEqual">
      <formula>$B54</formula>
    </cfRule>
  </conditionalFormatting>
  <conditionalFormatting sqref="R54">
    <cfRule type="cellIs" dxfId="131" priority="22" stopIfTrue="1" operator="notEqual">
      <formula>$B54</formula>
    </cfRule>
  </conditionalFormatting>
  <conditionalFormatting sqref="R62:R63">
    <cfRule type="cellIs" dxfId="130" priority="23" stopIfTrue="1" operator="notEqual">
      <formula>$B62</formula>
    </cfRule>
  </conditionalFormatting>
  <conditionalFormatting sqref="R62:R63">
    <cfRule type="cellIs" dxfId="129" priority="24" stopIfTrue="1" operator="notEqual">
      <formula>$B62</formula>
    </cfRule>
  </conditionalFormatting>
  <conditionalFormatting sqref="R70">
    <cfRule type="cellIs" dxfId="128" priority="25" stopIfTrue="1" operator="notEqual">
      <formula>$B70</formula>
    </cfRule>
  </conditionalFormatting>
  <conditionalFormatting sqref="R70">
    <cfRule type="cellIs" dxfId="127" priority="26" stopIfTrue="1" operator="notEqual">
      <formula>$B70</formula>
    </cfRule>
  </conditionalFormatting>
  <conditionalFormatting sqref="R65:R69">
    <cfRule type="cellIs" dxfId="126" priority="27" stopIfTrue="1" operator="notEqual">
      <formula>$B65</formula>
    </cfRule>
  </conditionalFormatting>
  <conditionalFormatting sqref="R77">
    <cfRule type="cellIs" dxfId="125" priority="28" stopIfTrue="1" operator="notEqual">
      <formula>$B77</formula>
    </cfRule>
  </conditionalFormatting>
  <conditionalFormatting sqref="R77">
    <cfRule type="cellIs" dxfId="124" priority="29" stopIfTrue="1" operator="notEqual">
      <formula>$B77</formula>
    </cfRule>
  </conditionalFormatting>
  <conditionalFormatting sqref="R96">
    <cfRule type="cellIs" dxfId="123" priority="30" stopIfTrue="1" operator="notEqual">
      <formula>$B96</formula>
    </cfRule>
  </conditionalFormatting>
  <conditionalFormatting sqref="R96">
    <cfRule type="cellIs" dxfId="122" priority="31" stopIfTrue="1" operator="notEqual">
      <formula>$B96</formula>
    </cfRule>
  </conditionalFormatting>
  <conditionalFormatting sqref="R72:R76">
    <cfRule type="cellIs" dxfId="121" priority="32" stopIfTrue="1" operator="notEqual">
      <formula>$B72</formula>
    </cfRule>
  </conditionalFormatting>
  <conditionalFormatting sqref="R79:R80">
    <cfRule type="cellIs" dxfId="120" priority="33" stopIfTrue="1" operator="notEqual">
      <formula>$B79</formula>
    </cfRule>
  </conditionalFormatting>
  <conditionalFormatting sqref="R104:R105">
    <cfRule type="cellIs" dxfId="119" priority="34" stopIfTrue="1" operator="notEqual">
      <formula>$B104</formula>
    </cfRule>
  </conditionalFormatting>
  <conditionalFormatting sqref="R104:R105">
    <cfRule type="cellIs" dxfId="118" priority="35" stopIfTrue="1" operator="notEqual">
      <formula>$B104</formula>
    </cfRule>
  </conditionalFormatting>
  <conditionalFormatting sqref="E105:Q105">
    <cfRule type="cellIs" dxfId="117" priority="36" stopIfTrue="1" operator="notEqual">
      <formula>E$108</formula>
    </cfRule>
  </conditionalFormatting>
  <conditionalFormatting sqref="S13">
    <cfRule type="expression" dxfId="116" priority="37" stopIfTrue="1">
      <formula>(S13+T13)&gt;C13</formula>
    </cfRule>
  </conditionalFormatting>
  <conditionalFormatting sqref="S14">
    <cfRule type="expression" dxfId="115" priority="38" stopIfTrue="1">
      <formula>(S14+T14)&gt;C14</formula>
    </cfRule>
  </conditionalFormatting>
  <conditionalFormatting sqref="S17">
    <cfRule type="expression" dxfId="114" priority="39" stopIfTrue="1">
      <formula>(S17+T17)&gt;C17</formula>
    </cfRule>
  </conditionalFormatting>
  <conditionalFormatting sqref="S18">
    <cfRule type="expression" dxfId="113" priority="40" stopIfTrue="1">
      <formula>(S18+T18)&gt;C18</formula>
    </cfRule>
  </conditionalFormatting>
  <conditionalFormatting sqref="S19">
    <cfRule type="expression" dxfId="112" priority="41" stopIfTrue="1">
      <formula>(S19+T19)&gt;C19</formula>
    </cfRule>
  </conditionalFormatting>
  <conditionalFormatting sqref="S20">
    <cfRule type="expression" dxfId="111" priority="42" stopIfTrue="1">
      <formula>(S20+T20)&gt;C20</formula>
    </cfRule>
  </conditionalFormatting>
  <conditionalFormatting sqref="S21">
    <cfRule type="expression" dxfId="110" priority="43" stopIfTrue="1">
      <formula>(S21+T21)&gt;C21</formula>
    </cfRule>
  </conditionalFormatting>
  <conditionalFormatting sqref="S22">
    <cfRule type="expression" dxfId="109" priority="44" stopIfTrue="1">
      <formula>(S22+T22)&gt;C22</formula>
    </cfRule>
  </conditionalFormatting>
  <conditionalFormatting sqref="S23:S24">
    <cfRule type="expression" dxfId="108" priority="45" stopIfTrue="1">
      <formula>(S23+T23)&gt;C23</formula>
    </cfRule>
  </conditionalFormatting>
  <conditionalFormatting sqref="S25">
    <cfRule type="expression" dxfId="107" priority="46" stopIfTrue="1">
      <formula>(S25+T25)&gt;C25</formula>
    </cfRule>
  </conditionalFormatting>
  <conditionalFormatting sqref="S27">
    <cfRule type="expression" dxfId="106" priority="47" stopIfTrue="1">
      <formula>(S27+T27)&gt;C27</formula>
    </cfRule>
  </conditionalFormatting>
  <conditionalFormatting sqref="S29:S37">
    <cfRule type="expression" dxfId="105" priority="48" stopIfTrue="1">
      <formula>(S29+T29)&gt;C29</formula>
    </cfRule>
  </conditionalFormatting>
  <conditionalFormatting sqref="S40">
    <cfRule type="expression" dxfId="104" priority="56" stopIfTrue="1">
      <formula>(S40+T40)&gt;C40</formula>
    </cfRule>
  </conditionalFormatting>
  <conditionalFormatting sqref="S41">
    <cfRule type="expression" dxfId="103" priority="57" stopIfTrue="1">
      <formula>(S41+T41)&gt;C41</formula>
    </cfRule>
  </conditionalFormatting>
  <conditionalFormatting sqref="S43">
    <cfRule type="expression" dxfId="102" priority="58" stopIfTrue="1">
      <formula>(S43+T43)&gt;C43</formula>
    </cfRule>
  </conditionalFormatting>
  <conditionalFormatting sqref="S45">
    <cfRule type="expression" dxfId="101" priority="59" stopIfTrue="1">
      <formula>(S45+T45)&gt;C45</formula>
    </cfRule>
  </conditionalFormatting>
  <conditionalFormatting sqref="S46">
    <cfRule type="expression" dxfId="100" priority="60" stopIfTrue="1">
      <formula>(S46+T46)&gt;C46</formula>
    </cfRule>
  </conditionalFormatting>
  <conditionalFormatting sqref="S47">
    <cfRule type="expression" dxfId="99" priority="61" stopIfTrue="1">
      <formula>(S47+T47)&gt;C47</formula>
    </cfRule>
  </conditionalFormatting>
  <conditionalFormatting sqref="S48">
    <cfRule type="expression" dxfId="98" priority="62" stopIfTrue="1">
      <formula>(S48+T48)&gt;C48</formula>
    </cfRule>
  </conditionalFormatting>
  <conditionalFormatting sqref="S49">
    <cfRule type="expression" dxfId="97" priority="63" stopIfTrue="1">
      <formula>(S49+T49)&gt;C49</formula>
    </cfRule>
  </conditionalFormatting>
  <conditionalFormatting sqref="S50">
    <cfRule type="expression" dxfId="96" priority="64" stopIfTrue="1">
      <formula>(S50+T50)&gt;C50</formula>
    </cfRule>
  </conditionalFormatting>
  <conditionalFormatting sqref="S51">
    <cfRule type="expression" dxfId="95" priority="65" stopIfTrue="1">
      <formula>(S51+T51)&gt;C51</formula>
    </cfRule>
  </conditionalFormatting>
  <conditionalFormatting sqref="S52">
    <cfRule type="expression" dxfId="94" priority="66" stopIfTrue="1">
      <formula>(S52+T52)&gt;C52</formula>
    </cfRule>
  </conditionalFormatting>
  <conditionalFormatting sqref="S53">
    <cfRule type="expression" dxfId="93" priority="67" stopIfTrue="1">
      <formula>(S53+T53)&gt;C53</formula>
    </cfRule>
  </conditionalFormatting>
  <conditionalFormatting sqref="S65:S68">
    <cfRule type="expression" dxfId="92" priority="68" stopIfTrue="1">
      <formula>(S65+T65)&gt;C65</formula>
    </cfRule>
  </conditionalFormatting>
  <conditionalFormatting sqref="S69">
    <cfRule type="expression" dxfId="91" priority="69" stopIfTrue="1">
      <formula>(S69+T69)&gt;C69</formula>
    </cfRule>
  </conditionalFormatting>
  <conditionalFormatting sqref="S79">
    <cfRule type="expression" dxfId="90" priority="70" stopIfTrue="1">
      <formula>(S79+T79)&gt;C79</formula>
    </cfRule>
  </conditionalFormatting>
  <conditionalFormatting sqref="S80">
    <cfRule type="expression" dxfId="89" priority="71" stopIfTrue="1">
      <formula>(S80+T80)&gt;C80</formula>
    </cfRule>
  </conditionalFormatting>
  <conditionalFormatting sqref="S84">
    <cfRule type="expression" dxfId="88" priority="72" stopIfTrue="1">
      <formula>(S84+T84)&gt;C84</formula>
    </cfRule>
  </conditionalFormatting>
  <conditionalFormatting sqref="S85">
    <cfRule type="expression" dxfId="87" priority="73" stopIfTrue="1">
      <formula>(S85+T85)&gt;C85</formula>
    </cfRule>
  </conditionalFormatting>
  <conditionalFormatting sqref="S86">
    <cfRule type="expression" dxfId="86" priority="74" stopIfTrue="1">
      <formula>(S86+T86)&gt;C86</formula>
    </cfRule>
  </conditionalFormatting>
  <conditionalFormatting sqref="S87">
    <cfRule type="expression" dxfId="85" priority="75" stopIfTrue="1">
      <formula>(S87+T87)&gt;C87</formula>
    </cfRule>
  </conditionalFormatting>
  <conditionalFormatting sqref="S89">
    <cfRule type="expression" dxfId="84" priority="76" stopIfTrue="1">
      <formula>(S89+T89)&gt;C89</formula>
    </cfRule>
  </conditionalFormatting>
  <conditionalFormatting sqref="S90">
    <cfRule type="expression" dxfId="83" priority="77" stopIfTrue="1">
      <formula>(S90+T90)&gt;C90</formula>
    </cfRule>
  </conditionalFormatting>
  <conditionalFormatting sqref="S91">
    <cfRule type="expression" dxfId="82" priority="78" stopIfTrue="1">
      <formula>(S91+T91)&gt;C91</formula>
    </cfRule>
  </conditionalFormatting>
  <conditionalFormatting sqref="S92">
    <cfRule type="expression" dxfId="81" priority="79" stopIfTrue="1">
      <formula>(S92+T92)&gt;C92</formula>
    </cfRule>
  </conditionalFormatting>
  <conditionalFormatting sqref="S93">
    <cfRule type="expression" dxfId="80" priority="80" stopIfTrue="1">
      <formula>(S93+T93)&gt;C93</formula>
    </cfRule>
  </conditionalFormatting>
  <conditionalFormatting sqref="S94">
    <cfRule type="expression" dxfId="79" priority="81" stopIfTrue="1">
      <formula>(S94+T94)&gt;C94</formula>
    </cfRule>
  </conditionalFormatting>
  <conditionalFormatting sqref="S95">
    <cfRule type="expression" dxfId="78" priority="82" stopIfTrue="1">
      <formula>(S95+T95)&gt;C95</formula>
    </cfRule>
  </conditionalFormatting>
  <conditionalFormatting sqref="S99">
    <cfRule type="expression" dxfId="77" priority="83" stopIfTrue="1">
      <formula>(S99+T99)&gt;C99</formula>
    </cfRule>
  </conditionalFormatting>
  <conditionalFormatting sqref="S100">
    <cfRule type="expression" dxfId="76" priority="84" stopIfTrue="1">
      <formula>(S100+T100)&gt;C100</formula>
    </cfRule>
  </conditionalFormatting>
  <conditionalFormatting sqref="S101">
    <cfRule type="expression" dxfId="75" priority="85"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7" stopIfTrue="1">
      <formula>(S103+T103)&gt;C103</formula>
    </cfRule>
  </conditionalFormatting>
  <conditionalFormatting sqref="C10">
    <cfRule type="expression" dxfId="72" priority="88">
      <formula>"(S10+T10)&gt;C10 "</formula>
    </cfRule>
  </conditionalFormatting>
  <conditionalFormatting sqref="T10">
    <cfRule type="expression" dxfId="71" priority="89" stopIfTrue="1">
      <formula>(S10+T10)&gt;C10</formula>
    </cfRule>
  </conditionalFormatting>
  <conditionalFormatting sqref="T13">
    <cfRule type="expression" dxfId="70" priority="90" stopIfTrue="1">
      <formula>(S13+T13)&gt;C13</formula>
    </cfRule>
  </conditionalFormatting>
  <conditionalFormatting sqref="T14">
    <cfRule type="expression" dxfId="69" priority="91" stopIfTrue="1">
      <formula>(S14+T14)&gt;C14</formula>
    </cfRule>
  </conditionalFormatting>
  <conditionalFormatting sqref="T17">
    <cfRule type="expression" dxfId="68" priority="92" stopIfTrue="1">
      <formula>(S17+T17)&gt;C17</formula>
    </cfRule>
  </conditionalFormatting>
  <conditionalFormatting sqref="T18">
    <cfRule type="expression" dxfId="67" priority="93" stopIfTrue="1">
      <formula>(S18+T18)&gt;C18</formula>
    </cfRule>
  </conditionalFormatting>
  <conditionalFormatting sqref="T19">
    <cfRule type="expression" dxfId="66" priority="94" stopIfTrue="1">
      <formula>(S19+T19)&gt;C19</formula>
    </cfRule>
  </conditionalFormatting>
  <conditionalFormatting sqref="T20">
    <cfRule type="expression" dxfId="65" priority="95" stopIfTrue="1">
      <formula>(S20+T20)&gt;C20</formula>
    </cfRule>
  </conditionalFormatting>
  <conditionalFormatting sqref="T21">
    <cfRule type="expression" dxfId="64" priority="96" stopIfTrue="1">
      <formula>(S21+T21)&gt;C21</formula>
    </cfRule>
  </conditionalFormatting>
  <conditionalFormatting sqref="T22">
    <cfRule type="expression" dxfId="63" priority="97" stopIfTrue="1">
      <formula>(S22+T22)&gt;C22</formula>
    </cfRule>
  </conditionalFormatting>
  <conditionalFormatting sqref="T23:T24">
    <cfRule type="expression" dxfId="62" priority="98" stopIfTrue="1">
      <formula>(S23+T23)&gt;C23</formula>
    </cfRule>
  </conditionalFormatting>
  <conditionalFormatting sqref="T25">
    <cfRule type="expression" dxfId="61" priority="99" stopIfTrue="1">
      <formula>(S25+T25)&gt;C25</formula>
    </cfRule>
  </conditionalFormatting>
  <conditionalFormatting sqref="T27">
    <cfRule type="expression" dxfId="60" priority="100" stopIfTrue="1">
      <formula>(S27+T27)&gt;C27</formula>
    </cfRule>
  </conditionalFormatting>
  <conditionalFormatting sqref="T29">
    <cfRule type="expression" dxfId="59" priority="101" stopIfTrue="1">
      <formula>(S29+T29)&gt;C29</formula>
    </cfRule>
  </conditionalFormatting>
  <conditionalFormatting sqref="T30">
    <cfRule type="expression" dxfId="58" priority="102" stopIfTrue="1">
      <formula>(S30+T30)&gt;C30</formula>
    </cfRule>
  </conditionalFormatting>
  <conditionalFormatting sqref="T31">
    <cfRule type="expression" dxfId="57" priority="103" stopIfTrue="1">
      <formula>(S31+T31)&gt;C31</formula>
    </cfRule>
  </conditionalFormatting>
  <conditionalFormatting sqref="T32">
    <cfRule type="expression" dxfId="56" priority="104" stopIfTrue="1">
      <formula>(S32+T32)&gt;C32</formula>
    </cfRule>
  </conditionalFormatting>
  <conditionalFormatting sqref="T33">
    <cfRule type="expression" dxfId="55" priority="105" stopIfTrue="1">
      <formula>(S33+T33)&gt;C33</formula>
    </cfRule>
  </conditionalFormatting>
  <conditionalFormatting sqref="T34">
    <cfRule type="expression" dxfId="54" priority="106" stopIfTrue="1">
      <formula>(S34+T34)&gt;C34</formula>
    </cfRule>
  </conditionalFormatting>
  <conditionalFormatting sqref="T35:T36">
    <cfRule type="expression" dxfId="53" priority="107" stopIfTrue="1">
      <formula>(S35+T35)&gt;C35</formula>
    </cfRule>
  </conditionalFormatting>
  <conditionalFormatting sqref="T37">
    <cfRule type="expression" dxfId="52" priority="108" stopIfTrue="1">
      <formula>(S37+T37)&gt;C37</formula>
    </cfRule>
  </conditionalFormatting>
  <conditionalFormatting sqref="T40">
    <cfRule type="expression" dxfId="51" priority="109" stopIfTrue="1">
      <formula>(S40+T40)&gt;C40</formula>
    </cfRule>
  </conditionalFormatting>
  <conditionalFormatting sqref="T41">
    <cfRule type="expression" dxfId="50" priority="110" stopIfTrue="1">
      <formula>(S41+T41)&gt;C41</formula>
    </cfRule>
  </conditionalFormatting>
  <conditionalFormatting sqref="T43">
    <cfRule type="expression" dxfId="49" priority="111" stopIfTrue="1">
      <formula>(S43+T43)&gt;C43</formula>
    </cfRule>
  </conditionalFormatting>
  <conditionalFormatting sqref="T45">
    <cfRule type="expression" dxfId="48" priority="112" stopIfTrue="1">
      <formula>(S45+T45)&gt;C45</formula>
    </cfRule>
  </conditionalFormatting>
  <conditionalFormatting sqref="T46">
    <cfRule type="expression" dxfId="47" priority="113" stopIfTrue="1">
      <formula>(S46+T46)&gt;C46</formula>
    </cfRule>
  </conditionalFormatting>
  <conditionalFormatting sqref="T47">
    <cfRule type="expression" dxfId="46" priority="114" stopIfTrue="1">
      <formula>(S47+T47)&gt;C47</formula>
    </cfRule>
  </conditionalFormatting>
  <conditionalFormatting sqref="T48">
    <cfRule type="expression" dxfId="45" priority="115" stopIfTrue="1">
      <formula>(S48+T48)&gt;C48</formula>
    </cfRule>
  </conditionalFormatting>
  <conditionalFormatting sqref="T49">
    <cfRule type="expression" dxfId="44" priority="116" stopIfTrue="1">
      <formula>(S49+T49)&gt;C49</formula>
    </cfRule>
  </conditionalFormatting>
  <conditionalFormatting sqref="T50">
    <cfRule type="expression" dxfId="43" priority="117" stopIfTrue="1">
      <formula>(S50+T50)&gt;C50</formula>
    </cfRule>
  </conditionalFormatting>
  <conditionalFormatting sqref="T51">
    <cfRule type="expression" dxfId="42" priority="118" stopIfTrue="1">
      <formula>(S51+T51)&gt;C51</formula>
    </cfRule>
  </conditionalFormatting>
  <conditionalFormatting sqref="T52">
    <cfRule type="expression" dxfId="41" priority="119" stopIfTrue="1">
      <formula>(S52+T52)&gt;C52</formula>
    </cfRule>
  </conditionalFormatting>
  <conditionalFormatting sqref="T53">
    <cfRule type="expression" dxfId="40" priority="120" stopIfTrue="1">
      <formula>(S53+T53)&gt;C53</formula>
    </cfRule>
  </conditionalFormatting>
  <conditionalFormatting sqref="T65:T68">
    <cfRule type="expression" dxfId="39" priority="121" stopIfTrue="1">
      <formula>(S65+T65)&gt;C65</formula>
    </cfRule>
  </conditionalFormatting>
  <conditionalFormatting sqref="T69">
    <cfRule type="expression" dxfId="38" priority="122" stopIfTrue="1">
      <formula>(S69+T69)&gt;C69</formula>
    </cfRule>
  </conditionalFormatting>
  <conditionalFormatting sqref="T79">
    <cfRule type="expression" dxfId="37" priority="123" stopIfTrue="1">
      <formula>(S79+T79)&gt;C79</formula>
    </cfRule>
  </conditionalFormatting>
  <conditionalFormatting sqref="T80">
    <cfRule type="expression" dxfId="36" priority="124" stopIfTrue="1">
      <formula>(S80+T80)&gt;C80</formula>
    </cfRule>
  </conditionalFormatting>
  <conditionalFormatting sqref="T84">
    <cfRule type="expression" dxfId="35" priority="125" stopIfTrue="1">
      <formula>(S84+T84)&gt;C84</formula>
    </cfRule>
  </conditionalFormatting>
  <conditionalFormatting sqref="T85">
    <cfRule type="expression" dxfId="34" priority="126" stopIfTrue="1">
      <formula>(S85+T85)&gt;C85</formula>
    </cfRule>
  </conditionalFormatting>
  <conditionalFormatting sqref="T86">
    <cfRule type="expression" dxfId="33" priority="127" stopIfTrue="1">
      <formula>(S86+T86)&gt;C86</formula>
    </cfRule>
  </conditionalFormatting>
  <conditionalFormatting sqref="T87">
    <cfRule type="expression" dxfId="32" priority="128" stopIfTrue="1">
      <formula>(S87+T87)&gt;C87</formula>
    </cfRule>
  </conditionalFormatting>
  <conditionalFormatting sqref="T89">
    <cfRule type="expression" dxfId="31" priority="129" stopIfTrue="1">
      <formula>(S89+T89)&gt;C89</formula>
    </cfRule>
  </conditionalFormatting>
  <conditionalFormatting sqref="T90">
    <cfRule type="expression" dxfId="30" priority="130" stopIfTrue="1">
      <formula>(S90+T90)&gt;C90</formula>
    </cfRule>
  </conditionalFormatting>
  <conditionalFormatting sqref="T91">
    <cfRule type="expression" dxfId="29" priority="131" stopIfTrue="1">
      <formula>(S91+T91)&gt;C91</formula>
    </cfRule>
  </conditionalFormatting>
  <conditionalFormatting sqref="T92">
    <cfRule type="expression" dxfId="28" priority="132" stopIfTrue="1">
      <formula>(S92+T92)&gt;C92</formula>
    </cfRule>
  </conditionalFormatting>
  <conditionalFormatting sqref="T93">
    <cfRule type="expression" dxfId="27" priority="133" stopIfTrue="1">
      <formula>(S93+T93)&gt;C93</formula>
    </cfRule>
  </conditionalFormatting>
  <conditionalFormatting sqref="T94">
    <cfRule type="expression" dxfId="26" priority="134" stopIfTrue="1">
      <formula>(S94+T94)&gt;C94</formula>
    </cfRule>
  </conditionalFormatting>
  <conditionalFormatting sqref="T95">
    <cfRule type="expression" dxfId="25" priority="135" stopIfTrue="1">
      <formula>(S95+T95)&gt;C95</formula>
    </cfRule>
  </conditionalFormatting>
  <conditionalFormatting sqref="T99">
    <cfRule type="expression" dxfId="24" priority="136" stopIfTrue="1">
      <formula>(S99+T99)&gt;C99</formula>
    </cfRule>
  </conditionalFormatting>
  <conditionalFormatting sqref="T100">
    <cfRule type="expression" dxfId="23" priority="137" stopIfTrue="1">
      <formula>(S100+T100)&gt;C100</formula>
    </cfRule>
  </conditionalFormatting>
  <conditionalFormatting sqref="T101">
    <cfRule type="expression" dxfId="22" priority="138" stopIfTrue="1">
      <formula>(S101+T101)&gt;C101</formula>
    </cfRule>
  </conditionalFormatting>
  <conditionalFormatting sqref="T102">
    <cfRule type="expression" dxfId="21" priority="139" stopIfTrue="1">
      <formula>(S102+T102)&gt;C102</formula>
    </cfRule>
  </conditionalFormatting>
  <conditionalFormatting sqref="T103">
    <cfRule type="expression" dxfId="20" priority="140" stopIfTrue="1">
      <formula>(S103+T103)&gt;C103</formula>
    </cfRule>
  </conditionalFormatting>
  <printOptions horizontalCentered="1"/>
  <pageMargins left="0.25" right="0.25" top="0.75" bottom="0.75" header="0.3" footer="0.3"/>
  <pageSetup scale="52" fitToHeight="0" orientation="landscape" r:id="rId1"/>
  <headerFooter>
    <oddFooter>&amp;C&amp;P&amp;R&amp;A</oddFooter>
  </headerFooter>
  <rowBreaks count="1" manualBreakCount="1">
    <brk id="70"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topLeftCell="A76" workbookViewId="0">
      <selection activeCell="F100" sqref="F100"/>
    </sheetView>
  </sheetViews>
  <sheetFormatPr defaultColWidth="14.44140625" defaultRowHeight="15" customHeight="1"/>
  <cols>
    <col min="1" max="1" width="32.77734375" customWidth="1"/>
    <col min="2" max="3" width="12.109375" customWidth="1"/>
    <col min="4" max="6" width="12.77734375" customWidth="1"/>
    <col min="7" max="10" width="12.109375" customWidth="1"/>
    <col min="11" max="11" width="8.77734375" hidden="1" customWidth="1"/>
    <col min="12" max="26" width="8.77734375" customWidth="1"/>
  </cols>
  <sheetData>
    <row r="1" spans="1:26" ht="12" customHeight="1">
      <c r="A1" s="1082" t="s">
        <v>1763</v>
      </c>
      <c r="B1" s="849"/>
      <c r="C1" s="849"/>
      <c r="D1" s="849"/>
      <c r="E1" s="849"/>
      <c r="F1" s="849"/>
      <c r="G1" s="849"/>
      <c r="H1" s="849"/>
      <c r="I1" s="849"/>
      <c r="J1" s="881"/>
      <c r="K1" s="331"/>
      <c r="L1" s="328"/>
      <c r="M1" s="328"/>
      <c r="N1" s="328"/>
      <c r="O1" s="328"/>
      <c r="P1" s="328"/>
      <c r="Q1" s="328"/>
      <c r="R1" s="328"/>
      <c r="S1" s="328"/>
      <c r="T1" s="328"/>
      <c r="U1" s="328"/>
      <c r="V1" s="328"/>
      <c r="W1" s="328"/>
      <c r="X1" s="328"/>
      <c r="Y1" s="328"/>
      <c r="Z1" s="328"/>
    </row>
    <row r="2" spans="1:26" ht="12" customHeight="1">
      <c r="A2" s="332"/>
      <c r="B2" s="278" t="s">
        <v>1764</v>
      </c>
      <c r="C2" s="278" t="s">
        <v>1765</v>
      </c>
      <c r="D2" s="278" t="s">
        <v>1766</v>
      </c>
      <c r="E2" s="278" t="s">
        <v>1767</v>
      </c>
      <c r="F2" s="278" t="s">
        <v>1768</v>
      </c>
      <c r="G2" s="278" t="s">
        <v>1769</v>
      </c>
      <c r="H2" s="278" t="s">
        <v>1770</v>
      </c>
      <c r="I2" s="278" t="s">
        <v>1771</v>
      </c>
      <c r="J2" s="278" t="s">
        <v>1772</v>
      </c>
      <c r="K2" s="333"/>
      <c r="L2" s="334"/>
      <c r="M2" s="334"/>
      <c r="N2" s="334"/>
      <c r="O2" s="334"/>
      <c r="P2" s="334"/>
      <c r="Q2" s="334"/>
      <c r="R2" s="334"/>
      <c r="S2" s="334"/>
      <c r="T2" s="334"/>
      <c r="U2" s="334"/>
      <c r="V2" s="334"/>
      <c r="W2" s="334"/>
      <c r="X2" s="334"/>
      <c r="Y2" s="334"/>
      <c r="Z2" s="334"/>
    </row>
    <row r="3" spans="1:26" ht="12" customHeight="1">
      <c r="A3" s="281" t="s">
        <v>1648</v>
      </c>
      <c r="B3" s="335"/>
      <c r="C3" s="335"/>
      <c r="D3" s="335"/>
      <c r="E3" s="335"/>
      <c r="F3" s="335"/>
      <c r="G3" s="335"/>
      <c r="H3" s="335"/>
      <c r="I3" s="335"/>
      <c r="J3" s="335"/>
      <c r="K3" s="336"/>
      <c r="L3" s="309"/>
      <c r="M3" s="309"/>
      <c r="N3" s="309"/>
      <c r="O3" s="309"/>
      <c r="P3" s="309"/>
      <c r="Q3" s="309"/>
      <c r="R3" s="309"/>
      <c r="S3" s="309"/>
      <c r="T3" s="309"/>
      <c r="U3" s="309"/>
      <c r="V3" s="309"/>
      <c r="W3" s="309"/>
      <c r="X3" s="309"/>
      <c r="Y3" s="309"/>
      <c r="Z3" s="309"/>
    </row>
    <row r="4" spans="1:26" ht="12" customHeight="1">
      <c r="A4" s="285" t="s">
        <v>1649</v>
      </c>
      <c r="B4" s="337">
        <f>'Sources and Uses Budget'!C4</f>
        <v>225000</v>
      </c>
      <c r="C4" s="338">
        <f>B4</f>
        <v>225000</v>
      </c>
      <c r="D4" s="338"/>
      <c r="E4" s="339"/>
      <c r="F4" s="339"/>
      <c r="G4" s="339"/>
      <c r="H4" s="339"/>
      <c r="I4" s="339"/>
      <c r="J4" s="339"/>
      <c r="K4" s="336"/>
      <c r="L4" s="309"/>
      <c r="M4" s="309"/>
      <c r="N4" s="309"/>
      <c r="O4" s="309"/>
      <c r="P4" s="309"/>
      <c r="Q4" s="309"/>
      <c r="R4" s="309"/>
      <c r="S4" s="309"/>
      <c r="T4" s="309"/>
      <c r="U4" s="309"/>
      <c r="V4" s="309"/>
      <c r="W4" s="309"/>
      <c r="X4" s="309"/>
      <c r="Y4" s="309"/>
      <c r="Z4" s="309"/>
    </row>
    <row r="5" spans="1:26" ht="12" customHeight="1">
      <c r="A5" s="285" t="s">
        <v>1650</v>
      </c>
      <c r="B5" s="337">
        <f>'Sources and Uses Budget'!C5</f>
        <v>0</v>
      </c>
      <c r="C5" s="338">
        <f>B5</f>
        <v>0</v>
      </c>
      <c r="D5" s="338"/>
      <c r="E5" s="339"/>
      <c r="F5" s="339"/>
      <c r="G5" s="339"/>
      <c r="H5" s="339"/>
      <c r="I5" s="339"/>
      <c r="J5" s="339"/>
      <c r="K5" s="336"/>
      <c r="L5" s="309"/>
      <c r="M5" s="309"/>
      <c r="N5" s="309"/>
      <c r="O5" s="309"/>
      <c r="P5" s="309"/>
      <c r="Q5" s="309"/>
      <c r="R5" s="309"/>
      <c r="S5" s="309"/>
      <c r="T5" s="309"/>
      <c r="U5" s="309"/>
      <c r="V5" s="309"/>
      <c r="W5" s="309"/>
      <c r="X5" s="309"/>
      <c r="Y5" s="309"/>
      <c r="Z5" s="309"/>
    </row>
    <row r="6" spans="1:26" ht="12" customHeight="1">
      <c r="A6" s="285" t="s">
        <v>1651</v>
      </c>
      <c r="B6" s="337">
        <f>'Sources and Uses Budget'!C6</f>
        <v>10000</v>
      </c>
      <c r="C6" s="338">
        <f>B6</f>
        <v>10000</v>
      </c>
      <c r="D6" s="338"/>
      <c r="E6" s="339"/>
      <c r="F6" s="339"/>
      <c r="G6" s="339"/>
      <c r="H6" s="339"/>
      <c r="I6" s="339"/>
      <c r="J6" s="339"/>
      <c r="K6" s="336"/>
      <c r="L6" s="309"/>
      <c r="M6" s="309"/>
      <c r="N6" s="309"/>
      <c r="O6" s="309"/>
      <c r="P6" s="309"/>
      <c r="Q6" s="309"/>
      <c r="R6" s="309"/>
      <c r="S6" s="309"/>
      <c r="T6" s="309"/>
      <c r="U6" s="309"/>
      <c r="V6" s="309"/>
      <c r="W6" s="309"/>
      <c r="X6" s="309"/>
      <c r="Y6" s="309"/>
      <c r="Z6" s="309"/>
    </row>
    <row r="7" spans="1:26" ht="12" customHeight="1">
      <c r="A7" s="285" t="s">
        <v>1652</v>
      </c>
      <c r="B7" s="337">
        <f>'Sources and Uses Budget'!C7</f>
        <v>0</v>
      </c>
      <c r="C7" s="338">
        <f>B7</f>
        <v>0</v>
      </c>
      <c r="D7" s="338"/>
      <c r="E7" s="339"/>
      <c r="F7" s="339"/>
      <c r="G7" s="339"/>
      <c r="H7" s="339"/>
      <c r="I7" s="339"/>
      <c r="J7" s="339"/>
      <c r="K7" s="336"/>
      <c r="L7" s="309"/>
      <c r="M7" s="309"/>
      <c r="N7" s="309"/>
      <c r="O7" s="309"/>
      <c r="P7" s="309"/>
      <c r="Q7" s="309"/>
      <c r="R7" s="309"/>
      <c r="S7" s="309"/>
      <c r="T7" s="309"/>
      <c r="U7" s="309"/>
      <c r="V7" s="309"/>
      <c r="W7" s="309"/>
      <c r="X7" s="309"/>
      <c r="Y7" s="309"/>
      <c r="Z7" s="309"/>
    </row>
    <row r="8" spans="1:26" ht="12" customHeight="1">
      <c r="A8" s="289" t="s">
        <v>1653</v>
      </c>
      <c r="B8" s="337">
        <f>'Sources and Uses Budget'!C8</f>
        <v>235000</v>
      </c>
      <c r="C8" s="337">
        <f>SUM(C4:C7)</f>
        <v>235000</v>
      </c>
      <c r="D8" s="337">
        <f t="shared" ref="D8" si="0">SUM(D4:D7)</f>
        <v>0</v>
      </c>
      <c r="E8" s="339"/>
      <c r="F8" s="339"/>
      <c r="G8" s="339"/>
      <c r="H8" s="339"/>
      <c r="I8" s="339"/>
      <c r="J8" s="339"/>
      <c r="K8" s="336"/>
      <c r="L8" s="309"/>
      <c r="M8" s="309"/>
      <c r="N8" s="309"/>
      <c r="O8" s="309"/>
      <c r="P8" s="309"/>
      <c r="Q8" s="309"/>
      <c r="R8" s="309"/>
      <c r="S8" s="309"/>
      <c r="T8" s="309"/>
      <c r="U8" s="309"/>
      <c r="V8" s="309"/>
      <c r="W8" s="309"/>
      <c r="X8" s="309"/>
      <c r="Y8" s="309"/>
      <c r="Z8" s="309"/>
    </row>
    <row r="9" spans="1:26" ht="12" customHeight="1">
      <c r="A9" s="285" t="s">
        <v>1654</v>
      </c>
      <c r="B9" s="337">
        <f>'Sources and Uses Budget'!C9</f>
        <v>0</v>
      </c>
      <c r="C9" s="338"/>
      <c r="D9" s="338"/>
      <c r="E9" s="339"/>
      <c r="F9" s="339"/>
      <c r="G9" s="339"/>
      <c r="H9" s="337">
        <f>'Sources and Uses Budget'!T9</f>
        <v>0</v>
      </c>
      <c r="I9" s="338"/>
      <c r="J9" s="338"/>
      <c r="K9" s="336"/>
      <c r="L9" s="309"/>
      <c r="M9" s="309"/>
      <c r="N9" s="309"/>
      <c r="O9" s="309"/>
      <c r="P9" s="309"/>
      <c r="Q9" s="309"/>
      <c r="R9" s="309"/>
      <c r="S9" s="309"/>
      <c r="T9" s="309"/>
      <c r="U9" s="309"/>
      <c r="V9" s="309"/>
      <c r="W9" s="309"/>
      <c r="X9" s="309"/>
      <c r="Y9" s="309"/>
      <c r="Z9" s="309"/>
    </row>
    <row r="10" spans="1:26" ht="12" customHeight="1">
      <c r="A10" s="285" t="s">
        <v>1655</v>
      </c>
      <c r="B10" s="337">
        <f>'Sources and Uses Budget'!C10</f>
        <v>25130</v>
      </c>
      <c r="C10" s="338">
        <f>B10</f>
        <v>25130</v>
      </c>
      <c r="D10" s="338"/>
      <c r="E10" s="337">
        <f>'Sources and Uses Budget'!S10</f>
        <v>25130</v>
      </c>
      <c r="F10" s="338">
        <f>E10</f>
        <v>25130</v>
      </c>
      <c r="G10" s="338"/>
      <c r="H10" s="337">
        <f>'Sources and Uses Budget'!T10</f>
        <v>0</v>
      </c>
      <c r="I10" s="338"/>
      <c r="J10" s="338"/>
      <c r="K10" s="336"/>
      <c r="L10" s="309"/>
      <c r="M10" s="309"/>
      <c r="N10" s="309"/>
      <c r="O10" s="309"/>
      <c r="P10" s="309"/>
      <c r="Q10" s="309"/>
      <c r="R10" s="309"/>
      <c r="S10" s="309"/>
      <c r="T10" s="309"/>
      <c r="U10" s="309"/>
      <c r="V10" s="309"/>
      <c r="W10" s="309"/>
      <c r="X10" s="309"/>
      <c r="Y10" s="309"/>
      <c r="Z10" s="309"/>
    </row>
    <row r="11" spans="1:26" ht="12" customHeight="1">
      <c r="A11" s="289" t="s">
        <v>1656</v>
      </c>
      <c r="B11" s="337">
        <f>'Sources and Uses Budget'!C11</f>
        <v>25130</v>
      </c>
      <c r="C11" s="337">
        <f>B11</f>
        <v>25130</v>
      </c>
      <c r="D11" s="337">
        <f t="shared" ref="D11" si="1">SUM(D9:D10)</f>
        <v>0</v>
      </c>
      <c r="E11" s="339"/>
      <c r="F11" s="339"/>
      <c r="G11" s="339"/>
      <c r="H11" s="337">
        <f>'Sources and Uses Budget'!T11</f>
        <v>0</v>
      </c>
      <c r="I11" s="337">
        <f t="shared" ref="I11:J11" si="2">SUM(I9:I10)</f>
        <v>0</v>
      </c>
      <c r="J11" s="337">
        <f t="shared" si="2"/>
        <v>0</v>
      </c>
      <c r="K11" s="336"/>
      <c r="L11" s="309"/>
      <c r="M11" s="309"/>
      <c r="N11" s="309"/>
      <c r="O11" s="309"/>
      <c r="P11" s="309"/>
      <c r="Q11" s="309"/>
      <c r="R11" s="309"/>
      <c r="S11" s="309"/>
      <c r="T11" s="309"/>
      <c r="U11" s="309"/>
      <c r="V11" s="309"/>
      <c r="W11" s="309"/>
      <c r="X11" s="309"/>
      <c r="Y11" s="309"/>
      <c r="Z11" s="309"/>
    </row>
    <row r="12" spans="1:26" ht="12" customHeight="1">
      <c r="A12" s="289" t="s">
        <v>1657</v>
      </c>
      <c r="B12" s="337">
        <f>'Sources and Uses Budget'!C12</f>
        <v>260130</v>
      </c>
      <c r="C12" s="337">
        <f>B12</f>
        <v>260130</v>
      </c>
      <c r="D12" s="337">
        <f t="shared" ref="D12" si="3">SUM(D8+D11)</f>
        <v>0</v>
      </c>
      <c r="E12" s="339"/>
      <c r="F12" s="339"/>
      <c r="G12" s="339"/>
      <c r="H12" s="339"/>
      <c r="I12" s="339"/>
      <c r="J12" s="339"/>
      <c r="K12" s="336"/>
      <c r="L12" s="309"/>
      <c r="M12" s="309"/>
      <c r="N12" s="309"/>
      <c r="O12" s="309"/>
      <c r="P12" s="309"/>
      <c r="Q12" s="309"/>
      <c r="R12" s="309"/>
      <c r="S12" s="309"/>
      <c r="T12" s="309"/>
      <c r="U12" s="309"/>
      <c r="V12" s="309"/>
      <c r="W12" s="309"/>
      <c r="X12" s="309"/>
      <c r="Y12" s="309"/>
      <c r="Z12" s="309"/>
    </row>
    <row r="13" spans="1:26" ht="12" customHeight="1">
      <c r="A13" s="291" t="s">
        <v>1658</v>
      </c>
      <c r="B13" s="337">
        <f>'Sources and Uses Budget'!C13</f>
        <v>70000</v>
      </c>
      <c r="C13" s="338">
        <f>B13</f>
        <v>70000</v>
      </c>
      <c r="D13" s="338"/>
      <c r="E13" s="337">
        <f>'Sources and Uses Budget'!S13</f>
        <v>0</v>
      </c>
      <c r="F13" s="338"/>
      <c r="G13" s="338"/>
      <c r="H13" s="337">
        <f>'Sources and Uses Budget'!T13</f>
        <v>0</v>
      </c>
      <c r="I13" s="338"/>
      <c r="J13" s="338"/>
      <c r="K13" s="336"/>
      <c r="L13" s="309"/>
      <c r="M13" s="309"/>
      <c r="N13" s="309"/>
      <c r="O13" s="309"/>
      <c r="P13" s="309"/>
      <c r="Q13" s="309"/>
      <c r="R13" s="309"/>
      <c r="S13" s="309"/>
      <c r="T13" s="309"/>
      <c r="U13" s="309"/>
      <c r="V13" s="309"/>
      <c r="W13" s="309"/>
      <c r="X13" s="309"/>
      <c r="Y13" s="309"/>
      <c r="Z13" s="309"/>
    </row>
    <row r="14" spans="1:26" ht="12" customHeight="1">
      <c r="A14" s="285" t="s">
        <v>1773</v>
      </c>
      <c r="B14" s="337">
        <f>'Sources and Uses Budget'!C14</f>
        <v>0</v>
      </c>
      <c r="C14" s="338"/>
      <c r="D14" s="338"/>
      <c r="E14" s="337">
        <f>'Sources and Uses Budget'!S14</f>
        <v>0</v>
      </c>
      <c r="F14" s="338"/>
      <c r="G14" s="338"/>
      <c r="H14" s="337">
        <f>'Sources and Uses Budget'!T14</f>
        <v>0</v>
      </c>
      <c r="I14" s="338"/>
      <c r="J14" s="338"/>
      <c r="K14" s="336"/>
      <c r="L14" s="309"/>
      <c r="M14" s="309"/>
      <c r="N14" s="309"/>
      <c r="O14" s="309"/>
      <c r="P14" s="309"/>
      <c r="Q14" s="309"/>
      <c r="R14" s="309"/>
      <c r="S14" s="309"/>
      <c r="T14" s="309"/>
      <c r="U14" s="309"/>
      <c r="V14" s="309"/>
      <c r="W14" s="309"/>
      <c r="X14" s="309"/>
      <c r="Y14" s="309"/>
      <c r="Z14" s="309"/>
    </row>
    <row r="15" spans="1:26" ht="12" customHeight="1">
      <c r="A15" s="285" t="s">
        <v>1660</v>
      </c>
      <c r="B15" s="337">
        <f>'Sources and Uses Budget'!C15</f>
        <v>0</v>
      </c>
      <c r="C15" s="338"/>
      <c r="D15" s="338"/>
      <c r="E15" s="339">
        <f>'Sources and Uses Budget'!S15</f>
        <v>0</v>
      </c>
      <c r="F15" s="339"/>
      <c r="G15" s="339"/>
      <c r="H15" s="339">
        <f>'Sources and Uses Budget'!T15</f>
        <v>0</v>
      </c>
      <c r="I15" s="339"/>
      <c r="J15" s="339"/>
      <c r="K15" s="336"/>
      <c r="L15" s="309"/>
      <c r="M15" s="309"/>
      <c r="N15" s="309"/>
      <c r="O15" s="309"/>
      <c r="P15" s="309"/>
      <c r="Q15" s="309"/>
      <c r="R15" s="309"/>
      <c r="S15" s="309"/>
      <c r="T15" s="309"/>
      <c r="U15" s="309"/>
      <c r="V15" s="309"/>
      <c r="W15" s="309"/>
      <c r="X15" s="309"/>
      <c r="Y15" s="309"/>
      <c r="Z15" s="309"/>
    </row>
    <row r="16" spans="1:26" ht="12" customHeight="1">
      <c r="A16" s="281" t="s">
        <v>1661</v>
      </c>
      <c r="B16" s="335"/>
      <c r="C16" s="335"/>
      <c r="D16" s="335"/>
      <c r="E16" s="335"/>
      <c r="F16" s="335"/>
      <c r="G16" s="335"/>
      <c r="H16" s="335"/>
      <c r="I16" s="335"/>
      <c r="J16" s="335"/>
      <c r="K16" s="336"/>
      <c r="L16" s="309"/>
      <c r="M16" s="309"/>
      <c r="N16" s="309"/>
      <c r="O16" s="309"/>
      <c r="P16" s="309"/>
      <c r="Q16" s="309"/>
      <c r="R16" s="309"/>
      <c r="S16" s="309"/>
      <c r="T16" s="309"/>
      <c r="U16" s="309"/>
      <c r="V16" s="309"/>
      <c r="W16" s="309"/>
      <c r="X16" s="309"/>
      <c r="Y16" s="309"/>
      <c r="Z16" s="309"/>
    </row>
    <row r="17" spans="1:26" ht="12" customHeight="1">
      <c r="A17" s="285" t="s">
        <v>1662</v>
      </c>
      <c r="B17" s="337">
        <f>'Sources and Uses Budget'!C17</f>
        <v>0</v>
      </c>
      <c r="C17" s="338"/>
      <c r="D17" s="338"/>
      <c r="E17" s="337">
        <f>'Sources and Uses Budget'!S17</f>
        <v>0</v>
      </c>
      <c r="F17" s="338"/>
      <c r="G17" s="338"/>
      <c r="H17" s="337">
        <f>'Sources and Uses Budget'!T17</f>
        <v>0</v>
      </c>
      <c r="I17" s="338"/>
      <c r="J17" s="338"/>
      <c r="K17" s="336"/>
      <c r="L17" s="309"/>
      <c r="M17" s="309"/>
      <c r="N17" s="309"/>
      <c r="O17" s="309"/>
      <c r="P17" s="309"/>
      <c r="Q17" s="309"/>
      <c r="R17" s="309"/>
      <c r="S17" s="309"/>
      <c r="T17" s="309"/>
      <c r="U17" s="309"/>
      <c r="V17" s="309"/>
      <c r="W17" s="309"/>
      <c r="X17" s="309"/>
      <c r="Y17" s="309"/>
      <c r="Z17" s="309"/>
    </row>
    <row r="18" spans="1:26" ht="12" customHeight="1">
      <c r="A18" s="285" t="s">
        <v>1663</v>
      </c>
      <c r="B18" s="337">
        <f>'Sources and Uses Budget'!C18</f>
        <v>0</v>
      </c>
      <c r="C18" s="338"/>
      <c r="D18" s="338"/>
      <c r="E18" s="337">
        <f>'Sources and Uses Budget'!S18</f>
        <v>0</v>
      </c>
      <c r="F18" s="338"/>
      <c r="G18" s="338"/>
      <c r="H18" s="337">
        <f>'Sources and Uses Budget'!T18</f>
        <v>0</v>
      </c>
      <c r="I18" s="338"/>
      <c r="J18" s="338"/>
      <c r="K18" s="336"/>
      <c r="L18" s="309"/>
      <c r="M18" s="309"/>
      <c r="N18" s="309"/>
      <c r="O18" s="309"/>
      <c r="P18" s="309"/>
      <c r="Q18" s="309"/>
      <c r="R18" s="309"/>
      <c r="S18" s="309"/>
      <c r="T18" s="309"/>
      <c r="U18" s="309"/>
      <c r="V18" s="309"/>
      <c r="W18" s="309"/>
      <c r="X18" s="309"/>
      <c r="Y18" s="309"/>
      <c r="Z18" s="309"/>
    </row>
    <row r="19" spans="1:26" ht="12" customHeight="1">
      <c r="A19" s="285" t="s">
        <v>1664</v>
      </c>
      <c r="B19" s="337">
        <f>'Sources and Uses Budget'!C19</f>
        <v>0</v>
      </c>
      <c r="C19" s="338"/>
      <c r="D19" s="338"/>
      <c r="E19" s="337">
        <f>'Sources and Uses Budget'!S19</f>
        <v>0</v>
      </c>
      <c r="F19" s="338"/>
      <c r="G19" s="338"/>
      <c r="H19" s="337">
        <f>'Sources and Uses Budget'!T19</f>
        <v>0</v>
      </c>
      <c r="I19" s="338"/>
      <c r="J19" s="338"/>
      <c r="K19" s="336"/>
      <c r="L19" s="309"/>
      <c r="M19" s="309"/>
      <c r="N19" s="309"/>
      <c r="O19" s="309"/>
      <c r="P19" s="309"/>
      <c r="Q19" s="309"/>
      <c r="R19" s="309"/>
      <c r="S19" s="309"/>
      <c r="T19" s="309"/>
      <c r="U19" s="309"/>
      <c r="V19" s="309"/>
      <c r="W19" s="309"/>
      <c r="X19" s="309"/>
      <c r="Y19" s="309"/>
      <c r="Z19" s="309"/>
    </row>
    <row r="20" spans="1:26" ht="12" customHeight="1">
      <c r="A20" s="285" t="s">
        <v>1665</v>
      </c>
      <c r="B20" s="337">
        <f>'Sources and Uses Budget'!C20</f>
        <v>0</v>
      </c>
      <c r="C20" s="338"/>
      <c r="D20" s="338"/>
      <c r="E20" s="337">
        <f>'Sources and Uses Budget'!S20</f>
        <v>0</v>
      </c>
      <c r="F20" s="338"/>
      <c r="G20" s="338"/>
      <c r="H20" s="337">
        <f>'Sources and Uses Budget'!T20</f>
        <v>0</v>
      </c>
      <c r="I20" s="338"/>
      <c r="J20" s="338"/>
      <c r="K20" s="336"/>
      <c r="L20" s="309"/>
      <c r="M20" s="309"/>
      <c r="N20" s="309"/>
      <c r="O20" s="309"/>
      <c r="P20" s="309"/>
      <c r="Q20" s="309"/>
      <c r="R20" s="309"/>
      <c r="S20" s="309"/>
      <c r="T20" s="309"/>
      <c r="U20" s="309"/>
      <c r="V20" s="309"/>
      <c r="W20" s="309"/>
      <c r="X20" s="309"/>
      <c r="Y20" s="309"/>
      <c r="Z20" s="309"/>
    </row>
    <row r="21" spans="1:26" ht="12" customHeight="1">
      <c r="A21" s="285" t="s">
        <v>1666</v>
      </c>
      <c r="B21" s="337">
        <f>'Sources and Uses Budget'!C21</f>
        <v>0</v>
      </c>
      <c r="C21" s="338"/>
      <c r="D21" s="338"/>
      <c r="E21" s="337">
        <f>'Sources and Uses Budget'!S21</f>
        <v>0</v>
      </c>
      <c r="F21" s="338"/>
      <c r="G21" s="338"/>
      <c r="H21" s="337">
        <f>'Sources and Uses Budget'!T21</f>
        <v>0</v>
      </c>
      <c r="I21" s="338"/>
      <c r="J21" s="338"/>
      <c r="K21" s="336"/>
      <c r="L21" s="309"/>
      <c r="M21" s="309"/>
      <c r="N21" s="309"/>
      <c r="O21" s="309"/>
      <c r="P21" s="309"/>
      <c r="Q21" s="309"/>
      <c r="R21" s="309"/>
      <c r="S21" s="309"/>
      <c r="T21" s="309"/>
      <c r="U21" s="309"/>
      <c r="V21" s="309"/>
      <c r="W21" s="309"/>
      <c r="X21" s="309"/>
      <c r="Y21" s="309"/>
      <c r="Z21" s="309"/>
    </row>
    <row r="22" spans="1:26" ht="12" customHeight="1">
      <c r="A22" s="285" t="s">
        <v>1667</v>
      </c>
      <c r="B22" s="337">
        <f>'Sources and Uses Budget'!C22</f>
        <v>0</v>
      </c>
      <c r="C22" s="338"/>
      <c r="D22" s="338"/>
      <c r="E22" s="337">
        <f>'Sources and Uses Budget'!S22</f>
        <v>0</v>
      </c>
      <c r="F22" s="338"/>
      <c r="G22" s="338"/>
      <c r="H22" s="337">
        <f>'Sources and Uses Budget'!T22</f>
        <v>0</v>
      </c>
      <c r="I22" s="338"/>
      <c r="J22" s="338"/>
      <c r="K22" s="336"/>
      <c r="L22" s="309"/>
      <c r="M22" s="309"/>
      <c r="N22" s="309"/>
      <c r="O22" s="309"/>
      <c r="P22" s="309"/>
      <c r="Q22" s="309"/>
      <c r="R22" s="309"/>
      <c r="S22" s="309"/>
      <c r="T22" s="309"/>
      <c r="U22" s="309"/>
      <c r="V22" s="309"/>
      <c r="W22" s="309"/>
      <c r="X22" s="309"/>
      <c r="Y22" s="309"/>
      <c r="Z22" s="309"/>
    </row>
    <row r="23" spans="1:26" ht="12" customHeight="1">
      <c r="A23" s="285" t="s">
        <v>1668</v>
      </c>
      <c r="B23" s="337">
        <f>'Sources and Uses Budget'!C23</f>
        <v>0</v>
      </c>
      <c r="C23" s="338"/>
      <c r="D23" s="338"/>
      <c r="E23" s="337">
        <f>'Sources and Uses Budget'!S23</f>
        <v>0</v>
      </c>
      <c r="F23" s="338"/>
      <c r="G23" s="338"/>
      <c r="H23" s="337">
        <f>'Sources and Uses Budget'!T23</f>
        <v>0</v>
      </c>
      <c r="I23" s="338"/>
      <c r="J23" s="338"/>
      <c r="K23" s="336"/>
      <c r="L23" s="309"/>
      <c r="M23" s="309"/>
      <c r="N23" s="309"/>
      <c r="O23" s="309"/>
      <c r="P23" s="309"/>
      <c r="Q23" s="309"/>
      <c r="R23" s="309"/>
      <c r="S23" s="309"/>
      <c r="T23" s="309"/>
      <c r="U23" s="309"/>
      <c r="V23" s="309"/>
      <c r="W23" s="309"/>
      <c r="X23" s="309"/>
      <c r="Y23" s="309"/>
      <c r="Z23" s="309"/>
    </row>
    <row r="24" spans="1:26" ht="12" customHeight="1">
      <c r="A24" s="285" t="s">
        <v>1669</v>
      </c>
      <c r="B24" s="337">
        <f>'Sources and Uses Budget'!C24</f>
        <v>0</v>
      </c>
      <c r="C24" s="338"/>
      <c r="D24" s="338"/>
      <c r="E24" s="337">
        <f>'Sources and Uses Budget'!S24</f>
        <v>0</v>
      </c>
      <c r="F24" s="338"/>
      <c r="G24" s="338"/>
      <c r="H24" s="337">
        <f>'Sources and Uses Budget'!T24</f>
        <v>0</v>
      </c>
      <c r="I24" s="338"/>
      <c r="J24" s="338"/>
      <c r="K24" s="336"/>
      <c r="L24" s="309"/>
      <c r="M24" s="309"/>
      <c r="N24" s="309"/>
      <c r="O24" s="309"/>
      <c r="P24" s="309"/>
      <c r="Q24" s="309"/>
      <c r="R24" s="309"/>
      <c r="S24" s="309"/>
      <c r="T24" s="309"/>
      <c r="U24" s="309"/>
      <c r="V24" s="309"/>
      <c r="W24" s="309"/>
      <c r="X24" s="309"/>
      <c r="Y24" s="309"/>
      <c r="Z24" s="309"/>
    </row>
    <row r="25" spans="1:26" ht="12" customHeight="1">
      <c r="A25" s="285" t="str">
        <f>'Sources and Uses Budget'!$A25</f>
        <v>Other: (Specify)</v>
      </c>
      <c r="B25" s="337">
        <f>'Sources and Uses Budget'!C25</f>
        <v>0</v>
      </c>
      <c r="C25" s="338"/>
      <c r="D25" s="338"/>
      <c r="E25" s="337">
        <f>'Sources and Uses Budget'!S25</f>
        <v>0</v>
      </c>
      <c r="F25" s="338"/>
      <c r="G25" s="338"/>
      <c r="H25" s="337">
        <f>'Sources and Uses Budget'!T25</f>
        <v>0</v>
      </c>
      <c r="I25" s="338"/>
      <c r="J25" s="338"/>
      <c r="K25" s="336"/>
      <c r="L25" s="309"/>
      <c r="M25" s="309"/>
      <c r="N25" s="309"/>
      <c r="O25" s="309"/>
      <c r="P25" s="309"/>
      <c r="Q25" s="309"/>
      <c r="R25" s="309"/>
      <c r="S25" s="309"/>
      <c r="T25" s="309"/>
      <c r="U25" s="309"/>
      <c r="V25" s="309"/>
      <c r="W25" s="309"/>
      <c r="X25" s="309"/>
      <c r="Y25" s="309"/>
      <c r="Z25" s="309"/>
    </row>
    <row r="26" spans="1:26" ht="12" customHeight="1">
      <c r="A26" s="289" t="s">
        <v>1671</v>
      </c>
      <c r="B26" s="337">
        <f>'Sources and Uses Budget'!C26</f>
        <v>0</v>
      </c>
      <c r="C26" s="337">
        <f t="shared" ref="C26:D26" si="4">SUM(C17:C25)</f>
        <v>0</v>
      </c>
      <c r="D26" s="337">
        <f t="shared" si="4"/>
        <v>0</v>
      </c>
      <c r="E26" s="337">
        <f>'Sources and Uses Budget'!S26</f>
        <v>0</v>
      </c>
      <c r="F26" s="340">
        <f t="shared" ref="F26:G26" si="5">SUM(F17:F25)</f>
        <v>0</v>
      </c>
      <c r="G26" s="340">
        <f t="shared" si="5"/>
        <v>0</v>
      </c>
      <c r="H26" s="337">
        <f>'Sources and Uses Budget'!T26</f>
        <v>0</v>
      </c>
      <c r="I26" s="340">
        <f t="shared" ref="I26:J26" si="6">SUM(I17:I25)</f>
        <v>0</v>
      </c>
      <c r="J26" s="340">
        <f t="shared" si="6"/>
        <v>0</v>
      </c>
      <c r="K26" s="336"/>
      <c r="L26" s="309"/>
      <c r="M26" s="309"/>
      <c r="N26" s="309"/>
      <c r="O26" s="309"/>
      <c r="P26" s="309"/>
      <c r="Q26" s="309"/>
      <c r="R26" s="309"/>
      <c r="S26" s="309"/>
      <c r="T26" s="309"/>
      <c r="U26" s="309"/>
      <c r="V26" s="309"/>
      <c r="W26" s="309"/>
      <c r="X26" s="309"/>
      <c r="Y26" s="309"/>
      <c r="Z26" s="309"/>
    </row>
    <row r="27" spans="1:26" ht="12" customHeight="1">
      <c r="A27" s="289" t="s">
        <v>1672</v>
      </c>
      <c r="B27" s="337">
        <f>'Sources and Uses Budget'!C27</f>
        <v>0</v>
      </c>
      <c r="C27" s="338"/>
      <c r="D27" s="338"/>
      <c r="E27" s="337">
        <f>'Sources and Uses Budget'!S27</f>
        <v>0</v>
      </c>
      <c r="F27" s="338"/>
      <c r="G27" s="338"/>
      <c r="H27" s="337">
        <f>'Sources and Uses Budget'!T27</f>
        <v>0</v>
      </c>
      <c r="I27" s="338"/>
      <c r="J27" s="338"/>
      <c r="K27" s="336"/>
      <c r="L27" s="309"/>
      <c r="M27" s="309"/>
      <c r="N27" s="309"/>
      <c r="O27" s="309"/>
      <c r="P27" s="309"/>
      <c r="Q27" s="309"/>
      <c r="R27" s="309"/>
      <c r="S27" s="309"/>
      <c r="T27" s="309"/>
      <c r="U27" s="309"/>
      <c r="V27" s="309"/>
      <c r="W27" s="309"/>
      <c r="X27" s="309"/>
      <c r="Y27" s="309"/>
      <c r="Z27" s="309"/>
    </row>
    <row r="28" spans="1:26" ht="12" customHeight="1">
      <c r="A28" s="281" t="s">
        <v>1673</v>
      </c>
      <c r="B28" s="335"/>
      <c r="C28" s="335"/>
      <c r="D28" s="335"/>
      <c r="E28" s="335"/>
      <c r="F28" s="335"/>
      <c r="G28" s="335"/>
      <c r="H28" s="335"/>
      <c r="I28" s="335"/>
      <c r="J28" s="335"/>
      <c r="K28" s="336"/>
      <c r="L28" s="309"/>
      <c r="M28" s="309"/>
      <c r="N28" s="309"/>
      <c r="O28" s="309"/>
      <c r="P28" s="309"/>
      <c r="Q28" s="309"/>
      <c r="R28" s="309"/>
      <c r="S28" s="309"/>
      <c r="T28" s="309"/>
      <c r="U28" s="309"/>
      <c r="V28" s="309"/>
      <c r="W28" s="309"/>
      <c r="X28" s="309"/>
      <c r="Y28" s="309"/>
      <c r="Z28" s="309"/>
    </row>
    <row r="29" spans="1:26" ht="12" customHeight="1">
      <c r="A29" s="285" t="s">
        <v>1662</v>
      </c>
      <c r="B29" s="337">
        <f>'Sources and Uses Budget'!C29</f>
        <v>1269091</v>
      </c>
      <c r="C29" s="338">
        <f t="shared" ref="C29:C35" si="7">B29</f>
        <v>1269091</v>
      </c>
      <c r="D29" s="338"/>
      <c r="E29" s="337">
        <f>'Sources and Uses Budget'!S29</f>
        <v>1269091</v>
      </c>
      <c r="F29" s="338">
        <f t="shared" ref="F29:F35" si="8">E29</f>
        <v>1269091</v>
      </c>
      <c r="G29" s="338"/>
      <c r="H29" s="337">
        <f>'Sources and Uses Budget'!T29</f>
        <v>0</v>
      </c>
      <c r="I29" s="338"/>
      <c r="J29" s="338"/>
      <c r="K29" s="336"/>
      <c r="L29" s="309"/>
      <c r="M29" s="309"/>
      <c r="N29" s="309"/>
      <c r="O29" s="309"/>
      <c r="P29" s="309"/>
      <c r="Q29" s="309"/>
      <c r="R29" s="309"/>
      <c r="S29" s="309"/>
      <c r="T29" s="309"/>
      <c r="U29" s="309"/>
      <c r="V29" s="309"/>
      <c r="W29" s="309"/>
      <c r="X29" s="309"/>
      <c r="Y29" s="309"/>
      <c r="Z29" s="309"/>
    </row>
    <row r="30" spans="1:26" ht="12" customHeight="1">
      <c r="A30" s="285" t="s">
        <v>1663</v>
      </c>
      <c r="B30" s="337">
        <f>'Sources and Uses Budget'!C30</f>
        <v>14171265</v>
      </c>
      <c r="C30" s="338">
        <f t="shared" si="7"/>
        <v>14171265</v>
      </c>
      <c r="D30" s="338"/>
      <c r="E30" s="337">
        <f>'Sources and Uses Budget'!S30</f>
        <v>14171265</v>
      </c>
      <c r="F30" s="338">
        <f t="shared" si="8"/>
        <v>14171265</v>
      </c>
      <c r="G30" s="338"/>
      <c r="H30" s="337">
        <f>'Sources and Uses Budget'!T30</f>
        <v>0</v>
      </c>
      <c r="I30" s="338"/>
      <c r="J30" s="338"/>
      <c r="K30" s="336"/>
      <c r="L30" s="309"/>
      <c r="M30" s="309"/>
      <c r="N30" s="309"/>
      <c r="O30" s="309"/>
      <c r="P30" s="309"/>
      <c r="Q30" s="309"/>
      <c r="R30" s="309"/>
      <c r="S30" s="309"/>
      <c r="T30" s="309"/>
      <c r="U30" s="309"/>
      <c r="V30" s="309"/>
      <c r="W30" s="309"/>
      <c r="X30" s="309"/>
      <c r="Y30" s="309"/>
      <c r="Z30" s="309"/>
    </row>
    <row r="31" spans="1:26" ht="12" customHeight="1">
      <c r="A31" s="285" t="s">
        <v>1664</v>
      </c>
      <c r="B31" s="337">
        <f>'Sources and Uses Budget'!C31</f>
        <v>650053</v>
      </c>
      <c r="C31" s="338">
        <f t="shared" si="7"/>
        <v>650053</v>
      </c>
      <c r="D31" s="338"/>
      <c r="E31" s="337">
        <f>'Sources and Uses Budget'!S31</f>
        <v>650053</v>
      </c>
      <c r="F31" s="338">
        <f t="shared" si="8"/>
        <v>650053</v>
      </c>
      <c r="G31" s="338"/>
      <c r="H31" s="337">
        <f>'Sources and Uses Budget'!T31</f>
        <v>0</v>
      </c>
      <c r="I31" s="338"/>
      <c r="J31" s="338"/>
      <c r="K31" s="336"/>
      <c r="L31" s="309"/>
      <c r="M31" s="309"/>
      <c r="N31" s="309"/>
      <c r="O31" s="309"/>
      <c r="P31" s="309"/>
      <c r="Q31" s="309"/>
      <c r="R31" s="309"/>
      <c r="S31" s="309"/>
      <c r="T31" s="309"/>
      <c r="U31" s="309"/>
      <c r="V31" s="309"/>
      <c r="W31" s="309"/>
      <c r="X31" s="309"/>
      <c r="Y31" s="309"/>
      <c r="Z31" s="309"/>
    </row>
    <row r="32" spans="1:26" ht="12" customHeight="1">
      <c r="A32" s="285" t="s">
        <v>1665</v>
      </c>
      <c r="B32" s="337">
        <f>'Sources and Uses Budget'!C32</f>
        <v>634154</v>
      </c>
      <c r="C32" s="338">
        <f t="shared" si="7"/>
        <v>634154</v>
      </c>
      <c r="D32" s="338"/>
      <c r="E32" s="337">
        <f>'Sources and Uses Budget'!S32</f>
        <v>634154</v>
      </c>
      <c r="F32" s="338">
        <f t="shared" si="8"/>
        <v>634154</v>
      </c>
      <c r="G32" s="338"/>
      <c r="H32" s="337">
        <f>'Sources and Uses Budget'!T32</f>
        <v>0</v>
      </c>
      <c r="I32" s="338"/>
      <c r="J32" s="338"/>
      <c r="K32" s="336"/>
      <c r="L32" s="309"/>
      <c r="M32" s="309"/>
      <c r="N32" s="309"/>
      <c r="O32" s="309"/>
      <c r="P32" s="309"/>
      <c r="Q32" s="309"/>
      <c r="R32" s="309"/>
      <c r="S32" s="309"/>
      <c r="T32" s="309"/>
      <c r="U32" s="309"/>
      <c r="V32" s="309"/>
      <c r="W32" s="309"/>
      <c r="X32" s="309"/>
      <c r="Y32" s="309"/>
      <c r="Z32" s="309"/>
    </row>
    <row r="33" spans="1:26" ht="12" customHeight="1">
      <c r="A33" s="285" t="s">
        <v>1666</v>
      </c>
      <c r="B33" s="337">
        <f>'Sources and Uses Budget'!C33</f>
        <v>914376</v>
      </c>
      <c r="C33" s="338">
        <f t="shared" si="7"/>
        <v>914376</v>
      </c>
      <c r="D33" s="338"/>
      <c r="E33" s="337">
        <f>'Sources and Uses Budget'!S33</f>
        <v>914376</v>
      </c>
      <c r="F33" s="338">
        <f t="shared" si="8"/>
        <v>914376</v>
      </c>
      <c r="G33" s="338"/>
      <c r="H33" s="337">
        <f>'Sources and Uses Budget'!T33</f>
        <v>0</v>
      </c>
      <c r="I33" s="338"/>
      <c r="J33" s="338"/>
      <c r="K33" s="336"/>
      <c r="L33" s="309"/>
      <c r="M33" s="309"/>
      <c r="N33" s="309"/>
      <c r="O33" s="309"/>
      <c r="P33" s="309"/>
      <c r="Q33" s="309"/>
      <c r="R33" s="309"/>
      <c r="S33" s="309"/>
      <c r="T33" s="309"/>
      <c r="U33" s="309"/>
      <c r="V33" s="309"/>
      <c r="W33" s="309"/>
      <c r="X33" s="309"/>
      <c r="Y33" s="309"/>
      <c r="Z33" s="309"/>
    </row>
    <row r="34" spans="1:26" ht="12" customHeight="1">
      <c r="A34" s="285" t="s">
        <v>1667</v>
      </c>
      <c r="B34" s="337">
        <f>'Sources and Uses Budget'!C34</f>
        <v>1544036</v>
      </c>
      <c r="C34" s="338">
        <f t="shared" si="7"/>
        <v>1544036</v>
      </c>
      <c r="D34" s="338"/>
      <c r="E34" s="337">
        <f>'Sources and Uses Budget'!S34</f>
        <v>1544036</v>
      </c>
      <c r="F34" s="338">
        <f t="shared" si="8"/>
        <v>1544036</v>
      </c>
      <c r="G34" s="338"/>
      <c r="H34" s="337">
        <f>'Sources and Uses Budget'!T34</f>
        <v>0</v>
      </c>
      <c r="I34" s="338"/>
      <c r="J34" s="338"/>
      <c r="K34" s="336"/>
      <c r="L34" s="309"/>
      <c r="M34" s="309"/>
      <c r="N34" s="309"/>
      <c r="O34" s="309"/>
      <c r="P34" s="309"/>
      <c r="Q34" s="309"/>
      <c r="R34" s="309"/>
      <c r="S34" s="309"/>
      <c r="T34" s="309"/>
      <c r="U34" s="309"/>
      <c r="V34" s="309"/>
      <c r="W34" s="309"/>
      <c r="X34" s="309"/>
      <c r="Y34" s="309"/>
      <c r="Z34" s="309"/>
    </row>
    <row r="35" spans="1:26" ht="12" customHeight="1">
      <c r="A35" s="285" t="s">
        <v>1668</v>
      </c>
      <c r="B35" s="337">
        <f>'Sources and Uses Budget'!C35</f>
        <v>402960</v>
      </c>
      <c r="C35" s="338">
        <f t="shared" si="7"/>
        <v>402960</v>
      </c>
      <c r="D35" s="338"/>
      <c r="E35" s="337">
        <f>'Sources and Uses Budget'!S35</f>
        <v>402960</v>
      </c>
      <c r="F35" s="338">
        <f t="shared" si="8"/>
        <v>402960</v>
      </c>
      <c r="G35" s="338"/>
      <c r="H35" s="337">
        <f>'Sources and Uses Budget'!T35</f>
        <v>0</v>
      </c>
      <c r="I35" s="338"/>
      <c r="J35" s="338"/>
      <c r="K35" s="336"/>
      <c r="L35" s="309"/>
      <c r="M35" s="309"/>
      <c r="N35" s="309"/>
      <c r="O35" s="309"/>
      <c r="P35" s="309"/>
      <c r="Q35" s="309"/>
      <c r="R35" s="309"/>
      <c r="S35" s="309"/>
      <c r="T35" s="309"/>
      <c r="U35" s="309"/>
      <c r="V35" s="309"/>
      <c r="W35" s="309"/>
      <c r="X35" s="309"/>
      <c r="Y35" s="309"/>
      <c r="Z35" s="309"/>
    </row>
    <row r="36" spans="1:26" ht="12" customHeight="1">
      <c r="A36" s="285" t="s">
        <v>1669</v>
      </c>
      <c r="B36" s="337">
        <f>'Sources and Uses Budget'!C36</f>
        <v>0</v>
      </c>
      <c r="C36" s="338"/>
      <c r="D36" s="338"/>
      <c r="E36" s="337">
        <f>'Sources and Uses Budget'!S36</f>
        <v>0</v>
      </c>
      <c r="F36" s="338"/>
      <c r="G36" s="338"/>
      <c r="H36" s="337">
        <f>'Sources and Uses Budget'!T36</f>
        <v>0</v>
      </c>
      <c r="I36" s="338"/>
      <c r="J36" s="338"/>
      <c r="K36" s="336"/>
      <c r="L36" s="309"/>
      <c r="M36" s="309"/>
      <c r="N36" s="309"/>
      <c r="O36" s="309"/>
      <c r="P36" s="309"/>
      <c r="Q36" s="309"/>
      <c r="R36" s="309"/>
      <c r="S36" s="309"/>
      <c r="T36" s="309"/>
      <c r="U36" s="309"/>
      <c r="V36" s="309"/>
      <c r="W36" s="309"/>
      <c r="X36" s="309"/>
      <c r="Y36" s="309"/>
      <c r="Z36" s="309"/>
    </row>
    <row r="37" spans="1:26" ht="12" customHeight="1">
      <c r="A37" s="285" t="str">
        <f>'Sources and Uses Budget'!$A37</f>
        <v>Other: (Photovoltaic)</v>
      </c>
      <c r="B37" s="337">
        <f>'Sources and Uses Budget'!C37</f>
        <v>539337</v>
      </c>
      <c r="C37" s="338">
        <f>B37</f>
        <v>539337</v>
      </c>
      <c r="D37" s="338"/>
      <c r="E37" s="337">
        <f>'Sources and Uses Budget'!S37</f>
        <v>539337</v>
      </c>
      <c r="F37" s="338">
        <f>E37</f>
        <v>539337</v>
      </c>
      <c r="G37" s="338"/>
      <c r="H37" s="337">
        <f>'Sources and Uses Budget'!T37</f>
        <v>0</v>
      </c>
      <c r="I37" s="338"/>
      <c r="J37" s="338"/>
      <c r="K37" s="336"/>
      <c r="L37" s="309"/>
      <c r="M37" s="309"/>
      <c r="N37" s="309"/>
      <c r="O37" s="309"/>
      <c r="P37" s="309"/>
      <c r="Q37" s="309"/>
      <c r="R37" s="309"/>
      <c r="S37" s="309"/>
      <c r="T37" s="309"/>
      <c r="U37" s="309"/>
      <c r="V37" s="309"/>
      <c r="W37" s="309"/>
      <c r="X37" s="309"/>
      <c r="Y37" s="309"/>
      <c r="Z37" s="309"/>
    </row>
    <row r="38" spans="1:26" ht="12" customHeight="1">
      <c r="A38" s="289" t="s">
        <v>1675</v>
      </c>
      <c r="B38" s="337">
        <f>'Sources and Uses Budget'!C38</f>
        <v>20125272</v>
      </c>
      <c r="C38" s="337">
        <f>SUM(C29:C37)</f>
        <v>20125272</v>
      </c>
      <c r="D38" s="337">
        <f t="shared" ref="D38" si="9">SUM(D29:D37)</f>
        <v>0</v>
      </c>
      <c r="E38" s="337">
        <f>'Sources and Uses Budget'!S38</f>
        <v>20125272</v>
      </c>
      <c r="F38" s="340">
        <f>SUM(F29:F37)</f>
        <v>20125272</v>
      </c>
      <c r="G38" s="340">
        <f t="shared" ref="G38" si="10">SUM(G29:G37)</f>
        <v>0</v>
      </c>
      <c r="H38" s="337">
        <f>'Sources and Uses Budget'!T38</f>
        <v>0</v>
      </c>
      <c r="I38" s="340">
        <f t="shared" ref="I38:J38" si="11">SUM(I29:I37)</f>
        <v>0</v>
      </c>
      <c r="J38" s="340">
        <f t="shared" si="11"/>
        <v>0</v>
      </c>
      <c r="K38" s="336"/>
      <c r="L38" s="309"/>
      <c r="M38" s="309"/>
      <c r="N38" s="309"/>
      <c r="O38" s="309"/>
      <c r="P38" s="309"/>
      <c r="Q38" s="309"/>
      <c r="R38" s="309"/>
      <c r="S38" s="309"/>
      <c r="T38" s="309"/>
      <c r="U38" s="309"/>
      <c r="V38" s="309"/>
      <c r="W38" s="309"/>
      <c r="X38" s="309"/>
      <c r="Y38" s="309"/>
      <c r="Z38" s="309"/>
    </row>
    <row r="39" spans="1:26" ht="12" customHeight="1">
      <c r="A39" s="281" t="s">
        <v>1676</v>
      </c>
      <c r="B39" s="335"/>
      <c r="C39" s="335"/>
      <c r="D39" s="335"/>
      <c r="E39" s="335"/>
      <c r="F39" s="335"/>
      <c r="G39" s="335"/>
      <c r="H39" s="335"/>
      <c r="I39" s="335"/>
      <c r="J39" s="335"/>
      <c r="K39" s="336"/>
      <c r="L39" s="309"/>
      <c r="M39" s="309"/>
      <c r="N39" s="309"/>
      <c r="O39" s="309"/>
      <c r="P39" s="309"/>
      <c r="Q39" s="309"/>
      <c r="R39" s="309"/>
      <c r="S39" s="309"/>
      <c r="T39" s="309"/>
      <c r="U39" s="309"/>
      <c r="V39" s="309"/>
      <c r="W39" s="309"/>
      <c r="X39" s="309"/>
      <c r="Y39" s="309"/>
      <c r="Z39" s="309"/>
    </row>
    <row r="40" spans="1:26" ht="12" customHeight="1">
      <c r="A40" s="285" t="s">
        <v>1677</v>
      </c>
      <c r="B40" s="337">
        <f>'Sources and Uses Budget'!C40</f>
        <v>416000</v>
      </c>
      <c r="C40" s="338">
        <f>B40</f>
        <v>416000</v>
      </c>
      <c r="D40" s="338"/>
      <c r="E40" s="337">
        <f>'Sources and Uses Budget'!S40</f>
        <v>416000</v>
      </c>
      <c r="F40" s="338">
        <f>E40</f>
        <v>416000</v>
      </c>
      <c r="G40" s="338"/>
      <c r="H40" s="337">
        <f>'Sources and Uses Budget'!T40</f>
        <v>0</v>
      </c>
      <c r="I40" s="338"/>
      <c r="J40" s="338"/>
      <c r="K40" s="336"/>
      <c r="L40" s="309"/>
      <c r="M40" s="309"/>
      <c r="N40" s="309"/>
      <c r="O40" s="309"/>
      <c r="P40" s="309"/>
      <c r="Q40" s="309"/>
      <c r="R40" s="309"/>
      <c r="S40" s="309"/>
      <c r="T40" s="309"/>
      <c r="U40" s="309"/>
      <c r="V40" s="309"/>
      <c r="W40" s="309"/>
      <c r="X40" s="309"/>
      <c r="Y40" s="309"/>
      <c r="Z40" s="309"/>
    </row>
    <row r="41" spans="1:26" ht="12" customHeight="1">
      <c r="A41" s="285" t="s">
        <v>1678</v>
      </c>
      <c r="B41" s="337">
        <f>'Sources and Uses Budget'!C41</f>
        <v>40000</v>
      </c>
      <c r="C41" s="338">
        <f>B41</f>
        <v>40000</v>
      </c>
      <c r="D41" s="338"/>
      <c r="E41" s="337">
        <f>'Sources and Uses Budget'!S41</f>
        <v>40000</v>
      </c>
      <c r="F41" s="338">
        <f>E41</f>
        <v>40000</v>
      </c>
      <c r="G41" s="338"/>
      <c r="H41" s="337">
        <f>'Sources and Uses Budget'!T41</f>
        <v>0</v>
      </c>
      <c r="I41" s="338"/>
      <c r="J41" s="338"/>
      <c r="K41" s="336"/>
      <c r="L41" s="309"/>
      <c r="M41" s="309"/>
      <c r="N41" s="309"/>
      <c r="O41" s="309"/>
      <c r="P41" s="309"/>
      <c r="Q41" s="309"/>
      <c r="R41" s="309"/>
      <c r="S41" s="309"/>
      <c r="T41" s="309"/>
      <c r="U41" s="309"/>
      <c r="V41" s="309"/>
      <c r="W41" s="309"/>
      <c r="X41" s="309"/>
      <c r="Y41" s="309"/>
      <c r="Z41" s="309"/>
    </row>
    <row r="42" spans="1:26" ht="12" customHeight="1">
      <c r="A42" s="289" t="s">
        <v>1679</v>
      </c>
      <c r="B42" s="337">
        <f>'Sources and Uses Budget'!C42</f>
        <v>456000</v>
      </c>
      <c r="C42" s="337">
        <f>SUM(C39:C41)</f>
        <v>456000</v>
      </c>
      <c r="D42" s="337">
        <f t="shared" ref="D42" si="12">SUM(D39:D41)</f>
        <v>0</v>
      </c>
      <c r="E42" s="337">
        <f>'Sources and Uses Budget'!S42</f>
        <v>456000</v>
      </c>
      <c r="F42" s="340">
        <f>SUM(F40:F41)</f>
        <v>456000</v>
      </c>
      <c r="G42" s="340">
        <f t="shared" ref="G42" si="13">SUM(G40:G41)</f>
        <v>0</v>
      </c>
      <c r="H42" s="337">
        <f>'Sources and Uses Budget'!T42</f>
        <v>0</v>
      </c>
      <c r="I42" s="340">
        <f t="shared" ref="I42:J42" si="14">SUM(I40:I41)</f>
        <v>0</v>
      </c>
      <c r="J42" s="340">
        <f t="shared" si="14"/>
        <v>0</v>
      </c>
      <c r="K42" s="336"/>
      <c r="L42" s="309"/>
      <c r="M42" s="309"/>
      <c r="N42" s="309"/>
      <c r="O42" s="309"/>
      <c r="P42" s="309"/>
      <c r="Q42" s="309"/>
      <c r="R42" s="309"/>
      <c r="S42" s="309"/>
      <c r="T42" s="309"/>
      <c r="U42" s="309"/>
      <c r="V42" s="309"/>
      <c r="W42" s="309"/>
      <c r="X42" s="309"/>
      <c r="Y42" s="309"/>
      <c r="Z42" s="309"/>
    </row>
    <row r="43" spans="1:26" ht="12" customHeight="1">
      <c r="A43" s="289" t="s">
        <v>1680</v>
      </c>
      <c r="B43" s="337">
        <f>'Sources and Uses Budget'!C43</f>
        <v>292500</v>
      </c>
      <c r="C43" s="338">
        <f>B43</f>
        <v>292500</v>
      </c>
      <c r="D43" s="338"/>
      <c r="E43" s="337">
        <f>'Sources and Uses Budget'!S43</f>
        <v>292500</v>
      </c>
      <c r="F43" s="338">
        <f>E43</f>
        <v>292500</v>
      </c>
      <c r="G43" s="338"/>
      <c r="H43" s="337">
        <f>'Sources and Uses Budget'!T43</f>
        <v>0</v>
      </c>
      <c r="I43" s="338"/>
      <c r="J43" s="338"/>
      <c r="K43" s="336"/>
      <c r="L43" s="309"/>
      <c r="M43" s="309"/>
      <c r="N43" s="309"/>
      <c r="O43" s="309"/>
      <c r="P43" s="309"/>
      <c r="Q43" s="309"/>
      <c r="R43" s="309"/>
      <c r="S43" s="309"/>
      <c r="T43" s="309"/>
      <c r="U43" s="309"/>
      <c r="V43" s="309"/>
      <c r="W43" s="309"/>
      <c r="X43" s="309"/>
      <c r="Y43" s="309"/>
      <c r="Z43" s="309"/>
    </row>
    <row r="44" spans="1:26" ht="12" customHeight="1">
      <c r="A44" s="281" t="s">
        <v>1681</v>
      </c>
      <c r="B44" s="335"/>
      <c r="C44" s="335"/>
      <c r="D44" s="335"/>
      <c r="E44" s="335"/>
      <c r="F44" s="335"/>
      <c r="G44" s="335"/>
      <c r="H44" s="335"/>
      <c r="I44" s="335"/>
      <c r="J44" s="335"/>
      <c r="K44" s="336"/>
      <c r="L44" s="309"/>
      <c r="M44" s="309"/>
      <c r="N44" s="309"/>
      <c r="O44" s="309"/>
      <c r="P44" s="309"/>
      <c r="Q44" s="309"/>
      <c r="R44" s="309"/>
      <c r="S44" s="309"/>
      <c r="T44" s="309"/>
      <c r="U44" s="309"/>
      <c r="V44" s="309"/>
      <c r="W44" s="309"/>
      <c r="X44" s="309"/>
      <c r="Y44" s="309"/>
      <c r="Z44" s="309"/>
    </row>
    <row r="45" spans="1:26" ht="12" customHeight="1">
      <c r="A45" s="285" t="s">
        <v>1682</v>
      </c>
      <c r="B45" s="337">
        <f>'Sources and Uses Budget'!C45</f>
        <v>1234864.5914641235</v>
      </c>
      <c r="C45" s="338">
        <f>B45</f>
        <v>1234864.5914641235</v>
      </c>
      <c r="D45" s="338"/>
      <c r="E45" s="337">
        <f>'Sources and Uses Budget'!S45</f>
        <v>740918.75487847405</v>
      </c>
      <c r="F45" s="338">
        <f>E45</f>
        <v>740918.75487847405</v>
      </c>
      <c r="G45" s="338"/>
      <c r="H45" s="337">
        <f>'Sources and Uses Budget'!T45</f>
        <v>0</v>
      </c>
      <c r="I45" s="338"/>
      <c r="J45" s="338"/>
      <c r="K45" s="336"/>
      <c r="L45" s="309"/>
      <c r="M45" s="309"/>
      <c r="N45" s="309"/>
      <c r="O45" s="309"/>
      <c r="P45" s="309"/>
      <c r="Q45" s="309"/>
      <c r="R45" s="309"/>
      <c r="S45" s="309"/>
      <c r="T45" s="309"/>
      <c r="U45" s="309"/>
      <c r="V45" s="309"/>
      <c r="W45" s="309"/>
      <c r="X45" s="309"/>
      <c r="Y45" s="309"/>
      <c r="Z45" s="309"/>
    </row>
    <row r="46" spans="1:26" ht="12" customHeight="1">
      <c r="A46" s="285" t="s">
        <v>1683</v>
      </c>
      <c r="B46" s="337">
        <f>'Sources and Uses Budget'!C46</f>
        <v>242578.33463425975</v>
      </c>
      <c r="C46" s="338">
        <f>B46</f>
        <v>242578.33463425975</v>
      </c>
      <c r="D46" s="338"/>
      <c r="E46" s="337">
        <f>'Sources and Uses Budget'!S46</f>
        <v>0</v>
      </c>
      <c r="F46" s="338"/>
      <c r="G46" s="338"/>
      <c r="H46" s="337">
        <f>'Sources and Uses Budget'!T46</f>
        <v>0</v>
      </c>
      <c r="I46" s="338"/>
      <c r="J46" s="338"/>
      <c r="K46" s="336"/>
      <c r="L46" s="309"/>
      <c r="M46" s="309"/>
      <c r="N46" s="309"/>
      <c r="O46" s="309"/>
      <c r="P46" s="309"/>
      <c r="Q46" s="309"/>
      <c r="R46" s="309"/>
      <c r="S46" s="309"/>
      <c r="T46" s="309"/>
      <c r="U46" s="309"/>
      <c r="V46" s="309"/>
      <c r="W46" s="309"/>
      <c r="X46" s="309"/>
      <c r="Y46" s="309"/>
      <c r="Z46" s="309"/>
    </row>
    <row r="47" spans="1:26" ht="12" customHeight="1">
      <c r="A47" s="285" t="s">
        <v>1684</v>
      </c>
      <c r="B47" s="337">
        <f>'Sources and Uses Budget'!C47</f>
        <v>0</v>
      </c>
      <c r="C47" s="338"/>
      <c r="D47" s="338"/>
      <c r="E47" s="337">
        <f>'Sources and Uses Budget'!S47</f>
        <v>0</v>
      </c>
      <c r="F47" s="338"/>
      <c r="G47" s="338"/>
      <c r="H47" s="337">
        <f>'Sources and Uses Budget'!T47</f>
        <v>0</v>
      </c>
      <c r="I47" s="338"/>
      <c r="J47" s="338"/>
      <c r="K47" s="336"/>
      <c r="L47" s="309"/>
      <c r="M47" s="309"/>
      <c r="N47" s="309"/>
      <c r="O47" s="309"/>
      <c r="P47" s="309"/>
      <c r="Q47" s="309"/>
      <c r="R47" s="309"/>
      <c r="S47" s="309"/>
      <c r="T47" s="309"/>
      <c r="U47" s="309"/>
      <c r="V47" s="309"/>
      <c r="W47" s="309"/>
      <c r="X47" s="309"/>
      <c r="Y47" s="309"/>
      <c r="Z47" s="309"/>
    </row>
    <row r="48" spans="1:26" ht="12" customHeight="1">
      <c r="A48" s="285" t="s">
        <v>1685</v>
      </c>
      <c r="B48" s="337">
        <f>'Sources and Uses Budget'!C48</f>
        <v>150000</v>
      </c>
      <c r="C48" s="338">
        <f>B48</f>
        <v>150000</v>
      </c>
      <c r="D48" s="338"/>
      <c r="E48" s="337">
        <f>'Sources and Uses Budget'!S48</f>
        <v>150000</v>
      </c>
      <c r="F48" s="338">
        <f>E48</f>
        <v>150000</v>
      </c>
      <c r="G48" s="338"/>
      <c r="H48" s="337">
        <f>'Sources and Uses Budget'!T48</f>
        <v>0</v>
      </c>
      <c r="I48" s="338"/>
      <c r="J48" s="338"/>
      <c r="K48" s="336"/>
      <c r="L48" s="309"/>
      <c r="M48" s="309"/>
      <c r="N48" s="309"/>
      <c r="O48" s="309"/>
      <c r="P48" s="309"/>
      <c r="Q48" s="309"/>
      <c r="R48" s="309"/>
      <c r="S48" s="309"/>
      <c r="T48" s="309"/>
      <c r="U48" s="309"/>
      <c r="V48" s="309"/>
      <c r="W48" s="309"/>
      <c r="X48" s="309"/>
      <c r="Y48" s="309"/>
      <c r="Z48" s="309"/>
    </row>
    <row r="49" spans="1:26" ht="12" customHeight="1">
      <c r="A49" s="285" t="s">
        <v>1686</v>
      </c>
      <c r="B49" s="337">
        <f>'Sources and Uses Budget'!C49</f>
        <v>150610.64993470331</v>
      </c>
      <c r="C49" s="338">
        <f>B49</f>
        <v>150610.64993470331</v>
      </c>
      <c r="D49" s="338"/>
      <c r="E49" s="337">
        <f>'Sources and Uses Budget'!S49</f>
        <v>0</v>
      </c>
      <c r="F49" s="338"/>
      <c r="G49" s="338"/>
      <c r="H49" s="337">
        <f>'Sources and Uses Budget'!T49</f>
        <v>0</v>
      </c>
      <c r="I49" s="338"/>
      <c r="J49" s="338"/>
      <c r="K49" s="336"/>
      <c r="L49" s="309"/>
      <c r="M49" s="309"/>
      <c r="N49" s="309"/>
      <c r="O49" s="309"/>
      <c r="P49" s="309"/>
      <c r="Q49" s="309"/>
      <c r="R49" s="309"/>
      <c r="S49" s="309"/>
      <c r="T49" s="309"/>
      <c r="U49" s="309"/>
      <c r="V49" s="309"/>
      <c r="W49" s="309"/>
      <c r="X49" s="309"/>
      <c r="Y49" s="309"/>
      <c r="Z49" s="309"/>
    </row>
    <row r="50" spans="1:26" ht="12" customHeight="1">
      <c r="A50" s="285" t="s">
        <v>1687</v>
      </c>
      <c r="B50" s="337">
        <f>'Sources and Uses Budget'!C50</f>
        <v>50000</v>
      </c>
      <c r="C50" s="338">
        <f>B50</f>
        <v>50000</v>
      </c>
      <c r="D50" s="338"/>
      <c r="E50" s="337">
        <f>'Sources and Uses Budget'!S50</f>
        <v>0</v>
      </c>
      <c r="F50" s="338"/>
      <c r="G50" s="338"/>
      <c r="H50" s="337">
        <f>'Sources and Uses Budget'!T50</f>
        <v>0</v>
      </c>
      <c r="I50" s="338"/>
      <c r="J50" s="338"/>
      <c r="K50" s="336"/>
      <c r="L50" s="309"/>
      <c r="M50" s="309"/>
      <c r="N50" s="309"/>
      <c r="O50" s="309"/>
      <c r="P50" s="309"/>
      <c r="Q50" s="309"/>
      <c r="R50" s="309"/>
      <c r="S50" s="309"/>
      <c r="T50" s="309"/>
      <c r="U50" s="309"/>
      <c r="V50" s="309"/>
      <c r="W50" s="309"/>
      <c r="X50" s="309"/>
      <c r="Y50" s="309"/>
      <c r="Z50" s="309"/>
    </row>
    <row r="51" spans="1:26" ht="12" customHeight="1">
      <c r="A51" s="285" t="s">
        <v>1688</v>
      </c>
      <c r="B51" s="337">
        <f>'Sources and Uses Budget'!C51</f>
        <v>30000</v>
      </c>
      <c r="C51" s="338">
        <f>B51</f>
        <v>30000</v>
      </c>
      <c r="D51" s="338"/>
      <c r="E51" s="337">
        <f>'Sources and Uses Budget'!S51</f>
        <v>30000</v>
      </c>
      <c r="F51" s="338">
        <f>E51</f>
        <v>30000</v>
      </c>
      <c r="G51" s="338"/>
      <c r="H51" s="337">
        <f>'Sources and Uses Budget'!T51</f>
        <v>0</v>
      </c>
      <c r="I51" s="338"/>
      <c r="J51" s="338"/>
      <c r="K51" s="336"/>
      <c r="L51" s="309"/>
      <c r="M51" s="309"/>
      <c r="N51" s="309"/>
      <c r="O51" s="309"/>
      <c r="P51" s="309"/>
      <c r="Q51" s="309"/>
      <c r="R51" s="309"/>
      <c r="S51" s="309"/>
      <c r="T51" s="309"/>
      <c r="U51" s="309"/>
      <c r="V51" s="309"/>
      <c r="W51" s="309"/>
      <c r="X51" s="309"/>
      <c r="Y51" s="309"/>
      <c r="Z51" s="309"/>
    </row>
    <row r="52" spans="1:26" ht="12" customHeight="1">
      <c r="A52" s="285" t="s">
        <v>1689</v>
      </c>
      <c r="B52" s="337">
        <f>'Sources and Uses Budget'!C52</f>
        <v>50000</v>
      </c>
      <c r="C52" s="338">
        <f>B52</f>
        <v>50000</v>
      </c>
      <c r="D52" s="338"/>
      <c r="E52" s="337">
        <f>'Sources and Uses Budget'!S52</f>
        <v>50000</v>
      </c>
      <c r="F52" s="338">
        <f>E52</f>
        <v>50000</v>
      </c>
      <c r="G52" s="338"/>
      <c r="H52" s="337">
        <f>'Sources and Uses Budget'!T52</f>
        <v>0</v>
      </c>
      <c r="I52" s="338"/>
      <c r="J52" s="338"/>
      <c r="K52" s="336"/>
      <c r="L52" s="309"/>
      <c r="M52" s="309"/>
      <c r="N52" s="309"/>
      <c r="O52" s="309"/>
      <c r="P52" s="309"/>
      <c r="Q52" s="309"/>
      <c r="R52" s="309"/>
      <c r="S52" s="309"/>
      <c r="T52" s="309"/>
      <c r="U52" s="309"/>
      <c r="V52" s="309"/>
      <c r="W52" s="309"/>
      <c r="X52" s="309"/>
      <c r="Y52" s="309"/>
      <c r="Z52" s="309"/>
    </row>
    <row r="53" spans="1:26" ht="12" customHeight="1">
      <c r="A53" s="285" t="str">
        <f>'Sources and Uses Budget'!$A53</f>
        <v>Other: (Specify)</v>
      </c>
      <c r="B53" s="337">
        <f>'Sources and Uses Budget'!C53</f>
        <v>0</v>
      </c>
      <c r="C53" s="338"/>
      <c r="D53" s="338"/>
      <c r="E53" s="337">
        <f>'Sources and Uses Budget'!S53</f>
        <v>0</v>
      </c>
      <c r="F53" s="338"/>
      <c r="G53" s="338"/>
      <c r="H53" s="337">
        <f>'Sources and Uses Budget'!T53</f>
        <v>0</v>
      </c>
      <c r="I53" s="338"/>
      <c r="J53" s="338"/>
      <c r="K53" s="336"/>
      <c r="L53" s="309"/>
      <c r="M53" s="309"/>
      <c r="N53" s="309"/>
      <c r="O53" s="309"/>
      <c r="P53" s="309"/>
      <c r="Q53" s="309"/>
      <c r="R53" s="309"/>
      <c r="S53" s="309"/>
      <c r="T53" s="309"/>
      <c r="U53" s="309"/>
      <c r="V53" s="309"/>
      <c r="W53" s="309"/>
      <c r="X53" s="309"/>
      <c r="Y53" s="309"/>
      <c r="Z53" s="309"/>
    </row>
    <row r="54" spans="1:26" ht="12" customHeight="1">
      <c r="A54" s="289" t="s">
        <v>1690</v>
      </c>
      <c r="B54" s="337">
        <f>'Sources and Uses Budget'!C54</f>
        <v>1908053.5760330865</v>
      </c>
      <c r="C54" s="340">
        <f>SUM(C45:C53)</f>
        <v>1908053.5760330865</v>
      </c>
      <c r="D54" s="340">
        <f t="shared" ref="D54" si="15">SUM(D45:D53)</f>
        <v>0</v>
      </c>
      <c r="E54" s="337">
        <f>'Sources and Uses Budget'!S54</f>
        <v>970918.75487847405</v>
      </c>
      <c r="F54" s="340">
        <f t="shared" ref="F54:G54" si="16">SUM(F45:F53)</f>
        <v>970918.75487847405</v>
      </c>
      <c r="G54" s="340">
        <f t="shared" si="16"/>
        <v>0</v>
      </c>
      <c r="H54" s="337">
        <f>'Sources and Uses Budget'!T54</f>
        <v>0</v>
      </c>
      <c r="I54" s="340">
        <f t="shared" ref="I54:J54" si="17">SUM(I45:I53)</f>
        <v>0</v>
      </c>
      <c r="J54" s="340">
        <f t="shared" si="17"/>
        <v>0</v>
      </c>
      <c r="K54" s="341"/>
      <c r="L54" s="321"/>
      <c r="M54" s="321"/>
      <c r="N54" s="321"/>
      <c r="O54" s="321"/>
      <c r="P54" s="321"/>
      <c r="Q54" s="321"/>
      <c r="R54" s="321"/>
      <c r="S54" s="321"/>
      <c r="T54" s="321"/>
      <c r="U54" s="321"/>
      <c r="V54" s="321"/>
      <c r="W54" s="321"/>
      <c r="X54" s="321"/>
      <c r="Y54" s="321"/>
      <c r="Z54" s="321"/>
    </row>
    <row r="55" spans="1:26" ht="12" customHeight="1">
      <c r="A55" s="281" t="s">
        <v>1308</v>
      </c>
      <c r="B55" s="335"/>
      <c r="C55" s="335"/>
      <c r="D55" s="335"/>
      <c r="E55" s="335"/>
      <c r="F55" s="335"/>
      <c r="G55" s="335"/>
      <c r="H55" s="335"/>
      <c r="I55" s="335"/>
      <c r="J55" s="335"/>
      <c r="K55" s="336"/>
      <c r="L55" s="309"/>
      <c r="M55" s="309"/>
      <c r="N55" s="309"/>
      <c r="O55" s="309"/>
      <c r="P55" s="309"/>
      <c r="Q55" s="309"/>
      <c r="R55" s="309"/>
      <c r="S55" s="309"/>
      <c r="T55" s="309"/>
      <c r="U55" s="309"/>
      <c r="V55" s="309"/>
      <c r="W55" s="309"/>
      <c r="X55" s="309"/>
      <c r="Y55" s="309"/>
      <c r="Z55" s="309"/>
    </row>
    <row r="56" spans="1:26" ht="12" customHeight="1">
      <c r="A56" s="285" t="s">
        <v>1691</v>
      </c>
      <c r="B56" s="337">
        <f>'Sources and Uses Budget'!C56</f>
        <v>25960</v>
      </c>
      <c r="C56" s="338">
        <f>B56</f>
        <v>25960</v>
      </c>
      <c r="D56" s="338"/>
      <c r="E56" s="339"/>
      <c r="F56" s="339"/>
      <c r="G56" s="339"/>
      <c r="H56" s="339"/>
      <c r="I56" s="339"/>
      <c r="J56" s="339"/>
      <c r="K56" s="336"/>
      <c r="L56" s="309"/>
      <c r="M56" s="309"/>
      <c r="N56" s="309"/>
      <c r="O56" s="309"/>
      <c r="P56" s="309"/>
      <c r="Q56" s="309"/>
      <c r="R56" s="309"/>
      <c r="S56" s="309"/>
      <c r="T56" s="309"/>
      <c r="U56" s="309"/>
      <c r="V56" s="309"/>
      <c r="W56" s="309"/>
      <c r="X56" s="309"/>
      <c r="Y56" s="309"/>
      <c r="Z56" s="309"/>
    </row>
    <row r="57" spans="1:26" ht="12" customHeight="1">
      <c r="A57" s="285" t="s">
        <v>1684</v>
      </c>
      <c r="B57" s="337">
        <f>'Sources and Uses Budget'!C57</f>
        <v>0</v>
      </c>
      <c r="C57" s="338"/>
      <c r="D57" s="338"/>
      <c r="E57" s="339"/>
      <c r="F57" s="339"/>
      <c r="G57" s="339"/>
      <c r="H57" s="339"/>
      <c r="I57" s="339"/>
      <c r="J57" s="339"/>
      <c r="K57" s="336"/>
      <c r="L57" s="309"/>
      <c r="M57" s="309"/>
      <c r="N57" s="309"/>
      <c r="O57" s="309"/>
      <c r="P57" s="309"/>
      <c r="Q57" s="309"/>
      <c r="R57" s="309"/>
      <c r="S57" s="309"/>
      <c r="T57" s="309"/>
      <c r="U57" s="309"/>
      <c r="V57" s="309"/>
      <c r="W57" s="309"/>
      <c r="X57" s="309"/>
      <c r="Y57" s="309"/>
      <c r="Z57" s="309"/>
    </row>
    <row r="58" spans="1:26" ht="12" customHeight="1">
      <c r="A58" s="285" t="s">
        <v>1687</v>
      </c>
      <c r="B58" s="337">
        <f>'Sources and Uses Budget'!C58</f>
        <v>10000</v>
      </c>
      <c r="C58" s="338">
        <f>B58</f>
        <v>10000</v>
      </c>
      <c r="D58" s="338"/>
      <c r="E58" s="339"/>
      <c r="F58" s="339"/>
      <c r="G58" s="339"/>
      <c r="H58" s="339"/>
      <c r="I58" s="339"/>
      <c r="J58" s="339"/>
      <c r="K58" s="336"/>
      <c r="L58" s="309"/>
      <c r="M58" s="309"/>
      <c r="N58" s="309"/>
      <c r="O58" s="309"/>
      <c r="P58" s="309"/>
      <c r="Q58" s="309"/>
      <c r="R58" s="309"/>
      <c r="S58" s="309"/>
      <c r="T58" s="309"/>
      <c r="U58" s="309"/>
      <c r="V58" s="309"/>
      <c r="W58" s="309"/>
      <c r="X58" s="309"/>
      <c r="Y58" s="309"/>
      <c r="Z58" s="309"/>
    </row>
    <row r="59" spans="1:26" ht="12" customHeight="1">
      <c r="A59" s="285" t="s">
        <v>1688</v>
      </c>
      <c r="B59" s="337">
        <f>'Sources and Uses Budget'!C59</f>
        <v>0</v>
      </c>
      <c r="C59" s="338"/>
      <c r="D59" s="338"/>
      <c r="E59" s="339"/>
      <c r="F59" s="339"/>
      <c r="G59" s="339"/>
      <c r="H59" s="339"/>
      <c r="I59" s="339"/>
      <c r="J59" s="339"/>
      <c r="K59" s="336"/>
      <c r="L59" s="309"/>
      <c r="M59" s="309"/>
      <c r="N59" s="309"/>
      <c r="O59" s="309"/>
      <c r="P59" s="309"/>
      <c r="Q59" s="309"/>
      <c r="R59" s="309"/>
      <c r="S59" s="309"/>
      <c r="T59" s="309"/>
      <c r="U59" s="309"/>
      <c r="V59" s="309"/>
      <c r="W59" s="309"/>
      <c r="X59" s="309"/>
      <c r="Y59" s="309"/>
      <c r="Z59" s="309"/>
    </row>
    <row r="60" spans="1:26" ht="12" customHeight="1">
      <c r="A60" s="285" t="s">
        <v>1689</v>
      </c>
      <c r="B60" s="337">
        <f>'Sources and Uses Budget'!C60</f>
        <v>0</v>
      </c>
      <c r="C60" s="338"/>
      <c r="D60" s="338"/>
      <c r="E60" s="339"/>
      <c r="F60" s="339"/>
      <c r="G60" s="339"/>
      <c r="H60" s="339"/>
      <c r="I60" s="339"/>
      <c r="J60" s="339"/>
      <c r="K60" s="336"/>
      <c r="L60" s="309"/>
      <c r="M60" s="309"/>
      <c r="N60" s="309"/>
      <c r="O60" s="309"/>
      <c r="P60" s="309"/>
      <c r="Q60" s="309"/>
      <c r="R60" s="309"/>
      <c r="S60" s="309"/>
      <c r="T60" s="309"/>
      <c r="U60" s="309"/>
      <c r="V60" s="309"/>
      <c r="W60" s="309"/>
      <c r="X60" s="309"/>
      <c r="Y60" s="309"/>
      <c r="Z60" s="309"/>
    </row>
    <row r="61" spans="1:26" ht="12" customHeight="1">
      <c r="A61" s="285">
        <f>'Sources and Uses Budget'!$A61</f>
        <v>0</v>
      </c>
      <c r="B61" s="337">
        <f>'Sources and Uses Budget'!C61</f>
        <v>0</v>
      </c>
      <c r="C61" s="338"/>
      <c r="D61" s="338"/>
      <c r="E61" s="339"/>
      <c r="F61" s="339"/>
      <c r="G61" s="339"/>
      <c r="H61" s="339"/>
      <c r="I61" s="339"/>
      <c r="J61" s="339"/>
      <c r="K61" s="336"/>
      <c r="L61" s="309"/>
      <c r="M61" s="309"/>
      <c r="N61" s="309"/>
      <c r="O61" s="309"/>
      <c r="P61" s="309"/>
      <c r="Q61" s="309"/>
      <c r="R61" s="309"/>
      <c r="S61" s="309"/>
      <c r="T61" s="309"/>
      <c r="U61" s="309"/>
      <c r="V61" s="309"/>
      <c r="W61" s="309"/>
      <c r="X61" s="309"/>
      <c r="Y61" s="309"/>
      <c r="Z61" s="309"/>
    </row>
    <row r="62" spans="1:26" ht="13.5" customHeight="1">
      <c r="A62" s="289" t="s">
        <v>1692</v>
      </c>
      <c r="B62" s="337">
        <f>'Sources and Uses Budget'!C62</f>
        <v>35960</v>
      </c>
      <c r="C62" s="337">
        <f>B62</f>
        <v>35960</v>
      </c>
      <c r="D62" s="337">
        <f t="shared" ref="D62" si="18">SUM(D56:D61)</f>
        <v>0</v>
      </c>
      <c r="E62" s="339"/>
      <c r="F62" s="339"/>
      <c r="G62" s="339"/>
      <c r="H62" s="339"/>
      <c r="I62" s="339"/>
      <c r="J62" s="339"/>
      <c r="K62" s="336"/>
      <c r="L62" s="309"/>
      <c r="M62" s="309"/>
      <c r="N62" s="309"/>
      <c r="O62" s="309"/>
      <c r="P62" s="309"/>
      <c r="Q62" s="309"/>
      <c r="R62" s="309"/>
      <c r="S62" s="309"/>
      <c r="T62" s="309"/>
      <c r="U62" s="309"/>
      <c r="V62" s="309"/>
      <c r="W62" s="309"/>
      <c r="X62" s="309"/>
      <c r="Y62" s="309"/>
      <c r="Z62" s="309"/>
    </row>
    <row r="63" spans="1:26" ht="12" customHeight="1">
      <c r="A63" s="304" t="s">
        <v>1693</v>
      </c>
      <c r="B63" s="337">
        <f>'Sources and Uses Budget'!C63</f>
        <v>23147915.576033086</v>
      </c>
      <c r="C63" s="337">
        <f t="shared" ref="C63:D63" si="19">SUM(C8+C11+C13+C14+C15+C26+C27+C38+C42+C43+C54+C62)</f>
        <v>23147915.576033086</v>
      </c>
      <c r="D63" s="337">
        <f t="shared" si="19"/>
        <v>0</v>
      </c>
      <c r="E63" s="337">
        <f>'Sources and Uses Budget'!S63</f>
        <v>21869820.754878473</v>
      </c>
      <c r="F63" s="337">
        <f t="shared" ref="F63:G63" si="20">SUM(F10+F13+F14+F15+F26+F27+F38+F42+F43+F54)</f>
        <v>21869820.754878473</v>
      </c>
      <c r="G63" s="337">
        <f t="shared" si="20"/>
        <v>0</v>
      </c>
      <c r="H63" s="337">
        <f>'Sources and Uses Budget'!T63</f>
        <v>0</v>
      </c>
      <c r="I63" s="337">
        <f t="shared" ref="I63:J63" si="21">SUM(I11+I13+I14+I15+I26+I27+I38+I42+I43+I54)</f>
        <v>0</v>
      </c>
      <c r="J63" s="337">
        <f t="shared" si="21"/>
        <v>0</v>
      </c>
      <c r="K63" s="336"/>
      <c r="L63" s="309"/>
      <c r="M63" s="309"/>
      <c r="N63" s="309"/>
      <c r="O63" s="309"/>
      <c r="P63" s="309"/>
      <c r="Q63" s="309"/>
      <c r="R63" s="309"/>
      <c r="S63" s="309"/>
      <c r="T63" s="309"/>
      <c r="U63" s="309"/>
      <c r="V63" s="309"/>
      <c r="W63" s="309"/>
      <c r="X63" s="309"/>
      <c r="Y63" s="309"/>
      <c r="Z63" s="309"/>
    </row>
    <row r="64" spans="1:26" ht="12" customHeight="1">
      <c r="A64" s="281" t="s">
        <v>1694</v>
      </c>
      <c r="B64" s="335"/>
      <c r="C64" s="335"/>
      <c r="D64" s="335"/>
      <c r="E64" s="335"/>
      <c r="F64" s="335"/>
      <c r="G64" s="335"/>
      <c r="H64" s="335"/>
      <c r="I64" s="335"/>
      <c r="J64" s="335"/>
      <c r="K64" s="336"/>
      <c r="L64" s="309"/>
      <c r="M64" s="309"/>
      <c r="N64" s="309"/>
      <c r="O64" s="309"/>
      <c r="P64" s="309"/>
      <c r="Q64" s="309"/>
      <c r="R64" s="309"/>
      <c r="S64" s="309"/>
      <c r="T64" s="309"/>
      <c r="U64" s="309"/>
      <c r="V64" s="309"/>
      <c r="W64" s="309"/>
      <c r="X64" s="309"/>
      <c r="Y64" s="309"/>
      <c r="Z64" s="309"/>
    </row>
    <row r="65" spans="1:26" ht="12" customHeight="1">
      <c r="A65" s="285" t="s">
        <v>1695</v>
      </c>
      <c r="B65" s="337">
        <f>'Sources and Uses Budget'!C65</f>
        <v>60000</v>
      </c>
      <c r="C65" s="338">
        <f>B65</f>
        <v>60000</v>
      </c>
      <c r="D65" s="338"/>
      <c r="E65" s="337">
        <f>'Sources and Uses Budget'!S65</f>
        <v>0</v>
      </c>
      <c r="F65" s="338"/>
      <c r="G65" s="338"/>
      <c r="H65" s="337">
        <f>'Sources and Uses Budget'!T65</f>
        <v>0</v>
      </c>
      <c r="I65" s="338"/>
      <c r="J65" s="338"/>
      <c r="K65" s="336"/>
      <c r="L65" s="309"/>
      <c r="M65" s="309"/>
      <c r="N65" s="309"/>
      <c r="O65" s="309"/>
      <c r="P65" s="309"/>
      <c r="Q65" s="309"/>
      <c r="R65" s="309"/>
      <c r="S65" s="309"/>
      <c r="T65" s="309"/>
      <c r="U65" s="309"/>
      <c r="V65" s="309"/>
      <c r="W65" s="309"/>
      <c r="X65" s="309"/>
      <c r="Y65" s="309"/>
      <c r="Z65" s="309"/>
    </row>
    <row r="66" spans="1:26" ht="12" customHeight="1">
      <c r="A66" s="285" t="s">
        <v>1696</v>
      </c>
      <c r="B66" s="337">
        <f>'Sources and Uses Budget'!C66</f>
        <v>0</v>
      </c>
      <c r="C66" s="338"/>
      <c r="D66" s="338"/>
      <c r="E66" s="337">
        <f>'Sources and Uses Budget'!S66</f>
        <v>0</v>
      </c>
      <c r="F66" s="338"/>
      <c r="G66" s="338"/>
      <c r="H66" s="337">
        <f>'Sources and Uses Budget'!T66</f>
        <v>0</v>
      </c>
      <c r="I66" s="338"/>
      <c r="J66" s="338"/>
      <c r="K66" s="336"/>
      <c r="L66" s="309"/>
      <c r="M66" s="309"/>
      <c r="N66" s="309"/>
      <c r="O66" s="309"/>
      <c r="P66" s="309"/>
      <c r="Q66" s="309"/>
      <c r="R66" s="309"/>
      <c r="S66" s="309"/>
      <c r="T66" s="309"/>
      <c r="U66" s="309"/>
      <c r="V66" s="309"/>
      <c r="W66" s="309"/>
      <c r="X66" s="309"/>
      <c r="Y66" s="309"/>
      <c r="Z66" s="309"/>
    </row>
    <row r="67" spans="1:26" ht="12" customHeight="1">
      <c r="A67" s="285" t="s">
        <v>1697</v>
      </c>
      <c r="B67" s="337">
        <f>'Sources and Uses Budget'!C67</f>
        <v>0</v>
      </c>
      <c r="C67" s="338"/>
      <c r="D67" s="338"/>
      <c r="E67" s="337">
        <f>'Sources and Uses Budget'!S67</f>
        <v>0</v>
      </c>
      <c r="F67" s="338"/>
      <c r="G67" s="338"/>
      <c r="H67" s="337">
        <f>'Sources and Uses Budget'!T67</f>
        <v>0</v>
      </c>
      <c r="I67" s="338"/>
      <c r="J67" s="338"/>
      <c r="K67" s="336"/>
      <c r="L67" s="309"/>
      <c r="M67" s="309"/>
      <c r="N67" s="309"/>
      <c r="O67" s="309"/>
      <c r="P67" s="309"/>
      <c r="Q67" s="309"/>
      <c r="R67" s="309"/>
      <c r="S67" s="309"/>
      <c r="T67" s="309"/>
      <c r="U67" s="309"/>
      <c r="V67" s="309"/>
      <c r="W67" s="309"/>
      <c r="X67" s="309"/>
      <c r="Y67" s="309"/>
      <c r="Z67" s="309"/>
    </row>
    <row r="68" spans="1:26" ht="12" customHeight="1">
      <c r="A68" s="285" t="s">
        <v>1698</v>
      </c>
      <c r="B68" s="337">
        <f>'Sources and Uses Budget'!C68</f>
        <v>0</v>
      </c>
      <c r="C68" s="338"/>
      <c r="D68" s="338"/>
      <c r="E68" s="337">
        <f>'Sources and Uses Budget'!S68</f>
        <v>0</v>
      </c>
      <c r="F68" s="338"/>
      <c r="G68" s="338"/>
      <c r="H68" s="337">
        <f>'Sources and Uses Budget'!T68</f>
        <v>0</v>
      </c>
      <c r="I68" s="338"/>
      <c r="J68" s="338"/>
      <c r="K68" s="336"/>
      <c r="L68" s="309"/>
      <c r="M68" s="309"/>
      <c r="N68" s="309"/>
      <c r="O68" s="309"/>
      <c r="P68" s="309"/>
      <c r="Q68" s="309"/>
      <c r="R68" s="309"/>
      <c r="S68" s="309"/>
      <c r="T68" s="309"/>
      <c r="U68" s="309"/>
      <c r="V68" s="309"/>
      <c r="W68" s="309"/>
      <c r="X68" s="309"/>
      <c r="Y68" s="309"/>
      <c r="Z68" s="309"/>
    </row>
    <row r="69" spans="1:26" ht="12" customHeight="1">
      <c r="A69" s="285" t="str">
        <f>'Sources and Uses Budget'!$A69</f>
        <v>Owner Legal Costs</v>
      </c>
      <c r="B69" s="337">
        <f>'Sources and Uses Budget'!C69</f>
        <v>110000</v>
      </c>
      <c r="C69" s="338">
        <f>B69</f>
        <v>110000</v>
      </c>
      <c r="D69" s="338"/>
      <c r="E69" s="337">
        <f>'Sources and Uses Budget'!S69</f>
        <v>25000</v>
      </c>
      <c r="F69" s="338">
        <f>E69</f>
        <v>25000</v>
      </c>
      <c r="G69" s="338"/>
      <c r="H69" s="337">
        <f>'Sources and Uses Budget'!T69</f>
        <v>0</v>
      </c>
      <c r="I69" s="338"/>
      <c r="J69" s="338"/>
      <c r="K69" s="336"/>
      <c r="L69" s="309"/>
      <c r="M69" s="309"/>
      <c r="N69" s="309"/>
      <c r="O69" s="309"/>
      <c r="P69" s="309"/>
      <c r="Q69" s="309"/>
      <c r="R69" s="309"/>
      <c r="S69" s="309"/>
      <c r="T69" s="309"/>
      <c r="U69" s="309"/>
      <c r="V69" s="309"/>
      <c r="W69" s="309"/>
      <c r="X69" s="309"/>
      <c r="Y69" s="309"/>
      <c r="Z69" s="309"/>
    </row>
    <row r="70" spans="1:26" ht="12" customHeight="1">
      <c r="A70" s="289" t="s">
        <v>1774</v>
      </c>
      <c r="B70" s="337">
        <f>'Sources and Uses Budget'!C70</f>
        <v>170000</v>
      </c>
      <c r="C70" s="337">
        <f>SUM(C65:C69)</f>
        <v>170000</v>
      </c>
      <c r="D70" s="337">
        <f t="shared" ref="D70" si="22">SUM(D64:D69)</f>
        <v>0</v>
      </c>
      <c r="E70" s="337">
        <f>'Sources and Uses Budget'!S70</f>
        <v>25000</v>
      </c>
      <c r="F70" s="340">
        <f t="shared" ref="F70:G70" si="23">SUM(F65:F69)</f>
        <v>25000</v>
      </c>
      <c r="G70" s="340">
        <f t="shared" si="23"/>
        <v>0</v>
      </c>
      <c r="H70" s="337">
        <f>'Sources and Uses Budget'!T70</f>
        <v>0</v>
      </c>
      <c r="I70" s="340">
        <f t="shared" ref="I70:J70" si="24">SUM(I65:I69)</f>
        <v>0</v>
      </c>
      <c r="J70" s="340">
        <f t="shared" si="24"/>
        <v>0</v>
      </c>
      <c r="K70" s="336"/>
      <c r="L70" s="309"/>
      <c r="M70" s="309"/>
      <c r="N70" s="309"/>
      <c r="O70" s="309"/>
      <c r="P70" s="309"/>
      <c r="Q70" s="309"/>
      <c r="R70" s="309"/>
      <c r="S70" s="309"/>
      <c r="T70" s="309"/>
      <c r="U70" s="309"/>
      <c r="V70" s="309"/>
      <c r="W70" s="309"/>
      <c r="X70" s="309"/>
      <c r="Y70" s="309"/>
      <c r="Z70" s="309"/>
    </row>
    <row r="71" spans="1:26" ht="12" customHeight="1">
      <c r="A71" s="281" t="s">
        <v>1700</v>
      </c>
      <c r="B71" s="335"/>
      <c r="C71" s="335"/>
      <c r="D71" s="335"/>
      <c r="E71" s="335"/>
      <c r="F71" s="335"/>
      <c r="G71" s="335"/>
      <c r="H71" s="335"/>
      <c r="I71" s="335"/>
      <c r="J71" s="335"/>
      <c r="K71" s="336"/>
      <c r="L71" s="309"/>
      <c r="M71" s="309"/>
      <c r="N71" s="309"/>
      <c r="O71" s="309"/>
      <c r="P71" s="309"/>
      <c r="Q71" s="309"/>
      <c r="R71" s="309"/>
      <c r="S71" s="309"/>
      <c r="T71" s="309"/>
      <c r="U71" s="309"/>
      <c r="V71" s="309"/>
      <c r="W71" s="309"/>
      <c r="X71" s="309"/>
      <c r="Y71" s="309"/>
      <c r="Z71" s="309"/>
    </row>
    <row r="72" spans="1:26" ht="12" customHeight="1">
      <c r="A72" s="285" t="s">
        <v>1701</v>
      </c>
      <c r="B72" s="337">
        <f>'Sources and Uses Budget'!C72</f>
        <v>0</v>
      </c>
      <c r="C72" s="338"/>
      <c r="D72" s="338"/>
      <c r="E72" s="339"/>
      <c r="F72" s="339"/>
      <c r="G72" s="339"/>
      <c r="H72" s="339"/>
      <c r="I72" s="339"/>
      <c r="J72" s="339"/>
      <c r="K72" s="336"/>
      <c r="L72" s="309"/>
      <c r="M72" s="309"/>
      <c r="N72" s="309"/>
      <c r="O72" s="309"/>
      <c r="P72" s="309"/>
      <c r="Q72" s="309"/>
      <c r="R72" s="309"/>
      <c r="S72" s="309"/>
      <c r="T72" s="309"/>
      <c r="U72" s="309"/>
      <c r="V72" s="309"/>
      <c r="W72" s="309"/>
      <c r="X72" s="309"/>
      <c r="Y72" s="309"/>
      <c r="Z72" s="309"/>
    </row>
    <row r="73" spans="1:26" ht="12" customHeight="1">
      <c r="A73" s="285" t="s">
        <v>1702</v>
      </c>
      <c r="B73" s="337">
        <f>'Sources and Uses Budget'!C73</f>
        <v>0</v>
      </c>
      <c r="C73" s="338"/>
      <c r="D73" s="338"/>
      <c r="E73" s="339"/>
      <c r="F73" s="339"/>
      <c r="G73" s="339"/>
      <c r="H73" s="339"/>
      <c r="I73" s="339"/>
      <c r="J73" s="339"/>
      <c r="K73" s="336"/>
      <c r="L73" s="309"/>
      <c r="M73" s="309"/>
      <c r="N73" s="309"/>
      <c r="O73" s="309"/>
      <c r="P73" s="309"/>
      <c r="Q73" s="309"/>
      <c r="R73" s="309"/>
      <c r="S73" s="309"/>
      <c r="T73" s="309"/>
      <c r="U73" s="309"/>
      <c r="V73" s="309"/>
      <c r="W73" s="309"/>
      <c r="X73" s="309"/>
      <c r="Y73" s="309"/>
      <c r="Z73" s="309"/>
    </row>
    <row r="74" spans="1:26" ht="12" customHeight="1">
      <c r="A74" s="291" t="s">
        <v>1703</v>
      </c>
      <c r="B74" s="337">
        <f>'Sources and Uses Budget'!C74</f>
        <v>0</v>
      </c>
      <c r="C74" s="338"/>
      <c r="D74" s="338"/>
      <c r="E74" s="339"/>
      <c r="F74" s="339"/>
      <c r="G74" s="339"/>
      <c r="H74" s="339"/>
      <c r="I74" s="339"/>
      <c r="J74" s="339"/>
      <c r="K74" s="336"/>
      <c r="L74" s="309"/>
      <c r="M74" s="309"/>
      <c r="N74" s="309"/>
      <c r="O74" s="309"/>
      <c r="P74" s="309"/>
      <c r="Q74" s="309"/>
      <c r="R74" s="309"/>
      <c r="S74" s="309"/>
      <c r="T74" s="309"/>
      <c r="U74" s="309"/>
      <c r="V74" s="309"/>
      <c r="W74" s="309"/>
      <c r="X74" s="309"/>
      <c r="Y74" s="309"/>
      <c r="Z74" s="309"/>
    </row>
    <row r="75" spans="1:26" ht="12" customHeight="1">
      <c r="A75" s="285" t="s">
        <v>1704</v>
      </c>
      <c r="B75" s="337">
        <f>'Sources and Uses Budget'!C75</f>
        <v>390166.70413820428</v>
      </c>
      <c r="C75" s="338">
        <f>B75</f>
        <v>390166.70413820428</v>
      </c>
      <c r="D75" s="338"/>
      <c r="E75" s="339"/>
      <c r="F75" s="339"/>
      <c r="G75" s="339"/>
      <c r="H75" s="339"/>
      <c r="I75" s="339"/>
      <c r="J75" s="339"/>
      <c r="K75" s="336"/>
      <c r="L75" s="309"/>
      <c r="M75" s="309"/>
      <c r="N75" s="309"/>
      <c r="O75" s="309"/>
      <c r="P75" s="309"/>
      <c r="Q75" s="309"/>
      <c r="R75" s="309"/>
      <c r="S75" s="309"/>
      <c r="T75" s="309"/>
      <c r="U75" s="309"/>
      <c r="V75" s="309"/>
      <c r="W75" s="309"/>
      <c r="X75" s="309"/>
      <c r="Y75" s="309"/>
      <c r="Z75" s="309"/>
    </row>
    <row r="76" spans="1:26" ht="12" customHeight="1">
      <c r="A76" s="285" t="str">
        <f>'Sources and Uses Budget'!$A76</f>
        <v>transition reserve for hcd</v>
      </c>
      <c r="B76" s="337">
        <f>'Sources and Uses Budget'!C76</f>
        <v>200000</v>
      </c>
      <c r="C76" s="338">
        <f>B76</f>
        <v>200000</v>
      </c>
      <c r="D76" s="338"/>
      <c r="E76" s="339"/>
      <c r="F76" s="339"/>
      <c r="G76" s="339"/>
      <c r="H76" s="339"/>
      <c r="I76" s="339"/>
      <c r="J76" s="339"/>
      <c r="K76" s="336"/>
      <c r="L76" s="309"/>
      <c r="M76" s="309"/>
      <c r="N76" s="309"/>
      <c r="O76" s="309"/>
      <c r="P76" s="309"/>
      <c r="Q76" s="309"/>
      <c r="R76" s="309"/>
      <c r="S76" s="309"/>
      <c r="T76" s="309"/>
      <c r="U76" s="309"/>
      <c r="V76" s="309"/>
      <c r="W76" s="309"/>
      <c r="X76" s="309"/>
      <c r="Y76" s="309"/>
      <c r="Z76" s="309"/>
    </row>
    <row r="77" spans="1:26" ht="12" customHeight="1">
      <c r="A77" s="289" t="s">
        <v>1705</v>
      </c>
      <c r="B77" s="337">
        <f>'Sources and Uses Budget'!C77</f>
        <v>590166.70413820422</v>
      </c>
      <c r="C77" s="337">
        <f t="shared" ref="C77:D77" si="25">SUM(C72:C76)</f>
        <v>590166.70413820422</v>
      </c>
      <c r="D77" s="337">
        <f t="shared" si="25"/>
        <v>0</v>
      </c>
      <c r="E77" s="339"/>
      <c r="F77" s="339"/>
      <c r="G77" s="339"/>
      <c r="H77" s="339"/>
      <c r="I77" s="339"/>
      <c r="J77" s="339"/>
      <c r="K77" s="336"/>
      <c r="L77" s="309"/>
      <c r="M77" s="309"/>
      <c r="N77" s="309"/>
      <c r="O77" s="309"/>
      <c r="P77" s="309"/>
      <c r="Q77" s="309"/>
      <c r="R77" s="309"/>
      <c r="S77" s="309"/>
      <c r="T77" s="309"/>
      <c r="U77" s="309"/>
      <c r="V77" s="309"/>
      <c r="W77" s="309"/>
      <c r="X77" s="309"/>
      <c r="Y77" s="309"/>
      <c r="Z77" s="309"/>
    </row>
    <row r="78" spans="1:26" ht="12" customHeight="1">
      <c r="A78" s="281" t="s">
        <v>1706</v>
      </c>
      <c r="B78" s="335"/>
      <c r="C78" s="335"/>
      <c r="D78" s="335"/>
      <c r="E78" s="335"/>
      <c r="F78" s="335"/>
      <c r="G78" s="335"/>
      <c r="H78" s="335"/>
      <c r="I78" s="335"/>
      <c r="J78" s="335"/>
      <c r="K78" s="336"/>
      <c r="L78" s="309"/>
      <c r="M78" s="309"/>
      <c r="N78" s="309"/>
      <c r="O78" s="309"/>
      <c r="P78" s="309"/>
      <c r="Q78" s="309"/>
      <c r="R78" s="309"/>
      <c r="S78" s="309"/>
      <c r="T78" s="309"/>
      <c r="U78" s="309"/>
      <c r="V78" s="309"/>
      <c r="W78" s="309"/>
      <c r="X78" s="309"/>
      <c r="Y78" s="309"/>
      <c r="Z78" s="309"/>
    </row>
    <row r="79" spans="1:26" ht="12" customHeight="1">
      <c r="A79" s="285" t="s">
        <v>1707</v>
      </c>
      <c r="B79" s="337">
        <f>'Sources and Uses Budget'!C79</f>
        <v>2030040.2000000002</v>
      </c>
      <c r="C79" s="338">
        <f>B79</f>
        <v>2030040.2000000002</v>
      </c>
      <c r="D79" s="338"/>
      <c r="E79" s="337">
        <f>'Sources and Uses Budget'!S79</f>
        <v>2030040.2000000002</v>
      </c>
      <c r="F79" s="338">
        <f>E79</f>
        <v>2030040.2000000002</v>
      </c>
      <c r="G79" s="338"/>
      <c r="H79" s="337">
        <f>'Sources and Uses Budget'!T79</f>
        <v>0</v>
      </c>
      <c r="I79" s="338"/>
      <c r="J79" s="338"/>
      <c r="K79" s="336"/>
      <c r="L79" s="309"/>
      <c r="M79" s="309"/>
      <c r="N79" s="309"/>
      <c r="O79" s="309"/>
      <c r="P79" s="309"/>
      <c r="Q79" s="309"/>
      <c r="R79" s="309"/>
      <c r="S79" s="309"/>
      <c r="T79" s="309"/>
      <c r="U79" s="309"/>
      <c r="V79" s="309"/>
      <c r="W79" s="309"/>
      <c r="X79" s="309"/>
      <c r="Y79" s="309"/>
      <c r="Z79" s="309"/>
    </row>
    <row r="80" spans="1:26" ht="12" customHeight="1">
      <c r="A80" s="285" t="s">
        <v>1708</v>
      </c>
      <c r="B80" s="337">
        <f>'Sources and Uses Budget'!C80</f>
        <v>254231.65572851151</v>
      </c>
      <c r="C80" s="338">
        <f>B80</f>
        <v>254231.65572851151</v>
      </c>
      <c r="D80" s="338"/>
      <c r="E80" s="337">
        <f>'Sources and Uses Budget'!S80</f>
        <v>254231.65572851151</v>
      </c>
      <c r="F80" s="338">
        <f>E80</f>
        <v>254231.65572851151</v>
      </c>
      <c r="G80" s="338"/>
      <c r="H80" s="337">
        <f>'Sources and Uses Budget'!T80</f>
        <v>0</v>
      </c>
      <c r="I80" s="338"/>
      <c r="J80" s="338"/>
      <c r="K80" s="336"/>
      <c r="L80" s="309"/>
      <c r="M80" s="309"/>
      <c r="N80" s="309"/>
      <c r="O80" s="309"/>
      <c r="P80" s="309"/>
      <c r="Q80" s="309"/>
      <c r="R80" s="309"/>
      <c r="S80" s="309"/>
      <c r="T80" s="309"/>
      <c r="U80" s="309"/>
      <c r="V80" s="309"/>
      <c r="W80" s="309"/>
      <c r="X80" s="309"/>
      <c r="Y80" s="309"/>
      <c r="Z80" s="309"/>
    </row>
    <row r="81" spans="1:26" ht="12" customHeight="1">
      <c r="A81" s="289" t="s">
        <v>1709</v>
      </c>
      <c r="B81" s="337">
        <f>'Sources and Uses Budget'!C81</f>
        <v>2284271.8557285117</v>
      </c>
      <c r="C81" s="337">
        <f t="shared" ref="C81:D81" si="26">SUM(C79:C80)</f>
        <v>2284271.8557285117</v>
      </c>
      <c r="D81" s="337">
        <f t="shared" si="26"/>
        <v>0</v>
      </c>
      <c r="E81" s="337">
        <f>'Sources and Uses Budget'!S81</f>
        <v>2284271.8557285117</v>
      </c>
      <c r="F81" s="337">
        <f t="shared" ref="F81:G81" si="27">SUM(F79:F80)</f>
        <v>2284271.8557285117</v>
      </c>
      <c r="G81" s="337">
        <f t="shared" si="27"/>
        <v>0</v>
      </c>
      <c r="H81" s="337">
        <f>'Sources and Uses Budget'!T81</f>
        <v>0</v>
      </c>
      <c r="I81" s="337">
        <f t="shared" ref="I81:J81" si="28">SUM(I79:I80)</f>
        <v>0</v>
      </c>
      <c r="J81" s="337">
        <f t="shared" si="28"/>
        <v>0</v>
      </c>
      <c r="K81" s="336"/>
      <c r="L81" s="309"/>
      <c r="M81" s="309"/>
      <c r="N81" s="309"/>
      <c r="O81" s="309"/>
      <c r="P81" s="309"/>
      <c r="Q81" s="309"/>
      <c r="R81" s="309"/>
      <c r="S81" s="309"/>
      <c r="T81" s="309"/>
      <c r="U81" s="309"/>
      <c r="V81" s="309"/>
      <c r="W81" s="309"/>
      <c r="X81" s="309"/>
      <c r="Y81" s="309"/>
      <c r="Z81" s="309"/>
    </row>
    <row r="82" spans="1:26" ht="12" customHeight="1">
      <c r="A82" s="281" t="s">
        <v>1710</v>
      </c>
      <c r="B82" s="335"/>
      <c r="C82" s="335"/>
      <c r="D82" s="335"/>
      <c r="E82" s="335"/>
      <c r="F82" s="335"/>
      <c r="G82" s="335"/>
      <c r="H82" s="335"/>
      <c r="I82" s="335"/>
      <c r="J82" s="335"/>
      <c r="K82" s="336"/>
      <c r="L82" s="309"/>
      <c r="M82" s="309"/>
      <c r="N82" s="309"/>
      <c r="O82" s="309"/>
      <c r="P82" s="309"/>
      <c r="Q82" s="309"/>
      <c r="R82" s="309"/>
      <c r="S82" s="309"/>
      <c r="T82" s="309"/>
      <c r="U82" s="309"/>
      <c r="V82" s="309"/>
      <c r="W82" s="309"/>
      <c r="X82" s="309"/>
      <c r="Y82" s="309"/>
      <c r="Z82" s="309"/>
    </row>
    <row r="83" spans="1:26" ht="13.5" customHeight="1">
      <c r="A83" s="285" t="s">
        <v>1711</v>
      </c>
      <c r="B83" s="337">
        <f>'Sources and Uses Budget'!C83</f>
        <v>49046.932717515636</v>
      </c>
      <c r="C83" s="338">
        <f>B83</f>
        <v>49046.932717515636</v>
      </c>
      <c r="D83" s="338"/>
      <c r="E83" s="339"/>
      <c r="F83" s="339"/>
      <c r="G83" s="339"/>
      <c r="H83" s="339"/>
      <c r="I83" s="339"/>
      <c r="J83" s="339"/>
      <c r="K83" s="336"/>
      <c r="L83" s="309"/>
      <c r="M83" s="309"/>
      <c r="N83" s="309"/>
      <c r="O83" s="309"/>
      <c r="P83" s="309"/>
      <c r="Q83" s="309"/>
      <c r="R83" s="309"/>
      <c r="S83" s="309"/>
      <c r="T83" s="309"/>
      <c r="U83" s="309"/>
      <c r="V83" s="309"/>
      <c r="W83" s="309"/>
      <c r="X83" s="309"/>
      <c r="Y83" s="309"/>
      <c r="Z83" s="309"/>
    </row>
    <row r="84" spans="1:26" ht="12" customHeight="1">
      <c r="A84" s="285" t="s">
        <v>1712</v>
      </c>
      <c r="B84" s="337">
        <f>'Sources and Uses Budget'!C84</f>
        <v>21000</v>
      </c>
      <c r="C84" s="338">
        <f>B84</f>
        <v>21000</v>
      </c>
      <c r="D84" s="338"/>
      <c r="E84" s="337">
        <f>'Sources and Uses Budget'!S84</f>
        <v>21000</v>
      </c>
      <c r="F84" s="338">
        <f>E84</f>
        <v>21000</v>
      </c>
      <c r="G84" s="338"/>
      <c r="H84" s="337">
        <f>'Sources and Uses Budget'!T84</f>
        <v>0</v>
      </c>
      <c r="I84" s="338"/>
      <c r="J84" s="338"/>
      <c r="K84" s="336"/>
      <c r="L84" s="309"/>
      <c r="M84" s="309"/>
      <c r="N84" s="309"/>
      <c r="O84" s="309"/>
      <c r="P84" s="309"/>
      <c r="Q84" s="309"/>
      <c r="R84" s="309"/>
      <c r="S84" s="309"/>
      <c r="T84" s="309"/>
      <c r="U84" s="309"/>
      <c r="V84" s="309"/>
      <c r="W84" s="309"/>
      <c r="X84" s="309"/>
      <c r="Y84" s="309"/>
      <c r="Z84" s="309"/>
    </row>
    <row r="85" spans="1:26" ht="12" customHeight="1">
      <c r="A85" s="285" t="s">
        <v>1713</v>
      </c>
      <c r="B85" s="337">
        <f>'Sources and Uses Budget'!C85</f>
        <v>950541</v>
      </c>
      <c r="C85" s="338">
        <f>B85</f>
        <v>950541</v>
      </c>
      <c r="D85" s="338"/>
      <c r="E85" s="337">
        <f>'Sources and Uses Budget'!S85</f>
        <v>950541</v>
      </c>
      <c r="F85" s="338">
        <f>E85</f>
        <v>950541</v>
      </c>
      <c r="G85" s="338"/>
      <c r="H85" s="337">
        <f>'Sources and Uses Budget'!T85</f>
        <v>0</v>
      </c>
      <c r="I85" s="338"/>
      <c r="J85" s="338"/>
      <c r="K85" s="336"/>
      <c r="L85" s="309"/>
      <c r="M85" s="309"/>
      <c r="N85" s="309"/>
      <c r="O85" s="309"/>
      <c r="P85" s="309"/>
      <c r="Q85" s="309"/>
      <c r="R85" s="309"/>
      <c r="S85" s="309"/>
      <c r="T85" s="309"/>
      <c r="U85" s="309"/>
      <c r="V85" s="309"/>
      <c r="W85" s="309"/>
      <c r="X85" s="309"/>
      <c r="Y85" s="309"/>
      <c r="Z85" s="309"/>
    </row>
    <row r="86" spans="1:26" ht="12" customHeight="1">
      <c r="A86" s="285" t="s">
        <v>1714</v>
      </c>
      <c r="B86" s="337">
        <f>'Sources and Uses Budget'!C86</f>
        <v>13737</v>
      </c>
      <c r="C86" s="338">
        <f>B86</f>
        <v>13737</v>
      </c>
      <c r="D86" s="338"/>
      <c r="E86" s="337">
        <f>'Sources and Uses Budget'!S86</f>
        <v>13737</v>
      </c>
      <c r="F86" s="338">
        <f>E86</f>
        <v>13737</v>
      </c>
      <c r="G86" s="338"/>
      <c r="H86" s="337">
        <f>'Sources and Uses Budget'!T86</f>
        <v>0</v>
      </c>
      <c r="I86" s="338"/>
      <c r="J86" s="338"/>
      <c r="K86" s="336"/>
      <c r="L86" s="309"/>
      <c r="M86" s="309"/>
      <c r="N86" s="309"/>
      <c r="O86" s="309"/>
      <c r="P86" s="309"/>
      <c r="Q86" s="309"/>
      <c r="R86" s="309"/>
      <c r="S86" s="309"/>
      <c r="T86" s="309"/>
      <c r="U86" s="309"/>
      <c r="V86" s="309"/>
      <c r="W86" s="309"/>
      <c r="X86" s="309"/>
      <c r="Y86" s="309"/>
      <c r="Z86" s="309"/>
    </row>
    <row r="87" spans="1:26" ht="12" customHeight="1">
      <c r="A87" s="285" t="s">
        <v>1715</v>
      </c>
      <c r="B87" s="337">
        <f>'Sources and Uses Budget'!C87</f>
        <v>0</v>
      </c>
      <c r="C87" s="338"/>
      <c r="D87" s="338"/>
      <c r="E87" s="337">
        <f>'Sources and Uses Budget'!S87</f>
        <v>0</v>
      </c>
      <c r="F87" s="338"/>
      <c r="G87" s="338"/>
      <c r="H87" s="337">
        <f>'Sources and Uses Budget'!T87</f>
        <v>0</v>
      </c>
      <c r="I87" s="338"/>
      <c r="J87" s="338"/>
      <c r="K87" s="336"/>
      <c r="L87" s="309"/>
      <c r="M87" s="309"/>
      <c r="N87" s="309"/>
      <c r="O87" s="309"/>
      <c r="P87" s="309"/>
      <c r="Q87" s="309"/>
      <c r="R87" s="309"/>
      <c r="S87" s="309"/>
      <c r="T87" s="309"/>
      <c r="U87" s="309"/>
      <c r="V87" s="309"/>
      <c r="W87" s="309"/>
      <c r="X87" s="309"/>
      <c r="Y87" s="309"/>
      <c r="Z87" s="309"/>
    </row>
    <row r="88" spans="1:26" ht="12" customHeight="1">
      <c r="A88" s="285" t="s">
        <v>1716</v>
      </c>
      <c r="B88" s="337">
        <f>'Sources and Uses Budget'!C88</f>
        <v>65822</v>
      </c>
      <c r="C88" s="338">
        <f>B88</f>
        <v>65822</v>
      </c>
      <c r="D88" s="338"/>
      <c r="E88" s="339"/>
      <c r="F88" s="339"/>
      <c r="G88" s="339"/>
      <c r="H88" s="339"/>
      <c r="I88" s="339"/>
      <c r="J88" s="339"/>
      <c r="K88" s="336"/>
      <c r="L88" s="309"/>
      <c r="M88" s="309"/>
      <c r="N88" s="309"/>
      <c r="O88" s="309"/>
      <c r="P88" s="309"/>
      <c r="Q88" s="309"/>
      <c r="R88" s="309"/>
      <c r="S88" s="309"/>
      <c r="T88" s="309"/>
      <c r="U88" s="309"/>
      <c r="V88" s="309"/>
      <c r="W88" s="309"/>
      <c r="X88" s="309"/>
      <c r="Y88" s="309"/>
      <c r="Z88" s="309"/>
    </row>
    <row r="89" spans="1:26" ht="12" customHeight="1">
      <c r="A89" s="285" t="s">
        <v>1717</v>
      </c>
      <c r="B89" s="337">
        <f>'Sources and Uses Budget'!C89</f>
        <v>283000</v>
      </c>
      <c r="C89" s="338">
        <f>B89</f>
        <v>283000</v>
      </c>
      <c r="D89" s="338"/>
      <c r="E89" s="337">
        <f>'Sources and Uses Budget'!S89</f>
        <v>283000</v>
      </c>
      <c r="F89" s="338">
        <f>E89</f>
        <v>283000</v>
      </c>
      <c r="G89" s="338"/>
      <c r="H89" s="337">
        <f>'Sources and Uses Budget'!T89</f>
        <v>0</v>
      </c>
      <c r="I89" s="338"/>
      <c r="J89" s="338"/>
      <c r="K89" s="336"/>
      <c r="L89" s="309"/>
      <c r="M89" s="309"/>
      <c r="N89" s="309"/>
      <c r="O89" s="309"/>
      <c r="P89" s="309"/>
      <c r="Q89" s="309"/>
      <c r="R89" s="309"/>
      <c r="S89" s="309"/>
      <c r="T89" s="309"/>
      <c r="U89" s="309"/>
      <c r="V89" s="309"/>
      <c r="W89" s="309"/>
      <c r="X89" s="309"/>
      <c r="Y89" s="309"/>
      <c r="Z89" s="309"/>
    </row>
    <row r="90" spans="1:26" ht="12" customHeight="1">
      <c r="A90" s="285" t="s">
        <v>1718</v>
      </c>
      <c r="B90" s="337">
        <f>'Sources and Uses Budget'!C90</f>
        <v>8000</v>
      </c>
      <c r="C90" s="338">
        <f>B90</f>
        <v>8000</v>
      </c>
      <c r="D90" s="338"/>
      <c r="E90" s="337">
        <f>'Sources and Uses Budget'!S90</f>
        <v>0</v>
      </c>
      <c r="F90" s="338"/>
      <c r="G90" s="338"/>
      <c r="H90" s="337">
        <f>'Sources and Uses Budget'!T90</f>
        <v>0</v>
      </c>
      <c r="I90" s="338"/>
      <c r="J90" s="338"/>
      <c r="K90" s="336"/>
      <c r="L90" s="309"/>
      <c r="M90" s="309"/>
      <c r="N90" s="309"/>
      <c r="O90" s="309"/>
      <c r="P90" s="309"/>
      <c r="Q90" s="309"/>
      <c r="R90" s="309"/>
      <c r="S90" s="309"/>
      <c r="T90" s="309"/>
      <c r="U90" s="309"/>
      <c r="V90" s="309"/>
      <c r="W90" s="309"/>
      <c r="X90" s="309"/>
      <c r="Y90" s="309"/>
      <c r="Z90" s="309"/>
    </row>
    <row r="91" spans="1:26" ht="12" customHeight="1">
      <c r="A91" s="285" t="s">
        <v>1719</v>
      </c>
      <c r="B91" s="337">
        <f>'Sources and Uses Budget'!C91</f>
        <v>0</v>
      </c>
      <c r="C91" s="338"/>
      <c r="D91" s="338"/>
      <c r="E91" s="337">
        <f>'Sources and Uses Budget'!S91</f>
        <v>0</v>
      </c>
      <c r="F91" s="338"/>
      <c r="G91" s="338"/>
      <c r="H91" s="337">
        <f>'Sources and Uses Budget'!T91</f>
        <v>0</v>
      </c>
      <c r="I91" s="338"/>
      <c r="J91" s="338"/>
      <c r="K91" s="336"/>
      <c r="L91" s="309"/>
      <c r="M91" s="309"/>
      <c r="N91" s="309"/>
      <c r="O91" s="309"/>
      <c r="P91" s="309"/>
      <c r="Q91" s="309"/>
      <c r="R91" s="309"/>
      <c r="S91" s="309"/>
      <c r="T91" s="309"/>
      <c r="U91" s="309"/>
      <c r="V91" s="309"/>
      <c r="W91" s="309"/>
      <c r="X91" s="309"/>
      <c r="Y91" s="309"/>
      <c r="Z91" s="309"/>
    </row>
    <row r="92" spans="1:26" ht="12" customHeight="1">
      <c r="A92" s="285" t="s">
        <v>1720</v>
      </c>
      <c r="B92" s="337">
        <f>'Sources and Uses Budget'!C92</f>
        <v>7500</v>
      </c>
      <c r="C92" s="338">
        <f>B92</f>
        <v>7500</v>
      </c>
      <c r="D92" s="338"/>
      <c r="E92" s="337">
        <f>'Sources and Uses Budget'!S92</f>
        <v>7500</v>
      </c>
      <c r="F92" s="338">
        <f>E92</f>
        <v>7500</v>
      </c>
      <c r="G92" s="338"/>
      <c r="H92" s="337">
        <f>'Sources and Uses Budget'!T92</f>
        <v>0</v>
      </c>
      <c r="I92" s="338"/>
      <c r="J92" s="338"/>
      <c r="K92" s="336"/>
      <c r="L92" s="309"/>
      <c r="M92" s="309"/>
      <c r="N92" s="309"/>
      <c r="O92" s="309"/>
      <c r="P92" s="309"/>
      <c r="Q92" s="309"/>
      <c r="R92" s="309"/>
      <c r="S92" s="309"/>
      <c r="T92" s="309"/>
      <c r="U92" s="309"/>
      <c r="V92" s="309"/>
      <c r="W92" s="309"/>
      <c r="X92" s="309"/>
      <c r="Y92" s="309"/>
      <c r="Z92" s="309"/>
    </row>
    <row r="93" spans="1:26" ht="12" customHeight="1">
      <c r="A93" s="285" t="str">
        <f>'Sources and Uses Budget'!$A93</f>
        <v>third party construction management</v>
      </c>
      <c r="B93" s="337">
        <f>'Sources and Uses Budget'!C93</f>
        <v>20000</v>
      </c>
      <c r="C93" s="338">
        <f>B93</f>
        <v>20000</v>
      </c>
      <c r="D93" s="338"/>
      <c r="E93" s="337">
        <f>'Sources and Uses Budget'!S93</f>
        <v>20000</v>
      </c>
      <c r="F93" s="338">
        <f>E93</f>
        <v>20000</v>
      </c>
      <c r="G93" s="338"/>
      <c r="H93" s="337">
        <f>'Sources and Uses Budget'!T93</f>
        <v>0</v>
      </c>
      <c r="I93" s="338"/>
      <c r="J93" s="338"/>
      <c r="K93" s="336"/>
      <c r="L93" s="309"/>
      <c r="M93" s="309"/>
      <c r="N93" s="309"/>
      <c r="O93" s="309"/>
      <c r="P93" s="309"/>
      <c r="Q93" s="309"/>
      <c r="R93" s="309"/>
      <c r="S93" s="309"/>
      <c r="T93" s="309"/>
      <c r="U93" s="309"/>
      <c r="V93" s="309"/>
      <c r="W93" s="309"/>
      <c r="X93" s="309"/>
      <c r="Y93" s="309"/>
      <c r="Z93" s="309"/>
    </row>
    <row r="94" spans="1:26" ht="12" customHeight="1">
      <c r="A94" s="285">
        <f>'Sources and Uses Budget'!$A94</f>
        <v>0</v>
      </c>
      <c r="B94" s="337">
        <f>'Sources and Uses Budget'!C94</f>
        <v>0</v>
      </c>
      <c r="C94" s="338"/>
      <c r="D94" s="338"/>
      <c r="E94" s="337">
        <f>'Sources and Uses Budget'!S94</f>
        <v>0</v>
      </c>
      <c r="F94" s="338"/>
      <c r="G94" s="338"/>
      <c r="H94" s="337">
        <f>'Sources and Uses Budget'!T94</f>
        <v>0</v>
      </c>
      <c r="I94" s="338"/>
      <c r="J94" s="338"/>
      <c r="K94" s="336"/>
      <c r="L94" s="309"/>
      <c r="M94" s="309"/>
      <c r="N94" s="309"/>
      <c r="O94" s="309"/>
      <c r="P94" s="309"/>
      <c r="Q94" s="309"/>
      <c r="R94" s="309"/>
      <c r="S94" s="309"/>
      <c r="T94" s="309"/>
      <c r="U94" s="309"/>
      <c r="V94" s="309"/>
      <c r="W94" s="309"/>
      <c r="X94" s="309"/>
      <c r="Y94" s="309"/>
      <c r="Z94" s="309"/>
    </row>
    <row r="95" spans="1:26" ht="12" customHeight="1">
      <c r="A95" s="285">
        <f>'Sources and Uses Budget'!$A95</f>
        <v>0</v>
      </c>
      <c r="B95" s="337">
        <f>'Sources and Uses Budget'!C95</f>
        <v>0</v>
      </c>
      <c r="C95" s="338"/>
      <c r="D95" s="338"/>
      <c r="E95" s="337">
        <f>'Sources and Uses Budget'!S95</f>
        <v>0</v>
      </c>
      <c r="F95" s="338"/>
      <c r="G95" s="338"/>
      <c r="H95" s="337">
        <f>'Sources and Uses Budget'!T95</f>
        <v>0</v>
      </c>
      <c r="I95" s="338"/>
      <c r="J95" s="338"/>
      <c r="K95" s="336"/>
      <c r="L95" s="309"/>
      <c r="M95" s="309"/>
      <c r="N95" s="309"/>
      <c r="O95" s="309"/>
      <c r="P95" s="309"/>
      <c r="Q95" s="309"/>
      <c r="R95" s="309"/>
      <c r="S95" s="309"/>
      <c r="T95" s="309"/>
      <c r="U95" s="309"/>
      <c r="V95" s="309"/>
      <c r="W95" s="309"/>
      <c r="X95" s="309"/>
      <c r="Y95" s="309"/>
      <c r="Z95" s="309"/>
    </row>
    <row r="96" spans="1:26" ht="12" customHeight="1">
      <c r="A96" s="289" t="s">
        <v>1721</v>
      </c>
      <c r="B96" s="337">
        <f>'Sources and Uses Budget'!C96</f>
        <v>1418646.9327175156</v>
      </c>
      <c r="C96" s="337">
        <f t="shared" ref="C96:D96" si="29">SUM(C83:C95)</f>
        <v>1418646.9327175156</v>
      </c>
      <c r="D96" s="337">
        <f t="shared" si="29"/>
        <v>0</v>
      </c>
      <c r="E96" s="337">
        <f>'Sources and Uses Budget'!S96</f>
        <v>1295778</v>
      </c>
      <c r="F96" s="340">
        <f t="shared" ref="F96:G96" si="30">SUM(F84:F87,F89:F95)</f>
        <v>1295778</v>
      </c>
      <c r="G96" s="340">
        <f t="shared" si="30"/>
        <v>0</v>
      </c>
      <c r="H96" s="337">
        <f>'Sources and Uses Budget'!T96</f>
        <v>0</v>
      </c>
      <c r="I96" s="337">
        <f t="shared" ref="I96:J96" si="31">SUM(I84:I87,I89:I95)</f>
        <v>0</v>
      </c>
      <c r="J96" s="337">
        <f t="shared" si="31"/>
        <v>0</v>
      </c>
      <c r="K96" s="336"/>
      <c r="L96" s="309"/>
      <c r="M96" s="309"/>
      <c r="N96" s="309"/>
      <c r="O96" s="309"/>
      <c r="P96" s="309"/>
      <c r="Q96" s="309"/>
      <c r="R96" s="309"/>
      <c r="S96" s="309"/>
      <c r="T96" s="309"/>
      <c r="U96" s="309"/>
      <c r="V96" s="309"/>
      <c r="W96" s="309"/>
      <c r="X96" s="309"/>
      <c r="Y96" s="309"/>
      <c r="Z96" s="309"/>
    </row>
    <row r="97" spans="1:26" ht="12" customHeight="1">
      <c r="A97" s="289" t="s">
        <v>1775</v>
      </c>
      <c r="B97" s="337">
        <f>'Sources and Uses Budget'!C97</f>
        <v>27611001.068617318</v>
      </c>
      <c r="C97" s="337">
        <f t="shared" ref="C97:D97" si="32">SUM(C63+C70+C77+C81+C96)</f>
        <v>27611001.068617318</v>
      </c>
      <c r="D97" s="337">
        <f t="shared" si="32"/>
        <v>0</v>
      </c>
      <c r="E97" s="337">
        <f>'Sources and Uses Budget'!S97</f>
        <v>25474870.610606983</v>
      </c>
      <c r="F97" s="340">
        <f t="shared" ref="F97:G97" si="33">SUM(+F63+F70+F81+F96)</f>
        <v>25474870.610606983</v>
      </c>
      <c r="G97" s="340">
        <f t="shared" si="33"/>
        <v>0</v>
      </c>
      <c r="H97" s="337">
        <f>'Sources and Uses Budget'!T97</f>
        <v>0</v>
      </c>
      <c r="I97" s="340">
        <f t="shared" ref="I97:J97" si="34">SUM(I63+I70+I81+I96)</f>
        <v>0</v>
      </c>
      <c r="J97" s="340">
        <f t="shared" si="34"/>
        <v>0</v>
      </c>
      <c r="K97" s="336"/>
      <c r="L97" s="309"/>
      <c r="M97" s="309"/>
      <c r="N97" s="309"/>
      <c r="O97" s="309"/>
      <c r="P97" s="309"/>
      <c r="Q97" s="309"/>
      <c r="R97" s="309"/>
      <c r="S97" s="309"/>
      <c r="T97" s="309"/>
      <c r="U97" s="309"/>
      <c r="V97" s="309"/>
      <c r="W97" s="309"/>
      <c r="X97" s="309"/>
      <c r="Y97" s="309"/>
      <c r="Z97" s="309"/>
    </row>
    <row r="98" spans="1:26" ht="12" customHeight="1">
      <c r="A98" s="281" t="s">
        <v>1723</v>
      </c>
      <c r="B98" s="335"/>
      <c r="C98" s="335"/>
      <c r="D98" s="335"/>
      <c r="E98" s="335"/>
      <c r="F98" s="335"/>
      <c r="G98" s="335"/>
      <c r="H98" s="335"/>
      <c r="I98" s="335"/>
      <c r="J98" s="335"/>
      <c r="K98" s="336"/>
      <c r="L98" s="309"/>
      <c r="M98" s="309"/>
      <c r="N98" s="309"/>
      <c r="O98" s="309"/>
      <c r="P98" s="309"/>
      <c r="Q98" s="309"/>
      <c r="R98" s="309"/>
      <c r="S98" s="309"/>
      <c r="T98" s="309"/>
      <c r="U98" s="309"/>
      <c r="V98" s="309"/>
      <c r="W98" s="309"/>
      <c r="X98" s="309"/>
      <c r="Y98" s="309"/>
      <c r="Z98" s="309"/>
    </row>
    <row r="99" spans="1:26" ht="12" customHeight="1">
      <c r="A99" s="285" t="s">
        <v>1724</v>
      </c>
      <c r="B99" s="337">
        <f>'Sources and Uses Budget'!C99</f>
        <v>3500000</v>
      </c>
      <c r="C99" s="338">
        <f>B99</f>
        <v>3500000</v>
      </c>
      <c r="D99" s="338"/>
      <c r="E99" s="337">
        <f>'Sources and Uses Budget'!S99</f>
        <v>3500000</v>
      </c>
      <c r="F99" s="338">
        <f>E99</f>
        <v>3500000</v>
      </c>
      <c r="G99" s="338"/>
      <c r="H99" s="337">
        <f>'Sources and Uses Budget'!T99</f>
        <v>0</v>
      </c>
      <c r="I99" s="338"/>
      <c r="J99" s="338"/>
      <c r="K99" s="336"/>
      <c r="L99" s="309"/>
      <c r="M99" s="309"/>
      <c r="N99" s="309"/>
      <c r="O99" s="309"/>
      <c r="P99" s="309"/>
      <c r="Q99" s="309"/>
      <c r="R99" s="309"/>
      <c r="S99" s="309"/>
      <c r="T99" s="309"/>
      <c r="U99" s="309"/>
      <c r="V99" s="309"/>
      <c r="W99" s="309"/>
      <c r="X99" s="309"/>
      <c r="Y99" s="309"/>
      <c r="Z99" s="309"/>
    </row>
    <row r="100" spans="1:26" ht="12" customHeight="1">
      <c r="A100" s="285" t="s">
        <v>1725</v>
      </c>
      <c r="B100" s="337">
        <f>'Sources and Uses Budget'!C100</f>
        <v>0</v>
      </c>
      <c r="C100" s="338"/>
      <c r="D100" s="338"/>
      <c r="E100" s="337">
        <f>'Sources and Uses Budget'!S100</f>
        <v>0</v>
      </c>
      <c r="F100" s="338"/>
      <c r="G100" s="338"/>
      <c r="H100" s="337">
        <f>'Sources and Uses Budget'!T100</f>
        <v>0</v>
      </c>
      <c r="I100" s="338"/>
      <c r="J100" s="338"/>
      <c r="K100" s="336"/>
      <c r="L100" s="309"/>
      <c r="M100" s="309"/>
      <c r="N100" s="309"/>
      <c r="O100" s="309"/>
      <c r="P100" s="309"/>
      <c r="Q100" s="309"/>
      <c r="R100" s="309"/>
      <c r="S100" s="309"/>
      <c r="T100" s="309"/>
      <c r="U100" s="309"/>
      <c r="V100" s="309"/>
      <c r="W100" s="309"/>
      <c r="X100" s="309"/>
      <c r="Y100" s="309"/>
      <c r="Z100" s="309"/>
    </row>
    <row r="101" spans="1:26" ht="12" customHeight="1">
      <c r="A101" s="285" t="s">
        <v>1726</v>
      </c>
      <c r="B101" s="337">
        <f>'Sources and Uses Budget'!C101</f>
        <v>0</v>
      </c>
      <c r="C101" s="338"/>
      <c r="D101" s="338"/>
      <c r="E101" s="337">
        <f>'Sources and Uses Budget'!S101</f>
        <v>0</v>
      </c>
      <c r="F101" s="338"/>
      <c r="G101" s="338"/>
      <c r="H101" s="337">
        <f>'Sources and Uses Budget'!T101</f>
        <v>0</v>
      </c>
      <c r="I101" s="338"/>
      <c r="J101" s="338"/>
      <c r="K101" s="336"/>
      <c r="L101" s="309"/>
      <c r="M101" s="309"/>
      <c r="N101" s="309"/>
      <c r="O101" s="309"/>
      <c r="P101" s="309"/>
      <c r="Q101" s="309"/>
      <c r="R101" s="309"/>
      <c r="S101" s="309"/>
      <c r="T101" s="309"/>
      <c r="U101" s="309"/>
      <c r="V101" s="309"/>
      <c r="W101" s="309"/>
      <c r="X101" s="309"/>
      <c r="Y101" s="309"/>
      <c r="Z101" s="309"/>
    </row>
    <row r="102" spans="1:26" ht="12" customHeight="1">
      <c r="A102" s="285" t="s">
        <v>1727</v>
      </c>
      <c r="B102" s="337">
        <f>'Sources and Uses Budget'!C102</f>
        <v>0</v>
      </c>
      <c r="C102" s="338"/>
      <c r="D102" s="338"/>
      <c r="E102" s="337">
        <f>'Sources and Uses Budget'!S102</f>
        <v>0</v>
      </c>
      <c r="F102" s="338"/>
      <c r="G102" s="338"/>
      <c r="H102" s="337">
        <f>'Sources and Uses Budget'!T102</f>
        <v>0</v>
      </c>
      <c r="I102" s="338"/>
      <c r="J102" s="338"/>
      <c r="K102" s="336"/>
      <c r="L102" s="309"/>
      <c r="M102" s="309"/>
      <c r="N102" s="309"/>
      <c r="O102" s="309"/>
      <c r="P102" s="309"/>
      <c r="Q102" s="309"/>
      <c r="R102" s="309"/>
      <c r="S102" s="309"/>
      <c r="T102" s="309"/>
      <c r="U102" s="309"/>
      <c r="V102" s="309"/>
      <c r="W102" s="309"/>
      <c r="X102" s="309"/>
      <c r="Y102" s="309"/>
      <c r="Z102" s="309"/>
    </row>
    <row r="103" spans="1:26" ht="12" customHeight="1">
      <c r="A103" s="285"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6"/>
      <c r="L103" s="309"/>
      <c r="M103" s="309"/>
      <c r="N103" s="309"/>
      <c r="O103" s="309"/>
      <c r="P103" s="309"/>
      <c r="Q103" s="309"/>
      <c r="R103" s="309"/>
      <c r="S103" s="309"/>
      <c r="T103" s="309"/>
      <c r="U103" s="309"/>
      <c r="V103" s="309"/>
      <c r="W103" s="309"/>
      <c r="X103" s="309"/>
      <c r="Y103" s="309"/>
      <c r="Z103" s="309"/>
    </row>
    <row r="104" spans="1:26" ht="12" customHeight="1">
      <c r="A104" s="289" t="s">
        <v>1728</v>
      </c>
      <c r="B104" s="337">
        <f>'Sources and Uses Budget'!C104</f>
        <v>3500000</v>
      </c>
      <c r="C104" s="337">
        <f t="shared" ref="C104:D104" si="35">SUM(C99:C103)</f>
        <v>3500000</v>
      </c>
      <c r="D104" s="337">
        <f t="shared" si="35"/>
        <v>0</v>
      </c>
      <c r="E104" s="337">
        <f>'Sources and Uses Budget'!S104</f>
        <v>3500000</v>
      </c>
      <c r="F104" s="340">
        <f t="shared" ref="F104:G104" si="36">SUM(F99:F103)</f>
        <v>3500000</v>
      </c>
      <c r="G104" s="340">
        <f t="shared" si="36"/>
        <v>0</v>
      </c>
      <c r="H104" s="337">
        <f>'Sources and Uses Budget'!T104</f>
        <v>0</v>
      </c>
      <c r="I104" s="340">
        <f t="shared" ref="I104:J104" si="37">SUM(I99:I103)</f>
        <v>0</v>
      </c>
      <c r="J104" s="340">
        <f t="shared" si="37"/>
        <v>0</v>
      </c>
      <c r="K104" s="336"/>
      <c r="L104" s="309"/>
      <c r="M104" s="309"/>
      <c r="N104" s="309"/>
      <c r="O104" s="309"/>
      <c r="P104" s="309"/>
      <c r="Q104" s="309"/>
      <c r="R104" s="309"/>
      <c r="S104" s="309"/>
      <c r="T104" s="309"/>
      <c r="U104" s="309"/>
      <c r="V104" s="309"/>
      <c r="W104" s="309"/>
      <c r="X104" s="309"/>
      <c r="Y104" s="309"/>
      <c r="Z104" s="309"/>
    </row>
    <row r="105" spans="1:26" ht="12" customHeight="1">
      <c r="A105" s="289" t="s">
        <v>1776</v>
      </c>
      <c r="B105" s="337">
        <f>'Sources and Uses Budget'!C105</f>
        <v>31111001.068617318</v>
      </c>
      <c r="C105" s="340">
        <f t="shared" ref="C105:D105" si="38">SUM(C97+C104)</f>
        <v>31111001.068617318</v>
      </c>
      <c r="D105" s="340">
        <f t="shared" si="38"/>
        <v>0</v>
      </c>
      <c r="E105" s="337">
        <f>'Sources and Uses Budget'!S105</f>
        <v>28974870.610606983</v>
      </c>
      <c r="F105" s="340">
        <f t="shared" ref="F105:G105" si="39">F97+F104</f>
        <v>28974870.610606983</v>
      </c>
      <c r="G105" s="340">
        <f t="shared" si="39"/>
        <v>0</v>
      </c>
      <c r="H105" s="337">
        <f>'Sources and Uses Budget'!T105</f>
        <v>0</v>
      </c>
      <c r="I105" s="340">
        <f t="shared" ref="I105:J105" si="40">I97+I104</f>
        <v>0</v>
      </c>
      <c r="J105" s="340">
        <f t="shared" si="40"/>
        <v>0</v>
      </c>
      <c r="K105" s="336"/>
      <c r="L105" s="309"/>
      <c r="M105" s="309"/>
      <c r="N105" s="309"/>
      <c r="O105" s="309"/>
      <c r="P105" s="309"/>
      <c r="Q105" s="309"/>
      <c r="R105" s="309"/>
      <c r="S105" s="309"/>
      <c r="T105" s="309"/>
      <c r="U105" s="309"/>
      <c r="V105" s="309"/>
      <c r="W105" s="309"/>
      <c r="X105" s="309"/>
      <c r="Y105" s="309"/>
      <c r="Z105" s="309"/>
    </row>
    <row r="106" spans="1:26" ht="12" customHeight="1">
      <c r="A106" s="317"/>
      <c r="B106" s="342"/>
      <c r="C106" s="342"/>
      <c r="D106" s="342"/>
      <c r="E106" s="337">
        <f>'Sources and Uses Budget'!S106</f>
        <v>0</v>
      </c>
      <c r="F106" s="338"/>
      <c r="G106" s="338"/>
      <c r="H106" s="337">
        <f>'Sources and Uses Budget'!T106</f>
        <v>0</v>
      </c>
      <c r="I106" s="338"/>
      <c r="J106" s="338"/>
      <c r="K106" s="336"/>
      <c r="L106" s="309"/>
      <c r="M106" s="309"/>
      <c r="N106" s="309"/>
      <c r="O106" s="309"/>
      <c r="P106" s="309"/>
      <c r="Q106" s="309"/>
      <c r="R106" s="309"/>
      <c r="S106" s="309"/>
      <c r="T106" s="309"/>
      <c r="U106" s="309"/>
      <c r="V106" s="309"/>
      <c r="W106" s="309"/>
      <c r="X106" s="309"/>
      <c r="Y106" s="309"/>
      <c r="Z106" s="309"/>
    </row>
    <row r="107" spans="1:26" ht="12" customHeight="1">
      <c r="A107" s="318"/>
      <c r="B107" s="343"/>
      <c r="C107" s="342"/>
      <c r="D107" s="344" t="s">
        <v>1777</v>
      </c>
      <c r="E107" s="337">
        <f>'Sources and Uses Budget'!S107</f>
        <v>28974870.610606983</v>
      </c>
      <c r="F107" s="340">
        <f t="shared" ref="F107:G107" si="41">F105+F106</f>
        <v>28974870.610606983</v>
      </c>
      <c r="G107" s="340">
        <f t="shared" si="41"/>
        <v>0</v>
      </c>
      <c r="H107" s="337">
        <f>'Sources and Uses Budget'!T107</f>
        <v>0</v>
      </c>
      <c r="I107" s="340">
        <f t="shared" ref="I107:J107" si="42">I105+I106</f>
        <v>0</v>
      </c>
      <c r="J107" s="340">
        <f t="shared" si="42"/>
        <v>0</v>
      </c>
      <c r="K107" s="336"/>
      <c r="L107" s="309"/>
      <c r="M107" s="309"/>
      <c r="N107" s="309"/>
      <c r="O107" s="309"/>
      <c r="P107" s="309"/>
      <c r="Q107" s="309"/>
      <c r="R107" s="309"/>
      <c r="S107" s="309"/>
      <c r="T107" s="309"/>
      <c r="U107" s="309"/>
      <c r="V107" s="309"/>
      <c r="W107" s="309"/>
      <c r="X107" s="309"/>
      <c r="Y107" s="309"/>
      <c r="Z107" s="309"/>
    </row>
    <row r="108" spans="1:26" ht="12" customHeight="1">
      <c r="A108" s="318"/>
      <c r="B108" s="308"/>
      <c r="C108" s="308"/>
      <c r="D108" s="308"/>
      <c r="E108" s="309"/>
      <c r="F108" s="309"/>
      <c r="G108" s="309"/>
      <c r="H108" s="309"/>
      <c r="I108" s="309"/>
      <c r="J108" s="345"/>
      <c r="K108" s="336"/>
      <c r="L108" s="309"/>
      <c r="M108" s="309"/>
      <c r="N108" s="309"/>
      <c r="O108" s="309"/>
      <c r="P108" s="309"/>
      <c r="Q108" s="309"/>
      <c r="R108" s="309"/>
      <c r="S108" s="309"/>
      <c r="T108" s="309"/>
      <c r="U108" s="309"/>
      <c r="V108" s="309"/>
      <c r="W108" s="309"/>
      <c r="X108" s="309"/>
      <c r="Y108" s="309"/>
      <c r="Z108" s="309"/>
    </row>
    <row r="109" spans="1:26" ht="12" customHeight="1">
      <c r="A109" s="318"/>
      <c r="B109" s="308"/>
      <c r="C109" s="308"/>
      <c r="D109" s="308"/>
      <c r="E109" s="309"/>
      <c r="F109" s="309"/>
      <c r="G109" s="309"/>
      <c r="H109" s="309"/>
      <c r="I109" s="309"/>
      <c r="J109" s="345"/>
      <c r="K109" s="336"/>
      <c r="L109" s="309"/>
      <c r="M109" s="309"/>
      <c r="N109" s="309"/>
      <c r="O109" s="309"/>
      <c r="P109" s="309"/>
      <c r="Q109" s="309"/>
      <c r="R109" s="309"/>
      <c r="S109" s="309"/>
      <c r="T109" s="309"/>
      <c r="U109" s="309"/>
      <c r="V109" s="309"/>
      <c r="W109" s="309"/>
      <c r="X109" s="309"/>
      <c r="Y109" s="309"/>
      <c r="Z109" s="309"/>
    </row>
    <row r="110" spans="1:26" ht="12" customHeight="1">
      <c r="A110" s="318"/>
      <c r="B110" s="308"/>
      <c r="C110" s="308"/>
      <c r="D110" s="308"/>
      <c r="E110" s="309"/>
      <c r="F110" s="309"/>
      <c r="G110" s="309"/>
      <c r="H110" s="309"/>
      <c r="I110" s="309"/>
      <c r="J110" s="345"/>
      <c r="K110" s="336"/>
      <c r="L110" s="309"/>
      <c r="M110" s="309"/>
      <c r="N110" s="309"/>
      <c r="O110" s="309"/>
      <c r="P110" s="309"/>
      <c r="Q110" s="309"/>
      <c r="R110" s="309"/>
      <c r="S110" s="309"/>
      <c r="T110" s="309"/>
      <c r="U110" s="309"/>
      <c r="V110" s="309"/>
      <c r="W110" s="309"/>
      <c r="X110" s="309"/>
      <c r="Y110" s="309"/>
      <c r="Z110" s="309"/>
    </row>
    <row r="111" spans="1:26" ht="12" customHeight="1">
      <c r="A111" s="53"/>
      <c r="B111" s="308"/>
      <c r="C111" s="308"/>
      <c r="D111" s="308"/>
      <c r="E111" s="309"/>
      <c r="F111" s="309"/>
      <c r="G111" s="309"/>
      <c r="H111" s="309"/>
      <c r="I111" s="309"/>
      <c r="J111" s="345"/>
      <c r="K111" s="336"/>
      <c r="L111" s="309"/>
      <c r="M111" s="309"/>
      <c r="N111" s="309"/>
      <c r="O111" s="309"/>
      <c r="P111" s="309"/>
      <c r="Q111" s="309"/>
      <c r="R111" s="309"/>
      <c r="S111" s="309"/>
      <c r="T111" s="309"/>
      <c r="U111" s="309"/>
      <c r="V111" s="309"/>
      <c r="W111" s="309"/>
      <c r="X111" s="309"/>
      <c r="Y111" s="309"/>
      <c r="Z111" s="309"/>
    </row>
    <row r="112" spans="1:26" ht="12" customHeight="1">
      <c r="A112" s="53"/>
      <c r="B112" s="308"/>
      <c r="C112" s="308"/>
      <c r="D112" s="308"/>
      <c r="E112" s="309"/>
      <c r="F112" s="309"/>
      <c r="G112" s="309"/>
      <c r="H112" s="309"/>
      <c r="I112" s="309"/>
      <c r="J112" s="345"/>
      <c r="K112" s="336"/>
      <c r="L112" s="309"/>
      <c r="M112" s="309"/>
      <c r="N112" s="309"/>
      <c r="O112" s="309"/>
      <c r="P112" s="309"/>
      <c r="Q112" s="309"/>
      <c r="R112" s="309"/>
      <c r="S112" s="309"/>
      <c r="T112" s="309"/>
      <c r="U112" s="309"/>
      <c r="V112" s="309"/>
      <c r="W112" s="309"/>
      <c r="X112" s="309"/>
      <c r="Y112" s="309"/>
      <c r="Z112" s="309"/>
    </row>
    <row r="113" spans="1:26" ht="12" customHeight="1">
      <c r="A113" s="346"/>
      <c r="B113" s="308"/>
      <c r="C113" s="308"/>
      <c r="D113" s="308"/>
      <c r="E113" s="309"/>
      <c r="F113" s="309"/>
      <c r="G113" s="309"/>
      <c r="H113" s="309"/>
      <c r="I113" s="309"/>
      <c r="J113" s="345"/>
      <c r="K113" s="336"/>
      <c r="L113" s="309"/>
      <c r="M113" s="309"/>
      <c r="N113" s="309"/>
      <c r="O113" s="309"/>
      <c r="P113" s="309"/>
      <c r="Q113" s="309"/>
      <c r="R113" s="309"/>
      <c r="S113" s="309"/>
      <c r="T113" s="309"/>
      <c r="U113" s="309"/>
      <c r="V113" s="309"/>
      <c r="W113" s="309"/>
      <c r="X113" s="309"/>
      <c r="Y113" s="309"/>
      <c r="Z113" s="309"/>
    </row>
    <row r="114" spans="1:26" ht="12" customHeight="1">
      <c r="A114" s="53"/>
      <c r="B114" s="309"/>
      <c r="C114" s="309"/>
      <c r="D114" s="309"/>
      <c r="E114" s="309"/>
      <c r="F114" s="309"/>
      <c r="G114" s="309"/>
      <c r="H114" s="309"/>
      <c r="I114" s="309"/>
      <c r="J114" s="345"/>
      <c r="K114" s="336"/>
      <c r="L114" s="309"/>
      <c r="M114" s="309"/>
      <c r="N114" s="309"/>
      <c r="O114" s="309"/>
      <c r="P114" s="309"/>
      <c r="Q114" s="309"/>
      <c r="R114" s="309"/>
      <c r="S114" s="309"/>
      <c r="T114" s="309"/>
      <c r="U114" s="309"/>
      <c r="V114" s="309"/>
      <c r="W114" s="309"/>
      <c r="X114" s="309"/>
      <c r="Y114" s="309"/>
      <c r="Z114" s="309"/>
    </row>
    <row r="115" spans="1:26" ht="12" customHeight="1">
      <c r="A115" s="346"/>
      <c r="B115" s="309"/>
      <c r="C115" s="309"/>
      <c r="D115" s="309"/>
      <c r="E115" s="309"/>
      <c r="F115" s="309"/>
      <c r="G115" s="309"/>
      <c r="H115" s="309"/>
      <c r="I115" s="309"/>
      <c r="J115" s="345"/>
      <c r="K115" s="336"/>
      <c r="L115" s="309"/>
      <c r="M115" s="309"/>
      <c r="N115" s="309"/>
      <c r="O115" s="309"/>
      <c r="P115" s="309"/>
      <c r="Q115" s="309"/>
      <c r="R115" s="309"/>
      <c r="S115" s="309"/>
      <c r="T115" s="309"/>
      <c r="U115" s="309"/>
      <c r="V115" s="309"/>
      <c r="W115" s="309"/>
      <c r="X115" s="309"/>
      <c r="Y115" s="309"/>
      <c r="Z115" s="309"/>
    </row>
    <row r="116" spans="1:26" ht="12" customHeight="1">
      <c r="A116" s="346"/>
      <c r="B116" s="309"/>
      <c r="C116" s="309"/>
      <c r="D116" s="309"/>
      <c r="E116" s="309"/>
      <c r="F116" s="309"/>
      <c r="G116" s="309"/>
      <c r="H116" s="309"/>
      <c r="I116" s="309"/>
      <c r="J116" s="345"/>
      <c r="K116" s="336"/>
      <c r="L116" s="309"/>
      <c r="M116" s="309"/>
      <c r="N116" s="309"/>
      <c r="O116" s="309"/>
      <c r="P116" s="309"/>
      <c r="Q116" s="309"/>
      <c r="R116" s="309"/>
      <c r="S116" s="309"/>
      <c r="T116" s="309"/>
      <c r="U116" s="309"/>
      <c r="V116" s="309"/>
      <c r="W116" s="309"/>
      <c r="X116" s="309"/>
      <c r="Y116" s="309"/>
      <c r="Z116" s="309"/>
    </row>
    <row r="117" spans="1:26" ht="12" customHeight="1">
      <c r="A117" s="309"/>
      <c r="B117" s="308"/>
      <c r="C117" s="308"/>
      <c r="D117" s="308"/>
      <c r="E117" s="309"/>
      <c r="F117" s="309"/>
      <c r="G117" s="309"/>
      <c r="H117" s="309"/>
      <c r="I117" s="309"/>
      <c r="J117" s="345"/>
      <c r="K117" s="336"/>
      <c r="L117" s="309"/>
      <c r="M117" s="309"/>
      <c r="N117" s="309"/>
      <c r="O117" s="309"/>
      <c r="P117" s="309"/>
      <c r="Q117" s="309"/>
      <c r="R117" s="309"/>
      <c r="S117" s="309"/>
      <c r="T117" s="309"/>
      <c r="U117" s="309"/>
      <c r="V117" s="309"/>
      <c r="W117" s="309"/>
      <c r="X117" s="309"/>
      <c r="Y117" s="309"/>
      <c r="Z117" s="309"/>
    </row>
    <row r="118" spans="1:26" ht="12" customHeight="1">
      <c r="A118" s="309"/>
      <c r="B118" s="309"/>
      <c r="C118" s="309"/>
      <c r="D118" s="309"/>
      <c r="E118" s="309"/>
      <c r="F118" s="309"/>
      <c r="G118" s="309"/>
      <c r="H118" s="309"/>
      <c r="I118" s="309"/>
      <c r="J118" s="345"/>
      <c r="K118" s="336"/>
      <c r="L118" s="309"/>
      <c r="M118" s="309"/>
      <c r="N118" s="309"/>
      <c r="O118" s="309"/>
      <c r="P118" s="309"/>
      <c r="Q118" s="309"/>
      <c r="R118" s="309"/>
      <c r="S118" s="309"/>
      <c r="T118" s="309"/>
      <c r="U118" s="309"/>
      <c r="V118" s="309"/>
      <c r="W118" s="309"/>
      <c r="X118" s="309"/>
      <c r="Y118" s="309"/>
      <c r="Z118" s="309"/>
    </row>
    <row r="119" spans="1:26" ht="12" customHeight="1">
      <c r="A119" s="309"/>
      <c r="B119" s="309"/>
      <c r="C119" s="309"/>
      <c r="D119" s="309"/>
      <c r="E119" s="309"/>
      <c r="F119" s="309"/>
      <c r="G119" s="309"/>
      <c r="H119" s="309"/>
      <c r="I119" s="309"/>
      <c r="J119" s="345"/>
      <c r="K119" s="336"/>
      <c r="L119" s="309"/>
      <c r="M119" s="309"/>
      <c r="N119" s="309"/>
      <c r="O119" s="309"/>
      <c r="P119" s="309"/>
      <c r="Q119" s="309"/>
      <c r="R119" s="309"/>
      <c r="S119" s="309"/>
      <c r="T119" s="309"/>
      <c r="U119" s="309"/>
      <c r="V119" s="309"/>
      <c r="W119" s="309"/>
      <c r="X119" s="309"/>
      <c r="Y119" s="309"/>
      <c r="Z119" s="309"/>
    </row>
    <row r="120" spans="1:26" ht="12" customHeight="1">
      <c r="A120" s="309"/>
      <c r="B120" s="309"/>
      <c r="C120" s="309"/>
      <c r="D120" s="309"/>
      <c r="E120" s="309"/>
      <c r="F120" s="309"/>
      <c r="G120" s="309"/>
      <c r="H120" s="309"/>
      <c r="I120" s="309"/>
      <c r="J120" s="345"/>
      <c r="K120" s="336"/>
      <c r="L120" s="309"/>
      <c r="M120" s="309"/>
      <c r="N120" s="309"/>
      <c r="O120" s="309"/>
      <c r="P120" s="309"/>
      <c r="Q120" s="309"/>
      <c r="R120" s="309"/>
      <c r="S120" s="309"/>
      <c r="T120" s="309"/>
      <c r="U120" s="309"/>
      <c r="V120" s="309"/>
      <c r="W120" s="309"/>
      <c r="X120" s="309"/>
      <c r="Y120" s="309"/>
      <c r="Z120" s="309"/>
    </row>
    <row r="121" spans="1:26" ht="12" customHeight="1">
      <c r="A121" s="346"/>
      <c r="B121" s="309"/>
      <c r="C121" s="309"/>
      <c r="D121" s="309"/>
      <c r="E121" s="309"/>
      <c r="F121" s="309"/>
      <c r="G121" s="309"/>
      <c r="H121" s="309"/>
      <c r="I121" s="309"/>
      <c r="J121" s="345"/>
      <c r="K121" s="336"/>
      <c r="L121" s="309"/>
      <c r="M121" s="309"/>
      <c r="N121" s="309"/>
      <c r="O121" s="309"/>
      <c r="P121" s="309"/>
      <c r="Q121" s="309"/>
      <c r="R121" s="309"/>
      <c r="S121" s="309"/>
      <c r="T121" s="309"/>
      <c r="U121" s="309"/>
      <c r="V121" s="309"/>
      <c r="W121" s="309"/>
      <c r="X121" s="309"/>
      <c r="Y121" s="309"/>
      <c r="Z121" s="309"/>
    </row>
    <row r="122" spans="1:26" ht="12" customHeight="1">
      <c r="A122" s="319"/>
      <c r="B122" s="347"/>
      <c r="C122" s="347"/>
      <c r="D122" s="347"/>
      <c r="E122" s="347"/>
      <c r="F122" s="347"/>
      <c r="G122" s="347"/>
      <c r="H122" s="347"/>
      <c r="I122" s="347"/>
      <c r="J122" s="348"/>
      <c r="K122" s="349"/>
      <c r="L122" s="347"/>
      <c r="M122" s="347"/>
      <c r="N122" s="347"/>
      <c r="O122" s="347"/>
      <c r="P122" s="347"/>
      <c r="Q122" s="347"/>
      <c r="R122" s="347"/>
      <c r="S122" s="347"/>
      <c r="T122" s="347"/>
      <c r="U122" s="347"/>
      <c r="V122" s="347"/>
      <c r="W122" s="347"/>
      <c r="X122" s="347"/>
      <c r="Y122" s="347"/>
      <c r="Z122" s="347"/>
    </row>
    <row r="123" spans="1:26" ht="12" customHeight="1">
      <c r="A123" s="310"/>
      <c r="B123" s="309"/>
      <c r="C123" s="309"/>
      <c r="D123" s="309"/>
      <c r="E123" s="309"/>
      <c r="F123" s="309"/>
      <c r="G123" s="309"/>
      <c r="H123" s="309"/>
      <c r="I123" s="309"/>
      <c r="J123" s="345"/>
      <c r="K123" s="336"/>
      <c r="L123" s="309"/>
      <c r="M123" s="309"/>
      <c r="N123" s="309"/>
      <c r="O123" s="309"/>
      <c r="P123" s="309"/>
      <c r="Q123" s="309"/>
      <c r="R123" s="309"/>
      <c r="S123" s="309"/>
      <c r="T123" s="309"/>
      <c r="U123" s="309"/>
      <c r="V123" s="309"/>
      <c r="W123" s="309"/>
      <c r="X123" s="309"/>
      <c r="Y123" s="309"/>
      <c r="Z123" s="309"/>
    </row>
    <row r="124" spans="1:26" ht="12" customHeight="1">
      <c r="A124" s="309"/>
      <c r="B124" s="350"/>
      <c r="C124" s="309"/>
      <c r="D124" s="1077"/>
      <c r="E124" s="832"/>
      <c r="F124" s="832"/>
      <c r="G124" s="832"/>
      <c r="H124" s="832"/>
      <c r="I124" s="832"/>
      <c r="J124" s="345"/>
      <c r="K124" s="336"/>
      <c r="L124" s="309"/>
      <c r="M124" s="309"/>
      <c r="N124" s="309"/>
      <c r="O124" s="309"/>
      <c r="P124" s="309"/>
      <c r="Q124" s="309"/>
      <c r="R124" s="309"/>
      <c r="S124" s="309"/>
      <c r="T124" s="309"/>
      <c r="U124" s="309"/>
      <c r="V124" s="309"/>
      <c r="W124" s="309"/>
      <c r="X124" s="309"/>
      <c r="Y124" s="309"/>
      <c r="Z124" s="309"/>
    </row>
    <row r="125" spans="1:26" ht="12" customHeight="1">
      <c r="A125" s="6"/>
      <c r="B125" s="350"/>
      <c r="C125" s="6"/>
      <c r="D125" s="832"/>
      <c r="E125" s="832"/>
      <c r="F125" s="832"/>
      <c r="G125" s="832"/>
      <c r="H125" s="832"/>
      <c r="I125" s="832"/>
      <c r="J125" s="345"/>
      <c r="K125" s="336"/>
      <c r="L125" s="309"/>
      <c r="M125" s="309"/>
      <c r="N125" s="309"/>
      <c r="O125" s="309"/>
      <c r="P125" s="309"/>
      <c r="Q125" s="309"/>
      <c r="R125" s="309"/>
      <c r="S125" s="309"/>
      <c r="T125" s="309"/>
      <c r="U125" s="309"/>
      <c r="V125" s="309"/>
      <c r="W125" s="309"/>
      <c r="X125" s="309"/>
      <c r="Y125" s="309"/>
      <c r="Z125" s="309"/>
    </row>
    <row r="126" spans="1:26" ht="12" customHeight="1">
      <c r="A126" s="6"/>
      <c r="B126" s="350"/>
      <c r="C126" s="6"/>
      <c r="D126" s="832"/>
      <c r="E126" s="832"/>
      <c r="F126" s="832"/>
      <c r="G126" s="832"/>
      <c r="H126" s="832"/>
      <c r="I126" s="832"/>
      <c r="J126" s="345"/>
      <c r="K126" s="336"/>
      <c r="L126" s="309"/>
      <c r="M126" s="309"/>
      <c r="N126" s="309"/>
      <c r="O126" s="309"/>
      <c r="P126" s="309"/>
      <c r="Q126" s="309"/>
      <c r="R126" s="309"/>
      <c r="S126" s="309"/>
      <c r="T126" s="309"/>
      <c r="U126" s="309"/>
      <c r="V126" s="309"/>
      <c r="W126" s="309"/>
      <c r="X126" s="309"/>
      <c r="Y126" s="309"/>
      <c r="Z126" s="309"/>
    </row>
    <row r="127" spans="1:26" ht="12" customHeight="1">
      <c r="A127" s="6"/>
      <c r="B127" s="350"/>
      <c r="C127" s="6"/>
      <c r="D127" s="25"/>
      <c r="E127" s="6"/>
      <c r="F127" s="6"/>
      <c r="G127" s="6"/>
      <c r="H127" s="309"/>
      <c r="I127" s="309"/>
      <c r="J127" s="345"/>
      <c r="K127" s="336"/>
      <c r="L127" s="309"/>
      <c r="M127" s="309"/>
      <c r="N127" s="309"/>
      <c r="O127" s="309"/>
      <c r="P127" s="309"/>
      <c r="Q127" s="309"/>
      <c r="R127" s="309"/>
      <c r="S127" s="309"/>
      <c r="T127" s="309"/>
      <c r="U127" s="309"/>
      <c r="V127" s="309"/>
      <c r="W127" s="309"/>
      <c r="X127" s="309"/>
      <c r="Y127" s="309"/>
      <c r="Z127" s="309"/>
    </row>
    <row r="128" spans="1:26" ht="12" customHeight="1">
      <c r="A128" s="6"/>
      <c r="B128" s="350"/>
      <c r="C128" s="6"/>
      <c r="D128" s="25"/>
      <c r="E128" s="6"/>
      <c r="F128" s="6"/>
      <c r="G128" s="6"/>
      <c r="H128" s="309"/>
      <c r="I128" s="309"/>
      <c r="J128" s="345"/>
      <c r="K128" s="336"/>
      <c r="L128" s="309"/>
      <c r="M128" s="309"/>
      <c r="N128" s="309"/>
      <c r="O128" s="309"/>
      <c r="P128" s="309"/>
      <c r="Q128" s="309"/>
      <c r="R128" s="309"/>
      <c r="S128" s="309"/>
      <c r="T128" s="309"/>
      <c r="U128" s="309"/>
      <c r="V128" s="309"/>
      <c r="W128" s="309"/>
      <c r="X128" s="309"/>
      <c r="Y128" s="309"/>
      <c r="Z128" s="309"/>
    </row>
    <row r="129" spans="1:26" ht="12" customHeight="1">
      <c r="A129" s="6"/>
      <c r="B129" s="350"/>
      <c r="C129" s="6"/>
      <c r="D129" s="6"/>
      <c r="E129" s="6"/>
      <c r="F129" s="6"/>
      <c r="G129" s="6"/>
      <c r="H129" s="309"/>
      <c r="I129" s="309"/>
      <c r="J129" s="345"/>
      <c r="K129" s="336"/>
      <c r="L129" s="309"/>
      <c r="M129" s="309"/>
      <c r="N129" s="309"/>
      <c r="O129" s="309"/>
      <c r="P129" s="309"/>
      <c r="Q129" s="309"/>
      <c r="R129" s="309"/>
      <c r="S129" s="309"/>
      <c r="T129" s="309"/>
      <c r="U129" s="309"/>
      <c r="V129" s="309"/>
      <c r="W129" s="309"/>
      <c r="X129" s="309"/>
      <c r="Y129" s="309"/>
      <c r="Z129" s="309"/>
    </row>
    <row r="130" spans="1:26" ht="12" customHeight="1">
      <c r="A130" s="6"/>
      <c r="B130" s="350"/>
      <c r="C130" s="6"/>
      <c r="D130" s="6"/>
      <c r="E130" s="6"/>
      <c r="F130" s="6"/>
      <c r="G130" s="6"/>
      <c r="H130" s="309"/>
      <c r="I130" s="309"/>
      <c r="J130" s="345"/>
      <c r="K130" s="336"/>
      <c r="L130" s="309"/>
      <c r="M130" s="309"/>
      <c r="N130" s="309"/>
      <c r="O130" s="309"/>
      <c r="P130" s="309"/>
      <c r="Q130" s="309"/>
      <c r="R130" s="309"/>
      <c r="S130" s="309"/>
      <c r="T130" s="309"/>
      <c r="U130" s="309"/>
      <c r="V130" s="309"/>
      <c r="W130" s="309"/>
      <c r="X130" s="309"/>
      <c r="Y130" s="309"/>
      <c r="Z130" s="309"/>
    </row>
    <row r="131" spans="1:26" ht="12" customHeight="1">
      <c r="A131" s="6"/>
      <c r="B131" s="323"/>
      <c r="C131" s="6"/>
      <c r="D131" s="6"/>
      <c r="E131" s="6"/>
      <c r="F131" s="6"/>
      <c r="G131" s="6"/>
      <c r="H131" s="309"/>
      <c r="I131" s="309"/>
      <c r="J131" s="345"/>
      <c r="K131" s="336"/>
      <c r="L131" s="309"/>
      <c r="M131" s="309"/>
      <c r="N131" s="309"/>
      <c r="O131" s="309"/>
      <c r="P131" s="309"/>
      <c r="Q131" s="309"/>
      <c r="R131" s="309"/>
      <c r="S131" s="309"/>
      <c r="T131" s="309"/>
      <c r="U131" s="309"/>
      <c r="V131" s="309"/>
      <c r="W131" s="309"/>
      <c r="X131" s="309"/>
      <c r="Y131" s="309"/>
      <c r="Z131" s="309"/>
    </row>
    <row r="132" spans="1:26" ht="12" customHeight="1">
      <c r="A132" s="22"/>
      <c r="B132" s="350"/>
      <c r="C132" s="6"/>
      <c r="D132" s="5"/>
      <c r="E132" s="6"/>
      <c r="F132" s="6"/>
      <c r="G132" s="6"/>
      <c r="H132" s="309"/>
      <c r="I132" s="309"/>
      <c r="J132" s="345"/>
      <c r="K132" s="336"/>
      <c r="L132" s="309"/>
      <c r="M132" s="309"/>
      <c r="N132" s="309"/>
      <c r="O132" s="309"/>
      <c r="P132" s="309"/>
      <c r="Q132" s="309"/>
      <c r="R132" s="309"/>
      <c r="S132" s="309"/>
      <c r="T132" s="309"/>
      <c r="U132" s="309"/>
      <c r="V132" s="309"/>
      <c r="W132" s="309"/>
      <c r="X132" s="309"/>
      <c r="Y132" s="309"/>
      <c r="Z132" s="309"/>
    </row>
    <row r="133" spans="1:26" ht="12" customHeight="1">
      <c r="A133" s="268"/>
      <c r="B133" s="6"/>
      <c r="C133" s="6"/>
      <c r="D133" s="6"/>
      <c r="E133" s="6"/>
      <c r="F133" s="6"/>
      <c r="G133" s="6"/>
      <c r="H133" s="309"/>
      <c r="I133" s="309"/>
      <c r="J133" s="345"/>
      <c r="K133" s="336"/>
      <c r="L133" s="309"/>
      <c r="M133" s="309"/>
      <c r="N133" s="309"/>
      <c r="O133" s="309"/>
      <c r="P133" s="309"/>
      <c r="Q133" s="309"/>
      <c r="R133" s="309"/>
      <c r="S133" s="309"/>
      <c r="T133" s="309"/>
      <c r="U133" s="309"/>
      <c r="V133" s="309"/>
      <c r="W133" s="309"/>
      <c r="X133" s="309"/>
      <c r="Y133" s="309"/>
      <c r="Z133" s="309"/>
    </row>
    <row r="134" spans="1:26" ht="12" customHeight="1">
      <c r="A134" s="268"/>
      <c r="B134" s="6"/>
      <c r="C134" s="6"/>
      <c r="D134" s="6"/>
      <c r="E134" s="6"/>
      <c r="F134" s="6"/>
      <c r="G134" s="6"/>
      <c r="H134" s="309"/>
      <c r="I134" s="309"/>
      <c r="J134" s="345"/>
      <c r="K134" s="336"/>
      <c r="L134" s="309"/>
      <c r="M134" s="309"/>
      <c r="N134" s="309"/>
      <c r="O134" s="309"/>
      <c r="P134" s="309"/>
      <c r="Q134" s="309"/>
      <c r="R134" s="309"/>
      <c r="S134" s="309"/>
      <c r="T134" s="309"/>
      <c r="U134" s="309"/>
      <c r="V134" s="309"/>
      <c r="W134" s="309"/>
      <c r="X134" s="309"/>
      <c r="Y134" s="309"/>
      <c r="Z134" s="309"/>
    </row>
    <row r="135" spans="1:26" ht="12" customHeight="1">
      <c r="A135" s="35"/>
      <c r="B135" s="6"/>
      <c r="C135" s="6"/>
      <c r="D135" s="6"/>
      <c r="E135" s="6"/>
      <c r="F135" s="6"/>
      <c r="G135" s="6"/>
      <c r="H135" s="309"/>
      <c r="I135" s="309"/>
      <c r="J135" s="345"/>
      <c r="K135" s="336"/>
      <c r="L135" s="309"/>
      <c r="M135" s="309"/>
      <c r="N135" s="309"/>
      <c r="O135" s="309"/>
      <c r="P135" s="309"/>
      <c r="Q135" s="309"/>
      <c r="R135" s="309"/>
      <c r="S135" s="309"/>
      <c r="T135" s="309"/>
      <c r="U135" s="309"/>
      <c r="V135" s="309"/>
      <c r="W135" s="309"/>
      <c r="X135" s="309"/>
      <c r="Y135" s="309"/>
      <c r="Z135" s="309"/>
    </row>
    <row r="136" spans="1:26" ht="12" customHeight="1">
      <c r="A136" s="53"/>
      <c r="B136" s="6"/>
      <c r="C136" s="6"/>
      <c r="D136" s="6"/>
      <c r="E136" s="6"/>
      <c r="F136" s="6"/>
      <c r="G136" s="6"/>
      <c r="H136" s="309"/>
      <c r="I136" s="309"/>
      <c r="J136" s="345"/>
      <c r="K136" s="336"/>
      <c r="L136" s="309"/>
      <c r="M136" s="309"/>
      <c r="N136" s="309"/>
      <c r="O136" s="309"/>
      <c r="P136" s="309"/>
      <c r="Q136" s="309"/>
      <c r="R136" s="309"/>
      <c r="S136" s="309"/>
      <c r="T136" s="309"/>
      <c r="U136" s="309"/>
      <c r="V136" s="309"/>
      <c r="W136" s="309"/>
      <c r="X136" s="309"/>
      <c r="Y136" s="309"/>
      <c r="Z136" s="309"/>
    </row>
    <row r="137" spans="1:26" ht="12" customHeight="1">
      <c r="A137" s="268"/>
      <c r="B137" s="6"/>
      <c r="C137" s="6"/>
      <c r="D137" s="6"/>
      <c r="E137" s="6"/>
      <c r="F137" s="6"/>
      <c r="G137" s="6"/>
      <c r="H137" s="326"/>
      <c r="I137" s="326"/>
      <c r="J137" s="351"/>
      <c r="K137" s="352"/>
      <c r="L137" s="326"/>
      <c r="M137" s="326"/>
      <c r="N137" s="326"/>
      <c r="O137" s="326"/>
      <c r="P137" s="326"/>
      <c r="Q137" s="326"/>
      <c r="R137" s="326"/>
      <c r="S137" s="326"/>
      <c r="T137" s="326"/>
      <c r="U137" s="326"/>
      <c r="V137" s="326"/>
      <c r="W137" s="326"/>
      <c r="X137" s="326"/>
      <c r="Y137" s="326"/>
      <c r="Z137" s="326"/>
    </row>
    <row r="138" spans="1:26" ht="12" customHeight="1">
      <c r="A138" s="268"/>
      <c r="B138" s="6"/>
      <c r="C138" s="6"/>
      <c r="D138" s="6"/>
      <c r="E138" s="6"/>
      <c r="F138" s="6"/>
      <c r="G138" s="6"/>
      <c r="H138" s="326"/>
      <c r="I138" s="326"/>
      <c r="J138" s="351"/>
      <c r="K138" s="352"/>
      <c r="L138" s="326"/>
      <c r="M138" s="326"/>
      <c r="N138" s="326"/>
      <c r="O138" s="326"/>
      <c r="P138" s="326"/>
      <c r="Q138" s="326"/>
      <c r="R138" s="326"/>
      <c r="S138" s="326"/>
      <c r="T138" s="326"/>
      <c r="U138" s="326"/>
      <c r="V138" s="326"/>
      <c r="W138" s="326"/>
      <c r="X138" s="326"/>
      <c r="Y138" s="326"/>
      <c r="Z138" s="326"/>
    </row>
    <row r="139" spans="1:26" ht="12" customHeight="1">
      <c r="A139" s="1083"/>
      <c r="B139" s="832"/>
      <c r="C139" s="832"/>
      <c r="D139" s="328"/>
      <c r="E139" s="6"/>
      <c r="F139" s="6"/>
      <c r="G139" s="6"/>
      <c r="H139" s="326"/>
      <c r="I139" s="326"/>
      <c r="J139" s="351"/>
      <c r="K139" s="352"/>
      <c r="L139" s="326"/>
      <c r="M139" s="326"/>
      <c r="N139" s="326"/>
      <c r="O139" s="326"/>
      <c r="P139" s="326"/>
      <c r="Q139" s="326"/>
      <c r="R139" s="326"/>
      <c r="S139" s="326"/>
      <c r="T139" s="326"/>
      <c r="U139" s="326"/>
      <c r="V139" s="326"/>
      <c r="W139" s="326"/>
      <c r="X139" s="326"/>
      <c r="Y139" s="326"/>
      <c r="Z139" s="326"/>
    </row>
    <row r="140" spans="1:26" ht="12" customHeight="1">
      <c r="A140" s="834"/>
      <c r="B140" s="832"/>
      <c r="C140" s="832"/>
      <c r="D140" s="328"/>
      <c r="E140" s="6"/>
      <c r="F140" s="6"/>
      <c r="G140" s="6"/>
      <c r="H140" s="326"/>
      <c r="I140" s="326"/>
      <c r="J140" s="351"/>
      <c r="K140" s="352"/>
      <c r="L140" s="326"/>
      <c r="M140" s="326"/>
      <c r="N140" s="326"/>
      <c r="O140" s="326"/>
      <c r="P140" s="326"/>
      <c r="Q140" s="326"/>
      <c r="R140" s="326"/>
      <c r="S140" s="326"/>
      <c r="T140" s="326"/>
      <c r="U140" s="326"/>
      <c r="V140" s="326"/>
      <c r="W140" s="326"/>
      <c r="X140" s="326"/>
      <c r="Y140" s="326"/>
      <c r="Z140" s="326"/>
    </row>
    <row r="141" spans="1:26" ht="12" customHeight="1">
      <c r="A141" s="268"/>
      <c r="B141" s="6"/>
      <c r="C141" s="6"/>
      <c r="D141" s="328"/>
      <c r="E141" s="6"/>
      <c r="F141" s="6"/>
      <c r="G141" s="6"/>
      <c r="H141" s="351"/>
      <c r="I141" s="351"/>
      <c r="J141" s="351"/>
      <c r="K141" s="352"/>
      <c r="L141" s="326"/>
      <c r="M141" s="326"/>
      <c r="N141" s="326"/>
      <c r="O141" s="326"/>
      <c r="P141" s="326"/>
      <c r="Q141" s="326"/>
      <c r="R141" s="326"/>
      <c r="S141" s="326"/>
      <c r="T141" s="326"/>
      <c r="U141" s="326"/>
      <c r="V141" s="326"/>
      <c r="W141" s="326"/>
      <c r="X141" s="326"/>
      <c r="Y141" s="326"/>
      <c r="Z141" s="326"/>
    </row>
    <row r="142" spans="1:26" ht="12" customHeight="1">
      <c r="A142" s="353"/>
      <c r="B142" s="328"/>
      <c r="C142" s="328"/>
      <c r="D142" s="328"/>
      <c r="E142" s="6"/>
      <c r="F142" s="6"/>
      <c r="G142" s="6"/>
      <c r="H142" s="351"/>
      <c r="I142" s="351"/>
      <c r="J142" s="351"/>
      <c r="K142" s="352"/>
      <c r="L142" s="326"/>
      <c r="M142" s="326"/>
      <c r="N142" s="326"/>
      <c r="O142" s="326"/>
      <c r="P142" s="326"/>
      <c r="Q142" s="326"/>
      <c r="R142" s="326"/>
      <c r="S142" s="326"/>
      <c r="T142" s="326"/>
      <c r="U142" s="326"/>
      <c r="V142" s="326"/>
      <c r="W142" s="326"/>
      <c r="X142" s="326"/>
      <c r="Y142" s="326"/>
      <c r="Z142" s="326"/>
    </row>
    <row r="143" spans="1:26" ht="12" customHeight="1">
      <c r="A143" s="354"/>
      <c r="B143" s="326"/>
      <c r="C143" s="326"/>
      <c r="D143" s="326"/>
      <c r="E143" s="326"/>
      <c r="F143" s="326"/>
      <c r="G143" s="326"/>
      <c r="H143" s="326"/>
      <c r="I143" s="326"/>
      <c r="J143" s="351"/>
      <c r="K143" s="352"/>
      <c r="L143" s="326"/>
      <c r="M143" s="326"/>
      <c r="N143" s="326"/>
      <c r="O143" s="326"/>
      <c r="P143" s="326"/>
      <c r="Q143" s="326"/>
      <c r="R143" s="326"/>
      <c r="S143" s="326"/>
      <c r="T143" s="326"/>
      <c r="U143" s="326"/>
      <c r="V143" s="326"/>
      <c r="W143" s="326"/>
      <c r="X143" s="326"/>
      <c r="Y143" s="326"/>
      <c r="Z143" s="326"/>
    </row>
    <row r="144" spans="1:26" ht="12" customHeight="1">
      <c r="A144" s="354"/>
      <c r="B144" s="326"/>
      <c r="C144" s="326"/>
      <c r="D144" s="326"/>
      <c r="E144" s="326"/>
      <c r="F144" s="326"/>
      <c r="G144" s="326"/>
      <c r="H144" s="326"/>
      <c r="I144" s="326"/>
      <c r="J144" s="351"/>
      <c r="K144" s="352"/>
      <c r="L144" s="326"/>
      <c r="M144" s="326"/>
      <c r="N144" s="326"/>
      <c r="O144" s="326"/>
      <c r="P144" s="326"/>
      <c r="Q144" s="326"/>
      <c r="R144" s="326"/>
      <c r="S144" s="326"/>
      <c r="T144" s="326"/>
      <c r="U144" s="326"/>
      <c r="V144" s="326"/>
      <c r="W144" s="326"/>
      <c r="X144" s="326"/>
      <c r="Y144" s="326"/>
      <c r="Z144" s="326"/>
    </row>
    <row r="145" spans="1:26" ht="12" customHeight="1">
      <c r="A145" s="354"/>
      <c r="B145" s="326"/>
      <c r="C145" s="326"/>
      <c r="D145" s="326"/>
      <c r="E145" s="326"/>
      <c r="F145" s="326"/>
      <c r="G145" s="326"/>
      <c r="H145" s="326"/>
      <c r="I145" s="326"/>
      <c r="J145" s="351"/>
      <c r="K145" s="352"/>
      <c r="L145" s="326"/>
      <c r="M145" s="326"/>
      <c r="N145" s="326"/>
      <c r="O145" s="326"/>
      <c r="P145" s="326"/>
      <c r="Q145" s="326"/>
      <c r="R145" s="326"/>
      <c r="S145" s="326"/>
      <c r="T145" s="326"/>
      <c r="U145" s="326"/>
      <c r="V145" s="326"/>
      <c r="W145" s="326"/>
      <c r="X145" s="326"/>
      <c r="Y145" s="326"/>
      <c r="Z145" s="326"/>
    </row>
    <row r="146" spans="1:26" ht="12" customHeight="1">
      <c r="A146" s="354"/>
      <c r="B146" s="326"/>
      <c r="C146" s="326"/>
      <c r="D146" s="326"/>
      <c r="E146" s="326"/>
      <c r="F146" s="326"/>
      <c r="G146" s="326"/>
      <c r="H146" s="326"/>
      <c r="I146" s="326"/>
      <c r="J146" s="351"/>
      <c r="K146" s="352"/>
      <c r="L146" s="326"/>
      <c r="M146" s="326"/>
      <c r="N146" s="326"/>
      <c r="O146" s="326"/>
      <c r="P146" s="326"/>
      <c r="Q146" s="326"/>
      <c r="R146" s="326"/>
      <c r="S146" s="326"/>
      <c r="T146" s="326"/>
      <c r="U146" s="326"/>
      <c r="V146" s="326"/>
      <c r="W146" s="326"/>
      <c r="X146" s="326"/>
      <c r="Y146" s="326"/>
      <c r="Z146" s="326"/>
    </row>
    <row r="147" spans="1:26" ht="12" customHeight="1">
      <c r="A147" s="354"/>
      <c r="B147" s="326"/>
      <c r="C147" s="326"/>
      <c r="D147" s="326"/>
      <c r="E147" s="326"/>
      <c r="F147" s="326"/>
      <c r="G147" s="326"/>
      <c r="H147" s="326"/>
      <c r="I147" s="326"/>
      <c r="J147" s="351"/>
      <c r="K147" s="352"/>
      <c r="L147" s="326"/>
      <c r="M147" s="326"/>
      <c r="N147" s="326"/>
      <c r="O147" s="326"/>
      <c r="P147" s="326"/>
      <c r="Q147" s="326"/>
      <c r="R147" s="326"/>
      <c r="S147" s="326"/>
      <c r="T147" s="326"/>
      <c r="U147" s="326"/>
      <c r="V147" s="326"/>
      <c r="W147" s="326"/>
      <c r="X147" s="326"/>
      <c r="Y147" s="326"/>
      <c r="Z147" s="326"/>
    </row>
    <row r="148" spans="1:26" ht="12" customHeight="1">
      <c r="A148" s="354"/>
      <c r="B148" s="326"/>
      <c r="C148" s="326"/>
      <c r="D148" s="326"/>
      <c r="E148" s="326"/>
      <c r="F148" s="326"/>
      <c r="G148" s="326"/>
      <c r="H148" s="326"/>
      <c r="I148" s="326"/>
      <c r="J148" s="351"/>
      <c r="K148" s="352"/>
      <c r="L148" s="326"/>
      <c r="M148" s="326"/>
      <c r="N148" s="326"/>
      <c r="O148" s="326"/>
      <c r="P148" s="326"/>
      <c r="Q148" s="326"/>
      <c r="R148" s="326"/>
      <c r="S148" s="326"/>
      <c r="T148" s="326"/>
      <c r="U148" s="326"/>
      <c r="V148" s="326"/>
      <c r="W148" s="326"/>
      <c r="X148" s="326"/>
      <c r="Y148" s="326"/>
      <c r="Z148" s="326"/>
    </row>
    <row r="149" spans="1:26" ht="12" customHeight="1">
      <c r="A149" s="354"/>
      <c r="B149" s="326"/>
      <c r="C149" s="326"/>
      <c r="D149" s="326"/>
      <c r="E149" s="326"/>
      <c r="F149" s="326"/>
      <c r="G149" s="326"/>
      <c r="H149" s="326"/>
      <c r="I149" s="326"/>
      <c r="J149" s="351"/>
      <c r="K149" s="352"/>
      <c r="L149" s="326"/>
      <c r="M149" s="326"/>
      <c r="N149" s="326"/>
      <c r="O149" s="326"/>
      <c r="P149" s="326"/>
      <c r="Q149" s="326"/>
      <c r="R149" s="326"/>
      <c r="S149" s="326"/>
      <c r="T149" s="326"/>
      <c r="U149" s="326"/>
      <c r="V149" s="326"/>
      <c r="W149" s="326"/>
      <c r="X149" s="326"/>
      <c r="Y149" s="326"/>
      <c r="Z149" s="326"/>
    </row>
    <row r="150" spans="1:26" ht="12" customHeight="1">
      <c r="A150" s="354"/>
      <c r="B150" s="326"/>
      <c r="C150" s="326"/>
      <c r="D150" s="326"/>
      <c r="E150" s="326"/>
      <c r="F150" s="326"/>
      <c r="G150" s="326"/>
      <c r="H150" s="326"/>
      <c r="I150" s="326"/>
      <c r="J150" s="351"/>
      <c r="K150" s="352"/>
      <c r="L150" s="326"/>
      <c r="M150" s="326"/>
      <c r="N150" s="326"/>
      <c r="O150" s="326"/>
      <c r="P150" s="326"/>
      <c r="Q150" s="326"/>
      <c r="R150" s="326"/>
      <c r="S150" s="326"/>
      <c r="T150" s="326"/>
      <c r="U150" s="326"/>
      <c r="V150" s="326"/>
      <c r="W150" s="326"/>
      <c r="X150" s="326"/>
      <c r="Y150" s="326"/>
      <c r="Z150" s="326"/>
    </row>
    <row r="151" spans="1:26" ht="12" customHeight="1">
      <c r="A151" s="354"/>
      <c r="B151" s="326"/>
      <c r="C151" s="326"/>
      <c r="D151" s="326"/>
      <c r="E151" s="326"/>
      <c r="F151" s="326"/>
      <c r="G151" s="326"/>
      <c r="H151" s="326"/>
      <c r="I151" s="326"/>
      <c r="J151" s="351"/>
      <c r="K151" s="352"/>
      <c r="L151" s="326"/>
      <c r="M151" s="326"/>
      <c r="N151" s="326"/>
      <c r="O151" s="326"/>
      <c r="P151" s="326"/>
      <c r="Q151" s="326"/>
      <c r="R151" s="326"/>
      <c r="S151" s="326"/>
      <c r="T151" s="326"/>
      <c r="U151" s="326"/>
      <c r="V151" s="326"/>
      <c r="W151" s="326"/>
      <c r="X151" s="326"/>
      <c r="Y151" s="326"/>
      <c r="Z151" s="326"/>
    </row>
    <row r="152" spans="1:26" ht="12" customHeight="1">
      <c r="A152" s="354"/>
      <c r="B152" s="326"/>
      <c r="C152" s="326"/>
      <c r="D152" s="326"/>
      <c r="E152" s="326"/>
      <c r="F152" s="326"/>
      <c r="G152" s="326"/>
      <c r="H152" s="326"/>
      <c r="I152" s="326"/>
      <c r="J152" s="351"/>
      <c r="K152" s="352"/>
      <c r="L152" s="326"/>
      <c r="M152" s="326"/>
      <c r="N152" s="326"/>
      <c r="O152" s="326"/>
      <c r="P152" s="326"/>
      <c r="Q152" s="326"/>
      <c r="R152" s="326"/>
      <c r="S152" s="326"/>
      <c r="T152" s="326"/>
      <c r="U152" s="326"/>
      <c r="V152" s="326"/>
      <c r="W152" s="326"/>
      <c r="X152" s="326"/>
      <c r="Y152" s="326"/>
      <c r="Z152" s="326"/>
    </row>
    <row r="153" spans="1:26" ht="12" customHeight="1">
      <c r="A153" s="354"/>
      <c r="B153" s="326"/>
      <c r="C153" s="326"/>
      <c r="D153" s="326"/>
      <c r="E153" s="326"/>
      <c r="F153" s="326"/>
      <c r="G153" s="326"/>
      <c r="H153" s="326"/>
      <c r="I153" s="326"/>
      <c r="J153" s="351"/>
      <c r="K153" s="352"/>
      <c r="L153" s="326"/>
      <c r="M153" s="326"/>
      <c r="N153" s="326"/>
      <c r="O153" s="326"/>
      <c r="P153" s="326"/>
      <c r="Q153" s="326"/>
      <c r="R153" s="326"/>
      <c r="S153" s="326"/>
      <c r="T153" s="326"/>
      <c r="U153" s="326"/>
      <c r="V153" s="326"/>
      <c r="W153" s="326"/>
      <c r="X153" s="326"/>
      <c r="Y153" s="326"/>
      <c r="Z153" s="326"/>
    </row>
    <row r="154" spans="1:26" ht="12" customHeight="1">
      <c r="A154" s="354"/>
      <c r="B154" s="326"/>
      <c r="C154" s="326"/>
      <c r="D154" s="326"/>
      <c r="E154" s="326"/>
      <c r="F154" s="326"/>
      <c r="G154" s="326"/>
      <c r="H154" s="326"/>
      <c r="I154" s="326"/>
      <c r="J154" s="351"/>
      <c r="K154" s="352"/>
      <c r="L154" s="326"/>
      <c r="M154" s="326"/>
      <c r="N154" s="326"/>
      <c r="O154" s="326"/>
      <c r="P154" s="326"/>
      <c r="Q154" s="326"/>
      <c r="R154" s="326"/>
      <c r="S154" s="326"/>
      <c r="T154" s="326"/>
      <c r="U154" s="326"/>
      <c r="V154" s="326"/>
      <c r="W154" s="326"/>
      <c r="X154" s="326"/>
      <c r="Y154" s="326"/>
      <c r="Z154" s="326"/>
    </row>
    <row r="155" spans="1:26" ht="12" customHeight="1">
      <c r="A155" s="354"/>
      <c r="B155" s="326"/>
      <c r="C155" s="326"/>
      <c r="D155" s="326"/>
      <c r="E155" s="326"/>
      <c r="F155" s="326"/>
      <c r="G155" s="326"/>
      <c r="H155" s="326"/>
      <c r="I155" s="326"/>
      <c r="J155" s="351"/>
      <c r="K155" s="352"/>
      <c r="L155" s="326"/>
      <c r="M155" s="326"/>
      <c r="N155" s="326"/>
      <c r="O155" s="326"/>
      <c r="P155" s="326"/>
      <c r="Q155" s="326"/>
      <c r="R155" s="326"/>
      <c r="S155" s="326"/>
      <c r="T155" s="326"/>
      <c r="U155" s="326"/>
      <c r="V155" s="326"/>
      <c r="W155" s="326"/>
      <c r="X155" s="326"/>
      <c r="Y155" s="326"/>
      <c r="Z155" s="326"/>
    </row>
    <row r="156" spans="1:26" ht="12" customHeight="1">
      <c r="A156" s="354"/>
      <c r="B156" s="326"/>
      <c r="C156" s="326"/>
      <c r="D156" s="326"/>
      <c r="E156" s="326"/>
      <c r="F156" s="326"/>
      <c r="G156" s="326"/>
      <c r="H156" s="326"/>
      <c r="I156" s="326"/>
      <c r="J156" s="351"/>
      <c r="K156" s="352"/>
      <c r="L156" s="326"/>
      <c r="M156" s="326"/>
      <c r="N156" s="326"/>
      <c r="O156" s="326"/>
      <c r="P156" s="326"/>
      <c r="Q156" s="326"/>
      <c r="R156" s="326"/>
      <c r="S156" s="326"/>
      <c r="T156" s="326"/>
      <c r="U156" s="326"/>
      <c r="V156" s="326"/>
      <c r="W156" s="326"/>
      <c r="X156" s="326"/>
      <c r="Y156" s="326"/>
      <c r="Z156" s="326"/>
    </row>
    <row r="157" spans="1:26" ht="12" customHeight="1">
      <c r="A157" s="354"/>
      <c r="B157" s="326"/>
      <c r="C157" s="326"/>
      <c r="D157" s="326"/>
      <c r="E157" s="326"/>
      <c r="F157" s="326"/>
      <c r="G157" s="326"/>
      <c r="H157" s="326"/>
      <c r="I157" s="326"/>
      <c r="J157" s="351"/>
      <c r="K157" s="352"/>
      <c r="L157" s="326"/>
      <c r="M157" s="326"/>
      <c r="N157" s="326"/>
      <c r="O157" s="326"/>
      <c r="P157" s="326"/>
      <c r="Q157" s="326"/>
      <c r="R157" s="326"/>
      <c r="S157" s="326"/>
      <c r="T157" s="326"/>
      <c r="U157" s="326"/>
      <c r="V157" s="326"/>
      <c r="W157" s="326"/>
      <c r="X157" s="326"/>
      <c r="Y157" s="326"/>
      <c r="Z157" s="326"/>
    </row>
    <row r="158" spans="1:26" ht="12" customHeight="1">
      <c r="A158" s="354"/>
      <c r="B158" s="326"/>
      <c r="C158" s="326"/>
      <c r="D158" s="326"/>
      <c r="E158" s="326"/>
      <c r="F158" s="326"/>
      <c r="G158" s="326"/>
      <c r="H158" s="326"/>
      <c r="I158" s="326"/>
      <c r="J158" s="351"/>
      <c r="K158" s="352"/>
      <c r="L158" s="326"/>
      <c r="M158" s="326"/>
      <c r="N158" s="326"/>
      <c r="O158" s="326"/>
      <c r="P158" s="326"/>
      <c r="Q158" s="326"/>
      <c r="R158" s="326"/>
      <c r="S158" s="326"/>
      <c r="T158" s="326"/>
      <c r="U158" s="326"/>
      <c r="V158" s="326"/>
      <c r="W158" s="326"/>
      <c r="X158" s="326"/>
      <c r="Y158" s="326"/>
      <c r="Z158" s="326"/>
    </row>
    <row r="159" spans="1:26" ht="12" customHeight="1">
      <c r="A159" s="354"/>
      <c r="B159" s="326"/>
      <c r="C159" s="326"/>
      <c r="D159" s="326"/>
      <c r="E159" s="326"/>
      <c r="F159" s="326"/>
      <c r="G159" s="326"/>
      <c r="H159" s="326"/>
      <c r="I159" s="326"/>
      <c r="J159" s="351"/>
      <c r="K159" s="352"/>
      <c r="L159" s="326"/>
      <c r="M159" s="326"/>
      <c r="N159" s="326"/>
      <c r="O159" s="326"/>
      <c r="P159" s="326"/>
      <c r="Q159" s="326"/>
      <c r="R159" s="326"/>
      <c r="S159" s="326"/>
      <c r="T159" s="326"/>
      <c r="U159" s="326"/>
      <c r="V159" s="326"/>
      <c r="W159" s="326"/>
      <c r="X159" s="326"/>
      <c r="Y159" s="326"/>
      <c r="Z159" s="326"/>
    </row>
    <row r="160" spans="1:26" ht="12" customHeight="1">
      <c r="A160" s="354"/>
      <c r="B160" s="326"/>
      <c r="C160" s="326"/>
      <c r="D160" s="326"/>
      <c r="E160" s="326"/>
      <c r="F160" s="326"/>
      <c r="G160" s="326"/>
      <c r="H160" s="326"/>
      <c r="I160" s="326"/>
      <c r="J160" s="351"/>
      <c r="K160" s="352"/>
      <c r="L160" s="326"/>
      <c r="M160" s="326"/>
      <c r="N160" s="326"/>
      <c r="O160" s="326"/>
      <c r="P160" s="326"/>
      <c r="Q160" s="326"/>
      <c r="R160" s="326"/>
      <c r="S160" s="326"/>
      <c r="T160" s="326"/>
      <c r="U160" s="326"/>
      <c r="V160" s="326"/>
      <c r="W160" s="326"/>
      <c r="X160" s="326"/>
      <c r="Y160" s="326"/>
      <c r="Z160" s="326"/>
    </row>
    <row r="161" spans="1:26" ht="12" customHeight="1">
      <c r="A161" s="354"/>
      <c r="B161" s="326"/>
      <c r="C161" s="326"/>
      <c r="D161" s="326"/>
      <c r="E161" s="326"/>
      <c r="F161" s="326"/>
      <c r="G161" s="326"/>
      <c r="H161" s="326"/>
      <c r="I161" s="326"/>
      <c r="J161" s="351"/>
      <c r="K161" s="352"/>
      <c r="L161" s="326"/>
      <c r="M161" s="326"/>
      <c r="N161" s="326"/>
      <c r="O161" s="326"/>
      <c r="P161" s="326"/>
      <c r="Q161" s="326"/>
      <c r="R161" s="326"/>
      <c r="S161" s="326"/>
      <c r="T161" s="326"/>
      <c r="U161" s="326"/>
      <c r="V161" s="326"/>
      <c r="W161" s="326"/>
      <c r="X161" s="326"/>
      <c r="Y161" s="326"/>
      <c r="Z161" s="326"/>
    </row>
    <row r="162" spans="1:26" ht="12" customHeight="1">
      <c r="A162" s="354"/>
      <c r="B162" s="326"/>
      <c r="C162" s="326"/>
      <c r="D162" s="326"/>
      <c r="E162" s="326"/>
      <c r="F162" s="326"/>
      <c r="G162" s="326"/>
      <c r="H162" s="326"/>
      <c r="I162" s="326"/>
      <c r="J162" s="351"/>
      <c r="K162" s="352"/>
      <c r="L162" s="326"/>
      <c r="M162" s="326"/>
      <c r="N162" s="326"/>
      <c r="O162" s="326"/>
      <c r="P162" s="326"/>
      <c r="Q162" s="326"/>
      <c r="R162" s="326"/>
      <c r="S162" s="326"/>
      <c r="T162" s="326"/>
      <c r="U162" s="326"/>
      <c r="V162" s="326"/>
      <c r="W162" s="326"/>
      <c r="X162" s="326"/>
      <c r="Y162" s="326"/>
      <c r="Z162" s="326"/>
    </row>
    <row r="163" spans="1:26" ht="12" customHeight="1">
      <c r="A163" s="354"/>
      <c r="B163" s="326"/>
      <c r="C163" s="326"/>
      <c r="D163" s="326"/>
      <c r="E163" s="326"/>
      <c r="F163" s="326"/>
      <c r="G163" s="326"/>
      <c r="H163" s="326"/>
      <c r="I163" s="326"/>
      <c r="J163" s="351"/>
      <c r="K163" s="352"/>
      <c r="L163" s="326"/>
      <c r="M163" s="326"/>
      <c r="N163" s="326"/>
      <c r="O163" s="326"/>
      <c r="P163" s="326"/>
      <c r="Q163" s="326"/>
      <c r="R163" s="326"/>
      <c r="S163" s="326"/>
      <c r="T163" s="326"/>
      <c r="U163" s="326"/>
      <c r="V163" s="326"/>
      <c r="W163" s="326"/>
      <c r="X163" s="326"/>
      <c r="Y163" s="326"/>
      <c r="Z163" s="326"/>
    </row>
    <row r="164" spans="1:26" ht="12" customHeight="1">
      <c r="A164" s="354"/>
      <c r="B164" s="326"/>
      <c r="C164" s="326"/>
      <c r="D164" s="326"/>
      <c r="E164" s="326"/>
      <c r="F164" s="326"/>
      <c r="G164" s="326"/>
      <c r="H164" s="326"/>
      <c r="I164" s="326"/>
      <c r="J164" s="351"/>
      <c r="K164" s="352"/>
      <c r="L164" s="326"/>
      <c r="M164" s="326"/>
      <c r="N164" s="326"/>
      <c r="O164" s="326"/>
      <c r="P164" s="326"/>
      <c r="Q164" s="326"/>
      <c r="R164" s="326"/>
      <c r="S164" s="326"/>
      <c r="T164" s="326"/>
      <c r="U164" s="326"/>
      <c r="V164" s="326"/>
      <c r="W164" s="326"/>
      <c r="X164" s="326"/>
      <c r="Y164" s="326"/>
      <c r="Z164" s="326"/>
    </row>
    <row r="165" spans="1:26" ht="12" customHeight="1">
      <c r="A165" s="354"/>
      <c r="B165" s="326"/>
      <c r="C165" s="326"/>
      <c r="D165" s="326"/>
      <c r="E165" s="326"/>
      <c r="F165" s="326"/>
      <c r="G165" s="326"/>
      <c r="H165" s="326"/>
      <c r="I165" s="326"/>
      <c r="J165" s="351"/>
      <c r="K165" s="352"/>
      <c r="L165" s="326"/>
      <c r="M165" s="326"/>
      <c r="N165" s="326"/>
      <c r="O165" s="326"/>
      <c r="P165" s="326"/>
      <c r="Q165" s="326"/>
      <c r="R165" s="326"/>
      <c r="S165" s="326"/>
      <c r="T165" s="326"/>
      <c r="U165" s="326"/>
      <c r="V165" s="326"/>
      <c r="W165" s="326"/>
      <c r="X165" s="326"/>
      <c r="Y165" s="326"/>
      <c r="Z165" s="326"/>
    </row>
    <row r="166" spans="1:26" ht="12" customHeight="1">
      <c r="A166" s="354"/>
      <c r="B166" s="326"/>
      <c r="C166" s="326"/>
      <c r="D166" s="326"/>
      <c r="E166" s="326"/>
      <c r="F166" s="326"/>
      <c r="G166" s="326"/>
      <c r="H166" s="326"/>
      <c r="I166" s="326"/>
      <c r="J166" s="351"/>
      <c r="K166" s="352"/>
      <c r="L166" s="326"/>
      <c r="M166" s="326"/>
      <c r="N166" s="326"/>
      <c r="O166" s="326"/>
      <c r="P166" s="326"/>
      <c r="Q166" s="326"/>
      <c r="R166" s="326"/>
      <c r="S166" s="326"/>
      <c r="T166" s="326"/>
      <c r="U166" s="326"/>
      <c r="V166" s="326"/>
      <c r="W166" s="326"/>
      <c r="X166" s="326"/>
      <c r="Y166" s="326"/>
      <c r="Z166" s="326"/>
    </row>
    <row r="167" spans="1:26" ht="12" customHeight="1">
      <c r="A167" s="354"/>
      <c r="B167" s="326"/>
      <c r="C167" s="326"/>
      <c r="D167" s="326"/>
      <c r="E167" s="326"/>
      <c r="F167" s="326"/>
      <c r="G167" s="326"/>
      <c r="H167" s="326"/>
      <c r="I167" s="326"/>
      <c r="J167" s="351"/>
      <c r="K167" s="352"/>
      <c r="L167" s="326"/>
      <c r="M167" s="326"/>
      <c r="N167" s="326"/>
      <c r="O167" s="326"/>
      <c r="P167" s="326"/>
      <c r="Q167" s="326"/>
      <c r="R167" s="326"/>
      <c r="S167" s="326"/>
      <c r="T167" s="326"/>
      <c r="U167" s="326"/>
      <c r="V167" s="326"/>
      <c r="W167" s="326"/>
      <c r="X167" s="326"/>
      <c r="Y167" s="326"/>
      <c r="Z167" s="326"/>
    </row>
    <row r="168" spans="1:26" ht="12" customHeight="1">
      <c r="A168" s="354"/>
      <c r="B168" s="326"/>
      <c r="C168" s="326"/>
      <c r="D168" s="326"/>
      <c r="E168" s="326"/>
      <c r="F168" s="326"/>
      <c r="G168" s="326"/>
      <c r="H168" s="326"/>
      <c r="I168" s="326"/>
      <c r="J168" s="351"/>
      <c r="K168" s="352"/>
      <c r="L168" s="326"/>
      <c r="M168" s="326"/>
      <c r="N168" s="326"/>
      <c r="O168" s="326"/>
      <c r="P168" s="326"/>
      <c r="Q168" s="326"/>
      <c r="R168" s="326"/>
      <c r="S168" s="326"/>
      <c r="T168" s="326"/>
      <c r="U168" s="326"/>
      <c r="V168" s="326"/>
      <c r="W168" s="326"/>
      <c r="X168" s="326"/>
      <c r="Y168" s="326"/>
      <c r="Z168" s="326"/>
    </row>
    <row r="169" spans="1:26" ht="12" customHeight="1">
      <c r="A169" s="354"/>
      <c r="B169" s="326"/>
      <c r="C169" s="326"/>
      <c r="D169" s="326"/>
      <c r="E169" s="326"/>
      <c r="F169" s="326"/>
      <c r="G169" s="326"/>
      <c r="H169" s="326"/>
      <c r="I169" s="326"/>
      <c r="J169" s="351"/>
      <c r="K169" s="352"/>
      <c r="L169" s="326"/>
      <c r="M169" s="326"/>
      <c r="N169" s="326"/>
      <c r="O169" s="326"/>
      <c r="P169" s="326"/>
      <c r="Q169" s="326"/>
      <c r="R169" s="326"/>
      <c r="S169" s="326"/>
      <c r="T169" s="326"/>
      <c r="U169" s="326"/>
      <c r="V169" s="326"/>
      <c r="W169" s="326"/>
      <c r="X169" s="326"/>
      <c r="Y169" s="326"/>
      <c r="Z169" s="326"/>
    </row>
    <row r="170" spans="1:26" ht="12" customHeight="1">
      <c r="A170" s="354"/>
      <c r="B170" s="326"/>
      <c r="C170" s="326"/>
      <c r="D170" s="326"/>
      <c r="E170" s="326"/>
      <c r="F170" s="326"/>
      <c r="G170" s="326"/>
      <c r="H170" s="326"/>
      <c r="I170" s="326"/>
      <c r="J170" s="351"/>
      <c r="K170" s="352"/>
      <c r="L170" s="326"/>
      <c r="M170" s="326"/>
      <c r="N170" s="326"/>
      <c r="O170" s="326"/>
      <c r="P170" s="326"/>
      <c r="Q170" s="326"/>
      <c r="R170" s="326"/>
      <c r="S170" s="326"/>
      <c r="T170" s="326"/>
      <c r="U170" s="326"/>
      <c r="V170" s="326"/>
      <c r="W170" s="326"/>
      <c r="X170" s="326"/>
      <c r="Y170" s="326"/>
      <c r="Z170" s="326"/>
    </row>
    <row r="171" spans="1:26" ht="12" customHeight="1">
      <c r="A171" s="354"/>
      <c r="B171" s="326"/>
      <c r="C171" s="326"/>
      <c r="D171" s="326"/>
      <c r="E171" s="326"/>
      <c r="F171" s="326"/>
      <c r="G171" s="326"/>
      <c r="H171" s="326"/>
      <c r="I171" s="326"/>
      <c r="J171" s="351"/>
      <c r="K171" s="352"/>
      <c r="L171" s="326"/>
      <c r="M171" s="326"/>
      <c r="N171" s="326"/>
      <c r="O171" s="326"/>
      <c r="P171" s="326"/>
      <c r="Q171" s="326"/>
      <c r="R171" s="326"/>
      <c r="S171" s="326"/>
      <c r="T171" s="326"/>
      <c r="U171" s="326"/>
      <c r="V171" s="326"/>
      <c r="W171" s="326"/>
      <c r="X171" s="326"/>
      <c r="Y171" s="326"/>
      <c r="Z171" s="326"/>
    </row>
    <row r="172" spans="1:26" ht="12" customHeight="1">
      <c r="A172" s="354"/>
      <c r="B172" s="326"/>
      <c r="C172" s="326"/>
      <c r="D172" s="326"/>
      <c r="E172" s="326"/>
      <c r="F172" s="326"/>
      <c r="G172" s="326"/>
      <c r="H172" s="326"/>
      <c r="I172" s="326"/>
      <c r="J172" s="351"/>
      <c r="K172" s="352"/>
      <c r="L172" s="326"/>
      <c r="M172" s="326"/>
      <c r="N172" s="326"/>
      <c r="O172" s="326"/>
      <c r="P172" s="326"/>
      <c r="Q172" s="326"/>
      <c r="R172" s="326"/>
      <c r="S172" s="326"/>
      <c r="T172" s="326"/>
      <c r="U172" s="326"/>
      <c r="V172" s="326"/>
      <c r="W172" s="326"/>
      <c r="X172" s="326"/>
      <c r="Y172" s="326"/>
      <c r="Z172" s="326"/>
    </row>
    <row r="173" spans="1:26" ht="12" customHeight="1">
      <c r="A173" s="354"/>
      <c r="B173" s="326"/>
      <c r="C173" s="326"/>
      <c r="D173" s="326"/>
      <c r="E173" s="326"/>
      <c r="F173" s="326"/>
      <c r="G173" s="326"/>
      <c r="H173" s="326"/>
      <c r="I173" s="326"/>
      <c r="J173" s="351"/>
      <c r="K173" s="352"/>
      <c r="L173" s="326"/>
      <c r="M173" s="326"/>
      <c r="N173" s="326"/>
      <c r="O173" s="326"/>
      <c r="P173" s="326"/>
      <c r="Q173" s="326"/>
      <c r="R173" s="326"/>
      <c r="S173" s="326"/>
      <c r="T173" s="326"/>
      <c r="U173" s="326"/>
      <c r="V173" s="326"/>
      <c r="W173" s="326"/>
      <c r="X173" s="326"/>
      <c r="Y173" s="326"/>
      <c r="Z173" s="326"/>
    </row>
    <row r="174" spans="1:26" ht="12" customHeight="1">
      <c r="A174" s="354"/>
      <c r="B174" s="326"/>
      <c r="C174" s="326"/>
      <c r="D174" s="326"/>
      <c r="E174" s="326"/>
      <c r="F174" s="326"/>
      <c r="G174" s="326"/>
      <c r="H174" s="326"/>
      <c r="I174" s="326"/>
      <c r="J174" s="351"/>
      <c r="K174" s="352"/>
      <c r="L174" s="326"/>
      <c r="M174" s="326"/>
      <c r="N174" s="326"/>
      <c r="O174" s="326"/>
      <c r="P174" s="326"/>
      <c r="Q174" s="326"/>
      <c r="R174" s="326"/>
      <c r="S174" s="326"/>
      <c r="T174" s="326"/>
      <c r="U174" s="326"/>
      <c r="V174" s="326"/>
      <c r="W174" s="326"/>
      <c r="X174" s="326"/>
      <c r="Y174" s="326"/>
      <c r="Z174" s="326"/>
    </row>
    <row r="175" spans="1:26" ht="12" customHeight="1">
      <c r="A175" s="354"/>
      <c r="B175" s="326"/>
      <c r="C175" s="326"/>
      <c r="D175" s="326"/>
      <c r="E175" s="326"/>
      <c r="F175" s="326"/>
      <c r="G175" s="326"/>
      <c r="H175" s="326"/>
      <c r="I175" s="326"/>
      <c r="J175" s="351"/>
      <c r="K175" s="352"/>
      <c r="L175" s="326"/>
      <c r="M175" s="326"/>
      <c r="N175" s="326"/>
      <c r="O175" s="326"/>
      <c r="P175" s="326"/>
      <c r="Q175" s="326"/>
      <c r="R175" s="326"/>
      <c r="S175" s="326"/>
      <c r="T175" s="326"/>
      <c r="U175" s="326"/>
      <c r="V175" s="326"/>
      <c r="W175" s="326"/>
      <c r="X175" s="326"/>
      <c r="Y175" s="326"/>
      <c r="Z175" s="326"/>
    </row>
    <row r="176" spans="1:26" ht="12" customHeight="1">
      <c r="A176" s="354"/>
      <c r="B176" s="326"/>
      <c r="C176" s="326"/>
      <c r="D176" s="326"/>
      <c r="E176" s="326"/>
      <c r="F176" s="326"/>
      <c r="G176" s="326"/>
      <c r="H176" s="326"/>
      <c r="I176" s="326"/>
      <c r="J176" s="351"/>
      <c r="K176" s="352"/>
      <c r="L176" s="326"/>
      <c r="M176" s="326"/>
      <c r="N176" s="326"/>
      <c r="O176" s="326"/>
      <c r="P176" s="326"/>
      <c r="Q176" s="326"/>
      <c r="R176" s="326"/>
      <c r="S176" s="326"/>
      <c r="T176" s="326"/>
      <c r="U176" s="326"/>
      <c r="V176" s="326"/>
      <c r="W176" s="326"/>
      <c r="X176" s="326"/>
      <c r="Y176" s="326"/>
      <c r="Z176" s="326"/>
    </row>
    <row r="177" spans="1:26" ht="12" customHeight="1">
      <c r="A177" s="354"/>
      <c r="B177" s="326"/>
      <c r="C177" s="326"/>
      <c r="D177" s="326"/>
      <c r="E177" s="326"/>
      <c r="F177" s="326"/>
      <c r="G177" s="326"/>
      <c r="H177" s="326"/>
      <c r="I177" s="326"/>
      <c r="J177" s="351"/>
      <c r="K177" s="352"/>
      <c r="L177" s="326"/>
      <c r="M177" s="326"/>
      <c r="N177" s="326"/>
      <c r="O177" s="326"/>
      <c r="P177" s="326"/>
      <c r="Q177" s="326"/>
      <c r="R177" s="326"/>
      <c r="S177" s="326"/>
      <c r="T177" s="326"/>
      <c r="U177" s="326"/>
      <c r="V177" s="326"/>
      <c r="W177" s="326"/>
      <c r="X177" s="326"/>
      <c r="Y177" s="326"/>
      <c r="Z177" s="326"/>
    </row>
    <row r="178" spans="1:26" ht="12" customHeight="1">
      <c r="A178" s="354"/>
      <c r="B178" s="326"/>
      <c r="C178" s="326"/>
      <c r="D178" s="326"/>
      <c r="E178" s="326"/>
      <c r="F178" s="326"/>
      <c r="G178" s="326"/>
      <c r="H178" s="326"/>
      <c r="I178" s="326"/>
      <c r="J178" s="351"/>
      <c r="K178" s="352"/>
      <c r="L178" s="326"/>
      <c r="M178" s="326"/>
      <c r="N178" s="326"/>
      <c r="O178" s="326"/>
      <c r="P178" s="326"/>
      <c r="Q178" s="326"/>
      <c r="R178" s="326"/>
      <c r="S178" s="326"/>
      <c r="T178" s="326"/>
      <c r="U178" s="326"/>
      <c r="V178" s="326"/>
      <c r="W178" s="326"/>
      <c r="X178" s="326"/>
      <c r="Y178" s="326"/>
      <c r="Z178" s="326"/>
    </row>
    <row r="179" spans="1:26" ht="12" customHeight="1">
      <c r="A179" s="354"/>
      <c r="B179" s="326"/>
      <c r="C179" s="326"/>
      <c r="D179" s="326"/>
      <c r="E179" s="326"/>
      <c r="F179" s="326"/>
      <c r="G179" s="326"/>
      <c r="H179" s="326"/>
      <c r="I179" s="326"/>
      <c r="J179" s="351"/>
      <c r="K179" s="352"/>
      <c r="L179" s="326"/>
      <c r="M179" s="326"/>
      <c r="N179" s="326"/>
      <c r="O179" s="326"/>
      <c r="P179" s="326"/>
      <c r="Q179" s="326"/>
      <c r="R179" s="326"/>
      <c r="S179" s="326"/>
      <c r="T179" s="326"/>
      <c r="U179" s="326"/>
      <c r="V179" s="326"/>
      <c r="W179" s="326"/>
      <c r="X179" s="326"/>
      <c r="Y179" s="326"/>
      <c r="Z179" s="326"/>
    </row>
    <row r="180" spans="1:26" ht="12" customHeight="1">
      <c r="A180" s="354"/>
      <c r="B180" s="326"/>
      <c r="C180" s="326"/>
      <c r="D180" s="326"/>
      <c r="E180" s="326"/>
      <c r="F180" s="326"/>
      <c r="G180" s="326"/>
      <c r="H180" s="326"/>
      <c r="I180" s="326"/>
      <c r="J180" s="351"/>
      <c r="K180" s="352"/>
      <c r="L180" s="326"/>
      <c r="M180" s="326"/>
      <c r="N180" s="326"/>
      <c r="O180" s="326"/>
      <c r="P180" s="326"/>
      <c r="Q180" s="326"/>
      <c r="R180" s="326"/>
      <c r="S180" s="326"/>
      <c r="T180" s="326"/>
      <c r="U180" s="326"/>
      <c r="V180" s="326"/>
      <c r="W180" s="326"/>
      <c r="X180" s="326"/>
      <c r="Y180" s="326"/>
      <c r="Z180" s="326"/>
    </row>
    <row r="181" spans="1:26" ht="12" customHeight="1">
      <c r="A181" s="354"/>
      <c r="B181" s="326"/>
      <c r="C181" s="326"/>
      <c r="D181" s="326"/>
      <c r="E181" s="326"/>
      <c r="F181" s="326"/>
      <c r="G181" s="326"/>
      <c r="H181" s="326"/>
      <c r="I181" s="326"/>
      <c r="J181" s="351"/>
      <c r="K181" s="352"/>
      <c r="L181" s="326"/>
      <c r="M181" s="326"/>
      <c r="N181" s="326"/>
      <c r="O181" s="326"/>
      <c r="P181" s="326"/>
      <c r="Q181" s="326"/>
      <c r="R181" s="326"/>
      <c r="S181" s="326"/>
      <c r="T181" s="326"/>
      <c r="U181" s="326"/>
      <c r="V181" s="326"/>
      <c r="W181" s="326"/>
      <c r="X181" s="326"/>
      <c r="Y181" s="326"/>
      <c r="Z181" s="326"/>
    </row>
    <row r="182" spans="1:26" ht="12" customHeight="1">
      <c r="A182" s="354"/>
      <c r="B182" s="326"/>
      <c r="C182" s="326"/>
      <c r="D182" s="326"/>
      <c r="E182" s="326"/>
      <c r="F182" s="326"/>
      <c r="G182" s="326"/>
      <c r="H182" s="326"/>
      <c r="I182" s="326"/>
      <c r="J182" s="351"/>
      <c r="K182" s="352"/>
      <c r="L182" s="326"/>
      <c r="M182" s="326"/>
      <c r="N182" s="326"/>
      <c r="O182" s="326"/>
      <c r="P182" s="326"/>
      <c r="Q182" s="326"/>
      <c r="R182" s="326"/>
      <c r="S182" s="326"/>
      <c r="T182" s="326"/>
      <c r="U182" s="326"/>
      <c r="V182" s="326"/>
      <c r="W182" s="326"/>
      <c r="X182" s="326"/>
      <c r="Y182" s="326"/>
      <c r="Z182" s="326"/>
    </row>
    <row r="183" spans="1:26" ht="12" customHeight="1">
      <c r="A183" s="354"/>
      <c r="B183" s="326"/>
      <c r="C183" s="326"/>
      <c r="D183" s="326"/>
      <c r="E183" s="326"/>
      <c r="F183" s="326"/>
      <c r="G183" s="326"/>
      <c r="H183" s="326"/>
      <c r="I183" s="326"/>
      <c r="J183" s="351"/>
      <c r="K183" s="352"/>
      <c r="L183" s="326"/>
      <c r="M183" s="326"/>
      <c r="N183" s="326"/>
      <c r="O183" s="326"/>
      <c r="P183" s="326"/>
      <c r="Q183" s="326"/>
      <c r="R183" s="326"/>
      <c r="S183" s="326"/>
      <c r="T183" s="326"/>
      <c r="U183" s="326"/>
      <c r="V183" s="326"/>
      <c r="W183" s="326"/>
      <c r="X183" s="326"/>
      <c r="Y183" s="326"/>
      <c r="Z183" s="326"/>
    </row>
    <row r="184" spans="1:26" ht="12" customHeight="1">
      <c r="A184" s="354"/>
      <c r="B184" s="326"/>
      <c r="C184" s="326"/>
      <c r="D184" s="326"/>
      <c r="E184" s="326"/>
      <c r="F184" s="326"/>
      <c r="G184" s="326"/>
      <c r="H184" s="326"/>
      <c r="I184" s="326"/>
      <c r="J184" s="351"/>
      <c r="K184" s="352"/>
      <c r="L184" s="326"/>
      <c r="M184" s="326"/>
      <c r="N184" s="326"/>
      <c r="O184" s="326"/>
      <c r="P184" s="326"/>
      <c r="Q184" s="326"/>
      <c r="R184" s="326"/>
      <c r="S184" s="326"/>
      <c r="T184" s="326"/>
      <c r="U184" s="326"/>
      <c r="V184" s="326"/>
      <c r="W184" s="326"/>
      <c r="X184" s="326"/>
      <c r="Y184" s="326"/>
      <c r="Z184" s="326"/>
    </row>
    <row r="185" spans="1:26" ht="12" customHeight="1">
      <c r="A185" s="354"/>
      <c r="B185" s="326"/>
      <c r="C185" s="326"/>
      <c r="D185" s="326"/>
      <c r="E185" s="326"/>
      <c r="F185" s="326"/>
      <c r="G185" s="326"/>
      <c r="H185" s="326"/>
      <c r="I185" s="326"/>
      <c r="J185" s="351"/>
      <c r="K185" s="352"/>
      <c r="L185" s="326"/>
      <c r="M185" s="326"/>
      <c r="N185" s="326"/>
      <c r="O185" s="326"/>
      <c r="P185" s="326"/>
      <c r="Q185" s="326"/>
      <c r="R185" s="326"/>
      <c r="S185" s="326"/>
      <c r="T185" s="326"/>
      <c r="U185" s="326"/>
      <c r="V185" s="326"/>
      <c r="W185" s="326"/>
      <c r="X185" s="326"/>
      <c r="Y185" s="326"/>
      <c r="Z185" s="326"/>
    </row>
    <row r="186" spans="1:26" ht="12" customHeight="1">
      <c r="A186" s="354"/>
      <c r="B186" s="326"/>
      <c r="C186" s="326"/>
      <c r="D186" s="326"/>
      <c r="E186" s="326"/>
      <c r="F186" s="326"/>
      <c r="G186" s="326"/>
      <c r="H186" s="326"/>
      <c r="I186" s="326"/>
      <c r="J186" s="351"/>
      <c r="K186" s="352"/>
      <c r="L186" s="326"/>
      <c r="M186" s="326"/>
      <c r="N186" s="326"/>
      <c r="O186" s="326"/>
      <c r="P186" s="326"/>
      <c r="Q186" s="326"/>
      <c r="R186" s="326"/>
      <c r="S186" s="326"/>
      <c r="T186" s="326"/>
      <c r="U186" s="326"/>
      <c r="V186" s="326"/>
      <c r="W186" s="326"/>
      <c r="X186" s="326"/>
      <c r="Y186" s="326"/>
      <c r="Z186" s="326"/>
    </row>
    <row r="187" spans="1:26" ht="12" customHeight="1">
      <c r="A187" s="354"/>
      <c r="B187" s="326"/>
      <c r="C187" s="326"/>
      <c r="D187" s="326"/>
      <c r="E187" s="326"/>
      <c r="F187" s="326"/>
      <c r="G187" s="326"/>
      <c r="H187" s="326"/>
      <c r="I187" s="326"/>
      <c r="J187" s="351"/>
      <c r="K187" s="352"/>
      <c r="L187" s="326"/>
      <c r="M187" s="326"/>
      <c r="N187" s="326"/>
      <c r="O187" s="326"/>
      <c r="P187" s="326"/>
      <c r="Q187" s="326"/>
      <c r="R187" s="326"/>
      <c r="S187" s="326"/>
      <c r="T187" s="326"/>
      <c r="U187" s="326"/>
      <c r="V187" s="326"/>
      <c r="W187" s="326"/>
      <c r="X187" s="326"/>
      <c r="Y187" s="326"/>
      <c r="Z187" s="326"/>
    </row>
    <row r="188" spans="1:26" ht="12" customHeight="1">
      <c r="A188" s="354"/>
      <c r="B188" s="326"/>
      <c r="C188" s="326"/>
      <c r="D188" s="326"/>
      <c r="E188" s="326"/>
      <c r="F188" s="326"/>
      <c r="G188" s="326"/>
      <c r="H188" s="326"/>
      <c r="I188" s="326"/>
      <c r="J188" s="351"/>
      <c r="K188" s="352"/>
      <c r="L188" s="326"/>
      <c r="M188" s="326"/>
      <c r="N188" s="326"/>
      <c r="O188" s="326"/>
      <c r="P188" s="326"/>
      <c r="Q188" s="326"/>
      <c r="R188" s="326"/>
      <c r="S188" s="326"/>
      <c r="T188" s="326"/>
      <c r="U188" s="326"/>
      <c r="V188" s="326"/>
      <c r="W188" s="326"/>
      <c r="X188" s="326"/>
      <c r="Y188" s="326"/>
      <c r="Z188" s="326"/>
    </row>
    <row r="189" spans="1:26" ht="12" customHeight="1">
      <c r="A189" s="354"/>
      <c r="B189" s="326"/>
      <c r="C189" s="326"/>
      <c r="D189" s="326"/>
      <c r="E189" s="326"/>
      <c r="F189" s="326"/>
      <c r="G189" s="326"/>
      <c r="H189" s="326"/>
      <c r="I189" s="326"/>
      <c r="J189" s="351"/>
      <c r="K189" s="352"/>
      <c r="L189" s="326"/>
      <c r="M189" s="326"/>
      <c r="N189" s="326"/>
      <c r="O189" s="326"/>
      <c r="P189" s="326"/>
      <c r="Q189" s="326"/>
      <c r="R189" s="326"/>
      <c r="S189" s="326"/>
      <c r="T189" s="326"/>
      <c r="U189" s="326"/>
      <c r="V189" s="326"/>
      <c r="W189" s="326"/>
      <c r="X189" s="326"/>
      <c r="Y189" s="326"/>
      <c r="Z189" s="326"/>
    </row>
    <row r="190" spans="1:26" ht="12" customHeight="1">
      <c r="A190" s="354"/>
      <c r="B190" s="326"/>
      <c r="C190" s="326"/>
      <c r="D190" s="326"/>
      <c r="E190" s="326"/>
      <c r="F190" s="326"/>
      <c r="G190" s="326"/>
      <c r="H190" s="326"/>
      <c r="I190" s="326"/>
      <c r="J190" s="351"/>
      <c r="K190" s="352"/>
      <c r="L190" s="326"/>
      <c r="M190" s="326"/>
      <c r="N190" s="326"/>
      <c r="O190" s="326"/>
      <c r="P190" s="326"/>
      <c r="Q190" s="326"/>
      <c r="R190" s="326"/>
      <c r="S190" s="326"/>
      <c r="T190" s="326"/>
      <c r="U190" s="326"/>
      <c r="V190" s="326"/>
      <c r="W190" s="326"/>
      <c r="X190" s="326"/>
      <c r="Y190" s="326"/>
      <c r="Z190" s="326"/>
    </row>
    <row r="191" spans="1:26" ht="12" customHeight="1">
      <c r="A191" s="354"/>
      <c r="B191" s="326"/>
      <c r="C191" s="326"/>
      <c r="D191" s="326"/>
      <c r="E191" s="326"/>
      <c r="F191" s="326"/>
      <c r="G191" s="326"/>
      <c r="H191" s="326"/>
      <c r="I191" s="326"/>
      <c r="J191" s="351"/>
      <c r="K191" s="352"/>
      <c r="L191" s="326"/>
      <c r="M191" s="326"/>
      <c r="N191" s="326"/>
      <c r="O191" s="326"/>
      <c r="P191" s="326"/>
      <c r="Q191" s="326"/>
      <c r="R191" s="326"/>
      <c r="S191" s="326"/>
      <c r="T191" s="326"/>
      <c r="U191" s="326"/>
      <c r="V191" s="326"/>
      <c r="W191" s="326"/>
      <c r="X191" s="326"/>
      <c r="Y191" s="326"/>
      <c r="Z191" s="326"/>
    </row>
    <row r="192" spans="1:26" ht="12" customHeight="1">
      <c r="A192" s="354"/>
      <c r="B192" s="326"/>
      <c r="C192" s="326"/>
      <c r="D192" s="326"/>
      <c r="E192" s="326"/>
      <c r="F192" s="326"/>
      <c r="G192" s="326"/>
      <c r="H192" s="326"/>
      <c r="I192" s="326"/>
      <c r="J192" s="351"/>
      <c r="K192" s="352"/>
      <c r="L192" s="326"/>
      <c r="M192" s="326"/>
      <c r="N192" s="326"/>
      <c r="O192" s="326"/>
      <c r="P192" s="326"/>
      <c r="Q192" s="326"/>
      <c r="R192" s="326"/>
      <c r="S192" s="326"/>
      <c r="T192" s="326"/>
      <c r="U192" s="326"/>
      <c r="V192" s="326"/>
      <c r="W192" s="326"/>
      <c r="X192" s="326"/>
      <c r="Y192" s="326"/>
      <c r="Z192" s="326"/>
    </row>
    <row r="193" spans="1:26" ht="12" customHeight="1">
      <c r="A193" s="354"/>
      <c r="B193" s="326"/>
      <c r="C193" s="326"/>
      <c r="D193" s="326"/>
      <c r="E193" s="326"/>
      <c r="F193" s="326"/>
      <c r="G193" s="326"/>
      <c r="H193" s="326"/>
      <c r="I193" s="326"/>
      <c r="J193" s="351"/>
      <c r="K193" s="352"/>
      <c r="L193" s="326"/>
      <c r="M193" s="326"/>
      <c r="N193" s="326"/>
      <c r="O193" s="326"/>
      <c r="P193" s="326"/>
      <c r="Q193" s="326"/>
      <c r="R193" s="326"/>
      <c r="S193" s="326"/>
      <c r="T193" s="326"/>
      <c r="U193" s="326"/>
      <c r="V193" s="326"/>
      <c r="W193" s="326"/>
      <c r="X193" s="326"/>
      <c r="Y193" s="326"/>
      <c r="Z193" s="326"/>
    </row>
    <row r="194" spans="1:26" ht="12" customHeight="1">
      <c r="A194" s="354"/>
      <c r="B194" s="326"/>
      <c r="C194" s="326"/>
      <c r="D194" s="326"/>
      <c r="E194" s="326"/>
      <c r="F194" s="326"/>
      <c r="G194" s="326"/>
      <c r="H194" s="326"/>
      <c r="I194" s="326"/>
      <c r="J194" s="351"/>
      <c r="K194" s="352"/>
      <c r="L194" s="326"/>
      <c r="M194" s="326"/>
      <c r="N194" s="326"/>
      <c r="O194" s="326"/>
      <c r="P194" s="326"/>
      <c r="Q194" s="326"/>
      <c r="R194" s="326"/>
      <c r="S194" s="326"/>
      <c r="T194" s="326"/>
      <c r="U194" s="326"/>
      <c r="V194" s="326"/>
      <c r="W194" s="326"/>
      <c r="X194" s="326"/>
      <c r="Y194" s="326"/>
      <c r="Z194" s="326"/>
    </row>
    <row r="195" spans="1:26" ht="12" customHeight="1">
      <c r="A195" s="354"/>
      <c r="B195" s="326"/>
      <c r="C195" s="326"/>
      <c r="D195" s="326"/>
      <c r="E195" s="326"/>
      <c r="F195" s="326"/>
      <c r="G195" s="326"/>
      <c r="H195" s="326"/>
      <c r="I195" s="326"/>
      <c r="J195" s="351"/>
      <c r="K195" s="352"/>
      <c r="L195" s="326"/>
      <c r="M195" s="326"/>
      <c r="N195" s="326"/>
      <c r="O195" s="326"/>
      <c r="P195" s="326"/>
      <c r="Q195" s="326"/>
      <c r="R195" s="326"/>
      <c r="S195" s="326"/>
      <c r="T195" s="326"/>
      <c r="U195" s="326"/>
      <c r="V195" s="326"/>
      <c r="W195" s="326"/>
      <c r="X195" s="326"/>
      <c r="Y195" s="326"/>
      <c r="Z195" s="326"/>
    </row>
    <row r="196" spans="1:26" ht="12" customHeight="1">
      <c r="A196" s="354"/>
      <c r="B196" s="326"/>
      <c r="C196" s="326"/>
      <c r="D196" s="326"/>
      <c r="E196" s="326"/>
      <c r="F196" s="326"/>
      <c r="G196" s="326"/>
      <c r="H196" s="326"/>
      <c r="I196" s="326"/>
      <c r="J196" s="351"/>
      <c r="K196" s="352"/>
      <c r="L196" s="326"/>
      <c r="M196" s="326"/>
      <c r="N196" s="326"/>
      <c r="O196" s="326"/>
      <c r="P196" s="326"/>
      <c r="Q196" s="326"/>
      <c r="R196" s="326"/>
      <c r="S196" s="326"/>
      <c r="T196" s="326"/>
      <c r="U196" s="326"/>
      <c r="V196" s="326"/>
      <c r="W196" s="326"/>
      <c r="X196" s="326"/>
      <c r="Y196" s="326"/>
      <c r="Z196" s="326"/>
    </row>
    <row r="197" spans="1:26" ht="12" customHeight="1">
      <c r="A197" s="354"/>
      <c r="B197" s="326"/>
      <c r="C197" s="326"/>
      <c r="D197" s="326"/>
      <c r="E197" s="326"/>
      <c r="F197" s="326"/>
      <c r="G197" s="326"/>
      <c r="H197" s="326"/>
      <c r="I197" s="326"/>
      <c r="J197" s="351"/>
      <c r="K197" s="352"/>
      <c r="L197" s="326"/>
      <c r="M197" s="326"/>
      <c r="N197" s="326"/>
      <c r="O197" s="326"/>
      <c r="P197" s="326"/>
      <c r="Q197" s="326"/>
      <c r="R197" s="326"/>
      <c r="S197" s="326"/>
      <c r="T197" s="326"/>
      <c r="U197" s="326"/>
      <c r="V197" s="326"/>
      <c r="W197" s="326"/>
      <c r="X197" s="326"/>
      <c r="Y197" s="326"/>
      <c r="Z197" s="326"/>
    </row>
    <row r="198" spans="1:26" ht="12" customHeight="1">
      <c r="A198" s="354"/>
      <c r="B198" s="326"/>
      <c r="C198" s="326"/>
      <c r="D198" s="326"/>
      <c r="E198" s="326"/>
      <c r="F198" s="326"/>
      <c r="G198" s="326"/>
      <c r="H198" s="326"/>
      <c r="I198" s="326"/>
      <c r="J198" s="351"/>
      <c r="K198" s="352"/>
      <c r="L198" s="326"/>
      <c r="M198" s="326"/>
      <c r="N198" s="326"/>
      <c r="O198" s="326"/>
      <c r="P198" s="326"/>
      <c r="Q198" s="326"/>
      <c r="R198" s="326"/>
      <c r="S198" s="326"/>
      <c r="T198" s="326"/>
      <c r="U198" s="326"/>
      <c r="V198" s="326"/>
      <c r="W198" s="326"/>
      <c r="X198" s="326"/>
      <c r="Y198" s="326"/>
      <c r="Z198" s="326"/>
    </row>
    <row r="199" spans="1:26" ht="12" customHeight="1">
      <c r="A199" s="354"/>
      <c r="B199" s="326"/>
      <c r="C199" s="326"/>
      <c r="D199" s="326"/>
      <c r="E199" s="326"/>
      <c r="F199" s="326"/>
      <c r="G199" s="326"/>
      <c r="H199" s="326"/>
      <c r="I199" s="326"/>
      <c r="J199" s="351"/>
      <c r="K199" s="352"/>
      <c r="L199" s="326"/>
      <c r="M199" s="326"/>
      <c r="N199" s="326"/>
      <c r="O199" s="326"/>
      <c r="P199" s="326"/>
      <c r="Q199" s="326"/>
      <c r="R199" s="326"/>
      <c r="S199" s="326"/>
      <c r="T199" s="326"/>
      <c r="U199" s="326"/>
      <c r="V199" s="326"/>
      <c r="W199" s="326"/>
      <c r="X199" s="326"/>
      <c r="Y199" s="326"/>
      <c r="Z199" s="326"/>
    </row>
    <row r="200" spans="1:26" ht="12" customHeight="1">
      <c r="A200" s="354"/>
      <c r="B200" s="326"/>
      <c r="C200" s="326"/>
      <c r="D200" s="326"/>
      <c r="E200" s="326"/>
      <c r="F200" s="326"/>
      <c r="G200" s="326"/>
      <c r="H200" s="326"/>
      <c r="I200" s="326"/>
      <c r="J200" s="351"/>
      <c r="K200" s="352"/>
      <c r="L200" s="326"/>
      <c r="M200" s="326"/>
      <c r="N200" s="326"/>
      <c r="O200" s="326"/>
      <c r="P200" s="326"/>
      <c r="Q200" s="326"/>
      <c r="R200" s="326"/>
      <c r="S200" s="326"/>
      <c r="T200" s="326"/>
      <c r="U200" s="326"/>
      <c r="V200" s="326"/>
      <c r="W200" s="326"/>
      <c r="X200" s="326"/>
      <c r="Y200" s="326"/>
      <c r="Z200" s="326"/>
    </row>
    <row r="201" spans="1:26" ht="12" customHeight="1">
      <c r="A201" s="354"/>
      <c r="B201" s="326"/>
      <c r="C201" s="326"/>
      <c r="D201" s="326"/>
      <c r="E201" s="326"/>
      <c r="F201" s="326"/>
      <c r="G201" s="326"/>
      <c r="H201" s="326"/>
      <c r="I201" s="326"/>
      <c r="J201" s="351"/>
      <c r="K201" s="352"/>
      <c r="L201" s="326"/>
      <c r="M201" s="326"/>
      <c r="N201" s="326"/>
      <c r="O201" s="326"/>
      <c r="P201" s="326"/>
      <c r="Q201" s="326"/>
      <c r="R201" s="326"/>
      <c r="S201" s="326"/>
      <c r="T201" s="326"/>
      <c r="U201" s="326"/>
      <c r="V201" s="326"/>
      <c r="W201" s="326"/>
      <c r="X201" s="326"/>
      <c r="Y201" s="326"/>
      <c r="Z201" s="326"/>
    </row>
    <row r="202" spans="1:26" ht="12" customHeight="1">
      <c r="A202" s="354"/>
      <c r="B202" s="326"/>
      <c r="C202" s="326"/>
      <c r="D202" s="326"/>
      <c r="E202" s="326"/>
      <c r="F202" s="326"/>
      <c r="G202" s="326"/>
      <c r="H202" s="326"/>
      <c r="I202" s="326"/>
      <c r="J202" s="351"/>
      <c r="K202" s="352"/>
      <c r="L202" s="326"/>
      <c r="M202" s="326"/>
      <c r="N202" s="326"/>
      <c r="O202" s="326"/>
      <c r="P202" s="326"/>
      <c r="Q202" s="326"/>
      <c r="R202" s="326"/>
      <c r="S202" s="326"/>
      <c r="T202" s="326"/>
      <c r="U202" s="326"/>
      <c r="V202" s="326"/>
      <c r="W202" s="326"/>
      <c r="X202" s="326"/>
      <c r="Y202" s="326"/>
      <c r="Z202" s="326"/>
    </row>
    <row r="203" spans="1:26" ht="12" customHeight="1">
      <c r="A203" s="354"/>
      <c r="B203" s="326"/>
      <c r="C203" s="326"/>
      <c r="D203" s="326"/>
      <c r="E203" s="326"/>
      <c r="F203" s="326"/>
      <c r="G203" s="326"/>
      <c r="H203" s="326"/>
      <c r="I203" s="326"/>
      <c r="J203" s="351"/>
      <c r="K203" s="352"/>
      <c r="L203" s="326"/>
      <c r="M203" s="326"/>
      <c r="N203" s="326"/>
      <c r="O203" s="326"/>
      <c r="P203" s="326"/>
      <c r="Q203" s="326"/>
      <c r="R203" s="326"/>
      <c r="S203" s="326"/>
      <c r="T203" s="326"/>
      <c r="U203" s="326"/>
      <c r="V203" s="326"/>
      <c r="W203" s="326"/>
      <c r="X203" s="326"/>
      <c r="Y203" s="326"/>
      <c r="Z203" s="326"/>
    </row>
    <row r="204" spans="1:26" ht="12" customHeight="1">
      <c r="A204" s="354"/>
      <c r="B204" s="326"/>
      <c r="C204" s="326"/>
      <c r="D204" s="326"/>
      <c r="E204" s="326"/>
      <c r="F204" s="326"/>
      <c r="G204" s="326"/>
      <c r="H204" s="326"/>
      <c r="I204" s="326"/>
      <c r="J204" s="351"/>
      <c r="K204" s="352"/>
      <c r="L204" s="326"/>
      <c r="M204" s="326"/>
      <c r="N204" s="326"/>
      <c r="O204" s="326"/>
      <c r="P204" s="326"/>
      <c r="Q204" s="326"/>
      <c r="R204" s="326"/>
      <c r="S204" s="326"/>
      <c r="T204" s="326"/>
      <c r="U204" s="326"/>
      <c r="V204" s="326"/>
      <c r="W204" s="326"/>
      <c r="X204" s="326"/>
      <c r="Y204" s="326"/>
      <c r="Z204" s="326"/>
    </row>
    <row r="205" spans="1:26" ht="12" customHeight="1">
      <c r="A205" s="354"/>
      <c r="B205" s="326"/>
      <c r="C205" s="326"/>
      <c r="D205" s="326"/>
      <c r="E205" s="326"/>
      <c r="F205" s="326"/>
      <c r="G205" s="326"/>
      <c r="H205" s="326"/>
      <c r="I205" s="326"/>
      <c r="J205" s="351"/>
      <c r="K205" s="352"/>
      <c r="L205" s="326"/>
      <c r="M205" s="326"/>
      <c r="N205" s="326"/>
      <c r="O205" s="326"/>
      <c r="P205" s="326"/>
      <c r="Q205" s="326"/>
      <c r="R205" s="326"/>
      <c r="S205" s="326"/>
      <c r="T205" s="326"/>
      <c r="U205" s="326"/>
      <c r="V205" s="326"/>
      <c r="W205" s="326"/>
      <c r="X205" s="326"/>
      <c r="Y205" s="326"/>
      <c r="Z205" s="326"/>
    </row>
    <row r="206" spans="1:26" ht="12" customHeight="1">
      <c r="A206" s="354"/>
      <c r="B206" s="326"/>
      <c r="C206" s="326"/>
      <c r="D206" s="326"/>
      <c r="E206" s="326"/>
      <c r="F206" s="326"/>
      <c r="G206" s="326"/>
      <c r="H206" s="326"/>
      <c r="I206" s="326"/>
      <c r="J206" s="351"/>
      <c r="K206" s="352"/>
      <c r="L206" s="326"/>
      <c r="M206" s="326"/>
      <c r="N206" s="326"/>
      <c r="O206" s="326"/>
      <c r="P206" s="326"/>
      <c r="Q206" s="326"/>
      <c r="R206" s="326"/>
      <c r="S206" s="326"/>
      <c r="T206" s="326"/>
      <c r="U206" s="326"/>
      <c r="V206" s="326"/>
      <c r="W206" s="326"/>
      <c r="X206" s="326"/>
      <c r="Y206" s="326"/>
      <c r="Z206" s="326"/>
    </row>
    <row r="207" spans="1:26" ht="12" customHeight="1">
      <c r="A207" s="354"/>
      <c r="B207" s="326"/>
      <c r="C207" s="326"/>
      <c r="D207" s="326"/>
      <c r="E207" s="326"/>
      <c r="F207" s="326"/>
      <c r="G207" s="326"/>
      <c r="H207" s="326"/>
      <c r="I207" s="326"/>
      <c r="J207" s="351"/>
      <c r="K207" s="352"/>
      <c r="L207" s="326"/>
      <c r="M207" s="326"/>
      <c r="N207" s="326"/>
      <c r="O207" s="326"/>
      <c r="P207" s="326"/>
      <c r="Q207" s="326"/>
      <c r="R207" s="326"/>
      <c r="S207" s="326"/>
      <c r="T207" s="326"/>
      <c r="U207" s="326"/>
      <c r="V207" s="326"/>
      <c r="W207" s="326"/>
      <c r="X207" s="326"/>
      <c r="Y207" s="326"/>
      <c r="Z207" s="326"/>
    </row>
    <row r="208" spans="1:26" ht="12" customHeight="1">
      <c r="A208" s="354"/>
      <c r="B208" s="326"/>
      <c r="C208" s="326"/>
      <c r="D208" s="326"/>
      <c r="E208" s="326"/>
      <c r="F208" s="326"/>
      <c r="G208" s="326"/>
      <c r="H208" s="326"/>
      <c r="I208" s="326"/>
      <c r="J208" s="351"/>
      <c r="K208" s="352"/>
      <c r="L208" s="326"/>
      <c r="M208" s="326"/>
      <c r="N208" s="326"/>
      <c r="O208" s="326"/>
      <c r="P208" s="326"/>
      <c r="Q208" s="326"/>
      <c r="R208" s="326"/>
      <c r="S208" s="326"/>
      <c r="T208" s="326"/>
      <c r="U208" s="326"/>
      <c r="V208" s="326"/>
      <c r="W208" s="326"/>
      <c r="X208" s="326"/>
      <c r="Y208" s="326"/>
      <c r="Z208" s="326"/>
    </row>
    <row r="209" spans="1:26" ht="12" customHeight="1">
      <c r="A209" s="354"/>
      <c r="B209" s="326"/>
      <c r="C209" s="326"/>
      <c r="D209" s="326"/>
      <c r="E209" s="326"/>
      <c r="F209" s="326"/>
      <c r="G209" s="326"/>
      <c r="H209" s="326"/>
      <c r="I209" s="326"/>
      <c r="J209" s="351"/>
      <c r="K209" s="352"/>
      <c r="L209" s="326"/>
      <c r="M209" s="326"/>
      <c r="N209" s="326"/>
      <c r="O209" s="326"/>
      <c r="P209" s="326"/>
      <c r="Q209" s="326"/>
      <c r="R209" s="326"/>
      <c r="S209" s="326"/>
      <c r="T209" s="326"/>
      <c r="U209" s="326"/>
      <c r="V209" s="326"/>
      <c r="W209" s="326"/>
      <c r="X209" s="326"/>
      <c r="Y209" s="326"/>
      <c r="Z209" s="326"/>
    </row>
    <row r="210" spans="1:26" ht="12" customHeight="1">
      <c r="A210" s="354"/>
      <c r="B210" s="326"/>
      <c r="C210" s="326"/>
      <c r="D210" s="326"/>
      <c r="E210" s="326"/>
      <c r="F210" s="326"/>
      <c r="G210" s="326"/>
      <c r="H210" s="326"/>
      <c r="I210" s="326"/>
      <c r="J210" s="351"/>
      <c r="K210" s="352"/>
      <c r="L210" s="326"/>
      <c r="M210" s="326"/>
      <c r="N210" s="326"/>
      <c r="O210" s="326"/>
      <c r="P210" s="326"/>
      <c r="Q210" s="326"/>
      <c r="R210" s="326"/>
      <c r="S210" s="326"/>
      <c r="T210" s="326"/>
      <c r="U210" s="326"/>
      <c r="V210" s="326"/>
      <c r="W210" s="326"/>
      <c r="X210" s="326"/>
      <c r="Y210" s="326"/>
      <c r="Z210" s="326"/>
    </row>
    <row r="211" spans="1:26" ht="12" customHeight="1">
      <c r="A211" s="354"/>
      <c r="B211" s="326"/>
      <c r="C211" s="326"/>
      <c r="D211" s="326"/>
      <c r="E211" s="326"/>
      <c r="F211" s="326"/>
      <c r="G211" s="326"/>
      <c r="H211" s="326"/>
      <c r="I211" s="326"/>
      <c r="J211" s="351"/>
      <c r="K211" s="352"/>
      <c r="L211" s="326"/>
      <c r="M211" s="326"/>
      <c r="N211" s="326"/>
      <c r="O211" s="326"/>
      <c r="P211" s="326"/>
      <c r="Q211" s="326"/>
      <c r="R211" s="326"/>
      <c r="S211" s="326"/>
      <c r="T211" s="326"/>
      <c r="U211" s="326"/>
      <c r="V211" s="326"/>
      <c r="W211" s="326"/>
      <c r="X211" s="326"/>
      <c r="Y211" s="326"/>
      <c r="Z211" s="326"/>
    </row>
    <row r="212" spans="1:26" ht="12" customHeight="1">
      <c r="A212" s="354"/>
      <c r="B212" s="326"/>
      <c r="C212" s="326"/>
      <c r="D212" s="326"/>
      <c r="E212" s="326"/>
      <c r="F212" s="326"/>
      <c r="G212" s="326"/>
      <c r="H212" s="326"/>
      <c r="I212" s="326"/>
      <c r="J212" s="351"/>
      <c r="K212" s="352"/>
      <c r="L212" s="326"/>
      <c r="M212" s="326"/>
      <c r="N212" s="326"/>
      <c r="O212" s="326"/>
      <c r="P212" s="326"/>
      <c r="Q212" s="326"/>
      <c r="R212" s="326"/>
      <c r="S212" s="326"/>
      <c r="T212" s="326"/>
      <c r="U212" s="326"/>
      <c r="V212" s="326"/>
      <c r="W212" s="326"/>
      <c r="X212" s="326"/>
      <c r="Y212" s="326"/>
      <c r="Z212" s="326"/>
    </row>
    <row r="213" spans="1:26" ht="12" customHeight="1">
      <c r="A213" s="354"/>
      <c r="B213" s="326"/>
      <c r="C213" s="326"/>
      <c r="D213" s="326"/>
      <c r="E213" s="326"/>
      <c r="F213" s="326"/>
      <c r="G213" s="326"/>
      <c r="H213" s="326"/>
      <c r="I213" s="326"/>
      <c r="J213" s="351"/>
      <c r="K213" s="352"/>
      <c r="L213" s="326"/>
      <c r="M213" s="326"/>
      <c r="N213" s="326"/>
      <c r="O213" s="326"/>
      <c r="P213" s="326"/>
      <c r="Q213" s="326"/>
      <c r="R213" s="326"/>
      <c r="S213" s="326"/>
      <c r="T213" s="326"/>
      <c r="U213" s="326"/>
      <c r="V213" s="326"/>
      <c r="W213" s="326"/>
      <c r="X213" s="326"/>
      <c r="Y213" s="326"/>
      <c r="Z213" s="326"/>
    </row>
    <row r="214" spans="1:26" ht="12" customHeight="1">
      <c r="A214" s="354"/>
      <c r="B214" s="326"/>
      <c r="C214" s="326"/>
      <c r="D214" s="326"/>
      <c r="E214" s="326"/>
      <c r="F214" s="326"/>
      <c r="G214" s="326"/>
      <c r="H214" s="326"/>
      <c r="I214" s="326"/>
      <c r="J214" s="351"/>
      <c r="K214" s="352"/>
      <c r="L214" s="326"/>
      <c r="M214" s="326"/>
      <c r="N214" s="326"/>
      <c r="O214" s="326"/>
      <c r="P214" s="326"/>
      <c r="Q214" s="326"/>
      <c r="R214" s="326"/>
      <c r="S214" s="326"/>
      <c r="T214" s="326"/>
      <c r="U214" s="326"/>
      <c r="V214" s="326"/>
      <c r="W214" s="326"/>
      <c r="X214" s="326"/>
      <c r="Y214" s="326"/>
      <c r="Z214" s="326"/>
    </row>
    <row r="215" spans="1:26" ht="12" customHeight="1">
      <c r="A215" s="354"/>
      <c r="B215" s="326"/>
      <c r="C215" s="326"/>
      <c r="D215" s="326"/>
      <c r="E215" s="326"/>
      <c r="F215" s="326"/>
      <c r="G215" s="326"/>
      <c r="H215" s="326"/>
      <c r="I215" s="326"/>
      <c r="J215" s="351"/>
      <c r="K215" s="352"/>
      <c r="L215" s="326"/>
      <c r="M215" s="326"/>
      <c r="N215" s="326"/>
      <c r="O215" s="326"/>
      <c r="P215" s="326"/>
      <c r="Q215" s="326"/>
      <c r="R215" s="326"/>
      <c r="S215" s="326"/>
      <c r="T215" s="326"/>
      <c r="U215" s="326"/>
      <c r="V215" s="326"/>
      <c r="W215" s="326"/>
      <c r="X215" s="326"/>
      <c r="Y215" s="326"/>
      <c r="Z215" s="326"/>
    </row>
    <row r="216" spans="1:26" ht="12" customHeight="1">
      <c r="A216" s="354"/>
      <c r="B216" s="326"/>
      <c r="C216" s="326"/>
      <c r="D216" s="326"/>
      <c r="E216" s="326"/>
      <c r="F216" s="326"/>
      <c r="G216" s="326"/>
      <c r="H216" s="326"/>
      <c r="I216" s="326"/>
      <c r="J216" s="351"/>
      <c r="K216" s="352"/>
      <c r="L216" s="326"/>
      <c r="M216" s="326"/>
      <c r="N216" s="326"/>
      <c r="O216" s="326"/>
      <c r="P216" s="326"/>
      <c r="Q216" s="326"/>
      <c r="R216" s="326"/>
      <c r="S216" s="326"/>
      <c r="T216" s="326"/>
      <c r="U216" s="326"/>
      <c r="V216" s="326"/>
      <c r="W216" s="326"/>
      <c r="X216" s="326"/>
      <c r="Y216" s="326"/>
      <c r="Z216" s="326"/>
    </row>
    <row r="217" spans="1:26" ht="12" customHeight="1">
      <c r="A217" s="354"/>
      <c r="B217" s="326"/>
      <c r="C217" s="326"/>
      <c r="D217" s="326"/>
      <c r="E217" s="326"/>
      <c r="F217" s="326"/>
      <c r="G217" s="326"/>
      <c r="H217" s="326"/>
      <c r="I217" s="326"/>
      <c r="J217" s="351"/>
      <c r="K217" s="352"/>
      <c r="L217" s="326"/>
      <c r="M217" s="326"/>
      <c r="N217" s="326"/>
      <c r="O217" s="326"/>
      <c r="P217" s="326"/>
      <c r="Q217" s="326"/>
      <c r="R217" s="326"/>
      <c r="S217" s="326"/>
      <c r="T217" s="326"/>
      <c r="U217" s="326"/>
      <c r="V217" s="326"/>
      <c r="W217" s="326"/>
      <c r="X217" s="326"/>
      <c r="Y217" s="326"/>
      <c r="Z217" s="326"/>
    </row>
    <row r="218" spans="1:26" ht="12" customHeight="1">
      <c r="A218" s="354"/>
      <c r="B218" s="326"/>
      <c r="C218" s="326"/>
      <c r="D218" s="326"/>
      <c r="E218" s="326"/>
      <c r="F218" s="326"/>
      <c r="G218" s="326"/>
      <c r="H218" s="326"/>
      <c r="I218" s="326"/>
      <c r="J218" s="351"/>
      <c r="K218" s="352"/>
      <c r="L218" s="326"/>
      <c r="M218" s="326"/>
      <c r="N218" s="326"/>
      <c r="O218" s="326"/>
      <c r="P218" s="326"/>
      <c r="Q218" s="326"/>
      <c r="R218" s="326"/>
      <c r="S218" s="326"/>
      <c r="T218" s="326"/>
      <c r="U218" s="326"/>
      <c r="V218" s="326"/>
      <c r="W218" s="326"/>
      <c r="X218" s="326"/>
      <c r="Y218" s="326"/>
      <c r="Z218" s="326"/>
    </row>
    <row r="219" spans="1:26" ht="12" customHeight="1">
      <c r="A219" s="354"/>
      <c r="B219" s="326"/>
      <c r="C219" s="326"/>
      <c r="D219" s="326"/>
      <c r="E219" s="326"/>
      <c r="F219" s="326"/>
      <c r="G219" s="326"/>
      <c r="H219" s="326"/>
      <c r="I219" s="326"/>
      <c r="J219" s="351"/>
      <c r="K219" s="352"/>
      <c r="L219" s="326"/>
      <c r="M219" s="326"/>
      <c r="N219" s="326"/>
      <c r="O219" s="326"/>
      <c r="P219" s="326"/>
      <c r="Q219" s="326"/>
      <c r="R219" s="326"/>
      <c r="S219" s="326"/>
      <c r="T219" s="326"/>
      <c r="U219" s="326"/>
      <c r="V219" s="326"/>
      <c r="W219" s="326"/>
      <c r="X219" s="326"/>
      <c r="Y219" s="326"/>
      <c r="Z219" s="326"/>
    </row>
    <row r="220" spans="1:26" ht="12" customHeight="1">
      <c r="A220" s="354"/>
      <c r="B220" s="326"/>
      <c r="C220" s="326"/>
      <c r="D220" s="326"/>
      <c r="E220" s="326"/>
      <c r="F220" s="326"/>
      <c r="G220" s="326"/>
      <c r="H220" s="326"/>
      <c r="I220" s="326"/>
      <c r="J220" s="351"/>
      <c r="K220" s="352"/>
      <c r="L220" s="326"/>
      <c r="M220" s="326"/>
      <c r="N220" s="326"/>
      <c r="O220" s="326"/>
      <c r="P220" s="326"/>
      <c r="Q220" s="326"/>
      <c r="R220" s="326"/>
      <c r="S220" s="326"/>
      <c r="T220" s="326"/>
      <c r="U220" s="326"/>
      <c r="V220" s="326"/>
      <c r="W220" s="326"/>
      <c r="X220" s="326"/>
      <c r="Y220" s="326"/>
      <c r="Z220" s="326"/>
    </row>
    <row r="221" spans="1:26" ht="12" customHeight="1">
      <c r="A221" s="354"/>
      <c r="B221" s="326"/>
      <c r="C221" s="326"/>
      <c r="D221" s="326"/>
      <c r="E221" s="326"/>
      <c r="F221" s="326"/>
      <c r="G221" s="326"/>
      <c r="H221" s="326"/>
      <c r="I221" s="326"/>
      <c r="J221" s="351"/>
      <c r="K221" s="352"/>
      <c r="L221" s="326"/>
      <c r="M221" s="326"/>
      <c r="N221" s="326"/>
      <c r="O221" s="326"/>
      <c r="P221" s="326"/>
      <c r="Q221" s="326"/>
      <c r="R221" s="326"/>
      <c r="S221" s="326"/>
      <c r="T221" s="326"/>
      <c r="U221" s="326"/>
      <c r="V221" s="326"/>
      <c r="W221" s="326"/>
      <c r="X221" s="326"/>
      <c r="Y221" s="326"/>
      <c r="Z221" s="326"/>
    </row>
    <row r="222" spans="1:26" ht="12" customHeight="1">
      <c r="A222" s="354"/>
      <c r="B222" s="326"/>
      <c r="C222" s="326"/>
      <c r="D222" s="326"/>
      <c r="E222" s="326"/>
      <c r="F222" s="326"/>
      <c r="G222" s="326"/>
      <c r="H222" s="326"/>
      <c r="I222" s="326"/>
      <c r="J222" s="351"/>
      <c r="K222" s="352"/>
      <c r="L222" s="326"/>
      <c r="M222" s="326"/>
      <c r="N222" s="326"/>
      <c r="O222" s="326"/>
      <c r="P222" s="326"/>
      <c r="Q222" s="326"/>
      <c r="R222" s="326"/>
      <c r="S222" s="326"/>
      <c r="T222" s="326"/>
      <c r="U222" s="326"/>
      <c r="V222" s="326"/>
      <c r="W222" s="326"/>
      <c r="X222" s="326"/>
      <c r="Y222" s="326"/>
      <c r="Z222" s="326"/>
    </row>
    <row r="223" spans="1:26" ht="12" customHeight="1">
      <c r="A223" s="354"/>
      <c r="B223" s="326"/>
      <c r="C223" s="326"/>
      <c r="D223" s="326"/>
      <c r="E223" s="326"/>
      <c r="F223" s="326"/>
      <c r="G223" s="326"/>
      <c r="H223" s="326"/>
      <c r="I223" s="326"/>
      <c r="J223" s="351"/>
      <c r="K223" s="352"/>
      <c r="L223" s="326"/>
      <c r="M223" s="326"/>
      <c r="N223" s="326"/>
      <c r="O223" s="326"/>
      <c r="P223" s="326"/>
      <c r="Q223" s="326"/>
      <c r="R223" s="326"/>
      <c r="S223" s="326"/>
      <c r="T223" s="326"/>
      <c r="U223" s="326"/>
      <c r="V223" s="326"/>
      <c r="W223" s="326"/>
      <c r="X223" s="326"/>
      <c r="Y223" s="326"/>
      <c r="Z223" s="326"/>
    </row>
    <row r="224" spans="1:26" ht="12" customHeight="1">
      <c r="A224" s="354"/>
      <c r="B224" s="326"/>
      <c r="C224" s="326"/>
      <c r="D224" s="326"/>
      <c r="E224" s="326"/>
      <c r="F224" s="326"/>
      <c r="G224" s="326"/>
      <c r="H224" s="326"/>
      <c r="I224" s="326"/>
      <c r="J224" s="351"/>
      <c r="K224" s="352"/>
      <c r="L224" s="326"/>
      <c r="M224" s="326"/>
      <c r="N224" s="326"/>
      <c r="O224" s="326"/>
      <c r="P224" s="326"/>
      <c r="Q224" s="326"/>
      <c r="R224" s="326"/>
      <c r="S224" s="326"/>
      <c r="T224" s="326"/>
      <c r="U224" s="326"/>
      <c r="V224" s="326"/>
      <c r="W224" s="326"/>
      <c r="X224" s="326"/>
      <c r="Y224" s="326"/>
      <c r="Z224" s="326"/>
    </row>
    <row r="225" spans="1:26" ht="12" customHeight="1">
      <c r="A225" s="354"/>
      <c r="B225" s="326"/>
      <c r="C225" s="326"/>
      <c r="D225" s="326"/>
      <c r="E225" s="326"/>
      <c r="F225" s="326"/>
      <c r="G225" s="326"/>
      <c r="H225" s="326"/>
      <c r="I225" s="326"/>
      <c r="J225" s="351"/>
      <c r="K225" s="352"/>
      <c r="L225" s="326"/>
      <c r="M225" s="326"/>
      <c r="N225" s="326"/>
      <c r="O225" s="326"/>
      <c r="P225" s="326"/>
      <c r="Q225" s="326"/>
      <c r="R225" s="326"/>
      <c r="S225" s="326"/>
      <c r="T225" s="326"/>
      <c r="U225" s="326"/>
      <c r="V225" s="326"/>
      <c r="W225" s="326"/>
      <c r="X225" s="326"/>
      <c r="Y225" s="326"/>
      <c r="Z225" s="326"/>
    </row>
    <row r="226" spans="1:26" ht="12" customHeight="1">
      <c r="A226" s="354"/>
      <c r="B226" s="326"/>
      <c r="C226" s="326"/>
      <c r="D226" s="326"/>
      <c r="E226" s="326"/>
      <c r="F226" s="326"/>
      <c r="G226" s="326"/>
      <c r="H226" s="326"/>
      <c r="I226" s="326"/>
      <c r="J226" s="351"/>
      <c r="K226" s="352"/>
      <c r="L226" s="326"/>
      <c r="M226" s="326"/>
      <c r="N226" s="326"/>
      <c r="O226" s="326"/>
      <c r="P226" s="326"/>
      <c r="Q226" s="326"/>
      <c r="R226" s="326"/>
      <c r="S226" s="326"/>
      <c r="T226" s="326"/>
      <c r="U226" s="326"/>
      <c r="V226" s="326"/>
      <c r="W226" s="326"/>
      <c r="X226" s="326"/>
      <c r="Y226" s="326"/>
      <c r="Z226" s="326"/>
    </row>
    <row r="227" spans="1:26" ht="12" customHeight="1">
      <c r="A227" s="354"/>
      <c r="B227" s="326"/>
      <c r="C227" s="326"/>
      <c r="D227" s="326"/>
      <c r="E227" s="326"/>
      <c r="F227" s="326"/>
      <c r="G227" s="326"/>
      <c r="H227" s="326"/>
      <c r="I227" s="326"/>
      <c r="J227" s="351"/>
      <c r="K227" s="352"/>
      <c r="L227" s="326"/>
      <c r="M227" s="326"/>
      <c r="N227" s="326"/>
      <c r="O227" s="326"/>
      <c r="P227" s="326"/>
      <c r="Q227" s="326"/>
      <c r="R227" s="326"/>
      <c r="S227" s="326"/>
      <c r="T227" s="326"/>
      <c r="U227" s="326"/>
      <c r="V227" s="326"/>
      <c r="W227" s="326"/>
      <c r="X227" s="326"/>
      <c r="Y227" s="326"/>
      <c r="Z227" s="326"/>
    </row>
    <row r="228" spans="1:26" ht="12" customHeight="1">
      <c r="A228" s="354"/>
      <c r="B228" s="326"/>
      <c r="C228" s="326"/>
      <c r="D228" s="326"/>
      <c r="E228" s="326"/>
      <c r="F228" s="326"/>
      <c r="G228" s="326"/>
      <c r="H228" s="326"/>
      <c r="I228" s="326"/>
      <c r="J228" s="351"/>
      <c r="K228" s="352"/>
      <c r="L228" s="326"/>
      <c r="M228" s="326"/>
      <c r="N228" s="326"/>
      <c r="O228" s="326"/>
      <c r="P228" s="326"/>
      <c r="Q228" s="326"/>
      <c r="R228" s="326"/>
      <c r="S228" s="326"/>
      <c r="T228" s="326"/>
      <c r="U228" s="326"/>
      <c r="V228" s="326"/>
      <c r="W228" s="326"/>
      <c r="X228" s="326"/>
      <c r="Y228" s="326"/>
      <c r="Z228" s="326"/>
    </row>
    <row r="229" spans="1:26" ht="12" customHeight="1">
      <c r="A229" s="354"/>
      <c r="B229" s="326"/>
      <c r="C229" s="326"/>
      <c r="D229" s="326"/>
      <c r="E229" s="326"/>
      <c r="F229" s="326"/>
      <c r="G229" s="326"/>
      <c r="H229" s="326"/>
      <c r="I229" s="326"/>
      <c r="J229" s="351"/>
      <c r="K229" s="352"/>
      <c r="L229" s="326"/>
      <c r="M229" s="326"/>
      <c r="N229" s="326"/>
      <c r="O229" s="326"/>
      <c r="P229" s="326"/>
      <c r="Q229" s="326"/>
      <c r="R229" s="326"/>
      <c r="S229" s="326"/>
      <c r="T229" s="326"/>
      <c r="U229" s="326"/>
      <c r="V229" s="326"/>
      <c r="W229" s="326"/>
      <c r="X229" s="326"/>
      <c r="Y229" s="326"/>
      <c r="Z229" s="326"/>
    </row>
    <row r="230" spans="1:26" ht="12" customHeight="1">
      <c r="A230" s="354"/>
      <c r="B230" s="326"/>
      <c r="C230" s="326"/>
      <c r="D230" s="326"/>
      <c r="E230" s="326"/>
      <c r="F230" s="326"/>
      <c r="G230" s="326"/>
      <c r="H230" s="326"/>
      <c r="I230" s="326"/>
      <c r="J230" s="351"/>
      <c r="K230" s="352"/>
      <c r="L230" s="326"/>
      <c r="M230" s="326"/>
      <c r="N230" s="326"/>
      <c r="O230" s="326"/>
      <c r="P230" s="326"/>
      <c r="Q230" s="326"/>
      <c r="R230" s="326"/>
      <c r="S230" s="326"/>
      <c r="T230" s="326"/>
      <c r="U230" s="326"/>
      <c r="V230" s="326"/>
      <c r="W230" s="326"/>
      <c r="X230" s="326"/>
      <c r="Y230" s="326"/>
      <c r="Z230" s="326"/>
    </row>
    <row r="231" spans="1:26" ht="12" customHeight="1">
      <c r="A231" s="354"/>
      <c r="B231" s="326"/>
      <c r="C231" s="326"/>
      <c r="D231" s="326"/>
      <c r="E231" s="326"/>
      <c r="F231" s="326"/>
      <c r="G231" s="326"/>
      <c r="H231" s="326"/>
      <c r="I231" s="326"/>
      <c r="J231" s="351"/>
      <c r="K231" s="352"/>
      <c r="L231" s="326"/>
      <c r="M231" s="326"/>
      <c r="N231" s="326"/>
      <c r="O231" s="326"/>
      <c r="P231" s="326"/>
      <c r="Q231" s="326"/>
      <c r="R231" s="326"/>
      <c r="S231" s="326"/>
      <c r="T231" s="326"/>
      <c r="U231" s="326"/>
      <c r="V231" s="326"/>
      <c r="W231" s="326"/>
      <c r="X231" s="326"/>
      <c r="Y231" s="326"/>
      <c r="Z231" s="326"/>
    </row>
    <row r="232" spans="1:26" ht="12" customHeight="1">
      <c r="A232" s="354"/>
      <c r="B232" s="326"/>
      <c r="C232" s="326"/>
      <c r="D232" s="326"/>
      <c r="E232" s="326"/>
      <c r="F232" s="326"/>
      <c r="G232" s="326"/>
      <c r="H232" s="326"/>
      <c r="I232" s="326"/>
      <c r="J232" s="351"/>
      <c r="K232" s="352"/>
      <c r="L232" s="326"/>
      <c r="M232" s="326"/>
      <c r="N232" s="326"/>
      <c r="O232" s="326"/>
      <c r="P232" s="326"/>
      <c r="Q232" s="326"/>
      <c r="R232" s="326"/>
      <c r="S232" s="326"/>
      <c r="T232" s="326"/>
      <c r="U232" s="326"/>
      <c r="V232" s="326"/>
      <c r="W232" s="326"/>
      <c r="X232" s="326"/>
      <c r="Y232" s="326"/>
      <c r="Z232" s="326"/>
    </row>
    <row r="233" spans="1:26" ht="12" customHeight="1">
      <c r="A233" s="354"/>
      <c r="B233" s="326"/>
      <c r="C233" s="326"/>
      <c r="D233" s="326"/>
      <c r="E233" s="326"/>
      <c r="F233" s="326"/>
      <c r="G233" s="326"/>
      <c r="H233" s="326"/>
      <c r="I233" s="326"/>
      <c r="J233" s="351"/>
      <c r="K233" s="352"/>
      <c r="L233" s="326"/>
      <c r="M233" s="326"/>
      <c r="N233" s="326"/>
      <c r="O233" s="326"/>
      <c r="P233" s="326"/>
      <c r="Q233" s="326"/>
      <c r="R233" s="326"/>
      <c r="S233" s="326"/>
      <c r="T233" s="326"/>
      <c r="U233" s="326"/>
      <c r="V233" s="326"/>
      <c r="W233" s="326"/>
      <c r="X233" s="326"/>
      <c r="Y233" s="326"/>
      <c r="Z233" s="326"/>
    </row>
    <row r="234" spans="1:26" ht="12" customHeight="1">
      <c r="A234" s="354"/>
      <c r="B234" s="326"/>
      <c r="C234" s="326"/>
      <c r="D234" s="326"/>
      <c r="E234" s="326"/>
      <c r="F234" s="326"/>
      <c r="G234" s="326"/>
      <c r="H234" s="326"/>
      <c r="I234" s="326"/>
      <c r="J234" s="351"/>
      <c r="K234" s="352"/>
      <c r="L234" s="326"/>
      <c r="M234" s="326"/>
      <c r="N234" s="326"/>
      <c r="O234" s="326"/>
      <c r="P234" s="326"/>
      <c r="Q234" s="326"/>
      <c r="R234" s="326"/>
      <c r="S234" s="326"/>
      <c r="T234" s="326"/>
      <c r="U234" s="326"/>
      <c r="V234" s="326"/>
      <c r="W234" s="326"/>
      <c r="X234" s="326"/>
      <c r="Y234" s="326"/>
      <c r="Z234" s="326"/>
    </row>
    <row r="235" spans="1:26" ht="12" customHeight="1">
      <c r="A235" s="354"/>
      <c r="B235" s="326"/>
      <c r="C235" s="326"/>
      <c r="D235" s="326"/>
      <c r="E235" s="326"/>
      <c r="F235" s="326"/>
      <c r="G235" s="326"/>
      <c r="H235" s="326"/>
      <c r="I235" s="326"/>
      <c r="J235" s="351"/>
      <c r="K235" s="352"/>
      <c r="L235" s="326"/>
      <c r="M235" s="326"/>
      <c r="N235" s="326"/>
      <c r="O235" s="326"/>
      <c r="P235" s="326"/>
      <c r="Q235" s="326"/>
      <c r="R235" s="326"/>
      <c r="S235" s="326"/>
      <c r="T235" s="326"/>
      <c r="U235" s="326"/>
      <c r="V235" s="326"/>
      <c r="W235" s="326"/>
      <c r="X235" s="326"/>
      <c r="Y235" s="326"/>
      <c r="Z235" s="326"/>
    </row>
    <row r="236" spans="1:26" ht="12" customHeight="1">
      <c r="A236" s="354"/>
      <c r="B236" s="326"/>
      <c r="C236" s="326"/>
      <c r="D236" s="326"/>
      <c r="E236" s="326"/>
      <c r="F236" s="326"/>
      <c r="G236" s="326"/>
      <c r="H236" s="326"/>
      <c r="I236" s="326"/>
      <c r="J236" s="351"/>
      <c r="K236" s="352"/>
      <c r="L236" s="326"/>
      <c r="M236" s="326"/>
      <c r="N236" s="326"/>
      <c r="O236" s="326"/>
      <c r="P236" s="326"/>
      <c r="Q236" s="326"/>
      <c r="R236" s="326"/>
      <c r="S236" s="326"/>
      <c r="T236" s="326"/>
      <c r="U236" s="326"/>
      <c r="V236" s="326"/>
      <c r="W236" s="326"/>
      <c r="X236" s="326"/>
      <c r="Y236" s="326"/>
      <c r="Z236" s="326"/>
    </row>
    <row r="237" spans="1:26" ht="12" customHeight="1">
      <c r="A237" s="354"/>
      <c r="B237" s="326"/>
      <c r="C237" s="326"/>
      <c r="D237" s="326"/>
      <c r="E237" s="326"/>
      <c r="F237" s="326"/>
      <c r="G237" s="326"/>
      <c r="H237" s="326"/>
      <c r="I237" s="326"/>
      <c r="J237" s="351"/>
      <c r="K237" s="352"/>
      <c r="L237" s="326"/>
      <c r="M237" s="326"/>
      <c r="N237" s="326"/>
      <c r="O237" s="326"/>
      <c r="P237" s="326"/>
      <c r="Q237" s="326"/>
      <c r="R237" s="326"/>
      <c r="S237" s="326"/>
      <c r="T237" s="326"/>
      <c r="U237" s="326"/>
      <c r="V237" s="326"/>
      <c r="W237" s="326"/>
      <c r="X237" s="326"/>
      <c r="Y237" s="326"/>
      <c r="Z237" s="326"/>
    </row>
    <row r="238" spans="1:26" ht="12" customHeight="1">
      <c r="A238" s="354"/>
      <c r="B238" s="326"/>
      <c r="C238" s="326"/>
      <c r="D238" s="326"/>
      <c r="E238" s="326"/>
      <c r="F238" s="326"/>
      <c r="G238" s="326"/>
      <c r="H238" s="326"/>
      <c r="I238" s="326"/>
      <c r="J238" s="351"/>
      <c r="K238" s="352"/>
      <c r="L238" s="326"/>
      <c r="M238" s="326"/>
      <c r="N238" s="326"/>
      <c r="O238" s="326"/>
      <c r="P238" s="326"/>
      <c r="Q238" s="326"/>
      <c r="R238" s="326"/>
      <c r="S238" s="326"/>
      <c r="T238" s="326"/>
      <c r="U238" s="326"/>
      <c r="V238" s="326"/>
      <c r="W238" s="326"/>
      <c r="X238" s="326"/>
      <c r="Y238" s="326"/>
      <c r="Z238" s="326"/>
    </row>
    <row r="239" spans="1:26" ht="12" customHeight="1">
      <c r="A239" s="354"/>
      <c r="B239" s="326"/>
      <c r="C239" s="326"/>
      <c r="D239" s="326"/>
      <c r="E239" s="326"/>
      <c r="F239" s="326"/>
      <c r="G239" s="326"/>
      <c r="H239" s="326"/>
      <c r="I239" s="326"/>
      <c r="J239" s="351"/>
      <c r="K239" s="352"/>
      <c r="L239" s="326"/>
      <c r="M239" s="326"/>
      <c r="N239" s="326"/>
      <c r="O239" s="326"/>
      <c r="P239" s="326"/>
      <c r="Q239" s="326"/>
      <c r="R239" s="326"/>
      <c r="S239" s="326"/>
      <c r="T239" s="326"/>
      <c r="U239" s="326"/>
      <c r="V239" s="326"/>
      <c r="W239" s="326"/>
      <c r="X239" s="326"/>
      <c r="Y239" s="326"/>
      <c r="Z239" s="326"/>
    </row>
    <row r="240" spans="1:26" ht="12" customHeight="1">
      <c r="A240" s="354"/>
      <c r="B240" s="326"/>
      <c r="C240" s="326"/>
      <c r="D240" s="326"/>
      <c r="E240" s="326"/>
      <c r="F240" s="326"/>
      <c r="G240" s="326"/>
      <c r="H240" s="326"/>
      <c r="I240" s="326"/>
      <c r="J240" s="351"/>
      <c r="K240" s="352"/>
      <c r="L240" s="326"/>
      <c r="M240" s="326"/>
      <c r="N240" s="326"/>
      <c r="O240" s="326"/>
      <c r="P240" s="326"/>
      <c r="Q240" s="326"/>
      <c r="R240" s="326"/>
      <c r="S240" s="326"/>
      <c r="T240" s="326"/>
      <c r="U240" s="326"/>
      <c r="V240" s="326"/>
      <c r="W240" s="326"/>
      <c r="X240" s="326"/>
      <c r="Y240" s="326"/>
      <c r="Z240" s="326"/>
    </row>
    <row r="241" spans="1:26" ht="12" customHeight="1">
      <c r="A241" s="354"/>
      <c r="B241" s="326"/>
      <c r="C241" s="326"/>
      <c r="D241" s="326"/>
      <c r="E241" s="326"/>
      <c r="F241" s="326"/>
      <c r="G241" s="326"/>
      <c r="H241" s="326"/>
      <c r="I241" s="326"/>
      <c r="J241" s="351"/>
      <c r="K241" s="352"/>
      <c r="L241" s="326"/>
      <c r="M241" s="326"/>
      <c r="N241" s="326"/>
      <c r="O241" s="326"/>
      <c r="P241" s="326"/>
      <c r="Q241" s="326"/>
      <c r="R241" s="326"/>
      <c r="S241" s="326"/>
      <c r="T241" s="326"/>
      <c r="U241" s="326"/>
      <c r="V241" s="326"/>
      <c r="W241" s="326"/>
      <c r="X241" s="326"/>
      <c r="Y241" s="326"/>
      <c r="Z241" s="326"/>
    </row>
    <row r="242" spans="1:26" ht="12" customHeight="1">
      <c r="A242" s="354"/>
      <c r="B242" s="326"/>
      <c r="C242" s="326"/>
      <c r="D242" s="326"/>
      <c r="E242" s="326"/>
      <c r="F242" s="326"/>
      <c r="G242" s="326"/>
      <c r="H242" s="326"/>
      <c r="I242" s="326"/>
      <c r="J242" s="351"/>
      <c r="K242" s="352"/>
      <c r="L242" s="326"/>
      <c r="M242" s="326"/>
      <c r="N242" s="326"/>
      <c r="O242" s="326"/>
      <c r="P242" s="326"/>
      <c r="Q242" s="326"/>
      <c r="R242" s="326"/>
      <c r="S242" s="326"/>
      <c r="T242" s="326"/>
      <c r="U242" s="326"/>
      <c r="V242" s="326"/>
      <c r="W242" s="326"/>
      <c r="X242" s="326"/>
      <c r="Y242" s="326"/>
      <c r="Z242" s="326"/>
    </row>
    <row r="243" spans="1:26" ht="12" customHeight="1">
      <c r="A243" s="354"/>
      <c r="B243" s="326"/>
      <c r="C243" s="326"/>
      <c r="D243" s="326"/>
      <c r="E243" s="326"/>
      <c r="F243" s="326"/>
      <c r="G243" s="326"/>
      <c r="H243" s="326"/>
      <c r="I243" s="326"/>
      <c r="J243" s="351"/>
      <c r="K243" s="352"/>
      <c r="L243" s="326"/>
      <c r="M243" s="326"/>
      <c r="N243" s="326"/>
      <c r="O243" s="326"/>
      <c r="P243" s="326"/>
      <c r="Q243" s="326"/>
      <c r="R243" s="326"/>
      <c r="S243" s="326"/>
      <c r="T243" s="326"/>
      <c r="U243" s="326"/>
      <c r="V243" s="326"/>
      <c r="W243" s="326"/>
      <c r="X243" s="326"/>
      <c r="Y243" s="326"/>
      <c r="Z243" s="326"/>
    </row>
    <row r="244" spans="1:26" ht="12" customHeight="1">
      <c r="A244" s="354"/>
      <c r="B244" s="326"/>
      <c r="C244" s="326"/>
      <c r="D244" s="326"/>
      <c r="E244" s="326"/>
      <c r="F244" s="326"/>
      <c r="G244" s="326"/>
      <c r="H244" s="326"/>
      <c r="I244" s="326"/>
      <c r="J244" s="351"/>
      <c r="K244" s="352"/>
      <c r="L244" s="326"/>
      <c r="M244" s="326"/>
      <c r="N244" s="326"/>
      <c r="O244" s="326"/>
      <c r="P244" s="326"/>
      <c r="Q244" s="326"/>
      <c r="R244" s="326"/>
      <c r="S244" s="326"/>
      <c r="T244" s="326"/>
      <c r="U244" s="326"/>
      <c r="V244" s="326"/>
      <c r="W244" s="326"/>
      <c r="X244" s="326"/>
      <c r="Y244" s="326"/>
      <c r="Z244" s="326"/>
    </row>
    <row r="245" spans="1:26" ht="12" customHeight="1">
      <c r="A245" s="354"/>
      <c r="B245" s="326"/>
      <c r="C245" s="326"/>
      <c r="D245" s="326"/>
      <c r="E245" s="326"/>
      <c r="F245" s="326"/>
      <c r="G245" s="326"/>
      <c r="H245" s="326"/>
      <c r="I245" s="326"/>
      <c r="J245" s="351"/>
      <c r="K245" s="352"/>
      <c r="L245" s="326"/>
      <c r="M245" s="326"/>
      <c r="N245" s="326"/>
      <c r="O245" s="326"/>
      <c r="P245" s="326"/>
      <c r="Q245" s="326"/>
      <c r="R245" s="326"/>
      <c r="S245" s="326"/>
      <c r="T245" s="326"/>
      <c r="U245" s="326"/>
      <c r="V245" s="326"/>
      <c r="W245" s="326"/>
      <c r="X245" s="326"/>
      <c r="Y245" s="326"/>
      <c r="Z245" s="326"/>
    </row>
    <row r="246" spans="1:26" ht="12" customHeight="1">
      <c r="A246" s="354"/>
      <c r="B246" s="326"/>
      <c r="C246" s="326"/>
      <c r="D246" s="326"/>
      <c r="E246" s="326"/>
      <c r="F246" s="326"/>
      <c r="G246" s="326"/>
      <c r="H246" s="326"/>
      <c r="I246" s="326"/>
      <c r="J246" s="351"/>
      <c r="K246" s="352"/>
      <c r="L246" s="326"/>
      <c r="M246" s="326"/>
      <c r="N246" s="326"/>
      <c r="O246" s="326"/>
      <c r="P246" s="326"/>
      <c r="Q246" s="326"/>
      <c r="R246" s="326"/>
      <c r="S246" s="326"/>
      <c r="T246" s="326"/>
      <c r="U246" s="326"/>
      <c r="V246" s="326"/>
      <c r="W246" s="326"/>
      <c r="X246" s="326"/>
      <c r="Y246" s="326"/>
      <c r="Z246" s="326"/>
    </row>
    <row r="247" spans="1:26" ht="12" customHeight="1">
      <c r="A247" s="354"/>
      <c r="B247" s="326"/>
      <c r="C247" s="326"/>
      <c r="D247" s="326"/>
      <c r="E247" s="326"/>
      <c r="F247" s="326"/>
      <c r="G247" s="326"/>
      <c r="H247" s="326"/>
      <c r="I247" s="326"/>
      <c r="J247" s="351"/>
      <c r="K247" s="352"/>
      <c r="L247" s="326"/>
      <c r="M247" s="326"/>
      <c r="N247" s="326"/>
      <c r="O247" s="326"/>
      <c r="P247" s="326"/>
      <c r="Q247" s="326"/>
      <c r="R247" s="326"/>
      <c r="S247" s="326"/>
      <c r="T247" s="326"/>
      <c r="U247" s="326"/>
      <c r="V247" s="326"/>
      <c r="W247" s="326"/>
      <c r="X247" s="326"/>
      <c r="Y247" s="326"/>
      <c r="Z247" s="326"/>
    </row>
    <row r="248" spans="1:26" ht="12" customHeight="1">
      <c r="A248" s="354"/>
      <c r="B248" s="326"/>
      <c r="C248" s="326"/>
      <c r="D248" s="326"/>
      <c r="E248" s="326"/>
      <c r="F248" s="326"/>
      <c r="G248" s="326"/>
      <c r="H248" s="326"/>
      <c r="I248" s="326"/>
      <c r="J248" s="351"/>
      <c r="K248" s="352"/>
      <c r="L248" s="326"/>
      <c r="M248" s="326"/>
      <c r="N248" s="326"/>
      <c r="O248" s="326"/>
      <c r="P248" s="326"/>
      <c r="Q248" s="326"/>
      <c r="R248" s="326"/>
      <c r="S248" s="326"/>
      <c r="T248" s="326"/>
      <c r="U248" s="326"/>
      <c r="V248" s="326"/>
      <c r="W248" s="326"/>
      <c r="X248" s="326"/>
      <c r="Y248" s="326"/>
      <c r="Z248" s="326"/>
    </row>
    <row r="249" spans="1:26" ht="12" customHeight="1">
      <c r="A249" s="354"/>
      <c r="B249" s="326"/>
      <c r="C249" s="326"/>
      <c r="D249" s="326"/>
      <c r="E249" s="326"/>
      <c r="F249" s="326"/>
      <c r="G249" s="326"/>
      <c r="H249" s="326"/>
      <c r="I249" s="326"/>
      <c r="J249" s="351"/>
      <c r="K249" s="352"/>
      <c r="L249" s="326"/>
      <c r="M249" s="326"/>
      <c r="N249" s="326"/>
      <c r="O249" s="326"/>
      <c r="P249" s="326"/>
      <c r="Q249" s="326"/>
      <c r="R249" s="326"/>
      <c r="S249" s="326"/>
      <c r="T249" s="326"/>
      <c r="U249" s="326"/>
      <c r="V249" s="326"/>
      <c r="W249" s="326"/>
      <c r="X249" s="326"/>
      <c r="Y249" s="326"/>
      <c r="Z249" s="326"/>
    </row>
    <row r="250" spans="1:26" ht="12" customHeight="1">
      <c r="A250" s="354"/>
      <c r="B250" s="326"/>
      <c r="C250" s="326"/>
      <c r="D250" s="326"/>
      <c r="E250" s="326"/>
      <c r="F250" s="326"/>
      <c r="G250" s="326"/>
      <c r="H250" s="326"/>
      <c r="I250" s="326"/>
      <c r="J250" s="351"/>
      <c r="K250" s="352"/>
      <c r="L250" s="326"/>
      <c r="M250" s="326"/>
      <c r="N250" s="326"/>
      <c r="O250" s="326"/>
      <c r="P250" s="326"/>
      <c r="Q250" s="326"/>
      <c r="R250" s="326"/>
      <c r="S250" s="326"/>
      <c r="T250" s="326"/>
      <c r="U250" s="326"/>
      <c r="V250" s="326"/>
      <c r="W250" s="326"/>
      <c r="X250" s="326"/>
      <c r="Y250" s="326"/>
      <c r="Z250" s="326"/>
    </row>
    <row r="251" spans="1:26" ht="12" customHeight="1">
      <c r="A251" s="354"/>
      <c r="B251" s="326"/>
      <c r="C251" s="326"/>
      <c r="D251" s="326"/>
      <c r="E251" s="326"/>
      <c r="F251" s="326"/>
      <c r="G251" s="326"/>
      <c r="H251" s="326"/>
      <c r="I251" s="326"/>
      <c r="J251" s="351"/>
      <c r="K251" s="352"/>
      <c r="L251" s="326"/>
      <c r="M251" s="326"/>
      <c r="N251" s="326"/>
      <c r="O251" s="326"/>
      <c r="P251" s="326"/>
      <c r="Q251" s="326"/>
      <c r="R251" s="326"/>
      <c r="S251" s="326"/>
      <c r="T251" s="326"/>
      <c r="U251" s="326"/>
      <c r="V251" s="326"/>
      <c r="W251" s="326"/>
      <c r="X251" s="326"/>
      <c r="Y251" s="326"/>
      <c r="Z251" s="326"/>
    </row>
    <row r="252" spans="1:26" ht="12" customHeight="1">
      <c r="A252" s="354"/>
      <c r="B252" s="326"/>
      <c r="C252" s="326"/>
      <c r="D252" s="326"/>
      <c r="E252" s="326"/>
      <c r="F252" s="326"/>
      <c r="G252" s="326"/>
      <c r="H252" s="326"/>
      <c r="I252" s="326"/>
      <c r="J252" s="351"/>
      <c r="K252" s="352"/>
      <c r="L252" s="326"/>
      <c r="M252" s="326"/>
      <c r="N252" s="326"/>
      <c r="O252" s="326"/>
      <c r="P252" s="326"/>
      <c r="Q252" s="326"/>
      <c r="R252" s="326"/>
      <c r="S252" s="326"/>
      <c r="T252" s="326"/>
      <c r="U252" s="326"/>
      <c r="V252" s="326"/>
      <c r="W252" s="326"/>
      <c r="X252" s="326"/>
      <c r="Y252" s="326"/>
      <c r="Z252" s="326"/>
    </row>
    <row r="253" spans="1:26" ht="12" customHeight="1">
      <c r="A253" s="354"/>
      <c r="B253" s="326"/>
      <c r="C253" s="326"/>
      <c r="D253" s="326"/>
      <c r="E253" s="326"/>
      <c r="F253" s="326"/>
      <c r="G253" s="326"/>
      <c r="H253" s="326"/>
      <c r="I253" s="326"/>
      <c r="J253" s="351"/>
      <c r="K253" s="352"/>
      <c r="L253" s="326"/>
      <c r="M253" s="326"/>
      <c r="N253" s="326"/>
      <c r="O253" s="326"/>
      <c r="P253" s="326"/>
      <c r="Q253" s="326"/>
      <c r="R253" s="326"/>
      <c r="S253" s="326"/>
      <c r="T253" s="326"/>
      <c r="U253" s="326"/>
      <c r="V253" s="326"/>
      <c r="W253" s="326"/>
      <c r="X253" s="326"/>
      <c r="Y253" s="326"/>
      <c r="Z253" s="326"/>
    </row>
    <row r="254" spans="1:26" ht="12" customHeight="1">
      <c r="A254" s="354"/>
      <c r="B254" s="326"/>
      <c r="C254" s="326"/>
      <c r="D254" s="326"/>
      <c r="E254" s="326"/>
      <c r="F254" s="326"/>
      <c r="G254" s="326"/>
      <c r="H254" s="326"/>
      <c r="I254" s="326"/>
      <c r="J254" s="351"/>
      <c r="K254" s="352"/>
      <c r="L254" s="326"/>
      <c r="M254" s="326"/>
      <c r="N254" s="326"/>
      <c r="O254" s="326"/>
      <c r="P254" s="326"/>
      <c r="Q254" s="326"/>
      <c r="R254" s="326"/>
      <c r="S254" s="326"/>
      <c r="T254" s="326"/>
      <c r="U254" s="326"/>
      <c r="V254" s="326"/>
      <c r="W254" s="326"/>
      <c r="X254" s="326"/>
      <c r="Y254" s="326"/>
      <c r="Z254" s="326"/>
    </row>
    <row r="255" spans="1:26" ht="12" customHeight="1">
      <c r="A255" s="354"/>
      <c r="B255" s="326"/>
      <c r="C255" s="326"/>
      <c r="D255" s="326"/>
      <c r="E255" s="326"/>
      <c r="F255" s="326"/>
      <c r="G255" s="326"/>
      <c r="H255" s="326"/>
      <c r="I255" s="326"/>
      <c r="J255" s="351"/>
      <c r="K255" s="352"/>
      <c r="L255" s="326"/>
      <c r="M255" s="326"/>
      <c r="N255" s="326"/>
      <c r="O255" s="326"/>
      <c r="P255" s="326"/>
      <c r="Q255" s="326"/>
      <c r="R255" s="326"/>
      <c r="S255" s="326"/>
      <c r="T255" s="326"/>
      <c r="U255" s="326"/>
      <c r="V255" s="326"/>
      <c r="W255" s="326"/>
      <c r="X255" s="326"/>
      <c r="Y255" s="326"/>
      <c r="Z255" s="326"/>
    </row>
    <row r="256" spans="1:26" ht="12" customHeight="1">
      <c r="A256" s="354"/>
      <c r="B256" s="326"/>
      <c r="C256" s="326"/>
      <c r="D256" s="326"/>
      <c r="E256" s="326"/>
      <c r="F256" s="326"/>
      <c r="G256" s="326"/>
      <c r="H256" s="326"/>
      <c r="I256" s="326"/>
      <c r="J256" s="351"/>
      <c r="K256" s="352"/>
      <c r="L256" s="326"/>
      <c r="M256" s="326"/>
      <c r="N256" s="326"/>
      <c r="O256" s="326"/>
      <c r="P256" s="326"/>
      <c r="Q256" s="326"/>
      <c r="R256" s="326"/>
      <c r="S256" s="326"/>
      <c r="T256" s="326"/>
      <c r="U256" s="326"/>
      <c r="V256" s="326"/>
      <c r="W256" s="326"/>
      <c r="X256" s="326"/>
      <c r="Y256" s="326"/>
      <c r="Z256" s="326"/>
    </row>
    <row r="257" spans="1:26" ht="12" customHeight="1">
      <c r="A257" s="354"/>
      <c r="B257" s="326"/>
      <c r="C257" s="326"/>
      <c r="D257" s="326"/>
      <c r="E257" s="326"/>
      <c r="F257" s="326"/>
      <c r="G257" s="326"/>
      <c r="H257" s="326"/>
      <c r="I257" s="326"/>
      <c r="J257" s="351"/>
      <c r="K257" s="352"/>
      <c r="L257" s="326"/>
      <c r="M257" s="326"/>
      <c r="N257" s="326"/>
      <c r="O257" s="326"/>
      <c r="P257" s="326"/>
      <c r="Q257" s="326"/>
      <c r="R257" s="326"/>
      <c r="S257" s="326"/>
      <c r="T257" s="326"/>
      <c r="U257" s="326"/>
      <c r="V257" s="326"/>
      <c r="W257" s="326"/>
      <c r="X257" s="326"/>
      <c r="Y257" s="326"/>
      <c r="Z257" s="326"/>
    </row>
    <row r="258" spans="1:26" ht="12" customHeight="1">
      <c r="A258" s="354"/>
      <c r="B258" s="326"/>
      <c r="C258" s="326"/>
      <c r="D258" s="326"/>
      <c r="E258" s="326"/>
      <c r="F258" s="326"/>
      <c r="G258" s="326"/>
      <c r="H258" s="326"/>
      <c r="I258" s="326"/>
      <c r="J258" s="351"/>
      <c r="K258" s="352"/>
      <c r="L258" s="326"/>
      <c r="M258" s="326"/>
      <c r="N258" s="326"/>
      <c r="O258" s="326"/>
      <c r="P258" s="326"/>
      <c r="Q258" s="326"/>
      <c r="R258" s="326"/>
      <c r="S258" s="326"/>
      <c r="T258" s="326"/>
      <c r="U258" s="326"/>
      <c r="V258" s="326"/>
      <c r="W258" s="326"/>
      <c r="X258" s="326"/>
      <c r="Y258" s="326"/>
      <c r="Z258" s="326"/>
    </row>
    <row r="259" spans="1:26" ht="12" customHeight="1">
      <c r="A259" s="354"/>
      <c r="B259" s="326"/>
      <c r="C259" s="326"/>
      <c r="D259" s="326"/>
      <c r="E259" s="326"/>
      <c r="F259" s="326"/>
      <c r="G259" s="326"/>
      <c r="H259" s="326"/>
      <c r="I259" s="326"/>
      <c r="J259" s="351"/>
      <c r="K259" s="352"/>
      <c r="L259" s="326"/>
      <c r="M259" s="326"/>
      <c r="N259" s="326"/>
      <c r="O259" s="326"/>
      <c r="P259" s="326"/>
      <c r="Q259" s="326"/>
      <c r="R259" s="326"/>
      <c r="S259" s="326"/>
      <c r="T259" s="326"/>
      <c r="U259" s="326"/>
      <c r="V259" s="326"/>
      <c r="W259" s="326"/>
      <c r="X259" s="326"/>
      <c r="Y259" s="326"/>
      <c r="Z259" s="326"/>
    </row>
    <row r="260" spans="1:26" ht="12" customHeight="1">
      <c r="A260" s="354"/>
      <c r="B260" s="326"/>
      <c r="C260" s="326"/>
      <c r="D260" s="326"/>
      <c r="E260" s="326"/>
      <c r="F260" s="326"/>
      <c r="G260" s="326"/>
      <c r="H260" s="326"/>
      <c r="I260" s="326"/>
      <c r="J260" s="351"/>
      <c r="K260" s="352"/>
      <c r="L260" s="326"/>
      <c r="M260" s="326"/>
      <c r="N260" s="326"/>
      <c r="O260" s="326"/>
      <c r="P260" s="326"/>
      <c r="Q260" s="326"/>
      <c r="R260" s="326"/>
      <c r="S260" s="326"/>
      <c r="T260" s="326"/>
      <c r="U260" s="326"/>
      <c r="V260" s="326"/>
      <c r="W260" s="326"/>
      <c r="X260" s="326"/>
      <c r="Y260" s="326"/>
      <c r="Z260" s="326"/>
    </row>
    <row r="261" spans="1:26" ht="12" customHeight="1">
      <c r="A261" s="354"/>
      <c r="B261" s="326"/>
      <c r="C261" s="326"/>
      <c r="D261" s="326"/>
      <c r="E261" s="326"/>
      <c r="F261" s="326"/>
      <c r="G261" s="326"/>
      <c r="H261" s="326"/>
      <c r="I261" s="326"/>
      <c r="J261" s="351"/>
      <c r="K261" s="352"/>
      <c r="L261" s="326"/>
      <c r="M261" s="326"/>
      <c r="N261" s="326"/>
      <c r="O261" s="326"/>
      <c r="P261" s="326"/>
      <c r="Q261" s="326"/>
      <c r="R261" s="326"/>
      <c r="S261" s="326"/>
      <c r="T261" s="326"/>
      <c r="U261" s="326"/>
      <c r="V261" s="326"/>
      <c r="W261" s="326"/>
      <c r="X261" s="326"/>
      <c r="Y261" s="326"/>
      <c r="Z261" s="326"/>
    </row>
    <row r="262" spans="1:26" ht="12" customHeight="1">
      <c r="A262" s="354"/>
      <c r="B262" s="326"/>
      <c r="C262" s="326"/>
      <c r="D262" s="326"/>
      <c r="E262" s="326"/>
      <c r="F262" s="326"/>
      <c r="G262" s="326"/>
      <c r="H262" s="326"/>
      <c r="I262" s="326"/>
      <c r="J262" s="351"/>
      <c r="K262" s="352"/>
      <c r="L262" s="326"/>
      <c r="M262" s="326"/>
      <c r="N262" s="326"/>
      <c r="O262" s="326"/>
      <c r="P262" s="326"/>
      <c r="Q262" s="326"/>
      <c r="R262" s="326"/>
      <c r="S262" s="326"/>
      <c r="T262" s="326"/>
      <c r="U262" s="326"/>
      <c r="V262" s="326"/>
      <c r="W262" s="326"/>
      <c r="X262" s="326"/>
      <c r="Y262" s="326"/>
      <c r="Z262" s="326"/>
    </row>
    <row r="263" spans="1:26" ht="12" customHeight="1">
      <c r="A263" s="354"/>
      <c r="B263" s="326"/>
      <c r="C263" s="326"/>
      <c r="D263" s="326"/>
      <c r="E263" s="326"/>
      <c r="F263" s="326"/>
      <c r="G263" s="326"/>
      <c r="H263" s="326"/>
      <c r="I263" s="326"/>
      <c r="J263" s="351"/>
      <c r="K263" s="352"/>
      <c r="L263" s="326"/>
      <c r="M263" s="326"/>
      <c r="N263" s="326"/>
      <c r="O263" s="326"/>
      <c r="P263" s="326"/>
      <c r="Q263" s="326"/>
      <c r="R263" s="326"/>
      <c r="S263" s="326"/>
      <c r="T263" s="326"/>
      <c r="U263" s="326"/>
      <c r="V263" s="326"/>
      <c r="W263" s="326"/>
      <c r="X263" s="326"/>
      <c r="Y263" s="326"/>
      <c r="Z263" s="326"/>
    </row>
    <row r="264" spans="1:26" ht="12" customHeight="1">
      <c r="A264" s="354"/>
      <c r="B264" s="326"/>
      <c r="C264" s="326"/>
      <c r="D264" s="326"/>
      <c r="E264" s="326"/>
      <c r="F264" s="326"/>
      <c r="G264" s="326"/>
      <c r="H264" s="326"/>
      <c r="I264" s="326"/>
      <c r="J264" s="351"/>
      <c r="K264" s="352"/>
      <c r="L264" s="326"/>
      <c r="M264" s="326"/>
      <c r="N264" s="326"/>
      <c r="O264" s="326"/>
      <c r="P264" s="326"/>
      <c r="Q264" s="326"/>
      <c r="R264" s="326"/>
      <c r="S264" s="326"/>
      <c r="T264" s="326"/>
      <c r="U264" s="326"/>
      <c r="V264" s="326"/>
      <c r="W264" s="326"/>
      <c r="X264" s="326"/>
      <c r="Y264" s="326"/>
      <c r="Z264" s="326"/>
    </row>
    <row r="265" spans="1:26" ht="12" customHeight="1">
      <c r="A265" s="354"/>
      <c r="B265" s="326"/>
      <c r="C265" s="326"/>
      <c r="D265" s="326"/>
      <c r="E265" s="326"/>
      <c r="F265" s="326"/>
      <c r="G265" s="326"/>
      <c r="H265" s="326"/>
      <c r="I265" s="326"/>
      <c r="J265" s="351"/>
      <c r="K265" s="352"/>
      <c r="L265" s="326"/>
      <c r="M265" s="326"/>
      <c r="N265" s="326"/>
      <c r="O265" s="326"/>
      <c r="P265" s="326"/>
      <c r="Q265" s="326"/>
      <c r="R265" s="326"/>
      <c r="S265" s="326"/>
      <c r="T265" s="326"/>
      <c r="U265" s="326"/>
      <c r="V265" s="326"/>
      <c r="W265" s="326"/>
      <c r="X265" s="326"/>
      <c r="Y265" s="326"/>
      <c r="Z265" s="326"/>
    </row>
    <row r="266" spans="1:26" ht="12" customHeight="1">
      <c r="A266" s="354"/>
      <c r="B266" s="326"/>
      <c r="C266" s="326"/>
      <c r="D266" s="326"/>
      <c r="E266" s="326"/>
      <c r="F266" s="326"/>
      <c r="G266" s="326"/>
      <c r="H266" s="326"/>
      <c r="I266" s="326"/>
      <c r="J266" s="351"/>
      <c r="K266" s="352"/>
      <c r="L266" s="326"/>
      <c r="M266" s="326"/>
      <c r="N266" s="326"/>
      <c r="O266" s="326"/>
      <c r="P266" s="326"/>
      <c r="Q266" s="326"/>
      <c r="R266" s="326"/>
      <c r="S266" s="326"/>
      <c r="T266" s="326"/>
      <c r="U266" s="326"/>
      <c r="V266" s="326"/>
      <c r="W266" s="326"/>
      <c r="X266" s="326"/>
      <c r="Y266" s="326"/>
      <c r="Z266" s="326"/>
    </row>
    <row r="267" spans="1:26" ht="12" customHeight="1">
      <c r="A267" s="354"/>
      <c r="B267" s="326"/>
      <c r="C267" s="326"/>
      <c r="D267" s="326"/>
      <c r="E267" s="326"/>
      <c r="F267" s="326"/>
      <c r="G267" s="326"/>
      <c r="H267" s="326"/>
      <c r="I267" s="326"/>
      <c r="J267" s="351"/>
      <c r="K267" s="352"/>
      <c r="L267" s="326"/>
      <c r="M267" s="326"/>
      <c r="N267" s="326"/>
      <c r="O267" s="326"/>
      <c r="P267" s="326"/>
      <c r="Q267" s="326"/>
      <c r="R267" s="326"/>
      <c r="S267" s="326"/>
      <c r="T267" s="326"/>
      <c r="U267" s="326"/>
      <c r="V267" s="326"/>
      <c r="W267" s="326"/>
      <c r="X267" s="326"/>
      <c r="Y267" s="326"/>
      <c r="Z267" s="326"/>
    </row>
    <row r="268" spans="1:26" ht="12" customHeight="1">
      <c r="A268" s="354"/>
      <c r="B268" s="326"/>
      <c r="C268" s="326"/>
      <c r="D268" s="326"/>
      <c r="E268" s="326"/>
      <c r="F268" s="326"/>
      <c r="G268" s="326"/>
      <c r="H268" s="326"/>
      <c r="I268" s="326"/>
      <c r="J268" s="351"/>
      <c r="K268" s="352"/>
      <c r="L268" s="326"/>
      <c r="M268" s="326"/>
      <c r="N268" s="326"/>
      <c r="O268" s="326"/>
      <c r="P268" s="326"/>
      <c r="Q268" s="326"/>
      <c r="R268" s="326"/>
      <c r="S268" s="326"/>
      <c r="T268" s="326"/>
      <c r="U268" s="326"/>
      <c r="V268" s="326"/>
      <c r="W268" s="326"/>
      <c r="X268" s="326"/>
      <c r="Y268" s="326"/>
      <c r="Z268" s="326"/>
    </row>
    <row r="269" spans="1:26" ht="12" customHeight="1">
      <c r="A269" s="354"/>
      <c r="B269" s="326"/>
      <c r="C269" s="326"/>
      <c r="D269" s="326"/>
      <c r="E269" s="326"/>
      <c r="F269" s="326"/>
      <c r="G269" s="326"/>
      <c r="H269" s="326"/>
      <c r="I269" s="326"/>
      <c r="J269" s="351"/>
      <c r="K269" s="352"/>
      <c r="L269" s="326"/>
      <c r="M269" s="326"/>
      <c r="N269" s="326"/>
      <c r="O269" s="326"/>
      <c r="P269" s="326"/>
      <c r="Q269" s="326"/>
      <c r="R269" s="326"/>
      <c r="S269" s="326"/>
      <c r="T269" s="326"/>
      <c r="U269" s="326"/>
      <c r="V269" s="326"/>
      <c r="W269" s="326"/>
      <c r="X269" s="326"/>
      <c r="Y269" s="326"/>
      <c r="Z269" s="326"/>
    </row>
    <row r="270" spans="1:26" ht="12" customHeight="1">
      <c r="A270" s="354"/>
      <c r="B270" s="326"/>
      <c r="C270" s="326"/>
      <c r="D270" s="326"/>
      <c r="E270" s="326"/>
      <c r="F270" s="326"/>
      <c r="G270" s="326"/>
      <c r="H270" s="326"/>
      <c r="I270" s="326"/>
      <c r="J270" s="351"/>
      <c r="K270" s="352"/>
      <c r="L270" s="326"/>
      <c r="M270" s="326"/>
      <c r="N270" s="326"/>
      <c r="O270" s="326"/>
      <c r="P270" s="326"/>
      <c r="Q270" s="326"/>
      <c r="R270" s="326"/>
      <c r="S270" s="326"/>
      <c r="T270" s="326"/>
      <c r="U270" s="326"/>
      <c r="V270" s="326"/>
      <c r="W270" s="326"/>
      <c r="X270" s="326"/>
      <c r="Y270" s="326"/>
      <c r="Z270" s="326"/>
    </row>
    <row r="271" spans="1:26" ht="12" customHeight="1">
      <c r="A271" s="354"/>
      <c r="B271" s="326"/>
      <c r="C271" s="326"/>
      <c r="D271" s="326"/>
      <c r="E271" s="326"/>
      <c r="F271" s="326"/>
      <c r="G271" s="326"/>
      <c r="H271" s="326"/>
      <c r="I271" s="326"/>
      <c r="J271" s="351"/>
      <c r="K271" s="352"/>
      <c r="L271" s="326"/>
      <c r="M271" s="326"/>
      <c r="N271" s="326"/>
      <c r="O271" s="326"/>
      <c r="P271" s="326"/>
      <c r="Q271" s="326"/>
      <c r="R271" s="326"/>
      <c r="S271" s="326"/>
      <c r="T271" s="326"/>
      <c r="U271" s="326"/>
      <c r="V271" s="326"/>
      <c r="W271" s="326"/>
      <c r="X271" s="326"/>
      <c r="Y271" s="326"/>
      <c r="Z271" s="326"/>
    </row>
    <row r="272" spans="1:26" ht="12" customHeight="1">
      <c r="A272" s="354"/>
      <c r="B272" s="326"/>
      <c r="C272" s="326"/>
      <c r="D272" s="326"/>
      <c r="E272" s="326"/>
      <c r="F272" s="326"/>
      <c r="G272" s="326"/>
      <c r="H272" s="326"/>
      <c r="I272" s="326"/>
      <c r="J272" s="351"/>
      <c r="K272" s="352"/>
      <c r="L272" s="326"/>
      <c r="M272" s="326"/>
      <c r="N272" s="326"/>
      <c r="O272" s="326"/>
      <c r="P272" s="326"/>
      <c r="Q272" s="326"/>
      <c r="R272" s="326"/>
      <c r="S272" s="326"/>
      <c r="T272" s="326"/>
      <c r="U272" s="326"/>
      <c r="V272" s="326"/>
      <c r="W272" s="326"/>
      <c r="X272" s="326"/>
      <c r="Y272" s="326"/>
      <c r="Z272" s="326"/>
    </row>
    <row r="273" spans="1:26" ht="12" customHeight="1">
      <c r="A273" s="354"/>
      <c r="B273" s="326"/>
      <c r="C273" s="326"/>
      <c r="D273" s="326"/>
      <c r="E273" s="326"/>
      <c r="F273" s="326"/>
      <c r="G273" s="326"/>
      <c r="H273" s="326"/>
      <c r="I273" s="326"/>
      <c r="J273" s="351"/>
      <c r="K273" s="352"/>
      <c r="L273" s="326"/>
      <c r="M273" s="326"/>
      <c r="N273" s="326"/>
      <c r="O273" s="326"/>
      <c r="P273" s="326"/>
      <c r="Q273" s="326"/>
      <c r="R273" s="326"/>
      <c r="S273" s="326"/>
      <c r="T273" s="326"/>
      <c r="U273" s="326"/>
      <c r="V273" s="326"/>
      <c r="W273" s="326"/>
      <c r="X273" s="326"/>
      <c r="Y273" s="326"/>
      <c r="Z273" s="326"/>
    </row>
    <row r="274" spans="1:26" ht="12" customHeight="1">
      <c r="A274" s="354"/>
      <c r="B274" s="326"/>
      <c r="C274" s="326"/>
      <c r="D274" s="326"/>
      <c r="E274" s="326"/>
      <c r="F274" s="326"/>
      <c r="G274" s="326"/>
      <c r="H274" s="326"/>
      <c r="I274" s="326"/>
      <c r="J274" s="351"/>
      <c r="K274" s="352"/>
      <c r="L274" s="326"/>
      <c r="M274" s="326"/>
      <c r="N274" s="326"/>
      <c r="O274" s="326"/>
      <c r="P274" s="326"/>
      <c r="Q274" s="326"/>
      <c r="R274" s="326"/>
      <c r="S274" s="326"/>
      <c r="T274" s="326"/>
      <c r="U274" s="326"/>
      <c r="V274" s="326"/>
      <c r="W274" s="326"/>
      <c r="X274" s="326"/>
      <c r="Y274" s="326"/>
      <c r="Z274" s="326"/>
    </row>
    <row r="275" spans="1:26" ht="12" customHeight="1">
      <c r="A275" s="354"/>
      <c r="B275" s="326"/>
      <c r="C275" s="326"/>
      <c r="D275" s="326"/>
      <c r="E275" s="326"/>
      <c r="F275" s="326"/>
      <c r="G275" s="326"/>
      <c r="H275" s="326"/>
      <c r="I275" s="326"/>
      <c r="J275" s="351"/>
      <c r="K275" s="352"/>
      <c r="L275" s="326"/>
      <c r="M275" s="326"/>
      <c r="N275" s="326"/>
      <c r="O275" s="326"/>
      <c r="P275" s="326"/>
      <c r="Q275" s="326"/>
      <c r="R275" s="326"/>
      <c r="S275" s="326"/>
      <c r="T275" s="326"/>
      <c r="U275" s="326"/>
      <c r="V275" s="326"/>
      <c r="W275" s="326"/>
      <c r="X275" s="326"/>
      <c r="Y275" s="326"/>
      <c r="Z275" s="326"/>
    </row>
    <row r="276" spans="1:26" ht="12" customHeight="1">
      <c r="A276" s="354"/>
      <c r="B276" s="326"/>
      <c r="C276" s="326"/>
      <c r="D276" s="326"/>
      <c r="E276" s="326"/>
      <c r="F276" s="326"/>
      <c r="G276" s="326"/>
      <c r="H276" s="326"/>
      <c r="I276" s="326"/>
      <c r="J276" s="351"/>
      <c r="K276" s="352"/>
      <c r="L276" s="326"/>
      <c r="M276" s="326"/>
      <c r="N276" s="326"/>
      <c r="O276" s="326"/>
      <c r="P276" s="326"/>
      <c r="Q276" s="326"/>
      <c r="R276" s="326"/>
      <c r="S276" s="326"/>
      <c r="T276" s="326"/>
      <c r="U276" s="326"/>
      <c r="V276" s="326"/>
      <c r="W276" s="326"/>
      <c r="X276" s="326"/>
      <c r="Y276" s="326"/>
      <c r="Z276" s="326"/>
    </row>
    <row r="277" spans="1:26" ht="12" customHeight="1">
      <c r="A277" s="354"/>
      <c r="B277" s="326"/>
      <c r="C277" s="326"/>
      <c r="D277" s="326"/>
      <c r="E277" s="326"/>
      <c r="F277" s="326"/>
      <c r="G277" s="326"/>
      <c r="H277" s="326"/>
      <c r="I277" s="326"/>
      <c r="J277" s="351"/>
      <c r="K277" s="352"/>
      <c r="L277" s="326"/>
      <c r="M277" s="326"/>
      <c r="N277" s="326"/>
      <c r="O277" s="326"/>
      <c r="P277" s="326"/>
      <c r="Q277" s="326"/>
      <c r="R277" s="326"/>
      <c r="S277" s="326"/>
      <c r="T277" s="326"/>
      <c r="U277" s="326"/>
      <c r="V277" s="326"/>
      <c r="W277" s="326"/>
      <c r="X277" s="326"/>
      <c r="Y277" s="326"/>
      <c r="Z277" s="326"/>
    </row>
    <row r="278" spans="1:26" ht="12" customHeight="1">
      <c r="A278" s="354"/>
      <c r="B278" s="326"/>
      <c r="C278" s="326"/>
      <c r="D278" s="326"/>
      <c r="E278" s="326"/>
      <c r="F278" s="326"/>
      <c r="G278" s="326"/>
      <c r="H278" s="326"/>
      <c r="I278" s="326"/>
      <c r="J278" s="351"/>
      <c r="K278" s="352"/>
      <c r="L278" s="326"/>
      <c r="M278" s="326"/>
      <c r="N278" s="326"/>
      <c r="O278" s="326"/>
      <c r="P278" s="326"/>
      <c r="Q278" s="326"/>
      <c r="R278" s="326"/>
      <c r="S278" s="326"/>
      <c r="T278" s="326"/>
      <c r="U278" s="326"/>
      <c r="V278" s="326"/>
      <c r="W278" s="326"/>
      <c r="X278" s="326"/>
      <c r="Y278" s="326"/>
      <c r="Z278" s="326"/>
    </row>
    <row r="279" spans="1:26" ht="12" customHeight="1">
      <c r="A279" s="354"/>
      <c r="B279" s="326"/>
      <c r="C279" s="326"/>
      <c r="D279" s="326"/>
      <c r="E279" s="326"/>
      <c r="F279" s="326"/>
      <c r="G279" s="326"/>
      <c r="H279" s="326"/>
      <c r="I279" s="326"/>
      <c r="J279" s="351"/>
      <c r="K279" s="352"/>
      <c r="L279" s="326"/>
      <c r="M279" s="326"/>
      <c r="N279" s="326"/>
      <c r="O279" s="326"/>
      <c r="P279" s="326"/>
      <c r="Q279" s="326"/>
      <c r="R279" s="326"/>
      <c r="S279" s="326"/>
      <c r="T279" s="326"/>
      <c r="U279" s="326"/>
      <c r="V279" s="326"/>
      <c r="W279" s="326"/>
      <c r="X279" s="326"/>
      <c r="Y279" s="326"/>
      <c r="Z279" s="326"/>
    </row>
    <row r="280" spans="1:26" ht="12" customHeight="1">
      <c r="A280" s="354"/>
      <c r="B280" s="326"/>
      <c r="C280" s="326"/>
      <c r="D280" s="326"/>
      <c r="E280" s="326"/>
      <c r="F280" s="326"/>
      <c r="G280" s="326"/>
      <c r="H280" s="326"/>
      <c r="I280" s="326"/>
      <c r="J280" s="351"/>
      <c r="K280" s="352"/>
      <c r="L280" s="326"/>
      <c r="M280" s="326"/>
      <c r="N280" s="326"/>
      <c r="O280" s="326"/>
      <c r="P280" s="326"/>
      <c r="Q280" s="326"/>
      <c r="R280" s="326"/>
      <c r="S280" s="326"/>
      <c r="T280" s="326"/>
      <c r="U280" s="326"/>
      <c r="V280" s="326"/>
      <c r="W280" s="326"/>
      <c r="X280" s="326"/>
      <c r="Y280" s="326"/>
      <c r="Z280" s="326"/>
    </row>
    <row r="281" spans="1:26" ht="12" customHeight="1">
      <c r="A281" s="354"/>
      <c r="B281" s="326"/>
      <c r="C281" s="326"/>
      <c r="D281" s="326"/>
      <c r="E281" s="326"/>
      <c r="F281" s="326"/>
      <c r="G281" s="326"/>
      <c r="H281" s="326"/>
      <c r="I281" s="326"/>
      <c r="J281" s="351"/>
      <c r="K281" s="352"/>
      <c r="L281" s="326"/>
      <c r="M281" s="326"/>
      <c r="N281" s="326"/>
      <c r="O281" s="326"/>
      <c r="P281" s="326"/>
      <c r="Q281" s="326"/>
      <c r="R281" s="326"/>
      <c r="S281" s="326"/>
      <c r="T281" s="326"/>
      <c r="U281" s="326"/>
      <c r="V281" s="326"/>
      <c r="W281" s="326"/>
      <c r="X281" s="326"/>
      <c r="Y281" s="326"/>
      <c r="Z281" s="326"/>
    </row>
    <row r="282" spans="1:26" ht="12" customHeight="1">
      <c r="A282" s="354"/>
      <c r="B282" s="326"/>
      <c r="C282" s="326"/>
      <c r="D282" s="326"/>
      <c r="E282" s="326"/>
      <c r="F282" s="326"/>
      <c r="G282" s="326"/>
      <c r="H282" s="326"/>
      <c r="I282" s="326"/>
      <c r="J282" s="351"/>
      <c r="K282" s="352"/>
      <c r="L282" s="326"/>
      <c r="M282" s="326"/>
      <c r="N282" s="326"/>
      <c r="O282" s="326"/>
      <c r="P282" s="326"/>
      <c r="Q282" s="326"/>
      <c r="R282" s="326"/>
      <c r="S282" s="326"/>
      <c r="T282" s="326"/>
      <c r="U282" s="326"/>
      <c r="V282" s="326"/>
      <c r="W282" s="326"/>
      <c r="X282" s="326"/>
      <c r="Y282" s="326"/>
      <c r="Z282" s="326"/>
    </row>
    <row r="283" spans="1:26" ht="12" customHeight="1">
      <c r="A283" s="354"/>
      <c r="B283" s="326"/>
      <c r="C283" s="326"/>
      <c r="D283" s="326"/>
      <c r="E283" s="326"/>
      <c r="F283" s="326"/>
      <c r="G283" s="326"/>
      <c r="H283" s="326"/>
      <c r="I283" s="326"/>
      <c r="J283" s="351"/>
      <c r="K283" s="352"/>
      <c r="L283" s="326"/>
      <c r="M283" s="326"/>
      <c r="N283" s="326"/>
      <c r="O283" s="326"/>
      <c r="P283" s="326"/>
      <c r="Q283" s="326"/>
      <c r="R283" s="326"/>
      <c r="S283" s="326"/>
      <c r="T283" s="326"/>
      <c r="U283" s="326"/>
      <c r="V283" s="326"/>
      <c r="W283" s="326"/>
      <c r="X283" s="326"/>
      <c r="Y283" s="326"/>
      <c r="Z283" s="326"/>
    </row>
    <row r="284" spans="1:26" ht="12" customHeight="1">
      <c r="A284" s="354"/>
      <c r="B284" s="326"/>
      <c r="C284" s="326"/>
      <c r="D284" s="326"/>
      <c r="E284" s="326"/>
      <c r="F284" s="326"/>
      <c r="G284" s="326"/>
      <c r="H284" s="326"/>
      <c r="I284" s="326"/>
      <c r="J284" s="351"/>
      <c r="K284" s="352"/>
      <c r="L284" s="326"/>
      <c r="M284" s="326"/>
      <c r="N284" s="326"/>
      <c r="O284" s="326"/>
      <c r="P284" s="326"/>
      <c r="Q284" s="326"/>
      <c r="R284" s="326"/>
      <c r="S284" s="326"/>
      <c r="T284" s="326"/>
      <c r="U284" s="326"/>
      <c r="V284" s="326"/>
      <c r="W284" s="326"/>
      <c r="X284" s="326"/>
      <c r="Y284" s="326"/>
      <c r="Z284" s="326"/>
    </row>
    <row r="285" spans="1:26" ht="12" customHeight="1">
      <c r="A285" s="354"/>
      <c r="B285" s="326"/>
      <c r="C285" s="326"/>
      <c r="D285" s="326"/>
      <c r="E285" s="326"/>
      <c r="F285" s="326"/>
      <c r="G285" s="326"/>
      <c r="H285" s="326"/>
      <c r="I285" s="326"/>
      <c r="J285" s="351"/>
      <c r="K285" s="352"/>
      <c r="L285" s="326"/>
      <c r="M285" s="326"/>
      <c r="N285" s="326"/>
      <c r="O285" s="326"/>
      <c r="P285" s="326"/>
      <c r="Q285" s="326"/>
      <c r="R285" s="326"/>
      <c r="S285" s="326"/>
      <c r="T285" s="326"/>
      <c r="U285" s="326"/>
      <c r="V285" s="326"/>
      <c r="W285" s="326"/>
      <c r="X285" s="326"/>
      <c r="Y285" s="326"/>
      <c r="Z285" s="326"/>
    </row>
    <row r="286" spans="1:26" ht="12" customHeight="1">
      <c r="A286" s="354"/>
      <c r="B286" s="326"/>
      <c r="C286" s="326"/>
      <c r="D286" s="326"/>
      <c r="E286" s="326"/>
      <c r="F286" s="326"/>
      <c r="G286" s="326"/>
      <c r="H286" s="326"/>
      <c r="I286" s="326"/>
      <c r="J286" s="351"/>
      <c r="K286" s="352"/>
      <c r="L286" s="326"/>
      <c r="M286" s="326"/>
      <c r="N286" s="326"/>
      <c r="O286" s="326"/>
      <c r="P286" s="326"/>
      <c r="Q286" s="326"/>
      <c r="R286" s="326"/>
      <c r="S286" s="326"/>
      <c r="T286" s="326"/>
      <c r="U286" s="326"/>
      <c r="V286" s="326"/>
      <c r="W286" s="326"/>
      <c r="X286" s="326"/>
      <c r="Y286" s="326"/>
      <c r="Z286" s="326"/>
    </row>
    <row r="287" spans="1:26" ht="12" customHeight="1">
      <c r="A287" s="354"/>
      <c r="B287" s="326"/>
      <c r="C287" s="326"/>
      <c r="D287" s="326"/>
      <c r="E287" s="326"/>
      <c r="F287" s="326"/>
      <c r="G287" s="326"/>
      <c r="H287" s="326"/>
      <c r="I287" s="326"/>
      <c r="J287" s="351"/>
      <c r="K287" s="352"/>
      <c r="L287" s="326"/>
      <c r="M287" s="326"/>
      <c r="N287" s="326"/>
      <c r="O287" s="326"/>
      <c r="P287" s="326"/>
      <c r="Q287" s="326"/>
      <c r="R287" s="326"/>
      <c r="S287" s="326"/>
      <c r="T287" s="326"/>
      <c r="U287" s="326"/>
      <c r="V287" s="326"/>
      <c r="W287" s="326"/>
      <c r="X287" s="326"/>
      <c r="Y287" s="326"/>
      <c r="Z287" s="326"/>
    </row>
    <row r="288" spans="1:26" ht="12" customHeight="1">
      <c r="A288" s="354"/>
      <c r="B288" s="326"/>
      <c r="C288" s="326"/>
      <c r="D288" s="326"/>
      <c r="E288" s="326"/>
      <c r="F288" s="326"/>
      <c r="G288" s="326"/>
      <c r="H288" s="326"/>
      <c r="I288" s="326"/>
      <c r="J288" s="351"/>
      <c r="K288" s="352"/>
      <c r="L288" s="326"/>
      <c r="M288" s="326"/>
      <c r="N288" s="326"/>
      <c r="O288" s="326"/>
      <c r="P288" s="326"/>
      <c r="Q288" s="326"/>
      <c r="R288" s="326"/>
      <c r="S288" s="326"/>
      <c r="T288" s="326"/>
      <c r="U288" s="326"/>
      <c r="V288" s="326"/>
      <c r="W288" s="326"/>
      <c r="X288" s="326"/>
      <c r="Y288" s="326"/>
      <c r="Z288" s="326"/>
    </row>
    <row r="289" spans="1:26" ht="12" customHeight="1">
      <c r="A289" s="354"/>
      <c r="B289" s="326"/>
      <c r="C289" s="326"/>
      <c r="D289" s="326"/>
      <c r="E289" s="326"/>
      <c r="F289" s="326"/>
      <c r="G289" s="326"/>
      <c r="H289" s="326"/>
      <c r="I289" s="326"/>
      <c r="J289" s="351"/>
      <c r="K289" s="352"/>
      <c r="L289" s="326"/>
      <c r="M289" s="326"/>
      <c r="N289" s="326"/>
      <c r="O289" s="326"/>
      <c r="P289" s="326"/>
      <c r="Q289" s="326"/>
      <c r="R289" s="326"/>
      <c r="S289" s="326"/>
      <c r="T289" s="326"/>
      <c r="U289" s="326"/>
      <c r="V289" s="326"/>
      <c r="W289" s="326"/>
      <c r="X289" s="326"/>
      <c r="Y289" s="326"/>
      <c r="Z289" s="326"/>
    </row>
    <row r="290" spans="1:26" ht="12" customHeight="1">
      <c r="A290" s="354"/>
      <c r="B290" s="326"/>
      <c r="C290" s="326"/>
      <c r="D290" s="326"/>
      <c r="E290" s="326"/>
      <c r="F290" s="326"/>
      <c r="G290" s="326"/>
      <c r="H290" s="326"/>
      <c r="I290" s="326"/>
      <c r="J290" s="351"/>
      <c r="K290" s="352"/>
      <c r="L290" s="326"/>
      <c r="M290" s="326"/>
      <c r="N290" s="326"/>
      <c r="O290" s="326"/>
      <c r="P290" s="326"/>
      <c r="Q290" s="326"/>
      <c r="R290" s="326"/>
      <c r="S290" s="326"/>
      <c r="T290" s="326"/>
      <c r="U290" s="326"/>
      <c r="V290" s="326"/>
      <c r="W290" s="326"/>
      <c r="X290" s="326"/>
      <c r="Y290" s="326"/>
      <c r="Z290" s="326"/>
    </row>
    <row r="291" spans="1:26" ht="12" customHeight="1">
      <c r="A291" s="354"/>
      <c r="B291" s="326"/>
      <c r="C291" s="326"/>
      <c r="D291" s="326"/>
      <c r="E291" s="326"/>
      <c r="F291" s="326"/>
      <c r="G291" s="326"/>
      <c r="H291" s="326"/>
      <c r="I291" s="326"/>
      <c r="J291" s="351"/>
      <c r="K291" s="352"/>
      <c r="L291" s="326"/>
      <c r="M291" s="326"/>
      <c r="N291" s="326"/>
      <c r="O291" s="326"/>
      <c r="P291" s="326"/>
      <c r="Q291" s="326"/>
      <c r="R291" s="326"/>
      <c r="S291" s="326"/>
      <c r="T291" s="326"/>
      <c r="U291" s="326"/>
      <c r="V291" s="326"/>
      <c r="W291" s="326"/>
      <c r="X291" s="326"/>
      <c r="Y291" s="326"/>
      <c r="Z291" s="326"/>
    </row>
    <row r="292" spans="1:26" ht="12" customHeight="1">
      <c r="A292" s="354"/>
      <c r="B292" s="326"/>
      <c r="C292" s="326"/>
      <c r="D292" s="326"/>
      <c r="E292" s="326"/>
      <c r="F292" s="326"/>
      <c r="G292" s="326"/>
      <c r="H292" s="326"/>
      <c r="I292" s="326"/>
      <c r="J292" s="351"/>
      <c r="K292" s="352"/>
      <c r="L292" s="326"/>
      <c r="M292" s="326"/>
      <c r="N292" s="326"/>
      <c r="O292" s="326"/>
      <c r="P292" s="326"/>
      <c r="Q292" s="326"/>
      <c r="R292" s="326"/>
      <c r="S292" s="326"/>
      <c r="T292" s="326"/>
      <c r="U292" s="326"/>
      <c r="V292" s="326"/>
      <c r="W292" s="326"/>
      <c r="X292" s="326"/>
      <c r="Y292" s="326"/>
      <c r="Z292" s="326"/>
    </row>
    <row r="293" spans="1:26" ht="12" customHeight="1">
      <c r="A293" s="354"/>
      <c r="B293" s="326"/>
      <c r="C293" s="326"/>
      <c r="D293" s="326"/>
      <c r="E293" s="326"/>
      <c r="F293" s="326"/>
      <c r="G293" s="326"/>
      <c r="H293" s="326"/>
      <c r="I293" s="326"/>
      <c r="J293" s="351"/>
      <c r="K293" s="352"/>
      <c r="L293" s="326"/>
      <c r="M293" s="326"/>
      <c r="N293" s="326"/>
      <c r="O293" s="326"/>
      <c r="P293" s="326"/>
      <c r="Q293" s="326"/>
      <c r="R293" s="326"/>
      <c r="S293" s="326"/>
      <c r="T293" s="326"/>
      <c r="U293" s="326"/>
      <c r="V293" s="326"/>
      <c r="W293" s="326"/>
      <c r="X293" s="326"/>
      <c r="Y293" s="326"/>
      <c r="Z293" s="326"/>
    </row>
    <row r="294" spans="1:26" ht="12" customHeight="1">
      <c r="A294" s="354"/>
      <c r="B294" s="326"/>
      <c r="C294" s="326"/>
      <c r="D294" s="326"/>
      <c r="E294" s="326"/>
      <c r="F294" s="326"/>
      <c r="G294" s="326"/>
      <c r="H294" s="326"/>
      <c r="I294" s="326"/>
      <c r="J294" s="351"/>
      <c r="K294" s="352"/>
      <c r="L294" s="326"/>
      <c r="M294" s="326"/>
      <c r="N294" s="326"/>
      <c r="O294" s="326"/>
      <c r="P294" s="326"/>
      <c r="Q294" s="326"/>
      <c r="R294" s="326"/>
      <c r="S294" s="326"/>
      <c r="T294" s="326"/>
      <c r="U294" s="326"/>
      <c r="V294" s="326"/>
      <c r="W294" s="326"/>
      <c r="X294" s="326"/>
      <c r="Y294" s="326"/>
      <c r="Z294" s="326"/>
    </row>
    <row r="295" spans="1:26" ht="12" customHeight="1">
      <c r="A295" s="354"/>
      <c r="B295" s="326"/>
      <c r="C295" s="326"/>
      <c r="D295" s="326"/>
      <c r="E295" s="326"/>
      <c r="F295" s="326"/>
      <c r="G295" s="326"/>
      <c r="H295" s="326"/>
      <c r="I295" s="326"/>
      <c r="J295" s="351"/>
      <c r="K295" s="352"/>
      <c r="L295" s="326"/>
      <c r="M295" s="326"/>
      <c r="N295" s="326"/>
      <c r="O295" s="326"/>
      <c r="P295" s="326"/>
      <c r="Q295" s="326"/>
      <c r="R295" s="326"/>
      <c r="S295" s="326"/>
      <c r="T295" s="326"/>
      <c r="U295" s="326"/>
      <c r="V295" s="326"/>
      <c r="W295" s="326"/>
      <c r="X295" s="326"/>
      <c r="Y295" s="326"/>
      <c r="Z295" s="326"/>
    </row>
    <row r="296" spans="1:26" ht="12" customHeight="1">
      <c r="A296" s="354"/>
      <c r="B296" s="326"/>
      <c r="C296" s="326"/>
      <c r="D296" s="326"/>
      <c r="E296" s="326"/>
      <c r="F296" s="326"/>
      <c r="G296" s="326"/>
      <c r="H296" s="326"/>
      <c r="I296" s="326"/>
      <c r="J296" s="351"/>
      <c r="K296" s="352"/>
      <c r="L296" s="326"/>
      <c r="M296" s="326"/>
      <c r="N296" s="326"/>
      <c r="O296" s="326"/>
      <c r="P296" s="326"/>
      <c r="Q296" s="326"/>
      <c r="R296" s="326"/>
      <c r="S296" s="326"/>
      <c r="T296" s="326"/>
      <c r="U296" s="326"/>
      <c r="V296" s="326"/>
      <c r="W296" s="326"/>
      <c r="X296" s="326"/>
      <c r="Y296" s="326"/>
      <c r="Z296" s="326"/>
    </row>
    <row r="297" spans="1:26" ht="12" customHeight="1">
      <c r="A297" s="354"/>
      <c r="B297" s="326"/>
      <c r="C297" s="326"/>
      <c r="D297" s="326"/>
      <c r="E297" s="326"/>
      <c r="F297" s="326"/>
      <c r="G297" s="326"/>
      <c r="H297" s="326"/>
      <c r="I297" s="326"/>
      <c r="J297" s="351"/>
      <c r="K297" s="352"/>
      <c r="L297" s="326"/>
      <c r="M297" s="326"/>
      <c r="N297" s="326"/>
      <c r="O297" s="326"/>
      <c r="P297" s="326"/>
      <c r="Q297" s="326"/>
      <c r="R297" s="326"/>
      <c r="S297" s="326"/>
      <c r="T297" s="326"/>
      <c r="U297" s="326"/>
      <c r="V297" s="326"/>
      <c r="W297" s="326"/>
      <c r="X297" s="326"/>
      <c r="Y297" s="326"/>
      <c r="Z297" s="326"/>
    </row>
    <row r="298" spans="1:26" ht="12" customHeight="1">
      <c r="A298" s="354"/>
      <c r="B298" s="326"/>
      <c r="C298" s="326"/>
      <c r="D298" s="326"/>
      <c r="E298" s="326"/>
      <c r="F298" s="326"/>
      <c r="G298" s="326"/>
      <c r="H298" s="326"/>
      <c r="I298" s="326"/>
      <c r="J298" s="351"/>
      <c r="K298" s="352"/>
      <c r="L298" s="326"/>
      <c r="M298" s="326"/>
      <c r="N298" s="326"/>
      <c r="O298" s="326"/>
      <c r="P298" s="326"/>
      <c r="Q298" s="326"/>
      <c r="R298" s="326"/>
      <c r="S298" s="326"/>
      <c r="T298" s="326"/>
      <c r="U298" s="326"/>
      <c r="V298" s="326"/>
      <c r="W298" s="326"/>
      <c r="X298" s="326"/>
      <c r="Y298" s="326"/>
      <c r="Z298" s="326"/>
    </row>
    <row r="299" spans="1:26" ht="12" customHeight="1">
      <c r="A299" s="354"/>
      <c r="B299" s="326"/>
      <c r="C299" s="326"/>
      <c r="D299" s="326"/>
      <c r="E299" s="326"/>
      <c r="F299" s="326"/>
      <c r="G299" s="326"/>
      <c r="H299" s="326"/>
      <c r="I299" s="326"/>
      <c r="J299" s="351"/>
      <c r="K299" s="352"/>
      <c r="L299" s="326"/>
      <c r="M299" s="326"/>
      <c r="N299" s="326"/>
      <c r="O299" s="326"/>
      <c r="P299" s="326"/>
      <c r="Q299" s="326"/>
      <c r="R299" s="326"/>
      <c r="S299" s="326"/>
      <c r="T299" s="326"/>
      <c r="U299" s="326"/>
      <c r="V299" s="326"/>
      <c r="W299" s="326"/>
      <c r="X299" s="326"/>
      <c r="Y299" s="326"/>
      <c r="Z299" s="326"/>
    </row>
    <row r="300" spans="1:26" ht="12" customHeight="1">
      <c r="A300" s="354"/>
      <c r="B300" s="326"/>
      <c r="C300" s="326"/>
      <c r="D300" s="326"/>
      <c r="E300" s="326"/>
      <c r="F300" s="326"/>
      <c r="G300" s="326"/>
      <c r="H300" s="326"/>
      <c r="I300" s="326"/>
      <c r="J300" s="351"/>
      <c r="K300" s="352"/>
      <c r="L300" s="326"/>
      <c r="M300" s="326"/>
      <c r="N300" s="326"/>
      <c r="O300" s="326"/>
      <c r="P300" s="326"/>
      <c r="Q300" s="326"/>
      <c r="R300" s="326"/>
      <c r="S300" s="326"/>
      <c r="T300" s="326"/>
      <c r="U300" s="326"/>
      <c r="V300" s="326"/>
      <c r="W300" s="326"/>
      <c r="X300" s="326"/>
      <c r="Y300" s="326"/>
      <c r="Z300" s="326"/>
    </row>
    <row r="301" spans="1:26" ht="12" customHeight="1">
      <c r="A301" s="354"/>
      <c r="B301" s="326"/>
      <c r="C301" s="326"/>
      <c r="D301" s="326"/>
      <c r="E301" s="326"/>
      <c r="F301" s="326"/>
      <c r="G301" s="326"/>
      <c r="H301" s="326"/>
      <c r="I301" s="326"/>
      <c r="J301" s="351"/>
      <c r="K301" s="352"/>
      <c r="L301" s="326"/>
      <c r="M301" s="326"/>
      <c r="N301" s="326"/>
      <c r="O301" s="326"/>
      <c r="P301" s="326"/>
      <c r="Q301" s="326"/>
      <c r="R301" s="326"/>
      <c r="S301" s="326"/>
      <c r="T301" s="326"/>
      <c r="U301" s="326"/>
      <c r="V301" s="326"/>
      <c r="W301" s="326"/>
      <c r="X301" s="326"/>
      <c r="Y301" s="326"/>
      <c r="Z301" s="326"/>
    </row>
    <row r="302" spans="1:26" ht="12" customHeight="1">
      <c r="A302" s="354"/>
      <c r="B302" s="326"/>
      <c r="C302" s="326"/>
      <c r="D302" s="326"/>
      <c r="E302" s="326"/>
      <c r="F302" s="326"/>
      <c r="G302" s="326"/>
      <c r="H302" s="326"/>
      <c r="I302" s="326"/>
      <c r="J302" s="351"/>
      <c r="K302" s="352"/>
      <c r="L302" s="326"/>
      <c r="M302" s="326"/>
      <c r="N302" s="326"/>
      <c r="O302" s="326"/>
      <c r="P302" s="326"/>
      <c r="Q302" s="326"/>
      <c r="R302" s="326"/>
      <c r="S302" s="326"/>
      <c r="T302" s="326"/>
      <c r="U302" s="326"/>
      <c r="V302" s="326"/>
      <c r="W302" s="326"/>
      <c r="X302" s="326"/>
      <c r="Y302" s="326"/>
      <c r="Z302" s="326"/>
    </row>
    <row r="303" spans="1:26" ht="12" customHeight="1">
      <c r="A303" s="354"/>
      <c r="B303" s="326"/>
      <c r="C303" s="326"/>
      <c r="D303" s="326"/>
      <c r="E303" s="326"/>
      <c r="F303" s="326"/>
      <c r="G303" s="326"/>
      <c r="H303" s="326"/>
      <c r="I303" s="326"/>
      <c r="J303" s="351"/>
      <c r="K303" s="352"/>
      <c r="L303" s="326"/>
      <c r="M303" s="326"/>
      <c r="N303" s="326"/>
      <c r="O303" s="326"/>
      <c r="P303" s="326"/>
      <c r="Q303" s="326"/>
      <c r="R303" s="326"/>
      <c r="S303" s="326"/>
      <c r="T303" s="326"/>
      <c r="U303" s="326"/>
      <c r="V303" s="326"/>
      <c r="W303" s="326"/>
      <c r="X303" s="326"/>
      <c r="Y303" s="326"/>
      <c r="Z303" s="326"/>
    </row>
    <row r="304" spans="1:26" ht="12" customHeight="1">
      <c r="A304" s="354"/>
      <c r="B304" s="326"/>
      <c r="C304" s="326"/>
      <c r="D304" s="326"/>
      <c r="E304" s="326"/>
      <c r="F304" s="326"/>
      <c r="G304" s="326"/>
      <c r="H304" s="326"/>
      <c r="I304" s="326"/>
      <c r="J304" s="351"/>
      <c r="K304" s="352"/>
      <c r="L304" s="326"/>
      <c r="M304" s="326"/>
      <c r="N304" s="326"/>
      <c r="O304" s="326"/>
      <c r="P304" s="326"/>
      <c r="Q304" s="326"/>
      <c r="R304" s="326"/>
      <c r="S304" s="326"/>
      <c r="T304" s="326"/>
      <c r="U304" s="326"/>
      <c r="V304" s="326"/>
      <c r="W304" s="326"/>
      <c r="X304" s="326"/>
      <c r="Y304" s="326"/>
      <c r="Z304" s="326"/>
    </row>
    <row r="305" spans="1:26" ht="12" customHeight="1">
      <c r="A305" s="354"/>
      <c r="B305" s="326"/>
      <c r="C305" s="326"/>
      <c r="D305" s="326"/>
      <c r="E305" s="326"/>
      <c r="F305" s="326"/>
      <c r="G305" s="326"/>
      <c r="H305" s="326"/>
      <c r="I305" s="326"/>
      <c r="J305" s="351"/>
      <c r="K305" s="352"/>
      <c r="L305" s="326"/>
      <c r="M305" s="326"/>
      <c r="N305" s="326"/>
      <c r="O305" s="326"/>
      <c r="P305" s="326"/>
      <c r="Q305" s="326"/>
      <c r="R305" s="326"/>
      <c r="S305" s="326"/>
      <c r="T305" s="326"/>
      <c r="U305" s="326"/>
      <c r="V305" s="326"/>
      <c r="W305" s="326"/>
      <c r="X305" s="326"/>
      <c r="Y305" s="326"/>
      <c r="Z305" s="326"/>
    </row>
    <row r="306" spans="1:26" ht="12" customHeight="1">
      <c r="A306" s="354"/>
      <c r="B306" s="326"/>
      <c r="C306" s="326"/>
      <c r="D306" s="326"/>
      <c r="E306" s="326"/>
      <c r="F306" s="326"/>
      <c r="G306" s="326"/>
      <c r="H306" s="326"/>
      <c r="I306" s="326"/>
      <c r="J306" s="351"/>
      <c r="K306" s="352"/>
      <c r="L306" s="326"/>
      <c r="M306" s="326"/>
      <c r="N306" s="326"/>
      <c r="O306" s="326"/>
      <c r="P306" s="326"/>
      <c r="Q306" s="326"/>
      <c r="R306" s="326"/>
      <c r="S306" s="326"/>
      <c r="T306" s="326"/>
      <c r="U306" s="326"/>
      <c r="V306" s="326"/>
      <c r="W306" s="326"/>
      <c r="X306" s="326"/>
      <c r="Y306" s="326"/>
      <c r="Z306" s="326"/>
    </row>
    <row r="307" spans="1:26" ht="12" customHeight="1">
      <c r="A307" s="354"/>
      <c r="B307" s="326"/>
      <c r="C307" s="326"/>
      <c r="D307" s="326"/>
      <c r="E307" s="326"/>
      <c r="F307" s="326"/>
      <c r="G307" s="326"/>
      <c r="H307" s="326"/>
      <c r="I307" s="326"/>
      <c r="J307" s="351"/>
      <c r="K307" s="352"/>
      <c r="L307" s="326"/>
      <c r="M307" s="326"/>
      <c r="N307" s="326"/>
      <c r="O307" s="326"/>
      <c r="P307" s="326"/>
      <c r="Q307" s="326"/>
      <c r="R307" s="326"/>
      <c r="S307" s="326"/>
      <c r="T307" s="326"/>
      <c r="U307" s="326"/>
      <c r="V307" s="326"/>
      <c r="W307" s="326"/>
      <c r="X307" s="326"/>
      <c r="Y307" s="326"/>
      <c r="Z307" s="326"/>
    </row>
    <row r="308" spans="1:26" ht="12" customHeight="1">
      <c r="A308" s="354"/>
      <c r="B308" s="326"/>
      <c r="C308" s="326"/>
      <c r="D308" s="326"/>
      <c r="E308" s="326"/>
      <c r="F308" s="326"/>
      <c r="G308" s="326"/>
      <c r="H308" s="326"/>
      <c r="I308" s="326"/>
      <c r="J308" s="351"/>
      <c r="K308" s="352"/>
      <c r="L308" s="326"/>
      <c r="M308" s="326"/>
      <c r="N308" s="326"/>
      <c r="O308" s="326"/>
      <c r="P308" s="326"/>
      <c r="Q308" s="326"/>
      <c r="R308" s="326"/>
      <c r="S308" s="326"/>
      <c r="T308" s="326"/>
      <c r="U308" s="326"/>
      <c r="V308" s="326"/>
      <c r="W308" s="326"/>
      <c r="X308" s="326"/>
      <c r="Y308" s="326"/>
      <c r="Z308" s="326"/>
    </row>
    <row r="309" spans="1:26" ht="12" customHeight="1">
      <c r="A309" s="354"/>
      <c r="B309" s="326"/>
      <c r="C309" s="326"/>
      <c r="D309" s="326"/>
      <c r="E309" s="326"/>
      <c r="F309" s="326"/>
      <c r="G309" s="326"/>
      <c r="H309" s="326"/>
      <c r="I309" s="326"/>
      <c r="J309" s="351"/>
      <c r="K309" s="352"/>
      <c r="L309" s="326"/>
      <c r="M309" s="326"/>
      <c r="N309" s="326"/>
      <c r="O309" s="326"/>
      <c r="P309" s="326"/>
      <c r="Q309" s="326"/>
      <c r="R309" s="326"/>
      <c r="S309" s="326"/>
      <c r="T309" s="326"/>
      <c r="U309" s="326"/>
      <c r="V309" s="326"/>
      <c r="W309" s="326"/>
      <c r="X309" s="326"/>
      <c r="Y309" s="326"/>
      <c r="Z309" s="326"/>
    </row>
    <row r="310" spans="1:26" ht="12" customHeight="1">
      <c r="A310" s="354"/>
      <c r="B310" s="326"/>
      <c r="C310" s="326"/>
      <c r="D310" s="326"/>
      <c r="E310" s="326"/>
      <c r="F310" s="326"/>
      <c r="G310" s="326"/>
      <c r="H310" s="326"/>
      <c r="I310" s="326"/>
      <c r="J310" s="351"/>
      <c r="K310" s="352"/>
      <c r="L310" s="326"/>
      <c r="M310" s="326"/>
      <c r="N310" s="326"/>
      <c r="O310" s="326"/>
      <c r="P310" s="326"/>
      <c r="Q310" s="326"/>
      <c r="R310" s="326"/>
      <c r="S310" s="326"/>
      <c r="T310" s="326"/>
      <c r="U310" s="326"/>
      <c r="V310" s="326"/>
      <c r="W310" s="326"/>
      <c r="X310" s="326"/>
      <c r="Y310" s="326"/>
      <c r="Z310" s="326"/>
    </row>
    <row r="311" spans="1:26" ht="12" customHeight="1">
      <c r="A311" s="354"/>
      <c r="B311" s="326"/>
      <c r="C311" s="326"/>
      <c r="D311" s="326"/>
      <c r="E311" s="326"/>
      <c r="F311" s="326"/>
      <c r="G311" s="326"/>
      <c r="H311" s="326"/>
      <c r="I311" s="326"/>
      <c r="J311" s="351"/>
      <c r="K311" s="352"/>
      <c r="L311" s="326"/>
      <c r="M311" s="326"/>
      <c r="N311" s="326"/>
      <c r="O311" s="326"/>
      <c r="P311" s="326"/>
      <c r="Q311" s="326"/>
      <c r="R311" s="326"/>
      <c r="S311" s="326"/>
      <c r="T311" s="326"/>
      <c r="U311" s="326"/>
      <c r="V311" s="326"/>
      <c r="W311" s="326"/>
      <c r="X311" s="326"/>
      <c r="Y311" s="326"/>
      <c r="Z311" s="326"/>
    </row>
    <row r="312" spans="1:26" ht="12" customHeight="1">
      <c r="A312" s="354"/>
      <c r="B312" s="326"/>
      <c r="C312" s="326"/>
      <c r="D312" s="326"/>
      <c r="E312" s="326"/>
      <c r="F312" s="326"/>
      <c r="G312" s="326"/>
      <c r="H312" s="326"/>
      <c r="I312" s="326"/>
      <c r="J312" s="351"/>
      <c r="K312" s="352"/>
      <c r="L312" s="326"/>
      <c r="M312" s="326"/>
      <c r="N312" s="326"/>
      <c r="O312" s="326"/>
      <c r="P312" s="326"/>
      <c r="Q312" s="326"/>
      <c r="R312" s="326"/>
      <c r="S312" s="326"/>
      <c r="T312" s="326"/>
      <c r="U312" s="326"/>
      <c r="V312" s="326"/>
      <c r="W312" s="326"/>
      <c r="X312" s="326"/>
      <c r="Y312" s="326"/>
      <c r="Z312" s="326"/>
    </row>
    <row r="313" spans="1:26" ht="12" customHeight="1">
      <c r="A313" s="354"/>
      <c r="B313" s="326"/>
      <c r="C313" s="326"/>
      <c r="D313" s="326"/>
      <c r="E313" s="326"/>
      <c r="F313" s="326"/>
      <c r="G313" s="326"/>
      <c r="H313" s="326"/>
      <c r="I313" s="326"/>
      <c r="J313" s="351"/>
      <c r="K313" s="352"/>
      <c r="L313" s="326"/>
      <c r="M313" s="326"/>
      <c r="N313" s="326"/>
      <c r="O313" s="326"/>
      <c r="P313" s="326"/>
      <c r="Q313" s="326"/>
      <c r="R313" s="326"/>
      <c r="S313" s="326"/>
      <c r="T313" s="326"/>
      <c r="U313" s="326"/>
      <c r="V313" s="326"/>
      <c r="W313" s="326"/>
      <c r="X313" s="326"/>
      <c r="Y313" s="326"/>
      <c r="Z313" s="326"/>
    </row>
    <row r="314" spans="1:26" ht="12" customHeight="1">
      <c r="A314" s="354"/>
      <c r="B314" s="326"/>
      <c r="C314" s="326"/>
      <c r="D314" s="326"/>
      <c r="E314" s="326"/>
      <c r="F314" s="326"/>
      <c r="G314" s="326"/>
      <c r="H314" s="326"/>
      <c r="I314" s="326"/>
      <c r="J314" s="351"/>
      <c r="K314" s="352"/>
      <c r="L314" s="326"/>
      <c r="M314" s="326"/>
      <c r="N314" s="326"/>
      <c r="O314" s="326"/>
      <c r="P314" s="326"/>
      <c r="Q314" s="326"/>
      <c r="R314" s="326"/>
      <c r="S314" s="326"/>
      <c r="T314" s="326"/>
      <c r="U314" s="326"/>
      <c r="V314" s="326"/>
      <c r="W314" s="326"/>
      <c r="X314" s="326"/>
      <c r="Y314" s="326"/>
      <c r="Z314" s="326"/>
    </row>
    <row r="315" spans="1:26" ht="12" customHeight="1">
      <c r="A315" s="354"/>
      <c r="B315" s="326"/>
      <c r="C315" s="326"/>
      <c r="D315" s="326"/>
      <c r="E315" s="326"/>
      <c r="F315" s="326"/>
      <c r="G315" s="326"/>
      <c r="H315" s="326"/>
      <c r="I315" s="326"/>
      <c r="J315" s="351"/>
      <c r="K315" s="352"/>
      <c r="L315" s="326"/>
      <c r="M315" s="326"/>
      <c r="N315" s="326"/>
      <c r="O315" s="326"/>
      <c r="P315" s="326"/>
      <c r="Q315" s="326"/>
      <c r="R315" s="326"/>
      <c r="S315" s="326"/>
      <c r="T315" s="326"/>
      <c r="U315" s="326"/>
      <c r="V315" s="326"/>
      <c r="W315" s="326"/>
      <c r="X315" s="326"/>
      <c r="Y315" s="326"/>
      <c r="Z315" s="326"/>
    </row>
    <row r="316" spans="1:26" ht="12" customHeight="1">
      <c r="A316" s="354"/>
      <c r="B316" s="326"/>
      <c r="C316" s="326"/>
      <c r="D316" s="326"/>
      <c r="E316" s="326"/>
      <c r="F316" s="326"/>
      <c r="G316" s="326"/>
      <c r="H316" s="326"/>
      <c r="I316" s="326"/>
      <c r="J316" s="351"/>
      <c r="K316" s="352"/>
      <c r="L316" s="326"/>
      <c r="M316" s="326"/>
      <c r="N316" s="326"/>
      <c r="O316" s="326"/>
      <c r="P316" s="326"/>
      <c r="Q316" s="326"/>
      <c r="R316" s="326"/>
      <c r="S316" s="326"/>
      <c r="T316" s="326"/>
      <c r="U316" s="326"/>
      <c r="V316" s="326"/>
      <c r="W316" s="326"/>
      <c r="X316" s="326"/>
      <c r="Y316" s="326"/>
      <c r="Z316" s="326"/>
    </row>
    <row r="317" spans="1:26" ht="12" customHeight="1">
      <c r="A317" s="354"/>
      <c r="B317" s="326"/>
      <c r="C317" s="326"/>
      <c r="D317" s="326"/>
      <c r="E317" s="326"/>
      <c r="F317" s="326"/>
      <c r="G317" s="326"/>
      <c r="H317" s="326"/>
      <c r="I317" s="326"/>
      <c r="J317" s="351"/>
      <c r="K317" s="352"/>
      <c r="L317" s="326"/>
      <c r="M317" s="326"/>
      <c r="N317" s="326"/>
      <c r="O317" s="326"/>
      <c r="P317" s="326"/>
      <c r="Q317" s="326"/>
      <c r="R317" s="326"/>
      <c r="S317" s="326"/>
      <c r="T317" s="326"/>
      <c r="U317" s="326"/>
      <c r="V317" s="326"/>
      <c r="W317" s="326"/>
      <c r="X317" s="326"/>
      <c r="Y317" s="326"/>
      <c r="Z317" s="326"/>
    </row>
    <row r="318" spans="1:26" ht="12" customHeight="1">
      <c r="A318" s="354"/>
      <c r="B318" s="326"/>
      <c r="C318" s="326"/>
      <c r="D318" s="326"/>
      <c r="E318" s="326"/>
      <c r="F318" s="326"/>
      <c r="G318" s="326"/>
      <c r="H318" s="326"/>
      <c r="I318" s="326"/>
      <c r="J318" s="351"/>
      <c r="K318" s="352"/>
      <c r="L318" s="326"/>
      <c r="M318" s="326"/>
      <c r="N318" s="326"/>
      <c r="O318" s="326"/>
      <c r="P318" s="326"/>
      <c r="Q318" s="326"/>
      <c r="R318" s="326"/>
      <c r="S318" s="326"/>
      <c r="T318" s="326"/>
      <c r="U318" s="326"/>
      <c r="V318" s="326"/>
      <c r="W318" s="326"/>
      <c r="X318" s="326"/>
      <c r="Y318" s="326"/>
      <c r="Z318" s="326"/>
    </row>
    <row r="319" spans="1:26" ht="12" customHeight="1">
      <c r="A319" s="354"/>
      <c r="B319" s="326"/>
      <c r="C319" s="326"/>
      <c r="D319" s="326"/>
      <c r="E319" s="326"/>
      <c r="F319" s="326"/>
      <c r="G319" s="326"/>
      <c r="H319" s="326"/>
      <c r="I319" s="326"/>
      <c r="J319" s="351"/>
      <c r="K319" s="352"/>
      <c r="L319" s="326"/>
      <c r="M319" s="326"/>
      <c r="N319" s="326"/>
      <c r="O319" s="326"/>
      <c r="P319" s="326"/>
      <c r="Q319" s="326"/>
      <c r="R319" s="326"/>
      <c r="S319" s="326"/>
      <c r="T319" s="326"/>
      <c r="U319" s="326"/>
      <c r="V319" s="326"/>
      <c r="W319" s="326"/>
      <c r="X319" s="326"/>
      <c r="Y319" s="326"/>
      <c r="Z319" s="326"/>
    </row>
    <row r="320" spans="1:26" ht="12" customHeight="1">
      <c r="A320" s="354"/>
      <c r="B320" s="326"/>
      <c r="C320" s="326"/>
      <c r="D320" s="326"/>
      <c r="E320" s="326"/>
      <c r="F320" s="326"/>
      <c r="G320" s="326"/>
      <c r="H320" s="326"/>
      <c r="I320" s="326"/>
      <c r="J320" s="351"/>
      <c r="K320" s="352"/>
      <c r="L320" s="326"/>
      <c r="M320" s="326"/>
      <c r="N320" s="326"/>
      <c r="O320" s="326"/>
      <c r="P320" s="326"/>
      <c r="Q320" s="326"/>
      <c r="R320" s="326"/>
      <c r="S320" s="326"/>
      <c r="T320" s="326"/>
      <c r="U320" s="326"/>
      <c r="V320" s="326"/>
      <c r="W320" s="326"/>
      <c r="X320" s="326"/>
      <c r="Y320" s="326"/>
      <c r="Z320" s="326"/>
    </row>
    <row r="321" spans="1:26" ht="12" customHeight="1">
      <c r="A321" s="354"/>
      <c r="B321" s="326"/>
      <c r="C321" s="326"/>
      <c r="D321" s="326"/>
      <c r="E321" s="326"/>
      <c r="F321" s="326"/>
      <c r="G321" s="326"/>
      <c r="H321" s="326"/>
      <c r="I321" s="326"/>
      <c r="J321" s="351"/>
      <c r="K321" s="352"/>
      <c r="L321" s="326"/>
      <c r="M321" s="326"/>
      <c r="N321" s="326"/>
      <c r="O321" s="326"/>
      <c r="P321" s="326"/>
      <c r="Q321" s="326"/>
      <c r="R321" s="326"/>
      <c r="S321" s="326"/>
      <c r="T321" s="326"/>
      <c r="U321" s="326"/>
      <c r="V321" s="326"/>
      <c r="W321" s="326"/>
      <c r="X321" s="326"/>
      <c r="Y321" s="326"/>
      <c r="Z321" s="326"/>
    </row>
    <row r="322" spans="1:26" ht="12" customHeight="1">
      <c r="A322" s="354"/>
      <c r="B322" s="326"/>
      <c r="C322" s="326"/>
      <c r="D322" s="326"/>
      <c r="E322" s="326"/>
      <c r="F322" s="326"/>
      <c r="G322" s="326"/>
      <c r="H322" s="326"/>
      <c r="I322" s="326"/>
      <c r="J322" s="351"/>
      <c r="K322" s="352"/>
      <c r="L322" s="326"/>
      <c r="M322" s="326"/>
      <c r="N322" s="326"/>
      <c r="O322" s="326"/>
      <c r="P322" s="326"/>
      <c r="Q322" s="326"/>
      <c r="R322" s="326"/>
      <c r="S322" s="326"/>
      <c r="T322" s="326"/>
      <c r="U322" s="326"/>
      <c r="V322" s="326"/>
      <c r="W322" s="326"/>
      <c r="X322" s="326"/>
      <c r="Y322" s="326"/>
      <c r="Z322" s="326"/>
    </row>
    <row r="323" spans="1:26" ht="12" customHeight="1">
      <c r="A323" s="354"/>
      <c r="B323" s="326"/>
      <c r="C323" s="326"/>
      <c r="D323" s="326"/>
      <c r="E323" s="326"/>
      <c r="F323" s="326"/>
      <c r="G323" s="326"/>
      <c r="H323" s="326"/>
      <c r="I323" s="326"/>
      <c r="J323" s="351"/>
      <c r="K323" s="352"/>
      <c r="L323" s="326"/>
      <c r="M323" s="326"/>
      <c r="N323" s="326"/>
      <c r="O323" s="326"/>
      <c r="P323" s="326"/>
      <c r="Q323" s="326"/>
      <c r="R323" s="326"/>
      <c r="S323" s="326"/>
      <c r="T323" s="326"/>
      <c r="U323" s="326"/>
      <c r="V323" s="326"/>
      <c r="W323" s="326"/>
      <c r="X323" s="326"/>
      <c r="Y323" s="326"/>
      <c r="Z323" s="326"/>
    </row>
    <row r="324" spans="1:26" ht="12" customHeight="1">
      <c r="A324" s="354"/>
      <c r="B324" s="326"/>
      <c r="C324" s="326"/>
      <c r="D324" s="326"/>
      <c r="E324" s="326"/>
      <c r="F324" s="326"/>
      <c r="G324" s="326"/>
      <c r="H324" s="326"/>
      <c r="I324" s="326"/>
      <c r="J324" s="351"/>
      <c r="K324" s="352"/>
      <c r="L324" s="326"/>
      <c r="M324" s="326"/>
      <c r="N324" s="326"/>
      <c r="O324" s="326"/>
      <c r="P324" s="326"/>
      <c r="Q324" s="326"/>
      <c r="R324" s="326"/>
      <c r="S324" s="326"/>
      <c r="T324" s="326"/>
      <c r="U324" s="326"/>
      <c r="V324" s="326"/>
      <c r="W324" s="326"/>
      <c r="X324" s="326"/>
      <c r="Y324" s="326"/>
      <c r="Z324" s="326"/>
    </row>
    <row r="325" spans="1:26" ht="12" customHeight="1">
      <c r="A325" s="354"/>
      <c r="B325" s="326"/>
      <c r="C325" s="326"/>
      <c r="D325" s="326"/>
      <c r="E325" s="326"/>
      <c r="F325" s="326"/>
      <c r="G325" s="326"/>
      <c r="H325" s="326"/>
      <c r="I325" s="326"/>
      <c r="J325" s="351"/>
      <c r="K325" s="352"/>
      <c r="L325" s="326"/>
      <c r="M325" s="326"/>
      <c r="N325" s="326"/>
      <c r="O325" s="326"/>
      <c r="P325" s="326"/>
      <c r="Q325" s="326"/>
      <c r="R325" s="326"/>
      <c r="S325" s="326"/>
      <c r="T325" s="326"/>
      <c r="U325" s="326"/>
      <c r="V325" s="326"/>
      <c r="W325" s="326"/>
      <c r="X325" s="326"/>
      <c r="Y325" s="326"/>
      <c r="Z325" s="326"/>
    </row>
    <row r="326" spans="1:26" ht="12" customHeight="1">
      <c r="A326" s="354"/>
      <c r="B326" s="326"/>
      <c r="C326" s="326"/>
      <c r="D326" s="326"/>
      <c r="E326" s="326"/>
      <c r="F326" s="326"/>
      <c r="G326" s="326"/>
      <c r="H326" s="326"/>
      <c r="I326" s="326"/>
      <c r="J326" s="351"/>
      <c r="K326" s="352"/>
      <c r="L326" s="326"/>
      <c r="M326" s="326"/>
      <c r="N326" s="326"/>
      <c r="O326" s="326"/>
      <c r="P326" s="326"/>
      <c r="Q326" s="326"/>
      <c r="R326" s="326"/>
      <c r="S326" s="326"/>
      <c r="T326" s="326"/>
      <c r="U326" s="326"/>
      <c r="V326" s="326"/>
      <c r="W326" s="326"/>
      <c r="X326" s="326"/>
      <c r="Y326" s="326"/>
      <c r="Z326" s="326"/>
    </row>
    <row r="327" spans="1:26" ht="12" customHeight="1">
      <c r="A327" s="354"/>
      <c r="B327" s="326"/>
      <c r="C327" s="326"/>
      <c r="D327" s="326"/>
      <c r="E327" s="326"/>
      <c r="F327" s="326"/>
      <c r="G327" s="326"/>
      <c r="H327" s="326"/>
      <c r="I327" s="326"/>
      <c r="J327" s="351"/>
      <c r="K327" s="352"/>
      <c r="L327" s="326"/>
      <c r="M327" s="326"/>
      <c r="N327" s="326"/>
      <c r="O327" s="326"/>
      <c r="P327" s="326"/>
      <c r="Q327" s="326"/>
      <c r="R327" s="326"/>
      <c r="S327" s="326"/>
      <c r="T327" s="326"/>
      <c r="U327" s="326"/>
      <c r="V327" s="326"/>
      <c r="W327" s="326"/>
      <c r="X327" s="326"/>
      <c r="Y327" s="326"/>
      <c r="Z327" s="326"/>
    </row>
    <row r="328" spans="1:26" ht="12" customHeight="1">
      <c r="A328" s="354"/>
      <c r="B328" s="326"/>
      <c r="C328" s="326"/>
      <c r="D328" s="326"/>
      <c r="E328" s="326"/>
      <c r="F328" s="326"/>
      <c r="G328" s="326"/>
      <c r="H328" s="326"/>
      <c r="I328" s="326"/>
      <c r="J328" s="351"/>
      <c r="K328" s="352"/>
      <c r="L328" s="326"/>
      <c r="M328" s="326"/>
      <c r="N328" s="326"/>
      <c r="O328" s="326"/>
      <c r="P328" s="326"/>
      <c r="Q328" s="326"/>
      <c r="R328" s="326"/>
      <c r="S328" s="326"/>
      <c r="T328" s="326"/>
      <c r="U328" s="326"/>
      <c r="V328" s="326"/>
      <c r="W328" s="326"/>
      <c r="X328" s="326"/>
      <c r="Y328" s="326"/>
      <c r="Z328" s="326"/>
    </row>
    <row r="329" spans="1:26" ht="12" customHeight="1">
      <c r="A329" s="354"/>
      <c r="B329" s="326"/>
      <c r="C329" s="326"/>
      <c r="D329" s="326"/>
      <c r="E329" s="326"/>
      <c r="F329" s="326"/>
      <c r="G329" s="326"/>
      <c r="H329" s="326"/>
      <c r="I329" s="326"/>
      <c r="J329" s="351"/>
      <c r="K329" s="352"/>
      <c r="L329" s="326"/>
      <c r="M329" s="326"/>
      <c r="N329" s="326"/>
      <c r="O329" s="326"/>
      <c r="P329" s="326"/>
      <c r="Q329" s="326"/>
      <c r="R329" s="326"/>
      <c r="S329" s="326"/>
      <c r="T329" s="326"/>
      <c r="U329" s="326"/>
      <c r="V329" s="326"/>
      <c r="W329" s="326"/>
      <c r="X329" s="326"/>
      <c r="Y329" s="326"/>
      <c r="Z329" s="326"/>
    </row>
    <row r="330" spans="1:26" ht="12" customHeight="1">
      <c r="A330" s="354"/>
      <c r="B330" s="326"/>
      <c r="C330" s="326"/>
      <c r="D330" s="326"/>
      <c r="E330" s="326"/>
      <c r="F330" s="326"/>
      <c r="G330" s="326"/>
      <c r="H330" s="326"/>
      <c r="I330" s="326"/>
      <c r="J330" s="351"/>
      <c r="K330" s="352"/>
      <c r="L330" s="326"/>
      <c r="M330" s="326"/>
      <c r="N330" s="326"/>
      <c r="O330" s="326"/>
      <c r="P330" s="326"/>
      <c r="Q330" s="326"/>
      <c r="R330" s="326"/>
      <c r="S330" s="326"/>
      <c r="T330" s="326"/>
      <c r="U330" s="326"/>
      <c r="V330" s="326"/>
      <c r="W330" s="326"/>
      <c r="X330" s="326"/>
      <c r="Y330" s="326"/>
      <c r="Z330" s="326"/>
    </row>
    <row r="331" spans="1:26" ht="12" customHeight="1">
      <c r="A331" s="354"/>
      <c r="B331" s="326"/>
      <c r="C331" s="326"/>
      <c r="D331" s="326"/>
      <c r="E331" s="326"/>
      <c r="F331" s="326"/>
      <c r="G331" s="326"/>
      <c r="H331" s="326"/>
      <c r="I331" s="326"/>
      <c r="J331" s="351"/>
      <c r="K331" s="352"/>
      <c r="L331" s="326"/>
      <c r="M331" s="326"/>
      <c r="N331" s="326"/>
      <c r="O331" s="326"/>
      <c r="P331" s="326"/>
      <c r="Q331" s="326"/>
      <c r="R331" s="326"/>
      <c r="S331" s="326"/>
      <c r="T331" s="326"/>
      <c r="U331" s="326"/>
      <c r="V331" s="326"/>
      <c r="W331" s="326"/>
      <c r="X331" s="326"/>
      <c r="Y331" s="326"/>
      <c r="Z331" s="326"/>
    </row>
    <row r="332" spans="1:26" ht="12" customHeight="1">
      <c r="A332" s="354"/>
      <c r="B332" s="326"/>
      <c r="C332" s="326"/>
      <c r="D332" s="326"/>
      <c r="E332" s="326"/>
      <c r="F332" s="326"/>
      <c r="G332" s="326"/>
      <c r="H332" s="326"/>
      <c r="I332" s="326"/>
      <c r="J332" s="351"/>
      <c r="K332" s="352"/>
      <c r="L332" s="326"/>
      <c r="M332" s="326"/>
      <c r="N332" s="326"/>
      <c r="O332" s="326"/>
      <c r="P332" s="326"/>
      <c r="Q332" s="326"/>
      <c r="R332" s="326"/>
      <c r="S332" s="326"/>
      <c r="T332" s="326"/>
      <c r="U332" s="326"/>
      <c r="V332" s="326"/>
      <c r="W332" s="326"/>
      <c r="X332" s="326"/>
      <c r="Y332" s="326"/>
      <c r="Z332" s="326"/>
    </row>
    <row r="333" spans="1:26" ht="12" customHeight="1">
      <c r="A333" s="354"/>
      <c r="B333" s="326"/>
      <c r="C333" s="326"/>
      <c r="D333" s="326"/>
      <c r="E333" s="326"/>
      <c r="F333" s="326"/>
      <c r="G333" s="326"/>
      <c r="H333" s="326"/>
      <c r="I333" s="326"/>
      <c r="J333" s="351"/>
      <c r="K333" s="352"/>
      <c r="L333" s="326"/>
      <c r="M333" s="326"/>
      <c r="N333" s="326"/>
      <c r="O333" s="326"/>
      <c r="P333" s="326"/>
      <c r="Q333" s="326"/>
      <c r="R333" s="326"/>
      <c r="S333" s="326"/>
      <c r="T333" s="326"/>
      <c r="U333" s="326"/>
      <c r="V333" s="326"/>
      <c r="W333" s="326"/>
      <c r="X333" s="326"/>
      <c r="Y333" s="326"/>
      <c r="Z333" s="326"/>
    </row>
    <row r="334" spans="1:26" ht="12" customHeight="1">
      <c r="A334" s="354"/>
      <c r="B334" s="326"/>
      <c r="C334" s="326"/>
      <c r="D334" s="326"/>
      <c r="E334" s="326"/>
      <c r="F334" s="326"/>
      <c r="G334" s="326"/>
      <c r="H334" s="326"/>
      <c r="I334" s="326"/>
      <c r="J334" s="351"/>
      <c r="K334" s="352"/>
      <c r="L334" s="326"/>
      <c r="M334" s="326"/>
      <c r="N334" s="326"/>
      <c r="O334" s="326"/>
      <c r="P334" s="326"/>
      <c r="Q334" s="326"/>
      <c r="R334" s="326"/>
      <c r="S334" s="326"/>
      <c r="T334" s="326"/>
      <c r="U334" s="326"/>
      <c r="V334" s="326"/>
      <c r="W334" s="326"/>
      <c r="X334" s="326"/>
      <c r="Y334" s="326"/>
      <c r="Z334" s="326"/>
    </row>
    <row r="335" spans="1:26" ht="12" customHeight="1">
      <c r="A335" s="354"/>
      <c r="B335" s="326"/>
      <c r="C335" s="326"/>
      <c r="D335" s="326"/>
      <c r="E335" s="326"/>
      <c r="F335" s="326"/>
      <c r="G335" s="326"/>
      <c r="H335" s="326"/>
      <c r="I335" s="326"/>
      <c r="J335" s="351"/>
      <c r="K335" s="352"/>
      <c r="L335" s="326"/>
      <c r="M335" s="326"/>
      <c r="N335" s="326"/>
      <c r="O335" s="326"/>
      <c r="P335" s="326"/>
      <c r="Q335" s="326"/>
      <c r="R335" s="326"/>
      <c r="S335" s="326"/>
      <c r="T335" s="326"/>
      <c r="U335" s="326"/>
      <c r="V335" s="326"/>
      <c r="W335" s="326"/>
      <c r="X335" s="326"/>
      <c r="Y335" s="326"/>
      <c r="Z335" s="326"/>
    </row>
    <row r="336" spans="1:26" ht="12" customHeight="1">
      <c r="A336" s="354"/>
      <c r="B336" s="326"/>
      <c r="C336" s="326"/>
      <c r="D336" s="326"/>
      <c r="E336" s="326"/>
      <c r="F336" s="326"/>
      <c r="G336" s="326"/>
      <c r="H336" s="326"/>
      <c r="I336" s="326"/>
      <c r="J336" s="351"/>
      <c r="K336" s="352"/>
      <c r="L336" s="326"/>
      <c r="M336" s="326"/>
      <c r="N336" s="326"/>
      <c r="O336" s="326"/>
      <c r="P336" s="326"/>
      <c r="Q336" s="326"/>
      <c r="R336" s="326"/>
      <c r="S336" s="326"/>
      <c r="T336" s="326"/>
      <c r="U336" s="326"/>
      <c r="V336" s="326"/>
      <c r="W336" s="326"/>
      <c r="X336" s="326"/>
      <c r="Y336" s="326"/>
      <c r="Z336" s="326"/>
    </row>
    <row r="337" spans="1:26" ht="12" customHeight="1">
      <c r="A337" s="354"/>
      <c r="B337" s="326"/>
      <c r="C337" s="326"/>
      <c r="D337" s="326"/>
      <c r="E337" s="326"/>
      <c r="F337" s="326"/>
      <c r="G337" s="326"/>
      <c r="H337" s="326"/>
      <c r="I337" s="326"/>
      <c r="J337" s="351"/>
      <c r="K337" s="352"/>
      <c r="L337" s="326"/>
      <c r="M337" s="326"/>
      <c r="N337" s="326"/>
      <c r="O337" s="326"/>
      <c r="P337" s="326"/>
      <c r="Q337" s="326"/>
      <c r="R337" s="326"/>
      <c r="S337" s="326"/>
      <c r="T337" s="326"/>
      <c r="U337" s="326"/>
      <c r="V337" s="326"/>
      <c r="W337" s="326"/>
      <c r="X337" s="326"/>
      <c r="Y337" s="326"/>
      <c r="Z337" s="326"/>
    </row>
    <row r="338" spans="1:26" ht="12" customHeight="1">
      <c r="A338" s="354"/>
      <c r="B338" s="326"/>
      <c r="C338" s="326"/>
      <c r="D338" s="326"/>
      <c r="E338" s="326"/>
      <c r="F338" s="326"/>
      <c r="G338" s="326"/>
      <c r="H338" s="326"/>
      <c r="I338" s="326"/>
      <c r="J338" s="351"/>
      <c r="K338" s="352"/>
      <c r="L338" s="326"/>
      <c r="M338" s="326"/>
      <c r="N338" s="326"/>
      <c r="O338" s="326"/>
      <c r="P338" s="326"/>
      <c r="Q338" s="326"/>
      <c r="R338" s="326"/>
      <c r="S338" s="326"/>
      <c r="T338" s="326"/>
      <c r="U338" s="326"/>
      <c r="V338" s="326"/>
      <c r="W338" s="326"/>
      <c r="X338" s="326"/>
      <c r="Y338" s="326"/>
      <c r="Z338" s="326"/>
    </row>
    <row r="339" spans="1:26" ht="12" customHeight="1">
      <c r="A339" s="354"/>
      <c r="B339" s="326"/>
      <c r="C339" s="326"/>
      <c r="D339" s="326"/>
      <c r="E339" s="326"/>
      <c r="F339" s="326"/>
      <c r="G339" s="326"/>
      <c r="H339" s="326"/>
      <c r="I339" s="326"/>
      <c r="J339" s="351"/>
      <c r="K339" s="352"/>
      <c r="L339" s="326"/>
      <c r="M339" s="326"/>
      <c r="N339" s="326"/>
      <c r="O339" s="326"/>
      <c r="P339" s="326"/>
      <c r="Q339" s="326"/>
      <c r="R339" s="326"/>
      <c r="S339" s="326"/>
      <c r="T339" s="326"/>
      <c r="U339" s="326"/>
      <c r="V339" s="326"/>
      <c r="W339" s="326"/>
      <c r="X339" s="326"/>
      <c r="Y339" s="326"/>
      <c r="Z339" s="326"/>
    </row>
    <row r="340" spans="1:26" ht="12" customHeight="1">
      <c r="A340" s="354"/>
      <c r="B340" s="326"/>
      <c r="C340" s="326"/>
      <c r="D340" s="326"/>
      <c r="E340" s="326"/>
      <c r="F340" s="326"/>
      <c r="G340" s="326"/>
      <c r="H340" s="326"/>
      <c r="I340" s="326"/>
      <c r="J340" s="351"/>
      <c r="K340" s="352"/>
      <c r="L340" s="326"/>
      <c r="M340" s="326"/>
      <c r="N340" s="326"/>
      <c r="O340" s="326"/>
      <c r="P340" s="326"/>
      <c r="Q340" s="326"/>
      <c r="R340" s="326"/>
      <c r="S340" s="326"/>
      <c r="T340" s="326"/>
      <c r="U340" s="326"/>
      <c r="V340" s="326"/>
      <c r="W340" s="326"/>
      <c r="X340" s="326"/>
      <c r="Y340" s="326"/>
      <c r="Z340" s="326"/>
    </row>
    <row r="341" spans="1:26" ht="12" customHeight="1">
      <c r="A341" s="354"/>
      <c r="B341" s="326"/>
      <c r="C341" s="326"/>
      <c r="D341" s="326"/>
      <c r="E341" s="326"/>
      <c r="F341" s="326"/>
      <c r="G341" s="326"/>
      <c r="H341" s="326"/>
      <c r="I341" s="326"/>
      <c r="J341" s="351"/>
      <c r="K341" s="352"/>
      <c r="L341" s="326"/>
      <c r="M341" s="326"/>
      <c r="N341" s="326"/>
      <c r="O341" s="326"/>
      <c r="P341" s="326"/>
      <c r="Q341" s="326"/>
      <c r="R341" s="326"/>
      <c r="S341" s="326"/>
      <c r="T341" s="326"/>
      <c r="U341" s="326"/>
      <c r="V341" s="326"/>
      <c r="W341" s="326"/>
      <c r="X341" s="326"/>
      <c r="Y341" s="326"/>
      <c r="Z341" s="326"/>
    </row>
    <row r="342" spans="1:26" ht="12" customHeight="1">
      <c r="A342" s="354"/>
      <c r="B342" s="326"/>
      <c r="C342" s="326"/>
      <c r="D342" s="326"/>
      <c r="E342" s="326"/>
      <c r="F342" s="326"/>
      <c r="G342" s="326"/>
      <c r="H342" s="326"/>
      <c r="I342" s="326"/>
      <c r="J342" s="351"/>
      <c r="K342" s="352"/>
      <c r="L342" s="326"/>
      <c r="M342" s="326"/>
      <c r="N342" s="326"/>
      <c r="O342" s="326"/>
      <c r="P342" s="326"/>
      <c r="Q342" s="326"/>
      <c r="R342" s="326"/>
      <c r="S342" s="326"/>
      <c r="T342" s="326"/>
      <c r="U342" s="326"/>
      <c r="V342" s="326"/>
      <c r="W342" s="326"/>
      <c r="X342" s="326"/>
      <c r="Y342" s="326"/>
      <c r="Z342" s="326"/>
    </row>
    <row r="343" spans="1:26" ht="12" customHeight="1">
      <c r="A343" s="354"/>
      <c r="B343" s="326"/>
      <c r="C343" s="326"/>
      <c r="D343" s="326"/>
      <c r="E343" s="326"/>
      <c r="F343" s="326"/>
      <c r="G343" s="326"/>
      <c r="H343" s="326"/>
      <c r="I343" s="326"/>
      <c r="J343" s="351"/>
      <c r="K343" s="352"/>
      <c r="L343" s="326"/>
      <c r="M343" s="326"/>
      <c r="N343" s="326"/>
      <c r="O343" s="326"/>
      <c r="P343" s="326"/>
      <c r="Q343" s="326"/>
      <c r="R343" s="326"/>
      <c r="S343" s="326"/>
      <c r="T343" s="326"/>
      <c r="U343" s="326"/>
      <c r="V343" s="326"/>
      <c r="W343" s="326"/>
      <c r="X343" s="326"/>
      <c r="Y343" s="326"/>
      <c r="Z343" s="326"/>
    </row>
    <row r="344" spans="1:26" ht="12" customHeight="1">
      <c r="A344" s="354"/>
      <c r="B344" s="326"/>
      <c r="C344" s="326"/>
      <c r="D344" s="326"/>
      <c r="E344" s="326"/>
      <c r="F344" s="326"/>
      <c r="G344" s="326"/>
      <c r="H344" s="326"/>
      <c r="I344" s="326"/>
      <c r="J344" s="351"/>
      <c r="K344" s="352"/>
      <c r="L344" s="326"/>
      <c r="M344" s="326"/>
      <c r="N344" s="326"/>
      <c r="O344" s="326"/>
      <c r="P344" s="326"/>
      <c r="Q344" s="326"/>
      <c r="R344" s="326"/>
      <c r="S344" s="326"/>
      <c r="T344" s="326"/>
      <c r="U344" s="326"/>
      <c r="V344" s="326"/>
      <c r="W344" s="326"/>
      <c r="X344" s="326"/>
      <c r="Y344" s="326"/>
      <c r="Z344" s="326"/>
    </row>
    <row r="345" spans="1:26" ht="12" customHeight="1">
      <c r="A345" s="354"/>
      <c r="B345" s="326"/>
      <c r="C345" s="326"/>
      <c r="D345" s="326"/>
      <c r="E345" s="326"/>
      <c r="F345" s="326"/>
      <c r="G345" s="326"/>
      <c r="H345" s="326"/>
      <c r="I345" s="326"/>
      <c r="J345" s="351"/>
      <c r="K345" s="352"/>
      <c r="L345" s="326"/>
      <c r="M345" s="326"/>
      <c r="N345" s="326"/>
      <c r="O345" s="326"/>
      <c r="P345" s="326"/>
      <c r="Q345" s="326"/>
      <c r="R345" s="326"/>
      <c r="S345" s="326"/>
      <c r="T345" s="326"/>
      <c r="U345" s="326"/>
      <c r="V345" s="326"/>
      <c r="W345" s="326"/>
      <c r="X345" s="326"/>
      <c r="Y345" s="326"/>
      <c r="Z345" s="326"/>
    </row>
    <row r="346" spans="1:26" ht="12" customHeight="1">
      <c r="A346" s="354"/>
      <c r="B346" s="326"/>
      <c r="C346" s="326"/>
      <c r="D346" s="326"/>
      <c r="E346" s="326"/>
      <c r="F346" s="326"/>
      <c r="G346" s="326"/>
      <c r="H346" s="326"/>
      <c r="I346" s="326"/>
      <c r="J346" s="351"/>
      <c r="K346" s="352"/>
      <c r="L346" s="326"/>
      <c r="M346" s="326"/>
      <c r="N346" s="326"/>
      <c r="O346" s="326"/>
      <c r="P346" s="326"/>
      <c r="Q346" s="326"/>
      <c r="R346" s="326"/>
      <c r="S346" s="326"/>
      <c r="T346" s="326"/>
      <c r="U346" s="326"/>
      <c r="V346" s="326"/>
      <c r="W346" s="326"/>
      <c r="X346" s="326"/>
      <c r="Y346" s="326"/>
      <c r="Z346" s="326"/>
    </row>
    <row r="347" spans="1:26" ht="12" customHeight="1">
      <c r="A347" s="354"/>
      <c r="B347" s="326"/>
      <c r="C347" s="326"/>
      <c r="D347" s="326"/>
      <c r="E347" s="326"/>
      <c r="F347" s="326"/>
      <c r="G347" s="326"/>
      <c r="H347" s="326"/>
      <c r="I347" s="326"/>
      <c r="J347" s="351"/>
      <c r="K347" s="352"/>
      <c r="L347" s="326"/>
      <c r="M347" s="326"/>
      <c r="N347" s="326"/>
      <c r="O347" s="326"/>
      <c r="P347" s="326"/>
      <c r="Q347" s="326"/>
      <c r="R347" s="326"/>
      <c r="S347" s="326"/>
      <c r="T347" s="326"/>
      <c r="U347" s="326"/>
      <c r="V347" s="326"/>
      <c r="W347" s="326"/>
      <c r="X347" s="326"/>
      <c r="Y347" s="326"/>
      <c r="Z347" s="326"/>
    </row>
    <row r="348" spans="1:26" ht="12" customHeight="1">
      <c r="A348" s="354"/>
      <c r="B348" s="326"/>
      <c r="C348" s="326"/>
      <c r="D348" s="326"/>
      <c r="E348" s="326"/>
      <c r="F348" s="326"/>
      <c r="G348" s="326"/>
      <c r="H348" s="326"/>
      <c r="I348" s="326"/>
      <c r="J348" s="351"/>
      <c r="K348" s="352"/>
      <c r="L348" s="326"/>
      <c r="M348" s="326"/>
      <c r="N348" s="326"/>
      <c r="O348" s="326"/>
      <c r="P348" s="326"/>
      <c r="Q348" s="326"/>
      <c r="R348" s="326"/>
      <c r="S348" s="326"/>
      <c r="T348" s="326"/>
      <c r="U348" s="326"/>
      <c r="V348" s="326"/>
      <c r="W348" s="326"/>
      <c r="X348" s="326"/>
      <c r="Y348" s="326"/>
      <c r="Z348" s="326"/>
    </row>
    <row r="349" spans="1:26" ht="12" customHeight="1">
      <c r="A349" s="354"/>
      <c r="B349" s="326"/>
      <c r="C349" s="326"/>
      <c r="D349" s="326"/>
      <c r="E349" s="326"/>
      <c r="F349" s="326"/>
      <c r="G349" s="326"/>
      <c r="H349" s="326"/>
      <c r="I349" s="326"/>
      <c r="J349" s="351"/>
      <c r="K349" s="352"/>
      <c r="L349" s="326"/>
      <c r="M349" s="326"/>
      <c r="N349" s="326"/>
      <c r="O349" s="326"/>
      <c r="P349" s="326"/>
      <c r="Q349" s="326"/>
      <c r="R349" s="326"/>
      <c r="S349" s="326"/>
      <c r="T349" s="326"/>
      <c r="U349" s="326"/>
      <c r="V349" s="326"/>
      <c r="W349" s="326"/>
      <c r="X349" s="326"/>
      <c r="Y349" s="326"/>
      <c r="Z349" s="326"/>
    </row>
    <row r="350" spans="1:26" ht="12" customHeight="1">
      <c r="A350" s="354"/>
      <c r="B350" s="326"/>
      <c r="C350" s="326"/>
      <c r="D350" s="326"/>
      <c r="E350" s="326"/>
      <c r="F350" s="326"/>
      <c r="G350" s="326"/>
      <c r="H350" s="326"/>
      <c r="I350" s="326"/>
      <c r="J350" s="351"/>
      <c r="K350" s="352"/>
      <c r="L350" s="326"/>
      <c r="M350" s="326"/>
      <c r="N350" s="326"/>
      <c r="O350" s="326"/>
      <c r="P350" s="326"/>
      <c r="Q350" s="326"/>
      <c r="R350" s="326"/>
      <c r="S350" s="326"/>
      <c r="T350" s="326"/>
      <c r="U350" s="326"/>
      <c r="V350" s="326"/>
      <c r="W350" s="326"/>
      <c r="X350" s="326"/>
      <c r="Y350" s="326"/>
      <c r="Z350" s="326"/>
    </row>
    <row r="351" spans="1:26" ht="12" customHeight="1">
      <c r="A351" s="354"/>
      <c r="B351" s="326"/>
      <c r="C351" s="326"/>
      <c r="D351" s="326"/>
      <c r="E351" s="326"/>
      <c r="F351" s="326"/>
      <c r="G351" s="326"/>
      <c r="H351" s="326"/>
      <c r="I351" s="326"/>
      <c r="J351" s="351"/>
      <c r="K351" s="352"/>
      <c r="L351" s="326"/>
      <c r="M351" s="326"/>
      <c r="N351" s="326"/>
      <c r="O351" s="326"/>
      <c r="P351" s="326"/>
      <c r="Q351" s="326"/>
      <c r="R351" s="326"/>
      <c r="S351" s="326"/>
      <c r="T351" s="326"/>
      <c r="U351" s="326"/>
      <c r="V351" s="326"/>
      <c r="W351" s="326"/>
      <c r="X351" s="326"/>
      <c r="Y351" s="326"/>
      <c r="Z351" s="326"/>
    </row>
    <row r="352" spans="1:26" ht="12" customHeight="1">
      <c r="A352" s="354"/>
      <c r="B352" s="326"/>
      <c r="C352" s="326"/>
      <c r="D352" s="326"/>
      <c r="E352" s="326"/>
      <c r="F352" s="326"/>
      <c r="G352" s="326"/>
      <c r="H352" s="326"/>
      <c r="I352" s="326"/>
      <c r="J352" s="351"/>
      <c r="K352" s="352"/>
      <c r="L352" s="326"/>
      <c r="M352" s="326"/>
      <c r="N352" s="326"/>
      <c r="O352" s="326"/>
      <c r="P352" s="326"/>
      <c r="Q352" s="326"/>
      <c r="R352" s="326"/>
      <c r="S352" s="326"/>
      <c r="T352" s="326"/>
      <c r="U352" s="326"/>
      <c r="V352" s="326"/>
      <c r="W352" s="326"/>
      <c r="X352" s="326"/>
      <c r="Y352" s="326"/>
      <c r="Z352" s="326"/>
    </row>
    <row r="353" spans="1:26" ht="12" customHeight="1">
      <c r="A353" s="354"/>
      <c r="B353" s="326"/>
      <c r="C353" s="326"/>
      <c r="D353" s="326"/>
      <c r="E353" s="326"/>
      <c r="F353" s="326"/>
      <c r="G353" s="326"/>
      <c r="H353" s="326"/>
      <c r="I353" s="326"/>
      <c r="J353" s="351"/>
      <c r="K353" s="352"/>
      <c r="L353" s="326"/>
      <c r="M353" s="326"/>
      <c r="N353" s="326"/>
      <c r="O353" s="326"/>
      <c r="P353" s="326"/>
      <c r="Q353" s="326"/>
      <c r="R353" s="326"/>
      <c r="S353" s="326"/>
      <c r="T353" s="326"/>
      <c r="U353" s="326"/>
      <c r="V353" s="326"/>
      <c r="W353" s="326"/>
      <c r="X353" s="326"/>
      <c r="Y353" s="326"/>
      <c r="Z353" s="326"/>
    </row>
    <row r="354" spans="1:26" ht="12" customHeight="1">
      <c r="A354" s="354"/>
      <c r="B354" s="326"/>
      <c r="C354" s="326"/>
      <c r="D354" s="326"/>
      <c r="E354" s="326"/>
      <c r="F354" s="326"/>
      <c r="G354" s="326"/>
      <c r="H354" s="326"/>
      <c r="I354" s="326"/>
      <c r="J354" s="351"/>
      <c r="K354" s="352"/>
      <c r="L354" s="326"/>
      <c r="M354" s="326"/>
      <c r="N354" s="326"/>
      <c r="O354" s="326"/>
      <c r="P354" s="326"/>
      <c r="Q354" s="326"/>
      <c r="R354" s="326"/>
      <c r="S354" s="326"/>
      <c r="T354" s="326"/>
      <c r="U354" s="326"/>
      <c r="V354" s="326"/>
      <c r="W354" s="326"/>
      <c r="X354" s="326"/>
      <c r="Y354" s="326"/>
      <c r="Z354" s="326"/>
    </row>
    <row r="355" spans="1:26" ht="12" customHeight="1">
      <c r="A355" s="354"/>
      <c r="B355" s="326"/>
      <c r="C355" s="326"/>
      <c r="D355" s="326"/>
      <c r="E355" s="326"/>
      <c r="F355" s="326"/>
      <c r="G355" s="326"/>
      <c r="H355" s="326"/>
      <c r="I355" s="326"/>
      <c r="J355" s="351"/>
      <c r="K355" s="352"/>
      <c r="L355" s="326"/>
      <c r="M355" s="326"/>
      <c r="N355" s="326"/>
      <c r="O355" s="326"/>
      <c r="P355" s="326"/>
      <c r="Q355" s="326"/>
      <c r="R355" s="326"/>
      <c r="S355" s="326"/>
      <c r="T355" s="326"/>
      <c r="U355" s="326"/>
      <c r="V355" s="326"/>
      <c r="W355" s="326"/>
      <c r="X355" s="326"/>
      <c r="Y355" s="326"/>
      <c r="Z355" s="326"/>
    </row>
    <row r="356" spans="1:26" ht="12" customHeight="1">
      <c r="A356" s="354"/>
      <c r="B356" s="326"/>
      <c r="C356" s="326"/>
      <c r="D356" s="326"/>
      <c r="E356" s="326"/>
      <c r="F356" s="326"/>
      <c r="G356" s="326"/>
      <c r="H356" s="326"/>
      <c r="I356" s="326"/>
      <c r="J356" s="351"/>
      <c r="K356" s="352"/>
      <c r="L356" s="326"/>
      <c r="M356" s="326"/>
      <c r="N356" s="326"/>
      <c r="O356" s="326"/>
      <c r="P356" s="326"/>
      <c r="Q356" s="326"/>
      <c r="R356" s="326"/>
      <c r="S356" s="326"/>
      <c r="T356" s="326"/>
      <c r="U356" s="326"/>
      <c r="V356" s="326"/>
      <c r="W356" s="326"/>
      <c r="X356" s="326"/>
      <c r="Y356" s="326"/>
      <c r="Z356" s="326"/>
    </row>
    <row r="357" spans="1:26" ht="12" customHeight="1">
      <c r="A357" s="354"/>
      <c r="B357" s="326"/>
      <c r="C357" s="326"/>
      <c r="D357" s="326"/>
      <c r="E357" s="326"/>
      <c r="F357" s="326"/>
      <c r="G357" s="326"/>
      <c r="H357" s="326"/>
      <c r="I357" s="326"/>
      <c r="J357" s="351"/>
      <c r="K357" s="352"/>
      <c r="L357" s="326"/>
      <c r="M357" s="326"/>
      <c r="N357" s="326"/>
      <c r="O357" s="326"/>
      <c r="P357" s="326"/>
      <c r="Q357" s="326"/>
      <c r="R357" s="326"/>
      <c r="S357" s="326"/>
      <c r="T357" s="326"/>
      <c r="U357" s="326"/>
      <c r="V357" s="326"/>
      <c r="W357" s="326"/>
      <c r="X357" s="326"/>
      <c r="Y357" s="326"/>
      <c r="Z357" s="326"/>
    </row>
    <row r="358" spans="1:26" ht="12" customHeight="1">
      <c r="A358" s="354"/>
      <c r="B358" s="326"/>
      <c r="C358" s="326"/>
      <c r="D358" s="326"/>
      <c r="E358" s="326"/>
      <c r="F358" s="326"/>
      <c r="G358" s="326"/>
      <c r="H358" s="326"/>
      <c r="I358" s="326"/>
      <c r="J358" s="351"/>
      <c r="K358" s="352"/>
      <c r="L358" s="326"/>
      <c r="M358" s="326"/>
      <c r="N358" s="326"/>
      <c r="O358" s="326"/>
      <c r="P358" s="326"/>
      <c r="Q358" s="326"/>
      <c r="R358" s="326"/>
      <c r="S358" s="326"/>
      <c r="T358" s="326"/>
      <c r="U358" s="326"/>
      <c r="V358" s="326"/>
      <c r="W358" s="326"/>
      <c r="X358" s="326"/>
      <c r="Y358" s="326"/>
      <c r="Z358" s="326"/>
    </row>
    <row r="359" spans="1:26" ht="12" customHeight="1">
      <c r="A359" s="354"/>
      <c r="B359" s="326"/>
      <c r="C359" s="326"/>
      <c r="D359" s="326"/>
      <c r="E359" s="326"/>
      <c r="F359" s="326"/>
      <c r="G359" s="326"/>
      <c r="H359" s="326"/>
      <c r="I359" s="326"/>
      <c r="J359" s="351"/>
      <c r="K359" s="352"/>
      <c r="L359" s="326"/>
      <c r="M359" s="326"/>
      <c r="N359" s="326"/>
      <c r="O359" s="326"/>
      <c r="P359" s="326"/>
      <c r="Q359" s="326"/>
      <c r="R359" s="326"/>
      <c r="S359" s="326"/>
      <c r="T359" s="326"/>
      <c r="U359" s="326"/>
      <c r="V359" s="326"/>
      <c r="W359" s="326"/>
      <c r="X359" s="326"/>
      <c r="Y359" s="326"/>
      <c r="Z359" s="326"/>
    </row>
    <row r="360" spans="1:26" ht="12" customHeight="1">
      <c r="A360" s="354"/>
      <c r="B360" s="326"/>
      <c r="C360" s="326"/>
      <c r="D360" s="326"/>
      <c r="E360" s="326"/>
      <c r="F360" s="326"/>
      <c r="G360" s="326"/>
      <c r="H360" s="326"/>
      <c r="I360" s="326"/>
      <c r="J360" s="351"/>
      <c r="K360" s="352"/>
      <c r="L360" s="326"/>
      <c r="M360" s="326"/>
      <c r="N360" s="326"/>
      <c r="O360" s="326"/>
      <c r="P360" s="326"/>
      <c r="Q360" s="326"/>
      <c r="R360" s="326"/>
      <c r="S360" s="326"/>
      <c r="T360" s="326"/>
      <c r="U360" s="326"/>
      <c r="V360" s="326"/>
      <c r="W360" s="326"/>
      <c r="X360" s="326"/>
      <c r="Y360" s="326"/>
      <c r="Z360" s="326"/>
    </row>
    <row r="361" spans="1:26" ht="12" customHeight="1">
      <c r="A361" s="354"/>
      <c r="B361" s="326"/>
      <c r="C361" s="326"/>
      <c r="D361" s="326"/>
      <c r="E361" s="326"/>
      <c r="F361" s="326"/>
      <c r="G361" s="326"/>
      <c r="H361" s="326"/>
      <c r="I361" s="326"/>
      <c r="J361" s="351"/>
      <c r="K361" s="352"/>
      <c r="L361" s="326"/>
      <c r="M361" s="326"/>
      <c r="N361" s="326"/>
      <c r="O361" s="326"/>
      <c r="P361" s="326"/>
      <c r="Q361" s="326"/>
      <c r="R361" s="326"/>
      <c r="S361" s="326"/>
      <c r="T361" s="326"/>
      <c r="U361" s="326"/>
      <c r="V361" s="326"/>
      <c r="W361" s="326"/>
      <c r="X361" s="326"/>
      <c r="Y361" s="326"/>
      <c r="Z361" s="326"/>
    </row>
    <row r="362" spans="1:26" ht="12" customHeight="1">
      <c r="A362" s="354"/>
      <c r="B362" s="326"/>
      <c r="C362" s="326"/>
      <c r="D362" s="326"/>
      <c r="E362" s="326"/>
      <c r="F362" s="326"/>
      <c r="G362" s="326"/>
      <c r="H362" s="326"/>
      <c r="I362" s="326"/>
      <c r="J362" s="351"/>
      <c r="K362" s="352"/>
      <c r="L362" s="326"/>
      <c r="M362" s="326"/>
      <c r="N362" s="326"/>
      <c r="O362" s="326"/>
      <c r="P362" s="326"/>
      <c r="Q362" s="326"/>
      <c r="R362" s="326"/>
      <c r="S362" s="326"/>
      <c r="T362" s="326"/>
      <c r="U362" s="326"/>
      <c r="V362" s="326"/>
      <c r="W362" s="326"/>
      <c r="X362" s="326"/>
      <c r="Y362" s="326"/>
      <c r="Z362" s="326"/>
    </row>
    <row r="363" spans="1:26" ht="12" customHeight="1">
      <c r="A363" s="354"/>
      <c r="B363" s="326"/>
      <c r="C363" s="326"/>
      <c r="D363" s="326"/>
      <c r="E363" s="326"/>
      <c r="F363" s="326"/>
      <c r="G363" s="326"/>
      <c r="H363" s="326"/>
      <c r="I363" s="326"/>
      <c r="J363" s="351"/>
      <c r="K363" s="352"/>
      <c r="L363" s="326"/>
      <c r="M363" s="326"/>
      <c r="N363" s="326"/>
      <c r="O363" s="326"/>
      <c r="P363" s="326"/>
      <c r="Q363" s="326"/>
      <c r="R363" s="326"/>
      <c r="S363" s="326"/>
      <c r="T363" s="326"/>
      <c r="U363" s="326"/>
      <c r="V363" s="326"/>
      <c r="W363" s="326"/>
      <c r="X363" s="326"/>
      <c r="Y363" s="326"/>
      <c r="Z363" s="326"/>
    </row>
    <row r="364" spans="1:26" ht="12" customHeight="1">
      <c r="A364" s="354"/>
      <c r="B364" s="326"/>
      <c r="C364" s="326"/>
      <c r="D364" s="326"/>
      <c r="E364" s="326"/>
      <c r="F364" s="326"/>
      <c r="G364" s="326"/>
      <c r="H364" s="326"/>
      <c r="I364" s="326"/>
      <c r="J364" s="351"/>
      <c r="K364" s="352"/>
      <c r="L364" s="326"/>
      <c r="M364" s="326"/>
      <c r="N364" s="326"/>
      <c r="O364" s="326"/>
      <c r="P364" s="326"/>
      <c r="Q364" s="326"/>
      <c r="R364" s="326"/>
      <c r="S364" s="326"/>
      <c r="T364" s="326"/>
      <c r="U364" s="326"/>
      <c r="V364" s="326"/>
      <c r="W364" s="326"/>
      <c r="X364" s="326"/>
      <c r="Y364" s="326"/>
      <c r="Z364" s="326"/>
    </row>
    <row r="365" spans="1:26" ht="12" customHeight="1">
      <c r="A365" s="354"/>
      <c r="B365" s="326"/>
      <c r="C365" s="326"/>
      <c r="D365" s="326"/>
      <c r="E365" s="326"/>
      <c r="F365" s="326"/>
      <c r="G365" s="326"/>
      <c r="H365" s="326"/>
      <c r="I365" s="326"/>
      <c r="J365" s="351"/>
      <c r="K365" s="352"/>
      <c r="L365" s="326"/>
      <c r="M365" s="326"/>
      <c r="N365" s="326"/>
      <c r="O365" s="326"/>
      <c r="P365" s="326"/>
      <c r="Q365" s="326"/>
      <c r="R365" s="326"/>
      <c r="S365" s="326"/>
      <c r="T365" s="326"/>
      <c r="U365" s="326"/>
      <c r="V365" s="326"/>
      <c r="W365" s="326"/>
      <c r="X365" s="326"/>
      <c r="Y365" s="326"/>
      <c r="Z365" s="326"/>
    </row>
    <row r="366" spans="1:26" ht="12" customHeight="1">
      <c r="A366" s="354"/>
      <c r="B366" s="326"/>
      <c r="C366" s="326"/>
      <c r="D366" s="326"/>
      <c r="E366" s="326"/>
      <c r="F366" s="326"/>
      <c r="G366" s="326"/>
      <c r="H366" s="326"/>
      <c r="I366" s="326"/>
      <c r="J366" s="351"/>
      <c r="K366" s="352"/>
      <c r="L366" s="326"/>
      <c r="M366" s="326"/>
      <c r="N366" s="326"/>
      <c r="O366" s="326"/>
      <c r="P366" s="326"/>
      <c r="Q366" s="326"/>
      <c r="R366" s="326"/>
      <c r="S366" s="326"/>
      <c r="T366" s="326"/>
      <c r="U366" s="326"/>
      <c r="V366" s="326"/>
      <c r="W366" s="326"/>
      <c r="X366" s="326"/>
      <c r="Y366" s="326"/>
      <c r="Z366" s="326"/>
    </row>
    <row r="367" spans="1:26" ht="12" customHeight="1">
      <c r="A367" s="354"/>
      <c r="B367" s="326"/>
      <c r="C367" s="326"/>
      <c r="D367" s="326"/>
      <c r="E367" s="326"/>
      <c r="F367" s="326"/>
      <c r="G367" s="326"/>
      <c r="H367" s="326"/>
      <c r="I367" s="326"/>
      <c r="J367" s="351"/>
      <c r="K367" s="352"/>
      <c r="L367" s="326"/>
      <c r="M367" s="326"/>
      <c r="N367" s="326"/>
      <c r="O367" s="326"/>
      <c r="P367" s="326"/>
      <c r="Q367" s="326"/>
      <c r="R367" s="326"/>
      <c r="S367" s="326"/>
      <c r="T367" s="326"/>
      <c r="U367" s="326"/>
      <c r="V367" s="326"/>
      <c r="W367" s="326"/>
      <c r="X367" s="326"/>
      <c r="Y367" s="326"/>
      <c r="Z367" s="326"/>
    </row>
    <row r="368" spans="1:26" ht="12" customHeight="1">
      <c r="A368" s="354"/>
      <c r="B368" s="326"/>
      <c r="C368" s="326"/>
      <c r="D368" s="326"/>
      <c r="E368" s="326"/>
      <c r="F368" s="326"/>
      <c r="G368" s="326"/>
      <c r="H368" s="326"/>
      <c r="I368" s="326"/>
      <c r="J368" s="351"/>
      <c r="K368" s="352"/>
      <c r="L368" s="326"/>
      <c r="M368" s="326"/>
      <c r="N368" s="326"/>
      <c r="O368" s="326"/>
      <c r="P368" s="326"/>
      <c r="Q368" s="326"/>
      <c r="R368" s="326"/>
      <c r="S368" s="326"/>
      <c r="T368" s="326"/>
      <c r="U368" s="326"/>
      <c r="V368" s="326"/>
      <c r="W368" s="326"/>
      <c r="X368" s="326"/>
      <c r="Y368" s="326"/>
      <c r="Z368" s="326"/>
    </row>
    <row r="369" spans="1:26" ht="12" customHeight="1">
      <c r="A369" s="354"/>
      <c r="B369" s="326"/>
      <c r="C369" s="326"/>
      <c r="D369" s="326"/>
      <c r="E369" s="326"/>
      <c r="F369" s="326"/>
      <c r="G369" s="326"/>
      <c r="H369" s="326"/>
      <c r="I369" s="326"/>
      <c r="J369" s="351"/>
      <c r="K369" s="352"/>
      <c r="L369" s="326"/>
      <c r="M369" s="326"/>
      <c r="N369" s="326"/>
      <c r="O369" s="326"/>
      <c r="P369" s="326"/>
      <c r="Q369" s="326"/>
      <c r="R369" s="326"/>
      <c r="S369" s="326"/>
      <c r="T369" s="326"/>
      <c r="U369" s="326"/>
      <c r="V369" s="326"/>
      <c r="W369" s="326"/>
      <c r="X369" s="326"/>
      <c r="Y369" s="326"/>
      <c r="Z369" s="326"/>
    </row>
    <row r="370" spans="1:26" ht="12" customHeight="1">
      <c r="A370" s="354"/>
      <c r="B370" s="326"/>
      <c r="C370" s="326"/>
      <c r="D370" s="326"/>
      <c r="E370" s="326"/>
      <c r="F370" s="326"/>
      <c r="G370" s="326"/>
      <c r="H370" s="326"/>
      <c r="I370" s="326"/>
      <c r="J370" s="351"/>
      <c r="K370" s="352"/>
      <c r="L370" s="326"/>
      <c r="M370" s="326"/>
      <c r="N370" s="326"/>
      <c r="O370" s="326"/>
      <c r="P370" s="326"/>
      <c r="Q370" s="326"/>
      <c r="R370" s="326"/>
      <c r="S370" s="326"/>
      <c r="T370" s="326"/>
      <c r="U370" s="326"/>
      <c r="V370" s="326"/>
      <c r="W370" s="326"/>
      <c r="X370" s="326"/>
      <c r="Y370" s="326"/>
      <c r="Z370" s="326"/>
    </row>
    <row r="371" spans="1:26" ht="12" customHeight="1">
      <c r="A371" s="354"/>
      <c r="B371" s="326"/>
      <c r="C371" s="326"/>
      <c r="D371" s="326"/>
      <c r="E371" s="326"/>
      <c r="F371" s="326"/>
      <c r="G371" s="326"/>
      <c r="H371" s="326"/>
      <c r="I371" s="326"/>
      <c r="J371" s="351"/>
      <c r="K371" s="352"/>
      <c r="L371" s="326"/>
      <c r="M371" s="326"/>
      <c r="N371" s="326"/>
      <c r="O371" s="326"/>
      <c r="P371" s="326"/>
      <c r="Q371" s="326"/>
      <c r="R371" s="326"/>
      <c r="S371" s="326"/>
      <c r="T371" s="326"/>
      <c r="U371" s="326"/>
      <c r="V371" s="326"/>
      <c r="W371" s="326"/>
      <c r="X371" s="326"/>
      <c r="Y371" s="326"/>
      <c r="Z371" s="326"/>
    </row>
    <row r="372" spans="1:26" ht="12" customHeight="1">
      <c r="A372" s="354"/>
      <c r="B372" s="326"/>
      <c r="C372" s="326"/>
      <c r="D372" s="326"/>
      <c r="E372" s="326"/>
      <c r="F372" s="326"/>
      <c r="G372" s="326"/>
      <c r="H372" s="326"/>
      <c r="I372" s="326"/>
      <c r="J372" s="351"/>
      <c r="K372" s="352"/>
      <c r="L372" s="326"/>
      <c r="M372" s="326"/>
      <c r="N372" s="326"/>
      <c r="O372" s="326"/>
      <c r="P372" s="326"/>
      <c r="Q372" s="326"/>
      <c r="R372" s="326"/>
      <c r="S372" s="326"/>
      <c r="T372" s="326"/>
      <c r="U372" s="326"/>
      <c r="V372" s="326"/>
      <c r="W372" s="326"/>
      <c r="X372" s="326"/>
      <c r="Y372" s="326"/>
      <c r="Z372" s="326"/>
    </row>
    <row r="373" spans="1:26" ht="12" customHeight="1">
      <c r="A373" s="354"/>
      <c r="B373" s="326"/>
      <c r="C373" s="326"/>
      <c r="D373" s="326"/>
      <c r="E373" s="326"/>
      <c r="F373" s="326"/>
      <c r="G373" s="326"/>
      <c r="H373" s="326"/>
      <c r="I373" s="326"/>
      <c r="J373" s="351"/>
      <c r="K373" s="352"/>
      <c r="L373" s="326"/>
      <c r="M373" s="326"/>
      <c r="N373" s="326"/>
      <c r="O373" s="326"/>
      <c r="P373" s="326"/>
      <c r="Q373" s="326"/>
      <c r="R373" s="326"/>
      <c r="S373" s="326"/>
      <c r="T373" s="326"/>
      <c r="U373" s="326"/>
      <c r="V373" s="326"/>
      <c r="W373" s="326"/>
      <c r="X373" s="326"/>
      <c r="Y373" s="326"/>
      <c r="Z373" s="326"/>
    </row>
    <row r="374" spans="1:26" ht="12" customHeight="1">
      <c r="A374" s="354"/>
      <c r="B374" s="326"/>
      <c r="C374" s="326"/>
      <c r="D374" s="326"/>
      <c r="E374" s="326"/>
      <c r="F374" s="326"/>
      <c r="G374" s="326"/>
      <c r="H374" s="326"/>
      <c r="I374" s="326"/>
      <c r="J374" s="351"/>
      <c r="K374" s="352"/>
      <c r="L374" s="326"/>
      <c r="M374" s="326"/>
      <c r="N374" s="326"/>
      <c r="O374" s="326"/>
      <c r="P374" s="326"/>
      <c r="Q374" s="326"/>
      <c r="R374" s="326"/>
      <c r="S374" s="326"/>
      <c r="T374" s="326"/>
      <c r="U374" s="326"/>
      <c r="V374" s="326"/>
      <c r="W374" s="326"/>
      <c r="X374" s="326"/>
      <c r="Y374" s="326"/>
      <c r="Z374" s="326"/>
    </row>
    <row r="375" spans="1:26" ht="12" customHeight="1">
      <c r="A375" s="354"/>
      <c r="B375" s="326"/>
      <c r="C375" s="326"/>
      <c r="D375" s="326"/>
      <c r="E375" s="326"/>
      <c r="F375" s="326"/>
      <c r="G375" s="326"/>
      <c r="H375" s="326"/>
      <c r="I375" s="326"/>
      <c r="J375" s="351"/>
      <c r="K375" s="352"/>
      <c r="L375" s="326"/>
      <c r="M375" s="326"/>
      <c r="N375" s="326"/>
      <c r="O375" s="326"/>
      <c r="P375" s="326"/>
      <c r="Q375" s="326"/>
      <c r="R375" s="326"/>
      <c r="S375" s="326"/>
      <c r="T375" s="326"/>
      <c r="U375" s="326"/>
      <c r="V375" s="326"/>
      <c r="W375" s="326"/>
      <c r="X375" s="326"/>
      <c r="Y375" s="326"/>
      <c r="Z375" s="326"/>
    </row>
    <row r="376" spans="1:26" ht="12" customHeight="1">
      <c r="A376" s="354"/>
      <c r="B376" s="326"/>
      <c r="C376" s="326"/>
      <c r="D376" s="326"/>
      <c r="E376" s="326"/>
      <c r="F376" s="326"/>
      <c r="G376" s="326"/>
      <c r="H376" s="326"/>
      <c r="I376" s="326"/>
      <c r="J376" s="351"/>
      <c r="K376" s="352"/>
      <c r="L376" s="326"/>
      <c r="M376" s="326"/>
      <c r="N376" s="326"/>
      <c r="O376" s="326"/>
      <c r="P376" s="326"/>
      <c r="Q376" s="326"/>
      <c r="R376" s="326"/>
      <c r="S376" s="326"/>
      <c r="T376" s="326"/>
      <c r="U376" s="326"/>
      <c r="V376" s="326"/>
      <c r="W376" s="326"/>
      <c r="X376" s="326"/>
      <c r="Y376" s="326"/>
      <c r="Z376" s="326"/>
    </row>
    <row r="377" spans="1:26" ht="12" customHeight="1">
      <c r="A377" s="354"/>
      <c r="B377" s="326"/>
      <c r="C377" s="326"/>
      <c r="D377" s="326"/>
      <c r="E377" s="326"/>
      <c r="F377" s="326"/>
      <c r="G377" s="326"/>
      <c r="H377" s="326"/>
      <c r="I377" s="326"/>
      <c r="J377" s="351"/>
      <c r="K377" s="352"/>
      <c r="L377" s="326"/>
      <c r="M377" s="326"/>
      <c r="N377" s="326"/>
      <c r="O377" s="326"/>
      <c r="P377" s="326"/>
      <c r="Q377" s="326"/>
      <c r="R377" s="326"/>
      <c r="S377" s="326"/>
      <c r="T377" s="326"/>
      <c r="U377" s="326"/>
      <c r="V377" s="326"/>
      <c r="W377" s="326"/>
      <c r="X377" s="326"/>
      <c r="Y377" s="326"/>
      <c r="Z377" s="326"/>
    </row>
    <row r="378" spans="1:26" ht="12" customHeight="1">
      <c r="A378" s="354"/>
      <c r="B378" s="326"/>
      <c r="C378" s="326"/>
      <c r="D378" s="326"/>
      <c r="E378" s="326"/>
      <c r="F378" s="326"/>
      <c r="G378" s="326"/>
      <c r="H378" s="326"/>
      <c r="I378" s="326"/>
      <c r="J378" s="351"/>
      <c r="K378" s="352"/>
      <c r="L378" s="326"/>
      <c r="M378" s="326"/>
      <c r="N378" s="326"/>
      <c r="O378" s="326"/>
      <c r="P378" s="326"/>
      <c r="Q378" s="326"/>
      <c r="R378" s="326"/>
      <c r="S378" s="326"/>
      <c r="T378" s="326"/>
      <c r="U378" s="326"/>
      <c r="V378" s="326"/>
      <c r="W378" s="326"/>
      <c r="X378" s="326"/>
      <c r="Y378" s="326"/>
      <c r="Z378" s="326"/>
    </row>
    <row r="379" spans="1:26" ht="12" customHeight="1">
      <c r="A379" s="354"/>
      <c r="B379" s="326"/>
      <c r="C379" s="326"/>
      <c r="D379" s="326"/>
      <c r="E379" s="326"/>
      <c r="F379" s="326"/>
      <c r="G379" s="326"/>
      <c r="H379" s="326"/>
      <c r="I379" s="326"/>
      <c r="J379" s="351"/>
      <c r="K379" s="352"/>
      <c r="L379" s="326"/>
      <c r="M379" s="326"/>
      <c r="N379" s="326"/>
      <c r="O379" s="326"/>
      <c r="P379" s="326"/>
      <c r="Q379" s="326"/>
      <c r="R379" s="326"/>
      <c r="S379" s="326"/>
      <c r="T379" s="326"/>
      <c r="U379" s="326"/>
      <c r="V379" s="326"/>
      <c r="W379" s="326"/>
      <c r="X379" s="326"/>
      <c r="Y379" s="326"/>
      <c r="Z379" s="326"/>
    </row>
    <row r="380" spans="1:26" ht="12" customHeight="1">
      <c r="A380" s="354"/>
      <c r="B380" s="326"/>
      <c r="C380" s="326"/>
      <c r="D380" s="326"/>
      <c r="E380" s="326"/>
      <c r="F380" s="326"/>
      <c r="G380" s="326"/>
      <c r="H380" s="326"/>
      <c r="I380" s="326"/>
      <c r="J380" s="351"/>
      <c r="K380" s="352"/>
      <c r="L380" s="326"/>
      <c r="M380" s="326"/>
      <c r="N380" s="326"/>
      <c r="O380" s="326"/>
      <c r="P380" s="326"/>
      <c r="Q380" s="326"/>
      <c r="R380" s="326"/>
      <c r="S380" s="326"/>
      <c r="T380" s="326"/>
      <c r="U380" s="326"/>
      <c r="V380" s="326"/>
      <c r="W380" s="326"/>
      <c r="X380" s="326"/>
      <c r="Y380" s="326"/>
      <c r="Z380" s="326"/>
    </row>
    <row r="381" spans="1:26" ht="12" customHeight="1">
      <c r="A381" s="354"/>
      <c r="B381" s="326"/>
      <c r="C381" s="326"/>
      <c r="D381" s="326"/>
      <c r="E381" s="326"/>
      <c r="F381" s="326"/>
      <c r="G381" s="326"/>
      <c r="H381" s="326"/>
      <c r="I381" s="326"/>
      <c r="J381" s="351"/>
      <c r="K381" s="352"/>
      <c r="L381" s="326"/>
      <c r="M381" s="326"/>
      <c r="N381" s="326"/>
      <c r="O381" s="326"/>
      <c r="P381" s="326"/>
      <c r="Q381" s="326"/>
      <c r="R381" s="326"/>
      <c r="S381" s="326"/>
      <c r="T381" s="326"/>
      <c r="U381" s="326"/>
      <c r="V381" s="326"/>
      <c r="W381" s="326"/>
      <c r="X381" s="326"/>
      <c r="Y381" s="326"/>
      <c r="Z381" s="326"/>
    </row>
    <row r="382" spans="1:26" ht="12" customHeight="1">
      <c r="A382" s="354"/>
      <c r="B382" s="326"/>
      <c r="C382" s="326"/>
      <c r="D382" s="326"/>
      <c r="E382" s="326"/>
      <c r="F382" s="326"/>
      <c r="G382" s="326"/>
      <c r="H382" s="326"/>
      <c r="I382" s="326"/>
      <c r="J382" s="351"/>
      <c r="K382" s="352"/>
      <c r="L382" s="326"/>
      <c r="M382" s="326"/>
      <c r="N382" s="326"/>
      <c r="O382" s="326"/>
      <c r="P382" s="326"/>
      <c r="Q382" s="326"/>
      <c r="R382" s="326"/>
      <c r="S382" s="326"/>
      <c r="T382" s="326"/>
      <c r="U382" s="326"/>
      <c r="V382" s="326"/>
      <c r="W382" s="326"/>
      <c r="X382" s="326"/>
      <c r="Y382" s="326"/>
      <c r="Z382" s="326"/>
    </row>
    <row r="383" spans="1:26" ht="12" customHeight="1">
      <c r="A383" s="354"/>
      <c r="B383" s="326"/>
      <c r="C383" s="326"/>
      <c r="D383" s="326"/>
      <c r="E383" s="326"/>
      <c r="F383" s="326"/>
      <c r="G383" s="326"/>
      <c r="H383" s="326"/>
      <c r="I383" s="326"/>
      <c r="J383" s="351"/>
      <c r="K383" s="352"/>
      <c r="L383" s="326"/>
      <c r="M383" s="326"/>
      <c r="N383" s="326"/>
      <c r="O383" s="326"/>
      <c r="P383" s="326"/>
      <c r="Q383" s="326"/>
      <c r="R383" s="326"/>
      <c r="S383" s="326"/>
      <c r="T383" s="326"/>
      <c r="U383" s="326"/>
      <c r="V383" s="326"/>
      <c r="W383" s="326"/>
      <c r="X383" s="326"/>
      <c r="Y383" s="326"/>
      <c r="Z383" s="326"/>
    </row>
    <row r="384" spans="1:26" ht="12" customHeight="1">
      <c r="A384" s="354"/>
      <c r="B384" s="326"/>
      <c r="C384" s="326"/>
      <c r="D384" s="326"/>
      <c r="E384" s="326"/>
      <c r="F384" s="326"/>
      <c r="G384" s="326"/>
      <c r="H384" s="326"/>
      <c r="I384" s="326"/>
      <c r="J384" s="351"/>
      <c r="K384" s="352"/>
      <c r="L384" s="326"/>
      <c r="M384" s="326"/>
      <c r="N384" s="326"/>
      <c r="O384" s="326"/>
      <c r="P384" s="326"/>
      <c r="Q384" s="326"/>
      <c r="R384" s="326"/>
      <c r="S384" s="326"/>
      <c r="T384" s="326"/>
      <c r="U384" s="326"/>
      <c r="V384" s="326"/>
      <c r="W384" s="326"/>
      <c r="X384" s="326"/>
      <c r="Y384" s="326"/>
      <c r="Z384" s="326"/>
    </row>
    <row r="385" spans="1:26" ht="12" customHeight="1">
      <c r="A385" s="354"/>
      <c r="B385" s="326"/>
      <c r="C385" s="326"/>
      <c r="D385" s="326"/>
      <c r="E385" s="326"/>
      <c r="F385" s="326"/>
      <c r="G385" s="326"/>
      <c r="H385" s="326"/>
      <c r="I385" s="326"/>
      <c r="J385" s="351"/>
      <c r="K385" s="352"/>
      <c r="L385" s="326"/>
      <c r="M385" s="326"/>
      <c r="N385" s="326"/>
      <c r="O385" s="326"/>
      <c r="P385" s="326"/>
      <c r="Q385" s="326"/>
      <c r="R385" s="326"/>
      <c r="S385" s="326"/>
      <c r="T385" s="326"/>
      <c r="U385" s="326"/>
      <c r="V385" s="326"/>
      <c r="W385" s="326"/>
      <c r="X385" s="326"/>
      <c r="Y385" s="326"/>
      <c r="Z385" s="326"/>
    </row>
    <row r="386" spans="1:26" ht="12" customHeight="1">
      <c r="A386" s="354"/>
      <c r="B386" s="326"/>
      <c r="C386" s="326"/>
      <c r="D386" s="326"/>
      <c r="E386" s="326"/>
      <c r="F386" s="326"/>
      <c r="G386" s="326"/>
      <c r="H386" s="326"/>
      <c r="I386" s="326"/>
      <c r="J386" s="351"/>
      <c r="K386" s="352"/>
      <c r="L386" s="326"/>
      <c r="M386" s="326"/>
      <c r="N386" s="326"/>
      <c r="O386" s="326"/>
      <c r="P386" s="326"/>
      <c r="Q386" s="326"/>
      <c r="R386" s="326"/>
      <c r="S386" s="326"/>
      <c r="T386" s="326"/>
      <c r="U386" s="326"/>
      <c r="V386" s="326"/>
      <c r="W386" s="326"/>
      <c r="X386" s="326"/>
      <c r="Y386" s="326"/>
      <c r="Z386" s="326"/>
    </row>
    <row r="387" spans="1:26" ht="12" customHeight="1">
      <c r="A387" s="354"/>
      <c r="B387" s="326"/>
      <c r="C387" s="326"/>
      <c r="D387" s="326"/>
      <c r="E387" s="326"/>
      <c r="F387" s="326"/>
      <c r="G387" s="326"/>
      <c r="H387" s="326"/>
      <c r="I387" s="326"/>
      <c r="J387" s="351"/>
      <c r="K387" s="352"/>
      <c r="L387" s="326"/>
      <c r="M387" s="326"/>
      <c r="N387" s="326"/>
      <c r="O387" s="326"/>
      <c r="P387" s="326"/>
      <c r="Q387" s="326"/>
      <c r="R387" s="326"/>
      <c r="S387" s="326"/>
      <c r="T387" s="326"/>
      <c r="U387" s="326"/>
      <c r="V387" s="326"/>
      <c r="W387" s="326"/>
      <c r="X387" s="326"/>
      <c r="Y387" s="326"/>
      <c r="Z387" s="326"/>
    </row>
    <row r="388" spans="1:26" ht="12" customHeight="1">
      <c r="A388" s="354"/>
      <c r="B388" s="326"/>
      <c r="C388" s="326"/>
      <c r="D388" s="326"/>
      <c r="E388" s="326"/>
      <c r="F388" s="326"/>
      <c r="G388" s="326"/>
      <c r="H388" s="326"/>
      <c r="I388" s="326"/>
      <c r="J388" s="351"/>
      <c r="K388" s="352"/>
      <c r="L388" s="326"/>
      <c r="M388" s="326"/>
      <c r="N388" s="326"/>
      <c r="O388" s="326"/>
      <c r="P388" s="326"/>
      <c r="Q388" s="326"/>
      <c r="R388" s="326"/>
      <c r="S388" s="326"/>
      <c r="T388" s="326"/>
      <c r="U388" s="326"/>
      <c r="V388" s="326"/>
      <c r="W388" s="326"/>
      <c r="X388" s="326"/>
      <c r="Y388" s="326"/>
      <c r="Z388" s="326"/>
    </row>
    <row r="389" spans="1:26" ht="12" customHeight="1">
      <c r="A389" s="354"/>
      <c r="B389" s="326"/>
      <c r="C389" s="326"/>
      <c r="D389" s="326"/>
      <c r="E389" s="326"/>
      <c r="F389" s="326"/>
      <c r="G389" s="326"/>
      <c r="H389" s="326"/>
      <c r="I389" s="326"/>
      <c r="J389" s="351"/>
      <c r="K389" s="352"/>
      <c r="L389" s="326"/>
      <c r="M389" s="326"/>
      <c r="N389" s="326"/>
      <c r="O389" s="326"/>
      <c r="P389" s="326"/>
      <c r="Q389" s="326"/>
      <c r="R389" s="326"/>
      <c r="S389" s="326"/>
      <c r="T389" s="326"/>
      <c r="U389" s="326"/>
      <c r="V389" s="326"/>
      <c r="W389" s="326"/>
      <c r="X389" s="326"/>
      <c r="Y389" s="326"/>
      <c r="Z389" s="326"/>
    </row>
    <row r="390" spans="1:26" ht="12" customHeight="1">
      <c r="A390" s="354"/>
      <c r="B390" s="326"/>
      <c r="C390" s="326"/>
      <c r="D390" s="326"/>
      <c r="E390" s="326"/>
      <c r="F390" s="326"/>
      <c r="G390" s="326"/>
      <c r="H390" s="326"/>
      <c r="I390" s="326"/>
      <c r="J390" s="351"/>
      <c r="K390" s="352"/>
      <c r="L390" s="326"/>
      <c r="M390" s="326"/>
      <c r="N390" s="326"/>
      <c r="O390" s="326"/>
      <c r="P390" s="326"/>
      <c r="Q390" s="326"/>
      <c r="R390" s="326"/>
      <c r="S390" s="326"/>
      <c r="T390" s="326"/>
      <c r="U390" s="326"/>
      <c r="V390" s="326"/>
      <c r="W390" s="326"/>
      <c r="X390" s="326"/>
      <c r="Y390" s="326"/>
      <c r="Z390" s="326"/>
    </row>
    <row r="391" spans="1:26" ht="12" customHeight="1">
      <c r="A391" s="354"/>
      <c r="B391" s="326"/>
      <c r="C391" s="326"/>
      <c r="D391" s="326"/>
      <c r="E391" s="326"/>
      <c r="F391" s="326"/>
      <c r="G391" s="326"/>
      <c r="H391" s="326"/>
      <c r="I391" s="326"/>
      <c r="J391" s="351"/>
      <c r="K391" s="352"/>
      <c r="L391" s="326"/>
      <c r="M391" s="326"/>
      <c r="N391" s="326"/>
      <c r="O391" s="326"/>
      <c r="P391" s="326"/>
      <c r="Q391" s="326"/>
      <c r="R391" s="326"/>
      <c r="S391" s="326"/>
      <c r="T391" s="326"/>
      <c r="U391" s="326"/>
      <c r="V391" s="326"/>
      <c r="W391" s="326"/>
      <c r="X391" s="326"/>
      <c r="Y391" s="326"/>
      <c r="Z391" s="326"/>
    </row>
    <row r="392" spans="1:26" ht="12" customHeight="1">
      <c r="A392" s="354"/>
      <c r="B392" s="326"/>
      <c r="C392" s="326"/>
      <c r="D392" s="326"/>
      <c r="E392" s="326"/>
      <c r="F392" s="326"/>
      <c r="G392" s="326"/>
      <c r="H392" s="326"/>
      <c r="I392" s="326"/>
      <c r="J392" s="351"/>
      <c r="K392" s="352"/>
      <c r="L392" s="326"/>
      <c r="M392" s="326"/>
      <c r="N392" s="326"/>
      <c r="O392" s="326"/>
      <c r="P392" s="326"/>
      <c r="Q392" s="326"/>
      <c r="R392" s="326"/>
      <c r="S392" s="326"/>
      <c r="T392" s="326"/>
      <c r="U392" s="326"/>
      <c r="V392" s="326"/>
      <c r="W392" s="326"/>
      <c r="X392" s="326"/>
      <c r="Y392" s="326"/>
      <c r="Z392" s="326"/>
    </row>
    <row r="393" spans="1:26" ht="12" customHeight="1">
      <c r="A393" s="354"/>
      <c r="B393" s="326"/>
      <c r="C393" s="326"/>
      <c r="D393" s="326"/>
      <c r="E393" s="326"/>
      <c r="F393" s="326"/>
      <c r="G393" s="326"/>
      <c r="H393" s="326"/>
      <c r="I393" s="326"/>
      <c r="J393" s="351"/>
      <c r="K393" s="352"/>
      <c r="L393" s="326"/>
      <c r="M393" s="326"/>
      <c r="N393" s="326"/>
      <c r="O393" s="326"/>
      <c r="P393" s="326"/>
      <c r="Q393" s="326"/>
      <c r="R393" s="326"/>
      <c r="S393" s="326"/>
      <c r="T393" s="326"/>
      <c r="U393" s="326"/>
      <c r="V393" s="326"/>
      <c r="W393" s="326"/>
      <c r="X393" s="326"/>
      <c r="Y393" s="326"/>
      <c r="Z393" s="326"/>
    </row>
    <row r="394" spans="1:26" ht="12" customHeight="1">
      <c r="A394" s="354"/>
      <c r="B394" s="326"/>
      <c r="C394" s="326"/>
      <c r="D394" s="326"/>
      <c r="E394" s="326"/>
      <c r="F394" s="326"/>
      <c r="G394" s="326"/>
      <c r="H394" s="326"/>
      <c r="I394" s="326"/>
      <c r="J394" s="351"/>
      <c r="K394" s="352"/>
      <c r="L394" s="326"/>
      <c r="M394" s="326"/>
      <c r="N394" s="326"/>
      <c r="O394" s="326"/>
      <c r="P394" s="326"/>
      <c r="Q394" s="326"/>
      <c r="R394" s="326"/>
      <c r="S394" s="326"/>
      <c r="T394" s="326"/>
      <c r="U394" s="326"/>
      <c r="V394" s="326"/>
      <c r="W394" s="326"/>
      <c r="X394" s="326"/>
      <c r="Y394" s="326"/>
      <c r="Z394" s="326"/>
    </row>
    <row r="395" spans="1:26" ht="12" customHeight="1">
      <c r="A395" s="354"/>
      <c r="B395" s="326"/>
      <c r="C395" s="326"/>
      <c r="D395" s="326"/>
      <c r="E395" s="326"/>
      <c r="F395" s="326"/>
      <c r="G395" s="326"/>
      <c r="H395" s="326"/>
      <c r="I395" s="326"/>
      <c r="J395" s="351"/>
      <c r="K395" s="352"/>
      <c r="L395" s="326"/>
      <c r="M395" s="326"/>
      <c r="N395" s="326"/>
      <c r="O395" s="326"/>
      <c r="P395" s="326"/>
      <c r="Q395" s="326"/>
      <c r="R395" s="326"/>
      <c r="S395" s="326"/>
      <c r="T395" s="326"/>
      <c r="U395" s="326"/>
      <c r="V395" s="326"/>
      <c r="W395" s="326"/>
      <c r="X395" s="326"/>
      <c r="Y395" s="326"/>
      <c r="Z395" s="326"/>
    </row>
    <row r="396" spans="1:26" ht="12" customHeight="1">
      <c r="A396" s="354"/>
      <c r="B396" s="326"/>
      <c r="C396" s="326"/>
      <c r="D396" s="326"/>
      <c r="E396" s="326"/>
      <c r="F396" s="326"/>
      <c r="G396" s="326"/>
      <c r="H396" s="326"/>
      <c r="I396" s="326"/>
      <c r="J396" s="351"/>
      <c r="K396" s="352"/>
      <c r="L396" s="326"/>
      <c r="M396" s="326"/>
      <c r="N396" s="326"/>
      <c r="O396" s="326"/>
      <c r="P396" s="326"/>
      <c r="Q396" s="326"/>
      <c r="R396" s="326"/>
      <c r="S396" s="326"/>
      <c r="T396" s="326"/>
      <c r="U396" s="326"/>
      <c r="V396" s="326"/>
      <c r="W396" s="326"/>
      <c r="X396" s="326"/>
      <c r="Y396" s="326"/>
      <c r="Z396" s="326"/>
    </row>
    <row r="397" spans="1:26" ht="12" customHeight="1">
      <c r="A397" s="354"/>
      <c r="B397" s="326"/>
      <c r="C397" s="326"/>
      <c r="D397" s="326"/>
      <c r="E397" s="326"/>
      <c r="F397" s="326"/>
      <c r="G397" s="326"/>
      <c r="H397" s="326"/>
      <c r="I397" s="326"/>
      <c r="J397" s="351"/>
      <c r="K397" s="352"/>
      <c r="L397" s="326"/>
      <c r="M397" s="326"/>
      <c r="N397" s="326"/>
      <c r="O397" s="326"/>
      <c r="P397" s="326"/>
      <c r="Q397" s="326"/>
      <c r="R397" s="326"/>
      <c r="S397" s="326"/>
      <c r="T397" s="326"/>
      <c r="U397" s="326"/>
      <c r="V397" s="326"/>
      <c r="W397" s="326"/>
      <c r="X397" s="326"/>
      <c r="Y397" s="326"/>
      <c r="Z397" s="326"/>
    </row>
    <row r="398" spans="1:26" ht="12" customHeight="1">
      <c r="A398" s="354"/>
      <c r="B398" s="326"/>
      <c r="C398" s="326"/>
      <c r="D398" s="326"/>
      <c r="E398" s="326"/>
      <c r="F398" s="326"/>
      <c r="G398" s="326"/>
      <c r="H398" s="326"/>
      <c r="I398" s="326"/>
      <c r="J398" s="351"/>
      <c r="K398" s="352"/>
      <c r="L398" s="326"/>
      <c r="M398" s="326"/>
      <c r="N398" s="326"/>
      <c r="O398" s="326"/>
      <c r="P398" s="326"/>
      <c r="Q398" s="326"/>
      <c r="R398" s="326"/>
      <c r="S398" s="326"/>
      <c r="T398" s="326"/>
      <c r="U398" s="326"/>
      <c r="V398" s="326"/>
      <c r="W398" s="326"/>
      <c r="X398" s="326"/>
      <c r="Y398" s="326"/>
      <c r="Z398" s="326"/>
    </row>
    <row r="399" spans="1:26" ht="12" customHeight="1">
      <c r="A399" s="354"/>
      <c r="B399" s="326"/>
      <c r="C399" s="326"/>
      <c r="D399" s="326"/>
      <c r="E399" s="326"/>
      <c r="F399" s="326"/>
      <c r="G399" s="326"/>
      <c r="H399" s="326"/>
      <c r="I399" s="326"/>
      <c r="J399" s="351"/>
      <c r="K399" s="352"/>
      <c r="L399" s="326"/>
      <c r="M399" s="326"/>
      <c r="N399" s="326"/>
      <c r="O399" s="326"/>
      <c r="P399" s="326"/>
      <c r="Q399" s="326"/>
      <c r="R399" s="326"/>
      <c r="S399" s="326"/>
      <c r="T399" s="326"/>
      <c r="U399" s="326"/>
      <c r="V399" s="326"/>
      <c r="W399" s="326"/>
      <c r="X399" s="326"/>
      <c r="Y399" s="326"/>
      <c r="Z399" s="326"/>
    </row>
    <row r="400" spans="1:26" ht="12" customHeight="1">
      <c r="A400" s="354"/>
      <c r="B400" s="326"/>
      <c r="C400" s="326"/>
      <c r="D400" s="326"/>
      <c r="E400" s="326"/>
      <c r="F400" s="326"/>
      <c r="G400" s="326"/>
      <c r="H400" s="326"/>
      <c r="I400" s="326"/>
      <c r="J400" s="351"/>
      <c r="K400" s="352"/>
      <c r="L400" s="326"/>
      <c r="M400" s="326"/>
      <c r="N400" s="326"/>
      <c r="O400" s="326"/>
      <c r="P400" s="326"/>
      <c r="Q400" s="326"/>
      <c r="R400" s="326"/>
      <c r="S400" s="326"/>
      <c r="T400" s="326"/>
      <c r="U400" s="326"/>
      <c r="V400" s="326"/>
      <c r="W400" s="326"/>
      <c r="X400" s="326"/>
      <c r="Y400" s="326"/>
      <c r="Z400" s="326"/>
    </row>
    <row r="401" spans="1:26" ht="12" customHeight="1">
      <c r="A401" s="354"/>
      <c r="B401" s="326"/>
      <c r="C401" s="326"/>
      <c r="D401" s="326"/>
      <c r="E401" s="326"/>
      <c r="F401" s="326"/>
      <c r="G401" s="326"/>
      <c r="H401" s="326"/>
      <c r="I401" s="326"/>
      <c r="J401" s="351"/>
      <c r="K401" s="352"/>
      <c r="L401" s="326"/>
      <c r="M401" s="326"/>
      <c r="N401" s="326"/>
      <c r="O401" s="326"/>
      <c r="P401" s="326"/>
      <c r="Q401" s="326"/>
      <c r="R401" s="326"/>
      <c r="S401" s="326"/>
      <c r="T401" s="326"/>
      <c r="U401" s="326"/>
      <c r="V401" s="326"/>
      <c r="W401" s="326"/>
      <c r="X401" s="326"/>
      <c r="Y401" s="326"/>
      <c r="Z401" s="326"/>
    </row>
    <row r="402" spans="1:26" ht="12" customHeight="1">
      <c r="A402" s="354"/>
      <c r="B402" s="326"/>
      <c r="C402" s="326"/>
      <c r="D402" s="326"/>
      <c r="E402" s="326"/>
      <c r="F402" s="326"/>
      <c r="G402" s="326"/>
      <c r="H402" s="326"/>
      <c r="I402" s="326"/>
      <c r="J402" s="351"/>
      <c r="K402" s="352"/>
      <c r="L402" s="326"/>
      <c r="M402" s="326"/>
      <c r="N402" s="326"/>
      <c r="O402" s="326"/>
      <c r="P402" s="326"/>
      <c r="Q402" s="326"/>
      <c r="R402" s="326"/>
      <c r="S402" s="326"/>
      <c r="T402" s="326"/>
      <c r="U402" s="326"/>
      <c r="V402" s="326"/>
      <c r="W402" s="326"/>
      <c r="X402" s="326"/>
      <c r="Y402" s="326"/>
      <c r="Z402" s="326"/>
    </row>
    <row r="403" spans="1:26" ht="12" customHeight="1">
      <c r="A403" s="354"/>
      <c r="B403" s="326"/>
      <c r="C403" s="326"/>
      <c r="D403" s="326"/>
      <c r="E403" s="326"/>
      <c r="F403" s="326"/>
      <c r="G403" s="326"/>
      <c r="H403" s="326"/>
      <c r="I403" s="326"/>
      <c r="J403" s="351"/>
      <c r="K403" s="352"/>
      <c r="L403" s="326"/>
      <c r="M403" s="326"/>
      <c r="N403" s="326"/>
      <c r="O403" s="326"/>
      <c r="P403" s="326"/>
      <c r="Q403" s="326"/>
      <c r="R403" s="326"/>
      <c r="S403" s="326"/>
      <c r="T403" s="326"/>
      <c r="U403" s="326"/>
      <c r="V403" s="326"/>
      <c r="W403" s="326"/>
      <c r="X403" s="326"/>
      <c r="Y403" s="326"/>
      <c r="Z403" s="326"/>
    </row>
    <row r="404" spans="1:26" ht="12" customHeight="1">
      <c r="A404" s="354"/>
      <c r="B404" s="326"/>
      <c r="C404" s="326"/>
      <c r="D404" s="326"/>
      <c r="E404" s="326"/>
      <c r="F404" s="326"/>
      <c r="G404" s="326"/>
      <c r="H404" s="326"/>
      <c r="I404" s="326"/>
      <c r="J404" s="351"/>
      <c r="K404" s="352"/>
      <c r="L404" s="326"/>
      <c r="M404" s="326"/>
      <c r="N404" s="326"/>
      <c r="O404" s="326"/>
      <c r="P404" s="326"/>
      <c r="Q404" s="326"/>
      <c r="R404" s="326"/>
      <c r="S404" s="326"/>
      <c r="T404" s="326"/>
      <c r="U404" s="326"/>
      <c r="V404" s="326"/>
      <c r="W404" s="326"/>
      <c r="X404" s="326"/>
      <c r="Y404" s="326"/>
      <c r="Z404" s="326"/>
    </row>
    <row r="405" spans="1:26" ht="12" customHeight="1">
      <c r="A405" s="354"/>
      <c r="B405" s="326"/>
      <c r="C405" s="326"/>
      <c r="D405" s="326"/>
      <c r="E405" s="326"/>
      <c r="F405" s="326"/>
      <c r="G405" s="326"/>
      <c r="H405" s="326"/>
      <c r="I405" s="326"/>
      <c r="J405" s="351"/>
      <c r="K405" s="352"/>
      <c r="L405" s="326"/>
      <c r="M405" s="326"/>
      <c r="N405" s="326"/>
      <c r="O405" s="326"/>
      <c r="P405" s="326"/>
      <c r="Q405" s="326"/>
      <c r="R405" s="326"/>
      <c r="S405" s="326"/>
      <c r="T405" s="326"/>
      <c r="U405" s="326"/>
      <c r="V405" s="326"/>
      <c r="W405" s="326"/>
      <c r="X405" s="326"/>
      <c r="Y405" s="326"/>
      <c r="Z405" s="326"/>
    </row>
    <row r="406" spans="1:26" ht="12" customHeight="1">
      <c r="A406" s="354"/>
      <c r="B406" s="326"/>
      <c r="C406" s="326"/>
      <c r="D406" s="326"/>
      <c r="E406" s="326"/>
      <c r="F406" s="326"/>
      <c r="G406" s="326"/>
      <c r="H406" s="326"/>
      <c r="I406" s="326"/>
      <c r="J406" s="351"/>
      <c r="K406" s="352"/>
      <c r="L406" s="326"/>
      <c r="M406" s="326"/>
      <c r="N406" s="326"/>
      <c r="O406" s="326"/>
      <c r="P406" s="326"/>
      <c r="Q406" s="326"/>
      <c r="R406" s="326"/>
      <c r="S406" s="326"/>
      <c r="T406" s="326"/>
      <c r="U406" s="326"/>
      <c r="V406" s="326"/>
      <c r="W406" s="326"/>
      <c r="X406" s="326"/>
      <c r="Y406" s="326"/>
      <c r="Z406" s="326"/>
    </row>
    <row r="407" spans="1:26" ht="12" customHeight="1">
      <c r="A407" s="354"/>
      <c r="B407" s="326"/>
      <c r="C407" s="326"/>
      <c r="D407" s="326"/>
      <c r="E407" s="326"/>
      <c r="F407" s="326"/>
      <c r="G407" s="326"/>
      <c r="H407" s="326"/>
      <c r="I407" s="326"/>
      <c r="J407" s="351"/>
      <c r="K407" s="352"/>
      <c r="L407" s="326"/>
      <c r="M407" s="326"/>
      <c r="N407" s="326"/>
      <c r="O407" s="326"/>
      <c r="P407" s="326"/>
      <c r="Q407" s="326"/>
      <c r="R407" s="326"/>
      <c r="S407" s="326"/>
      <c r="T407" s="326"/>
      <c r="U407" s="326"/>
      <c r="V407" s="326"/>
      <c r="W407" s="326"/>
      <c r="X407" s="326"/>
      <c r="Y407" s="326"/>
      <c r="Z407" s="326"/>
    </row>
    <row r="408" spans="1:26" ht="12" customHeight="1">
      <c r="A408" s="354"/>
      <c r="B408" s="326"/>
      <c r="C408" s="326"/>
      <c r="D408" s="326"/>
      <c r="E408" s="326"/>
      <c r="F408" s="326"/>
      <c r="G408" s="326"/>
      <c r="H408" s="326"/>
      <c r="I408" s="326"/>
      <c r="J408" s="351"/>
      <c r="K408" s="352"/>
      <c r="L408" s="326"/>
      <c r="M408" s="326"/>
      <c r="N408" s="326"/>
      <c r="O408" s="326"/>
      <c r="P408" s="326"/>
      <c r="Q408" s="326"/>
      <c r="R408" s="326"/>
      <c r="S408" s="326"/>
      <c r="T408" s="326"/>
      <c r="U408" s="326"/>
      <c r="V408" s="326"/>
      <c r="W408" s="326"/>
      <c r="X408" s="326"/>
      <c r="Y408" s="326"/>
      <c r="Z408" s="326"/>
    </row>
    <row r="409" spans="1:26" ht="12" customHeight="1">
      <c r="A409" s="354"/>
      <c r="B409" s="326"/>
      <c r="C409" s="326"/>
      <c r="D409" s="326"/>
      <c r="E409" s="326"/>
      <c r="F409" s="326"/>
      <c r="G409" s="326"/>
      <c r="H409" s="326"/>
      <c r="I409" s="326"/>
      <c r="J409" s="351"/>
      <c r="K409" s="352"/>
      <c r="L409" s="326"/>
      <c r="M409" s="326"/>
      <c r="N409" s="326"/>
      <c r="O409" s="326"/>
      <c r="P409" s="326"/>
      <c r="Q409" s="326"/>
      <c r="R409" s="326"/>
      <c r="S409" s="326"/>
      <c r="T409" s="326"/>
      <c r="U409" s="326"/>
      <c r="V409" s="326"/>
      <c r="W409" s="326"/>
      <c r="X409" s="326"/>
      <c r="Y409" s="326"/>
      <c r="Z409" s="326"/>
    </row>
    <row r="410" spans="1:26" ht="12" customHeight="1">
      <c r="A410" s="354"/>
      <c r="B410" s="326"/>
      <c r="C410" s="326"/>
      <c r="D410" s="326"/>
      <c r="E410" s="326"/>
      <c r="F410" s="326"/>
      <c r="G410" s="326"/>
      <c r="H410" s="326"/>
      <c r="I410" s="326"/>
      <c r="J410" s="351"/>
      <c r="K410" s="352"/>
      <c r="L410" s="326"/>
      <c r="M410" s="326"/>
      <c r="N410" s="326"/>
      <c r="O410" s="326"/>
      <c r="P410" s="326"/>
      <c r="Q410" s="326"/>
      <c r="R410" s="326"/>
      <c r="S410" s="326"/>
      <c r="T410" s="326"/>
      <c r="U410" s="326"/>
      <c r="V410" s="326"/>
      <c r="W410" s="326"/>
      <c r="X410" s="326"/>
      <c r="Y410" s="326"/>
      <c r="Z410" s="326"/>
    </row>
    <row r="411" spans="1:26" ht="12" customHeight="1">
      <c r="A411" s="354"/>
      <c r="B411" s="326"/>
      <c r="C411" s="326"/>
      <c r="D411" s="326"/>
      <c r="E411" s="326"/>
      <c r="F411" s="326"/>
      <c r="G411" s="326"/>
      <c r="H411" s="326"/>
      <c r="I411" s="326"/>
      <c r="J411" s="351"/>
      <c r="K411" s="352"/>
      <c r="L411" s="326"/>
      <c r="M411" s="326"/>
      <c r="N411" s="326"/>
      <c r="O411" s="326"/>
      <c r="P411" s="326"/>
      <c r="Q411" s="326"/>
      <c r="R411" s="326"/>
      <c r="S411" s="326"/>
      <c r="T411" s="326"/>
      <c r="U411" s="326"/>
      <c r="V411" s="326"/>
      <c r="W411" s="326"/>
      <c r="X411" s="326"/>
      <c r="Y411" s="326"/>
      <c r="Z411" s="326"/>
    </row>
    <row r="412" spans="1:26" ht="12" customHeight="1">
      <c r="A412" s="354"/>
      <c r="B412" s="326"/>
      <c r="C412" s="326"/>
      <c r="D412" s="326"/>
      <c r="E412" s="326"/>
      <c r="F412" s="326"/>
      <c r="G412" s="326"/>
      <c r="H412" s="326"/>
      <c r="I412" s="326"/>
      <c r="J412" s="351"/>
      <c r="K412" s="352"/>
      <c r="L412" s="326"/>
      <c r="M412" s="326"/>
      <c r="N412" s="326"/>
      <c r="O412" s="326"/>
      <c r="P412" s="326"/>
      <c r="Q412" s="326"/>
      <c r="R412" s="326"/>
      <c r="S412" s="326"/>
      <c r="T412" s="326"/>
      <c r="U412" s="326"/>
      <c r="V412" s="326"/>
      <c r="W412" s="326"/>
      <c r="X412" s="326"/>
      <c r="Y412" s="326"/>
      <c r="Z412" s="326"/>
    </row>
    <row r="413" spans="1:26" ht="12" customHeight="1">
      <c r="A413" s="354"/>
      <c r="B413" s="326"/>
      <c r="C413" s="326"/>
      <c r="D413" s="326"/>
      <c r="E413" s="326"/>
      <c r="F413" s="326"/>
      <c r="G413" s="326"/>
      <c r="H413" s="326"/>
      <c r="I413" s="326"/>
      <c r="J413" s="351"/>
      <c r="K413" s="352"/>
      <c r="L413" s="326"/>
      <c r="M413" s="326"/>
      <c r="N413" s="326"/>
      <c r="O413" s="326"/>
      <c r="P413" s="326"/>
      <c r="Q413" s="326"/>
      <c r="R413" s="326"/>
      <c r="S413" s="326"/>
      <c r="T413" s="326"/>
      <c r="U413" s="326"/>
      <c r="V413" s="326"/>
      <c r="W413" s="326"/>
      <c r="X413" s="326"/>
      <c r="Y413" s="326"/>
      <c r="Z413" s="326"/>
    </row>
    <row r="414" spans="1:26" ht="12" customHeight="1">
      <c r="A414" s="354"/>
      <c r="B414" s="326"/>
      <c r="C414" s="326"/>
      <c r="D414" s="326"/>
      <c r="E414" s="326"/>
      <c r="F414" s="326"/>
      <c r="G414" s="326"/>
      <c r="H414" s="326"/>
      <c r="I414" s="326"/>
      <c r="J414" s="351"/>
      <c r="K414" s="352"/>
      <c r="L414" s="326"/>
      <c r="M414" s="326"/>
      <c r="N414" s="326"/>
      <c r="O414" s="326"/>
      <c r="P414" s="326"/>
      <c r="Q414" s="326"/>
      <c r="R414" s="326"/>
      <c r="S414" s="326"/>
      <c r="T414" s="326"/>
      <c r="U414" s="326"/>
      <c r="V414" s="326"/>
      <c r="W414" s="326"/>
      <c r="X414" s="326"/>
      <c r="Y414" s="326"/>
      <c r="Z414" s="326"/>
    </row>
    <row r="415" spans="1:26" ht="12" customHeight="1">
      <c r="A415" s="354"/>
      <c r="B415" s="326"/>
      <c r="C415" s="326"/>
      <c r="D415" s="326"/>
      <c r="E415" s="326"/>
      <c r="F415" s="326"/>
      <c r="G415" s="326"/>
      <c r="H415" s="326"/>
      <c r="I415" s="326"/>
      <c r="J415" s="351"/>
      <c r="K415" s="352"/>
      <c r="L415" s="326"/>
      <c r="M415" s="326"/>
      <c r="N415" s="326"/>
      <c r="O415" s="326"/>
      <c r="P415" s="326"/>
      <c r="Q415" s="326"/>
      <c r="R415" s="326"/>
      <c r="S415" s="326"/>
      <c r="T415" s="326"/>
      <c r="U415" s="326"/>
      <c r="V415" s="326"/>
      <c r="W415" s="326"/>
      <c r="X415" s="326"/>
      <c r="Y415" s="326"/>
      <c r="Z415" s="326"/>
    </row>
    <row r="416" spans="1:26" ht="12" customHeight="1">
      <c r="A416" s="354"/>
      <c r="B416" s="326"/>
      <c r="C416" s="326"/>
      <c r="D416" s="326"/>
      <c r="E416" s="326"/>
      <c r="F416" s="326"/>
      <c r="G416" s="326"/>
      <c r="H416" s="326"/>
      <c r="I416" s="326"/>
      <c r="J416" s="351"/>
      <c r="K416" s="352"/>
      <c r="L416" s="326"/>
      <c r="M416" s="326"/>
      <c r="N416" s="326"/>
      <c r="O416" s="326"/>
      <c r="P416" s="326"/>
      <c r="Q416" s="326"/>
      <c r="R416" s="326"/>
      <c r="S416" s="326"/>
      <c r="T416" s="326"/>
      <c r="U416" s="326"/>
      <c r="V416" s="326"/>
      <c r="W416" s="326"/>
      <c r="X416" s="326"/>
      <c r="Y416" s="326"/>
      <c r="Z416" s="326"/>
    </row>
    <row r="417" spans="1:26" ht="12" customHeight="1">
      <c r="A417" s="354"/>
      <c r="B417" s="326"/>
      <c r="C417" s="326"/>
      <c r="D417" s="326"/>
      <c r="E417" s="326"/>
      <c r="F417" s="326"/>
      <c r="G417" s="326"/>
      <c r="H417" s="326"/>
      <c r="I417" s="326"/>
      <c r="J417" s="351"/>
      <c r="K417" s="352"/>
      <c r="L417" s="326"/>
      <c r="M417" s="326"/>
      <c r="N417" s="326"/>
      <c r="O417" s="326"/>
      <c r="P417" s="326"/>
      <c r="Q417" s="326"/>
      <c r="R417" s="326"/>
      <c r="S417" s="326"/>
      <c r="T417" s="326"/>
      <c r="U417" s="326"/>
      <c r="V417" s="326"/>
      <c r="W417" s="326"/>
      <c r="X417" s="326"/>
      <c r="Y417" s="326"/>
      <c r="Z417" s="326"/>
    </row>
    <row r="418" spans="1:26" ht="12" customHeight="1">
      <c r="A418" s="354"/>
      <c r="B418" s="326"/>
      <c r="C418" s="326"/>
      <c r="D418" s="326"/>
      <c r="E418" s="326"/>
      <c r="F418" s="326"/>
      <c r="G418" s="326"/>
      <c r="H418" s="326"/>
      <c r="I418" s="326"/>
      <c r="J418" s="351"/>
      <c r="K418" s="352"/>
      <c r="L418" s="326"/>
      <c r="M418" s="326"/>
      <c r="N418" s="326"/>
      <c r="O418" s="326"/>
      <c r="P418" s="326"/>
      <c r="Q418" s="326"/>
      <c r="R418" s="326"/>
      <c r="S418" s="326"/>
      <c r="T418" s="326"/>
      <c r="U418" s="326"/>
      <c r="V418" s="326"/>
      <c r="W418" s="326"/>
      <c r="X418" s="326"/>
      <c r="Y418" s="326"/>
      <c r="Z418" s="326"/>
    </row>
    <row r="419" spans="1:26" ht="12" customHeight="1">
      <c r="A419" s="354"/>
      <c r="B419" s="326"/>
      <c r="C419" s="326"/>
      <c r="D419" s="326"/>
      <c r="E419" s="326"/>
      <c r="F419" s="326"/>
      <c r="G419" s="326"/>
      <c r="H419" s="326"/>
      <c r="I419" s="326"/>
      <c r="J419" s="351"/>
      <c r="K419" s="352"/>
      <c r="L419" s="326"/>
      <c r="M419" s="326"/>
      <c r="N419" s="326"/>
      <c r="O419" s="326"/>
      <c r="P419" s="326"/>
      <c r="Q419" s="326"/>
      <c r="R419" s="326"/>
      <c r="S419" s="326"/>
      <c r="T419" s="326"/>
      <c r="U419" s="326"/>
      <c r="V419" s="326"/>
      <c r="W419" s="326"/>
      <c r="X419" s="326"/>
      <c r="Y419" s="326"/>
      <c r="Z419" s="326"/>
    </row>
    <row r="420" spans="1:26" ht="12" customHeight="1">
      <c r="A420" s="354"/>
      <c r="B420" s="326"/>
      <c r="C420" s="326"/>
      <c r="D420" s="326"/>
      <c r="E420" s="326"/>
      <c r="F420" s="326"/>
      <c r="G420" s="326"/>
      <c r="H420" s="326"/>
      <c r="I420" s="326"/>
      <c r="J420" s="351"/>
      <c r="K420" s="352"/>
      <c r="L420" s="326"/>
      <c r="M420" s="326"/>
      <c r="N420" s="326"/>
      <c r="O420" s="326"/>
      <c r="P420" s="326"/>
      <c r="Q420" s="326"/>
      <c r="R420" s="326"/>
      <c r="S420" s="326"/>
      <c r="T420" s="326"/>
      <c r="U420" s="326"/>
      <c r="V420" s="326"/>
      <c r="W420" s="326"/>
      <c r="X420" s="326"/>
      <c r="Y420" s="326"/>
      <c r="Z420" s="326"/>
    </row>
    <row r="421" spans="1:26" ht="12" customHeight="1">
      <c r="A421" s="354"/>
      <c r="B421" s="326"/>
      <c r="C421" s="326"/>
      <c r="D421" s="326"/>
      <c r="E421" s="326"/>
      <c r="F421" s="326"/>
      <c r="G421" s="326"/>
      <c r="H421" s="326"/>
      <c r="I421" s="326"/>
      <c r="J421" s="351"/>
      <c r="K421" s="352"/>
      <c r="L421" s="326"/>
      <c r="M421" s="326"/>
      <c r="N421" s="326"/>
      <c r="O421" s="326"/>
      <c r="P421" s="326"/>
      <c r="Q421" s="326"/>
      <c r="R421" s="326"/>
      <c r="S421" s="326"/>
      <c r="T421" s="326"/>
      <c r="U421" s="326"/>
      <c r="V421" s="326"/>
      <c r="W421" s="326"/>
      <c r="X421" s="326"/>
      <c r="Y421" s="326"/>
      <c r="Z421" s="326"/>
    </row>
    <row r="422" spans="1:26" ht="12" customHeight="1">
      <c r="A422" s="354"/>
      <c r="B422" s="326"/>
      <c r="C422" s="326"/>
      <c r="D422" s="326"/>
      <c r="E422" s="326"/>
      <c r="F422" s="326"/>
      <c r="G422" s="326"/>
      <c r="H422" s="326"/>
      <c r="I422" s="326"/>
      <c r="J422" s="351"/>
      <c r="K422" s="352"/>
      <c r="L422" s="326"/>
      <c r="M422" s="326"/>
      <c r="N422" s="326"/>
      <c r="O422" s="326"/>
      <c r="P422" s="326"/>
      <c r="Q422" s="326"/>
      <c r="R422" s="326"/>
      <c r="S422" s="326"/>
      <c r="T422" s="326"/>
      <c r="U422" s="326"/>
      <c r="V422" s="326"/>
      <c r="W422" s="326"/>
      <c r="X422" s="326"/>
      <c r="Y422" s="326"/>
      <c r="Z422" s="326"/>
    </row>
    <row r="423" spans="1:26" ht="12" customHeight="1">
      <c r="A423" s="354"/>
      <c r="B423" s="326"/>
      <c r="C423" s="326"/>
      <c r="D423" s="326"/>
      <c r="E423" s="326"/>
      <c r="F423" s="326"/>
      <c r="G423" s="326"/>
      <c r="H423" s="326"/>
      <c r="I423" s="326"/>
      <c r="J423" s="351"/>
      <c r="K423" s="352"/>
      <c r="L423" s="326"/>
      <c r="M423" s="326"/>
      <c r="N423" s="326"/>
      <c r="O423" s="326"/>
      <c r="P423" s="326"/>
      <c r="Q423" s="326"/>
      <c r="R423" s="326"/>
      <c r="S423" s="326"/>
      <c r="T423" s="326"/>
      <c r="U423" s="326"/>
      <c r="V423" s="326"/>
      <c r="W423" s="326"/>
      <c r="X423" s="326"/>
      <c r="Y423" s="326"/>
      <c r="Z423" s="326"/>
    </row>
    <row r="424" spans="1:26" ht="12" customHeight="1">
      <c r="A424" s="354"/>
      <c r="B424" s="326"/>
      <c r="C424" s="326"/>
      <c r="D424" s="326"/>
      <c r="E424" s="326"/>
      <c r="F424" s="326"/>
      <c r="G424" s="326"/>
      <c r="H424" s="326"/>
      <c r="I424" s="326"/>
      <c r="J424" s="351"/>
      <c r="K424" s="352"/>
      <c r="L424" s="326"/>
      <c r="M424" s="326"/>
      <c r="N424" s="326"/>
      <c r="O424" s="326"/>
      <c r="P424" s="326"/>
      <c r="Q424" s="326"/>
      <c r="R424" s="326"/>
      <c r="S424" s="326"/>
      <c r="T424" s="326"/>
      <c r="U424" s="326"/>
      <c r="V424" s="326"/>
      <c r="W424" s="326"/>
      <c r="X424" s="326"/>
      <c r="Y424" s="326"/>
      <c r="Z424" s="326"/>
    </row>
    <row r="425" spans="1:26" ht="12" customHeight="1">
      <c r="A425" s="354"/>
      <c r="B425" s="326"/>
      <c r="C425" s="326"/>
      <c r="D425" s="326"/>
      <c r="E425" s="326"/>
      <c r="F425" s="326"/>
      <c r="G425" s="326"/>
      <c r="H425" s="326"/>
      <c r="I425" s="326"/>
      <c r="J425" s="351"/>
      <c r="K425" s="352"/>
      <c r="L425" s="326"/>
      <c r="M425" s="326"/>
      <c r="N425" s="326"/>
      <c r="O425" s="326"/>
      <c r="P425" s="326"/>
      <c r="Q425" s="326"/>
      <c r="R425" s="326"/>
      <c r="S425" s="326"/>
      <c r="T425" s="326"/>
      <c r="U425" s="326"/>
      <c r="V425" s="326"/>
      <c r="W425" s="326"/>
      <c r="X425" s="326"/>
      <c r="Y425" s="326"/>
      <c r="Z425" s="326"/>
    </row>
    <row r="426" spans="1:26" ht="12" customHeight="1">
      <c r="A426" s="354"/>
      <c r="B426" s="326"/>
      <c r="C426" s="326"/>
      <c r="D426" s="326"/>
      <c r="E426" s="326"/>
      <c r="F426" s="326"/>
      <c r="G426" s="326"/>
      <c r="H426" s="326"/>
      <c r="I426" s="326"/>
      <c r="J426" s="351"/>
      <c r="K426" s="352"/>
      <c r="L426" s="326"/>
      <c r="M426" s="326"/>
      <c r="N426" s="326"/>
      <c r="O426" s="326"/>
      <c r="P426" s="326"/>
      <c r="Q426" s="326"/>
      <c r="R426" s="326"/>
      <c r="S426" s="326"/>
      <c r="T426" s="326"/>
      <c r="U426" s="326"/>
      <c r="V426" s="326"/>
      <c r="W426" s="326"/>
      <c r="X426" s="326"/>
      <c r="Y426" s="326"/>
      <c r="Z426" s="326"/>
    </row>
    <row r="427" spans="1:26" ht="12" customHeight="1">
      <c r="A427" s="354"/>
      <c r="B427" s="326"/>
      <c r="C427" s="326"/>
      <c r="D427" s="326"/>
      <c r="E427" s="326"/>
      <c r="F427" s="326"/>
      <c r="G427" s="326"/>
      <c r="H427" s="326"/>
      <c r="I427" s="326"/>
      <c r="J427" s="351"/>
      <c r="K427" s="352"/>
      <c r="L427" s="326"/>
      <c r="M427" s="326"/>
      <c r="N427" s="326"/>
      <c r="O427" s="326"/>
      <c r="P427" s="326"/>
      <c r="Q427" s="326"/>
      <c r="R427" s="326"/>
      <c r="S427" s="326"/>
      <c r="T427" s="326"/>
      <c r="U427" s="326"/>
      <c r="V427" s="326"/>
      <c r="W427" s="326"/>
      <c r="X427" s="326"/>
      <c r="Y427" s="326"/>
      <c r="Z427" s="326"/>
    </row>
    <row r="428" spans="1:26" ht="12" customHeight="1">
      <c r="A428" s="354"/>
      <c r="B428" s="326"/>
      <c r="C428" s="326"/>
      <c r="D428" s="326"/>
      <c r="E428" s="326"/>
      <c r="F428" s="326"/>
      <c r="G428" s="326"/>
      <c r="H428" s="326"/>
      <c r="I428" s="326"/>
      <c r="J428" s="351"/>
      <c r="K428" s="352"/>
      <c r="L428" s="326"/>
      <c r="M428" s="326"/>
      <c r="N428" s="326"/>
      <c r="O428" s="326"/>
      <c r="P428" s="326"/>
      <c r="Q428" s="326"/>
      <c r="R428" s="326"/>
      <c r="S428" s="326"/>
      <c r="T428" s="326"/>
      <c r="U428" s="326"/>
      <c r="V428" s="326"/>
      <c r="W428" s="326"/>
      <c r="X428" s="326"/>
      <c r="Y428" s="326"/>
      <c r="Z428" s="326"/>
    </row>
    <row r="429" spans="1:26" ht="12" customHeight="1">
      <c r="A429" s="354"/>
      <c r="B429" s="326"/>
      <c r="C429" s="326"/>
      <c r="D429" s="326"/>
      <c r="E429" s="326"/>
      <c r="F429" s="326"/>
      <c r="G429" s="326"/>
      <c r="H429" s="326"/>
      <c r="I429" s="326"/>
      <c r="J429" s="351"/>
      <c r="K429" s="352"/>
      <c r="L429" s="326"/>
      <c r="M429" s="326"/>
      <c r="N429" s="326"/>
      <c r="O429" s="326"/>
      <c r="P429" s="326"/>
      <c r="Q429" s="326"/>
      <c r="R429" s="326"/>
      <c r="S429" s="326"/>
      <c r="T429" s="326"/>
      <c r="U429" s="326"/>
      <c r="V429" s="326"/>
      <c r="W429" s="326"/>
      <c r="X429" s="326"/>
      <c r="Y429" s="326"/>
      <c r="Z429" s="326"/>
    </row>
    <row r="430" spans="1:26" ht="12" customHeight="1">
      <c r="A430" s="354"/>
      <c r="B430" s="326"/>
      <c r="C430" s="326"/>
      <c r="D430" s="326"/>
      <c r="E430" s="326"/>
      <c r="F430" s="326"/>
      <c r="G430" s="326"/>
      <c r="H430" s="326"/>
      <c r="I430" s="326"/>
      <c r="J430" s="351"/>
      <c r="K430" s="352"/>
      <c r="L430" s="326"/>
      <c r="M430" s="326"/>
      <c r="N430" s="326"/>
      <c r="O430" s="326"/>
      <c r="P430" s="326"/>
      <c r="Q430" s="326"/>
      <c r="R430" s="326"/>
      <c r="S430" s="326"/>
      <c r="T430" s="326"/>
      <c r="U430" s="326"/>
      <c r="V430" s="326"/>
      <c r="W430" s="326"/>
      <c r="X430" s="326"/>
      <c r="Y430" s="326"/>
      <c r="Z430" s="326"/>
    </row>
    <row r="431" spans="1:26" ht="12" customHeight="1">
      <c r="A431" s="354"/>
      <c r="B431" s="326"/>
      <c r="C431" s="326"/>
      <c r="D431" s="326"/>
      <c r="E431" s="326"/>
      <c r="F431" s="326"/>
      <c r="G431" s="326"/>
      <c r="H431" s="326"/>
      <c r="I431" s="326"/>
      <c r="J431" s="351"/>
      <c r="K431" s="352"/>
      <c r="L431" s="326"/>
      <c r="M431" s="326"/>
      <c r="N431" s="326"/>
      <c r="O431" s="326"/>
      <c r="P431" s="326"/>
      <c r="Q431" s="326"/>
      <c r="R431" s="326"/>
      <c r="S431" s="326"/>
      <c r="T431" s="326"/>
      <c r="U431" s="326"/>
      <c r="V431" s="326"/>
      <c r="W431" s="326"/>
      <c r="X431" s="326"/>
      <c r="Y431" s="326"/>
      <c r="Z431" s="326"/>
    </row>
    <row r="432" spans="1:26" ht="12" customHeight="1">
      <c r="A432" s="354"/>
      <c r="B432" s="326"/>
      <c r="C432" s="326"/>
      <c r="D432" s="326"/>
      <c r="E432" s="326"/>
      <c r="F432" s="326"/>
      <c r="G432" s="326"/>
      <c r="H432" s="326"/>
      <c r="I432" s="326"/>
      <c r="J432" s="351"/>
      <c r="K432" s="352"/>
      <c r="L432" s="326"/>
      <c r="M432" s="326"/>
      <c r="N432" s="326"/>
      <c r="O432" s="326"/>
      <c r="P432" s="326"/>
      <c r="Q432" s="326"/>
      <c r="R432" s="326"/>
      <c r="S432" s="326"/>
      <c r="T432" s="326"/>
      <c r="U432" s="326"/>
      <c r="V432" s="326"/>
      <c r="W432" s="326"/>
      <c r="X432" s="326"/>
      <c r="Y432" s="326"/>
      <c r="Z432" s="326"/>
    </row>
    <row r="433" spans="1:26" ht="12" customHeight="1">
      <c r="A433" s="354"/>
      <c r="B433" s="326"/>
      <c r="C433" s="326"/>
      <c r="D433" s="326"/>
      <c r="E433" s="326"/>
      <c r="F433" s="326"/>
      <c r="G433" s="326"/>
      <c r="H433" s="326"/>
      <c r="I433" s="326"/>
      <c r="J433" s="351"/>
      <c r="K433" s="352"/>
      <c r="L433" s="326"/>
      <c r="M433" s="326"/>
      <c r="N433" s="326"/>
      <c r="O433" s="326"/>
      <c r="P433" s="326"/>
      <c r="Q433" s="326"/>
      <c r="R433" s="326"/>
      <c r="S433" s="326"/>
      <c r="T433" s="326"/>
      <c r="U433" s="326"/>
      <c r="V433" s="326"/>
      <c r="W433" s="326"/>
      <c r="X433" s="326"/>
      <c r="Y433" s="326"/>
      <c r="Z433" s="326"/>
    </row>
    <row r="434" spans="1:26" ht="12" customHeight="1">
      <c r="A434" s="354"/>
      <c r="B434" s="326"/>
      <c r="C434" s="326"/>
      <c r="D434" s="326"/>
      <c r="E434" s="326"/>
      <c r="F434" s="326"/>
      <c r="G434" s="326"/>
      <c r="H434" s="326"/>
      <c r="I434" s="326"/>
      <c r="J434" s="351"/>
      <c r="K434" s="352"/>
      <c r="L434" s="326"/>
      <c r="M434" s="326"/>
      <c r="N434" s="326"/>
      <c r="O434" s="326"/>
      <c r="P434" s="326"/>
      <c r="Q434" s="326"/>
      <c r="R434" s="326"/>
      <c r="S434" s="326"/>
      <c r="T434" s="326"/>
      <c r="U434" s="326"/>
      <c r="V434" s="326"/>
      <c r="W434" s="326"/>
      <c r="X434" s="326"/>
      <c r="Y434" s="326"/>
      <c r="Z434" s="326"/>
    </row>
    <row r="435" spans="1:26" ht="12" customHeight="1">
      <c r="A435" s="354"/>
      <c r="B435" s="326"/>
      <c r="C435" s="326"/>
      <c r="D435" s="326"/>
      <c r="E435" s="326"/>
      <c r="F435" s="326"/>
      <c r="G435" s="326"/>
      <c r="H435" s="326"/>
      <c r="I435" s="326"/>
      <c r="J435" s="351"/>
      <c r="K435" s="352"/>
      <c r="L435" s="326"/>
      <c r="M435" s="326"/>
      <c r="N435" s="326"/>
      <c r="O435" s="326"/>
      <c r="P435" s="326"/>
      <c r="Q435" s="326"/>
      <c r="R435" s="326"/>
      <c r="S435" s="326"/>
      <c r="T435" s="326"/>
      <c r="U435" s="326"/>
      <c r="V435" s="326"/>
      <c r="W435" s="326"/>
      <c r="X435" s="326"/>
      <c r="Y435" s="326"/>
      <c r="Z435" s="326"/>
    </row>
    <row r="436" spans="1:26" ht="12" customHeight="1">
      <c r="A436" s="354"/>
      <c r="B436" s="326"/>
      <c r="C436" s="326"/>
      <c r="D436" s="326"/>
      <c r="E436" s="326"/>
      <c r="F436" s="326"/>
      <c r="G436" s="326"/>
      <c r="H436" s="326"/>
      <c r="I436" s="326"/>
      <c r="J436" s="351"/>
      <c r="K436" s="352"/>
      <c r="L436" s="326"/>
      <c r="M436" s="326"/>
      <c r="N436" s="326"/>
      <c r="O436" s="326"/>
      <c r="P436" s="326"/>
      <c r="Q436" s="326"/>
      <c r="R436" s="326"/>
      <c r="S436" s="326"/>
      <c r="T436" s="326"/>
      <c r="U436" s="326"/>
      <c r="V436" s="326"/>
      <c r="W436" s="326"/>
      <c r="X436" s="326"/>
      <c r="Y436" s="326"/>
      <c r="Z436" s="326"/>
    </row>
    <row r="437" spans="1:26" ht="12" customHeight="1">
      <c r="A437" s="354"/>
      <c r="B437" s="326"/>
      <c r="C437" s="326"/>
      <c r="D437" s="326"/>
      <c r="E437" s="326"/>
      <c r="F437" s="326"/>
      <c r="G437" s="326"/>
      <c r="H437" s="326"/>
      <c r="I437" s="326"/>
      <c r="J437" s="351"/>
      <c r="K437" s="352"/>
      <c r="L437" s="326"/>
      <c r="M437" s="326"/>
      <c r="N437" s="326"/>
      <c r="O437" s="326"/>
      <c r="P437" s="326"/>
      <c r="Q437" s="326"/>
      <c r="R437" s="326"/>
      <c r="S437" s="326"/>
      <c r="T437" s="326"/>
      <c r="U437" s="326"/>
      <c r="V437" s="326"/>
      <c r="W437" s="326"/>
      <c r="X437" s="326"/>
      <c r="Y437" s="326"/>
      <c r="Z437" s="326"/>
    </row>
    <row r="438" spans="1:26" ht="12" customHeight="1">
      <c r="A438" s="354"/>
      <c r="B438" s="326"/>
      <c r="C438" s="326"/>
      <c r="D438" s="326"/>
      <c r="E438" s="326"/>
      <c r="F438" s="326"/>
      <c r="G438" s="326"/>
      <c r="H438" s="326"/>
      <c r="I438" s="326"/>
      <c r="J438" s="351"/>
      <c r="K438" s="352"/>
      <c r="L438" s="326"/>
      <c r="M438" s="326"/>
      <c r="N438" s="326"/>
      <c r="O438" s="326"/>
      <c r="P438" s="326"/>
      <c r="Q438" s="326"/>
      <c r="R438" s="326"/>
      <c r="S438" s="326"/>
      <c r="T438" s="326"/>
      <c r="U438" s="326"/>
      <c r="V438" s="326"/>
      <c r="W438" s="326"/>
      <c r="X438" s="326"/>
      <c r="Y438" s="326"/>
      <c r="Z438" s="326"/>
    </row>
    <row r="439" spans="1:26" ht="12" customHeight="1">
      <c r="A439" s="354"/>
      <c r="B439" s="326"/>
      <c r="C439" s="326"/>
      <c r="D439" s="326"/>
      <c r="E439" s="326"/>
      <c r="F439" s="326"/>
      <c r="G439" s="326"/>
      <c r="H439" s="326"/>
      <c r="I439" s="326"/>
      <c r="J439" s="351"/>
      <c r="K439" s="352"/>
      <c r="L439" s="326"/>
      <c r="M439" s="326"/>
      <c r="N439" s="326"/>
      <c r="O439" s="326"/>
      <c r="P439" s="326"/>
      <c r="Q439" s="326"/>
      <c r="R439" s="326"/>
      <c r="S439" s="326"/>
      <c r="T439" s="326"/>
      <c r="U439" s="326"/>
      <c r="V439" s="326"/>
      <c r="W439" s="326"/>
      <c r="X439" s="326"/>
      <c r="Y439" s="326"/>
      <c r="Z439" s="326"/>
    </row>
    <row r="440" spans="1:26" ht="12" customHeight="1">
      <c r="A440" s="354"/>
      <c r="B440" s="326"/>
      <c r="C440" s="326"/>
      <c r="D440" s="326"/>
      <c r="E440" s="326"/>
      <c r="F440" s="326"/>
      <c r="G440" s="326"/>
      <c r="H440" s="326"/>
      <c r="I440" s="326"/>
      <c r="J440" s="351"/>
      <c r="K440" s="352"/>
      <c r="L440" s="326"/>
      <c r="M440" s="326"/>
      <c r="N440" s="326"/>
      <c r="O440" s="326"/>
      <c r="P440" s="326"/>
      <c r="Q440" s="326"/>
      <c r="R440" s="326"/>
      <c r="S440" s="326"/>
      <c r="T440" s="326"/>
      <c r="U440" s="326"/>
      <c r="V440" s="326"/>
      <c r="W440" s="326"/>
      <c r="X440" s="326"/>
      <c r="Y440" s="326"/>
      <c r="Z440" s="326"/>
    </row>
    <row r="441" spans="1:26" ht="12" customHeight="1">
      <c r="A441" s="354"/>
      <c r="B441" s="326"/>
      <c r="C441" s="326"/>
      <c r="D441" s="326"/>
      <c r="E441" s="326"/>
      <c r="F441" s="326"/>
      <c r="G441" s="326"/>
      <c r="H441" s="326"/>
      <c r="I441" s="326"/>
      <c r="J441" s="351"/>
      <c r="K441" s="352"/>
      <c r="L441" s="326"/>
      <c r="M441" s="326"/>
      <c r="N441" s="326"/>
      <c r="O441" s="326"/>
      <c r="P441" s="326"/>
      <c r="Q441" s="326"/>
      <c r="R441" s="326"/>
      <c r="S441" s="326"/>
      <c r="T441" s="326"/>
      <c r="U441" s="326"/>
      <c r="V441" s="326"/>
      <c r="W441" s="326"/>
      <c r="X441" s="326"/>
      <c r="Y441" s="326"/>
      <c r="Z441" s="326"/>
    </row>
    <row r="442" spans="1:26" ht="12" customHeight="1">
      <c r="A442" s="354"/>
      <c r="B442" s="326"/>
      <c r="C442" s="326"/>
      <c r="D442" s="326"/>
      <c r="E442" s="326"/>
      <c r="F442" s="326"/>
      <c r="G442" s="326"/>
      <c r="H442" s="326"/>
      <c r="I442" s="326"/>
      <c r="J442" s="351"/>
      <c r="K442" s="352"/>
      <c r="L442" s="326"/>
      <c r="M442" s="326"/>
      <c r="N442" s="326"/>
      <c r="O442" s="326"/>
      <c r="P442" s="326"/>
      <c r="Q442" s="326"/>
      <c r="R442" s="326"/>
      <c r="S442" s="326"/>
      <c r="T442" s="326"/>
      <c r="U442" s="326"/>
      <c r="V442" s="326"/>
      <c r="W442" s="326"/>
      <c r="X442" s="326"/>
      <c r="Y442" s="326"/>
      <c r="Z442" s="326"/>
    </row>
    <row r="443" spans="1:26" ht="12" customHeight="1">
      <c r="A443" s="354"/>
      <c r="B443" s="326"/>
      <c r="C443" s="326"/>
      <c r="D443" s="326"/>
      <c r="E443" s="326"/>
      <c r="F443" s="326"/>
      <c r="G443" s="326"/>
      <c r="H443" s="326"/>
      <c r="I443" s="326"/>
      <c r="J443" s="351"/>
      <c r="K443" s="352"/>
      <c r="L443" s="326"/>
      <c r="M443" s="326"/>
      <c r="N443" s="326"/>
      <c r="O443" s="326"/>
      <c r="P443" s="326"/>
      <c r="Q443" s="326"/>
      <c r="R443" s="326"/>
      <c r="S443" s="326"/>
      <c r="T443" s="326"/>
      <c r="U443" s="326"/>
      <c r="V443" s="326"/>
      <c r="W443" s="326"/>
      <c r="X443" s="326"/>
      <c r="Y443" s="326"/>
      <c r="Z443" s="326"/>
    </row>
    <row r="444" spans="1:26" ht="12" customHeight="1">
      <c r="A444" s="354"/>
      <c r="B444" s="326"/>
      <c r="C444" s="326"/>
      <c r="D444" s="326"/>
      <c r="E444" s="326"/>
      <c r="F444" s="326"/>
      <c r="G444" s="326"/>
      <c r="H444" s="326"/>
      <c r="I444" s="326"/>
      <c r="J444" s="351"/>
      <c r="K444" s="352"/>
      <c r="L444" s="326"/>
      <c r="M444" s="326"/>
      <c r="N444" s="326"/>
      <c r="O444" s="326"/>
      <c r="P444" s="326"/>
      <c r="Q444" s="326"/>
      <c r="R444" s="326"/>
      <c r="S444" s="326"/>
      <c r="T444" s="326"/>
      <c r="U444" s="326"/>
      <c r="V444" s="326"/>
      <c r="W444" s="326"/>
      <c r="X444" s="326"/>
      <c r="Y444" s="326"/>
      <c r="Z444" s="326"/>
    </row>
    <row r="445" spans="1:26" ht="12" customHeight="1">
      <c r="A445" s="354"/>
      <c r="B445" s="326"/>
      <c r="C445" s="326"/>
      <c r="D445" s="326"/>
      <c r="E445" s="326"/>
      <c r="F445" s="326"/>
      <c r="G445" s="326"/>
      <c r="H445" s="326"/>
      <c r="I445" s="326"/>
      <c r="J445" s="351"/>
      <c r="K445" s="352"/>
      <c r="L445" s="326"/>
      <c r="M445" s="326"/>
      <c r="N445" s="326"/>
      <c r="O445" s="326"/>
      <c r="P445" s="326"/>
      <c r="Q445" s="326"/>
      <c r="R445" s="326"/>
      <c r="S445" s="326"/>
      <c r="T445" s="326"/>
      <c r="U445" s="326"/>
      <c r="V445" s="326"/>
      <c r="W445" s="326"/>
      <c r="X445" s="326"/>
      <c r="Y445" s="326"/>
      <c r="Z445" s="326"/>
    </row>
    <row r="446" spans="1:26" ht="12" customHeight="1">
      <c r="A446" s="354"/>
      <c r="B446" s="326"/>
      <c r="C446" s="326"/>
      <c r="D446" s="326"/>
      <c r="E446" s="326"/>
      <c r="F446" s="326"/>
      <c r="G446" s="326"/>
      <c r="H446" s="326"/>
      <c r="I446" s="326"/>
      <c r="J446" s="351"/>
      <c r="K446" s="352"/>
      <c r="L446" s="326"/>
      <c r="M446" s="326"/>
      <c r="N446" s="326"/>
      <c r="O446" s="326"/>
      <c r="P446" s="326"/>
      <c r="Q446" s="326"/>
      <c r="R446" s="326"/>
      <c r="S446" s="326"/>
      <c r="T446" s="326"/>
      <c r="U446" s="326"/>
      <c r="V446" s="326"/>
      <c r="W446" s="326"/>
      <c r="X446" s="326"/>
      <c r="Y446" s="326"/>
      <c r="Z446" s="326"/>
    </row>
    <row r="447" spans="1:26" ht="12" customHeight="1">
      <c r="A447" s="354"/>
      <c r="B447" s="326"/>
      <c r="C447" s="326"/>
      <c r="D447" s="326"/>
      <c r="E447" s="326"/>
      <c r="F447" s="326"/>
      <c r="G447" s="326"/>
      <c r="H447" s="326"/>
      <c r="I447" s="326"/>
      <c r="J447" s="351"/>
      <c r="K447" s="352"/>
      <c r="L447" s="326"/>
      <c r="M447" s="326"/>
      <c r="N447" s="326"/>
      <c r="O447" s="326"/>
      <c r="P447" s="326"/>
      <c r="Q447" s="326"/>
      <c r="R447" s="326"/>
      <c r="S447" s="326"/>
      <c r="T447" s="326"/>
      <c r="U447" s="326"/>
      <c r="V447" s="326"/>
      <c r="W447" s="326"/>
      <c r="X447" s="326"/>
      <c r="Y447" s="326"/>
      <c r="Z447" s="326"/>
    </row>
    <row r="448" spans="1:26" ht="12" customHeight="1">
      <c r="A448" s="354"/>
      <c r="B448" s="326"/>
      <c r="C448" s="326"/>
      <c r="D448" s="326"/>
      <c r="E448" s="326"/>
      <c r="F448" s="326"/>
      <c r="G448" s="326"/>
      <c r="H448" s="326"/>
      <c r="I448" s="326"/>
      <c r="J448" s="351"/>
      <c r="K448" s="352"/>
      <c r="L448" s="326"/>
      <c r="M448" s="326"/>
      <c r="N448" s="326"/>
      <c r="O448" s="326"/>
      <c r="P448" s="326"/>
      <c r="Q448" s="326"/>
      <c r="R448" s="326"/>
      <c r="S448" s="326"/>
      <c r="T448" s="326"/>
      <c r="U448" s="326"/>
      <c r="V448" s="326"/>
      <c r="W448" s="326"/>
      <c r="X448" s="326"/>
      <c r="Y448" s="326"/>
      <c r="Z448" s="326"/>
    </row>
    <row r="449" spans="1:26" ht="12" customHeight="1">
      <c r="A449" s="354"/>
      <c r="B449" s="326"/>
      <c r="C449" s="326"/>
      <c r="D449" s="326"/>
      <c r="E449" s="326"/>
      <c r="F449" s="326"/>
      <c r="G449" s="326"/>
      <c r="H449" s="326"/>
      <c r="I449" s="326"/>
      <c r="J449" s="351"/>
      <c r="K449" s="352"/>
      <c r="L449" s="326"/>
      <c r="M449" s="326"/>
      <c r="N449" s="326"/>
      <c r="O449" s="326"/>
      <c r="P449" s="326"/>
      <c r="Q449" s="326"/>
      <c r="R449" s="326"/>
      <c r="S449" s="326"/>
      <c r="T449" s="326"/>
      <c r="U449" s="326"/>
      <c r="V449" s="326"/>
      <c r="W449" s="326"/>
      <c r="X449" s="326"/>
      <c r="Y449" s="326"/>
      <c r="Z449" s="326"/>
    </row>
    <row r="450" spans="1:26" ht="12" customHeight="1">
      <c r="A450" s="354"/>
      <c r="B450" s="326"/>
      <c r="C450" s="326"/>
      <c r="D450" s="326"/>
      <c r="E450" s="326"/>
      <c r="F450" s="326"/>
      <c r="G450" s="326"/>
      <c r="H450" s="326"/>
      <c r="I450" s="326"/>
      <c r="J450" s="351"/>
      <c r="K450" s="352"/>
      <c r="L450" s="326"/>
      <c r="M450" s="326"/>
      <c r="N450" s="326"/>
      <c r="O450" s="326"/>
      <c r="P450" s="326"/>
      <c r="Q450" s="326"/>
      <c r="R450" s="326"/>
      <c r="S450" s="326"/>
      <c r="T450" s="326"/>
      <c r="U450" s="326"/>
      <c r="V450" s="326"/>
      <c r="W450" s="326"/>
      <c r="X450" s="326"/>
      <c r="Y450" s="326"/>
      <c r="Z450" s="326"/>
    </row>
    <row r="451" spans="1:26" ht="12" customHeight="1">
      <c r="A451" s="354"/>
      <c r="B451" s="326"/>
      <c r="C451" s="326"/>
      <c r="D451" s="326"/>
      <c r="E451" s="326"/>
      <c r="F451" s="326"/>
      <c r="G451" s="326"/>
      <c r="H451" s="326"/>
      <c r="I451" s="326"/>
      <c r="J451" s="351"/>
      <c r="K451" s="352"/>
      <c r="L451" s="326"/>
      <c r="M451" s="326"/>
      <c r="N451" s="326"/>
      <c r="O451" s="326"/>
      <c r="P451" s="326"/>
      <c r="Q451" s="326"/>
      <c r="R451" s="326"/>
      <c r="S451" s="326"/>
      <c r="T451" s="326"/>
      <c r="U451" s="326"/>
      <c r="V451" s="326"/>
      <c r="W451" s="326"/>
      <c r="X451" s="326"/>
      <c r="Y451" s="326"/>
      <c r="Z451" s="326"/>
    </row>
    <row r="452" spans="1:26" ht="12" customHeight="1">
      <c r="A452" s="354"/>
      <c r="B452" s="326"/>
      <c r="C452" s="326"/>
      <c r="D452" s="326"/>
      <c r="E452" s="326"/>
      <c r="F452" s="326"/>
      <c r="G452" s="326"/>
      <c r="H452" s="326"/>
      <c r="I452" s="326"/>
      <c r="J452" s="351"/>
      <c r="K452" s="352"/>
      <c r="L452" s="326"/>
      <c r="M452" s="326"/>
      <c r="N452" s="326"/>
      <c r="O452" s="326"/>
      <c r="P452" s="326"/>
      <c r="Q452" s="326"/>
      <c r="R452" s="326"/>
      <c r="S452" s="326"/>
      <c r="T452" s="326"/>
      <c r="U452" s="326"/>
      <c r="V452" s="326"/>
      <c r="W452" s="326"/>
      <c r="X452" s="326"/>
      <c r="Y452" s="326"/>
      <c r="Z452" s="326"/>
    </row>
    <row r="453" spans="1:26" ht="12" customHeight="1">
      <c r="A453" s="354"/>
      <c r="B453" s="326"/>
      <c r="C453" s="326"/>
      <c r="D453" s="326"/>
      <c r="E453" s="326"/>
      <c r="F453" s="326"/>
      <c r="G453" s="326"/>
      <c r="H453" s="326"/>
      <c r="I453" s="326"/>
      <c r="J453" s="351"/>
      <c r="K453" s="352"/>
      <c r="L453" s="326"/>
      <c r="M453" s="326"/>
      <c r="N453" s="326"/>
      <c r="O453" s="326"/>
      <c r="P453" s="326"/>
      <c r="Q453" s="326"/>
      <c r="R453" s="326"/>
      <c r="S453" s="326"/>
      <c r="T453" s="326"/>
      <c r="U453" s="326"/>
      <c r="V453" s="326"/>
      <c r="W453" s="326"/>
      <c r="X453" s="326"/>
      <c r="Y453" s="326"/>
      <c r="Z453" s="326"/>
    </row>
    <row r="454" spans="1:26" ht="12" customHeight="1">
      <c r="A454" s="354"/>
      <c r="B454" s="326"/>
      <c r="C454" s="326"/>
      <c r="D454" s="326"/>
      <c r="E454" s="326"/>
      <c r="F454" s="326"/>
      <c r="G454" s="326"/>
      <c r="H454" s="326"/>
      <c r="I454" s="326"/>
      <c r="J454" s="351"/>
      <c r="K454" s="352"/>
      <c r="L454" s="326"/>
      <c r="M454" s="326"/>
      <c r="N454" s="326"/>
      <c r="O454" s="326"/>
      <c r="P454" s="326"/>
      <c r="Q454" s="326"/>
      <c r="R454" s="326"/>
      <c r="S454" s="326"/>
      <c r="T454" s="326"/>
      <c r="U454" s="326"/>
      <c r="V454" s="326"/>
      <c r="W454" s="326"/>
      <c r="X454" s="326"/>
      <c r="Y454" s="326"/>
      <c r="Z454" s="326"/>
    </row>
    <row r="455" spans="1:26" ht="12" customHeight="1">
      <c r="A455" s="354"/>
      <c r="B455" s="326"/>
      <c r="C455" s="326"/>
      <c r="D455" s="326"/>
      <c r="E455" s="326"/>
      <c r="F455" s="326"/>
      <c r="G455" s="326"/>
      <c r="H455" s="326"/>
      <c r="I455" s="326"/>
      <c r="J455" s="351"/>
      <c r="K455" s="352"/>
      <c r="L455" s="326"/>
      <c r="M455" s="326"/>
      <c r="N455" s="326"/>
      <c r="O455" s="326"/>
      <c r="P455" s="326"/>
      <c r="Q455" s="326"/>
      <c r="R455" s="326"/>
      <c r="S455" s="326"/>
      <c r="T455" s="326"/>
      <c r="U455" s="326"/>
      <c r="V455" s="326"/>
      <c r="W455" s="326"/>
      <c r="X455" s="326"/>
      <c r="Y455" s="326"/>
      <c r="Z455" s="326"/>
    </row>
    <row r="456" spans="1:26" ht="12" customHeight="1">
      <c r="A456" s="354"/>
      <c r="B456" s="326"/>
      <c r="C456" s="326"/>
      <c r="D456" s="326"/>
      <c r="E456" s="326"/>
      <c r="F456" s="326"/>
      <c r="G456" s="326"/>
      <c r="H456" s="326"/>
      <c r="I456" s="326"/>
      <c r="J456" s="351"/>
      <c r="K456" s="352"/>
      <c r="L456" s="326"/>
      <c r="M456" s="326"/>
      <c r="N456" s="326"/>
      <c r="O456" s="326"/>
      <c r="P456" s="326"/>
      <c r="Q456" s="326"/>
      <c r="R456" s="326"/>
      <c r="S456" s="326"/>
      <c r="T456" s="326"/>
      <c r="U456" s="326"/>
      <c r="V456" s="326"/>
      <c r="W456" s="326"/>
      <c r="X456" s="326"/>
      <c r="Y456" s="326"/>
      <c r="Z456" s="326"/>
    </row>
    <row r="457" spans="1:26" ht="12" customHeight="1">
      <c r="A457" s="354"/>
      <c r="B457" s="326"/>
      <c r="C457" s="326"/>
      <c r="D457" s="326"/>
      <c r="E457" s="326"/>
      <c r="F457" s="326"/>
      <c r="G457" s="326"/>
      <c r="H457" s="326"/>
      <c r="I457" s="326"/>
      <c r="J457" s="351"/>
      <c r="K457" s="352"/>
      <c r="L457" s="326"/>
      <c r="M457" s="326"/>
      <c r="N457" s="326"/>
      <c r="O457" s="326"/>
      <c r="P457" s="326"/>
      <c r="Q457" s="326"/>
      <c r="R457" s="326"/>
      <c r="S457" s="326"/>
      <c r="T457" s="326"/>
      <c r="U457" s="326"/>
      <c r="V457" s="326"/>
      <c r="W457" s="326"/>
      <c r="X457" s="326"/>
      <c r="Y457" s="326"/>
      <c r="Z457" s="326"/>
    </row>
    <row r="458" spans="1:26" ht="12" customHeight="1">
      <c r="A458" s="354"/>
      <c r="B458" s="326"/>
      <c r="C458" s="326"/>
      <c r="D458" s="326"/>
      <c r="E458" s="326"/>
      <c r="F458" s="326"/>
      <c r="G458" s="326"/>
      <c r="H458" s="326"/>
      <c r="I458" s="326"/>
      <c r="J458" s="351"/>
      <c r="K458" s="352"/>
      <c r="L458" s="326"/>
      <c r="M458" s="326"/>
      <c r="N458" s="326"/>
      <c r="O458" s="326"/>
      <c r="P458" s="326"/>
      <c r="Q458" s="326"/>
      <c r="R458" s="326"/>
      <c r="S458" s="326"/>
      <c r="T458" s="326"/>
      <c r="U458" s="326"/>
      <c r="V458" s="326"/>
      <c r="W458" s="326"/>
      <c r="X458" s="326"/>
      <c r="Y458" s="326"/>
      <c r="Z458" s="326"/>
    </row>
    <row r="459" spans="1:26" ht="12" customHeight="1">
      <c r="A459" s="354"/>
      <c r="B459" s="326"/>
      <c r="C459" s="326"/>
      <c r="D459" s="326"/>
      <c r="E459" s="326"/>
      <c r="F459" s="326"/>
      <c r="G459" s="326"/>
      <c r="H459" s="326"/>
      <c r="I459" s="326"/>
      <c r="J459" s="351"/>
      <c r="K459" s="352"/>
      <c r="L459" s="326"/>
      <c r="M459" s="326"/>
      <c r="N459" s="326"/>
      <c r="O459" s="326"/>
      <c r="P459" s="326"/>
      <c r="Q459" s="326"/>
      <c r="R459" s="326"/>
      <c r="S459" s="326"/>
      <c r="T459" s="326"/>
      <c r="U459" s="326"/>
      <c r="V459" s="326"/>
      <c r="W459" s="326"/>
      <c r="X459" s="326"/>
      <c r="Y459" s="326"/>
      <c r="Z459" s="326"/>
    </row>
    <row r="460" spans="1:26" ht="12" customHeight="1">
      <c r="A460" s="354"/>
      <c r="B460" s="326"/>
      <c r="C460" s="326"/>
      <c r="D460" s="326"/>
      <c r="E460" s="326"/>
      <c r="F460" s="326"/>
      <c r="G460" s="326"/>
      <c r="H460" s="326"/>
      <c r="I460" s="326"/>
      <c r="J460" s="351"/>
      <c r="K460" s="352"/>
      <c r="L460" s="326"/>
      <c r="M460" s="326"/>
      <c r="N460" s="326"/>
      <c r="O460" s="326"/>
      <c r="P460" s="326"/>
      <c r="Q460" s="326"/>
      <c r="R460" s="326"/>
      <c r="S460" s="326"/>
      <c r="T460" s="326"/>
      <c r="U460" s="326"/>
      <c r="V460" s="326"/>
      <c r="W460" s="326"/>
      <c r="X460" s="326"/>
      <c r="Y460" s="326"/>
      <c r="Z460" s="326"/>
    </row>
    <row r="461" spans="1:26" ht="12" customHeight="1">
      <c r="A461" s="354"/>
      <c r="B461" s="326"/>
      <c r="C461" s="326"/>
      <c r="D461" s="326"/>
      <c r="E461" s="326"/>
      <c r="F461" s="326"/>
      <c r="G461" s="326"/>
      <c r="H461" s="326"/>
      <c r="I461" s="326"/>
      <c r="J461" s="351"/>
      <c r="K461" s="352"/>
      <c r="L461" s="326"/>
      <c r="M461" s="326"/>
      <c r="N461" s="326"/>
      <c r="O461" s="326"/>
      <c r="P461" s="326"/>
      <c r="Q461" s="326"/>
      <c r="R461" s="326"/>
      <c r="S461" s="326"/>
      <c r="T461" s="326"/>
      <c r="U461" s="326"/>
      <c r="V461" s="326"/>
      <c r="W461" s="326"/>
      <c r="X461" s="326"/>
      <c r="Y461" s="326"/>
      <c r="Z461" s="326"/>
    </row>
    <row r="462" spans="1:26" ht="12" customHeight="1">
      <c r="A462" s="354"/>
      <c r="B462" s="326"/>
      <c r="C462" s="326"/>
      <c r="D462" s="326"/>
      <c r="E462" s="326"/>
      <c r="F462" s="326"/>
      <c r="G462" s="326"/>
      <c r="H462" s="326"/>
      <c r="I462" s="326"/>
      <c r="J462" s="351"/>
      <c r="K462" s="352"/>
      <c r="L462" s="326"/>
      <c r="M462" s="326"/>
      <c r="N462" s="326"/>
      <c r="O462" s="326"/>
      <c r="P462" s="326"/>
      <c r="Q462" s="326"/>
      <c r="R462" s="326"/>
      <c r="S462" s="326"/>
      <c r="T462" s="326"/>
      <c r="U462" s="326"/>
      <c r="V462" s="326"/>
      <c r="W462" s="326"/>
      <c r="X462" s="326"/>
      <c r="Y462" s="326"/>
      <c r="Z462" s="326"/>
    </row>
    <row r="463" spans="1:26" ht="12" customHeight="1">
      <c r="A463" s="354"/>
      <c r="B463" s="326"/>
      <c r="C463" s="326"/>
      <c r="D463" s="326"/>
      <c r="E463" s="326"/>
      <c r="F463" s="326"/>
      <c r="G463" s="326"/>
      <c r="H463" s="326"/>
      <c r="I463" s="326"/>
      <c r="J463" s="351"/>
      <c r="K463" s="352"/>
      <c r="L463" s="326"/>
      <c r="M463" s="326"/>
      <c r="N463" s="326"/>
      <c r="O463" s="326"/>
      <c r="P463" s="326"/>
      <c r="Q463" s="326"/>
      <c r="R463" s="326"/>
      <c r="S463" s="326"/>
      <c r="T463" s="326"/>
      <c r="U463" s="326"/>
      <c r="V463" s="326"/>
      <c r="W463" s="326"/>
      <c r="X463" s="326"/>
      <c r="Y463" s="326"/>
      <c r="Z463" s="326"/>
    </row>
    <row r="464" spans="1:26" ht="12" customHeight="1">
      <c r="A464" s="354"/>
      <c r="B464" s="326"/>
      <c r="C464" s="326"/>
      <c r="D464" s="326"/>
      <c r="E464" s="326"/>
      <c r="F464" s="326"/>
      <c r="G464" s="326"/>
      <c r="H464" s="326"/>
      <c r="I464" s="326"/>
      <c r="J464" s="351"/>
      <c r="K464" s="352"/>
      <c r="L464" s="326"/>
      <c r="M464" s="326"/>
      <c r="N464" s="326"/>
      <c r="O464" s="326"/>
      <c r="P464" s="326"/>
      <c r="Q464" s="326"/>
      <c r="R464" s="326"/>
      <c r="S464" s="326"/>
      <c r="T464" s="326"/>
      <c r="U464" s="326"/>
      <c r="V464" s="326"/>
      <c r="W464" s="326"/>
      <c r="X464" s="326"/>
      <c r="Y464" s="326"/>
      <c r="Z464" s="326"/>
    </row>
    <row r="465" spans="1:26" ht="12" customHeight="1">
      <c r="A465" s="354"/>
      <c r="B465" s="326"/>
      <c r="C465" s="326"/>
      <c r="D465" s="326"/>
      <c r="E465" s="326"/>
      <c r="F465" s="326"/>
      <c r="G465" s="326"/>
      <c r="H465" s="326"/>
      <c r="I465" s="326"/>
      <c r="J465" s="351"/>
      <c r="K465" s="352"/>
      <c r="L465" s="326"/>
      <c r="M465" s="326"/>
      <c r="N465" s="326"/>
      <c r="O465" s="326"/>
      <c r="P465" s="326"/>
      <c r="Q465" s="326"/>
      <c r="R465" s="326"/>
      <c r="S465" s="326"/>
      <c r="T465" s="326"/>
      <c r="U465" s="326"/>
      <c r="V465" s="326"/>
      <c r="W465" s="326"/>
      <c r="X465" s="326"/>
      <c r="Y465" s="326"/>
      <c r="Z465" s="326"/>
    </row>
    <row r="466" spans="1:26" ht="12" customHeight="1">
      <c r="A466" s="354"/>
      <c r="B466" s="326"/>
      <c r="C466" s="326"/>
      <c r="D466" s="326"/>
      <c r="E466" s="326"/>
      <c r="F466" s="326"/>
      <c r="G466" s="326"/>
      <c r="H466" s="326"/>
      <c r="I466" s="326"/>
      <c r="J466" s="351"/>
      <c r="K466" s="352"/>
      <c r="L466" s="326"/>
      <c r="M466" s="326"/>
      <c r="N466" s="326"/>
      <c r="O466" s="326"/>
      <c r="P466" s="326"/>
      <c r="Q466" s="326"/>
      <c r="R466" s="326"/>
      <c r="S466" s="326"/>
      <c r="T466" s="326"/>
      <c r="U466" s="326"/>
      <c r="V466" s="326"/>
      <c r="W466" s="326"/>
      <c r="X466" s="326"/>
      <c r="Y466" s="326"/>
      <c r="Z466" s="326"/>
    </row>
    <row r="467" spans="1:26" ht="12" customHeight="1">
      <c r="A467" s="354"/>
      <c r="B467" s="326"/>
      <c r="C467" s="326"/>
      <c r="D467" s="326"/>
      <c r="E467" s="326"/>
      <c r="F467" s="326"/>
      <c r="G467" s="326"/>
      <c r="H467" s="326"/>
      <c r="I467" s="326"/>
      <c r="J467" s="351"/>
      <c r="K467" s="352"/>
      <c r="L467" s="326"/>
      <c r="M467" s="326"/>
      <c r="N467" s="326"/>
      <c r="O467" s="326"/>
      <c r="P467" s="326"/>
      <c r="Q467" s="326"/>
      <c r="R467" s="326"/>
      <c r="S467" s="326"/>
      <c r="T467" s="326"/>
      <c r="U467" s="326"/>
      <c r="V467" s="326"/>
      <c r="W467" s="326"/>
      <c r="X467" s="326"/>
      <c r="Y467" s="326"/>
      <c r="Z467" s="326"/>
    </row>
    <row r="468" spans="1:26" ht="12" customHeight="1">
      <c r="A468" s="354"/>
      <c r="B468" s="326"/>
      <c r="C468" s="326"/>
      <c r="D468" s="326"/>
      <c r="E468" s="326"/>
      <c r="F468" s="326"/>
      <c r="G468" s="326"/>
      <c r="H468" s="326"/>
      <c r="I468" s="326"/>
      <c r="J468" s="351"/>
      <c r="K468" s="352"/>
      <c r="L468" s="326"/>
      <c r="M468" s="326"/>
      <c r="N468" s="326"/>
      <c r="O468" s="326"/>
      <c r="P468" s="326"/>
      <c r="Q468" s="326"/>
      <c r="R468" s="326"/>
      <c r="S468" s="326"/>
      <c r="T468" s="326"/>
      <c r="U468" s="326"/>
      <c r="V468" s="326"/>
      <c r="W468" s="326"/>
      <c r="X468" s="326"/>
      <c r="Y468" s="326"/>
      <c r="Z468" s="326"/>
    </row>
    <row r="469" spans="1:26" ht="12" customHeight="1">
      <c r="A469" s="354"/>
      <c r="B469" s="326"/>
      <c r="C469" s="326"/>
      <c r="D469" s="326"/>
      <c r="E469" s="326"/>
      <c r="F469" s="326"/>
      <c r="G469" s="326"/>
      <c r="H469" s="326"/>
      <c r="I469" s="326"/>
      <c r="J469" s="351"/>
      <c r="K469" s="352"/>
      <c r="L469" s="326"/>
      <c r="M469" s="326"/>
      <c r="N469" s="326"/>
      <c r="O469" s="326"/>
      <c r="P469" s="326"/>
      <c r="Q469" s="326"/>
      <c r="R469" s="326"/>
      <c r="S469" s="326"/>
      <c r="T469" s="326"/>
      <c r="U469" s="326"/>
      <c r="V469" s="326"/>
      <c r="W469" s="326"/>
      <c r="X469" s="326"/>
      <c r="Y469" s="326"/>
      <c r="Z469" s="326"/>
    </row>
    <row r="470" spans="1:26" ht="12" customHeight="1">
      <c r="A470" s="354"/>
      <c r="B470" s="326"/>
      <c r="C470" s="326"/>
      <c r="D470" s="326"/>
      <c r="E470" s="326"/>
      <c r="F470" s="326"/>
      <c r="G470" s="326"/>
      <c r="H470" s="326"/>
      <c r="I470" s="326"/>
      <c r="J470" s="351"/>
      <c r="K470" s="352"/>
      <c r="L470" s="326"/>
      <c r="M470" s="326"/>
      <c r="N470" s="326"/>
      <c r="O470" s="326"/>
      <c r="P470" s="326"/>
      <c r="Q470" s="326"/>
      <c r="R470" s="326"/>
      <c r="S470" s="326"/>
      <c r="T470" s="326"/>
      <c r="U470" s="326"/>
      <c r="V470" s="326"/>
      <c r="W470" s="326"/>
      <c r="X470" s="326"/>
      <c r="Y470" s="326"/>
      <c r="Z470" s="326"/>
    </row>
    <row r="471" spans="1:26" ht="12" customHeight="1">
      <c r="A471" s="354"/>
      <c r="B471" s="326"/>
      <c r="C471" s="326"/>
      <c r="D471" s="326"/>
      <c r="E471" s="326"/>
      <c r="F471" s="326"/>
      <c r="G471" s="326"/>
      <c r="H471" s="326"/>
      <c r="I471" s="326"/>
      <c r="J471" s="351"/>
      <c r="K471" s="352"/>
      <c r="L471" s="326"/>
      <c r="M471" s="326"/>
      <c r="N471" s="326"/>
      <c r="O471" s="326"/>
      <c r="P471" s="326"/>
      <c r="Q471" s="326"/>
      <c r="R471" s="326"/>
      <c r="S471" s="326"/>
      <c r="T471" s="326"/>
      <c r="U471" s="326"/>
      <c r="V471" s="326"/>
      <c r="W471" s="326"/>
      <c r="X471" s="326"/>
      <c r="Y471" s="326"/>
      <c r="Z471" s="326"/>
    </row>
    <row r="472" spans="1:26" ht="12" customHeight="1">
      <c r="A472" s="354"/>
      <c r="B472" s="326"/>
      <c r="C472" s="326"/>
      <c r="D472" s="326"/>
      <c r="E472" s="326"/>
      <c r="F472" s="326"/>
      <c r="G472" s="326"/>
      <c r="H472" s="326"/>
      <c r="I472" s="326"/>
      <c r="J472" s="351"/>
      <c r="K472" s="352"/>
      <c r="L472" s="326"/>
      <c r="M472" s="326"/>
      <c r="N472" s="326"/>
      <c r="O472" s="326"/>
      <c r="P472" s="326"/>
      <c r="Q472" s="326"/>
      <c r="R472" s="326"/>
      <c r="S472" s="326"/>
      <c r="T472" s="326"/>
      <c r="U472" s="326"/>
      <c r="V472" s="326"/>
      <c r="W472" s="326"/>
      <c r="X472" s="326"/>
      <c r="Y472" s="326"/>
      <c r="Z472" s="326"/>
    </row>
    <row r="473" spans="1:26" ht="12" customHeight="1">
      <c r="A473" s="354"/>
      <c r="B473" s="326"/>
      <c r="C473" s="326"/>
      <c r="D473" s="326"/>
      <c r="E473" s="326"/>
      <c r="F473" s="326"/>
      <c r="G473" s="326"/>
      <c r="H473" s="326"/>
      <c r="I473" s="326"/>
      <c r="J473" s="351"/>
      <c r="K473" s="352"/>
      <c r="L473" s="326"/>
      <c r="M473" s="326"/>
      <c r="N473" s="326"/>
      <c r="O473" s="326"/>
      <c r="P473" s="326"/>
      <c r="Q473" s="326"/>
      <c r="R473" s="326"/>
      <c r="S473" s="326"/>
      <c r="T473" s="326"/>
      <c r="U473" s="326"/>
      <c r="V473" s="326"/>
      <c r="W473" s="326"/>
      <c r="X473" s="326"/>
      <c r="Y473" s="326"/>
      <c r="Z473" s="326"/>
    </row>
    <row r="474" spans="1:26" ht="12" customHeight="1">
      <c r="A474" s="354"/>
      <c r="B474" s="326"/>
      <c r="C474" s="326"/>
      <c r="D474" s="326"/>
      <c r="E474" s="326"/>
      <c r="F474" s="326"/>
      <c r="G474" s="326"/>
      <c r="H474" s="326"/>
      <c r="I474" s="326"/>
      <c r="J474" s="351"/>
      <c r="K474" s="352"/>
      <c r="L474" s="326"/>
      <c r="M474" s="326"/>
      <c r="N474" s="326"/>
      <c r="O474" s="326"/>
      <c r="P474" s="326"/>
      <c r="Q474" s="326"/>
      <c r="R474" s="326"/>
      <c r="S474" s="326"/>
      <c r="T474" s="326"/>
      <c r="U474" s="326"/>
      <c r="V474" s="326"/>
      <c r="W474" s="326"/>
      <c r="X474" s="326"/>
      <c r="Y474" s="326"/>
      <c r="Z474" s="326"/>
    </row>
    <row r="475" spans="1:26" ht="12" customHeight="1">
      <c r="A475" s="354"/>
      <c r="B475" s="326"/>
      <c r="C475" s="326"/>
      <c r="D475" s="326"/>
      <c r="E475" s="326"/>
      <c r="F475" s="326"/>
      <c r="G475" s="326"/>
      <c r="H475" s="326"/>
      <c r="I475" s="326"/>
      <c r="J475" s="351"/>
      <c r="K475" s="352"/>
      <c r="L475" s="326"/>
      <c r="M475" s="326"/>
      <c r="N475" s="326"/>
      <c r="O475" s="326"/>
      <c r="P475" s="326"/>
      <c r="Q475" s="326"/>
      <c r="R475" s="326"/>
      <c r="S475" s="326"/>
      <c r="T475" s="326"/>
      <c r="U475" s="326"/>
      <c r="V475" s="326"/>
      <c r="W475" s="326"/>
      <c r="X475" s="326"/>
      <c r="Y475" s="326"/>
      <c r="Z475" s="326"/>
    </row>
    <row r="476" spans="1:26" ht="12" customHeight="1">
      <c r="A476" s="354"/>
      <c r="B476" s="326"/>
      <c r="C476" s="326"/>
      <c r="D476" s="326"/>
      <c r="E476" s="326"/>
      <c r="F476" s="326"/>
      <c r="G476" s="326"/>
      <c r="H476" s="326"/>
      <c r="I476" s="326"/>
      <c r="J476" s="351"/>
      <c r="K476" s="352"/>
      <c r="L476" s="326"/>
      <c r="M476" s="326"/>
      <c r="N476" s="326"/>
      <c r="O476" s="326"/>
      <c r="P476" s="326"/>
      <c r="Q476" s="326"/>
      <c r="R476" s="326"/>
      <c r="S476" s="326"/>
      <c r="T476" s="326"/>
      <c r="U476" s="326"/>
      <c r="V476" s="326"/>
      <c r="W476" s="326"/>
      <c r="X476" s="326"/>
      <c r="Y476" s="326"/>
      <c r="Z476" s="326"/>
    </row>
    <row r="477" spans="1:26" ht="12" customHeight="1">
      <c r="A477" s="354"/>
      <c r="B477" s="326"/>
      <c r="C477" s="326"/>
      <c r="D477" s="326"/>
      <c r="E477" s="326"/>
      <c r="F477" s="326"/>
      <c r="G477" s="326"/>
      <c r="H477" s="326"/>
      <c r="I477" s="326"/>
      <c r="J477" s="351"/>
      <c r="K477" s="352"/>
      <c r="L477" s="326"/>
      <c r="M477" s="326"/>
      <c r="N477" s="326"/>
      <c r="O477" s="326"/>
      <c r="P477" s="326"/>
      <c r="Q477" s="326"/>
      <c r="R477" s="326"/>
      <c r="S477" s="326"/>
      <c r="T477" s="326"/>
      <c r="U477" s="326"/>
      <c r="V477" s="326"/>
      <c r="W477" s="326"/>
      <c r="X477" s="326"/>
      <c r="Y477" s="326"/>
      <c r="Z477" s="326"/>
    </row>
    <row r="478" spans="1:26" ht="12" customHeight="1">
      <c r="A478" s="354"/>
      <c r="B478" s="326"/>
      <c r="C478" s="326"/>
      <c r="D478" s="326"/>
      <c r="E478" s="326"/>
      <c r="F478" s="326"/>
      <c r="G478" s="326"/>
      <c r="H478" s="326"/>
      <c r="I478" s="326"/>
      <c r="J478" s="351"/>
      <c r="K478" s="352"/>
      <c r="L478" s="326"/>
      <c r="M478" s="326"/>
      <c r="N478" s="326"/>
      <c r="O478" s="326"/>
      <c r="P478" s="326"/>
      <c r="Q478" s="326"/>
      <c r="R478" s="326"/>
      <c r="S478" s="326"/>
      <c r="T478" s="326"/>
      <c r="U478" s="326"/>
      <c r="V478" s="326"/>
      <c r="W478" s="326"/>
      <c r="X478" s="326"/>
      <c r="Y478" s="326"/>
      <c r="Z478" s="326"/>
    </row>
    <row r="479" spans="1:26" ht="12" customHeight="1">
      <c r="A479" s="354"/>
      <c r="B479" s="326"/>
      <c r="C479" s="326"/>
      <c r="D479" s="326"/>
      <c r="E479" s="326"/>
      <c r="F479" s="326"/>
      <c r="G479" s="326"/>
      <c r="H479" s="326"/>
      <c r="I479" s="326"/>
      <c r="J479" s="351"/>
      <c r="K479" s="352"/>
      <c r="L479" s="326"/>
      <c r="M479" s="326"/>
      <c r="N479" s="326"/>
      <c r="O479" s="326"/>
      <c r="P479" s="326"/>
      <c r="Q479" s="326"/>
      <c r="R479" s="326"/>
      <c r="S479" s="326"/>
      <c r="T479" s="326"/>
      <c r="U479" s="326"/>
      <c r="V479" s="326"/>
      <c r="W479" s="326"/>
      <c r="X479" s="326"/>
      <c r="Y479" s="326"/>
      <c r="Z479" s="326"/>
    </row>
    <row r="480" spans="1:26" ht="12" customHeight="1">
      <c r="A480" s="354"/>
      <c r="B480" s="326"/>
      <c r="C480" s="326"/>
      <c r="D480" s="326"/>
      <c r="E480" s="326"/>
      <c r="F480" s="326"/>
      <c r="G480" s="326"/>
      <c r="H480" s="326"/>
      <c r="I480" s="326"/>
      <c r="J480" s="351"/>
      <c r="K480" s="352"/>
      <c r="L480" s="326"/>
      <c r="M480" s="326"/>
      <c r="N480" s="326"/>
      <c r="O480" s="326"/>
      <c r="P480" s="326"/>
      <c r="Q480" s="326"/>
      <c r="R480" s="326"/>
      <c r="S480" s="326"/>
      <c r="T480" s="326"/>
      <c r="U480" s="326"/>
      <c r="V480" s="326"/>
      <c r="W480" s="326"/>
      <c r="X480" s="326"/>
      <c r="Y480" s="326"/>
      <c r="Z480" s="326"/>
    </row>
    <row r="481" spans="1:26" ht="12" customHeight="1">
      <c r="A481" s="354"/>
      <c r="B481" s="326"/>
      <c r="C481" s="326"/>
      <c r="D481" s="326"/>
      <c r="E481" s="326"/>
      <c r="F481" s="326"/>
      <c r="G481" s="326"/>
      <c r="H481" s="326"/>
      <c r="I481" s="326"/>
      <c r="J481" s="351"/>
      <c r="K481" s="352"/>
      <c r="L481" s="326"/>
      <c r="M481" s="326"/>
      <c r="N481" s="326"/>
      <c r="O481" s="326"/>
      <c r="P481" s="326"/>
      <c r="Q481" s="326"/>
      <c r="R481" s="326"/>
      <c r="S481" s="326"/>
      <c r="T481" s="326"/>
      <c r="U481" s="326"/>
      <c r="V481" s="326"/>
      <c r="W481" s="326"/>
      <c r="X481" s="326"/>
      <c r="Y481" s="326"/>
      <c r="Z481" s="326"/>
    </row>
    <row r="482" spans="1:26" ht="12" customHeight="1">
      <c r="A482" s="354"/>
      <c r="B482" s="326"/>
      <c r="C482" s="326"/>
      <c r="D482" s="326"/>
      <c r="E482" s="326"/>
      <c r="F482" s="326"/>
      <c r="G482" s="326"/>
      <c r="H482" s="326"/>
      <c r="I482" s="326"/>
      <c r="J482" s="351"/>
      <c r="K482" s="352"/>
      <c r="L482" s="326"/>
      <c r="M482" s="326"/>
      <c r="N482" s="326"/>
      <c r="O482" s="326"/>
      <c r="P482" s="326"/>
      <c r="Q482" s="326"/>
      <c r="R482" s="326"/>
      <c r="S482" s="326"/>
      <c r="T482" s="326"/>
      <c r="U482" s="326"/>
      <c r="V482" s="326"/>
      <c r="W482" s="326"/>
      <c r="X482" s="326"/>
      <c r="Y482" s="326"/>
      <c r="Z482" s="326"/>
    </row>
    <row r="483" spans="1:26" ht="12" customHeight="1">
      <c r="A483" s="354"/>
      <c r="B483" s="326"/>
      <c r="C483" s="326"/>
      <c r="D483" s="326"/>
      <c r="E483" s="326"/>
      <c r="F483" s="326"/>
      <c r="G483" s="326"/>
      <c r="H483" s="326"/>
      <c r="I483" s="326"/>
      <c r="J483" s="351"/>
      <c r="K483" s="352"/>
      <c r="L483" s="326"/>
      <c r="M483" s="326"/>
      <c r="N483" s="326"/>
      <c r="O483" s="326"/>
      <c r="P483" s="326"/>
      <c r="Q483" s="326"/>
      <c r="R483" s="326"/>
      <c r="S483" s="326"/>
      <c r="T483" s="326"/>
      <c r="U483" s="326"/>
      <c r="V483" s="326"/>
      <c r="W483" s="326"/>
      <c r="X483" s="326"/>
      <c r="Y483" s="326"/>
      <c r="Z483" s="326"/>
    </row>
    <row r="484" spans="1:26" ht="12" customHeight="1">
      <c r="A484" s="354"/>
      <c r="B484" s="326"/>
      <c r="C484" s="326"/>
      <c r="D484" s="326"/>
      <c r="E484" s="326"/>
      <c r="F484" s="326"/>
      <c r="G484" s="326"/>
      <c r="H484" s="326"/>
      <c r="I484" s="326"/>
      <c r="J484" s="351"/>
      <c r="K484" s="352"/>
      <c r="L484" s="326"/>
      <c r="M484" s="326"/>
      <c r="N484" s="326"/>
      <c r="O484" s="326"/>
      <c r="P484" s="326"/>
      <c r="Q484" s="326"/>
      <c r="R484" s="326"/>
      <c r="S484" s="326"/>
      <c r="T484" s="326"/>
      <c r="U484" s="326"/>
      <c r="V484" s="326"/>
      <c r="W484" s="326"/>
      <c r="X484" s="326"/>
      <c r="Y484" s="326"/>
      <c r="Z484" s="326"/>
    </row>
    <row r="485" spans="1:26" ht="12" customHeight="1">
      <c r="A485" s="354"/>
      <c r="B485" s="326"/>
      <c r="C485" s="326"/>
      <c r="D485" s="326"/>
      <c r="E485" s="326"/>
      <c r="F485" s="326"/>
      <c r="G485" s="326"/>
      <c r="H485" s="326"/>
      <c r="I485" s="326"/>
      <c r="J485" s="351"/>
      <c r="K485" s="352"/>
      <c r="L485" s="326"/>
      <c r="M485" s="326"/>
      <c r="N485" s="326"/>
      <c r="O485" s="326"/>
      <c r="P485" s="326"/>
      <c r="Q485" s="326"/>
      <c r="R485" s="326"/>
      <c r="S485" s="326"/>
      <c r="T485" s="326"/>
      <c r="U485" s="326"/>
      <c r="V485" s="326"/>
      <c r="W485" s="326"/>
      <c r="X485" s="326"/>
      <c r="Y485" s="326"/>
      <c r="Z485" s="326"/>
    </row>
    <row r="486" spans="1:26" ht="12" customHeight="1">
      <c r="A486" s="354"/>
      <c r="B486" s="326"/>
      <c r="C486" s="326"/>
      <c r="D486" s="326"/>
      <c r="E486" s="326"/>
      <c r="F486" s="326"/>
      <c r="G486" s="326"/>
      <c r="H486" s="326"/>
      <c r="I486" s="326"/>
      <c r="J486" s="351"/>
      <c r="K486" s="352"/>
      <c r="L486" s="326"/>
      <c r="M486" s="326"/>
      <c r="N486" s="326"/>
      <c r="O486" s="326"/>
      <c r="P486" s="326"/>
      <c r="Q486" s="326"/>
      <c r="R486" s="326"/>
      <c r="S486" s="326"/>
      <c r="T486" s="326"/>
      <c r="U486" s="326"/>
      <c r="V486" s="326"/>
      <c r="W486" s="326"/>
      <c r="X486" s="326"/>
      <c r="Y486" s="326"/>
      <c r="Z486" s="326"/>
    </row>
    <row r="487" spans="1:26" ht="12" customHeight="1">
      <c r="A487" s="354"/>
      <c r="B487" s="326"/>
      <c r="C487" s="326"/>
      <c r="D487" s="326"/>
      <c r="E487" s="326"/>
      <c r="F487" s="326"/>
      <c r="G487" s="326"/>
      <c r="H487" s="326"/>
      <c r="I487" s="326"/>
      <c r="J487" s="351"/>
      <c r="K487" s="352"/>
      <c r="L487" s="326"/>
      <c r="M487" s="326"/>
      <c r="N487" s="326"/>
      <c r="O487" s="326"/>
      <c r="P487" s="326"/>
      <c r="Q487" s="326"/>
      <c r="R487" s="326"/>
      <c r="S487" s="326"/>
      <c r="T487" s="326"/>
      <c r="U487" s="326"/>
      <c r="V487" s="326"/>
      <c r="W487" s="326"/>
      <c r="X487" s="326"/>
      <c r="Y487" s="326"/>
      <c r="Z487" s="326"/>
    </row>
    <row r="488" spans="1:26" ht="12" customHeight="1">
      <c r="A488" s="354"/>
      <c r="B488" s="326"/>
      <c r="C488" s="326"/>
      <c r="D488" s="326"/>
      <c r="E488" s="326"/>
      <c r="F488" s="326"/>
      <c r="G488" s="326"/>
      <c r="H488" s="326"/>
      <c r="I488" s="326"/>
      <c r="J488" s="351"/>
      <c r="K488" s="352"/>
      <c r="L488" s="326"/>
      <c r="M488" s="326"/>
      <c r="N488" s="326"/>
      <c r="O488" s="326"/>
      <c r="P488" s="326"/>
      <c r="Q488" s="326"/>
      <c r="R488" s="326"/>
      <c r="S488" s="326"/>
      <c r="T488" s="326"/>
      <c r="U488" s="326"/>
      <c r="V488" s="326"/>
      <c r="W488" s="326"/>
      <c r="X488" s="326"/>
      <c r="Y488" s="326"/>
      <c r="Z488" s="326"/>
    </row>
    <row r="489" spans="1:26" ht="12" customHeight="1">
      <c r="A489" s="354"/>
      <c r="B489" s="326"/>
      <c r="C489" s="326"/>
      <c r="D489" s="326"/>
      <c r="E489" s="326"/>
      <c r="F489" s="326"/>
      <c r="G489" s="326"/>
      <c r="H489" s="326"/>
      <c r="I489" s="326"/>
      <c r="J489" s="351"/>
      <c r="K489" s="352"/>
      <c r="L489" s="326"/>
      <c r="M489" s="326"/>
      <c r="N489" s="326"/>
      <c r="O489" s="326"/>
      <c r="P489" s="326"/>
      <c r="Q489" s="326"/>
      <c r="R489" s="326"/>
      <c r="S489" s="326"/>
      <c r="T489" s="326"/>
      <c r="U489" s="326"/>
      <c r="V489" s="326"/>
      <c r="W489" s="326"/>
      <c r="X489" s="326"/>
      <c r="Y489" s="326"/>
      <c r="Z489" s="326"/>
    </row>
    <row r="490" spans="1:26" ht="12" customHeight="1">
      <c r="A490" s="354"/>
      <c r="B490" s="326"/>
      <c r="C490" s="326"/>
      <c r="D490" s="326"/>
      <c r="E490" s="326"/>
      <c r="F490" s="326"/>
      <c r="G490" s="326"/>
      <c r="H490" s="326"/>
      <c r="I490" s="326"/>
      <c r="J490" s="351"/>
      <c r="K490" s="352"/>
      <c r="L490" s="326"/>
      <c r="M490" s="326"/>
      <c r="N490" s="326"/>
      <c r="O490" s="326"/>
      <c r="P490" s="326"/>
      <c r="Q490" s="326"/>
      <c r="R490" s="326"/>
      <c r="S490" s="326"/>
      <c r="T490" s="326"/>
      <c r="U490" s="326"/>
      <c r="V490" s="326"/>
      <c r="W490" s="326"/>
      <c r="X490" s="326"/>
      <c r="Y490" s="326"/>
      <c r="Z490" s="326"/>
    </row>
    <row r="491" spans="1:26" ht="12" customHeight="1">
      <c r="A491" s="354"/>
      <c r="B491" s="326"/>
      <c r="C491" s="326"/>
      <c r="D491" s="326"/>
      <c r="E491" s="326"/>
      <c r="F491" s="326"/>
      <c r="G491" s="326"/>
      <c r="H491" s="326"/>
      <c r="I491" s="326"/>
      <c r="J491" s="351"/>
      <c r="K491" s="352"/>
      <c r="L491" s="326"/>
      <c r="M491" s="326"/>
      <c r="N491" s="326"/>
      <c r="O491" s="326"/>
      <c r="P491" s="326"/>
      <c r="Q491" s="326"/>
      <c r="R491" s="326"/>
      <c r="S491" s="326"/>
      <c r="T491" s="326"/>
      <c r="U491" s="326"/>
      <c r="V491" s="326"/>
      <c r="W491" s="326"/>
      <c r="X491" s="326"/>
      <c r="Y491" s="326"/>
      <c r="Z491" s="326"/>
    </row>
    <row r="492" spans="1:26" ht="12" customHeight="1">
      <c r="A492" s="354"/>
      <c r="B492" s="326"/>
      <c r="C492" s="326"/>
      <c r="D492" s="326"/>
      <c r="E492" s="326"/>
      <c r="F492" s="326"/>
      <c r="G492" s="326"/>
      <c r="H492" s="326"/>
      <c r="I492" s="326"/>
      <c r="J492" s="351"/>
      <c r="K492" s="352"/>
      <c r="L492" s="326"/>
      <c r="M492" s="326"/>
      <c r="N492" s="326"/>
      <c r="O492" s="326"/>
      <c r="P492" s="326"/>
      <c r="Q492" s="326"/>
      <c r="R492" s="326"/>
      <c r="S492" s="326"/>
      <c r="T492" s="326"/>
      <c r="U492" s="326"/>
      <c r="V492" s="326"/>
      <c r="W492" s="326"/>
      <c r="X492" s="326"/>
      <c r="Y492" s="326"/>
      <c r="Z492" s="326"/>
    </row>
    <row r="493" spans="1:26" ht="12" customHeight="1">
      <c r="A493" s="354"/>
      <c r="B493" s="326"/>
      <c r="C493" s="326"/>
      <c r="D493" s="326"/>
      <c r="E493" s="326"/>
      <c r="F493" s="326"/>
      <c r="G493" s="326"/>
      <c r="H493" s="326"/>
      <c r="I493" s="326"/>
      <c r="J493" s="351"/>
      <c r="K493" s="352"/>
      <c r="L493" s="326"/>
      <c r="M493" s="326"/>
      <c r="N493" s="326"/>
      <c r="O493" s="326"/>
      <c r="P493" s="326"/>
      <c r="Q493" s="326"/>
      <c r="R493" s="326"/>
      <c r="S493" s="326"/>
      <c r="T493" s="326"/>
      <c r="U493" s="326"/>
      <c r="V493" s="326"/>
      <c r="W493" s="326"/>
      <c r="X493" s="326"/>
      <c r="Y493" s="326"/>
      <c r="Z493" s="326"/>
    </row>
    <row r="494" spans="1:26" ht="12" customHeight="1">
      <c r="A494" s="354"/>
      <c r="B494" s="326"/>
      <c r="C494" s="326"/>
      <c r="D494" s="326"/>
      <c r="E494" s="326"/>
      <c r="F494" s="326"/>
      <c r="G494" s="326"/>
      <c r="H494" s="326"/>
      <c r="I494" s="326"/>
      <c r="J494" s="351"/>
      <c r="K494" s="352"/>
      <c r="L494" s="326"/>
      <c r="M494" s="326"/>
      <c r="N494" s="326"/>
      <c r="O494" s="326"/>
      <c r="P494" s="326"/>
      <c r="Q494" s="326"/>
      <c r="R494" s="326"/>
      <c r="S494" s="326"/>
      <c r="T494" s="326"/>
      <c r="U494" s="326"/>
      <c r="V494" s="326"/>
      <c r="W494" s="326"/>
      <c r="X494" s="326"/>
      <c r="Y494" s="326"/>
      <c r="Z494" s="326"/>
    </row>
    <row r="495" spans="1:26" ht="12" customHeight="1">
      <c r="A495" s="354"/>
      <c r="B495" s="326"/>
      <c r="C495" s="326"/>
      <c r="D495" s="326"/>
      <c r="E495" s="326"/>
      <c r="F495" s="326"/>
      <c r="G495" s="326"/>
      <c r="H495" s="326"/>
      <c r="I495" s="326"/>
      <c r="J495" s="351"/>
      <c r="K495" s="352"/>
      <c r="L495" s="326"/>
      <c r="M495" s="326"/>
      <c r="N495" s="326"/>
      <c r="O495" s="326"/>
      <c r="P495" s="326"/>
      <c r="Q495" s="326"/>
      <c r="R495" s="326"/>
      <c r="S495" s="326"/>
      <c r="T495" s="326"/>
      <c r="U495" s="326"/>
      <c r="V495" s="326"/>
      <c r="W495" s="326"/>
      <c r="X495" s="326"/>
      <c r="Y495" s="326"/>
      <c r="Z495" s="326"/>
    </row>
    <row r="496" spans="1:26" ht="12" customHeight="1">
      <c r="A496" s="354"/>
      <c r="B496" s="326"/>
      <c r="C496" s="326"/>
      <c r="D496" s="326"/>
      <c r="E496" s="326"/>
      <c r="F496" s="326"/>
      <c r="G496" s="326"/>
      <c r="H496" s="326"/>
      <c r="I496" s="326"/>
      <c r="J496" s="351"/>
      <c r="K496" s="352"/>
      <c r="L496" s="326"/>
      <c r="M496" s="326"/>
      <c r="N496" s="326"/>
      <c r="O496" s="326"/>
      <c r="P496" s="326"/>
      <c r="Q496" s="326"/>
      <c r="R496" s="326"/>
      <c r="S496" s="326"/>
      <c r="T496" s="326"/>
      <c r="U496" s="326"/>
      <c r="V496" s="326"/>
      <c r="W496" s="326"/>
      <c r="X496" s="326"/>
      <c r="Y496" s="326"/>
      <c r="Z496" s="326"/>
    </row>
    <row r="497" spans="1:26" ht="12" customHeight="1">
      <c r="A497" s="354"/>
      <c r="B497" s="326"/>
      <c r="C497" s="326"/>
      <c r="D497" s="326"/>
      <c r="E497" s="326"/>
      <c r="F497" s="326"/>
      <c r="G497" s="326"/>
      <c r="H497" s="326"/>
      <c r="I497" s="326"/>
      <c r="J497" s="351"/>
      <c r="K497" s="352"/>
      <c r="L497" s="326"/>
      <c r="M497" s="326"/>
      <c r="N497" s="326"/>
      <c r="O497" s="326"/>
      <c r="P497" s="326"/>
      <c r="Q497" s="326"/>
      <c r="R497" s="326"/>
      <c r="S497" s="326"/>
      <c r="T497" s="326"/>
      <c r="U497" s="326"/>
      <c r="V497" s="326"/>
      <c r="W497" s="326"/>
      <c r="X497" s="326"/>
      <c r="Y497" s="326"/>
      <c r="Z497" s="326"/>
    </row>
    <row r="498" spans="1:26" ht="12" customHeight="1">
      <c r="A498" s="354"/>
      <c r="B498" s="326"/>
      <c r="C498" s="326"/>
      <c r="D498" s="326"/>
      <c r="E498" s="326"/>
      <c r="F498" s="326"/>
      <c r="G498" s="326"/>
      <c r="H498" s="326"/>
      <c r="I498" s="326"/>
      <c r="J498" s="351"/>
      <c r="K498" s="352"/>
      <c r="L498" s="326"/>
      <c r="M498" s="326"/>
      <c r="N498" s="326"/>
      <c r="O498" s="326"/>
      <c r="P498" s="326"/>
      <c r="Q498" s="326"/>
      <c r="R498" s="326"/>
      <c r="S498" s="326"/>
      <c r="T498" s="326"/>
      <c r="U498" s="326"/>
      <c r="V498" s="326"/>
      <c r="W498" s="326"/>
      <c r="X498" s="326"/>
      <c r="Y498" s="326"/>
      <c r="Z498" s="326"/>
    </row>
    <row r="499" spans="1:26" ht="12" customHeight="1">
      <c r="A499" s="354"/>
      <c r="B499" s="326"/>
      <c r="C499" s="326"/>
      <c r="D499" s="326"/>
      <c r="E499" s="326"/>
      <c r="F499" s="326"/>
      <c r="G499" s="326"/>
      <c r="H499" s="326"/>
      <c r="I499" s="326"/>
      <c r="J499" s="351"/>
      <c r="K499" s="352"/>
      <c r="L499" s="326"/>
      <c r="M499" s="326"/>
      <c r="N499" s="326"/>
      <c r="O499" s="326"/>
      <c r="P499" s="326"/>
      <c r="Q499" s="326"/>
      <c r="R499" s="326"/>
      <c r="S499" s="326"/>
      <c r="T499" s="326"/>
      <c r="U499" s="326"/>
      <c r="V499" s="326"/>
      <c r="W499" s="326"/>
      <c r="X499" s="326"/>
      <c r="Y499" s="326"/>
      <c r="Z499" s="326"/>
    </row>
    <row r="500" spans="1:26" ht="12" customHeight="1">
      <c r="A500" s="354"/>
      <c r="B500" s="326"/>
      <c r="C500" s="326"/>
      <c r="D500" s="326"/>
      <c r="E500" s="326"/>
      <c r="F500" s="326"/>
      <c r="G500" s="326"/>
      <c r="H500" s="326"/>
      <c r="I500" s="326"/>
      <c r="J500" s="351"/>
      <c r="K500" s="352"/>
      <c r="L500" s="326"/>
      <c r="M500" s="326"/>
      <c r="N500" s="326"/>
      <c r="O500" s="326"/>
      <c r="P500" s="326"/>
      <c r="Q500" s="326"/>
      <c r="R500" s="326"/>
      <c r="S500" s="326"/>
      <c r="T500" s="326"/>
      <c r="U500" s="326"/>
      <c r="V500" s="326"/>
      <c r="W500" s="326"/>
      <c r="X500" s="326"/>
      <c r="Y500" s="326"/>
      <c r="Z500" s="326"/>
    </row>
    <row r="501" spans="1:26" ht="12" customHeight="1">
      <c r="A501" s="354"/>
      <c r="B501" s="326"/>
      <c r="C501" s="326"/>
      <c r="D501" s="326"/>
      <c r="E501" s="326"/>
      <c r="F501" s="326"/>
      <c r="G501" s="326"/>
      <c r="H501" s="326"/>
      <c r="I501" s="326"/>
      <c r="J501" s="351"/>
      <c r="K501" s="352"/>
      <c r="L501" s="326"/>
      <c r="M501" s="326"/>
      <c r="N501" s="326"/>
      <c r="O501" s="326"/>
      <c r="P501" s="326"/>
      <c r="Q501" s="326"/>
      <c r="R501" s="326"/>
      <c r="S501" s="326"/>
      <c r="T501" s="326"/>
      <c r="U501" s="326"/>
      <c r="V501" s="326"/>
      <c r="W501" s="326"/>
      <c r="X501" s="326"/>
      <c r="Y501" s="326"/>
      <c r="Z501" s="326"/>
    </row>
    <row r="502" spans="1:26" ht="12" customHeight="1">
      <c r="A502" s="354"/>
      <c r="B502" s="326"/>
      <c r="C502" s="326"/>
      <c r="D502" s="326"/>
      <c r="E502" s="326"/>
      <c r="F502" s="326"/>
      <c r="G502" s="326"/>
      <c r="H502" s="326"/>
      <c r="I502" s="326"/>
      <c r="J502" s="351"/>
      <c r="K502" s="352"/>
      <c r="L502" s="326"/>
      <c r="M502" s="326"/>
      <c r="N502" s="326"/>
      <c r="O502" s="326"/>
      <c r="P502" s="326"/>
      <c r="Q502" s="326"/>
      <c r="R502" s="326"/>
      <c r="S502" s="326"/>
      <c r="T502" s="326"/>
      <c r="U502" s="326"/>
      <c r="V502" s="326"/>
      <c r="W502" s="326"/>
      <c r="X502" s="326"/>
      <c r="Y502" s="326"/>
      <c r="Z502" s="326"/>
    </row>
    <row r="503" spans="1:26" ht="12" customHeight="1">
      <c r="A503" s="354"/>
      <c r="B503" s="326"/>
      <c r="C503" s="326"/>
      <c r="D503" s="326"/>
      <c r="E503" s="326"/>
      <c r="F503" s="326"/>
      <c r="G503" s="326"/>
      <c r="H503" s="326"/>
      <c r="I503" s="326"/>
      <c r="J503" s="351"/>
      <c r="K503" s="352"/>
      <c r="L503" s="326"/>
      <c r="M503" s="326"/>
      <c r="N503" s="326"/>
      <c r="O503" s="326"/>
      <c r="P503" s="326"/>
      <c r="Q503" s="326"/>
      <c r="R503" s="326"/>
      <c r="S503" s="326"/>
      <c r="T503" s="326"/>
      <c r="U503" s="326"/>
      <c r="V503" s="326"/>
      <c r="W503" s="326"/>
      <c r="X503" s="326"/>
      <c r="Y503" s="326"/>
      <c r="Z503" s="326"/>
    </row>
    <row r="504" spans="1:26" ht="12" customHeight="1">
      <c r="A504" s="354"/>
      <c r="B504" s="326"/>
      <c r="C504" s="326"/>
      <c r="D504" s="326"/>
      <c r="E504" s="326"/>
      <c r="F504" s="326"/>
      <c r="G504" s="326"/>
      <c r="H504" s="326"/>
      <c r="I504" s="326"/>
      <c r="J504" s="351"/>
      <c r="K504" s="352"/>
      <c r="L504" s="326"/>
      <c r="M504" s="326"/>
      <c r="N504" s="326"/>
      <c r="O504" s="326"/>
      <c r="P504" s="326"/>
      <c r="Q504" s="326"/>
      <c r="R504" s="326"/>
      <c r="S504" s="326"/>
      <c r="T504" s="326"/>
      <c r="U504" s="326"/>
      <c r="V504" s="326"/>
      <c r="W504" s="326"/>
      <c r="X504" s="326"/>
      <c r="Y504" s="326"/>
      <c r="Z504" s="326"/>
    </row>
    <row r="505" spans="1:26" ht="12" customHeight="1">
      <c r="A505" s="354"/>
      <c r="B505" s="326"/>
      <c r="C505" s="326"/>
      <c r="D505" s="326"/>
      <c r="E505" s="326"/>
      <c r="F505" s="326"/>
      <c r="G505" s="326"/>
      <c r="H505" s="326"/>
      <c r="I505" s="326"/>
      <c r="J505" s="351"/>
      <c r="K505" s="352"/>
      <c r="L505" s="326"/>
      <c r="M505" s="326"/>
      <c r="N505" s="326"/>
      <c r="O505" s="326"/>
      <c r="P505" s="326"/>
      <c r="Q505" s="326"/>
      <c r="R505" s="326"/>
      <c r="S505" s="326"/>
      <c r="T505" s="326"/>
      <c r="U505" s="326"/>
      <c r="V505" s="326"/>
      <c r="W505" s="326"/>
      <c r="X505" s="326"/>
      <c r="Y505" s="326"/>
      <c r="Z505" s="326"/>
    </row>
    <row r="506" spans="1:26" ht="12" customHeight="1">
      <c r="A506" s="354"/>
      <c r="B506" s="326"/>
      <c r="C506" s="326"/>
      <c r="D506" s="326"/>
      <c r="E506" s="326"/>
      <c r="F506" s="326"/>
      <c r="G506" s="326"/>
      <c r="H506" s="326"/>
      <c r="I506" s="326"/>
      <c r="J506" s="351"/>
      <c r="K506" s="352"/>
      <c r="L506" s="326"/>
      <c r="M506" s="326"/>
      <c r="N506" s="326"/>
      <c r="O506" s="326"/>
      <c r="P506" s="326"/>
      <c r="Q506" s="326"/>
      <c r="R506" s="326"/>
      <c r="S506" s="326"/>
      <c r="T506" s="326"/>
      <c r="U506" s="326"/>
      <c r="V506" s="326"/>
      <c r="W506" s="326"/>
      <c r="X506" s="326"/>
      <c r="Y506" s="326"/>
      <c r="Z506" s="326"/>
    </row>
    <row r="507" spans="1:26" ht="12" customHeight="1">
      <c r="A507" s="354"/>
      <c r="B507" s="326"/>
      <c r="C507" s="326"/>
      <c r="D507" s="326"/>
      <c r="E507" s="326"/>
      <c r="F507" s="326"/>
      <c r="G507" s="326"/>
      <c r="H507" s="326"/>
      <c r="I507" s="326"/>
      <c r="J507" s="351"/>
      <c r="K507" s="352"/>
      <c r="L507" s="326"/>
      <c r="M507" s="326"/>
      <c r="N507" s="326"/>
      <c r="O507" s="326"/>
      <c r="P507" s="326"/>
      <c r="Q507" s="326"/>
      <c r="R507" s="326"/>
      <c r="S507" s="326"/>
      <c r="T507" s="326"/>
      <c r="U507" s="326"/>
      <c r="V507" s="326"/>
      <c r="W507" s="326"/>
      <c r="X507" s="326"/>
      <c r="Y507" s="326"/>
      <c r="Z507" s="326"/>
    </row>
    <row r="508" spans="1:26" ht="12" customHeight="1">
      <c r="A508" s="354"/>
      <c r="B508" s="326"/>
      <c r="C508" s="326"/>
      <c r="D508" s="326"/>
      <c r="E508" s="326"/>
      <c r="F508" s="326"/>
      <c r="G508" s="326"/>
      <c r="H508" s="326"/>
      <c r="I508" s="326"/>
      <c r="J508" s="351"/>
      <c r="K508" s="352"/>
      <c r="L508" s="326"/>
      <c r="M508" s="326"/>
      <c r="N508" s="326"/>
      <c r="O508" s="326"/>
      <c r="P508" s="326"/>
      <c r="Q508" s="326"/>
      <c r="R508" s="326"/>
      <c r="S508" s="326"/>
      <c r="T508" s="326"/>
      <c r="U508" s="326"/>
      <c r="V508" s="326"/>
      <c r="W508" s="326"/>
      <c r="X508" s="326"/>
      <c r="Y508" s="326"/>
      <c r="Z508" s="326"/>
    </row>
    <row r="509" spans="1:26" ht="12" customHeight="1">
      <c r="A509" s="354"/>
      <c r="B509" s="326"/>
      <c r="C509" s="326"/>
      <c r="D509" s="326"/>
      <c r="E509" s="326"/>
      <c r="F509" s="326"/>
      <c r="G509" s="326"/>
      <c r="H509" s="326"/>
      <c r="I509" s="326"/>
      <c r="J509" s="351"/>
      <c r="K509" s="352"/>
      <c r="L509" s="326"/>
      <c r="M509" s="326"/>
      <c r="N509" s="326"/>
      <c r="O509" s="326"/>
      <c r="P509" s="326"/>
      <c r="Q509" s="326"/>
      <c r="R509" s="326"/>
      <c r="S509" s="326"/>
      <c r="T509" s="326"/>
      <c r="U509" s="326"/>
      <c r="V509" s="326"/>
      <c r="W509" s="326"/>
      <c r="X509" s="326"/>
      <c r="Y509" s="326"/>
      <c r="Z509" s="326"/>
    </row>
    <row r="510" spans="1:26" ht="12" customHeight="1">
      <c r="A510" s="354"/>
      <c r="B510" s="326"/>
      <c r="C510" s="326"/>
      <c r="D510" s="326"/>
      <c r="E510" s="326"/>
      <c r="F510" s="326"/>
      <c r="G510" s="326"/>
      <c r="H510" s="326"/>
      <c r="I510" s="326"/>
      <c r="J510" s="351"/>
      <c r="K510" s="352"/>
      <c r="L510" s="326"/>
      <c r="M510" s="326"/>
      <c r="N510" s="326"/>
      <c r="O510" s="326"/>
      <c r="P510" s="326"/>
      <c r="Q510" s="326"/>
      <c r="R510" s="326"/>
      <c r="S510" s="326"/>
      <c r="T510" s="326"/>
      <c r="U510" s="326"/>
      <c r="V510" s="326"/>
      <c r="W510" s="326"/>
      <c r="X510" s="326"/>
      <c r="Y510" s="326"/>
      <c r="Z510" s="326"/>
    </row>
    <row r="511" spans="1:26" ht="12" customHeight="1">
      <c r="A511" s="354"/>
      <c r="B511" s="326"/>
      <c r="C511" s="326"/>
      <c r="D511" s="326"/>
      <c r="E511" s="326"/>
      <c r="F511" s="326"/>
      <c r="G511" s="326"/>
      <c r="H511" s="326"/>
      <c r="I511" s="326"/>
      <c r="J511" s="351"/>
      <c r="K511" s="352"/>
      <c r="L511" s="326"/>
      <c r="M511" s="326"/>
      <c r="N511" s="326"/>
      <c r="O511" s="326"/>
      <c r="P511" s="326"/>
      <c r="Q511" s="326"/>
      <c r="R511" s="326"/>
      <c r="S511" s="326"/>
      <c r="T511" s="326"/>
      <c r="U511" s="326"/>
      <c r="V511" s="326"/>
      <c r="W511" s="326"/>
      <c r="X511" s="326"/>
      <c r="Y511" s="326"/>
      <c r="Z511" s="326"/>
    </row>
    <row r="512" spans="1:26" ht="12" customHeight="1">
      <c r="A512" s="354"/>
      <c r="B512" s="326"/>
      <c r="C512" s="326"/>
      <c r="D512" s="326"/>
      <c r="E512" s="326"/>
      <c r="F512" s="326"/>
      <c r="G512" s="326"/>
      <c r="H512" s="326"/>
      <c r="I512" s="326"/>
      <c r="J512" s="351"/>
      <c r="K512" s="352"/>
      <c r="L512" s="326"/>
      <c r="M512" s="326"/>
      <c r="N512" s="326"/>
      <c r="O512" s="326"/>
      <c r="P512" s="326"/>
      <c r="Q512" s="326"/>
      <c r="R512" s="326"/>
      <c r="S512" s="326"/>
      <c r="T512" s="326"/>
      <c r="U512" s="326"/>
      <c r="V512" s="326"/>
      <c r="W512" s="326"/>
      <c r="X512" s="326"/>
      <c r="Y512" s="326"/>
      <c r="Z512" s="326"/>
    </row>
    <row r="513" spans="1:26" ht="12" customHeight="1">
      <c r="A513" s="354"/>
      <c r="B513" s="326"/>
      <c r="C513" s="326"/>
      <c r="D513" s="326"/>
      <c r="E513" s="326"/>
      <c r="F513" s="326"/>
      <c r="G513" s="326"/>
      <c r="H513" s="326"/>
      <c r="I513" s="326"/>
      <c r="J513" s="351"/>
      <c r="K513" s="352"/>
      <c r="L513" s="326"/>
      <c r="M513" s="326"/>
      <c r="N513" s="326"/>
      <c r="O513" s="326"/>
      <c r="P513" s="326"/>
      <c r="Q513" s="326"/>
      <c r="R513" s="326"/>
      <c r="S513" s="326"/>
      <c r="T513" s="326"/>
      <c r="U513" s="326"/>
      <c r="V513" s="326"/>
      <c r="W513" s="326"/>
      <c r="X513" s="326"/>
      <c r="Y513" s="326"/>
      <c r="Z513" s="326"/>
    </row>
    <row r="514" spans="1:26" ht="12" customHeight="1">
      <c r="A514" s="354"/>
      <c r="B514" s="326"/>
      <c r="C514" s="326"/>
      <c r="D514" s="326"/>
      <c r="E514" s="326"/>
      <c r="F514" s="326"/>
      <c r="G514" s="326"/>
      <c r="H514" s="326"/>
      <c r="I514" s="326"/>
      <c r="J514" s="351"/>
      <c r="K514" s="352"/>
      <c r="L514" s="326"/>
      <c r="M514" s="326"/>
      <c r="N514" s="326"/>
      <c r="O514" s="326"/>
      <c r="P514" s="326"/>
      <c r="Q514" s="326"/>
      <c r="R514" s="326"/>
      <c r="S514" s="326"/>
      <c r="T514" s="326"/>
      <c r="U514" s="326"/>
      <c r="V514" s="326"/>
      <c r="W514" s="326"/>
      <c r="X514" s="326"/>
      <c r="Y514" s="326"/>
      <c r="Z514" s="326"/>
    </row>
    <row r="515" spans="1:26" ht="12" customHeight="1">
      <c r="A515" s="354"/>
      <c r="B515" s="326"/>
      <c r="C515" s="326"/>
      <c r="D515" s="326"/>
      <c r="E515" s="326"/>
      <c r="F515" s="326"/>
      <c r="G515" s="326"/>
      <c r="H515" s="326"/>
      <c r="I515" s="326"/>
      <c r="J515" s="351"/>
      <c r="K515" s="352"/>
      <c r="L515" s="326"/>
      <c r="M515" s="326"/>
      <c r="N515" s="326"/>
      <c r="O515" s="326"/>
      <c r="P515" s="326"/>
      <c r="Q515" s="326"/>
      <c r="R515" s="326"/>
      <c r="S515" s="326"/>
      <c r="T515" s="326"/>
      <c r="U515" s="326"/>
      <c r="V515" s="326"/>
      <c r="W515" s="326"/>
      <c r="X515" s="326"/>
      <c r="Y515" s="326"/>
      <c r="Z515" s="326"/>
    </row>
    <row r="516" spans="1:26" ht="12" customHeight="1">
      <c r="A516" s="354"/>
      <c r="B516" s="326"/>
      <c r="C516" s="326"/>
      <c r="D516" s="326"/>
      <c r="E516" s="326"/>
      <c r="F516" s="326"/>
      <c r="G516" s="326"/>
      <c r="H516" s="326"/>
      <c r="I516" s="326"/>
      <c r="J516" s="351"/>
      <c r="K516" s="352"/>
      <c r="L516" s="326"/>
      <c r="M516" s="326"/>
      <c r="N516" s="326"/>
      <c r="O516" s="326"/>
      <c r="P516" s="326"/>
      <c r="Q516" s="326"/>
      <c r="R516" s="326"/>
      <c r="S516" s="326"/>
      <c r="T516" s="326"/>
      <c r="U516" s="326"/>
      <c r="V516" s="326"/>
      <c r="W516" s="326"/>
      <c r="X516" s="326"/>
      <c r="Y516" s="326"/>
      <c r="Z516" s="326"/>
    </row>
    <row r="517" spans="1:26" ht="12" customHeight="1">
      <c r="A517" s="354"/>
      <c r="B517" s="326"/>
      <c r="C517" s="326"/>
      <c r="D517" s="326"/>
      <c r="E517" s="326"/>
      <c r="F517" s="326"/>
      <c r="G517" s="326"/>
      <c r="H517" s="326"/>
      <c r="I517" s="326"/>
      <c r="J517" s="351"/>
      <c r="K517" s="352"/>
      <c r="L517" s="326"/>
      <c r="M517" s="326"/>
      <c r="N517" s="326"/>
      <c r="O517" s="326"/>
      <c r="P517" s="326"/>
      <c r="Q517" s="326"/>
      <c r="R517" s="326"/>
      <c r="S517" s="326"/>
      <c r="T517" s="326"/>
      <c r="U517" s="326"/>
      <c r="V517" s="326"/>
      <c r="W517" s="326"/>
      <c r="X517" s="326"/>
      <c r="Y517" s="326"/>
      <c r="Z517" s="326"/>
    </row>
    <row r="518" spans="1:26" ht="12" customHeight="1">
      <c r="A518" s="354"/>
      <c r="B518" s="326"/>
      <c r="C518" s="326"/>
      <c r="D518" s="326"/>
      <c r="E518" s="326"/>
      <c r="F518" s="326"/>
      <c r="G518" s="326"/>
      <c r="H518" s="326"/>
      <c r="I518" s="326"/>
      <c r="J518" s="351"/>
      <c r="K518" s="352"/>
      <c r="L518" s="326"/>
      <c r="M518" s="326"/>
      <c r="N518" s="326"/>
      <c r="O518" s="326"/>
      <c r="P518" s="326"/>
      <c r="Q518" s="326"/>
      <c r="R518" s="326"/>
      <c r="S518" s="326"/>
      <c r="T518" s="326"/>
      <c r="U518" s="326"/>
      <c r="V518" s="326"/>
      <c r="W518" s="326"/>
      <c r="X518" s="326"/>
      <c r="Y518" s="326"/>
      <c r="Z518" s="326"/>
    </row>
    <row r="519" spans="1:26" ht="12" customHeight="1">
      <c r="A519" s="354"/>
      <c r="B519" s="326"/>
      <c r="C519" s="326"/>
      <c r="D519" s="326"/>
      <c r="E519" s="326"/>
      <c r="F519" s="326"/>
      <c r="G519" s="326"/>
      <c r="H519" s="326"/>
      <c r="I519" s="326"/>
      <c r="J519" s="351"/>
      <c r="K519" s="352"/>
      <c r="L519" s="326"/>
      <c r="M519" s="326"/>
      <c r="N519" s="326"/>
      <c r="O519" s="326"/>
      <c r="P519" s="326"/>
      <c r="Q519" s="326"/>
      <c r="R519" s="326"/>
      <c r="S519" s="326"/>
      <c r="T519" s="326"/>
      <c r="U519" s="326"/>
      <c r="V519" s="326"/>
      <c r="W519" s="326"/>
      <c r="X519" s="326"/>
      <c r="Y519" s="326"/>
      <c r="Z519" s="326"/>
    </row>
    <row r="520" spans="1:26" ht="12" customHeight="1">
      <c r="A520" s="354"/>
      <c r="B520" s="326"/>
      <c r="C520" s="326"/>
      <c r="D520" s="326"/>
      <c r="E520" s="326"/>
      <c r="F520" s="326"/>
      <c r="G520" s="326"/>
      <c r="H520" s="326"/>
      <c r="I520" s="326"/>
      <c r="J520" s="351"/>
      <c r="K520" s="352"/>
      <c r="L520" s="326"/>
      <c r="M520" s="326"/>
      <c r="N520" s="326"/>
      <c r="O520" s="326"/>
      <c r="P520" s="326"/>
      <c r="Q520" s="326"/>
      <c r="R520" s="326"/>
      <c r="S520" s="326"/>
      <c r="T520" s="326"/>
      <c r="U520" s="326"/>
      <c r="V520" s="326"/>
      <c r="W520" s="326"/>
      <c r="X520" s="326"/>
      <c r="Y520" s="326"/>
      <c r="Z520" s="326"/>
    </row>
    <row r="521" spans="1:26" ht="12" customHeight="1">
      <c r="A521" s="354"/>
      <c r="B521" s="326"/>
      <c r="C521" s="326"/>
      <c r="D521" s="326"/>
      <c r="E521" s="326"/>
      <c r="F521" s="326"/>
      <c r="G521" s="326"/>
      <c r="H521" s="326"/>
      <c r="I521" s="326"/>
      <c r="J521" s="351"/>
      <c r="K521" s="352"/>
      <c r="L521" s="326"/>
      <c r="M521" s="326"/>
      <c r="N521" s="326"/>
      <c r="O521" s="326"/>
      <c r="P521" s="326"/>
      <c r="Q521" s="326"/>
      <c r="R521" s="326"/>
      <c r="S521" s="326"/>
      <c r="T521" s="326"/>
      <c r="U521" s="326"/>
      <c r="V521" s="326"/>
      <c r="W521" s="326"/>
      <c r="X521" s="326"/>
      <c r="Y521" s="326"/>
      <c r="Z521" s="326"/>
    </row>
    <row r="522" spans="1:26" ht="12" customHeight="1">
      <c r="A522" s="354"/>
      <c r="B522" s="326"/>
      <c r="C522" s="326"/>
      <c r="D522" s="326"/>
      <c r="E522" s="326"/>
      <c r="F522" s="326"/>
      <c r="G522" s="326"/>
      <c r="H522" s="326"/>
      <c r="I522" s="326"/>
      <c r="J522" s="351"/>
      <c r="K522" s="352"/>
      <c r="L522" s="326"/>
      <c r="M522" s="326"/>
      <c r="N522" s="326"/>
      <c r="O522" s="326"/>
      <c r="P522" s="326"/>
      <c r="Q522" s="326"/>
      <c r="R522" s="326"/>
      <c r="S522" s="326"/>
      <c r="T522" s="326"/>
      <c r="U522" s="326"/>
      <c r="V522" s="326"/>
      <c r="W522" s="326"/>
      <c r="X522" s="326"/>
      <c r="Y522" s="326"/>
      <c r="Z522" s="326"/>
    </row>
    <row r="523" spans="1:26" ht="12" customHeight="1">
      <c r="A523" s="354"/>
      <c r="B523" s="326"/>
      <c r="C523" s="326"/>
      <c r="D523" s="326"/>
      <c r="E523" s="326"/>
      <c r="F523" s="326"/>
      <c r="G523" s="326"/>
      <c r="H523" s="326"/>
      <c r="I523" s="326"/>
      <c r="J523" s="351"/>
      <c r="K523" s="352"/>
      <c r="L523" s="326"/>
      <c r="M523" s="326"/>
      <c r="N523" s="326"/>
      <c r="O523" s="326"/>
      <c r="P523" s="326"/>
      <c r="Q523" s="326"/>
      <c r="R523" s="326"/>
      <c r="S523" s="326"/>
      <c r="T523" s="326"/>
      <c r="U523" s="326"/>
      <c r="V523" s="326"/>
      <c r="W523" s="326"/>
      <c r="X523" s="326"/>
      <c r="Y523" s="326"/>
      <c r="Z523" s="326"/>
    </row>
    <row r="524" spans="1:26" ht="12" customHeight="1">
      <c r="A524" s="354"/>
      <c r="B524" s="326"/>
      <c r="C524" s="326"/>
      <c r="D524" s="326"/>
      <c r="E524" s="326"/>
      <c r="F524" s="326"/>
      <c r="G524" s="326"/>
      <c r="H524" s="326"/>
      <c r="I524" s="326"/>
      <c r="J524" s="351"/>
      <c r="K524" s="352"/>
      <c r="L524" s="326"/>
      <c r="M524" s="326"/>
      <c r="N524" s="326"/>
      <c r="O524" s="326"/>
      <c r="P524" s="326"/>
      <c r="Q524" s="326"/>
      <c r="R524" s="326"/>
      <c r="S524" s="326"/>
      <c r="T524" s="326"/>
      <c r="U524" s="326"/>
      <c r="V524" s="326"/>
      <c r="W524" s="326"/>
      <c r="X524" s="326"/>
      <c r="Y524" s="326"/>
      <c r="Z524" s="326"/>
    </row>
    <row r="525" spans="1:26" ht="12" customHeight="1">
      <c r="A525" s="354"/>
      <c r="B525" s="326"/>
      <c r="C525" s="326"/>
      <c r="D525" s="326"/>
      <c r="E525" s="326"/>
      <c r="F525" s="326"/>
      <c r="G525" s="326"/>
      <c r="H525" s="326"/>
      <c r="I525" s="326"/>
      <c r="J525" s="351"/>
      <c r="K525" s="352"/>
      <c r="L525" s="326"/>
      <c r="M525" s="326"/>
      <c r="N525" s="326"/>
      <c r="O525" s="326"/>
      <c r="P525" s="326"/>
      <c r="Q525" s="326"/>
      <c r="R525" s="326"/>
      <c r="S525" s="326"/>
      <c r="T525" s="326"/>
      <c r="U525" s="326"/>
      <c r="V525" s="326"/>
      <c r="W525" s="326"/>
      <c r="X525" s="326"/>
      <c r="Y525" s="326"/>
      <c r="Z525" s="326"/>
    </row>
    <row r="526" spans="1:26" ht="12" customHeight="1">
      <c r="A526" s="354"/>
      <c r="B526" s="326"/>
      <c r="C526" s="326"/>
      <c r="D526" s="326"/>
      <c r="E526" s="326"/>
      <c r="F526" s="326"/>
      <c r="G526" s="326"/>
      <c r="H526" s="326"/>
      <c r="I526" s="326"/>
      <c r="J526" s="351"/>
      <c r="K526" s="352"/>
      <c r="L526" s="326"/>
      <c r="M526" s="326"/>
      <c r="N526" s="326"/>
      <c r="O526" s="326"/>
      <c r="P526" s="326"/>
      <c r="Q526" s="326"/>
      <c r="R526" s="326"/>
      <c r="S526" s="326"/>
      <c r="T526" s="326"/>
      <c r="U526" s="326"/>
      <c r="V526" s="326"/>
      <c r="W526" s="326"/>
      <c r="X526" s="326"/>
      <c r="Y526" s="326"/>
      <c r="Z526" s="326"/>
    </row>
    <row r="527" spans="1:26" ht="12" customHeight="1">
      <c r="A527" s="354"/>
      <c r="B527" s="326"/>
      <c r="C527" s="326"/>
      <c r="D527" s="326"/>
      <c r="E527" s="326"/>
      <c r="F527" s="326"/>
      <c r="G527" s="326"/>
      <c r="H527" s="326"/>
      <c r="I527" s="326"/>
      <c r="J527" s="351"/>
      <c r="K527" s="352"/>
      <c r="L527" s="326"/>
      <c r="M527" s="326"/>
      <c r="N527" s="326"/>
      <c r="O527" s="326"/>
      <c r="P527" s="326"/>
      <c r="Q527" s="326"/>
      <c r="R527" s="326"/>
      <c r="S527" s="326"/>
      <c r="T527" s="326"/>
      <c r="U527" s="326"/>
      <c r="V527" s="326"/>
      <c r="W527" s="326"/>
      <c r="X527" s="326"/>
      <c r="Y527" s="326"/>
      <c r="Z527" s="326"/>
    </row>
    <row r="528" spans="1:26" ht="12" customHeight="1">
      <c r="A528" s="354"/>
      <c r="B528" s="326"/>
      <c r="C528" s="326"/>
      <c r="D528" s="326"/>
      <c r="E528" s="326"/>
      <c r="F528" s="326"/>
      <c r="G528" s="326"/>
      <c r="H528" s="326"/>
      <c r="I528" s="326"/>
      <c r="J528" s="351"/>
      <c r="K528" s="352"/>
      <c r="L528" s="326"/>
      <c r="M528" s="326"/>
      <c r="N528" s="326"/>
      <c r="O528" s="326"/>
      <c r="P528" s="326"/>
      <c r="Q528" s="326"/>
      <c r="R528" s="326"/>
      <c r="S528" s="326"/>
      <c r="T528" s="326"/>
      <c r="U528" s="326"/>
      <c r="V528" s="326"/>
      <c r="W528" s="326"/>
      <c r="X528" s="326"/>
      <c r="Y528" s="326"/>
      <c r="Z528" s="326"/>
    </row>
    <row r="529" spans="1:26" ht="12" customHeight="1">
      <c r="A529" s="354"/>
      <c r="B529" s="326"/>
      <c r="C529" s="326"/>
      <c r="D529" s="326"/>
      <c r="E529" s="326"/>
      <c r="F529" s="326"/>
      <c r="G529" s="326"/>
      <c r="H529" s="326"/>
      <c r="I529" s="326"/>
      <c r="J529" s="351"/>
      <c r="K529" s="352"/>
      <c r="L529" s="326"/>
      <c r="M529" s="326"/>
      <c r="N529" s="326"/>
      <c r="O529" s="326"/>
      <c r="P529" s="326"/>
      <c r="Q529" s="326"/>
      <c r="R529" s="326"/>
      <c r="S529" s="326"/>
      <c r="T529" s="326"/>
      <c r="U529" s="326"/>
      <c r="V529" s="326"/>
      <c r="W529" s="326"/>
      <c r="X529" s="326"/>
      <c r="Y529" s="326"/>
      <c r="Z529" s="326"/>
    </row>
    <row r="530" spans="1:26" ht="12" customHeight="1">
      <c r="A530" s="354"/>
      <c r="B530" s="326"/>
      <c r="C530" s="326"/>
      <c r="D530" s="326"/>
      <c r="E530" s="326"/>
      <c r="F530" s="326"/>
      <c r="G530" s="326"/>
      <c r="H530" s="326"/>
      <c r="I530" s="326"/>
      <c r="J530" s="351"/>
      <c r="K530" s="352"/>
      <c r="L530" s="326"/>
      <c r="M530" s="326"/>
      <c r="N530" s="326"/>
      <c r="O530" s="326"/>
      <c r="P530" s="326"/>
      <c r="Q530" s="326"/>
      <c r="R530" s="326"/>
      <c r="S530" s="326"/>
      <c r="T530" s="326"/>
      <c r="U530" s="326"/>
      <c r="V530" s="326"/>
      <c r="W530" s="326"/>
      <c r="X530" s="326"/>
      <c r="Y530" s="326"/>
      <c r="Z530" s="326"/>
    </row>
    <row r="531" spans="1:26" ht="12" customHeight="1">
      <c r="A531" s="354"/>
      <c r="B531" s="326"/>
      <c r="C531" s="326"/>
      <c r="D531" s="326"/>
      <c r="E531" s="326"/>
      <c r="F531" s="326"/>
      <c r="G531" s="326"/>
      <c r="H531" s="326"/>
      <c r="I531" s="326"/>
      <c r="J531" s="351"/>
      <c r="K531" s="352"/>
      <c r="L531" s="326"/>
      <c r="M531" s="326"/>
      <c r="N531" s="326"/>
      <c r="O531" s="326"/>
      <c r="P531" s="326"/>
      <c r="Q531" s="326"/>
      <c r="R531" s="326"/>
      <c r="S531" s="326"/>
      <c r="T531" s="326"/>
      <c r="U531" s="326"/>
      <c r="V531" s="326"/>
      <c r="W531" s="326"/>
      <c r="X531" s="326"/>
      <c r="Y531" s="326"/>
      <c r="Z531" s="326"/>
    </row>
    <row r="532" spans="1:26" ht="12" customHeight="1">
      <c r="A532" s="354"/>
      <c r="B532" s="326"/>
      <c r="C532" s="326"/>
      <c r="D532" s="326"/>
      <c r="E532" s="326"/>
      <c r="F532" s="326"/>
      <c r="G532" s="326"/>
      <c r="H532" s="326"/>
      <c r="I532" s="326"/>
      <c r="J532" s="351"/>
      <c r="K532" s="352"/>
      <c r="L532" s="326"/>
      <c r="M532" s="326"/>
      <c r="N532" s="326"/>
      <c r="O532" s="326"/>
      <c r="P532" s="326"/>
      <c r="Q532" s="326"/>
      <c r="R532" s="326"/>
      <c r="S532" s="326"/>
      <c r="T532" s="326"/>
      <c r="U532" s="326"/>
      <c r="V532" s="326"/>
      <c r="W532" s="326"/>
      <c r="X532" s="326"/>
      <c r="Y532" s="326"/>
      <c r="Z532" s="326"/>
    </row>
    <row r="533" spans="1:26" ht="12" customHeight="1">
      <c r="A533" s="354"/>
      <c r="B533" s="326"/>
      <c r="C533" s="326"/>
      <c r="D533" s="326"/>
      <c r="E533" s="326"/>
      <c r="F533" s="326"/>
      <c r="G533" s="326"/>
      <c r="H533" s="326"/>
      <c r="I533" s="326"/>
      <c r="J533" s="351"/>
      <c r="K533" s="352"/>
      <c r="L533" s="326"/>
      <c r="M533" s="326"/>
      <c r="N533" s="326"/>
      <c r="O533" s="326"/>
      <c r="P533" s="326"/>
      <c r="Q533" s="326"/>
      <c r="R533" s="326"/>
      <c r="S533" s="326"/>
      <c r="T533" s="326"/>
      <c r="U533" s="326"/>
      <c r="V533" s="326"/>
      <c r="W533" s="326"/>
      <c r="X533" s="326"/>
      <c r="Y533" s="326"/>
      <c r="Z533" s="326"/>
    </row>
    <row r="534" spans="1:26" ht="12" customHeight="1">
      <c r="A534" s="354"/>
      <c r="B534" s="326"/>
      <c r="C534" s="326"/>
      <c r="D534" s="326"/>
      <c r="E534" s="326"/>
      <c r="F534" s="326"/>
      <c r="G534" s="326"/>
      <c r="H534" s="326"/>
      <c r="I534" s="326"/>
      <c r="J534" s="351"/>
      <c r="K534" s="352"/>
      <c r="L534" s="326"/>
      <c r="M534" s="326"/>
      <c r="N534" s="326"/>
      <c r="O534" s="326"/>
      <c r="P534" s="326"/>
      <c r="Q534" s="326"/>
      <c r="R534" s="326"/>
      <c r="S534" s="326"/>
      <c r="T534" s="326"/>
      <c r="U534" s="326"/>
      <c r="V534" s="326"/>
      <c r="W534" s="326"/>
      <c r="X534" s="326"/>
      <c r="Y534" s="326"/>
      <c r="Z534" s="326"/>
    </row>
    <row r="535" spans="1:26" ht="12" customHeight="1">
      <c r="A535" s="354"/>
      <c r="B535" s="326"/>
      <c r="C535" s="326"/>
      <c r="D535" s="326"/>
      <c r="E535" s="326"/>
      <c r="F535" s="326"/>
      <c r="G535" s="326"/>
      <c r="H535" s="326"/>
      <c r="I535" s="326"/>
      <c r="J535" s="351"/>
      <c r="K535" s="352"/>
      <c r="L535" s="326"/>
      <c r="M535" s="326"/>
      <c r="N535" s="326"/>
      <c r="O535" s="326"/>
      <c r="P535" s="326"/>
      <c r="Q535" s="326"/>
      <c r="R535" s="326"/>
      <c r="S535" s="326"/>
      <c r="T535" s="326"/>
      <c r="U535" s="326"/>
      <c r="V535" s="326"/>
      <c r="W535" s="326"/>
      <c r="X535" s="326"/>
      <c r="Y535" s="326"/>
      <c r="Z535" s="326"/>
    </row>
    <row r="536" spans="1:26" ht="12" customHeight="1">
      <c r="A536" s="354"/>
      <c r="B536" s="326"/>
      <c r="C536" s="326"/>
      <c r="D536" s="326"/>
      <c r="E536" s="326"/>
      <c r="F536" s="326"/>
      <c r="G536" s="326"/>
      <c r="H536" s="326"/>
      <c r="I536" s="326"/>
      <c r="J536" s="351"/>
      <c r="K536" s="352"/>
      <c r="L536" s="326"/>
      <c r="M536" s="326"/>
      <c r="N536" s="326"/>
      <c r="O536" s="326"/>
      <c r="P536" s="326"/>
      <c r="Q536" s="326"/>
      <c r="R536" s="326"/>
      <c r="S536" s="326"/>
      <c r="T536" s="326"/>
      <c r="U536" s="326"/>
      <c r="V536" s="326"/>
      <c r="W536" s="326"/>
      <c r="X536" s="326"/>
      <c r="Y536" s="326"/>
      <c r="Z536" s="326"/>
    </row>
    <row r="537" spans="1:26" ht="12" customHeight="1">
      <c r="A537" s="354"/>
      <c r="B537" s="326"/>
      <c r="C537" s="326"/>
      <c r="D537" s="326"/>
      <c r="E537" s="326"/>
      <c r="F537" s="326"/>
      <c r="G537" s="326"/>
      <c r="H537" s="326"/>
      <c r="I537" s="326"/>
      <c r="J537" s="351"/>
      <c r="K537" s="352"/>
      <c r="L537" s="326"/>
      <c r="M537" s="326"/>
      <c r="N537" s="326"/>
      <c r="O537" s="326"/>
      <c r="P537" s="326"/>
      <c r="Q537" s="326"/>
      <c r="R537" s="326"/>
      <c r="S537" s="326"/>
      <c r="T537" s="326"/>
      <c r="U537" s="326"/>
      <c r="V537" s="326"/>
      <c r="W537" s="326"/>
      <c r="X537" s="326"/>
      <c r="Y537" s="326"/>
      <c r="Z537" s="326"/>
    </row>
    <row r="538" spans="1:26" ht="12" customHeight="1">
      <c r="A538" s="354"/>
      <c r="B538" s="326"/>
      <c r="C538" s="326"/>
      <c r="D538" s="326"/>
      <c r="E538" s="326"/>
      <c r="F538" s="326"/>
      <c r="G538" s="326"/>
      <c r="H538" s="326"/>
      <c r="I538" s="326"/>
      <c r="J538" s="351"/>
      <c r="K538" s="352"/>
      <c r="L538" s="326"/>
      <c r="M538" s="326"/>
      <c r="N538" s="326"/>
      <c r="O538" s="326"/>
      <c r="P538" s="326"/>
      <c r="Q538" s="326"/>
      <c r="R538" s="326"/>
      <c r="S538" s="326"/>
      <c r="T538" s="326"/>
      <c r="U538" s="326"/>
      <c r="V538" s="326"/>
      <c r="W538" s="326"/>
      <c r="X538" s="326"/>
      <c r="Y538" s="326"/>
      <c r="Z538" s="326"/>
    </row>
    <row r="539" spans="1:26" ht="12" customHeight="1">
      <c r="A539" s="354"/>
      <c r="B539" s="326"/>
      <c r="C539" s="326"/>
      <c r="D539" s="326"/>
      <c r="E539" s="326"/>
      <c r="F539" s="326"/>
      <c r="G539" s="326"/>
      <c r="H539" s="326"/>
      <c r="I539" s="326"/>
      <c r="J539" s="351"/>
      <c r="K539" s="352"/>
      <c r="L539" s="326"/>
      <c r="M539" s="326"/>
      <c r="N539" s="326"/>
      <c r="O539" s="326"/>
      <c r="P539" s="326"/>
      <c r="Q539" s="326"/>
      <c r="R539" s="326"/>
      <c r="S539" s="326"/>
      <c r="T539" s="326"/>
      <c r="U539" s="326"/>
      <c r="V539" s="326"/>
      <c r="W539" s="326"/>
      <c r="X539" s="326"/>
      <c r="Y539" s="326"/>
      <c r="Z539" s="326"/>
    </row>
    <row r="540" spans="1:26" ht="12" customHeight="1">
      <c r="A540" s="354"/>
      <c r="B540" s="326"/>
      <c r="C540" s="326"/>
      <c r="D540" s="326"/>
      <c r="E540" s="326"/>
      <c r="F540" s="326"/>
      <c r="G540" s="326"/>
      <c r="H540" s="326"/>
      <c r="I540" s="326"/>
      <c r="J540" s="351"/>
      <c r="K540" s="352"/>
      <c r="L540" s="326"/>
      <c r="M540" s="326"/>
      <c r="N540" s="326"/>
      <c r="O540" s="326"/>
      <c r="P540" s="326"/>
      <c r="Q540" s="326"/>
      <c r="R540" s="326"/>
      <c r="S540" s="326"/>
      <c r="T540" s="326"/>
      <c r="U540" s="326"/>
      <c r="V540" s="326"/>
      <c r="W540" s="326"/>
      <c r="X540" s="326"/>
      <c r="Y540" s="326"/>
      <c r="Z540" s="326"/>
    </row>
    <row r="541" spans="1:26" ht="12" customHeight="1">
      <c r="A541" s="354"/>
      <c r="B541" s="326"/>
      <c r="C541" s="326"/>
      <c r="D541" s="326"/>
      <c r="E541" s="326"/>
      <c r="F541" s="326"/>
      <c r="G541" s="326"/>
      <c r="H541" s="326"/>
      <c r="I541" s="326"/>
      <c r="J541" s="351"/>
      <c r="K541" s="352"/>
      <c r="L541" s="326"/>
      <c r="M541" s="326"/>
      <c r="N541" s="326"/>
      <c r="O541" s="326"/>
      <c r="P541" s="326"/>
      <c r="Q541" s="326"/>
      <c r="R541" s="326"/>
      <c r="S541" s="326"/>
      <c r="T541" s="326"/>
      <c r="U541" s="326"/>
      <c r="V541" s="326"/>
      <c r="W541" s="326"/>
      <c r="X541" s="326"/>
      <c r="Y541" s="326"/>
      <c r="Z541" s="326"/>
    </row>
    <row r="542" spans="1:26" ht="12" customHeight="1">
      <c r="A542" s="354"/>
      <c r="B542" s="326"/>
      <c r="C542" s="326"/>
      <c r="D542" s="326"/>
      <c r="E542" s="326"/>
      <c r="F542" s="326"/>
      <c r="G542" s="326"/>
      <c r="H542" s="326"/>
      <c r="I542" s="326"/>
      <c r="J542" s="351"/>
      <c r="K542" s="352"/>
      <c r="L542" s="326"/>
      <c r="M542" s="326"/>
      <c r="N542" s="326"/>
      <c r="O542" s="326"/>
      <c r="P542" s="326"/>
      <c r="Q542" s="326"/>
      <c r="R542" s="326"/>
      <c r="S542" s="326"/>
      <c r="T542" s="326"/>
      <c r="U542" s="326"/>
      <c r="V542" s="326"/>
      <c r="W542" s="326"/>
      <c r="X542" s="326"/>
      <c r="Y542" s="326"/>
      <c r="Z542" s="326"/>
    </row>
    <row r="543" spans="1:26" ht="12" customHeight="1">
      <c r="A543" s="354"/>
      <c r="B543" s="326"/>
      <c r="C543" s="326"/>
      <c r="D543" s="326"/>
      <c r="E543" s="326"/>
      <c r="F543" s="326"/>
      <c r="G543" s="326"/>
      <c r="H543" s="326"/>
      <c r="I543" s="326"/>
      <c r="J543" s="351"/>
      <c r="K543" s="352"/>
      <c r="L543" s="326"/>
      <c r="M543" s="326"/>
      <c r="N543" s="326"/>
      <c r="O543" s="326"/>
      <c r="P543" s="326"/>
      <c r="Q543" s="326"/>
      <c r="R543" s="326"/>
      <c r="S543" s="326"/>
      <c r="T543" s="326"/>
      <c r="U543" s="326"/>
      <c r="V543" s="326"/>
      <c r="W543" s="326"/>
      <c r="X543" s="326"/>
      <c r="Y543" s="326"/>
      <c r="Z543" s="326"/>
    </row>
    <row r="544" spans="1:26" ht="12" customHeight="1">
      <c r="A544" s="354"/>
      <c r="B544" s="326"/>
      <c r="C544" s="326"/>
      <c r="D544" s="326"/>
      <c r="E544" s="326"/>
      <c r="F544" s="326"/>
      <c r="G544" s="326"/>
      <c r="H544" s="326"/>
      <c r="I544" s="326"/>
      <c r="J544" s="351"/>
      <c r="K544" s="352"/>
      <c r="L544" s="326"/>
      <c r="M544" s="326"/>
      <c r="N544" s="326"/>
      <c r="O544" s="326"/>
      <c r="P544" s="326"/>
      <c r="Q544" s="326"/>
      <c r="R544" s="326"/>
      <c r="S544" s="326"/>
      <c r="T544" s="326"/>
      <c r="U544" s="326"/>
      <c r="V544" s="326"/>
      <c r="W544" s="326"/>
      <c r="X544" s="326"/>
      <c r="Y544" s="326"/>
      <c r="Z544" s="326"/>
    </row>
    <row r="545" spans="1:26" ht="12" customHeight="1">
      <c r="A545" s="354"/>
      <c r="B545" s="326"/>
      <c r="C545" s="326"/>
      <c r="D545" s="326"/>
      <c r="E545" s="326"/>
      <c r="F545" s="326"/>
      <c r="G545" s="326"/>
      <c r="H545" s="326"/>
      <c r="I545" s="326"/>
      <c r="J545" s="351"/>
      <c r="K545" s="352"/>
      <c r="L545" s="326"/>
      <c r="M545" s="326"/>
      <c r="N545" s="326"/>
      <c r="O545" s="326"/>
      <c r="P545" s="326"/>
      <c r="Q545" s="326"/>
      <c r="R545" s="326"/>
      <c r="S545" s="326"/>
      <c r="T545" s="326"/>
      <c r="U545" s="326"/>
      <c r="V545" s="326"/>
      <c r="W545" s="326"/>
      <c r="X545" s="326"/>
      <c r="Y545" s="326"/>
      <c r="Z545" s="326"/>
    </row>
    <row r="546" spans="1:26" ht="12" customHeight="1">
      <c r="A546" s="354"/>
      <c r="B546" s="326"/>
      <c r="C546" s="326"/>
      <c r="D546" s="326"/>
      <c r="E546" s="326"/>
      <c r="F546" s="326"/>
      <c r="G546" s="326"/>
      <c r="H546" s="326"/>
      <c r="I546" s="326"/>
      <c r="J546" s="351"/>
      <c r="K546" s="352"/>
      <c r="L546" s="326"/>
      <c r="M546" s="326"/>
      <c r="N546" s="326"/>
      <c r="O546" s="326"/>
      <c r="P546" s="326"/>
      <c r="Q546" s="326"/>
      <c r="R546" s="326"/>
      <c r="S546" s="326"/>
      <c r="T546" s="326"/>
      <c r="U546" s="326"/>
      <c r="V546" s="326"/>
      <c r="W546" s="326"/>
      <c r="X546" s="326"/>
      <c r="Y546" s="326"/>
      <c r="Z546" s="326"/>
    </row>
    <row r="547" spans="1:26" ht="12" customHeight="1">
      <c r="A547" s="354"/>
      <c r="B547" s="326"/>
      <c r="C547" s="326"/>
      <c r="D547" s="326"/>
      <c r="E547" s="326"/>
      <c r="F547" s="326"/>
      <c r="G547" s="326"/>
      <c r="H547" s="326"/>
      <c r="I547" s="326"/>
      <c r="J547" s="351"/>
      <c r="K547" s="352"/>
      <c r="L547" s="326"/>
      <c r="M547" s="326"/>
      <c r="N547" s="326"/>
      <c r="O547" s="326"/>
      <c r="P547" s="326"/>
      <c r="Q547" s="326"/>
      <c r="R547" s="326"/>
      <c r="S547" s="326"/>
      <c r="T547" s="326"/>
      <c r="U547" s="326"/>
      <c r="V547" s="326"/>
      <c r="W547" s="326"/>
      <c r="X547" s="326"/>
      <c r="Y547" s="326"/>
      <c r="Z547" s="326"/>
    </row>
    <row r="548" spans="1:26" ht="12" customHeight="1">
      <c r="A548" s="354"/>
      <c r="B548" s="326"/>
      <c r="C548" s="326"/>
      <c r="D548" s="326"/>
      <c r="E548" s="326"/>
      <c r="F548" s="326"/>
      <c r="G548" s="326"/>
      <c r="H548" s="326"/>
      <c r="I548" s="326"/>
      <c r="J548" s="351"/>
      <c r="K548" s="352"/>
      <c r="L548" s="326"/>
      <c r="M548" s="326"/>
      <c r="N548" s="326"/>
      <c r="O548" s="326"/>
      <c r="P548" s="326"/>
      <c r="Q548" s="326"/>
      <c r="R548" s="326"/>
      <c r="S548" s="326"/>
      <c r="T548" s="326"/>
      <c r="U548" s="326"/>
      <c r="V548" s="326"/>
      <c r="W548" s="326"/>
      <c r="X548" s="326"/>
      <c r="Y548" s="326"/>
      <c r="Z548" s="326"/>
    </row>
    <row r="549" spans="1:26" ht="12" customHeight="1">
      <c r="A549" s="354"/>
      <c r="B549" s="326"/>
      <c r="C549" s="326"/>
      <c r="D549" s="326"/>
      <c r="E549" s="326"/>
      <c r="F549" s="326"/>
      <c r="G549" s="326"/>
      <c r="H549" s="326"/>
      <c r="I549" s="326"/>
      <c r="J549" s="351"/>
      <c r="K549" s="352"/>
      <c r="L549" s="326"/>
      <c r="M549" s="326"/>
      <c r="N549" s="326"/>
      <c r="O549" s="326"/>
      <c r="P549" s="326"/>
      <c r="Q549" s="326"/>
      <c r="R549" s="326"/>
      <c r="S549" s="326"/>
      <c r="T549" s="326"/>
      <c r="U549" s="326"/>
      <c r="V549" s="326"/>
      <c r="W549" s="326"/>
      <c r="X549" s="326"/>
      <c r="Y549" s="326"/>
      <c r="Z549" s="326"/>
    </row>
    <row r="550" spans="1:26" ht="12" customHeight="1">
      <c r="A550" s="354"/>
      <c r="B550" s="326"/>
      <c r="C550" s="326"/>
      <c r="D550" s="326"/>
      <c r="E550" s="326"/>
      <c r="F550" s="326"/>
      <c r="G550" s="326"/>
      <c r="H550" s="326"/>
      <c r="I550" s="326"/>
      <c r="J550" s="351"/>
      <c r="K550" s="352"/>
      <c r="L550" s="326"/>
      <c r="M550" s="326"/>
      <c r="N550" s="326"/>
      <c r="O550" s="326"/>
      <c r="P550" s="326"/>
      <c r="Q550" s="326"/>
      <c r="R550" s="326"/>
      <c r="S550" s="326"/>
      <c r="T550" s="326"/>
      <c r="U550" s="326"/>
      <c r="V550" s="326"/>
      <c r="W550" s="326"/>
      <c r="X550" s="326"/>
      <c r="Y550" s="326"/>
      <c r="Z550" s="326"/>
    </row>
    <row r="551" spans="1:26" ht="12" customHeight="1">
      <c r="A551" s="354"/>
      <c r="B551" s="326"/>
      <c r="C551" s="326"/>
      <c r="D551" s="326"/>
      <c r="E551" s="326"/>
      <c r="F551" s="326"/>
      <c r="G551" s="326"/>
      <c r="H551" s="326"/>
      <c r="I551" s="326"/>
      <c r="J551" s="351"/>
      <c r="K551" s="352"/>
      <c r="L551" s="326"/>
      <c r="M551" s="326"/>
      <c r="N551" s="326"/>
      <c r="O551" s="326"/>
      <c r="P551" s="326"/>
      <c r="Q551" s="326"/>
      <c r="R551" s="326"/>
      <c r="S551" s="326"/>
      <c r="T551" s="326"/>
      <c r="U551" s="326"/>
      <c r="V551" s="326"/>
      <c r="W551" s="326"/>
      <c r="X551" s="326"/>
      <c r="Y551" s="326"/>
      <c r="Z551" s="326"/>
    </row>
    <row r="552" spans="1:26" ht="12" customHeight="1">
      <c r="A552" s="354"/>
      <c r="B552" s="326"/>
      <c r="C552" s="326"/>
      <c r="D552" s="326"/>
      <c r="E552" s="326"/>
      <c r="F552" s="326"/>
      <c r="G552" s="326"/>
      <c r="H552" s="326"/>
      <c r="I552" s="326"/>
      <c r="J552" s="351"/>
      <c r="K552" s="352"/>
      <c r="L552" s="326"/>
      <c r="M552" s="326"/>
      <c r="N552" s="326"/>
      <c r="O552" s="326"/>
      <c r="P552" s="326"/>
      <c r="Q552" s="326"/>
      <c r="R552" s="326"/>
      <c r="S552" s="326"/>
      <c r="T552" s="326"/>
      <c r="U552" s="326"/>
      <c r="V552" s="326"/>
      <c r="W552" s="326"/>
      <c r="X552" s="326"/>
      <c r="Y552" s="326"/>
      <c r="Z552" s="326"/>
    </row>
    <row r="553" spans="1:26" ht="12" customHeight="1">
      <c r="A553" s="354"/>
      <c r="B553" s="326"/>
      <c r="C553" s="326"/>
      <c r="D553" s="326"/>
      <c r="E553" s="326"/>
      <c r="F553" s="326"/>
      <c r="G553" s="326"/>
      <c r="H553" s="326"/>
      <c r="I553" s="326"/>
      <c r="J553" s="351"/>
      <c r="K553" s="352"/>
      <c r="L553" s="326"/>
      <c r="M553" s="326"/>
      <c r="N553" s="326"/>
      <c r="O553" s="326"/>
      <c r="P553" s="326"/>
      <c r="Q553" s="326"/>
      <c r="R553" s="326"/>
      <c r="S553" s="326"/>
      <c r="T553" s="326"/>
      <c r="U553" s="326"/>
      <c r="V553" s="326"/>
      <c r="W553" s="326"/>
      <c r="X553" s="326"/>
      <c r="Y553" s="326"/>
      <c r="Z553" s="326"/>
    </row>
    <row r="554" spans="1:26" ht="12" customHeight="1">
      <c r="A554" s="354"/>
      <c r="B554" s="326"/>
      <c r="C554" s="326"/>
      <c r="D554" s="326"/>
      <c r="E554" s="326"/>
      <c r="F554" s="326"/>
      <c r="G554" s="326"/>
      <c r="H554" s="326"/>
      <c r="I554" s="326"/>
      <c r="J554" s="351"/>
      <c r="K554" s="352"/>
      <c r="L554" s="326"/>
      <c r="M554" s="326"/>
      <c r="N554" s="326"/>
      <c r="O554" s="326"/>
      <c r="P554" s="326"/>
      <c r="Q554" s="326"/>
      <c r="R554" s="326"/>
      <c r="S554" s="326"/>
      <c r="T554" s="326"/>
      <c r="U554" s="326"/>
      <c r="V554" s="326"/>
      <c r="W554" s="326"/>
      <c r="X554" s="326"/>
      <c r="Y554" s="326"/>
      <c r="Z554" s="326"/>
    </row>
    <row r="555" spans="1:26" ht="12" customHeight="1">
      <c r="A555" s="354"/>
      <c r="B555" s="326"/>
      <c r="C555" s="326"/>
      <c r="D555" s="326"/>
      <c r="E555" s="326"/>
      <c r="F555" s="326"/>
      <c r="G555" s="326"/>
      <c r="H555" s="326"/>
      <c r="I555" s="326"/>
      <c r="J555" s="351"/>
      <c r="K555" s="352"/>
      <c r="L555" s="326"/>
      <c r="M555" s="326"/>
      <c r="N555" s="326"/>
      <c r="O555" s="326"/>
      <c r="P555" s="326"/>
      <c r="Q555" s="326"/>
      <c r="R555" s="326"/>
      <c r="S555" s="326"/>
      <c r="T555" s="326"/>
      <c r="U555" s="326"/>
      <c r="V555" s="326"/>
      <c r="W555" s="326"/>
      <c r="X555" s="326"/>
      <c r="Y555" s="326"/>
      <c r="Z555" s="326"/>
    </row>
    <row r="556" spans="1:26" ht="12" customHeight="1">
      <c r="A556" s="354"/>
      <c r="B556" s="326"/>
      <c r="C556" s="326"/>
      <c r="D556" s="326"/>
      <c r="E556" s="326"/>
      <c r="F556" s="326"/>
      <c r="G556" s="326"/>
      <c r="H556" s="326"/>
      <c r="I556" s="326"/>
      <c r="J556" s="351"/>
      <c r="K556" s="352"/>
      <c r="L556" s="326"/>
      <c r="M556" s="326"/>
      <c r="N556" s="326"/>
      <c r="O556" s="326"/>
      <c r="P556" s="326"/>
      <c r="Q556" s="326"/>
      <c r="R556" s="326"/>
      <c r="S556" s="326"/>
      <c r="T556" s="326"/>
      <c r="U556" s="326"/>
      <c r="V556" s="326"/>
      <c r="W556" s="326"/>
      <c r="X556" s="326"/>
      <c r="Y556" s="326"/>
      <c r="Z556" s="326"/>
    </row>
    <row r="557" spans="1:26" ht="12" customHeight="1">
      <c r="A557" s="354"/>
      <c r="B557" s="326"/>
      <c r="C557" s="326"/>
      <c r="D557" s="326"/>
      <c r="E557" s="326"/>
      <c r="F557" s="326"/>
      <c r="G557" s="326"/>
      <c r="H557" s="326"/>
      <c r="I557" s="326"/>
      <c r="J557" s="351"/>
      <c r="K557" s="352"/>
      <c r="L557" s="326"/>
      <c r="M557" s="326"/>
      <c r="N557" s="326"/>
      <c r="O557" s="326"/>
      <c r="P557" s="326"/>
      <c r="Q557" s="326"/>
      <c r="R557" s="326"/>
      <c r="S557" s="326"/>
      <c r="T557" s="326"/>
      <c r="U557" s="326"/>
      <c r="V557" s="326"/>
      <c r="W557" s="326"/>
      <c r="X557" s="326"/>
      <c r="Y557" s="326"/>
      <c r="Z557" s="326"/>
    </row>
    <row r="558" spans="1:26" ht="12" customHeight="1">
      <c r="A558" s="354"/>
      <c r="B558" s="326"/>
      <c r="C558" s="326"/>
      <c r="D558" s="326"/>
      <c r="E558" s="326"/>
      <c r="F558" s="326"/>
      <c r="G558" s="326"/>
      <c r="H558" s="326"/>
      <c r="I558" s="326"/>
      <c r="J558" s="351"/>
      <c r="K558" s="352"/>
      <c r="L558" s="326"/>
      <c r="M558" s="326"/>
      <c r="N558" s="326"/>
      <c r="O558" s="326"/>
      <c r="P558" s="326"/>
      <c r="Q558" s="326"/>
      <c r="R558" s="326"/>
      <c r="S558" s="326"/>
      <c r="T558" s="326"/>
      <c r="U558" s="326"/>
      <c r="V558" s="326"/>
      <c r="W558" s="326"/>
      <c r="X558" s="326"/>
      <c r="Y558" s="326"/>
      <c r="Z558" s="326"/>
    </row>
    <row r="559" spans="1:26" ht="12" customHeight="1">
      <c r="A559" s="354"/>
      <c r="B559" s="326"/>
      <c r="C559" s="326"/>
      <c r="D559" s="326"/>
      <c r="E559" s="326"/>
      <c r="F559" s="326"/>
      <c r="G559" s="326"/>
      <c r="H559" s="326"/>
      <c r="I559" s="326"/>
      <c r="J559" s="351"/>
      <c r="K559" s="352"/>
      <c r="L559" s="326"/>
      <c r="M559" s="326"/>
      <c r="N559" s="326"/>
      <c r="O559" s="326"/>
      <c r="P559" s="326"/>
      <c r="Q559" s="326"/>
      <c r="R559" s="326"/>
      <c r="S559" s="326"/>
      <c r="T559" s="326"/>
      <c r="U559" s="326"/>
      <c r="V559" s="326"/>
      <c r="W559" s="326"/>
      <c r="X559" s="326"/>
      <c r="Y559" s="326"/>
      <c r="Z559" s="326"/>
    </row>
    <row r="560" spans="1:26" ht="12" customHeight="1">
      <c r="A560" s="354"/>
      <c r="B560" s="326"/>
      <c r="C560" s="326"/>
      <c r="D560" s="326"/>
      <c r="E560" s="326"/>
      <c r="F560" s="326"/>
      <c r="G560" s="326"/>
      <c r="H560" s="326"/>
      <c r="I560" s="326"/>
      <c r="J560" s="351"/>
      <c r="K560" s="352"/>
      <c r="L560" s="326"/>
      <c r="M560" s="326"/>
      <c r="N560" s="326"/>
      <c r="O560" s="326"/>
      <c r="P560" s="326"/>
      <c r="Q560" s="326"/>
      <c r="R560" s="326"/>
      <c r="S560" s="326"/>
      <c r="T560" s="326"/>
      <c r="U560" s="326"/>
      <c r="V560" s="326"/>
      <c r="W560" s="326"/>
      <c r="X560" s="326"/>
      <c r="Y560" s="326"/>
      <c r="Z560" s="326"/>
    </row>
    <row r="561" spans="1:26" ht="12" customHeight="1">
      <c r="A561" s="354"/>
      <c r="B561" s="326"/>
      <c r="C561" s="326"/>
      <c r="D561" s="326"/>
      <c r="E561" s="326"/>
      <c r="F561" s="326"/>
      <c r="G561" s="326"/>
      <c r="H561" s="326"/>
      <c r="I561" s="326"/>
      <c r="J561" s="351"/>
      <c r="K561" s="352"/>
      <c r="L561" s="326"/>
      <c r="M561" s="326"/>
      <c r="N561" s="326"/>
      <c r="O561" s="326"/>
      <c r="P561" s="326"/>
      <c r="Q561" s="326"/>
      <c r="R561" s="326"/>
      <c r="S561" s="326"/>
      <c r="T561" s="326"/>
      <c r="U561" s="326"/>
      <c r="V561" s="326"/>
      <c r="W561" s="326"/>
      <c r="X561" s="326"/>
      <c r="Y561" s="326"/>
      <c r="Z561" s="326"/>
    </row>
    <row r="562" spans="1:26" ht="12" customHeight="1">
      <c r="A562" s="354"/>
      <c r="B562" s="326"/>
      <c r="C562" s="326"/>
      <c r="D562" s="326"/>
      <c r="E562" s="326"/>
      <c r="F562" s="326"/>
      <c r="G562" s="326"/>
      <c r="H562" s="326"/>
      <c r="I562" s="326"/>
      <c r="J562" s="351"/>
      <c r="K562" s="352"/>
      <c r="L562" s="326"/>
      <c r="M562" s="326"/>
      <c r="N562" s="326"/>
      <c r="O562" s="326"/>
      <c r="P562" s="326"/>
      <c r="Q562" s="326"/>
      <c r="R562" s="326"/>
      <c r="S562" s="326"/>
      <c r="T562" s="326"/>
      <c r="U562" s="326"/>
      <c r="V562" s="326"/>
      <c r="W562" s="326"/>
      <c r="X562" s="326"/>
      <c r="Y562" s="326"/>
      <c r="Z562" s="326"/>
    </row>
    <row r="563" spans="1:26" ht="12" customHeight="1">
      <c r="A563" s="354"/>
      <c r="B563" s="326"/>
      <c r="C563" s="326"/>
      <c r="D563" s="326"/>
      <c r="E563" s="326"/>
      <c r="F563" s="326"/>
      <c r="G563" s="326"/>
      <c r="H563" s="326"/>
      <c r="I563" s="326"/>
      <c r="J563" s="351"/>
      <c r="K563" s="352"/>
      <c r="L563" s="326"/>
      <c r="M563" s="326"/>
      <c r="N563" s="326"/>
      <c r="O563" s="326"/>
      <c r="P563" s="326"/>
      <c r="Q563" s="326"/>
      <c r="R563" s="326"/>
      <c r="S563" s="326"/>
      <c r="T563" s="326"/>
      <c r="U563" s="326"/>
      <c r="V563" s="326"/>
      <c r="W563" s="326"/>
      <c r="X563" s="326"/>
      <c r="Y563" s="326"/>
      <c r="Z563" s="326"/>
    </row>
    <row r="564" spans="1:26" ht="12" customHeight="1">
      <c r="A564" s="354"/>
      <c r="B564" s="326"/>
      <c r="C564" s="326"/>
      <c r="D564" s="326"/>
      <c r="E564" s="326"/>
      <c r="F564" s="326"/>
      <c r="G564" s="326"/>
      <c r="H564" s="326"/>
      <c r="I564" s="326"/>
      <c r="J564" s="351"/>
      <c r="K564" s="352"/>
      <c r="L564" s="326"/>
      <c r="M564" s="326"/>
      <c r="N564" s="326"/>
      <c r="O564" s="326"/>
      <c r="P564" s="326"/>
      <c r="Q564" s="326"/>
      <c r="R564" s="326"/>
      <c r="S564" s="326"/>
      <c r="T564" s="326"/>
      <c r="U564" s="326"/>
      <c r="V564" s="326"/>
      <c r="W564" s="326"/>
      <c r="X564" s="326"/>
      <c r="Y564" s="326"/>
      <c r="Z564" s="326"/>
    </row>
    <row r="565" spans="1:26" ht="12" customHeight="1">
      <c r="A565" s="354"/>
      <c r="B565" s="326"/>
      <c r="C565" s="326"/>
      <c r="D565" s="326"/>
      <c r="E565" s="326"/>
      <c r="F565" s="326"/>
      <c r="G565" s="326"/>
      <c r="H565" s="326"/>
      <c r="I565" s="326"/>
      <c r="J565" s="351"/>
      <c r="K565" s="352"/>
      <c r="L565" s="326"/>
      <c r="M565" s="326"/>
      <c r="N565" s="326"/>
      <c r="O565" s="326"/>
      <c r="P565" s="326"/>
      <c r="Q565" s="326"/>
      <c r="R565" s="326"/>
      <c r="S565" s="326"/>
      <c r="T565" s="326"/>
      <c r="U565" s="326"/>
      <c r="V565" s="326"/>
      <c r="W565" s="326"/>
      <c r="X565" s="326"/>
      <c r="Y565" s="326"/>
      <c r="Z565" s="326"/>
    </row>
    <row r="566" spans="1:26" ht="12" customHeight="1">
      <c r="A566" s="354"/>
      <c r="B566" s="326"/>
      <c r="C566" s="326"/>
      <c r="D566" s="326"/>
      <c r="E566" s="326"/>
      <c r="F566" s="326"/>
      <c r="G566" s="326"/>
      <c r="H566" s="326"/>
      <c r="I566" s="326"/>
      <c r="J566" s="351"/>
      <c r="K566" s="352"/>
      <c r="L566" s="326"/>
      <c r="M566" s="326"/>
      <c r="N566" s="326"/>
      <c r="O566" s="326"/>
      <c r="P566" s="326"/>
      <c r="Q566" s="326"/>
      <c r="R566" s="326"/>
      <c r="S566" s="326"/>
      <c r="T566" s="326"/>
      <c r="U566" s="326"/>
      <c r="V566" s="326"/>
      <c r="W566" s="326"/>
      <c r="X566" s="326"/>
      <c r="Y566" s="326"/>
      <c r="Z566" s="326"/>
    </row>
    <row r="567" spans="1:26" ht="12" customHeight="1">
      <c r="A567" s="354"/>
      <c r="B567" s="326"/>
      <c r="C567" s="326"/>
      <c r="D567" s="326"/>
      <c r="E567" s="326"/>
      <c r="F567" s="326"/>
      <c r="G567" s="326"/>
      <c r="H567" s="326"/>
      <c r="I567" s="326"/>
      <c r="J567" s="351"/>
      <c r="K567" s="352"/>
      <c r="L567" s="326"/>
      <c r="M567" s="326"/>
      <c r="N567" s="326"/>
      <c r="O567" s="326"/>
      <c r="P567" s="326"/>
      <c r="Q567" s="326"/>
      <c r="R567" s="326"/>
      <c r="S567" s="326"/>
      <c r="T567" s="326"/>
      <c r="U567" s="326"/>
      <c r="V567" s="326"/>
      <c r="W567" s="326"/>
      <c r="X567" s="326"/>
      <c r="Y567" s="326"/>
      <c r="Z567" s="326"/>
    </row>
    <row r="568" spans="1:26" ht="12" customHeight="1">
      <c r="A568" s="354"/>
      <c r="B568" s="326"/>
      <c r="C568" s="326"/>
      <c r="D568" s="326"/>
      <c r="E568" s="326"/>
      <c r="F568" s="326"/>
      <c r="G568" s="326"/>
      <c r="H568" s="326"/>
      <c r="I568" s="326"/>
      <c r="J568" s="351"/>
      <c r="K568" s="352"/>
      <c r="L568" s="326"/>
      <c r="M568" s="326"/>
      <c r="N568" s="326"/>
      <c r="O568" s="326"/>
      <c r="P568" s="326"/>
      <c r="Q568" s="326"/>
      <c r="R568" s="326"/>
      <c r="S568" s="326"/>
      <c r="T568" s="326"/>
      <c r="U568" s="326"/>
      <c r="V568" s="326"/>
      <c r="W568" s="326"/>
      <c r="X568" s="326"/>
      <c r="Y568" s="326"/>
      <c r="Z568" s="326"/>
    </row>
    <row r="569" spans="1:26" ht="12" customHeight="1">
      <c r="A569" s="354"/>
      <c r="B569" s="326"/>
      <c r="C569" s="326"/>
      <c r="D569" s="326"/>
      <c r="E569" s="326"/>
      <c r="F569" s="326"/>
      <c r="G569" s="326"/>
      <c r="H569" s="326"/>
      <c r="I569" s="326"/>
      <c r="J569" s="351"/>
      <c r="K569" s="352"/>
      <c r="L569" s="326"/>
      <c r="M569" s="326"/>
      <c r="N569" s="326"/>
      <c r="O569" s="326"/>
      <c r="P569" s="326"/>
      <c r="Q569" s="326"/>
      <c r="R569" s="326"/>
      <c r="S569" s="326"/>
      <c r="T569" s="326"/>
      <c r="U569" s="326"/>
      <c r="V569" s="326"/>
      <c r="W569" s="326"/>
      <c r="X569" s="326"/>
      <c r="Y569" s="326"/>
      <c r="Z569" s="326"/>
    </row>
    <row r="570" spans="1:26" ht="12" customHeight="1">
      <c r="A570" s="354"/>
      <c r="B570" s="326"/>
      <c r="C570" s="326"/>
      <c r="D570" s="326"/>
      <c r="E570" s="326"/>
      <c r="F570" s="326"/>
      <c r="G570" s="326"/>
      <c r="H570" s="326"/>
      <c r="I570" s="326"/>
      <c r="J570" s="351"/>
      <c r="K570" s="352"/>
      <c r="L570" s="326"/>
      <c r="M570" s="326"/>
      <c r="N570" s="326"/>
      <c r="O570" s="326"/>
      <c r="P570" s="326"/>
      <c r="Q570" s="326"/>
      <c r="R570" s="326"/>
      <c r="S570" s="326"/>
      <c r="T570" s="326"/>
      <c r="U570" s="326"/>
      <c r="V570" s="326"/>
      <c r="W570" s="326"/>
      <c r="X570" s="326"/>
      <c r="Y570" s="326"/>
      <c r="Z570" s="326"/>
    </row>
    <row r="571" spans="1:26" ht="12" customHeight="1">
      <c r="A571" s="354"/>
      <c r="B571" s="326"/>
      <c r="C571" s="326"/>
      <c r="D571" s="326"/>
      <c r="E571" s="326"/>
      <c r="F571" s="326"/>
      <c r="G571" s="326"/>
      <c r="H571" s="326"/>
      <c r="I571" s="326"/>
      <c r="J571" s="351"/>
      <c r="K571" s="352"/>
      <c r="L571" s="326"/>
      <c r="M571" s="326"/>
      <c r="N571" s="326"/>
      <c r="O571" s="326"/>
      <c r="P571" s="326"/>
      <c r="Q571" s="326"/>
      <c r="R571" s="326"/>
      <c r="S571" s="326"/>
      <c r="T571" s="326"/>
      <c r="U571" s="326"/>
      <c r="V571" s="326"/>
      <c r="W571" s="326"/>
      <c r="X571" s="326"/>
      <c r="Y571" s="326"/>
      <c r="Z571" s="326"/>
    </row>
    <row r="572" spans="1:26" ht="12" customHeight="1">
      <c r="A572" s="354"/>
      <c r="B572" s="326"/>
      <c r="C572" s="326"/>
      <c r="D572" s="326"/>
      <c r="E572" s="326"/>
      <c r="F572" s="326"/>
      <c r="G572" s="326"/>
      <c r="H572" s="326"/>
      <c r="I572" s="326"/>
      <c r="J572" s="351"/>
      <c r="K572" s="352"/>
      <c r="L572" s="326"/>
      <c r="M572" s="326"/>
      <c r="N572" s="326"/>
      <c r="O572" s="326"/>
      <c r="P572" s="326"/>
      <c r="Q572" s="326"/>
      <c r="R572" s="326"/>
      <c r="S572" s="326"/>
      <c r="T572" s="326"/>
      <c r="U572" s="326"/>
      <c r="V572" s="326"/>
      <c r="W572" s="326"/>
      <c r="X572" s="326"/>
      <c r="Y572" s="326"/>
      <c r="Z572" s="326"/>
    </row>
    <row r="573" spans="1:26" ht="12" customHeight="1">
      <c r="A573" s="354"/>
      <c r="B573" s="326"/>
      <c r="C573" s="326"/>
      <c r="D573" s="326"/>
      <c r="E573" s="326"/>
      <c r="F573" s="326"/>
      <c r="G573" s="326"/>
      <c r="H573" s="326"/>
      <c r="I573" s="326"/>
      <c r="J573" s="351"/>
      <c r="K573" s="352"/>
      <c r="L573" s="326"/>
      <c r="M573" s="326"/>
      <c r="N573" s="326"/>
      <c r="O573" s="326"/>
      <c r="P573" s="326"/>
      <c r="Q573" s="326"/>
      <c r="R573" s="326"/>
      <c r="S573" s="326"/>
      <c r="T573" s="326"/>
      <c r="U573" s="326"/>
      <c r="V573" s="326"/>
      <c r="W573" s="326"/>
      <c r="X573" s="326"/>
      <c r="Y573" s="326"/>
      <c r="Z573" s="326"/>
    </row>
    <row r="574" spans="1:26" ht="12" customHeight="1">
      <c r="A574" s="354"/>
      <c r="B574" s="326"/>
      <c r="C574" s="326"/>
      <c r="D574" s="326"/>
      <c r="E574" s="326"/>
      <c r="F574" s="326"/>
      <c r="G574" s="326"/>
      <c r="H574" s="326"/>
      <c r="I574" s="326"/>
      <c r="J574" s="351"/>
      <c r="K574" s="352"/>
      <c r="L574" s="326"/>
      <c r="M574" s="326"/>
      <c r="N574" s="326"/>
      <c r="O574" s="326"/>
      <c r="P574" s="326"/>
      <c r="Q574" s="326"/>
      <c r="R574" s="326"/>
      <c r="S574" s="326"/>
      <c r="T574" s="326"/>
      <c r="U574" s="326"/>
      <c r="V574" s="326"/>
      <c r="W574" s="326"/>
      <c r="X574" s="326"/>
      <c r="Y574" s="326"/>
      <c r="Z574" s="326"/>
    </row>
    <row r="575" spans="1:26" ht="12" customHeight="1">
      <c r="A575" s="354"/>
      <c r="B575" s="326"/>
      <c r="C575" s="326"/>
      <c r="D575" s="326"/>
      <c r="E575" s="326"/>
      <c r="F575" s="326"/>
      <c r="G575" s="326"/>
      <c r="H575" s="326"/>
      <c r="I575" s="326"/>
      <c r="J575" s="351"/>
      <c r="K575" s="352"/>
      <c r="L575" s="326"/>
      <c r="M575" s="326"/>
      <c r="N575" s="326"/>
      <c r="O575" s="326"/>
      <c r="P575" s="326"/>
      <c r="Q575" s="326"/>
      <c r="R575" s="326"/>
      <c r="S575" s="326"/>
      <c r="T575" s="326"/>
      <c r="U575" s="326"/>
      <c r="V575" s="326"/>
      <c r="W575" s="326"/>
      <c r="X575" s="326"/>
      <c r="Y575" s="326"/>
      <c r="Z575" s="326"/>
    </row>
    <row r="576" spans="1:26" ht="12" customHeight="1">
      <c r="A576" s="354"/>
      <c r="B576" s="326"/>
      <c r="C576" s="326"/>
      <c r="D576" s="326"/>
      <c r="E576" s="326"/>
      <c r="F576" s="326"/>
      <c r="G576" s="326"/>
      <c r="H576" s="326"/>
      <c r="I576" s="326"/>
      <c r="J576" s="351"/>
      <c r="K576" s="352"/>
      <c r="L576" s="326"/>
      <c r="M576" s="326"/>
      <c r="N576" s="326"/>
      <c r="O576" s="326"/>
      <c r="P576" s="326"/>
      <c r="Q576" s="326"/>
      <c r="R576" s="326"/>
      <c r="S576" s="326"/>
      <c r="T576" s="326"/>
      <c r="U576" s="326"/>
      <c r="V576" s="326"/>
      <c r="W576" s="326"/>
      <c r="X576" s="326"/>
      <c r="Y576" s="326"/>
      <c r="Z576" s="326"/>
    </row>
    <row r="577" spans="1:26" ht="12" customHeight="1">
      <c r="A577" s="354"/>
      <c r="B577" s="326"/>
      <c r="C577" s="326"/>
      <c r="D577" s="326"/>
      <c r="E577" s="326"/>
      <c r="F577" s="326"/>
      <c r="G577" s="326"/>
      <c r="H577" s="326"/>
      <c r="I577" s="326"/>
      <c r="J577" s="351"/>
      <c r="K577" s="352"/>
      <c r="L577" s="326"/>
      <c r="M577" s="326"/>
      <c r="N577" s="326"/>
      <c r="O577" s="326"/>
      <c r="P577" s="326"/>
      <c r="Q577" s="326"/>
      <c r="R577" s="326"/>
      <c r="S577" s="326"/>
      <c r="T577" s="326"/>
      <c r="U577" s="326"/>
      <c r="V577" s="326"/>
      <c r="W577" s="326"/>
      <c r="X577" s="326"/>
      <c r="Y577" s="326"/>
      <c r="Z577" s="326"/>
    </row>
    <row r="578" spans="1:26" ht="12" customHeight="1">
      <c r="A578" s="354"/>
      <c r="B578" s="326"/>
      <c r="C578" s="326"/>
      <c r="D578" s="326"/>
      <c r="E578" s="326"/>
      <c r="F578" s="326"/>
      <c r="G578" s="326"/>
      <c r="H578" s="326"/>
      <c r="I578" s="326"/>
      <c r="J578" s="351"/>
      <c r="K578" s="352"/>
      <c r="L578" s="326"/>
      <c r="M578" s="326"/>
      <c r="N578" s="326"/>
      <c r="O578" s="326"/>
      <c r="P578" s="326"/>
      <c r="Q578" s="326"/>
      <c r="R578" s="326"/>
      <c r="S578" s="326"/>
      <c r="T578" s="326"/>
      <c r="U578" s="326"/>
      <c r="V578" s="326"/>
      <c r="W578" s="326"/>
      <c r="X578" s="326"/>
      <c r="Y578" s="326"/>
      <c r="Z578" s="326"/>
    </row>
    <row r="579" spans="1:26" ht="12" customHeight="1">
      <c r="A579" s="354"/>
      <c r="B579" s="326"/>
      <c r="C579" s="326"/>
      <c r="D579" s="326"/>
      <c r="E579" s="326"/>
      <c r="F579" s="326"/>
      <c r="G579" s="326"/>
      <c r="H579" s="326"/>
      <c r="I579" s="326"/>
      <c r="J579" s="351"/>
      <c r="K579" s="352"/>
      <c r="L579" s="326"/>
      <c r="M579" s="326"/>
      <c r="N579" s="326"/>
      <c r="O579" s="326"/>
      <c r="P579" s="326"/>
      <c r="Q579" s="326"/>
      <c r="R579" s="326"/>
      <c r="S579" s="326"/>
      <c r="T579" s="326"/>
      <c r="U579" s="326"/>
      <c r="V579" s="326"/>
      <c r="W579" s="326"/>
      <c r="X579" s="326"/>
      <c r="Y579" s="326"/>
      <c r="Z579" s="326"/>
    </row>
    <row r="580" spans="1:26" ht="12" customHeight="1">
      <c r="A580" s="354"/>
      <c r="B580" s="326"/>
      <c r="C580" s="326"/>
      <c r="D580" s="326"/>
      <c r="E580" s="326"/>
      <c r="F580" s="326"/>
      <c r="G580" s="326"/>
      <c r="H580" s="326"/>
      <c r="I580" s="326"/>
      <c r="J580" s="351"/>
      <c r="K580" s="352"/>
      <c r="L580" s="326"/>
      <c r="M580" s="326"/>
      <c r="N580" s="326"/>
      <c r="O580" s="326"/>
      <c r="P580" s="326"/>
      <c r="Q580" s="326"/>
      <c r="R580" s="326"/>
      <c r="S580" s="326"/>
      <c r="T580" s="326"/>
      <c r="U580" s="326"/>
      <c r="V580" s="326"/>
      <c r="W580" s="326"/>
      <c r="X580" s="326"/>
      <c r="Y580" s="326"/>
      <c r="Z580" s="326"/>
    </row>
    <row r="581" spans="1:26" ht="12" customHeight="1">
      <c r="A581" s="354"/>
      <c r="B581" s="326"/>
      <c r="C581" s="326"/>
      <c r="D581" s="326"/>
      <c r="E581" s="326"/>
      <c r="F581" s="326"/>
      <c r="G581" s="326"/>
      <c r="H581" s="326"/>
      <c r="I581" s="326"/>
      <c r="J581" s="351"/>
      <c r="K581" s="352"/>
      <c r="L581" s="326"/>
      <c r="M581" s="326"/>
      <c r="N581" s="326"/>
      <c r="O581" s="326"/>
      <c r="P581" s="326"/>
      <c r="Q581" s="326"/>
      <c r="R581" s="326"/>
      <c r="S581" s="326"/>
      <c r="T581" s="326"/>
      <c r="U581" s="326"/>
      <c r="V581" s="326"/>
      <c r="W581" s="326"/>
      <c r="X581" s="326"/>
      <c r="Y581" s="326"/>
      <c r="Z581" s="326"/>
    </row>
    <row r="582" spans="1:26" ht="12" customHeight="1">
      <c r="A582" s="354"/>
      <c r="B582" s="326"/>
      <c r="C582" s="326"/>
      <c r="D582" s="326"/>
      <c r="E582" s="326"/>
      <c r="F582" s="326"/>
      <c r="G582" s="326"/>
      <c r="H582" s="326"/>
      <c r="I582" s="326"/>
      <c r="J582" s="351"/>
      <c r="K582" s="352"/>
      <c r="L582" s="326"/>
      <c r="M582" s="326"/>
      <c r="N582" s="326"/>
      <c r="O582" s="326"/>
      <c r="P582" s="326"/>
      <c r="Q582" s="326"/>
      <c r="R582" s="326"/>
      <c r="S582" s="326"/>
      <c r="T582" s="326"/>
      <c r="U582" s="326"/>
      <c r="V582" s="326"/>
      <c r="W582" s="326"/>
      <c r="X582" s="326"/>
      <c r="Y582" s="326"/>
      <c r="Z582" s="326"/>
    </row>
    <row r="583" spans="1:26" ht="12" customHeight="1">
      <c r="A583" s="354"/>
      <c r="B583" s="326"/>
      <c r="C583" s="326"/>
      <c r="D583" s="326"/>
      <c r="E583" s="326"/>
      <c r="F583" s="326"/>
      <c r="G583" s="326"/>
      <c r="H583" s="326"/>
      <c r="I583" s="326"/>
      <c r="J583" s="351"/>
      <c r="K583" s="352"/>
      <c r="L583" s="326"/>
      <c r="M583" s="326"/>
      <c r="N583" s="326"/>
      <c r="O583" s="326"/>
      <c r="P583" s="326"/>
      <c r="Q583" s="326"/>
      <c r="R583" s="326"/>
      <c r="S583" s="326"/>
      <c r="T583" s="326"/>
      <c r="U583" s="326"/>
      <c r="V583" s="326"/>
      <c r="W583" s="326"/>
      <c r="X583" s="326"/>
      <c r="Y583" s="326"/>
      <c r="Z583" s="326"/>
    </row>
    <row r="584" spans="1:26" ht="12" customHeight="1">
      <c r="A584" s="354"/>
      <c r="B584" s="326"/>
      <c r="C584" s="326"/>
      <c r="D584" s="326"/>
      <c r="E584" s="326"/>
      <c r="F584" s="326"/>
      <c r="G584" s="326"/>
      <c r="H584" s="326"/>
      <c r="I584" s="326"/>
      <c r="J584" s="351"/>
      <c r="K584" s="352"/>
      <c r="L584" s="326"/>
      <c r="M584" s="326"/>
      <c r="N584" s="326"/>
      <c r="O584" s="326"/>
      <c r="P584" s="326"/>
      <c r="Q584" s="326"/>
      <c r="R584" s="326"/>
      <c r="S584" s="326"/>
      <c r="T584" s="326"/>
      <c r="U584" s="326"/>
      <c r="V584" s="326"/>
      <c r="W584" s="326"/>
      <c r="X584" s="326"/>
      <c r="Y584" s="326"/>
      <c r="Z584" s="326"/>
    </row>
    <row r="585" spans="1:26" ht="12" customHeight="1">
      <c r="A585" s="354"/>
      <c r="B585" s="326"/>
      <c r="C585" s="326"/>
      <c r="D585" s="326"/>
      <c r="E585" s="326"/>
      <c r="F585" s="326"/>
      <c r="G585" s="326"/>
      <c r="H585" s="326"/>
      <c r="I585" s="326"/>
      <c r="J585" s="351"/>
      <c r="K585" s="352"/>
      <c r="L585" s="326"/>
      <c r="M585" s="326"/>
      <c r="N585" s="326"/>
      <c r="O585" s="326"/>
      <c r="P585" s="326"/>
      <c r="Q585" s="326"/>
      <c r="R585" s="326"/>
      <c r="S585" s="326"/>
      <c r="T585" s="326"/>
      <c r="U585" s="326"/>
      <c r="V585" s="326"/>
      <c r="W585" s="326"/>
      <c r="X585" s="326"/>
      <c r="Y585" s="326"/>
      <c r="Z585" s="326"/>
    </row>
    <row r="586" spans="1:26" ht="12" customHeight="1">
      <c r="A586" s="354"/>
      <c r="B586" s="326"/>
      <c r="C586" s="326"/>
      <c r="D586" s="326"/>
      <c r="E586" s="326"/>
      <c r="F586" s="326"/>
      <c r="G586" s="326"/>
      <c r="H586" s="326"/>
      <c r="I586" s="326"/>
      <c r="J586" s="351"/>
      <c r="K586" s="352"/>
      <c r="L586" s="326"/>
      <c r="M586" s="326"/>
      <c r="N586" s="326"/>
      <c r="O586" s="326"/>
      <c r="P586" s="326"/>
      <c r="Q586" s="326"/>
      <c r="R586" s="326"/>
      <c r="S586" s="326"/>
      <c r="T586" s="326"/>
      <c r="U586" s="326"/>
      <c r="V586" s="326"/>
      <c r="W586" s="326"/>
      <c r="X586" s="326"/>
      <c r="Y586" s="326"/>
      <c r="Z586" s="326"/>
    </row>
    <row r="587" spans="1:26" ht="12" customHeight="1">
      <c r="A587" s="354"/>
      <c r="B587" s="326"/>
      <c r="C587" s="326"/>
      <c r="D587" s="326"/>
      <c r="E587" s="326"/>
      <c r="F587" s="326"/>
      <c r="G587" s="326"/>
      <c r="H587" s="326"/>
      <c r="I587" s="326"/>
      <c r="J587" s="351"/>
      <c r="K587" s="352"/>
      <c r="L587" s="326"/>
      <c r="M587" s="326"/>
      <c r="N587" s="326"/>
      <c r="O587" s="326"/>
      <c r="P587" s="326"/>
      <c r="Q587" s="326"/>
      <c r="R587" s="326"/>
      <c r="S587" s="326"/>
      <c r="T587" s="326"/>
      <c r="U587" s="326"/>
      <c r="V587" s="326"/>
      <c r="W587" s="326"/>
      <c r="X587" s="326"/>
      <c r="Y587" s="326"/>
      <c r="Z587" s="326"/>
    </row>
    <row r="588" spans="1:26" ht="12" customHeight="1">
      <c r="A588" s="354"/>
      <c r="B588" s="326"/>
      <c r="C588" s="326"/>
      <c r="D588" s="326"/>
      <c r="E588" s="326"/>
      <c r="F588" s="326"/>
      <c r="G588" s="326"/>
      <c r="H588" s="326"/>
      <c r="I588" s="326"/>
      <c r="J588" s="351"/>
      <c r="K588" s="352"/>
      <c r="L588" s="326"/>
      <c r="M588" s="326"/>
      <c r="N588" s="326"/>
      <c r="O588" s="326"/>
      <c r="P588" s="326"/>
      <c r="Q588" s="326"/>
      <c r="R588" s="326"/>
      <c r="S588" s="326"/>
      <c r="T588" s="326"/>
      <c r="U588" s="326"/>
      <c r="V588" s="326"/>
      <c r="W588" s="326"/>
      <c r="X588" s="326"/>
      <c r="Y588" s="326"/>
      <c r="Z588" s="326"/>
    </row>
    <row r="589" spans="1:26" ht="12" customHeight="1">
      <c r="A589" s="354"/>
      <c r="B589" s="326"/>
      <c r="C589" s="326"/>
      <c r="D589" s="326"/>
      <c r="E589" s="326"/>
      <c r="F589" s="326"/>
      <c r="G589" s="326"/>
      <c r="H589" s="326"/>
      <c r="I589" s="326"/>
      <c r="J589" s="351"/>
      <c r="K589" s="352"/>
      <c r="L589" s="326"/>
      <c r="M589" s="326"/>
      <c r="N589" s="326"/>
      <c r="O589" s="326"/>
      <c r="P589" s="326"/>
      <c r="Q589" s="326"/>
      <c r="R589" s="326"/>
      <c r="S589" s="326"/>
      <c r="T589" s="326"/>
      <c r="U589" s="326"/>
      <c r="V589" s="326"/>
      <c r="W589" s="326"/>
      <c r="X589" s="326"/>
      <c r="Y589" s="326"/>
      <c r="Z589" s="326"/>
    </row>
    <row r="590" spans="1:26" ht="12" customHeight="1">
      <c r="A590" s="354"/>
      <c r="B590" s="326"/>
      <c r="C590" s="326"/>
      <c r="D590" s="326"/>
      <c r="E590" s="326"/>
      <c r="F590" s="326"/>
      <c r="G590" s="326"/>
      <c r="H590" s="326"/>
      <c r="I590" s="326"/>
      <c r="J590" s="351"/>
      <c r="K590" s="352"/>
      <c r="L590" s="326"/>
      <c r="M590" s="326"/>
      <c r="N590" s="326"/>
      <c r="O590" s="326"/>
      <c r="P590" s="326"/>
      <c r="Q590" s="326"/>
      <c r="R590" s="326"/>
      <c r="S590" s="326"/>
      <c r="T590" s="326"/>
      <c r="U590" s="326"/>
      <c r="V590" s="326"/>
      <c r="W590" s="326"/>
      <c r="X590" s="326"/>
      <c r="Y590" s="326"/>
      <c r="Z590" s="326"/>
    </row>
    <row r="591" spans="1:26" ht="12" customHeight="1">
      <c r="A591" s="354"/>
      <c r="B591" s="326"/>
      <c r="C591" s="326"/>
      <c r="D591" s="326"/>
      <c r="E591" s="326"/>
      <c r="F591" s="326"/>
      <c r="G591" s="326"/>
      <c r="H591" s="326"/>
      <c r="I591" s="326"/>
      <c r="J591" s="351"/>
      <c r="K591" s="352"/>
      <c r="L591" s="326"/>
      <c r="M591" s="326"/>
      <c r="N591" s="326"/>
      <c r="O591" s="326"/>
      <c r="P591" s="326"/>
      <c r="Q591" s="326"/>
      <c r="R591" s="326"/>
      <c r="S591" s="326"/>
      <c r="T591" s="326"/>
      <c r="U591" s="326"/>
      <c r="V591" s="326"/>
      <c r="W591" s="326"/>
      <c r="X591" s="326"/>
      <c r="Y591" s="326"/>
      <c r="Z591" s="326"/>
    </row>
    <row r="592" spans="1:26" ht="12" customHeight="1">
      <c r="A592" s="354"/>
      <c r="B592" s="326"/>
      <c r="C592" s="326"/>
      <c r="D592" s="326"/>
      <c r="E592" s="326"/>
      <c r="F592" s="326"/>
      <c r="G592" s="326"/>
      <c r="H592" s="326"/>
      <c r="I592" s="326"/>
      <c r="J592" s="351"/>
      <c r="K592" s="352"/>
      <c r="L592" s="326"/>
      <c r="M592" s="326"/>
      <c r="N592" s="326"/>
      <c r="O592" s="326"/>
      <c r="P592" s="326"/>
      <c r="Q592" s="326"/>
      <c r="R592" s="326"/>
      <c r="S592" s="326"/>
      <c r="T592" s="326"/>
      <c r="U592" s="326"/>
      <c r="V592" s="326"/>
      <c r="W592" s="326"/>
      <c r="X592" s="326"/>
      <c r="Y592" s="326"/>
      <c r="Z592" s="326"/>
    </row>
    <row r="593" spans="1:26" ht="12" customHeight="1">
      <c r="A593" s="354"/>
      <c r="B593" s="326"/>
      <c r="C593" s="326"/>
      <c r="D593" s="326"/>
      <c r="E593" s="326"/>
      <c r="F593" s="326"/>
      <c r="G593" s="326"/>
      <c r="H593" s="326"/>
      <c r="I593" s="326"/>
      <c r="J593" s="351"/>
      <c r="K593" s="352"/>
      <c r="L593" s="326"/>
      <c r="M593" s="326"/>
      <c r="N593" s="326"/>
      <c r="O593" s="326"/>
      <c r="P593" s="326"/>
      <c r="Q593" s="326"/>
      <c r="R593" s="326"/>
      <c r="S593" s="326"/>
      <c r="T593" s="326"/>
      <c r="U593" s="326"/>
      <c r="V593" s="326"/>
      <c r="W593" s="326"/>
      <c r="X593" s="326"/>
      <c r="Y593" s="326"/>
      <c r="Z593" s="326"/>
    </row>
    <row r="594" spans="1:26" ht="12" customHeight="1">
      <c r="A594" s="354"/>
      <c r="B594" s="326"/>
      <c r="C594" s="326"/>
      <c r="D594" s="326"/>
      <c r="E594" s="326"/>
      <c r="F594" s="326"/>
      <c r="G594" s="326"/>
      <c r="H594" s="326"/>
      <c r="I594" s="326"/>
      <c r="J594" s="351"/>
      <c r="K594" s="352"/>
      <c r="L594" s="326"/>
      <c r="M594" s="326"/>
      <c r="N594" s="326"/>
      <c r="O594" s="326"/>
      <c r="P594" s="326"/>
      <c r="Q594" s="326"/>
      <c r="R594" s="326"/>
      <c r="S594" s="326"/>
      <c r="T594" s="326"/>
      <c r="U594" s="326"/>
      <c r="V594" s="326"/>
      <c r="W594" s="326"/>
      <c r="X594" s="326"/>
      <c r="Y594" s="326"/>
      <c r="Z594" s="326"/>
    </row>
    <row r="595" spans="1:26" ht="12" customHeight="1">
      <c r="A595" s="354"/>
      <c r="B595" s="326"/>
      <c r="C595" s="326"/>
      <c r="D595" s="326"/>
      <c r="E595" s="326"/>
      <c r="F595" s="326"/>
      <c r="G595" s="326"/>
      <c r="H595" s="326"/>
      <c r="I595" s="326"/>
      <c r="J595" s="351"/>
      <c r="K595" s="352"/>
      <c r="L595" s="326"/>
      <c r="M595" s="326"/>
      <c r="N595" s="326"/>
      <c r="O595" s="326"/>
      <c r="P595" s="326"/>
      <c r="Q595" s="326"/>
      <c r="R595" s="326"/>
      <c r="S595" s="326"/>
      <c r="T595" s="326"/>
      <c r="U595" s="326"/>
      <c r="V595" s="326"/>
      <c r="W595" s="326"/>
      <c r="X595" s="326"/>
      <c r="Y595" s="326"/>
      <c r="Z595" s="326"/>
    </row>
    <row r="596" spans="1:26" ht="12" customHeight="1">
      <c r="A596" s="354"/>
      <c r="B596" s="326"/>
      <c r="C596" s="326"/>
      <c r="D596" s="326"/>
      <c r="E596" s="326"/>
      <c r="F596" s="326"/>
      <c r="G596" s="326"/>
      <c r="H596" s="326"/>
      <c r="I596" s="326"/>
      <c r="J596" s="351"/>
      <c r="K596" s="352"/>
      <c r="L596" s="326"/>
      <c r="M596" s="326"/>
      <c r="N596" s="326"/>
      <c r="O596" s="326"/>
      <c r="P596" s="326"/>
      <c r="Q596" s="326"/>
      <c r="R596" s="326"/>
      <c r="S596" s="326"/>
      <c r="T596" s="326"/>
      <c r="U596" s="326"/>
      <c r="V596" s="326"/>
      <c r="W596" s="326"/>
      <c r="X596" s="326"/>
      <c r="Y596" s="326"/>
      <c r="Z596" s="326"/>
    </row>
    <row r="597" spans="1:26" ht="12" customHeight="1">
      <c r="A597" s="354"/>
      <c r="B597" s="326"/>
      <c r="C597" s="326"/>
      <c r="D597" s="326"/>
      <c r="E597" s="326"/>
      <c r="F597" s="326"/>
      <c r="G597" s="326"/>
      <c r="H597" s="326"/>
      <c r="I597" s="326"/>
      <c r="J597" s="351"/>
      <c r="K597" s="352"/>
      <c r="L597" s="326"/>
      <c r="M597" s="326"/>
      <c r="N597" s="326"/>
      <c r="O597" s="326"/>
      <c r="P597" s="326"/>
      <c r="Q597" s="326"/>
      <c r="R597" s="326"/>
      <c r="S597" s="326"/>
      <c r="T597" s="326"/>
      <c r="U597" s="326"/>
      <c r="V597" s="326"/>
      <c r="W597" s="326"/>
      <c r="X597" s="326"/>
      <c r="Y597" s="326"/>
      <c r="Z597" s="326"/>
    </row>
    <row r="598" spans="1:26" ht="12" customHeight="1">
      <c r="A598" s="354"/>
      <c r="B598" s="326"/>
      <c r="C598" s="326"/>
      <c r="D598" s="326"/>
      <c r="E598" s="326"/>
      <c r="F598" s="326"/>
      <c r="G598" s="326"/>
      <c r="H598" s="326"/>
      <c r="I598" s="326"/>
      <c r="J598" s="351"/>
      <c r="K598" s="352"/>
      <c r="L598" s="326"/>
      <c r="M598" s="326"/>
      <c r="N598" s="326"/>
      <c r="O598" s="326"/>
      <c r="P598" s="326"/>
      <c r="Q598" s="326"/>
      <c r="R598" s="326"/>
      <c r="S598" s="326"/>
      <c r="T598" s="326"/>
      <c r="U598" s="326"/>
      <c r="V598" s="326"/>
      <c r="W598" s="326"/>
      <c r="X598" s="326"/>
      <c r="Y598" s="326"/>
      <c r="Z598" s="326"/>
    </row>
    <row r="599" spans="1:26" ht="12" customHeight="1">
      <c r="A599" s="354"/>
      <c r="B599" s="326"/>
      <c r="C599" s="326"/>
      <c r="D599" s="326"/>
      <c r="E599" s="326"/>
      <c r="F599" s="326"/>
      <c r="G599" s="326"/>
      <c r="H599" s="326"/>
      <c r="I599" s="326"/>
      <c r="J599" s="351"/>
      <c r="K599" s="352"/>
      <c r="L599" s="326"/>
      <c r="M599" s="326"/>
      <c r="N599" s="326"/>
      <c r="O599" s="326"/>
      <c r="P599" s="326"/>
      <c r="Q599" s="326"/>
      <c r="R599" s="326"/>
      <c r="S599" s="326"/>
      <c r="T599" s="326"/>
      <c r="U599" s="326"/>
      <c r="V599" s="326"/>
      <c r="W599" s="326"/>
      <c r="X599" s="326"/>
      <c r="Y599" s="326"/>
      <c r="Z599" s="326"/>
    </row>
    <row r="600" spans="1:26" ht="12" customHeight="1">
      <c r="A600" s="354"/>
      <c r="B600" s="326"/>
      <c r="C600" s="326"/>
      <c r="D600" s="326"/>
      <c r="E600" s="326"/>
      <c r="F600" s="326"/>
      <c r="G600" s="326"/>
      <c r="H600" s="326"/>
      <c r="I600" s="326"/>
      <c r="J600" s="351"/>
      <c r="K600" s="352"/>
      <c r="L600" s="326"/>
      <c r="M600" s="326"/>
      <c r="N600" s="326"/>
      <c r="O600" s="326"/>
      <c r="P600" s="326"/>
      <c r="Q600" s="326"/>
      <c r="R600" s="326"/>
      <c r="S600" s="326"/>
      <c r="T600" s="326"/>
      <c r="U600" s="326"/>
      <c r="V600" s="326"/>
      <c r="W600" s="326"/>
      <c r="X600" s="326"/>
      <c r="Y600" s="326"/>
      <c r="Z600" s="326"/>
    </row>
    <row r="601" spans="1:26" ht="12" customHeight="1">
      <c r="A601" s="354"/>
      <c r="B601" s="326"/>
      <c r="C601" s="326"/>
      <c r="D601" s="326"/>
      <c r="E601" s="326"/>
      <c r="F601" s="326"/>
      <c r="G601" s="326"/>
      <c r="H601" s="326"/>
      <c r="I601" s="326"/>
      <c r="J601" s="351"/>
      <c r="K601" s="352"/>
      <c r="L601" s="326"/>
      <c r="M601" s="326"/>
      <c r="N601" s="326"/>
      <c r="O601" s="326"/>
      <c r="P601" s="326"/>
      <c r="Q601" s="326"/>
      <c r="R601" s="326"/>
      <c r="S601" s="326"/>
      <c r="T601" s="326"/>
      <c r="U601" s="326"/>
      <c r="V601" s="326"/>
      <c r="W601" s="326"/>
      <c r="X601" s="326"/>
      <c r="Y601" s="326"/>
      <c r="Z601" s="326"/>
    </row>
    <row r="602" spans="1:26" ht="12" customHeight="1">
      <c r="A602" s="354"/>
      <c r="B602" s="326"/>
      <c r="C602" s="326"/>
      <c r="D602" s="326"/>
      <c r="E602" s="326"/>
      <c r="F602" s="326"/>
      <c r="G602" s="326"/>
      <c r="H602" s="326"/>
      <c r="I602" s="326"/>
      <c r="J602" s="351"/>
      <c r="K602" s="352"/>
      <c r="L602" s="326"/>
      <c r="M602" s="326"/>
      <c r="N602" s="326"/>
      <c r="O602" s="326"/>
      <c r="P602" s="326"/>
      <c r="Q602" s="326"/>
      <c r="R602" s="326"/>
      <c r="S602" s="326"/>
      <c r="T602" s="326"/>
      <c r="U602" s="326"/>
      <c r="V602" s="326"/>
      <c r="W602" s="326"/>
      <c r="X602" s="326"/>
      <c r="Y602" s="326"/>
      <c r="Z602" s="326"/>
    </row>
    <row r="603" spans="1:26" ht="12" customHeight="1">
      <c r="A603" s="354"/>
      <c r="B603" s="326"/>
      <c r="C603" s="326"/>
      <c r="D603" s="326"/>
      <c r="E603" s="326"/>
      <c r="F603" s="326"/>
      <c r="G603" s="326"/>
      <c r="H603" s="326"/>
      <c r="I603" s="326"/>
      <c r="J603" s="351"/>
      <c r="K603" s="352"/>
      <c r="L603" s="326"/>
      <c r="M603" s="326"/>
      <c r="N603" s="326"/>
      <c r="O603" s="326"/>
      <c r="P603" s="326"/>
      <c r="Q603" s="326"/>
      <c r="R603" s="326"/>
      <c r="S603" s="326"/>
      <c r="T603" s="326"/>
      <c r="U603" s="326"/>
      <c r="V603" s="326"/>
      <c r="W603" s="326"/>
      <c r="X603" s="326"/>
      <c r="Y603" s="326"/>
      <c r="Z603" s="326"/>
    </row>
    <row r="604" spans="1:26" ht="12" customHeight="1">
      <c r="A604" s="354"/>
      <c r="B604" s="326"/>
      <c r="C604" s="326"/>
      <c r="D604" s="326"/>
      <c r="E604" s="326"/>
      <c r="F604" s="326"/>
      <c r="G604" s="326"/>
      <c r="H604" s="326"/>
      <c r="I604" s="326"/>
      <c r="J604" s="351"/>
      <c r="K604" s="352"/>
      <c r="L604" s="326"/>
      <c r="M604" s="326"/>
      <c r="N604" s="326"/>
      <c r="O604" s="326"/>
      <c r="P604" s="326"/>
      <c r="Q604" s="326"/>
      <c r="R604" s="326"/>
      <c r="S604" s="326"/>
      <c r="T604" s="326"/>
      <c r="U604" s="326"/>
      <c r="V604" s="326"/>
      <c r="W604" s="326"/>
      <c r="X604" s="326"/>
      <c r="Y604" s="326"/>
      <c r="Z604" s="326"/>
    </row>
    <row r="605" spans="1:26" ht="12" customHeight="1">
      <c r="A605" s="354"/>
      <c r="B605" s="326"/>
      <c r="C605" s="326"/>
      <c r="D605" s="326"/>
      <c r="E605" s="326"/>
      <c r="F605" s="326"/>
      <c r="G605" s="326"/>
      <c r="H605" s="326"/>
      <c r="I605" s="326"/>
      <c r="J605" s="351"/>
      <c r="K605" s="352"/>
      <c r="L605" s="326"/>
      <c r="M605" s="326"/>
      <c r="N605" s="326"/>
      <c r="O605" s="326"/>
      <c r="P605" s="326"/>
      <c r="Q605" s="326"/>
      <c r="R605" s="326"/>
      <c r="S605" s="326"/>
      <c r="T605" s="326"/>
      <c r="U605" s="326"/>
      <c r="V605" s="326"/>
      <c r="W605" s="326"/>
      <c r="X605" s="326"/>
      <c r="Y605" s="326"/>
      <c r="Z605" s="326"/>
    </row>
    <row r="606" spans="1:26" ht="12" customHeight="1">
      <c r="A606" s="354"/>
      <c r="B606" s="326"/>
      <c r="C606" s="326"/>
      <c r="D606" s="326"/>
      <c r="E606" s="326"/>
      <c r="F606" s="326"/>
      <c r="G606" s="326"/>
      <c r="H606" s="326"/>
      <c r="I606" s="326"/>
      <c r="J606" s="351"/>
      <c r="K606" s="352"/>
      <c r="L606" s="326"/>
      <c r="M606" s="326"/>
      <c r="N606" s="326"/>
      <c r="O606" s="326"/>
      <c r="P606" s="326"/>
      <c r="Q606" s="326"/>
      <c r="R606" s="326"/>
      <c r="S606" s="326"/>
      <c r="T606" s="326"/>
      <c r="U606" s="326"/>
      <c r="V606" s="326"/>
      <c r="W606" s="326"/>
      <c r="X606" s="326"/>
      <c r="Y606" s="326"/>
      <c r="Z606" s="326"/>
    </row>
    <row r="607" spans="1:26" ht="12" customHeight="1">
      <c r="A607" s="354"/>
      <c r="B607" s="326"/>
      <c r="C607" s="326"/>
      <c r="D607" s="326"/>
      <c r="E607" s="326"/>
      <c r="F607" s="326"/>
      <c r="G607" s="326"/>
      <c r="H607" s="326"/>
      <c r="I607" s="326"/>
      <c r="J607" s="351"/>
      <c r="K607" s="352"/>
      <c r="L607" s="326"/>
      <c r="M607" s="326"/>
      <c r="N607" s="326"/>
      <c r="O607" s="326"/>
      <c r="P607" s="326"/>
      <c r="Q607" s="326"/>
      <c r="R607" s="326"/>
      <c r="S607" s="326"/>
      <c r="T607" s="326"/>
      <c r="U607" s="326"/>
      <c r="V607" s="326"/>
      <c r="W607" s="326"/>
      <c r="X607" s="326"/>
      <c r="Y607" s="326"/>
      <c r="Z607" s="326"/>
    </row>
    <row r="608" spans="1:26" ht="12" customHeight="1">
      <c r="A608" s="354"/>
      <c r="B608" s="326"/>
      <c r="C608" s="326"/>
      <c r="D608" s="326"/>
      <c r="E608" s="326"/>
      <c r="F608" s="326"/>
      <c r="G608" s="326"/>
      <c r="H608" s="326"/>
      <c r="I608" s="326"/>
      <c r="J608" s="351"/>
      <c r="K608" s="352"/>
      <c r="L608" s="326"/>
      <c r="M608" s="326"/>
      <c r="N608" s="326"/>
      <c r="O608" s="326"/>
      <c r="P608" s="326"/>
      <c r="Q608" s="326"/>
      <c r="R608" s="326"/>
      <c r="S608" s="326"/>
      <c r="T608" s="326"/>
      <c r="U608" s="326"/>
      <c r="V608" s="326"/>
      <c r="W608" s="326"/>
      <c r="X608" s="326"/>
      <c r="Y608" s="326"/>
      <c r="Z608" s="326"/>
    </row>
    <row r="609" spans="1:26" ht="12" customHeight="1">
      <c r="A609" s="354"/>
      <c r="B609" s="326"/>
      <c r="C609" s="326"/>
      <c r="D609" s="326"/>
      <c r="E609" s="326"/>
      <c r="F609" s="326"/>
      <c r="G609" s="326"/>
      <c r="H609" s="326"/>
      <c r="I609" s="326"/>
      <c r="J609" s="351"/>
      <c r="K609" s="352"/>
      <c r="L609" s="326"/>
      <c r="M609" s="326"/>
      <c r="N609" s="326"/>
      <c r="O609" s="326"/>
      <c r="P609" s="326"/>
      <c r="Q609" s="326"/>
      <c r="R609" s="326"/>
      <c r="S609" s="326"/>
      <c r="T609" s="326"/>
      <c r="U609" s="326"/>
      <c r="V609" s="326"/>
      <c r="W609" s="326"/>
      <c r="X609" s="326"/>
      <c r="Y609" s="326"/>
      <c r="Z609" s="326"/>
    </row>
    <row r="610" spans="1:26" ht="12" customHeight="1">
      <c r="A610" s="354"/>
      <c r="B610" s="326"/>
      <c r="C610" s="326"/>
      <c r="D610" s="326"/>
      <c r="E610" s="326"/>
      <c r="F610" s="326"/>
      <c r="G610" s="326"/>
      <c r="H610" s="326"/>
      <c r="I610" s="326"/>
      <c r="J610" s="351"/>
      <c r="K610" s="352"/>
      <c r="L610" s="326"/>
      <c r="M610" s="326"/>
      <c r="N610" s="326"/>
      <c r="O610" s="326"/>
      <c r="P610" s="326"/>
      <c r="Q610" s="326"/>
      <c r="R610" s="326"/>
      <c r="S610" s="326"/>
      <c r="T610" s="326"/>
      <c r="U610" s="326"/>
      <c r="V610" s="326"/>
      <c r="W610" s="326"/>
      <c r="X610" s="326"/>
      <c r="Y610" s="326"/>
      <c r="Z610" s="326"/>
    </row>
    <row r="611" spans="1:26" ht="12" customHeight="1">
      <c r="A611" s="354"/>
      <c r="B611" s="326"/>
      <c r="C611" s="326"/>
      <c r="D611" s="326"/>
      <c r="E611" s="326"/>
      <c r="F611" s="326"/>
      <c r="G611" s="326"/>
      <c r="H611" s="326"/>
      <c r="I611" s="326"/>
      <c r="J611" s="351"/>
      <c r="K611" s="352"/>
      <c r="L611" s="326"/>
      <c r="M611" s="326"/>
      <c r="N611" s="326"/>
      <c r="O611" s="326"/>
      <c r="P611" s="326"/>
      <c r="Q611" s="326"/>
      <c r="R611" s="326"/>
      <c r="S611" s="326"/>
      <c r="T611" s="326"/>
      <c r="U611" s="326"/>
      <c r="V611" s="326"/>
      <c r="W611" s="326"/>
      <c r="X611" s="326"/>
      <c r="Y611" s="326"/>
      <c r="Z611" s="326"/>
    </row>
    <row r="612" spans="1:26" ht="12" customHeight="1">
      <c r="A612" s="354"/>
      <c r="B612" s="326"/>
      <c r="C612" s="326"/>
      <c r="D612" s="326"/>
      <c r="E612" s="326"/>
      <c r="F612" s="326"/>
      <c r="G612" s="326"/>
      <c r="H612" s="326"/>
      <c r="I612" s="326"/>
      <c r="J612" s="351"/>
      <c r="K612" s="352"/>
      <c r="L612" s="326"/>
      <c r="M612" s="326"/>
      <c r="N612" s="326"/>
      <c r="O612" s="326"/>
      <c r="P612" s="326"/>
      <c r="Q612" s="326"/>
      <c r="R612" s="326"/>
      <c r="S612" s="326"/>
      <c r="T612" s="326"/>
      <c r="U612" s="326"/>
      <c r="V612" s="326"/>
      <c r="W612" s="326"/>
      <c r="X612" s="326"/>
      <c r="Y612" s="326"/>
      <c r="Z612" s="326"/>
    </row>
    <row r="613" spans="1:26" ht="12" customHeight="1">
      <c r="A613" s="354"/>
      <c r="B613" s="326"/>
      <c r="C613" s="326"/>
      <c r="D613" s="326"/>
      <c r="E613" s="326"/>
      <c r="F613" s="326"/>
      <c r="G613" s="326"/>
      <c r="H613" s="326"/>
      <c r="I613" s="326"/>
      <c r="J613" s="351"/>
      <c r="K613" s="352"/>
      <c r="L613" s="326"/>
      <c r="M613" s="326"/>
      <c r="N613" s="326"/>
      <c r="O613" s="326"/>
      <c r="P613" s="326"/>
      <c r="Q613" s="326"/>
      <c r="R613" s="326"/>
      <c r="S613" s="326"/>
      <c r="T613" s="326"/>
      <c r="U613" s="326"/>
      <c r="V613" s="326"/>
      <c r="W613" s="326"/>
      <c r="X613" s="326"/>
      <c r="Y613" s="326"/>
      <c r="Z613" s="326"/>
    </row>
    <row r="614" spans="1:26" ht="12" customHeight="1">
      <c r="A614" s="354"/>
      <c r="B614" s="326"/>
      <c r="C614" s="326"/>
      <c r="D614" s="326"/>
      <c r="E614" s="326"/>
      <c r="F614" s="326"/>
      <c r="G614" s="326"/>
      <c r="H614" s="326"/>
      <c r="I614" s="326"/>
      <c r="J614" s="351"/>
      <c r="K614" s="352"/>
      <c r="L614" s="326"/>
      <c r="M614" s="326"/>
      <c r="N614" s="326"/>
      <c r="O614" s="326"/>
      <c r="P614" s="326"/>
      <c r="Q614" s="326"/>
      <c r="R614" s="326"/>
      <c r="S614" s="326"/>
      <c r="T614" s="326"/>
      <c r="U614" s="326"/>
      <c r="V614" s="326"/>
      <c r="W614" s="326"/>
      <c r="X614" s="326"/>
      <c r="Y614" s="326"/>
      <c r="Z614" s="326"/>
    </row>
    <row r="615" spans="1:26" ht="12" customHeight="1">
      <c r="A615" s="354"/>
      <c r="B615" s="326"/>
      <c r="C615" s="326"/>
      <c r="D615" s="326"/>
      <c r="E615" s="326"/>
      <c r="F615" s="326"/>
      <c r="G615" s="326"/>
      <c r="H615" s="326"/>
      <c r="I615" s="326"/>
      <c r="J615" s="351"/>
      <c r="K615" s="352"/>
      <c r="L615" s="326"/>
      <c r="M615" s="326"/>
      <c r="N615" s="326"/>
      <c r="O615" s="326"/>
      <c r="P615" s="326"/>
      <c r="Q615" s="326"/>
      <c r="R615" s="326"/>
      <c r="S615" s="326"/>
      <c r="T615" s="326"/>
      <c r="U615" s="326"/>
      <c r="V615" s="326"/>
      <c r="W615" s="326"/>
      <c r="X615" s="326"/>
      <c r="Y615" s="326"/>
      <c r="Z615" s="326"/>
    </row>
    <row r="616" spans="1:26" ht="12" customHeight="1">
      <c r="A616" s="354"/>
      <c r="B616" s="326"/>
      <c r="C616" s="326"/>
      <c r="D616" s="326"/>
      <c r="E616" s="326"/>
      <c r="F616" s="326"/>
      <c r="G616" s="326"/>
      <c r="H616" s="326"/>
      <c r="I616" s="326"/>
      <c r="J616" s="351"/>
      <c r="K616" s="352"/>
      <c r="L616" s="326"/>
      <c r="M616" s="326"/>
      <c r="N616" s="326"/>
      <c r="O616" s="326"/>
      <c r="P616" s="326"/>
      <c r="Q616" s="326"/>
      <c r="R616" s="326"/>
      <c r="S616" s="326"/>
      <c r="T616" s="326"/>
      <c r="U616" s="326"/>
      <c r="V616" s="326"/>
      <c r="W616" s="326"/>
      <c r="X616" s="326"/>
      <c r="Y616" s="326"/>
      <c r="Z616" s="326"/>
    </row>
    <row r="617" spans="1:26" ht="12" customHeight="1">
      <c r="A617" s="354"/>
      <c r="B617" s="326"/>
      <c r="C617" s="326"/>
      <c r="D617" s="326"/>
      <c r="E617" s="326"/>
      <c r="F617" s="326"/>
      <c r="G617" s="326"/>
      <c r="H617" s="326"/>
      <c r="I617" s="326"/>
      <c r="J617" s="351"/>
      <c r="K617" s="352"/>
      <c r="L617" s="326"/>
      <c r="M617" s="326"/>
      <c r="N617" s="326"/>
      <c r="O617" s="326"/>
      <c r="P617" s="326"/>
      <c r="Q617" s="326"/>
      <c r="R617" s="326"/>
      <c r="S617" s="326"/>
      <c r="T617" s="326"/>
      <c r="U617" s="326"/>
      <c r="V617" s="326"/>
      <c r="W617" s="326"/>
      <c r="X617" s="326"/>
      <c r="Y617" s="326"/>
      <c r="Z617" s="326"/>
    </row>
    <row r="618" spans="1:26" ht="12" customHeight="1">
      <c r="A618" s="354"/>
      <c r="B618" s="326"/>
      <c r="C618" s="326"/>
      <c r="D618" s="326"/>
      <c r="E618" s="326"/>
      <c r="F618" s="326"/>
      <c r="G618" s="326"/>
      <c r="H618" s="326"/>
      <c r="I618" s="326"/>
      <c r="J618" s="351"/>
      <c r="K618" s="352"/>
      <c r="L618" s="326"/>
      <c r="M618" s="326"/>
      <c r="N618" s="326"/>
      <c r="O618" s="326"/>
      <c r="P618" s="326"/>
      <c r="Q618" s="326"/>
      <c r="R618" s="326"/>
      <c r="S618" s="326"/>
      <c r="T618" s="326"/>
      <c r="U618" s="326"/>
      <c r="V618" s="326"/>
      <c r="W618" s="326"/>
      <c r="X618" s="326"/>
      <c r="Y618" s="326"/>
      <c r="Z618" s="326"/>
    </row>
    <row r="619" spans="1:26" ht="12" customHeight="1">
      <c r="A619" s="354"/>
      <c r="B619" s="326"/>
      <c r="C619" s="326"/>
      <c r="D619" s="326"/>
      <c r="E619" s="326"/>
      <c r="F619" s="326"/>
      <c r="G619" s="326"/>
      <c r="H619" s="326"/>
      <c r="I619" s="326"/>
      <c r="J619" s="351"/>
      <c r="K619" s="352"/>
      <c r="L619" s="326"/>
      <c r="M619" s="326"/>
      <c r="N619" s="326"/>
      <c r="O619" s="326"/>
      <c r="P619" s="326"/>
      <c r="Q619" s="326"/>
      <c r="R619" s="326"/>
      <c r="S619" s="326"/>
      <c r="T619" s="326"/>
      <c r="U619" s="326"/>
      <c r="V619" s="326"/>
      <c r="W619" s="326"/>
      <c r="X619" s="326"/>
      <c r="Y619" s="326"/>
      <c r="Z619" s="326"/>
    </row>
    <row r="620" spans="1:26" ht="12" customHeight="1">
      <c r="A620" s="354"/>
      <c r="B620" s="326"/>
      <c r="C620" s="326"/>
      <c r="D620" s="326"/>
      <c r="E620" s="326"/>
      <c r="F620" s="326"/>
      <c r="G620" s="326"/>
      <c r="H620" s="326"/>
      <c r="I620" s="326"/>
      <c r="J620" s="351"/>
      <c r="K620" s="352"/>
      <c r="L620" s="326"/>
      <c r="M620" s="326"/>
      <c r="N620" s="326"/>
      <c r="O620" s="326"/>
      <c r="P620" s="326"/>
      <c r="Q620" s="326"/>
      <c r="R620" s="326"/>
      <c r="S620" s="326"/>
      <c r="T620" s="326"/>
      <c r="U620" s="326"/>
      <c r="V620" s="326"/>
      <c r="W620" s="326"/>
      <c r="X620" s="326"/>
      <c r="Y620" s="326"/>
      <c r="Z620" s="326"/>
    </row>
    <row r="621" spans="1:26" ht="12" customHeight="1">
      <c r="A621" s="354"/>
      <c r="B621" s="326"/>
      <c r="C621" s="326"/>
      <c r="D621" s="326"/>
      <c r="E621" s="326"/>
      <c r="F621" s="326"/>
      <c r="G621" s="326"/>
      <c r="H621" s="326"/>
      <c r="I621" s="326"/>
      <c r="J621" s="351"/>
      <c r="K621" s="352"/>
      <c r="L621" s="326"/>
      <c r="M621" s="326"/>
      <c r="N621" s="326"/>
      <c r="O621" s="326"/>
      <c r="P621" s="326"/>
      <c r="Q621" s="326"/>
      <c r="R621" s="326"/>
      <c r="S621" s="326"/>
      <c r="T621" s="326"/>
      <c r="U621" s="326"/>
      <c r="V621" s="326"/>
      <c r="W621" s="326"/>
      <c r="X621" s="326"/>
      <c r="Y621" s="326"/>
      <c r="Z621" s="326"/>
    </row>
    <row r="622" spans="1:26" ht="12" customHeight="1">
      <c r="A622" s="354"/>
      <c r="B622" s="326"/>
      <c r="C622" s="326"/>
      <c r="D622" s="326"/>
      <c r="E622" s="326"/>
      <c r="F622" s="326"/>
      <c r="G622" s="326"/>
      <c r="H622" s="326"/>
      <c r="I622" s="326"/>
      <c r="J622" s="351"/>
      <c r="K622" s="352"/>
      <c r="L622" s="326"/>
      <c r="M622" s="326"/>
      <c r="N622" s="326"/>
      <c r="O622" s="326"/>
      <c r="P622" s="326"/>
      <c r="Q622" s="326"/>
      <c r="R622" s="326"/>
      <c r="S622" s="326"/>
      <c r="T622" s="326"/>
      <c r="U622" s="326"/>
      <c r="V622" s="326"/>
      <c r="W622" s="326"/>
      <c r="X622" s="326"/>
      <c r="Y622" s="326"/>
      <c r="Z622" s="326"/>
    </row>
    <row r="623" spans="1:26" ht="12" customHeight="1">
      <c r="A623" s="354"/>
      <c r="B623" s="326"/>
      <c r="C623" s="326"/>
      <c r="D623" s="326"/>
      <c r="E623" s="326"/>
      <c r="F623" s="326"/>
      <c r="G623" s="326"/>
      <c r="H623" s="326"/>
      <c r="I623" s="326"/>
      <c r="J623" s="351"/>
      <c r="K623" s="352"/>
      <c r="L623" s="326"/>
      <c r="M623" s="326"/>
      <c r="N623" s="326"/>
      <c r="O623" s="326"/>
      <c r="P623" s="326"/>
      <c r="Q623" s="326"/>
      <c r="R623" s="326"/>
      <c r="S623" s="326"/>
      <c r="T623" s="326"/>
      <c r="U623" s="326"/>
      <c r="V623" s="326"/>
      <c r="W623" s="326"/>
      <c r="X623" s="326"/>
      <c r="Y623" s="326"/>
      <c r="Z623" s="326"/>
    </row>
    <row r="624" spans="1:26" ht="12" customHeight="1">
      <c r="A624" s="354"/>
      <c r="B624" s="326"/>
      <c r="C624" s="326"/>
      <c r="D624" s="326"/>
      <c r="E624" s="326"/>
      <c r="F624" s="326"/>
      <c r="G624" s="326"/>
      <c r="H624" s="326"/>
      <c r="I624" s="326"/>
      <c r="J624" s="351"/>
      <c r="K624" s="352"/>
      <c r="L624" s="326"/>
      <c r="M624" s="326"/>
      <c r="N624" s="326"/>
      <c r="O624" s="326"/>
      <c r="P624" s="326"/>
      <c r="Q624" s="326"/>
      <c r="R624" s="326"/>
      <c r="S624" s="326"/>
      <c r="T624" s="326"/>
      <c r="U624" s="326"/>
      <c r="V624" s="326"/>
      <c r="W624" s="326"/>
      <c r="X624" s="326"/>
      <c r="Y624" s="326"/>
      <c r="Z624" s="326"/>
    </row>
    <row r="625" spans="1:26" ht="12" customHeight="1">
      <c r="A625" s="354"/>
      <c r="B625" s="326"/>
      <c r="C625" s="326"/>
      <c r="D625" s="326"/>
      <c r="E625" s="326"/>
      <c r="F625" s="326"/>
      <c r="G625" s="326"/>
      <c r="H625" s="326"/>
      <c r="I625" s="326"/>
      <c r="J625" s="351"/>
      <c r="K625" s="352"/>
      <c r="L625" s="326"/>
      <c r="M625" s="326"/>
      <c r="N625" s="326"/>
      <c r="O625" s="326"/>
      <c r="P625" s="326"/>
      <c r="Q625" s="326"/>
      <c r="R625" s="326"/>
      <c r="S625" s="326"/>
      <c r="T625" s="326"/>
      <c r="U625" s="326"/>
      <c r="V625" s="326"/>
      <c r="W625" s="326"/>
      <c r="X625" s="326"/>
      <c r="Y625" s="326"/>
      <c r="Z625" s="326"/>
    </row>
    <row r="626" spans="1:26" ht="12" customHeight="1">
      <c r="A626" s="354"/>
      <c r="B626" s="326"/>
      <c r="C626" s="326"/>
      <c r="D626" s="326"/>
      <c r="E626" s="326"/>
      <c r="F626" s="326"/>
      <c r="G626" s="326"/>
      <c r="H626" s="326"/>
      <c r="I626" s="326"/>
      <c r="J626" s="351"/>
      <c r="K626" s="352"/>
      <c r="L626" s="326"/>
      <c r="M626" s="326"/>
      <c r="N626" s="326"/>
      <c r="O626" s="326"/>
      <c r="P626" s="326"/>
      <c r="Q626" s="326"/>
      <c r="R626" s="326"/>
      <c r="S626" s="326"/>
      <c r="T626" s="326"/>
      <c r="U626" s="326"/>
      <c r="V626" s="326"/>
      <c r="W626" s="326"/>
      <c r="X626" s="326"/>
      <c r="Y626" s="326"/>
      <c r="Z626" s="326"/>
    </row>
    <row r="627" spans="1:26" ht="12" customHeight="1">
      <c r="A627" s="354"/>
      <c r="B627" s="326"/>
      <c r="C627" s="326"/>
      <c r="D627" s="326"/>
      <c r="E627" s="326"/>
      <c r="F627" s="326"/>
      <c r="G627" s="326"/>
      <c r="H627" s="326"/>
      <c r="I627" s="326"/>
      <c r="J627" s="351"/>
      <c r="K627" s="352"/>
      <c r="L627" s="326"/>
      <c r="M627" s="326"/>
      <c r="N627" s="326"/>
      <c r="O627" s="326"/>
      <c r="P627" s="326"/>
      <c r="Q627" s="326"/>
      <c r="R627" s="326"/>
      <c r="S627" s="326"/>
      <c r="T627" s="326"/>
      <c r="U627" s="326"/>
      <c r="V627" s="326"/>
      <c r="W627" s="326"/>
      <c r="X627" s="326"/>
      <c r="Y627" s="326"/>
      <c r="Z627" s="326"/>
    </row>
    <row r="628" spans="1:26" ht="12" customHeight="1">
      <c r="A628" s="354"/>
      <c r="B628" s="326"/>
      <c r="C628" s="326"/>
      <c r="D628" s="326"/>
      <c r="E628" s="326"/>
      <c r="F628" s="326"/>
      <c r="G628" s="326"/>
      <c r="H628" s="326"/>
      <c r="I628" s="326"/>
      <c r="J628" s="351"/>
      <c r="K628" s="352"/>
      <c r="L628" s="326"/>
      <c r="M628" s="326"/>
      <c r="N628" s="326"/>
      <c r="O628" s="326"/>
      <c r="P628" s="326"/>
      <c r="Q628" s="326"/>
      <c r="R628" s="326"/>
      <c r="S628" s="326"/>
      <c r="T628" s="326"/>
      <c r="U628" s="326"/>
      <c r="V628" s="326"/>
      <c r="W628" s="326"/>
      <c r="X628" s="326"/>
      <c r="Y628" s="326"/>
      <c r="Z628" s="326"/>
    </row>
    <row r="629" spans="1:26" ht="12" customHeight="1">
      <c r="A629" s="354"/>
      <c r="B629" s="326"/>
      <c r="C629" s="326"/>
      <c r="D629" s="326"/>
      <c r="E629" s="326"/>
      <c r="F629" s="326"/>
      <c r="G629" s="326"/>
      <c r="H629" s="326"/>
      <c r="I629" s="326"/>
      <c r="J629" s="351"/>
      <c r="K629" s="352"/>
      <c r="L629" s="326"/>
      <c r="M629" s="326"/>
      <c r="N629" s="326"/>
      <c r="O629" s="326"/>
      <c r="P629" s="326"/>
      <c r="Q629" s="326"/>
      <c r="R629" s="326"/>
      <c r="S629" s="326"/>
      <c r="T629" s="326"/>
      <c r="U629" s="326"/>
      <c r="V629" s="326"/>
      <c r="W629" s="326"/>
      <c r="X629" s="326"/>
      <c r="Y629" s="326"/>
      <c r="Z629" s="326"/>
    </row>
    <row r="630" spans="1:26" ht="12" customHeight="1">
      <c r="A630" s="354"/>
      <c r="B630" s="326"/>
      <c r="C630" s="326"/>
      <c r="D630" s="326"/>
      <c r="E630" s="326"/>
      <c r="F630" s="326"/>
      <c r="G630" s="326"/>
      <c r="H630" s="326"/>
      <c r="I630" s="326"/>
      <c r="J630" s="351"/>
      <c r="K630" s="352"/>
      <c r="L630" s="326"/>
      <c r="M630" s="326"/>
      <c r="N630" s="326"/>
      <c r="O630" s="326"/>
      <c r="P630" s="326"/>
      <c r="Q630" s="326"/>
      <c r="R630" s="326"/>
      <c r="S630" s="326"/>
      <c r="T630" s="326"/>
      <c r="U630" s="326"/>
      <c r="V630" s="326"/>
      <c r="W630" s="326"/>
      <c r="X630" s="326"/>
      <c r="Y630" s="326"/>
      <c r="Z630" s="326"/>
    </row>
    <row r="631" spans="1:26" ht="12" customHeight="1">
      <c r="A631" s="354"/>
      <c r="B631" s="326"/>
      <c r="C631" s="326"/>
      <c r="D631" s="326"/>
      <c r="E631" s="326"/>
      <c r="F631" s="326"/>
      <c r="G631" s="326"/>
      <c r="H631" s="326"/>
      <c r="I631" s="326"/>
      <c r="J631" s="351"/>
      <c r="K631" s="352"/>
      <c r="L631" s="326"/>
      <c r="M631" s="326"/>
      <c r="N631" s="326"/>
      <c r="O631" s="326"/>
      <c r="P631" s="326"/>
      <c r="Q631" s="326"/>
      <c r="R631" s="326"/>
      <c r="S631" s="326"/>
      <c r="T631" s="326"/>
      <c r="U631" s="326"/>
      <c r="V631" s="326"/>
      <c r="W631" s="326"/>
      <c r="X631" s="326"/>
      <c r="Y631" s="326"/>
      <c r="Z631" s="326"/>
    </row>
    <row r="632" spans="1:26" ht="12" customHeight="1">
      <c r="A632" s="354"/>
      <c r="B632" s="326"/>
      <c r="C632" s="326"/>
      <c r="D632" s="326"/>
      <c r="E632" s="326"/>
      <c r="F632" s="326"/>
      <c r="G632" s="326"/>
      <c r="H632" s="326"/>
      <c r="I632" s="326"/>
      <c r="J632" s="351"/>
      <c r="K632" s="352"/>
      <c r="L632" s="326"/>
      <c r="M632" s="326"/>
      <c r="N632" s="326"/>
      <c r="O632" s="326"/>
      <c r="P632" s="326"/>
      <c r="Q632" s="326"/>
      <c r="R632" s="326"/>
      <c r="S632" s="326"/>
      <c r="T632" s="326"/>
      <c r="U632" s="326"/>
      <c r="V632" s="326"/>
      <c r="W632" s="326"/>
      <c r="X632" s="326"/>
      <c r="Y632" s="326"/>
      <c r="Z632" s="326"/>
    </row>
    <row r="633" spans="1:26" ht="12" customHeight="1">
      <c r="A633" s="354"/>
      <c r="B633" s="326"/>
      <c r="C633" s="326"/>
      <c r="D633" s="326"/>
      <c r="E633" s="326"/>
      <c r="F633" s="326"/>
      <c r="G633" s="326"/>
      <c r="H633" s="326"/>
      <c r="I633" s="326"/>
      <c r="J633" s="351"/>
      <c r="K633" s="352"/>
      <c r="L633" s="326"/>
      <c r="M633" s="326"/>
      <c r="N633" s="326"/>
      <c r="O633" s="326"/>
      <c r="P633" s="326"/>
      <c r="Q633" s="326"/>
      <c r="R633" s="326"/>
      <c r="S633" s="326"/>
      <c r="T633" s="326"/>
      <c r="U633" s="326"/>
      <c r="V633" s="326"/>
      <c r="W633" s="326"/>
      <c r="X633" s="326"/>
      <c r="Y633" s="326"/>
      <c r="Z633" s="326"/>
    </row>
    <row r="634" spans="1:26" ht="12" customHeight="1">
      <c r="A634" s="354"/>
      <c r="B634" s="326"/>
      <c r="C634" s="326"/>
      <c r="D634" s="326"/>
      <c r="E634" s="326"/>
      <c r="F634" s="326"/>
      <c r="G634" s="326"/>
      <c r="H634" s="326"/>
      <c r="I634" s="326"/>
      <c r="J634" s="351"/>
      <c r="K634" s="352"/>
      <c r="L634" s="326"/>
      <c r="M634" s="326"/>
      <c r="N634" s="326"/>
      <c r="O634" s="326"/>
      <c r="P634" s="326"/>
      <c r="Q634" s="326"/>
      <c r="R634" s="326"/>
      <c r="S634" s="326"/>
      <c r="T634" s="326"/>
      <c r="U634" s="326"/>
      <c r="V634" s="326"/>
      <c r="W634" s="326"/>
      <c r="X634" s="326"/>
      <c r="Y634" s="326"/>
      <c r="Z634" s="326"/>
    </row>
    <row r="635" spans="1:26" ht="12" customHeight="1">
      <c r="A635" s="354"/>
      <c r="B635" s="326"/>
      <c r="C635" s="326"/>
      <c r="D635" s="326"/>
      <c r="E635" s="326"/>
      <c r="F635" s="326"/>
      <c r="G635" s="326"/>
      <c r="H635" s="326"/>
      <c r="I635" s="326"/>
      <c r="J635" s="351"/>
      <c r="K635" s="352"/>
      <c r="L635" s="326"/>
      <c r="M635" s="326"/>
      <c r="N635" s="326"/>
      <c r="O635" s="326"/>
      <c r="P635" s="326"/>
      <c r="Q635" s="326"/>
      <c r="R635" s="326"/>
      <c r="S635" s="326"/>
      <c r="T635" s="326"/>
      <c r="U635" s="326"/>
      <c r="V635" s="326"/>
      <c r="W635" s="326"/>
      <c r="X635" s="326"/>
      <c r="Y635" s="326"/>
      <c r="Z635" s="326"/>
    </row>
    <row r="636" spans="1:26" ht="12" customHeight="1">
      <c r="A636" s="354"/>
      <c r="B636" s="326"/>
      <c r="C636" s="326"/>
      <c r="D636" s="326"/>
      <c r="E636" s="326"/>
      <c r="F636" s="326"/>
      <c r="G636" s="326"/>
      <c r="H636" s="326"/>
      <c r="I636" s="326"/>
      <c r="J636" s="351"/>
      <c r="K636" s="352"/>
      <c r="L636" s="326"/>
      <c r="M636" s="326"/>
      <c r="N636" s="326"/>
      <c r="O636" s="326"/>
      <c r="P636" s="326"/>
      <c r="Q636" s="326"/>
      <c r="R636" s="326"/>
      <c r="S636" s="326"/>
      <c r="T636" s="326"/>
      <c r="U636" s="326"/>
      <c r="V636" s="326"/>
      <c r="W636" s="326"/>
      <c r="X636" s="326"/>
      <c r="Y636" s="326"/>
      <c r="Z636" s="326"/>
    </row>
    <row r="637" spans="1:26" ht="12" customHeight="1">
      <c r="A637" s="354"/>
      <c r="B637" s="326"/>
      <c r="C637" s="326"/>
      <c r="D637" s="326"/>
      <c r="E637" s="326"/>
      <c r="F637" s="326"/>
      <c r="G637" s="326"/>
      <c r="H637" s="326"/>
      <c r="I637" s="326"/>
      <c r="J637" s="351"/>
      <c r="K637" s="352"/>
      <c r="L637" s="326"/>
      <c r="M637" s="326"/>
      <c r="N637" s="326"/>
      <c r="O637" s="326"/>
      <c r="P637" s="326"/>
      <c r="Q637" s="326"/>
      <c r="R637" s="326"/>
      <c r="S637" s="326"/>
      <c r="T637" s="326"/>
      <c r="U637" s="326"/>
      <c r="V637" s="326"/>
      <c r="W637" s="326"/>
      <c r="X637" s="326"/>
      <c r="Y637" s="326"/>
      <c r="Z637" s="326"/>
    </row>
    <row r="638" spans="1:26" ht="12" customHeight="1">
      <c r="A638" s="354"/>
      <c r="B638" s="326"/>
      <c r="C638" s="326"/>
      <c r="D638" s="326"/>
      <c r="E638" s="326"/>
      <c r="F638" s="326"/>
      <c r="G638" s="326"/>
      <c r="H638" s="326"/>
      <c r="I638" s="326"/>
      <c r="J638" s="351"/>
      <c r="K638" s="352"/>
      <c r="L638" s="326"/>
      <c r="M638" s="326"/>
      <c r="N638" s="326"/>
      <c r="O638" s="326"/>
      <c r="P638" s="326"/>
      <c r="Q638" s="326"/>
      <c r="R638" s="326"/>
      <c r="S638" s="326"/>
      <c r="T638" s="326"/>
      <c r="U638" s="326"/>
      <c r="V638" s="326"/>
      <c r="W638" s="326"/>
      <c r="X638" s="326"/>
      <c r="Y638" s="326"/>
      <c r="Z638" s="326"/>
    </row>
    <row r="639" spans="1:26" ht="12" customHeight="1">
      <c r="A639" s="354"/>
      <c r="B639" s="326"/>
      <c r="C639" s="326"/>
      <c r="D639" s="326"/>
      <c r="E639" s="326"/>
      <c r="F639" s="326"/>
      <c r="G639" s="326"/>
      <c r="H639" s="326"/>
      <c r="I639" s="326"/>
      <c r="J639" s="351"/>
      <c r="K639" s="352"/>
      <c r="L639" s="326"/>
      <c r="M639" s="326"/>
      <c r="N639" s="326"/>
      <c r="O639" s="326"/>
      <c r="P639" s="326"/>
      <c r="Q639" s="326"/>
      <c r="R639" s="326"/>
      <c r="S639" s="326"/>
      <c r="T639" s="326"/>
      <c r="U639" s="326"/>
      <c r="V639" s="326"/>
      <c r="W639" s="326"/>
      <c r="X639" s="326"/>
      <c r="Y639" s="326"/>
      <c r="Z639" s="326"/>
    </row>
    <row r="640" spans="1:26" ht="12" customHeight="1">
      <c r="A640" s="354"/>
      <c r="B640" s="326"/>
      <c r="C640" s="326"/>
      <c r="D640" s="326"/>
      <c r="E640" s="326"/>
      <c r="F640" s="326"/>
      <c r="G640" s="326"/>
      <c r="H640" s="326"/>
      <c r="I640" s="326"/>
      <c r="J640" s="351"/>
      <c r="K640" s="352"/>
      <c r="L640" s="326"/>
      <c r="M640" s="326"/>
      <c r="N640" s="326"/>
      <c r="O640" s="326"/>
      <c r="P640" s="326"/>
      <c r="Q640" s="326"/>
      <c r="R640" s="326"/>
      <c r="S640" s="326"/>
      <c r="T640" s="326"/>
      <c r="U640" s="326"/>
      <c r="V640" s="326"/>
      <c r="W640" s="326"/>
      <c r="X640" s="326"/>
      <c r="Y640" s="326"/>
      <c r="Z640" s="326"/>
    </row>
    <row r="641" spans="1:26" ht="12" customHeight="1">
      <c r="A641" s="354"/>
      <c r="B641" s="326"/>
      <c r="C641" s="326"/>
      <c r="D641" s="326"/>
      <c r="E641" s="326"/>
      <c r="F641" s="326"/>
      <c r="G641" s="326"/>
      <c r="H641" s="326"/>
      <c r="I641" s="326"/>
      <c r="J641" s="351"/>
      <c r="K641" s="352"/>
      <c r="L641" s="326"/>
      <c r="M641" s="326"/>
      <c r="N641" s="326"/>
      <c r="O641" s="326"/>
      <c r="P641" s="326"/>
      <c r="Q641" s="326"/>
      <c r="R641" s="326"/>
      <c r="S641" s="326"/>
      <c r="T641" s="326"/>
      <c r="U641" s="326"/>
      <c r="V641" s="326"/>
      <c r="W641" s="326"/>
      <c r="X641" s="326"/>
      <c r="Y641" s="326"/>
      <c r="Z641" s="326"/>
    </row>
    <row r="642" spans="1:26" ht="12" customHeight="1">
      <c r="A642" s="354"/>
      <c r="B642" s="326"/>
      <c r="C642" s="326"/>
      <c r="D642" s="326"/>
      <c r="E642" s="326"/>
      <c r="F642" s="326"/>
      <c r="G642" s="326"/>
      <c r="H642" s="326"/>
      <c r="I642" s="326"/>
      <c r="J642" s="351"/>
      <c r="K642" s="352"/>
      <c r="L642" s="326"/>
      <c r="M642" s="326"/>
      <c r="N642" s="326"/>
      <c r="O642" s="326"/>
      <c r="P642" s="326"/>
      <c r="Q642" s="326"/>
      <c r="R642" s="326"/>
      <c r="S642" s="326"/>
      <c r="T642" s="326"/>
      <c r="U642" s="326"/>
      <c r="V642" s="326"/>
      <c r="W642" s="326"/>
      <c r="X642" s="326"/>
      <c r="Y642" s="326"/>
      <c r="Z642" s="326"/>
    </row>
    <row r="643" spans="1:26" ht="12" customHeight="1">
      <c r="A643" s="354"/>
      <c r="B643" s="326"/>
      <c r="C643" s="326"/>
      <c r="D643" s="326"/>
      <c r="E643" s="326"/>
      <c r="F643" s="326"/>
      <c r="G643" s="326"/>
      <c r="H643" s="326"/>
      <c r="I643" s="326"/>
      <c r="J643" s="351"/>
      <c r="K643" s="352"/>
      <c r="L643" s="326"/>
      <c r="M643" s="326"/>
      <c r="N643" s="326"/>
      <c r="O643" s="326"/>
      <c r="P643" s="326"/>
      <c r="Q643" s="326"/>
      <c r="R643" s="326"/>
      <c r="S643" s="326"/>
      <c r="T643" s="326"/>
      <c r="U643" s="326"/>
      <c r="V643" s="326"/>
      <c r="W643" s="326"/>
      <c r="X643" s="326"/>
      <c r="Y643" s="326"/>
      <c r="Z643" s="326"/>
    </row>
    <row r="644" spans="1:26" ht="12" customHeight="1">
      <c r="A644" s="354"/>
      <c r="B644" s="326"/>
      <c r="C644" s="326"/>
      <c r="D644" s="326"/>
      <c r="E644" s="326"/>
      <c r="F644" s="326"/>
      <c r="G644" s="326"/>
      <c r="H644" s="326"/>
      <c r="I644" s="326"/>
      <c r="J644" s="351"/>
      <c r="K644" s="352"/>
      <c r="L644" s="326"/>
      <c r="M644" s="326"/>
      <c r="N644" s="326"/>
      <c r="O644" s="326"/>
      <c r="P644" s="326"/>
      <c r="Q644" s="326"/>
      <c r="R644" s="326"/>
      <c r="S644" s="326"/>
      <c r="T644" s="326"/>
      <c r="U644" s="326"/>
      <c r="V644" s="326"/>
      <c r="W644" s="326"/>
      <c r="X644" s="326"/>
      <c r="Y644" s="326"/>
      <c r="Z644" s="326"/>
    </row>
    <row r="645" spans="1:26" ht="12" customHeight="1">
      <c r="A645" s="354"/>
      <c r="B645" s="326"/>
      <c r="C645" s="326"/>
      <c r="D645" s="326"/>
      <c r="E645" s="326"/>
      <c r="F645" s="326"/>
      <c r="G645" s="326"/>
      <c r="H645" s="326"/>
      <c r="I645" s="326"/>
      <c r="J645" s="351"/>
      <c r="K645" s="352"/>
      <c r="L645" s="326"/>
      <c r="M645" s="326"/>
      <c r="N645" s="326"/>
      <c r="O645" s="326"/>
      <c r="P645" s="326"/>
      <c r="Q645" s="326"/>
      <c r="R645" s="326"/>
      <c r="S645" s="326"/>
      <c r="T645" s="326"/>
      <c r="U645" s="326"/>
      <c r="V645" s="326"/>
      <c r="W645" s="326"/>
      <c r="X645" s="326"/>
      <c r="Y645" s="326"/>
      <c r="Z645" s="326"/>
    </row>
    <row r="646" spans="1:26" ht="12" customHeight="1">
      <c r="A646" s="354"/>
      <c r="B646" s="326"/>
      <c r="C646" s="326"/>
      <c r="D646" s="326"/>
      <c r="E646" s="326"/>
      <c r="F646" s="326"/>
      <c r="G646" s="326"/>
      <c r="H646" s="326"/>
      <c r="I646" s="326"/>
      <c r="J646" s="351"/>
      <c r="K646" s="352"/>
      <c r="L646" s="326"/>
      <c r="M646" s="326"/>
      <c r="N646" s="326"/>
      <c r="O646" s="326"/>
      <c r="P646" s="326"/>
      <c r="Q646" s="326"/>
      <c r="R646" s="326"/>
      <c r="S646" s="326"/>
      <c r="T646" s="326"/>
      <c r="U646" s="326"/>
      <c r="V646" s="326"/>
      <c r="W646" s="326"/>
      <c r="X646" s="326"/>
      <c r="Y646" s="326"/>
      <c r="Z646" s="326"/>
    </row>
    <row r="647" spans="1:26" ht="12" customHeight="1">
      <c r="A647" s="354"/>
      <c r="B647" s="326"/>
      <c r="C647" s="326"/>
      <c r="D647" s="326"/>
      <c r="E647" s="326"/>
      <c r="F647" s="326"/>
      <c r="G647" s="326"/>
      <c r="H647" s="326"/>
      <c r="I647" s="326"/>
      <c r="J647" s="351"/>
      <c r="K647" s="352"/>
      <c r="L647" s="326"/>
      <c r="M647" s="326"/>
      <c r="N647" s="326"/>
      <c r="O647" s="326"/>
      <c r="P647" s="326"/>
      <c r="Q647" s="326"/>
      <c r="R647" s="326"/>
      <c r="S647" s="326"/>
      <c r="T647" s="326"/>
      <c r="U647" s="326"/>
      <c r="V647" s="326"/>
      <c r="W647" s="326"/>
      <c r="X647" s="326"/>
      <c r="Y647" s="326"/>
      <c r="Z647" s="326"/>
    </row>
    <row r="648" spans="1:26" ht="12" customHeight="1">
      <c r="A648" s="354"/>
      <c r="B648" s="326"/>
      <c r="C648" s="326"/>
      <c r="D648" s="326"/>
      <c r="E648" s="326"/>
      <c r="F648" s="326"/>
      <c r="G648" s="326"/>
      <c r="H648" s="326"/>
      <c r="I648" s="326"/>
      <c r="J648" s="351"/>
      <c r="K648" s="352"/>
      <c r="L648" s="326"/>
      <c r="M648" s="326"/>
      <c r="N648" s="326"/>
      <c r="O648" s="326"/>
      <c r="P648" s="326"/>
      <c r="Q648" s="326"/>
      <c r="R648" s="326"/>
      <c r="S648" s="326"/>
      <c r="T648" s="326"/>
      <c r="U648" s="326"/>
      <c r="V648" s="326"/>
      <c r="W648" s="326"/>
      <c r="X648" s="326"/>
      <c r="Y648" s="326"/>
      <c r="Z648" s="326"/>
    </row>
    <row r="649" spans="1:26" ht="12" customHeight="1">
      <c r="A649" s="354"/>
      <c r="B649" s="326"/>
      <c r="C649" s="326"/>
      <c r="D649" s="326"/>
      <c r="E649" s="326"/>
      <c r="F649" s="326"/>
      <c r="G649" s="326"/>
      <c r="H649" s="326"/>
      <c r="I649" s="326"/>
      <c r="J649" s="351"/>
      <c r="K649" s="352"/>
      <c r="L649" s="326"/>
      <c r="M649" s="326"/>
      <c r="N649" s="326"/>
      <c r="O649" s="326"/>
      <c r="P649" s="326"/>
      <c r="Q649" s="326"/>
      <c r="R649" s="326"/>
      <c r="S649" s="326"/>
      <c r="T649" s="326"/>
      <c r="U649" s="326"/>
      <c r="V649" s="326"/>
      <c r="W649" s="326"/>
      <c r="X649" s="326"/>
      <c r="Y649" s="326"/>
      <c r="Z649" s="326"/>
    </row>
    <row r="650" spans="1:26" ht="12" customHeight="1">
      <c r="A650" s="354"/>
      <c r="B650" s="326"/>
      <c r="C650" s="326"/>
      <c r="D650" s="326"/>
      <c r="E650" s="326"/>
      <c r="F650" s="326"/>
      <c r="G650" s="326"/>
      <c r="H650" s="326"/>
      <c r="I650" s="326"/>
      <c r="J650" s="351"/>
      <c r="K650" s="352"/>
      <c r="L650" s="326"/>
      <c r="M650" s="326"/>
      <c r="N650" s="326"/>
      <c r="O650" s="326"/>
      <c r="P650" s="326"/>
      <c r="Q650" s="326"/>
      <c r="R650" s="326"/>
      <c r="S650" s="326"/>
      <c r="T650" s="326"/>
      <c r="U650" s="326"/>
      <c r="V650" s="326"/>
      <c r="W650" s="326"/>
      <c r="X650" s="326"/>
      <c r="Y650" s="326"/>
      <c r="Z650" s="326"/>
    </row>
    <row r="651" spans="1:26" ht="12" customHeight="1">
      <c r="A651" s="354"/>
      <c r="B651" s="326"/>
      <c r="C651" s="326"/>
      <c r="D651" s="326"/>
      <c r="E651" s="326"/>
      <c r="F651" s="326"/>
      <c r="G651" s="326"/>
      <c r="H651" s="326"/>
      <c r="I651" s="326"/>
      <c r="J651" s="351"/>
      <c r="K651" s="352"/>
      <c r="L651" s="326"/>
      <c r="M651" s="326"/>
      <c r="N651" s="326"/>
      <c r="O651" s="326"/>
      <c r="P651" s="326"/>
      <c r="Q651" s="326"/>
      <c r="R651" s="326"/>
      <c r="S651" s="326"/>
      <c r="T651" s="326"/>
      <c r="U651" s="326"/>
      <c r="V651" s="326"/>
      <c r="W651" s="326"/>
      <c r="X651" s="326"/>
      <c r="Y651" s="326"/>
      <c r="Z651" s="326"/>
    </row>
    <row r="652" spans="1:26" ht="12" customHeight="1">
      <c r="A652" s="354"/>
      <c r="B652" s="326"/>
      <c r="C652" s="326"/>
      <c r="D652" s="326"/>
      <c r="E652" s="326"/>
      <c r="F652" s="326"/>
      <c r="G652" s="326"/>
      <c r="H652" s="326"/>
      <c r="I652" s="326"/>
      <c r="J652" s="351"/>
      <c r="K652" s="352"/>
      <c r="L652" s="326"/>
      <c r="M652" s="326"/>
      <c r="N652" s="326"/>
      <c r="O652" s="326"/>
      <c r="P652" s="326"/>
      <c r="Q652" s="326"/>
      <c r="R652" s="326"/>
      <c r="S652" s="326"/>
      <c r="T652" s="326"/>
      <c r="U652" s="326"/>
      <c r="V652" s="326"/>
      <c r="W652" s="326"/>
      <c r="X652" s="326"/>
      <c r="Y652" s="326"/>
      <c r="Z652" s="326"/>
    </row>
    <row r="653" spans="1:26" ht="12" customHeight="1">
      <c r="A653" s="354"/>
      <c r="B653" s="326"/>
      <c r="C653" s="326"/>
      <c r="D653" s="326"/>
      <c r="E653" s="326"/>
      <c r="F653" s="326"/>
      <c r="G653" s="326"/>
      <c r="H653" s="326"/>
      <c r="I653" s="326"/>
      <c r="J653" s="351"/>
      <c r="K653" s="352"/>
      <c r="L653" s="326"/>
      <c r="M653" s="326"/>
      <c r="N653" s="326"/>
      <c r="O653" s="326"/>
      <c r="P653" s="326"/>
      <c r="Q653" s="326"/>
      <c r="R653" s="326"/>
      <c r="S653" s="326"/>
      <c r="T653" s="326"/>
      <c r="U653" s="326"/>
      <c r="V653" s="326"/>
      <c r="W653" s="326"/>
      <c r="X653" s="326"/>
      <c r="Y653" s="326"/>
      <c r="Z653" s="326"/>
    </row>
    <row r="654" spans="1:26" ht="12" customHeight="1">
      <c r="A654" s="354"/>
      <c r="B654" s="326"/>
      <c r="C654" s="326"/>
      <c r="D654" s="326"/>
      <c r="E654" s="326"/>
      <c r="F654" s="326"/>
      <c r="G654" s="326"/>
      <c r="H654" s="326"/>
      <c r="I654" s="326"/>
      <c r="J654" s="351"/>
      <c r="K654" s="352"/>
      <c r="L654" s="326"/>
      <c r="M654" s="326"/>
      <c r="N654" s="326"/>
      <c r="O654" s="326"/>
      <c r="P654" s="326"/>
      <c r="Q654" s="326"/>
      <c r="R654" s="326"/>
      <c r="S654" s="326"/>
      <c r="T654" s="326"/>
      <c r="U654" s="326"/>
      <c r="V654" s="326"/>
      <c r="W654" s="326"/>
      <c r="X654" s="326"/>
      <c r="Y654" s="326"/>
      <c r="Z654" s="326"/>
    </row>
    <row r="655" spans="1:26" ht="12" customHeight="1">
      <c r="A655" s="354"/>
      <c r="B655" s="326"/>
      <c r="C655" s="326"/>
      <c r="D655" s="326"/>
      <c r="E655" s="326"/>
      <c r="F655" s="326"/>
      <c r="G655" s="326"/>
      <c r="H655" s="326"/>
      <c r="I655" s="326"/>
      <c r="J655" s="351"/>
      <c r="K655" s="352"/>
      <c r="L655" s="326"/>
      <c r="M655" s="326"/>
      <c r="N655" s="326"/>
      <c r="O655" s="326"/>
      <c r="P655" s="326"/>
      <c r="Q655" s="326"/>
      <c r="R655" s="326"/>
      <c r="S655" s="326"/>
      <c r="T655" s="326"/>
      <c r="U655" s="326"/>
      <c r="V655" s="326"/>
      <c r="W655" s="326"/>
      <c r="X655" s="326"/>
      <c r="Y655" s="326"/>
      <c r="Z655" s="326"/>
    </row>
    <row r="656" spans="1:26" ht="12" customHeight="1">
      <c r="A656" s="354"/>
      <c r="B656" s="326"/>
      <c r="C656" s="326"/>
      <c r="D656" s="326"/>
      <c r="E656" s="326"/>
      <c r="F656" s="326"/>
      <c r="G656" s="326"/>
      <c r="H656" s="326"/>
      <c r="I656" s="326"/>
      <c r="J656" s="351"/>
      <c r="K656" s="352"/>
      <c r="L656" s="326"/>
      <c r="M656" s="326"/>
      <c r="N656" s="326"/>
      <c r="O656" s="326"/>
      <c r="P656" s="326"/>
      <c r="Q656" s="326"/>
      <c r="R656" s="326"/>
      <c r="S656" s="326"/>
      <c r="T656" s="326"/>
      <c r="U656" s="326"/>
      <c r="V656" s="326"/>
      <c r="W656" s="326"/>
      <c r="X656" s="326"/>
      <c r="Y656" s="326"/>
      <c r="Z656" s="326"/>
    </row>
    <row r="657" spans="1:26" ht="12" customHeight="1">
      <c r="A657" s="354"/>
      <c r="B657" s="326"/>
      <c r="C657" s="326"/>
      <c r="D657" s="326"/>
      <c r="E657" s="326"/>
      <c r="F657" s="326"/>
      <c r="G657" s="326"/>
      <c r="H657" s="326"/>
      <c r="I657" s="326"/>
      <c r="J657" s="351"/>
      <c r="K657" s="352"/>
      <c r="L657" s="326"/>
      <c r="M657" s="326"/>
      <c r="N657" s="326"/>
      <c r="O657" s="326"/>
      <c r="P657" s="326"/>
      <c r="Q657" s="326"/>
      <c r="R657" s="326"/>
      <c r="S657" s="326"/>
      <c r="T657" s="326"/>
      <c r="U657" s="326"/>
      <c r="V657" s="326"/>
      <c r="W657" s="326"/>
      <c r="X657" s="326"/>
      <c r="Y657" s="326"/>
      <c r="Z657" s="326"/>
    </row>
    <row r="658" spans="1:26" ht="12" customHeight="1">
      <c r="A658" s="354"/>
      <c r="B658" s="326"/>
      <c r="C658" s="326"/>
      <c r="D658" s="326"/>
      <c r="E658" s="326"/>
      <c r="F658" s="326"/>
      <c r="G658" s="326"/>
      <c r="H658" s="326"/>
      <c r="I658" s="326"/>
      <c r="J658" s="351"/>
      <c r="K658" s="352"/>
      <c r="L658" s="326"/>
      <c r="M658" s="326"/>
      <c r="N658" s="326"/>
      <c r="O658" s="326"/>
      <c r="P658" s="326"/>
      <c r="Q658" s="326"/>
      <c r="R658" s="326"/>
      <c r="S658" s="326"/>
      <c r="T658" s="326"/>
      <c r="U658" s="326"/>
      <c r="V658" s="326"/>
      <c r="W658" s="326"/>
      <c r="X658" s="326"/>
      <c r="Y658" s="326"/>
      <c r="Z658" s="326"/>
    </row>
    <row r="659" spans="1:26" ht="12" customHeight="1">
      <c r="A659" s="354"/>
      <c r="B659" s="326"/>
      <c r="C659" s="326"/>
      <c r="D659" s="326"/>
      <c r="E659" s="326"/>
      <c r="F659" s="326"/>
      <c r="G659" s="326"/>
      <c r="H659" s="326"/>
      <c r="I659" s="326"/>
      <c r="J659" s="351"/>
      <c r="K659" s="352"/>
      <c r="L659" s="326"/>
      <c r="M659" s="326"/>
      <c r="N659" s="326"/>
      <c r="O659" s="326"/>
      <c r="P659" s="326"/>
      <c r="Q659" s="326"/>
      <c r="R659" s="326"/>
      <c r="S659" s="326"/>
      <c r="T659" s="326"/>
      <c r="U659" s="326"/>
      <c r="V659" s="326"/>
      <c r="W659" s="326"/>
      <c r="X659" s="326"/>
      <c r="Y659" s="326"/>
      <c r="Z659" s="326"/>
    </row>
    <row r="660" spans="1:26" ht="12" customHeight="1">
      <c r="A660" s="354"/>
      <c r="B660" s="326"/>
      <c r="C660" s="326"/>
      <c r="D660" s="326"/>
      <c r="E660" s="326"/>
      <c r="F660" s="326"/>
      <c r="G660" s="326"/>
      <c r="H660" s="326"/>
      <c r="I660" s="326"/>
      <c r="J660" s="351"/>
      <c r="K660" s="352"/>
      <c r="L660" s="326"/>
      <c r="M660" s="326"/>
      <c r="N660" s="326"/>
      <c r="O660" s="326"/>
      <c r="P660" s="326"/>
      <c r="Q660" s="326"/>
      <c r="R660" s="326"/>
      <c r="S660" s="326"/>
      <c r="T660" s="326"/>
      <c r="U660" s="326"/>
      <c r="V660" s="326"/>
      <c r="W660" s="326"/>
      <c r="X660" s="326"/>
      <c r="Y660" s="326"/>
      <c r="Z660" s="326"/>
    </row>
    <row r="661" spans="1:26" ht="12" customHeight="1">
      <c r="A661" s="354"/>
      <c r="B661" s="326"/>
      <c r="C661" s="326"/>
      <c r="D661" s="326"/>
      <c r="E661" s="326"/>
      <c r="F661" s="326"/>
      <c r="G661" s="326"/>
      <c r="H661" s="326"/>
      <c r="I661" s="326"/>
      <c r="J661" s="351"/>
      <c r="K661" s="352"/>
      <c r="L661" s="326"/>
      <c r="M661" s="326"/>
      <c r="N661" s="326"/>
      <c r="O661" s="326"/>
      <c r="P661" s="326"/>
      <c r="Q661" s="326"/>
      <c r="R661" s="326"/>
      <c r="S661" s="326"/>
      <c r="T661" s="326"/>
      <c r="U661" s="326"/>
      <c r="V661" s="326"/>
      <c r="W661" s="326"/>
      <c r="X661" s="326"/>
      <c r="Y661" s="326"/>
      <c r="Z661" s="326"/>
    </row>
    <row r="662" spans="1:26" ht="12" customHeight="1">
      <c r="A662" s="354"/>
      <c r="B662" s="326"/>
      <c r="C662" s="326"/>
      <c r="D662" s="326"/>
      <c r="E662" s="326"/>
      <c r="F662" s="326"/>
      <c r="G662" s="326"/>
      <c r="H662" s="326"/>
      <c r="I662" s="326"/>
      <c r="J662" s="351"/>
      <c r="K662" s="352"/>
      <c r="L662" s="326"/>
      <c r="M662" s="326"/>
      <c r="N662" s="326"/>
      <c r="O662" s="326"/>
      <c r="P662" s="326"/>
      <c r="Q662" s="326"/>
      <c r="R662" s="326"/>
      <c r="S662" s="326"/>
      <c r="T662" s="326"/>
      <c r="U662" s="326"/>
      <c r="V662" s="326"/>
      <c r="W662" s="326"/>
      <c r="X662" s="326"/>
      <c r="Y662" s="326"/>
      <c r="Z662" s="326"/>
    </row>
    <row r="663" spans="1:26" ht="12" customHeight="1">
      <c r="A663" s="354"/>
      <c r="B663" s="326"/>
      <c r="C663" s="326"/>
      <c r="D663" s="326"/>
      <c r="E663" s="326"/>
      <c r="F663" s="326"/>
      <c r="G663" s="326"/>
      <c r="H663" s="326"/>
      <c r="I663" s="326"/>
      <c r="J663" s="351"/>
      <c r="K663" s="352"/>
      <c r="L663" s="326"/>
      <c r="M663" s="326"/>
      <c r="N663" s="326"/>
      <c r="O663" s="326"/>
      <c r="P663" s="326"/>
      <c r="Q663" s="326"/>
      <c r="R663" s="326"/>
      <c r="S663" s="326"/>
      <c r="T663" s="326"/>
      <c r="U663" s="326"/>
      <c r="V663" s="326"/>
      <c r="W663" s="326"/>
      <c r="X663" s="326"/>
      <c r="Y663" s="326"/>
      <c r="Z663" s="326"/>
    </row>
    <row r="664" spans="1:26" ht="12" customHeight="1">
      <c r="A664" s="354"/>
      <c r="B664" s="326"/>
      <c r="C664" s="326"/>
      <c r="D664" s="326"/>
      <c r="E664" s="326"/>
      <c r="F664" s="326"/>
      <c r="G664" s="326"/>
      <c r="H664" s="326"/>
      <c r="I664" s="326"/>
      <c r="J664" s="351"/>
      <c r="K664" s="352"/>
      <c r="L664" s="326"/>
      <c r="M664" s="326"/>
      <c r="N664" s="326"/>
      <c r="O664" s="326"/>
      <c r="P664" s="326"/>
      <c r="Q664" s="326"/>
      <c r="R664" s="326"/>
      <c r="S664" s="326"/>
      <c r="T664" s="326"/>
      <c r="U664" s="326"/>
      <c r="V664" s="326"/>
      <c r="W664" s="326"/>
      <c r="X664" s="326"/>
      <c r="Y664" s="326"/>
      <c r="Z664" s="326"/>
    </row>
    <row r="665" spans="1:26" ht="12" customHeight="1">
      <c r="A665" s="354"/>
      <c r="B665" s="326"/>
      <c r="C665" s="326"/>
      <c r="D665" s="326"/>
      <c r="E665" s="326"/>
      <c r="F665" s="326"/>
      <c r="G665" s="326"/>
      <c r="H665" s="326"/>
      <c r="I665" s="326"/>
      <c r="J665" s="351"/>
      <c r="K665" s="352"/>
      <c r="L665" s="326"/>
      <c r="M665" s="326"/>
      <c r="N665" s="326"/>
      <c r="O665" s="326"/>
      <c r="P665" s="326"/>
      <c r="Q665" s="326"/>
      <c r="R665" s="326"/>
      <c r="S665" s="326"/>
      <c r="T665" s="326"/>
      <c r="U665" s="326"/>
      <c r="V665" s="326"/>
      <c r="W665" s="326"/>
      <c r="X665" s="326"/>
      <c r="Y665" s="326"/>
      <c r="Z665" s="326"/>
    </row>
    <row r="666" spans="1:26" ht="12" customHeight="1">
      <c r="A666" s="354"/>
      <c r="B666" s="326"/>
      <c r="C666" s="326"/>
      <c r="D666" s="326"/>
      <c r="E666" s="326"/>
      <c r="F666" s="326"/>
      <c r="G666" s="326"/>
      <c r="H666" s="326"/>
      <c r="I666" s="326"/>
      <c r="J666" s="351"/>
      <c r="K666" s="352"/>
      <c r="L666" s="326"/>
      <c r="M666" s="326"/>
      <c r="N666" s="326"/>
      <c r="O666" s="326"/>
      <c r="P666" s="326"/>
      <c r="Q666" s="326"/>
      <c r="R666" s="326"/>
      <c r="S666" s="326"/>
      <c r="T666" s="326"/>
      <c r="U666" s="326"/>
      <c r="V666" s="326"/>
      <c r="W666" s="326"/>
      <c r="X666" s="326"/>
      <c r="Y666" s="326"/>
      <c r="Z666" s="326"/>
    </row>
    <row r="667" spans="1:26" ht="12" customHeight="1">
      <c r="A667" s="354"/>
      <c r="B667" s="326"/>
      <c r="C667" s="326"/>
      <c r="D667" s="326"/>
      <c r="E667" s="326"/>
      <c r="F667" s="326"/>
      <c r="G667" s="326"/>
      <c r="H667" s="326"/>
      <c r="I667" s="326"/>
      <c r="J667" s="351"/>
      <c r="K667" s="352"/>
      <c r="L667" s="326"/>
      <c r="M667" s="326"/>
      <c r="N667" s="326"/>
      <c r="O667" s="326"/>
      <c r="P667" s="326"/>
      <c r="Q667" s="326"/>
      <c r="R667" s="326"/>
      <c r="S667" s="326"/>
      <c r="T667" s="326"/>
      <c r="U667" s="326"/>
      <c r="V667" s="326"/>
      <c r="W667" s="326"/>
      <c r="X667" s="326"/>
      <c r="Y667" s="326"/>
      <c r="Z667" s="326"/>
    </row>
    <row r="668" spans="1:26" ht="12" customHeight="1">
      <c r="A668" s="354"/>
      <c r="B668" s="326"/>
      <c r="C668" s="326"/>
      <c r="D668" s="326"/>
      <c r="E668" s="326"/>
      <c r="F668" s="326"/>
      <c r="G668" s="326"/>
      <c r="H668" s="326"/>
      <c r="I668" s="326"/>
      <c r="J668" s="351"/>
      <c r="K668" s="352"/>
      <c r="L668" s="326"/>
      <c r="M668" s="326"/>
      <c r="N668" s="326"/>
      <c r="O668" s="326"/>
      <c r="P668" s="326"/>
      <c r="Q668" s="326"/>
      <c r="R668" s="326"/>
      <c r="S668" s="326"/>
      <c r="T668" s="326"/>
      <c r="U668" s="326"/>
      <c r="V668" s="326"/>
      <c r="W668" s="326"/>
      <c r="X668" s="326"/>
      <c r="Y668" s="326"/>
      <c r="Z668" s="326"/>
    </row>
    <row r="669" spans="1:26" ht="12" customHeight="1">
      <c r="A669" s="354"/>
      <c r="B669" s="326"/>
      <c r="C669" s="326"/>
      <c r="D669" s="326"/>
      <c r="E669" s="326"/>
      <c r="F669" s="326"/>
      <c r="G669" s="326"/>
      <c r="H669" s="326"/>
      <c r="I669" s="326"/>
      <c r="J669" s="351"/>
      <c r="K669" s="352"/>
      <c r="L669" s="326"/>
      <c r="M669" s="326"/>
      <c r="N669" s="326"/>
      <c r="O669" s="326"/>
      <c r="P669" s="326"/>
      <c r="Q669" s="326"/>
      <c r="R669" s="326"/>
      <c r="S669" s="326"/>
      <c r="T669" s="326"/>
      <c r="U669" s="326"/>
      <c r="V669" s="326"/>
      <c r="W669" s="326"/>
      <c r="X669" s="326"/>
      <c r="Y669" s="326"/>
      <c r="Z669" s="326"/>
    </row>
    <row r="670" spans="1:26" ht="12" customHeight="1">
      <c r="A670" s="354"/>
      <c r="B670" s="326"/>
      <c r="C670" s="326"/>
      <c r="D670" s="326"/>
      <c r="E670" s="326"/>
      <c r="F670" s="326"/>
      <c r="G670" s="326"/>
      <c r="H670" s="326"/>
      <c r="I670" s="326"/>
      <c r="J670" s="351"/>
      <c r="K670" s="352"/>
      <c r="L670" s="326"/>
      <c r="M670" s="326"/>
      <c r="N670" s="326"/>
      <c r="O670" s="326"/>
      <c r="P670" s="326"/>
      <c r="Q670" s="326"/>
      <c r="R670" s="326"/>
      <c r="S670" s="326"/>
      <c r="T670" s="326"/>
      <c r="U670" s="326"/>
      <c r="V670" s="326"/>
      <c r="W670" s="326"/>
      <c r="X670" s="326"/>
      <c r="Y670" s="326"/>
      <c r="Z670" s="326"/>
    </row>
    <row r="671" spans="1:26" ht="12" customHeight="1">
      <c r="A671" s="354"/>
      <c r="B671" s="326"/>
      <c r="C671" s="326"/>
      <c r="D671" s="326"/>
      <c r="E671" s="326"/>
      <c r="F671" s="326"/>
      <c r="G671" s="326"/>
      <c r="H671" s="326"/>
      <c r="I671" s="326"/>
      <c r="J671" s="351"/>
      <c r="K671" s="352"/>
      <c r="L671" s="326"/>
      <c r="M671" s="326"/>
      <c r="N671" s="326"/>
      <c r="O671" s="326"/>
      <c r="P671" s="326"/>
      <c r="Q671" s="326"/>
      <c r="R671" s="326"/>
      <c r="S671" s="326"/>
      <c r="T671" s="326"/>
      <c r="U671" s="326"/>
      <c r="V671" s="326"/>
      <c r="W671" s="326"/>
      <c r="X671" s="326"/>
      <c r="Y671" s="326"/>
      <c r="Z671" s="326"/>
    </row>
    <row r="672" spans="1:26" ht="12" customHeight="1">
      <c r="A672" s="354"/>
      <c r="B672" s="326"/>
      <c r="C672" s="326"/>
      <c r="D672" s="326"/>
      <c r="E672" s="326"/>
      <c r="F672" s="326"/>
      <c r="G672" s="326"/>
      <c r="H672" s="326"/>
      <c r="I672" s="326"/>
      <c r="J672" s="351"/>
      <c r="K672" s="352"/>
      <c r="L672" s="326"/>
      <c r="M672" s="326"/>
      <c r="N672" s="326"/>
      <c r="O672" s="326"/>
      <c r="P672" s="326"/>
      <c r="Q672" s="326"/>
      <c r="R672" s="326"/>
      <c r="S672" s="326"/>
      <c r="T672" s="326"/>
      <c r="U672" s="326"/>
      <c r="V672" s="326"/>
      <c r="W672" s="326"/>
      <c r="X672" s="326"/>
      <c r="Y672" s="326"/>
      <c r="Z672" s="326"/>
    </row>
    <row r="673" spans="1:26" ht="12" customHeight="1">
      <c r="A673" s="354"/>
      <c r="B673" s="326"/>
      <c r="C673" s="326"/>
      <c r="D673" s="326"/>
      <c r="E673" s="326"/>
      <c r="F673" s="326"/>
      <c r="G673" s="326"/>
      <c r="H673" s="326"/>
      <c r="I673" s="326"/>
      <c r="J673" s="351"/>
      <c r="K673" s="352"/>
      <c r="L673" s="326"/>
      <c r="M673" s="326"/>
      <c r="N673" s="326"/>
      <c r="O673" s="326"/>
      <c r="P673" s="326"/>
      <c r="Q673" s="326"/>
      <c r="R673" s="326"/>
      <c r="S673" s="326"/>
      <c r="T673" s="326"/>
      <c r="U673" s="326"/>
      <c r="V673" s="326"/>
      <c r="W673" s="326"/>
      <c r="X673" s="326"/>
      <c r="Y673" s="326"/>
      <c r="Z673" s="326"/>
    </row>
    <row r="674" spans="1:26" ht="12" customHeight="1">
      <c r="A674" s="354"/>
      <c r="B674" s="326"/>
      <c r="C674" s="326"/>
      <c r="D674" s="326"/>
      <c r="E674" s="326"/>
      <c r="F674" s="326"/>
      <c r="G674" s="326"/>
      <c r="H674" s="326"/>
      <c r="I674" s="326"/>
      <c r="J674" s="351"/>
      <c r="K674" s="352"/>
      <c r="L674" s="326"/>
      <c r="M674" s="326"/>
      <c r="N674" s="326"/>
      <c r="O674" s="326"/>
      <c r="P674" s="326"/>
      <c r="Q674" s="326"/>
      <c r="R674" s="326"/>
      <c r="S674" s="326"/>
      <c r="T674" s="326"/>
      <c r="U674" s="326"/>
      <c r="V674" s="326"/>
      <c r="W674" s="326"/>
      <c r="X674" s="326"/>
      <c r="Y674" s="326"/>
      <c r="Z674" s="326"/>
    </row>
    <row r="675" spans="1:26" ht="12" customHeight="1">
      <c r="A675" s="354"/>
      <c r="B675" s="326"/>
      <c r="C675" s="326"/>
      <c r="D675" s="326"/>
      <c r="E675" s="326"/>
      <c r="F675" s="326"/>
      <c r="G675" s="326"/>
      <c r="H675" s="326"/>
      <c r="I675" s="326"/>
      <c r="J675" s="351"/>
      <c r="K675" s="352"/>
      <c r="L675" s="326"/>
      <c r="M675" s="326"/>
      <c r="N675" s="326"/>
      <c r="O675" s="326"/>
      <c r="P675" s="326"/>
      <c r="Q675" s="326"/>
      <c r="R675" s="326"/>
      <c r="S675" s="326"/>
      <c r="T675" s="326"/>
      <c r="U675" s="326"/>
      <c r="V675" s="326"/>
      <c r="W675" s="326"/>
      <c r="X675" s="326"/>
      <c r="Y675" s="326"/>
      <c r="Z675" s="326"/>
    </row>
    <row r="676" spans="1:26" ht="12" customHeight="1">
      <c r="A676" s="354"/>
      <c r="B676" s="326"/>
      <c r="C676" s="326"/>
      <c r="D676" s="326"/>
      <c r="E676" s="326"/>
      <c r="F676" s="326"/>
      <c r="G676" s="326"/>
      <c r="H676" s="326"/>
      <c r="I676" s="326"/>
      <c r="J676" s="351"/>
      <c r="K676" s="352"/>
      <c r="L676" s="326"/>
      <c r="M676" s="326"/>
      <c r="N676" s="326"/>
      <c r="O676" s="326"/>
      <c r="P676" s="326"/>
      <c r="Q676" s="326"/>
      <c r="R676" s="326"/>
      <c r="S676" s="326"/>
      <c r="T676" s="326"/>
      <c r="U676" s="326"/>
      <c r="V676" s="326"/>
      <c r="W676" s="326"/>
      <c r="X676" s="326"/>
      <c r="Y676" s="326"/>
      <c r="Z676" s="326"/>
    </row>
    <row r="677" spans="1:26" ht="12" customHeight="1">
      <c r="A677" s="354"/>
      <c r="B677" s="326"/>
      <c r="C677" s="326"/>
      <c r="D677" s="326"/>
      <c r="E677" s="326"/>
      <c r="F677" s="326"/>
      <c r="G677" s="326"/>
      <c r="H677" s="326"/>
      <c r="I677" s="326"/>
      <c r="J677" s="351"/>
      <c r="K677" s="352"/>
      <c r="L677" s="326"/>
      <c r="M677" s="326"/>
      <c r="N677" s="326"/>
      <c r="O677" s="326"/>
      <c r="P677" s="326"/>
      <c r="Q677" s="326"/>
      <c r="R677" s="326"/>
      <c r="S677" s="326"/>
      <c r="T677" s="326"/>
      <c r="U677" s="326"/>
      <c r="V677" s="326"/>
      <c r="W677" s="326"/>
      <c r="X677" s="326"/>
      <c r="Y677" s="326"/>
      <c r="Z677" s="326"/>
    </row>
    <row r="678" spans="1:26" ht="12" customHeight="1">
      <c r="A678" s="354"/>
      <c r="B678" s="326"/>
      <c r="C678" s="326"/>
      <c r="D678" s="326"/>
      <c r="E678" s="326"/>
      <c r="F678" s="326"/>
      <c r="G678" s="326"/>
      <c r="H678" s="326"/>
      <c r="I678" s="326"/>
      <c r="J678" s="351"/>
      <c r="K678" s="352"/>
      <c r="L678" s="326"/>
      <c r="M678" s="326"/>
      <c r="N678" s="326"/>
      <c r="O678" s="326"/>
      <c r="P678" s="326"/>
      <c r="Q678" s="326"/>
      <c r="R678" s="326"/>
      <c r="S678" s="326"/>
      <c r="T678" s="326"/>
      <c r="U678" s="326"/>
      <c r="V678" s="326"/>
      <c r="W678" s="326"/>
      <c r="X678" s="326"/>
      <c r="Y678" s="326"/>
      <c r="Z678" s="326"/>
    </row>
    <row r="679" spans="1:26" ht="12" customHeight="1">
      <c r="A679" s="354"/>
      <c r="B679" s="326"/>
      <c r="C679" s="326"/>
      <c r="D679" s="326"/>
      <c r="E679" s="326"/>
      <c r="F679" s="326"/>
      <c r="G679" s="326"/>
      <c r="H679" s="326"/>
      <c r="I679" s="326"/>
      <c r="J679" s="351"/>
      <c r="K679" s="352"/>
      <c r="L679" s="326"/>
      <c r="M679" s="326"/>
      <c r="N679" s="326"/>
      <c r="O679" s="326"/>
      <c r="P679" s="326"/>
      <c r="Q679" s="326"/>
      <c r="R679" s="326"/>
      <c r="S679" s="326"/>
      <c r="T679" s="326"/>
      <c r="U679" s="326"/>
      <c r="V679" s="326"/>
      <c r="W679" s="326"/>
      <c r="X679" s="326"/>
      <c r="Y679" s="326"/>
      <c r="Z679" s="326"/>
    </row>
    <row r="680" spans="1:26" ht="12" customHeight="1">
      <c r="A680" s="354"/>
      <c r="B680" s="326"/>
      <c r="C680" s="326"/>
      <c r="D680" s="326"/>
      <c r="E680" s="326"/>
      <c r="F680" s="326"/>
      <c r="G680" s="326"/>
      <c r="H680" s="326"/>
      <c r="I680" s="326"/>
      <c r="J680" s="351"/>
      <c r="K680" s="352"/>
      <c r="L680" s="326"/>
      <c r="M680" s="326"/>
      <c r="N680" s="326"/>
      <c r="O680" s="326"/>
      <c r="P680" s="326"/>
      <c r="Q680" s="326"/>
      <c r="R680" s="326"/>
      <c r="S680" s="326"/>
      <c r="T680" s="326"/>
      <c r="U680" s="326"/>
      <c r="V680" s="326"/>
      <c r="W680" s="326"/>
      <c r="X680" s="326"/>
      <c r="Y680" s="326"/>
      <c r="Z680" s="326"/>
    </row>
    <row r="681" spans="1:26" ht="12" customHeight="1">
      <c r="A681" s="354"/>
      <c r="B681" s="326"/>
      <c r="C681" s="326"/>
      <c r="D681" s="326"/>
      <c r="E681" s="326"/>
      <c r="F681" s="326"/>
      <c r="G681" s="326"/>
      <c r="H681" s="326"/>
      <c r="I681" s="326"/>
      <c r="J681" s="351"/>
      <c r="K681" s="352"/>
      <c r="L681" s="326"/>
      <c r="M681" s="326"/>
      <c r="N681" s="326"/>
      <c r="O681" s="326"/>
      <c r="P681" s="326"/>
      <c r="Q681" s="326"/>
      <c r="R681" s="326"/>
      <c r="S681" s="326"/>
      <c r="T681" s="326"/>
      <c r="U681" s="326"/>
      <c r="V681" s="326"/>
      <c r="W681" s="326"/>
      <c r="X681" s="326"/>
      <c r="Y681" s="326"/>
      <c r="Z681" s="326"/>
    </row>
    <row r="682" spans="1:26" ht="12" customHeight="1">
      <c r="A682" s="354"/>
      <c r="B682" s="326"/>
      <c r="C682" s="326"/>
      <c r="D682" s="326"/>
      <c r="E682" s="326"/>
      <c r="F682" s="326"/>
      <c r="G682" s="326"/>
      <c r="H682" s="326"/>
      <c r="I682" s="326"/>
      <c r="J682" s="351"/>
      <c r="K682" s="352"/>
      <c r="L682" s="326"/>
      <c r="M682" s="326"/>
      <c r="N682" s="326"/>
      <c r="O682" s="326"/>
      <c r="P682" s="326"/>
      <c r="Q682" s="326"/>
      <c r="R682" s="326"/>
      <c r="S682" s="326"/>
      <c r="T682" s="326"/>
      <c r="U682" s="326"/>
      <c r="V682" s="326"/>
      <c r="W682" s="326"/>
      <c r="X682" s="326"/>
      <c r="Y682" s="326"/>
      <c r="Z682" s="326"/>
    </row>
    <row r="683" spans="1:26" ht="12" customHeight="1">
      <c r="A683" s="354"/>
      <c r="B683" s="326"/>
      <c r="C683" s="326"/>
      <c r="D683" s="326"/>
      <c r="E683" s="326"/>
      <c r="F683" s="326"/>
      <c r="G683" s="326"/>
      <c r="H683" s="326"/>
      <c r="I683" s="326"/>
      <c r="J683" s="351"/>
      <c r="K683" s="352"/>
      <c r="L683" s="326"/>
      <c r="M683" s="326"/>
      <c r="N683" s="326"/>
      <c r="O683" s="326"/>
      <c r="P683" s="326"/>
      <c r="Q683" s="326"/>
      <c r="R683" s="326"/>
      <c r="S683" s="326"/>
      <c r="T683" s="326"/>
      <c r="U683" s="326"/>
      <c r="V683" s="326"/>
      <c r="W683" s="326"/>
      <c r="X683" s="326"/>
      <c r="Y683" s="326"/>
      <c r="Z683" s="326"/>
    </row>
    <row r="684" spans="1:26" ht="12" customHeight="1">
      <c r="A684" s="354"/>
      <c r="B684" s="326"/>
      <c r="C684" s="326"/>
      <c r="D684" s="326"/>
      <c r="E684" s="326"/>
      <c r="F684" s="326"/>
      <c r="G684" s="326"/>
      <c r="H684" s="326"/>
      <c r="I684" s="326"/>
      <c r="J684" s="351"/>
      <c r="K684" s="352"/>
      <c r="L684" s="326"/>
      <c r="M684" s="326"/>
      <c r="N684" s="326"/>
      <c r="O684" s="326"/>
      <c r="P684" s="326"/>
      <c r="Q684" s="326"/>
      <c r="R684" s="326"/>
      <c r="S684" s="326"/>
      <c r="T684" s="326"/>
      <c r="U684" s="326"/>
      <c r="V684" s="326"/>
      <c r="W684" s="326"/>
      <c r="X684" s="326"/>
      <c r="Y684" s="326"/>
      <c r="Z684" s="326"/>
    </row>
    <row r="685" spans="1:26" ht="12" customHeight="1">
      <c r="A685" s="354"/>
      <c r="B685" s="326"/>
      <c r="C685" s="326"/>
      <c r="D685" s="326"/>
      <c r="E685" s="326"/>
      <c r="F685" s="326"/>
      <c r="G685" s="326"/>
      <c r="H685" s="326"/>
      <c r="I685" s="326"/>
      <c r="J685" s="351"/>
      <c r="K685" s="352"/>
      <c r="L685" s="326"/>
      <c r="M685" s="326"/>
      <c r="N685" s="326"/>
      <c r="O685" s="326"/>
      <c r="P685" s="326"/>
      <c r="Q685" s="326"/>
      <c r="R685" s="326"/>
      <c r="S685" s="326"/>
      <c r="T685" s="326"/>
      <c r="U685" s="326"/>
      <c r="V685" s="326"/>
      <c r="W685" s="326"/>
      <c r="X685" s="326"/>
      <c r="Y685" s="326"/>
      <c r="Z685" s="326"/>
    </row>
    <row r="686" spans="1:26" ht="12" customHeight="1">
      <c r="A686" s="354"/>
      <c r="B686" s="326"/>
      <c r="C686" s="326"/>
      <c r="D686" s="326"/>
      <c r="E686" s="326"/>
      <c r="F686" s="326"/>
      <c r="G686" s="326"/>
      <c r="H686" s="326"/>
      <c r="I686" s="326"/>
      <c r="J686" s="351"/>
      <c r="K686" s="352"/>
      <c r="L686" s="326"/>
      <c r="M686" s="326"/>
      <c r="N686" s="326"/>
      <c r="O686" s="326"/>
      <c r="P686" s="326"/>
      <c r="Q686" s="326"/>
      <c r="R686" s="326"/>
      <c r="S686" s="326"/>
      <c r="T686" s="326"/>
      <c r="U686" s="326"/>
      <c r="V686" s="326"/>
      <c r="W686" s="326"/>
      <c r="X686" s="326"/>
      <c r="Y686" s="326"/>
      <c r="Z686" s="326"/>
    </row>
    <row r="687" spans="1:26" ht="12" customHeight="1">
      <c r="A687" s="354"/>
      <c r="B687" s="326"/>
      <c r="C687" s="326"/>
      <c r="D687" s="326"/>
      <c r="E687" s="326"/>
      <c r="F687" s="326"/>
      <c r="G687" s="326"/>
      <c r="H687" s="326"/>
      <c r="I687" s="326"/>
      <c r="J687" s="351"/>
      <c r="K687" s="352"/>
      <c r="L687" s="326"/>
      <c r="M687" s="326"/>
      <c r="N687" s="326"/>
      <c r="O687" s="326"/>
      <c r="P687" s="326"/>
      <c r="Q687" s="326"/>
      <c r="R687" s="326"/>
      <c r="S687" s="326"/>
      <c r="T687" s="326"/>
      <c r="U687" s="326"/>
      <c r="V687" s="326"/>
      <c r="W687" s="326"/>
      <c r="X687" s="326"/>
      <c r="Y687" s="326"/>
      <c r="Z687" s="326"/>
    </row>
    <row r="688" spans="1:26" ht="12" customHeight="1">
      <c r="A688" s="354"/>
      <c r="B688" s="326"/>
      <c r="C688" s="326"/>
      <c r="D688" s="326"/>
      <c r="E688" s="326"/>
      <c r="F688" s="326"/>
      <c r="G688" s="326"/>
      <c r="H688" s="326"/>
      <c r="I688" s="326"/>
      <c r="J688" s="351"/>
      <c r="K688" s="352"/>
      <c r="L688" s="326"/>
      <c r="M688" s="326"/>
      <c r="N688" s="326"/>
      <c r="O688" s="326"/>
      <c r="P688" s="326"/>
      <c r="Q688" s="326"/>
      <c r="R688" s="326"/>
      <c r="S688" s="326"/>
      <c r="T688" s="326"/>
      <c r="U688" s="326"/>
      <c r="V688" s="326"/>
      <c r="W688" s="326"/>
      <c r="X688" s="326"/>
      <c r="Y688" s="326"/>
      <c r="Z688" s="326"/>
    </row>
    <row r="689" spans="1:26" ht="12" customHeight="1">
      <c r="A689" s="354"/>
      <c r="B689" s="326"/>
      <c r="C689" s="326"/>
      <c r="D689" s="326"/>
      <c r="E689" s="326"/>
      <c r="F689" s="326"/>
      <c r="G689" s="326"/>
      <c r="H689" s="326"/>
      <c r="I689" s="326"/>
      <c r="J689" s="351"/>
      <c r="K689" s="352"/>
      <c r="L689" s="326"/>
      <c r="M689" s="326"/>
      <c r="N689" s="326"/>
      <c r="O689" s="326"/>
      <c r="P689" s="326"/>
      <c r="Q689" s="326"/>
      <c r="R689" s="326"/>
      <c r="S689" s="326"/>
      <c r="T689" s="326"/>
      <c r="U689" s="326"/>
      <c r="V689" s="326"/>
      <c r="W689" s="326"/>
      <c r="X689" s="326"/>
      <c r="Y689" s="326"/>
      <c r="Z689" s="326"/>
    </row>
    <row r="690" spans="1:26" ht="12" customHeight="1">
      <c r="A690" s="354"/>
      <c r="B690" s="326"/>
      <c r="C690" s="326"/>
      <c r="D690" s="326"/>
      <c r="E690" s="326"/>
      <c r="F690" s="326"/>
      <c r="G690" s="326"/>
      <c r="H690" s="326"/>
      <c r="I690" s="326"/>
      <c r="J690" s="351"/>
      <c r="K690" s="352"/>
      <c r="L690" s="326"/>
      <c r="M690" s="326"/>
      <c r="N690" s="326"/>
      <c r="O690" s="326"/>
      <c r="P690" s="326"/>
      <c r="Q690" s="326"/>
      <c r="R690" s="326"/>
      <c r="S690" s="326"/>
      <c r="T690" s="326"/>
      <c r="U690" s="326"/>
      <c r="V690" s="326"/>
      <c r="W690" s="326"/>
      <c r="X690" s="326"/>
      <c r="Y690" s="326"/>
      <c r="Z690" s="326"/>
    </row>
    <row r="691" spans="1:26" ht="12" customHeight="1">
      <c r="A691" s="354"/>
      <c r="B691" s="326"/>
      <c r="C691" s="326"/>
      <c r="D691" s="326"/>
      <c r="E691" s="326"/>
      <c r="F691" s="326"/>
      <c r="G691" s="326"/>
      <c r="H691" s="326"/>
      <c r="I691" s="326"/>
      <c r="J691" s="351"/>
      <c r="K691" s="352"/>
      <c r="L691" s="326"/>
      <c r="M691" s="326"/>
      <c r="N691" s="326"/>
      <c r="O691" s="326"/>
      <c r="P691" s="326"/>
      <c r="Q691" s="326"/>
      <c r="R691" s="326"/>
      <c r="S691" s="326"/>
      <c r="T691" s="326"/>
      <c r="U691" s="326"/>
      <c r="V691" s="326"/>
      <c r="W691" s="326"/>
      <c r="X691" s="326"/>
      <c r="Y691" s="326"/>
      <c r="Z691" s="326"/>
    </row>
    <row r="692" spans="1:26" ht="12" customHeight="1">
      <c r="A692" s="354"/>
      <c r="B692" s="326"/>
      <c r="C692" s="326"/>
      <c r="D692" s="326"/>
      <c r="E692" s="326"/>
      <c r="F692" s="326"/>
      <c r="G692" s="326"/>
      <c r="H692" s="326"/>
      <c r="I692" s="326"/>
      <c r="J692" s="351"/>
      <c r="K692" s="352"/>
      <c r="L692" s="326"/>
      <c r="M692" s="326"/>
      <c r="N692" s="326"/>
      <c r="O692" s="326"/>
      <c r="P692" s="326"/>
      <c r="Q692" s="326"/>
      <c r="R692" s="326"/>
      <c r="S692" s="326"/>
      <c r="T692" s="326"/>
      <c r="U692" s="326"/>
      <c r="V692" s="326"/>
      <c r="W692" s="326"/>
      <c r="X692" s="326"/>
      <c r="Y692" s="326"/>
      <c r="Z692" s="326"/>
    </row>
    <row r="693" spans="1:26" ht="12" customHeight="1">
      <c r="A693" s="354"/>
      <c r="B693" s="326"/>
      <c r="C693" s="326"/>
      <c r="D693" s="326"/>
      <c r="E693" s="326"/>
      <c r="F693" s="326"/>
      <c r="G693" s="326"/>
      <c r="H693" s="326"/>
      <c r="I693" s="326"/>
      <c r="J693" s="351"/>
      <c r="K693" s="352"/>
      <c r="L693" s="326"/>
      <c r="M693" s="326"/>
      <c r="N693" s="326"/>
      <c r="O693" s="326"/>
      <c r="P693" s="326"/>
      <c r="Q693" s="326"/>
      <c r="R693" s="326"/>
      <c r="S693" s="326"/>
      <c r="T693" s="326"/>
      <c r="U693" s="326"/>
      <c r="V693" s="326"/>
      <c r="W693" s="326"/>
      <c r="X693" s="326"/>
      <c r="Y693" s="326"/>
      <c r="Z693" s="326"/>
    </row>
    <row r="694" spans="1:26" ht="12" customHeight="1">
      <c r="A694" s="354"/>
      <c r="B694" s="326"/>
      <c r="C694" s="326"/>
      <c r="D694" s="326"/>
      <c r="E694" s="326"/>
      <c r="F694" s="326"/>
      <c r="G694" s="326"/>
      <c r="H694" s="326"/>
      <c r="I694" s="326"/>
      <c r="J694" s="351"/>
      <c r="K694" s="352"/>
      <c r="L694" s="326"/>
      <c r="M694" s="326"/>
      <c r="N694" s="326"/>
      <c r="O694" s="326"/>
      <c r="P694" s="326"/>
      <c r="Q694" s="326"/>
      <c r="R694" s="326"/>
      <c r="S694" s="326"/>
      <c r="T694" s="326"/>
      <c r="U694" s="326"/>
      <c r="V694" s="326"/>
      <c r="W694" s="326"/>
      <c r="X694" s="326"/>
      <c r="Y694" s="326"/>
      <c r="Z694" s="326"/>
    </row>
    <row r="695" spans="1:26" ht="12" customHeight="1">
      <c r="A695" s="354"/>
      <c r="B695" s="326"/>
      <c r="C695" s="326"/>
      <c r="D695" s="326"/>
      <c r="E695" s="326"/>
      <c r="F695" s="326"/>
      <c r="G695" s="326"/>
      <c r="H695" s="326"/>
      <c r="I695" s="326"/>
      <c r="J695" s="351"/>
      <c r="K695" s="352"/>
      <c r="L695" s="326"/>
      <c r="M695" s="326"/>
      <c r="N695" s="326"/>
      <c r="O695" s="326"/>
      <c r="P695" s="326"/>
      <c r="Q695" s="326"/>
      <c r="R695" s="326"/>
      <c r="S695" s="326"/>
      <c r="T695" s="326"/>
      <c r="U695" s="326"/>
      <c r="V695" s="326"/>
      <c r="W695" s="326"/>
      <c r="X695" s="326"/>
      <c r="Y695" s="326"/>
      <c r="Z695" s="326"/>
    </row>
    <row r="696" spans="1:26" ht="12" customHeight="1">
      <c r="A696" s="354"/>
      <c r="B696" s="326"/>
      <c r="C696" s="326"/>
      <c r="D696" s="326"/>
      <c r="E696" s="326"/>
      <c r="F696" s="326"/>
      <c r="G696" s="326"/>
      <c r="H696" s="326"/>
      <c r="I696" s="326"/>
      <c r="J696" s="351"/>
      <c r="K696" s="352"/>
      <c r="L696" s="326"/>
      <c r="M696" s="326"/>
      <c r="N696" s="326"/>
      <c r="O696" s="326"/>
      <c r="P696" s="326"/>
      <c r="Q696" s="326"/>
      <c r="R696" s="326"/>
      <c r="S696" s="326"/>
      <c r="T696" s="326"/>
      <c r="U696" s="326"/>
      <c r="V696" s="326"/>
      <c r="W696" s="326"/>
      <c r="X696" s="326"/>
      <c r="Y696" s="326"/>
      <c r="Z696" s="326"/>
    </row>
    <row r="697" spans="1:26" ht="12" customHeight="1">
      <c r="A697" s="354"/>
      <c r="B697" s="326"/>
      <c r="C697" s="326"/>
      <c r="D697" s="326"/>
      <c r="E697" s="326"/>
      <c r="F697" s="326"/>
      <c r="G697" s="326"/>
      <c r="H697" s="326"/>
      <c r="I697" s="326"/>
      <c r="J697" s="351"/>
      <c r="K697" s="352"/>
      <c r="L697" s="326"/>
      <c r="M697" s="326"/>
      <c r="N697" s="326"/>
      <c r="O697" s="326"/>
      <c r="P697" s="326"/>
      <c r="Q697" s="326"/>
      <c r="R697" s="326"/>
      <c r="S697" s="326"/>
      <c r="T697" s="326"/>
      <c r="U697" s="326"/>
      <c r="V697" s="326"/>
      <c r="W697" s="326"/>
      <c r="X697" s="326"/>
      <c r="Y697" s="326"/>
      <c r="Z697" s="326"/>
    </row>
    <row r="698" spans="1:26" ht="12" customHeight="1">
      <c r="A698" s="354"/>
      <c r="B698" s="326"/>
      <c r="C698" s="326"/>
      <c r="D698" s="326"/>
      <c r="E698" s="326"/>
      <c r="F698" s="326"/>
      <c r="G698" s="326"/>
      <c r="H698" s="326"/>
      <c r="I698" s="326"/>
      <c r="J698" s="351"/>
      <c r="K698" s="352"/>
      <c r="L698" s="326"/>
      <c r="M698" s="326"/>
      <c r="N698" s="326"/>
      <c r="O698" s="326"/>
      <c r="P698" s="326"/>
      <c r="Q698" s="326"/>
      <c r="R698" s="326"/>
      <c r="S698" s="326"/>
      <c r="T698" s="326"/>
      <c r="U698" s="326"/>
      <c r="V698" s="326"/>
      <c r="W698" s="326"/>
      <c r="X698" s="326"/>
      <c r="Y698" s="326"/>
      <c r="Z698" s="326"/>
    </row>
    <row r="699" spans="1:26" ht="12" customHeight="1">
      <c r="A699" s="354"/>
      <c r="B699" s="326"/>
      <c r="C699" s="326"/>
      <c r="D699" s="326"/>
      <c r="E699" s="326"/>
      <c r="F699" s="326"/>
      <c r="G699" s="326"/>
      <c r="H699" s="326"/>
      <c r="I699" s="326"/>
      <c r="J699" s="351"/>
      <c r="K699" s="352"/>
      <c r="L699" s="326"/>
      <c r="M699" s="326"/>
      <c r="N699" s="326"/>
      <c r="O699" s="326"/>
      <c r="P699" s="326"/>
      <c r="Q699" s="326"/>
      <c r="R699" s="326"/>
      <c r="S699" s="326"/>
      <c r="T699" s="326"/>
      <c r="U699" s="326"/>
      <c r="V699" s="326"/>
      <c r="W699" s="326"/>
      <c r="X699" s="326"/>
      <c r="Y699" s="326"/>
      <c r="Z699" s="326"/>
    </row>
    <row r="700" spans="1:26" ht="12" customHeight="1">
      <c r="A700" s="354"/>
      <c r="B700" s="326"/>
      <c r="C700" s="326"/>
      <c r="D700" s="326"/>
      <c r="E700" s="326"/>
      <c r="F700" s="326"/>
      <c r="G700" s="326"/>
      <c r="H700" s="326"/>
      <c r="I700" s="326"/>
      <c r="J700" s="351"/>
      <c r="K700" s="352"/>
      <c r="L700" s="326"/>
      <c r="M700" s="326"/>
      <c r="N700" s="326"/>
      <c r="O700" s="326"/>
      <c r="P700" s="326"/>
      <c r="Q700" s="326"/>
      <c r="R700" s="326"/>
      <c r="S700" s="326"/>
      <c r="T700" s="326"/>
      <c r="U700" s="326"/>
      <c r="V700" s="326"/>
      <c r="W700" s="326"/>
      <c r="X700" s="326"/>
      <c r="Y700" s="326"/>
      <c r="Z700" s="326"/>
    </row>
    <row r="701" spans="1:26" ht="12" customHeight="1">
      <c r="A701" s="354"/>
      <c r="B701" s="326"/>
      <c r="C701" s="326"/>
      <c r="D701" s="326"/>
      <c r="E701" s="326"/>
      <c r="F701" s="326"/>
      <c r="G701" s="326"/>
      <c r="H701" s="326"/>
      <c r="I701" s="326"/>
      <c r="J701" s="351"/>
      <c r="K701" s="352"/>
      <c r="L701" s="326"/>
      <c r="M701" s="326"/>
      <c r="N701" s="326"/>
      <c r="O701" s="326"/>
      <c r="P701" s="326"/>
      <c r="Q701" s="326"/>
      <c r="R701" s="326"/>
      <c r="S701" s="326"/>
      <c r="T701" s="326"/>
      <c r="U701" s="326"/>
      <c r="V701" s="326"/>
      <c r="W701" s="326"/>
      <c r="X701" s="326"/>
      <c r="Y701" s="326"/>
      <c r="Z701" s="326"/>
    </row>
    <row r="702" spans="1:26" ht="12" customHeight="1">
      <c r="A702" s="354"/>
      <c r="B702" s="326"/>
      <c r="C702" s="326"/>
      <c r="D702" s="326"/>
      <c r="E702" s="326"/>
      <c r="F702" s="326"/>
      <c r="G702" s="326"/>
      <c r="H702" s="326"/>
      <c r="I702" s="326"/>
      <c r="J702" s="351"/>
      <c r="K702" s="352"/>
      <c r="L702" s="326"/>
      <c r="M702" s="326"/>
      <c r="N702" s="326"/>
      <c r="O702" s="326"/>
      <c r="P702" s="326"/>
      <c r="Q702" s="326"/>
      <c r="R702" s="326"/>
      <c r="S702" s="326"/>
      <c r="T702" s="326"/>
      <c r="U702" s="326"/>
      <c r="V702" s="326"/>
      <c r="W702" s="326"/>
      <c r="X702" s="326"/>
      <c r="Y702" s="326"/>
      <c r="Z702" s="326"/>
    </row>
    <row r="703" spans="1:26" ht="12" customHeight="1">
      <c r="A703" s="354"/>
      <c r="B703" s="326"/>
      <c r="C703" s="326"/>
      <c r="D703" s="326"/>
      <c r="E703" s="326"/>
      <c r="F703" s="326"/>
      <c r="G703" s="326"/>
      <c r="H703" s="326"/>
      <c r="I703" s="326"/>
      <c r="J703" s="351"/>
      <c r="K703" s="352"/>
      <c r="L703" s="326"/>
      <c r="M703" s="326"/>
      <c r="N703" s="326"/>
      <c r="O703" s="326"/>
      <c r="P703" s="326"/>
      <c r="Q703" s="326"/>
      <c r="R703" s="326"/>
      <c r="S703" s="326"/>
      <c r="T703" s="326"/>
      <c r="U703" s="326"/>
      <c r="V703" s="326"/>
      <c r="W703" s="326"/>
      <c r="X703" s="326"/>
      <c r="Y703" s="326"/>
      <c r="Z703" s="326"/>
    </row>
    <row r="704" spans="1:26" ht="12" customHeight="1">
      <c r="A704" s="354"/>
      <c r="B704" s="326"/>
      <c r="C704" s="326"/>
      <c r="D704" s="326"/>
      <c r="E704" s="326"/>
      <c r="F704" s="326"/>
      <c r="G704" s="326"/>
      <c r="H704" s="326"/>
      <c r="I704" s="326"/>
      <c r="J704" s="351"/>
      <c r="K704" s="352"/>
      <c r="L704" s="326"/>
      <c r="M704" s="326"/>
      <c r="N704" s="326"/>
      <c r="O704" s="326"/>
      <c r="P704" s="326"/>
      <c r="Q704" s="326"/>
      <c r="R704" s="326"/>
      <c r="S704" s="326"/>
      <c r="T704" s="326"/>
      <c r="U704" s="326"/>
      <c r="V704" s="326"/>
      <c r="W704" s="326"/>
      <c r="X704" s="326"/>
      <c r="Y704" s="326"/>
      <c r="Z704" s="326"/>
    </row>
    <row r="705" spans="1:26" ht="12" customHeight="1">
      <c r="A705" s="354"/>
      <c r="B705" s="326"/>
      <c r="C705" s="326"/>
      <c r="D705" s="326"/>
      <c r="E705" s="326"/>
      <c r="F705" s="326"/>
      <c r="G705" s="326"/>
      <c r="H705" s="326"/>
      <c r="I705" s="326"/>
      <c r="J705" s="351"/>
      <c r="K705" s="352"/>
      <c r="L705" s="326"/>
      <c r="M705" s="326"/>
      <c r="N705" s="326"/>
      <c r="O705" s="326"/>
      <c r="P705" s="326"/>
      <c r="Q705" s="326"/>
      <c r="R705" s="326"/>
      <c r="S705" s="326"/>
      <c r="T705" s="326"/>
      <c r="U705" s="326"/>
      <c r="V705" s="326"/>
      <c r="W705" s="326"/>
      <c r="X705" s="326"/>
      <c r="Y705" s="326"/>
      <c r="Z705" s="326"/>
    </row>
    <row r="706" spans="1:26" ht="12" customHeight="1">
      <c r="A706" s="354"/>
      <c r="B706" s="326"/>
      <c r="C706" s="326"/>
      <c r="D706" s="326"/>
      <c r="E706" s="326"/>
      <c r="F706" s="326"/>
      <c r="G706" s="326"/>
      <c r="H706" s="326"/>
      <c r="I706" s="326"/>
      <c r="J706" s="351"/>
      <c r="K706" s="352"/>
      <c r="L706" s="326"/>
      <c r="M706" s="326"/>
      <c r="N706" s="326"/>
      <c r="O706" s="326"/>
      <c r="P706" s="326"/>
      <c r="Q706" s="326"/>
      <c r="R706" s="326"/>
      <c r="S706" s="326"/>
      <c r="T706" s="326"/>
      <c r="U706" s="326"/>
      <c r="V706" s="326"/>
      <c r="W706" s="326"/>
      <c r="X706" s="326"/>
      <c r="Y706" s="326"/>
      <c r="Z706" s="326"/>
    </row>
    <row r="707" spans="1:26" ht="12" customHeight="1">
      <c r="A707" s="354"/>
      <c r="B707" s="326"/>
      <c r="C707" s="326"/>
      <c r="D707" s="326"/>
      <c r="E707" s="326"/>
      <c r="F707" s="326"/>
      <c r="G707" s="326"/>
      <c r="H707" s="326"/>
      <c r="I707" s="326"/>
      <c r="J707" s="351"/>
      <c r="K707" s="352"/>
      <c r="L707" s="326"/>
      <c r="M707" s="326"/>
      <c r="N707" s="326"/>
      <c r="O707" s="326"/>
      <c r="P707" s="326"/>
      <c r="Q707" s="326"/>
      <c r="R707" s="326"/>
      <c r="S707" s="326"/>
      <c r="T707" s="326"/>
      <c r="U707" s="326"/>
      <c r="V707" s="326"/>
      <c r="W707" s="326"/>
      <c r="X707" s="326"/>
      <c r="Y707" s="326"/>
      <c r="Z707" s="326"/>
    </row>
    <row r="708" spans="1:26" ht="12" customHeight="1">
      <c r="A708" s="354"/>
      <c r="B708" s="326"/>
      <c r="C708" s="326"/>
      <c r="D708" s="326"/>
      <c r="E708" s="326"/>
      <c r="F708" s="326"/>
      <c r="G708" s="326"/>
      <c r="H708" s="326"/>
      <c r="I708" s="326"/>
      <c r="J708" s="351"/>
      <c r="K708" s="352"/>
      <c r="L708" s="326"/>
      <c r="M708" s="326"/>
      <c r="N708" s="326"/>
      <c r="O708" s="326"/>
      <c r="P708" s="326"/>
      <c r="Q708" s="326"/>
      <c r="R708" s="326"/>
      <c r="S708" s="326"/>
      <c r="T708" s="326"/>
      <c r="U708" s="326"/>
      <c r="V708" s="326"/>
      <c r="W708" s="326"/>
      <c r="X708" s="326"/>
      <c r="Y708" s="326"/>
      <c r="Z708" s="326"/>
    </row>
    <row r="709" spans="1:26" ht="12" customHeight="1">
      <c r="A709" s="354"/>
      <c r="B709" s="326"/>
      <c r="C709" s="326"/>
      <c r="D709" s="326"/>
      <c r="E709" s="326"/>
      <c r="F709" s="326"/>
      <c r="G709" s="326"/>
      <c r="H709" s="326"/>
      <c r="I709" s="326"/>
      <c r="J709" s="351"/>
      <c r="K709" s="352"/>
      <c r="L709" s="326"/>
      <c r="M709" s="326"/>
      <c r="N709" s="326"/>
      <c r="O709" s="326"/>
      <c r="P709" s="326"/>
      <c r="Q709" s="326"/>
      <c r="R709" s="326"/>
      <c r="S709" s="326"/>
      <c r="T709" s="326"/>
      <c r="U709" s="326"/>
      <c r="V709" s="326"/>
      <c r="W709" s="326"/>
      <c r="X709" s="326"/>
      <c r="Y709" s="326"/>
      <c r="Z709" s="326"/>
    </row>
    <row r="710" spans="1:26" ht="12" customHeight="1">
      <c r="A710" s="354"/>
      <c r="B710" s="326"/>
      <c r="C710" s="326"/>
      <c r="D710" s="326"/>
      <c r="E710" s="326"/>
      <c r="F710" s="326"/>
      <c r="G710" s="326"/>
      <c r="H710" s="326"/>
      <c r="I710" s="326"/>
      <c r="J710" s="351"/>
      <c r="K710" s="352"/>
      <c r="L710" s="326"/>
      <c r="M710" s="326"/>
      <c r="N710" s="326"/>
      <c r="O710" s="326"/>
      <c r="P710" s="326"/>
      <c r="Q710" s="326"/>
      <c r="R710" s="326"/>
      <c r="S710" s="326"/>
      <c r="T710" s="326"/>
      <c r="U710" s="326"/>
      <c r="V710" s="326"/>
      <c r="W710" s="326"/>
      <c r="X710" s="326"/>
      <c r="Y710" s="326"/>
      <c r="Z710" s="326"/>
    </row>
    <row r="711" spans="1:26" ht="12" customHeight="1">
      <c r="A711" s="354"/>
      <c r="B711" s="326"/>
      <c r="C711" s="326"/>
      <c r="D711" s="326"/>
      <c r="E711" s="326"/>
      <c r="F711" s="326"/>
      <c r="G711" s="326"/>
      <c r="H711" s="326"/>
      <c r="I711" s="326"/>
      <c r="J711" s="351"/>
      <c r="K711" s="352"/>
      <c r="L711" s="326"/>
      <c r="M711" s="326"/>
      <c r="N711" s="326"/>
      <c r="O711" s="326"/>
      <c r="P711" s="326"/>
      <c r="Q711" s="326"/>
      <c r="R711" s="326"/>
      <c r="S711" s="326"/>
      <c r="T711" s="326"/>
      <c r="U711" s="326"/>
      <c r="V711" s="326"/>
      <c r="W711" s="326"/>
      <c r="X711" s="326"/>
      <c r="Y711" s="326"/>
      <c r="Z711" s="326"/>
    </row>
    <row r="712" spans="1:26" ht="12" customHeight="1">
      <c r="A712" s="354"/>
      <c r="B712" s="326"/>
      <c r="C712" s="326"/>
      <c r="D712" s="326"/>
      <c r="E712" s="326"/>
      <c r="F712" s="326"/>
      <c r="G712" s="326"/>
      <c r="H712" s="326"/>
      <c r="I712" s="326"/>
      <c r="J712" s="351"/>
      <c r="K712" s="352"/>
      <c r="L712" s="326"/>
      <c r="M712" s="326"/>
      <c r="N712" s="326"/>
      <c r="O712" s="326"/>
      <c r="P712" s="326"/>
      <c r="Q712" s="326"/>
      <c r="R712" s="326"/>
      <c r="S712" s="326"/>
      <c r="T712" s="326"/>
      <c r="U712" s="326"/>
      <c r="V712" s="326"/>
      <c r="W712" s="326"/>
      <c r="X712" s="326"/>
      <c r="Y712" s="326"/>
      <c r="Z712" s="326"/>
    </row>
    <row r="713" spans="1:26" ht="12" customHeight="1">
      <c r="A713" s="354"/>
      <c r="B713" s="326"/>
      <c r="C713" s="326"/>
      <c r="D713" s="326"/>
      <c r="E713" s="326"/>
      <c r="F713" s="326"/>
      <c r="G713" s="326"/>
      <c r="H713" s="326"/>
      <c r="I713" s="326"/>
      <c r="J713" s="351"/>
      <c r="K713" s="352"/>
      <c r="L713" s="326"/>
      <c r="M713" s="326"/>
      <c r="N713" s="326"/>
      <c r="O713" s="326"/>
      <c r="P713" s="326"/>
      <c r="Q713" s="326"/>
      <c r="R713" s="326"/>
      <c r="S713" s="326"/>
      <c r="T713" s="326"/>
      <c r="U713" s="326"/>
      <c r="V713" s="326"/>
      <c r="W713" s="326"/>
      <c r="X713" s="326"/>
      <c r="Y713" s="326"/>
      <c r="Z713" s="326"/>
    </row>
    <row r="714" spans="1:26" ht="12" customHeight="1">
      <c r="A714" s="354"/>
      <c r="B714" s="326"/>
      <c r="C714" s="326"/>
      <c r="D714" s="326"/>
      <c r="E714" s="326"/>
      <c r="F714" s="326"/>
      <c r="G714" s="326"/>
      <c r="H714" s="326"/>
      <c r="I714" s="326"/>
      <c r="J714" s="351"/>
      <c r="K714" s="352"/>
      <c r="L714" s="326"/>
      <c r="M714" s="326"/>
      <c r="N714" s="326"/>
      <c r="O714" s="326"/>
      <c r="P714" s="326"/>
      <c r="Q714" s="326"/>
      <c r="R714" s="326"/>
      <c r="S714" s="326"/>
      <c r="T714" s="326"/>
      <c r="U714" s="326"/>
      <c r="V714" s="326"/>
      <c r="W714" s="326"/>
      <c r="X714" s="326"/>
      <c r="Y714" s="326"/>
      <c r="Z714" s="326"/>
    </row>
    <row r="715" spans="1:26" ht="12" customHeight="1">
      <c r="A715" s="354"/>
      <c r="B715" s="326"/>
      <c r="C715" s="326"/>
      <c r="D715" s="326"/>
      <c r="E715" s="326"/>
      <c r="F715" s="326"/>
      <c r="G715" s="326"/>
      <c r="H715" s="326"/>
      <c r="I715" s="326"/>
      <c r="J715" s="351"/>
      <c r="K715" s="352"/>
      <c r="L715" s="326"/>
      <c r="M715" s="326"/>
      <c r="N715" s="326"/>
      <c r="O715" s="326"/>
      <c r="P715" s="326"/>
      <c r="Q715" s="326"/>
      <c r="R715" s="326"/>
      <c r="S715" s="326"/>
      <c r="T715" s="326"/>
      <c r="U715" s="326"/>
      <c r="V715" s="326"/>
      <c r="W715" s="326"/>
      <c r="X715" s="326"/>
      <c r="Y715" s="326"/>
      <c r="Z715" s="326"/>
    </row>
    <row r="716" spans="1:26" ht="12" customHeight="1">
      <c r="A716" s="354"/>
      <c r="B716" s="326"/>
      <c r="C716" s="326"/>
      <c r="D716" s="326"/>
      <c r="E716" s="326"/>
      <c r="F716" s="326"/>
      <c r="G716" s="326"/>
      <c r="H716" s="326"/>
      <c r="I716" s="326"/>
      <c r="J716" s="351"/>
      <c r="K716" s="352"/>
      <c r="L716" s="326"/>
      <c r="M716" s="326"/>
      <c r="N716" s="326"/>
      <c r="O716" s="326"/>
      <c r="P716" s="326"/>
      <c r="Q716" s="326"/>
      <c r="R716" s="326"/>
      <c r="S716" s="326"/>
      <c r="T716" s="326"/>
      <c r="U716" s="326"/>
      <c r="V716" s="326"/>
      <c r="W716" s="326"/>
      <c r="X716" s="326"/>
      <c r="Y716" s="326"/>
      <c r="Z716" s="326"/>
    </row>
    <row r="717" spans="1:26" ht="12" customHeight="1">
      <c r="A717" s="354"/>
      <c r="B717" s="326"/>
      <c r="C717" s="326"/>
      <c r="D717" s="326"/>
      <c r="E717" s="326"/>
      <c r="F717" s="326"/>
      <c r="G717" s="326"/>
      <c r="H717" s="326"/>
      <c r="I717" s="326"/>
      <c r="J717" s="351"/>
      <c r="K717" s="352"/>
      <c r="L717" s="326"/>
      <c r="M717" s="326"/>
      <c r="N717" s="326"/>
      <c r="O717" s="326"/>
      <c r="P717" s="326"/>
      <c r="Q717" s="326"/>
      <c r="R717" s="326"/>
      <c r="S717" s="326"/>
      <c r="T717" s="326"/>
      <c r="U717" s="326"/>
      <c r="V717" s="326"/>
      <c r="W717" s="326"/>
      <c r="X717" s="326"/>
      <c r="Y717" s="326"/>
      <c r="Z717" s="326"/>
    </row>
    <row r="718" spans="1:26" ht="12" customHeight="1">
      <c r="A718" s="354"/>
      <c r="B718" s="326"/>
      <c r="C718" s="326"/>
      <c r="D718" s="326"/>
      <c r="E718" s="326"/>
      <c r="F718" s="326"/>
      <c r="G718" s="326"/>
      <c r="H718" s="326"/>
      <c r="I718" s="326"/>
      <c r="J718" s="351"/>
      <c r="K718" s="352"/>
      <c r="L718" s="326"/>
      <c r="M718" s="326"/>
      <c r="N718" s="326"/>
      <c r="O718" s="326"/>
      <c r="P718" s="326"/>
      <c r="Q718" s="326"/>
      <c r="R718" s="326"/>
      <c r="S718" s="326"/>
      <c r="T718" s="326"/>
      <c r="U718" s="326"/>
      <c r="V718" s="326"/>
      <c r="W718" s="326"/>
      <c r="X718" s="326"/>
      <c r="Y718" s="326"/>
      <c r="Z718" s="326"/>
    </row>
    <row r="719" spans="1:26" ht="12" customHeight="1">
      <c r="A719" s="354"/>
      <c r="B719" s="326"/>
      <c r="C719" s="326"/>
      <c r="D719" s="326"/>
      <c r="E719" s="326"/>
      <c r="F719" s="326"/>
      <c r="G719" s="326"/>
      <c r="H719" s="326"/>
      <c r="I719" s="326"/>
      <c r="J719" s="351"/>
      <c r="K719" s="352"/>
      <c r="L719" s="326"/>
      <c r="M719" s="326"/>
      <c r="N719" s="326"/>
      <c r="O719" s="326"/>
      <c r="P719" s="326"/>
      <c r="Q719" s="326"/>
      <c r="R719" s="326"/>
      <c r="S719" s="326"/>
      <c r="T719" s="326"/>
      <c r="U719" s="326"/>
      <c r="V719" s="326"/>
      <c r="W719" s="326"/>
      <c r="X719" s="326"/>
      <c r="Y719" s="326"/>
      <c r="Z719" s="326"/>
    </row>
    <row r="720" spans="1:26" ht="12" customHeight="1">
      <c r="A720" s="354"/>
      <c r="B720" s="326"/>
      <c r="C720" s="326"/>
      <c r="D720" s="326"/>
      <c r="E720" s="326"/>
      <c r="F720" s="326"/>
      <c r="G720" s="326"/>
      <c r="H720" s="326"/>
      <c r="I720" s="326"/>
      <c r="J720" s="351"/>
      <c r="K720" s="352"/>
      <c r="L720" s="326"/>
      <c r="M720" s="326"/>
      <c r="N720" s="326"/>
      <c r="O720" s="326"/>
      <c r="P720" s="326"/>
      <c r="Q720" s="326"/>
      <c r="R720" s="326"/>
      <c r="S720" s="326"/>
      <c r="T720" s="326"/>
      <c r="U720" s="326"/>
      <c r="V720" s="326"/>
      <c r="W720" s="326"/>
      <c r="X720" s="326"/>
      <c r="Y720" s="326"/>
      <c r="Z720" s="326"/>
    </row>
    <row r="721" spans="1:26" ht="12" customHeight="1">
      <c r="A721" s="354"/>
      <c r="B721" s="326"/>
      <c r="C721" s="326"/>
      <c r="D721" s="326"/>
      <c r="E721" s="326"/>
      <c r="F721" s="326"/>
      <c r="G721" s="326"/>
      <c r="H721" s="326"/>
      <c r="I721" s="326"/>
      <c r="J721" s="351"/>
      <c r="K721" s="352"/>
      <c r="L721" s="326"/>
      <c r="M721" s="326"/>
      <c r="N721" s="326"/>
      <c r="O721" s="326"/>
      <c r="P721" s="326"/>
      <c r="Q721" s="326"/>
      <c r="R721" s="326"/>
      <c r="S721" s="326"/>
      <c r="T721" s="326"/>
      <c r="U721" s="326"/>
      <c r="V721" s="326"/>
      <c r="W721" s="326"/>
      <c r="X721" s="326"/>
      <c r="Y721" s="326"/>
      <c r="Z721" s="326"/>
    </row>
    <row r="722" spans="1:26" ht="12" customHeight="1">
      <c r="A722" s="354"/>
      <c r="B722" s="326"/>
      <c r="C722" s="326"/>
      <c r="D722" s="326"/>
      <c r="E722" s="326"/>
      <c r="F722" s="326"/>
      <c r="G722" s="326"/>
      <c r="H722" s="326"/>
      <c r="I722" s="326"/>
      <c r="J722" s="351"/>
      <c r="K722" s="352"/>
      <c r="L722" s="326"/>
      <c r="M722" s="326"/>
      <c r="N722" s="326"/>
      <c r="O722" s="326"/>
      <c r="P722" s="326"/>
      <c r="Q722" s="326"/>
      <c r="R722" s="326"/>
      <c r="S722" s="326"/>
      <c r="T722" s="326"/>
      <c r="U722" s="326"/>
      <c r="V722" s="326"/>
      <c r="W722" s="326"/>
      <c r="X722" s="326"/>
      <c r="Y722" s="326"/>
      <c r="Z722" s="326"/>
    </row>
    <row r="723" spans="1:26" ht="12" customHeight="1">
      <c r="A723" s="354"/>
      <c r="B723" s="326"/>
      <c r="C723" s="326"/>
      <c r="D723" s="326"/>
      <c r="E723" s="326"/>
      <c r="F723" s="326"/>
      <c r="G723" s="326"/>
      <c r="H723" s="326"/>
      <c r="I723" s="326"/>
      <c r="J723" s="351"/>
      <c r="K723" s="352"/>
      <c r="L723" s="326"/>
      <c r="M723" s="326"/>
      <c r="N723" s="326"/>
      <c r="O723" s="326"/>
      <c r="P723" s="326"/>
      <c r="Q723" s="326"/>
      <c r="R723" s="326"/>
      <c r="S723" s="326"/>
      <c r="T723" s="326"/>
      <c r="U723" s="326"/>
      <c r="V723" s="326"/>
      <c r="W723" s="326"/>
      <c r="X723" s="326"/>
      <c r="Y723" s="326"/>
      <c r="Z723" s="326"/>
    </row>
    <row r="724" spans="1:26" ht="12" customHeight="1">
      <c r="A724" s="354"/>
      <c r="B724" s="326"/>
      <c r="C724" s="326"/>
      <c r="D724" s="326"/>
      <c r="E724" s="326"/>
      <c r="F724" s="326"/>
      <c r="G724" s="326"/>
      <c r="H724" s="326"/>
      <c r="I724" s="326"/>
      <c r="J724" s="351"/>
      <c r="K724" s="352"/>
      <c r="L724" s="326"/>
      <c r="M724" s="326"/>
      <c r="N724" s="326"/>
      <c r="O724" s="326"/>
      <c r="P724" s="326"/>
      <c r="Q724" s="326"/>
      <c r="R724" s="326"/>
      <c r="S724" s="326"/>
      <c r="T724" s="326"/>
      <c r="U724" s="326"/>
      <c r="V724" s="326"/>
      <c r="W724" s="326"/>
      <c r="X724" s="326"/>
      <c r="Y724" s="326"/>
      <c r="Z724" s="326"/>
    </row>
    <row r="725" spans="1:26" ht="12" customHeight="1">
      <c r="A725" s="354"/>
      <c r="B725" s="326"/>
      <c r="C725" s="326"/>
      <c r="D725" s="326"/>
      <c r="E725" s="326"/>
      <c r="F725" s="326"/>
      <c r="G725" s="326"/>
      <c r="H725" s="326"/>
      <c r="I725" s="326"/>
      <c r="J725" s="351"/>
      <c r="K725" s="352"/>
      <c r="L725" s="326"/>
      <c r="M725" s="326"/>
      <c r="N725" s="326"/>
      <c r="O725" s="326"/>
      <c r="P725" s="326"/>
      <c r="Q725" s="326"/>
      <c r="R725" s="326"/>
      <c r="S725" s="326"/>
      <c r="T725" s="326"/>
      <c r="U725" s="326"/>
      <c r="V725" s="326"/>
      <c r="W725" s="326"/>
      <c r="X725" s="326"/>
      <c r="Y725" s="326"/>
      <c r="Z725" s="326"/>
    </row>
    <row r="726" spans="1:26" ht="12" customHeight="1">
      <c r="A726" s="354"/>
      <c r="B726" s="326"/>
      <c r="C726" s="326"/>
      <c r="D726" s="326"/>
      <c r="E726" s="326"/>
      <c r="F726" s="326"/>
      <c r="G726" s="326"/>
      <c r="H726" s="326"/>
      <c r="I726" s="326"/>
      <c r="J726" s="351"/>
      <c r="K726" s="352"/>
      <c r="L726" s="326"/>
      <c r="M726" s="326"/>
      <c r="N726" s="326"/>
      <c r="O726" s="326"/>
      <c r="P726" s="326"/>
      <c r="Q726" s="326"/>
      <c r="R726" s="326"/>
      <c r="S726" s="326"/>
      <c r="T726" s="326"/>
      <c r="U726" s="326"/>
      <c r="V726" s="326"/>
      <c r="W726" s="326"/>
      <c r="X726" s="326"/>
      <c r="Y726" s="326"/>
      <c r="Z726" s="326"/>
    </row>
    <row r="727" spans="1:26" ht="12" customHeight="1">
      <c r="A727" s="354"/>
      <c r="B727" s="326"/>
      <c r="C727" s="326"/>
      <c r="D727" s="326"/>
      <c r="E727" s="326"/>
      <c r="F727" s="326"/>
      <c r="G727" s="326"/>
      <c r="H727" s="326"/>
      <c r="I727" s="326"/>
      <c r="J727" s="351"/>
      <c r="K727" s="352"/>
      <c r="L727" s="326"/>
      <c r="M727" s="326"/>
      <c r="N727" s="326"/>
      <c r="O727" s="326"/>
      <c r="P727" s="326"/>
      <c r="Q727" s="326"/>
      <c r="R727" s="326"/>
      <c r="S727" s="326"/>
      <c r="T727" s="326"/>
      <c r="U727" s="326"/>
      <c r="V727" s="326"/>
      <c r="W727" s="326"/>
      <c r="X727" s="326"/>
      <c r="Y727" s="326"/>
      <c r="Z727" s="326"/>
    </row>
    <row r="728" spans="1:26" ht="12" customHeight="1">
      <c r="A728" s="354"/>
      <c r="B728" s="326"/>
      <c r="C728" s="326"/>
      <c r="D728" s="326"/>
      <c r="E728" s="326"/>
      <c r="F728" s="326"/>
      <c r="G728" s="326"/>
      <c r="H728" s="326"/>
      <c r="I728" s="326"/>
      <c r="J728" s="351"/>
      <c r="K728" s="352"/>
      <c r="L728" s="326"/>
      <c r="M728" s="326"/>
      <c r="N728" s="326"/>
      <c r="O728" s="326"/>
      <c r="P728" s="326"/>
      <c r="Q728" s="326"/>
      <c r="R728" s="326"/>
      <c r="S728" s="326"/>
      <c r="T728" s="326"/>
      <c r="U728" s="326"/>
      <c r="V728" s="326"/>
      <c r="W728" s="326"/>
      <c r="X728" s="326"/>
      <c r="Y728" s="326"/>
      <c r="Z728" s="326"/>
    </row>
    <row r="729" spans="1:26" ht="12" customHeight="1">
      <c r="A729" s="354"/>
      <c r="B729" s="326"/>
      <c r="C729" s="326"/>
      <c r="D729" s="326"/>
      <c r="E729" s="326"/>
      <c r="F729" s="326"/>
      <c r="G729" s="326"/>
      <c r="H729" s="326"/>
      <c r="I729" s="326"/>
      <c r="J729" s="351"/>
      <c r="K729" s="352"/>
      <c r="L729" s="326"/>
      <c r="M729" s="326"/>
      <c r="N729" s="326"/>
      <c r="O729" s="326"/>
      <c r="P729" s="326"/>
      <c r="Q729" s="326"/>
      <c r="R729" s="326"/>
      <c r="S729" s="326"/>
      <c r="T729" s="326"/>
      <c r="U729" s="326"/>
      <c r="V729" s="326"/>
      <c r="W729" s="326"/>
      <c r="X729" s="326"/>
      <c r="Y729" s="326"/>
      <c r="Z729" s="326"/>
    </row>
    <row r="730" spans="1:26" ht="12" customHeight="1">
      <c r="A730" s="354"/>
      <c r="B730" s="326"/>
      <c r="C730" s="326"/>
      <c r="D730" s="326"/>
      <c r="E730" s="326"/>
      <c r="F730" s="326"/>
      <c r="G730" s="326"/>
      <c r="H730" s="326"/>
      <c r="I730" s="326"/>
      <c r="J730" s="351"/>
      <c r="K730" s="352"/>
      <c r="L730" s="326"/>
      <c r="M730" s="326"/>
      <c r="N730" s="326"/>
      <c r="O730" s="326"/>
      <c r="P730" s="326"/>
      <c r="Q730" s="326"/>
      <c r="R730" s="326"/>
      <c r="S730" s="326"/>
      <c r="T730" s="326"/>
      <c r="U730" s="326"/>
      <c r="V730" s="326"/>
      <c r="W730" s="326"/>
      <c r="X730" s="326"/>
      <c r="Y730" s="326"/>
      <c r="Z730" s="326"/>
    </row>
    <row r="731" spans="1:26" ht="12" customHeight="1">
      <c r="A731" s="354"/>
      <c r="B731" s="326"/>
      <c r="C731" s="326"/>
      <c r="D731" s="326"/>
      <c r="E731" s="326"/>
      <c r="F731" s="326"/>
      <c r="G731" s="326"/>
      <c r="H731" s="326"/>
      <c r="I731" s="326"/>
      <c r="J731" s="351"/>
      <c r="K731" s="352"/>
      <c r="L731" s="326"/>
      <c r="M731" s="326"/>
      <c r="N731" s="326"/>
      <c r="O731" s="326"/>
      <c r="P731" s="326"/>
      <c r="Q731" s="326"/>
      <c r="R731" s="326"/>
      <c r="S731" s="326"/>
      <c r="T731" s="326"/>
      <c r="U731" s="326"/>
      <c r="V731" s="326"/>
      <c r="W731" s="326"/>
      <c r="X731" s="326"/>
      <c r="Y731" s="326"/>
      <c r="Z731" s="326"/>
    </row>
    <row r="732" spans="1:26" ht="12" customHeight="1">
      <c r="A732" s="354"/>
      <c r="B732" s="326"/>
      <c r="C732" s="326"/>
      <c r="D732" s="326"/>
      <c r="E732" s="326"/>
      <c r="F732" s="326"/>
      <c r="G732" s="326"/>
      <c r="H732" s="326"/>
      <c r="I732" s="326"/>
      <c r="J732" s="351"/>
      <c r="K732" s="352"/>
      <c r="L732" s="326"/>
      <c r="M732" s="326"/>
      <c r="N732" s="326"/>
      <c r="O732" s="326"/>
      <c r="P732" s="326"/>
      <c r="Q732" s="326"/>
      <c r="R732" s="326"/>
      <c r="S732" s="326"/>
      <c r="T732" s="326"/>
      <c r="U732" s="326"/>
      <c r="V732" s="326"/>
      <c r="W732" s="326"/>
      <c r="X732" s="326"/>
      <c r="Y732" s="326"/>
      <c r="Z732" s="326"/>
    </row>
    <row r="733" spans="1:26" ht="12" customHeight="1">
      <c r="A733" s="354"/>
      <c r="B733" s="326"/>
      <c r="C733" s="326"/>
      <c r="D733" s="326"/>
      <c r="E733" s="326"/>
      <c r="F733" s="326"/>
      <c r="G733" s="326"/>
      <c r="H733" s="326"/>
      <c r="I733" s="326"/>
      <c r="J733" s="351"/>
      <c r="K733" s="352"/>
      <c r="L733" s="326"/>
      <c r="M733" s="326"/>
      <c r="N733" s="326"/>
      <c r="O733" s="326"/>
      <c r="P733" s="326"/>
      <c r="Q733" s="326"/>
      <c r="R733" s="326"/>
      <c r="S733" s="326"/>
      <c r="T733" s="326"/>
      <c r="U733" s="326"/>
      <c r="V733" s="326"/>
      <c r="W733" s="326"/>
      <c r="X733" s="326"/>
      <c r="Y733" s="326"/>
      <c r="Z733" s="326"/>
    </row>
    <row r="734" spans="1:26" ht="12" customHeight="1">
      <c r="A734" s="354"/>
      <c r="B734" s="326"/>
      <c r="C734" s="326"/>
      <c r="D734" s="326"/>
      <c r="E734" s="326"/>
      <c r="F734" s="326"/>
      <c r="G734" s="326"/>
      <c r="H734" s="326"/>
      <c r="I734" s="326"/>
      <c r="J734" s="351"/>
      <c r="K734" s="352"/>
      <c r="L734" s="326"/>
      <c r="M734" s="326"/>
      <c r="N734" s="326"/>
      <c r="O734" s="326"/>
      <c r="P734" s="326"/>
      <c r="Q734" s="326"/>
      <c r="R734" s="326"/>
      <c r="S734" s="326"/>
      <c r="T734" s="326"/>
      <c r="U734" s="326"/>
      <c r="V734" s="326"/>
      <c r="W734" s="326"/>
      <c r="X734" s="326"/>
      <c r="Y734" s="326"/>
      <c r="Z734" s="326"/>
    </row>
    <row r="735" spans="1:26" ht="12" customHeight="1">
      <c r="A735" s="354"/>
      <c r="B735" s="326"/>
      <c r="C735" s="326"/>
      <c r="D735" s="326"/>
      <c r="E735" s="326"/>
      <c r="F735" s="326"/>
      <c r="G735" s="326"/>
      <c r="H735" s="326"/>
      <c r="I735" s="326"/>
      <c r="J735" s="351"/>
      <c r="K735" s="352"/>
      <c r="L735" s="326"/>
      <c r="M735" s="326"/>
      <c r="N735" s="326"/>
      <c r="O735" s="326"/>
      <c r="P735" s="326"/>
      <c r="Q735" s="326"/>
      <c r="R735" s="326"/>
      <c r="S735" s="326"/>
      <c r="T735" s="326"/>
      <c r="U735" s="326"/>
      <c r="V735" s="326"/>
      <c r="W735" s="326"/>
      <c r="X735" s="326"/>
      <c r="Y735" s="326"/>
      <c r="Z735" s="326"/>
    </row>
    <row r="736" spans="1:26" ht="12" customHeight="1">
      <c r="A736" s="354"/>
      <c r="B736" s="326"/>
      <c r="C736" s="326"/>
      <c r="D736" s="326"/>
      <c r="E736" s="326"/>
      <c r="F736" s="326"/>
      <c r="G736" s="326"/>
      <c r="H736" s="326"/>
      <c r="I736" s="326"/>
      <c r="J736" s="351"/>
      <c r="K736" s="352"/>
      <c r="L736" s="326"/>
      <c r="M736" s="326"/>
      <c r="N736" s="326"/>
      <c r="O736" s="326"/>
      <c r="P736" s="326"/>
      <c r="Q736" s="326"/>
      <c r="R736" s="326"/>
      <c r="S736" s="326"/>
      <c r="T736" s="326"/>
      <c r="U736" s="326"/>
      <c r="V736" s="326"/>
      <c r="W736" s="326"/>
      <c r="X736" s="326"/>
      <c r="Y736" s="326"/>
      <c r="Z736" s="326"/>
    </row>
    <row r="737" spans="1:26" ht="12" customHeight="1">
      <c r="A737" s="354"/>
      <c r="B737" s="326"/>
      <c r="C737" s="326"/>
      <c r="D737" s="326"/>
      <c r="E737" s="326"/>
      <c r="F737" s="326"/>
      <c r="G737" s="326"/>
      <c r="H737" s="326"/>
      <c r="I737" s="326"/>
      <c r="J737" s="351"/>
      <c r="K737" s="352"/>
      <c r="L737" s="326"/>
      <c r="M737" s="326"/>
      <c r="N737" s="326"/>
      <c r="O737" s="326"/>
      <c r="P737" s="326"/>
      <c r="Q737" s="326"/>
      <c r="R737" s="326"/>
      <c r="S737" s="326"/>
      <c r="T737" s="326"/>
      <c r="U737" s="326"/>
      <c r="V737" s="326"/>
      <c r="W737" s="326"/>
      <c r="X737" s="326"/>
      <c r="Y737" s="326"/>
      <c r="Z737" s="326"/>
    </row>
    <row r="738" spans="1:26" ht="12" customHeight="1">
      <c r="A738" s="354"/>
      <c r="B738" s="326"/>
      <c r="C738" s="326"/>
      <c r="D738" s="326"/>
      <c r="E738" s="326"/>
      <c r="F738" s="326"/>
      <c r="G738" s="326"/>
      <c r="H738" s="326"/>
      <c r="I738" s="326"/>
      <c r="J738" s="351"/>
      <c r="K738" s="352"/>
      <c r="L738" s="326"/>
      <c r="M738" s="326"/>
      <c r="N738" s="326"/>
      <c r="O738" s="326"/>
      <c r="P738" s="326"/>
      <c r="Q738" s="326"/>
      <c r="R738" s="326"/>
      <c r="S738" s="326"/>
      <c r="T738" s="326"/>
      <c r="U738" s="326"/>
      <c r="V738" s="326"/>
      <c r="W738" s="326"/>
      <c r="X738" s="326"/>
      <c r="Y738" s="326"/>
      <c r="Z738" s="326"/>
    </row>
    <row r="739" spans="1:26" ht="12" customHeight="1">
      <c r="A739" s="354"/>
      <c r="B739" s="326"/>
      <c r="C739" s="326"/>
      <c r="D739" s="326"/>
      <c r="E739" s="326"/>
      <c r="F739" s="326"/>
      <c r="G739" s="326"/>
      <c r="H739" s="326"/>
      <c r="I739" s="326"/>
      <c r="J739" s="351"/>
      <c r="K739" s="352"/>
      <c r="L739" s="326"/>
      <c r="M739" s="326"/>
      <c r="N739" s="326"/>
      <c r="O739" s="326"/>
      <c r="P739" s="326"/>
      <c r="Q739" s="326"/>
      <c r="R739" s="326"/>
      <c r="S739" s="326"/>
      <c r="T739" s="326"/>
      <c r="U739" s="326"/>
      <c r="V739" s="326"/>
      <c r="W739" s="326"/>
      <c r="X739" s="326"/>
      <c r="Y739" s="326"/>
      <c r="Z739" s="326"/>
    </row>
    <row r="740" spans="1:26" ht="12" customHeight="1">
      <c r="A740" s="354"/>
      <c r="B740" s="326"/>
      <c r="C740" s="326"/>
      <c r="D740" s="326"/>
      <c r="E740" s="326"/>
      <c r="F740" s="326"/>
      <c r="G740" s="326"/>
      <c r="H740" s="326"/>
      <c r="I740" s="326"/>
      <c r="J740" s="351"/>
      <c r="K740" s="352"/>
      <c r="L740" s="326"/>
      <c r="M740" s="326"/>
      <c r="N740" s="326"/>
      <c r="O740" s="326"/>
      <c r="P740" s="326"/>
      <c r="Q740" s="326"/>
      <c r="R740" s="326"/>
      <c r="S740" s="326"/>
      <c r="T740" s="326"/>
      <c r="U740" s="326"/>
      <c r="V740" s="326"/>
      <c r="W740" s="326"/>
      <c r="X740" s="326"/>
      <c r="Y740" s="326"/>
      <c r="Z740" s="326"/>
    </row>
    <row r="741" spans="1:26" ht="12" customHeight="1">
      <c r="A741" s="354"/>
      <c r="B741" s="326"/>
      <c r="C741" s="326"/>
      <c r="D741" s="326"/>
      <c r="E741" s="326"/>
      <c r="F741" s="326"/>
      <c r="G741" s="326"/>
      <c r="H741" s="326"/>
      <c r="I741" s="326"/>
      <c r="J741" s="351"/>
      <c r="K741" s="352"/>
      <c r="L741" s="326"/>
      <c r="M741" s="326"/>
      <c r="N741" s="326"/>
      <c r="O741" s="326"/>
      <c r="P741" s="326"/>
      <c r="Q741" s="326"/>
      <c r="R741" s="326"/>
      <c r="S741" s="326"/>
      <c r="T741" s="326"/>
      <c r="U741" s="326"/>
      <c r="V741" s="326"/>
      <c r="W741" s="326"/>
      <c r="X741" s="326"/>
      <c r="Y741" s="326"/>
      <c r="Z741" s="326"/>
    </row>
    <row r="742" spans="1:26" ht="12" customHeight="1">
      <c r="A742" s="354"/>
      <c r="B742" s="326"/>
      <c r="C742" s="326"/>
      <c r="D742" s="326"/>
      <c r="E742" s="326"/>
      <c r="F742" s="326"/>
      <c r="G742" s="326"/>
      <c r="H742" s="326"/>
      <c r="I742" s="326"/>
      <c r="J742" s="351"/>
      <c r="K742" s="352"/>
      <c r="L742" s="326"/>
      <c r="M742" s="326"/>
      <c r="N742" s="326"/>
      <c r="O742" s="326"/>
      <c r="P742" s="326"/>
      <c r="Q742" s="326"/>
      <c r="R742" s="326"/>
      <c r="S742" s="326"/>
      <c r="T742" s="326"/>
      <c r="U742" s="326"/>
      <c r="V742" s="326"/>
      <c r="W742" s="326"/>
      <c r="X742" s="326"/>
      <c r="Y742" s="326"/>
      <c r="Z742" s="326"/>
    </row>
    <row r="743" spans="1:26" ht="12" customHeight="1">
      <c r="A743" s="354"/>
      <c r="B743" s="326"/>
      <c r="C743" s="326"/>
      <c r="D743" s="326"/>
      <c r="E743" s="326"/>
      <c r="F743" s="326"/>
      <c r="G743" s="326"/>
      <c r="H743" s="326"/>
      <c r="I743" s="326"/>
      <c r="J743" s="351"/>
      <c r="K743" s="352"/>
      <c r="L743" s="326"/>
      <c r="M743" s="326"/>
      <c r="N743" s="326"/>
      <c r="O743" s="326"/>
      <c r="P743" s="326"/>
      <c r="Q743" s="326"/>
      <c r="R743" s="326"/>
      <c r="S743" s="326"/>
      <c r="T743" s="326"/>
      <c r="U743" s="326"/>
      <c r="V743" s="326"/>
      <c r="W743" s="326"/>
      <c r="X743" s="326"/>
      <c r="Y743" s="326"/>
      <c r="Z743" s="326"/>
    </row>
    <row r="744" spans="1:26" ht="12" customHeight="1">
      <c r="A744" s="354"/>
      <c r="B744" s="326"/>
      <c r="C744" s="326"/>
      <c r="D744" s="326"/>
      <c r="E744" s="326"/>
      <c r="F744" s="326"/>
      <c r="G744" s="326"/>
      <c r="H744" s="326"/>
      <c r="I744" s="326"/>
      <c r="J744" s="351"/>
      <c r="K744" s="352"/>
      <c r="L744" s="326"/>
      <c r="M744" s="326"/>
      <c r="N744" s="326"/>
      <c r="O744" s="326"/>
      <c r="P744" s="326"/>
      <c r="Q744" s="326"/>
      <c r="R744" s="326"/>
      <c r="S744" s="326"/>
      <c r="T744" s="326"/>
      <c r="U744" s="326"/>
      <c r="V744" s="326"/>
      <c r="W744" s="326"/>
      <c r="X744" s="326"/>
      <c r="Y744" s="326"/>
      <c r="Z744" s="326"/>
    </row>
    <row r="745" spans="1:26" ht="12" customHeight="1">
      <c r="A745" s="354"/>
      <c r="B745" s="326"/>
      <c r="C745" s="326"/>
      <c r="D745" s="326"/>
      <c r="E745" s="326"/>
      <c r="F745" s="326"/>
      <c r="G745" s="326"/>
      <c r="H745" s="326"/>
      <c r="I745" s="326"/>
      <c r="J745" s="351"/>
      <c r="K745" s="352"/>
      <c r="L745" s="326"/>
      <c r="M745" s="326"/>
      <c r="N745" s="326"/>
      <c r="O745" s="326"/>
      <c r="P745" s="326"/>
      <c r="Q745" s="326"/>
      <c r="R745" s="326"/>
      <c r="S745" s="326"/>
      <c r="T745" s="326"/>
      <c r="U745" s="326"/>
      <c r="V745" s="326"/>
      <c r="W745" s="326"/>
      <c r="X745" s="326"/>
      <c r="Y745" s="326"/>
      <c r="Z745" s="326"/>
    </row>
    <row r="746" spans="1:26" ht="12" customHeight="1">
      <c r="A746" s="354"/>
      <c r="B746" s="326"/>
      <c r="C746" s="326"/>
      <c r="D746" s="326"/>
      <c r="E746" s="326"/>
      <c r="F746" s="326"/>
      <c r="G746" s="326"/>
      <c r="H746" s="326"/>
      <c r="I746" s="326"/>
      <c r="J746" s="351"/>
      <c r="K746" s="352"/>
      <c r="L746" s="326"/>
      <c r="M746" s="326"/>
      <c r="N746" s="326"/>
      <c r="O746" s="326"/>
      <c r="P746" s="326"/>
      <c r="Q746" s="326"/>
      <c r="R746" s="326"/>
      <c r="S746" s="326"/>
      <c r="T746" s="326"/>
      <c r="U746" s="326"/>
      <c r="V746" s="326"/>
      <c r="W746" s="326"/>
      <c r="X746" s="326"/>
      <c r="Y746" s="326"/>
      <c r="Z746" s="326"/>
    </row>
    <row r="747" spans="1:26" ht="12" customHeight="1">
      <c r="A747" s="354"/>
      <c r="B747" s="326"/>
      <c r="C747" s="326"/>
      <c r="D747" s="326"/>
      <c r="E747" s="326"/>
      <c r="F747" s="326"/>
      <c r="G747" s="326"/>
      <c r="H747" s="326"/>
      <c r="I747" s="326"/>
      <c r="J747" s="351"/>
      <c r="K747" s="352"/>
      <c r="L747" s="326"/>
      <c r="M747" s="326"/>
      <c r="N747" s="326"/>
      <c r="O747" s="326"/>
      <c r="P747" s="326"/>
      <c r="Q747" s="326"/>
      <c r="R747" s="326"/>
      <c r="S747" s="326"/>
      <c r="T747" s="326"/>
      <c r="U747" s="326"/>
      <c r="V747" s="326"/>
      <c r="W747" s="326"/>
      <c r="X747" s="326"/>
      <c r="Y747" s="326"/>
      <c r="Z747" s="326"/>
    </row>
    <row r="748" spans="1:26" ht="12" customHeight="1">
      <c r="A748" s="354"/>
      <c r="B748" s="326"/>
      <c r="C748" s="326"/>
      <c r="D748" s="326"/>
      <c r="E748" s="326"/>
      <c r="F748" s="326"/>
      <c r="G748" s="326"/>
      <c r="H748" s="326"/>
      <c r="I748" s="326"/>
      <c r="J748" s="351"/>
      <c r="K748" s="352"/>
      <c r="L748" s="326"/>
      <c r="M748" s="326"/>
      <c r="N748" s="326"/>
      <c r="O748" s="326"/>
      <c r="P748" s="326"/>
      <c r="Q748" s="326"/>
      <c r="R748" s="326"/>
      <c r="S748" s="326"/>
      <c r="T748" s="326"/>
      <c r="U748" s="326"/>
      <c r="V748" s="326"/>
      <c r="W748" s="326"/>
      <c r="X748" s="326"/>
      <c r="Y748" s="326"/>
      <c r="Z748" s="326"/>
    </row>
    <row r="749" spans="1:26" ht="12" customHeight="1">
      <c r="A749" s="354"/>
      <c r="B749" s="326"/>
      <c r="C749" s="326"/>
      <c r="D749" s="326"/>
      <c r="E749" s="326"/>
      <c r="F749" s="326"/>
      <c r="G749" s="326"/>
      <c r="H749" s="326"/>
      <c r="I749" s="326"/>
      <c r="J749" s="351"/>
      <c r="K749" s="352"/>
      <c r="L749" s="326"/>
      <c r="M749" s="326"/>
      <c r="N749" s="326"/>
      <c r="O749" s="326"/>
      <c r="P749" s="326"/>
      <c r="Q749" s="326"/>
      <c r="R749" s="326"/>
      <c r="S749" s="326"/>
      <c r="T749" s="326"/>
      <c r="U749" s="326"/>
      <c r="V749" s="326"/>
      <c r="W749" s="326"/>
      <c r="X749" s="326"/>
      <c r="Y749" s="326"/>
      <c r="Z749" s="326"/>
    </row>
    <row r="750" spans="1:26" ht="12" customHeight="1">
      <c r="A750" s="354"/>
      <c r="B750" s="326"/>
      <c r="C750" s="326"/>
      <c r="D750" s="326"/>
      <c r="E750" s="326"/>
      <c r="F750" s="326"/>
      <c r="G750" s="326"/>
      <c r="H750" s="326"/>
      <c r="I750" s="326"/>
      <c r="J750" s="351"/>
      <c r="K750" s="352"/>
      <c r="L750" s="326"/>
      <c r="M750" s="326"/>
      <c r="N750" s="326"/>
      <c r="O750" s="326"/>
      <c r="P750" s="326"/>
      <c r="Q750" s="326"/>
      <c r="R750" s="326"/>
      <c r="S750" s="326"/>
      <c r="T750" s="326"/>
      <c r="U750" s="326"/>
      <c r="V750" s="326"/>
      <c r="W750" s="326"/>
      <c r="X750" s="326"/>
      <c r="Y750" s="326"/>
      <c r="Z750" s="326"/>
    </row>
    <row r="751" spans="1:26" ht="12" customHeight="1">
      <c r="A751" s="354"/>
      <c r="B751" s="326"/>
      <c r="C751" s="326"/>
      <c r="D751" s="326"/>
      <c r="E751" s="326"/>
      <c r="F751" s="326"/>
      <c r="G751" s="326"/>
      <c r="H751" s="326"/>
      <c r="I751" s="326"/>
      <c r="J751" s="351"/>
      <c r="K751" s="352"/>
      <c r="L751" s="326"/>
      <c r="M751" s="326"/>
      <c r="N751" s="326"/>
      <c r="O751" s="326"/>
      <c r="P751" s="326"/>
      <c r="Q751" s="326"/>
      <c r="R751" s="326"/>
      <c r="S751" s="326"/>
      <c r="T751" s="326"/>
      <c r="U751" s="326"/>
      <c r="V751" s="326"/>
      <c r="W751" s="326"/>
      <c r="X751" s="326"/>
      <c r="Y751" s="326"/>
      <c r="Z751" s="326"/>
    </row>
    <row r="752" spans="1:26" ht="12" customHeight="1">
      <c r="A752" s="354"/>
      <c r="B752" s="326"/>
      <c r="C752" s="326"/>
      <c r="D752" s="326"/>
      <c r="E752" s="326"/>
      <c r="F752" s="326"/>
      <c r="G752" s="326"/>
      <c r="H752" s="326"/>
      <c r="I752" s="326"/>
      <c r="J752" s="351"/>
      <c r="K752" s="352"/>
      <c r="L752" s="326"/>
      <c r="M752" s="326"/>
      <c r="N752" s="326"/>
      <c r="O752" s="326"/>
      <c r="P752" s="326"/>
      <c r="Q752" s="326"/>
      <c r="R752" s="326"/>
      <c r="S752" s="326"/>
      <c r="T752" s="326"/>
      <c r="U752" s="326"/>
      <c r="V752" s="326"/>
      <c r="W752" s="326"/>
      <c r="X752" s="326"/>
      <c r="Y752" s="326"/>
      <c r="Z752" s="326"/>
    </row>
    <row r="753" spans="1:26" ht="12" customHeight="1">
      <c r="A753" s="354"/>
      <c r="B753" s="326"/>
      <c r="C753" s="326"/>
      <c r="D753" s="326"/>
      <c r="E753" s="326"/>
      <c r="F753" s="326"/>
      <c r="G753" s="326"/>
      <c r="H753" s="326"/>
      <c r="I753" s="326"/>
      <c r="J753" s="351"/>
      <c r="K753" s="352"/>
      <c r="L753" s="326"/>
      <c r="M753" s="326"/>
      <c r="N753" s="326"/>
      <c r="O753" s="326"/>
      <c r="P753" s="326"/>
      <c r="Q753" s="326"/>
      <c r="R753" s="326"/>
      <c r="S753" s="326"/>
      <c r="T753" s="326"/>
      <c r="U753" s="326"/>
      <c r="V753" s="326"/>
      <c r="W753" s="326"/>
      <c r="X753" s="326"/>
      <c r="Y753" s="326"/>
      <c r="Z753" s="326"/>
    </row>
    <row r="754" spans="1:26" ht="12" customHeight="1">
      <c r="A754" s="354"/>
      <c r="B754" s="326"/>
      <c r="C754" s="326"/>
      <c r="D754" s="326"/>
      <c r="E754" s="326"/>
      <c r="F754" s="326"/>
      <c r="G754" s="326"/>
      <c r="H754" s="326"/>
      <c r="I754" s="326"/>
      <c r="J754" s="351"/>
      <c r="K754" s="352"/>
      <c r="L754" s="326"/>
      <c r="M754" s="326"/>
      <c r="N754" s="326"/>
      <c r="O754" s="326"/>
      <c r="P754" s="326"/>
      <c r="Q754" s="326"/>
      <c r="R754" s="326"/>
      <c r="S754" s="326"/>
      <c r="T754" s="326"/>
      <c r="U754" s="326"/>
      <c r="V754" s="326"/>
      <c r="W754" s="326"/>
      <c r="X754" s="326"/>
      <c r="Y754" s="326"/>
      <c r="Z754" s="326"/>
    </row>
    <row r="755" spans="1:26" ht="12" customHeight="1">
      <c r="A755" s="354"/>
      <c r="B755" s="326"/>
      <c r="C755" s="326"/>
      <c r="D755" s="326"/>
      <c r="E755" s="326"/>
      <c r="F755" s="326"/>
      <c r="G755" s="326"/>
      <c r="H755" s="326"/>
      <c r="I755" s="326"/>
      <c r="J755" s="351"/>
      <c r="K755" s="352"/>
      <c r="L755" s="326"/>
      <c r="M755" s="326"/>
      <c r="N755" s="326"/>
      <c r="O755" s="326"/>
      <c r="P755" s="326"/>
      <c r="Q755" s="326"/>
      <c r="R755" s="326"/>
      <c r="S755" s="326"/>
      <c r="T755" s="326"/>
      <c r="U755" s="326"/>
      <c r="V755" s="326"/>
      <c r="W755" s="326"/>
      <c r="X755" s="326"/>
      <c r="Y755" s="326"/>
      <c r="Z755" s="326"/>
    </row>
    <row r="756" spans="1:26" ht="12" customHeight="1">
      <c r="A756" s="354"/>
      <c r="B756" s="326"/>
      <c r="C756" s="326"/>
      <c r="D756" s="326"/>
      <c r="E756" s="326"/>
      <c r="F756" s="326"/>
      <c r="G756" s="326"/>
      <c r="H756" s="326"/>
      <c r="I756" s="326"/>
      <c r="J756" s="351"/>
      <c r="K756" s="352"/>
      <c r="L756" s="326"/>
      <c r="M756" s="326"/>
      <c r="N756" s="326"/>
      <c r="O756" s="326"/>
      <c r="P756" s="326"/>
      <c r="Q756" s="326"/>
      <c r="R756" s="326"/>
      <c r="S756" s="326"/>
      <c r="T756" s="326"/>
      <c r="U756" s="326"/>
      <c r="V756" s="326"/>
      <c r="W756" s="326"/>
      <c r="X756" s="326"/>
      <c r="Y756" s="326"/>
      <c r="Z756" s="326"/>
    </row>
    <row r="757" spans="1:26" ht="12" customHeight="1">
      <c r="A757" s="354"/>
      <c r="B757" s="326"/>
      <c r="C757" s="326"/>
      <c r="D757" s="326"/>
      <c r="E757" s="326"/>
      <c r="F757" s="326"/>
      <c r="G757" s="326"/>
      <c r="H757" s="326"/>
      <c r="I757" s="326"/>
      <c r="J757" s="351"/>
      <c r="K757" s="352"/>
      <c r="L757" s="326"/>
      <c r="M757" s="326"/>
      <c r="N757" s="326"/>
      <c r="O757" s="326"/>
      <c r="P757" s="326"/>
      <c r="Q757" s="326"/>
      <c r="R757" s="326"/>
      <c r="S757" s="326"/>
      <c r="T757" s="326"/>
      <c r="U757" s="326"/>
      <c r="V757" s="326"/>
      <c r="W757" s="326"/>
      <c r="X757" s="326"/>
      <c r="Y757" s="326"/>
      <c r="Z757" s="326"/>
    </row>
    <row r="758" spans="1:26" ht="12" customHeight="1">
      <c r="A758" s="354"/>
      <c r="B758" s="326"/>
      <c r="C758" s="326"/>
      <c r="D758" s="326"/>
      <c r="E758" s="326"/>
      <c r="F758" s="326"/>
      <c r="G758" s="326"/>
      <c r="H758" s="326"/>
      <c r="I758" s="326"/>
      <c r="J758" s="351"/>
      <c r="K758" s="352"/>
      <c r="L758" s="326"/>
      <c r="M758" s="326"/>
      <c r="N758" s="326"/>
      <c r="O758" s="326"/>
      <c r="P758" s="326"/>
      <c r="Q758" s="326"/>
      <c r="R758" s="326"/>
      <c r="S758" s="326"/>
      <c r="T758" s="326"/>
      <c r="U758" s="326"/>
      <c r="V758" s="326"/>
      <c r="W758" s="326"/>
      <c r="X758" s="326"/>
      <c r="Y758" s="326"/>
      <c r="Z758" s="326"/>
    </row>
    <row r="759" spans="1:26" ht="12" customHeight="1">
      <c r="A759" s="354"/>
      <c r="B759" s="326"/>
      <c r="C759" s="326"/>
      <c r="D759" s="326"/>
      <c r="E759" s="326"/>
      <c r="F759" s="326"/>
      <c r="G759" s="326"/>
      <c r="H759" s="326"/>
      <c r="I759" s="326"/>
      <c r="J759" s="351"/>
      <c r="K759" s="352"/>
      <c r="L759" s="326"/>
      <c r="M759" s="326"/>
      <c r="N759" s="326"/>
      <c r="O759" s="326"/>
      <c r="P759" s="326"/>
      <c r="Q759" s="326"/>
      <c r="R759" s="326"/>
      <c r="S759" s="326"/>
      <c r="T759" s="326"/>
      <c r="U759" s="326"/>
      <c r="V759" s="326"/>
      <c r="W759" s="326"/>
      <c r="X759" s="326"/>
      <c r="Y759" s="326"/>
      <c r="Z759" s="326"/>
    </row>
    <row r="760" spans="1:26" ht="12" customHeight="1">
      <c r="A760" s="354"/>
      <c r="B760" s="326"/>
      <c r="C760" s="326"/>
      <c r="D760" s="326"/>
      <c r="E760" s="326"/>
      <c r="F760" s="326"/>
      <c r="G760" s="326"/>
      <c r="H760" s="326"/>
      <c r="I760" s="326"/>
      <c r="J760" s="351"/>
      <c r="K760" s="352"/>
      <c r="L760" s="326"/>
      <c r="M760" s="326"/>
      <c r="N760" s="326"/>
      <c r="O760" s="326"/>
      <c r="P760" s="326"/>
      <c r="Q760" s="326"/>
      <c r="R760" s="326"/>
      <c r="S760" s="326"/>
      <c r="T760" s="326"/>
      <c r="U760" s="326"/>
      <c r="V760" s="326"/>
      <c r="W760" s="326"/>
      <c r="X760" s="326"/>
      <c r="Y760" s="326"/>
      <c r="Z760" s="326"/>
    </row>
    <row r="761" spans="1:26" ht="12" customHeight="1">
      <c r="A761" s="354"/>
      <c r="B761" s="326"/>
      <c r="C761" s="326"/>
      <c r="D761" s="326"/>
      <c r="E761" s="326"/>
      <c r="F761" s="326"/>
      <c r="G761" s="326"/>
      <c r="H761" s="326"/>
      <c r="I761" s="326"/>
      <c r="J761" s="351"/>
      <c r="K761" s="352"/>
      <c r="L761" s="326"/>
      <c r="M761" s="326"/>
      <c r="N761" s="326"/>
      <c r="O761" s="326"/>
      <c r="P761" s="326"/>
      <c r="Q761" s="326"/>
      <c r="R761" s="326"/>
      <c r="S761" s="326"/>
      <c r="T761" s="326"/>
      <c r="U761" s="326"/>
      <c r="V761" s="326"/>
      <c r="W761" s="326"/>
      <c r="X761" s="326"/>
      <c r="Y761" s="326"/>
      <c r="Z761" s="326"/>
    </row>
    <row r="762" spans="1:26" ht="12" customHeight="1">
      <c r="A762" s="354"/>
      <c r="B762" s="326"/>
      <c r="C762" s="326"/>
      <c r="D762" s="326"/>
      <c r="E762" s="326"/>
      <c r="F762" s="326"/>
      <c r="G762" s="326"/>
      <c r="H762" s="326"/>
      <c r="I762" s="326"/>
      <c r="J762" s="351"/>
      <c r="K762" s="352"/>
      <c r="L762" s="326"/>
      <c r="M762" s="326"/>
      <c r="N762" s="326"/>
      <c r="O762" s="326"/>
      <c r="P762" s="326"/>
      <c r="Q762" s="326"/>
      <c r="R762" s="326"/>
      <c r="S762" s="326"/>
      <c r="T762" s="326"/>
      <c r="U762" s="326"/>
      <c r="V762" s="326"/>
      <c r="W762" s="326"/>
      <c r="X762" s="326"/>
      <c r="Y762" s="326"/>
      <c r="Z762" s="326"/>
    </row>
    <row r="763" spans="1:26" ht="12" customHeight="1">
      <c r="A763" s="354"/>
      <c r="B763" s="326"/>
      <c r="C763" s="326"/>
      <c r="D763" s="326"/>
      <c r="E763" s="326"/>
      <c r="F763" s="326"/>
      <c r="G763" s="326"/>
      <c r="H763" s="326"/>
      <c r="I763" s="326"/>
      <c r="J763" s="351"/>
      <c r="K763" s="352"/>
      <c r="L763" s="326"/>
      <c r="M763" s="326"/>
      <c r="N763" s="326"/>
      <c r="O763" s="326"/>
      <c r="P763" s="326"/>
      <c r="Q763" s="326"/>
      <c r="R763" s="326"/>
      <c r="S763" s="326"/>
      <c r="T763" s="326"/>
      <c r="U763" s="326"/>
      <c r="V763" s="326"/>
      <c r="W763" s="326"/>
      <c r="X763" s="326"/>
      <c r="Y763" s="326"/>
      <c r="Z763" s="326"/>
    </row>
    <row r="764" spans="1:26" ht="12" customHeight="1">
      <c r="A764" s="354"/>
      <c r="B764" s="326"/>
      <c r="C764" s="326"/>
      <c r="D764" s="326"/>
      <c r="E764" s="326"/>
      <c r="F764" s="326"/>
      <c r="G764" s="326"/>
      <c r="H764" s="326"/>
      <c r="I764" s="326"/>
      <c r="J764" s="351"/>
      <c r="K764" s="352"/>
      <c r="L764" s="326"/>
      <c r="M764" s="326"/>
      <c r="N764" s="326"/>
      <c r="O764" s="326"/>
      <c r="P764" s="326"/>
      <c r="Q764" s="326"/>
      <c r="R764" s="326"/>
      <c r="S764" s="326"/>
      <c r="T764" s="326"/>
      <c r="U764" s="326"/>
      <c r="V764" s="326"/>
      <c r="W764" s="326"/>
      <c r="X764" s="326"/>
      <c r="Y764" s="326"/>
      <c r="Z764" s="326"/>
    </row>
    <row r="765" spans="1:26" ht="12" customHeight="1">
      <c r="A765" s="354"/>
      <c r="B765" s="326"/>
      <c r="C765" s="326"/>
      <c r="D765" s="326"/>
      <c r="E765" s="326"/>
      <c r="F765" s="326"/>
      <c r="G765" s="326"/>
      <c r="H765" s="326"/>
      <c r="I765" s="326"/>
      <c r="J765" s="351"/>
      <c r="K765" s="352"/>
      <c r="L765" s="326"/>
      <c r="M765" s="326"/>
      <c r="N765" s="326"/>
      <c r="O765" s="326"/>
      <c r="P765" s="326"/>
      <c r="Q765" s="326"/>
      <c r="R765" s="326"/>
      <c r="S765" s="326"/>
      <c r="T765" s="326"/>
      <c r="U765" s="326"/>
      <c r="V765" s="326"/>
      <c r="W765" s="326"/>
      <c r="X765" s="326"/>
      <c r="Y765" s="326"/>
      <c r="Z765" s="326"/>
    </row>
    <row r="766" spans="1:26" ht="12" customHeight="1">
      <c r="A766" s="354"/>
      <c r="B766" s="326"/>
      <c r="C766" s="326"/>
      <c r="D766" s="326"/>
      <c r="E766" s="326"/>
      <c r="F766" s="326"/>
      <c r="G766" s="326"/>
      <c r="H766" s="326"/>
      <c r="I766" s="326"/>
      <c r="J766" s="351"/>
      <c r="K766" s="352"/>
      <c r="L766" s="326"/>
      <c r="M766" s="326"/>
      <c r="N766" s="326"/>
      <c r="O766" s="326"/>
      <c r="P766" s="326"/>
      <c r="Q766" s="326"/>
      <c r="R766" s="326"/>
      <c r="S766" s="326"/>
      <c r="T766" s="326"/>
      <c r="U766" s="326"/>
      <c r="V766" s="326"/>
      <c r="W766" s="326"/>
      <c r="X766" s="326"/>
      <c r="Y766" s="326"/>
      <c r="Z766" s="326"/>
    </row>
    <row r="767" spans="1:26" ht="12" customHeight="1">
      <c r="A767" s="354"/>
      <c r="B767" s="326"/>
      <c r="C767" s="326"/>
      <c r="D767" s="326"/>
      <c r="E767" s="326"/>
      <c r="F767" s="326"/>
      <c r="G767" s="326"/>
      <c r="H767" s="326"/>
      <c r="I767" s="326"/>
      <c r="J767" s="351"/>
      <c r="K767" s="352"/>
      <c r="L767" s="326"/>
      <c r="M767" s="326"/>
      <c r="N767" s="326"/>
      <c r="O767" s="326"/>
      <c r="P767" s="326"/>
      <c r="Q767" s="326"/>
      <c r="R767" s="326"/>
      <c r="S767" s="326"/>
      <c r="T767" s="326"/>
      <c r="U767" s="326"/>
      <c r="V767" s="326"/>
      <c r="W767" s="326"/>
      <c r="X767" s="326"/>
      <c r="Y767" s="326"/>
      <c r="Z767" s="326"/>
    </row>
    <row r="768" spans="1:26" ht="12" customHeight="1">
      <c r="A768" s="354"/>
      <c r="B768" s="326"/>
      <c r="C768" s="326"/>
      <c r="D768" s="326"/>
      <c r="E768" s="326"/>
      <c r="F768" s="326"/>
      <c r="G768" s="326"/>
      <c r="H768" s="326"/>
      <c r="I768" s="326"/>
      <c r="J768" s="351"/>
      <c r="K768" s="352"/>
      <c r="L768" s="326"/>
      <c r="M768" s="326"/>
      <c r="N768" s="326"/>
      <c r="O768" s="326"/>
      <c r="P768" s="326"/>
      <c r="Q768" s="326"/>
      <c r="R768" s="326"/>
      <c r="S768" s="326"/>
      <c r="T768" s="326"/>
      <c r="U768" s="326"/>
      <c r="V768" s="326"/>
      <c r="W768" s="326"/>
      <c r="X768" s="326"/>
      <c r="Y768" s="326"/>
      <c r="Z768" s="326"/>
    </row>
    <row r="769" spans="1:26" ht="12" customHeight="1">
      <c r="A769" s="354"/>
      <c r="B769" s="326"/>
      <c r="C769" s="326"/>
      <c r="D769" s="326"/>
      <c r="E769" s="326"/>
      <c r="F769" s="326"/>
      <c r="G769" s="326"/>
      <c r="H769" s="326"/>
      <c r="I769" s="326"/>
      <c r="J769" s="351"/>
      <c r="K769" s="352"/>
      <c r="L769" s="326"/>
      <c r="M769" s="326"/>
      <c r="N769" s="326"/>
      <c r="O769" s="326"/>
      <c r="P769" s="326"/>
      <c r="Q769" s="326"/>
      <c r="R769" s="326"/>
      <c r="S769" s="326"/>
      <c r="T769" s="326"/>
      <c r="U769" s="326"/>
      <c r="V769" s="326"/>
      <c r="W769" s="326"/>
      <c r="X769" s="326"/>
      <c r="Y769" s="326"/>
      <c r="Z769" s="326"/>
    </row>
    <row r="770" spans="1:26" ht="12" customHeight="1">
      <c r="A770" s="354"/>
      <c r="B770" s="326"/>
      <c r="C770" s="326"/>
      <c r="D770" s="326"/>
      <c r="E770" s="326"/>
      <c r="F770" s="326"/>
      <c r="G770" s="326"/>
      <c r="H770" s="326"/>
      <c r="I770" s="326"/>
      <c r="J770" s="351"/>
      <c r="K770" s="352"/>
      <c r="L770" s="326"/>
      <c r="M770" s="326"/>
      <c r="N770" s="326"/>
      <c r="O770" s="326"/>
      <c r="P770" s="326"/>
      <c r="Q770" s="326"/>
      <c r="R770" s="326"/>
      <c r="S770" s="326"/>
      <c r="T770" s="326"/>
      <c r="U770" s="326"/>
      <c r="V770" s="326"/>
      <c r="W770" s="326"/>
      <c r="X770" s="326"/>
      <c r="Y770" s="326"/>
      <c r="Z770" s="326"/>
    </row>
    <row r="771" spans="1:26" ht="12" customHeight="1">
      <c r="A771" s="354"/>
      <c r="B771" s="326"/>
      <c r="C771" s="326"/>
      <c r="D771" s="326"/>
      <c r="E771" s="326"/>
      <c r="F771" s="326"/>
      <c r="G771" s="326"/>
      <c r="H771" s="326"/>
      <c r="I771" s="326"/>
      <c r="J771" s="351"/>
      <c r="K771" s="352"/>
      <c r="L771" s="326"/>
      <c r="M771" s="326"/>
      <c r="N771" s="326"/>
      <c r="O771" s="326"/>
      <c r="P771" s="326"/>
      <c r="Q771" s="326"/>
      <c r="R771" s="326"/>
      <c r="S771" s="326"/>
      <c r="T771" s="326"/>
      <c r="U771" s="326"/>
      <c r="V771" s="326"/>
      <c r="W771" s="326"/>
      <c r="X771" s="326"/>
      <c r="Y771" s="326"/>
      <c r="Z771" s="326"/>
    </row>
    <row r="772" spans="1:26" ht="12" customHeight="1">
      <c r="A772" s="354"/>
      <c r="B772" s="326"/>
      <c r="C772" s="326"/>
      <c r="D772" s="326"/>
      <c r="E772" s="326"/>
      <c r="F772" s="326"/>
      <c r="G772" s="326"/>
      <c r="H772" s="326"/>
      <c r="I772" s="326"/>
      <c r="J772" s="351"/>
      <c r="K772" s="352"/>
      <c r="L772" s="326"/>
      <c r="M772" s="326"/>
      <c r="N772" s="326"/>
      <c r="O772" s="326"/>
      <c r="P772" s="326"/>
      <c r="Q772" s="326"/>
      <c r="R772" s="326"/>
      <c r="S772" s="326"/>
      <c r="T772" s="326"/>
      <c r="U772" s="326"/>
      <c r="V772" s="326"/>
      <c r="W772" s="326"/>
      <c r="X772" s="326"/>
      <c r="Y772" s="326"/>
      <c r="Z772" s="326"/>
    </row>
    <row r="773" spans="1:26" ht="12" customHeight="1">
      <c r="A773" s="354"/>
      <c r="B773" s="326"/>
      <c r="C773" s="326"/>
      <c r="D773" s="326"/>
      <c r="E773" s="326"/>
      <c r="F773" s="326"/>
      <c r="G773" s="326"/>
      <c r="H773" s="326"/>
      <c r="I773" s="326"/>
      <c r="J773" s="351"/>
      <c r="K773" s="352"/>
      <c r="L773" s="326"/>
      <c r="M773" s="326"/>
      <c r="N773" s="326"/>
      <c r="O773" s="326"/>
      <c r="P773" s="326"/>
      <c r="Q773" s="326"/>
      <c r="R773" s="326"/>
      <c r="S773" s="326"/>
      <c r="T773" s="326"/>
      <c r="U773" s="326"/>
      <c r="V773" s="326"/>
      <c r="W773" s="326"/>
      <c r="X773" s="326"/>
      <c r="Y773" s="326"/>
      <c r="Z773" s="326"/>
    </row>
    <row r="774" spans="1:26" ht="12" customHeight="1">
      <c r="A774" s="354"/>
      <c r="B774" s="326"/>
      <c r="C774" s="326"/>
      <c r="D774" s="326"/>
      <c r="E774" s="326"/>
      <c r="F774" s="326"/>
      <c r="G774" s="326"/>
      <c r="H774" s="326"/>
      <c r="I774" s="326"/>
      <c r="J774" s="351"/>
      <c r="K774" s="352"/>
      <c r="L774" s="326"/>
      <c r="M774" s="326"/>
      <c r="N774" s="326"/>
      <c r="O774" s="326"/>
      <c r="P774" s="326"/>
      <c r="Q774" s="326"/>
      <c r="R774" s="326"/>
      <c r="S774" s="326"/>
      <c r="T774" s="326"/>
      <c r="U774" s="326"/>
      <c r="V774" s="326"/>
      <c r="W774" s="326"/>
      <c r="X774" s="326"/>
      <c r="Y774" s="326"/>
      <c r="Z774" s="326"/>
    </row>
    <row r="775" spans="1:26" ht="12" customHeight="1">
      <c r="A775" s="354"/>
      <c r="B775" s="326"/>
      <c r="C775" s="326"/>
      <c r="D775" s="326"/>
      <c r="E775" s="326"/>
      <c r="F775" s="326"/>
      <c r="G775" s="326"/>
      <c r="H775" s="326"/>
      <c r="I775" s="326"/>
      <c r="J775" s="351"/>
      <c r="K775" s="352"/>
      <c r="L775" s="326"/>
      <c r="M775" s="326"/>
      <c r="N775" s="326"/>
      <c r="O775" s="326"/>
      <c r="P775" s="326"/>
      <c r="Q775" s="326"/>
      <c r="R775" s="326"/>
      <c r="S775" s="326"/>
      <c r="T775" s="326"/>
      <c r="U775" s="326"/>
      <c r="V775" s="326"/>
      <c r="W775" s="326"/>
      <c r="X775" s="326"/>
      <c r="Y775" s="326"/>
      <c r="Z775" s="326"/>
    </row>
    <row r="776" spans="1:26" ht="12" customHeight="1">
      <c r="A776" s="354"/>
      <c r="B776" s="326"/>
      <c r="C776" s="326"/>
      <c r="D776" s="326"/>
      <c r="E776" s="326"/>
      <c r="F776" s="326"/>
      <c r="G776" s="326"/>
      <c r="H776" s="326"/>
      <c r="I776" s="326"/>
      <c r="J776" s="351"/>
      <c r="K776" s="352"/>
      <c r="L776" s="326"/>
      <c r="M776" s="326"/>
      <c r="N776" s="326"/>
      <c r="O776" s="326"/>
      <c r="P776" s="326"/>
      <c r="Q776" s="326"/>
      <c r="R776" s="326"/>
      <c r="S776" s="326"/>
      <c r="T776" s="326"/>
      <c r="U776" s="326"/>
      <c r="V776" s="326"/>
      <c r="W776" s="326"/>
      <c r="X776" s="326"/>
      <c r="Y776" s="326"/>
      <c r="Z776" s="326"/>
    </row>
    <row r="777" spans="1:26" ht="12" customHeight="1">
      <c r="A777" s="354"/>
      <c r="B777" s="326"/>
      <c r="C777" s="326"/>
      <c r="D777" s="326"/>
      <c r="E777" s="326"/>
      <c r="F777" s="326"/>
      <c r="G777" s="326"/>
      <c r="H777" s="326"/>
      <c r="I777" s="326"/>
      <c r="J777" s="351"/>
      <c r="K777" s="352"/>
      <c r="L777" s="326"/>
      <c r="M777" s="326"/>
      <c r="N777" s="326"/>
      <c r="O777" s="326"/>
      <c r="P777" s="326"/>
      <c r="Q777" s="326"/>
      <c r="R777" s="326"/>
      <c r="S777" s="326"/>
      <c r="T777" s="326"/>
      <c r="U777" s="326"/>
      <c r="V777" s="326"/>
      <c r="W777" s="326"/>
      <c r="X777" s="326"/>
      <c r="Y777" s="326"/>
      <c r="Z777" s="326"/>
    </row>
    <row r="778" spans="1:26" ht="12" customHeight="1">
      <c r="A778" s="354"/>
      <c r="B778" s="326"/>
      <c r="C778" s="326"/>
      <c r="D778" s="326"/>
      <c r="E778" s="326"/>
      <c r="F778" s="326"/>
      <c r="G778" s="326"/>
      <c r="H778" s="326"/>
      <c r="I778" s="326"/>
      <c r="J778" s="351"/>
      <c r="K778" s="352"/>
      <c r="L778" s="326"/>
      <c r="M778" s="326"/>
      <c r="N778" s="326"/>
      <c r="O778" s="326"/>
      <c r="P778" s="326"/>
      <c r="Q778" s="326"/>
      <c r="R778" s="326"/>
      <c r="S778" s="326"/>
      <c r="T778" s="326"/>
      <c r="U778" s="326"/>
      <c r="V778" s="326"/>
      <c r="W778" s="326"/>
      <c r="X778" s="326"/>
      <c r="Y778" s="326"/>
      <c r="Z778" s="326"/>
    </row>
    <row r="779" spans="1:26" ht="12" customHeight="1">
      <c r="A779" s="354"/>
      <c r="B779" s="326"/>
      <c r="C779" s="326"/>
      <c r="D779" s="326"/>
      <c r="E779" s="326"/>
      <c r="F779" s="326"/>
      <c r="G779" s="326"/>
      <c r="H779" s="326"/>
      <c r="I779" s="326"/>
      <c r="J779" s="351"/>
      <c r="K779" s="352"/>
      <c r="L779" s="326"/>
      <c r="M779" s="326"/>
      <c r="N779" s="326"/>
      <c r="O779" s="326"/>
      <c r="P779" s="326"/>
      <c r="Q779" s="326"/>
      <c r="R779" s="326"/>
      <c r="S779" s="326"/>
      <c r="T779" s="326"/>
      <c r="U779" s="326"/>
      <c r="V779" s="326"/>
      <c r="W779" s="326"/>
      <c r="X779" s="326"/>
      <c r="Y779" s="326"/>
      <c r="Z779" s="326"/>
    </row>
    <row r="780" spans="1:26" ht="12" customHeight="1">
      <c r="A780" s="354"/>
      <c r="B780" s="326"/>
      <c r="C780" s="326"/>
      <c r="D780" s="326"/>
      <c r="E780" s="326"/>
      <c r="F780" s="326"/>
      <c r="G780" s="326"/>
      <c r="H780" s="326"/>
      <c r="I780" s="326"/>
      <c r="J780" s="351"/>
      <c r="K780" s="352"/>
      <c r="L780" s="326"/>
      <c r="M780" s="326"/>
      <c r="N780" s="326"/>
      <c r="O780" s="326"/>
      <c r="P780" s="326"/>
      <c r="Q780" s="326"/>
      <c r="R780" s="326"/>
      <c r="S780" s="326"/>
      <c r="T780" s="326"/>
      <c r="U780" s="326"/>
      <c r="V780" s="326"/>
      <c r="W780" s="326"/>
      <c r="X780" s="326"/>
      <c r="Y780" s="326"/>
      <c r="Z780" s="326"/>
    </row>
    <row r="781" spans="1:26" ht="12" customHeight="1">
      <c r="A781" s="354"/>
      <c r="B781" s="326"/>
      <c r="C781" s="326"/>
      <c r="D781" s="326"/>
      <c r="E781" s="326"/>
      <c r="F781" s="326"/>
      <c r="G781" s="326"/>
      <c r="H781" s="326"/>
      <c r="I781" s="326"/>
      <c r="J781" s="351"/>
      <c r="K781" s="352"/>
      <c r="L781" s="326"/>
      <c r="M781" s="326"/>
      <c r="N781" s="326"/>
      <c r="O781" s="326"/>
      <c r="P781" s="326"/>
      <c r="Q781" s="326"/>
      <c r="R781" s="326"/>
      <c r="S781" s="326"/>
      <c r="T781" s="326"/>
      <c r="U781" s="326"/>
      <c r="V781" s="326"/>
      <c r="W781" s="326"/>
      <c r="X781" s="326"/>
      <c r="Y781" s="326"/>
      <c r="Z781" s="326"/>
    </row>
    <row r="782" spans="1:26" ht="12" customHeight="1">
      <c r="A782" s="354"/>
      <c r="B782" s="326"/>
      <c r="C782" s="326"/>
      <c r="D782" s="326"/>
      <c r="E782" s="326"/>
      <c r="F782" s="326"/>
      <c r="G782" s="326"/>
      <c r="H782" s="326"/>
      <c r="I782" s="326"/>
      <c r="J782" s="351"/>
      <c r="K782" s="352"/>
      <c r="L782" s="326"/>
      <c r="M782" s="326"/>
      <c r="N782" s="326"/>
      <c r="O782" s="326"/>
      <c r="P782" s="326"/>
      <c r="Q782" s="326"/>
      <c r="R782" s="326"/>
      <c r="S782" s="326"/>
      <c r="T782" s="326"/>
      <c r="U782" s="326"/>
      <c r="V782" s="326"/>
      <c r="W782" s="326"/>
      <c r="X782" s="326"/>
      <c r="Y782" s="326"/>
      <c r="Z782" s="326"/>
    </row>
    <row r="783" spans="1:26" ht="12" customHeight="1">
      <c r="A783" s="354"/>
      <c r="B783" s="326"/>
      <c r="C783" s="326"/>
      <c r="D783" s="326"/>
      <c r="E783" s="326"/>
      <c r="F783" s="326"/>
      <c r="G783" s="326"/>
      <c r="H783" s="326"/>
      <c r="I783" s="326"/>
      <c r="J783" s="351"/>
      <c r="K783" s="352"/>
      <c r="L783" s="326"/>
      <c r="M783" s="326"/>
      <c r="N783" s="326"/>
      <c r="O783" s="326"/>
      <c r="P783" s="326"/>
      <c r="Q783" s="326"/>
      <c r="R783" s="326"/>
      <c r="S783" s="326"/>
      <c r="T783" s="326"/>
      <c r="U783" s="326"/>
      <c r="V783" s="326"/>
      <c r="W783" s="326"/>
      <c r="X783" s="326"/>
      <c r="Y783" s="326"/>
      <c r="Z783" s="326"/>
    </row>
    <row r="784" spans="1:26" ht="12" customHeight="1">
      <c r="A784" s="354"/>
      <c r="B784" s="326"/>
      <c r="C784" s="326"/>
      <c r="D784" s="326"/>
      <c r="E784" s="326"/>
      <c r="F784" s="326"/>
      <c r="G784" s="326"/>
      <c r="H784" s="326"/>
      <c r="I784" s="326"/>
      <c r="J784" s="351"/>
      <c r="K784" s="352"/>
      <c r="L784" s="326"/>
      <c r="M784" s="326"/>
      <c r="N784" s="326"/>
      <c r="O784" s="326"/>
      <c r="P784" s="326"/>
      <c r="Q784" s="326"/>
      <c r="R784" s="326"/>
      <c r="S784" s="326"/>
      <c r="T784" s="326"/>
      <c r="U784" s="326"/>
      <c r="V784" s="326"/>
      <c r="W784" s="326"/>
      <c r="X784" s="326"/>
      <c r="Y784" s="326"/>
      <c r="Z784" s="326"/>
    </row>
    <row r="785" spans="1:26" ht="12" customHeight="1">
      <c r="A785" s="354"/>
      <c r="B785" s="326"/>
      <c r="C785" s="326"/>
      <c r="D785" s="326"/>
      <c r="E785" s="326"/>
      <c r="F785" s="326"/>
      <c r="G785" s="326"/>
      <c r="H785" s="326"/>
      <c r="I785" s="326"/>
      <c r="J785" s="351"/>
      <c r="K785" s="352"/>
      <c r="L785" s="326"/>
      <c r="M785" s="326"/>
      <c r="N785" s="326"/>
      <c r="O785" s="326"/>
      <c r="P785" s="326"/>
      <c r="Q785" s="326"/>
      <c r="R785" s="326"/>
      <c r="S785" s="326"/>
      <c r="T785" s="326"/>
      <c r="U785" s="326"/>
      <c r="V785" s="326"/>
      <c r="W785" s="326"/>
      <c r="X785" s="326"/>
      <c r="Y785" s="326"/>
      <c r="Z785" s="326"/>
    </row>
    <row r="786" spans="1:26" ht="12" customHeight="1">
      <c r="A786" s="354"/>
      <c r="B786" s="326"/>
      <c r="C786" s="326"/>
      <c r="D786" s="326"/>
      <c r="E786" s="326"/>
      <c r="F786" s="326"/>
      <c r="G786" s="326"/>
      <c r="H786" s="326"/>
      <c r="I786" s="326"/>
      <c r="J786" s="351"/>
      <c r="K786" s="352"/>
      <c r="L786" s="326"/>
      <c r="M786" s="326"/>
      <c r="N786" s="326"/>
      <c r="O786" s="326"/>
      <c r="P786" s="326"/>
      <c r="Q786" s="326"/>
      <c r="R786" s="326"/>
      <c r="S786" s="326"/>
      <c r="T786" s="326"/>
      <c r="U786" s="326"/>
      <c r="V786" s="326"/>
      <c r="W786" s="326"/>
      <c r="X786" s="326"/>
      <c r="Y786" s="326"/>
      <c r="Z786" s="326"/>
    </row>
    <row r="787" spans="1:26" ht="12" customHeight="1">
      <c r="A787" s="354"/>
      <c r="B787" s="326"/>
      <c r="C787" s="326"/>
      <c r="D787" s="326"/>
      <c r="E787" s="326"/>
      <c r="F787" s="326"/>
      <c r="G787" s="326"/>
      <c r="H787" s="326"/>
      <c r="I787" s="326"/>
      <c r="J787" s="351"/>
      <c r="K787" s="352"/>
      <c r="L787" s="326"/>
      <c r="M787" s="326"/>
      <c r="N787" s="326"/>
      <c r="O787" s="326"/>
      <c r="P787" s="326"/>
      <c r="Q787" s="326"/>
      <c r="R787" s="326"/>
      <c r="S787" s="326"/>
      <c r="T787" s="326"/>
      <c r="U787" s="326"/>
      <c r="V787" s="326"/>
      <c r="W787" s="326"/>
      <c r="X787" s="326"/>
      <c r="Y787" s="326"/>
      <c r="Z787" s="326"/>
    </row>
    <row r="788" spans="1:26" ht="12" customHeight="1">
      <c r="A788" s="354"/>
      <c r="B788" s="326"/>
      <c r="C788" s="326"/>
      <c r="D788" s="326"/>
      <c r="E788" s="326"/>
      <c r="F788" s="326"/>
      <c r="G788" s="326"/>
      <c r="H788" s="326"/>
      <c r="I788" s="326"/>
      <c r="J788" s="351"/>
      <c r="K788" s="352"/>
      <c r="L788" s="326"/>
      <c r="M788" s="326"/>
      <c r="N788" s="326"/>
      <c r="O788" s="326"/>
      <c r="P788" s="326"/>
      <c r="Q788" s="326"/>
      <c r="R788" s="326"/>
      <c r="S788" s="326"/>
      <c r="T788" s="326"/>
      <c r="U788" s="326"/>
      <c r="V788" s="326"/>
      <c r="W788" s="326"/>
      <c r="X788" s="326"/>
      <c r="Y788" s="326"/>
      <c r="Z788" s="326"/>
    </row>
    <row r="789" spans="1:26" ht="12" customHeight="1">
      <c r="A789" s="354"/>
      <c r="B789" s="326"/>
      <c r="C789" s="326"/>
      <c r="D789" s="326"/>
      <c r="E789" s="326"/>
      <c r="F789" s="326"/>
      <c r="G789" s="326"/>
      <c r="H789" s="326"/>
      <c r="I789" s="326"/>
      <c r="J789" s="351"/>
      <c r="K789" s="352"/>
      <c r="L789" s="326"/>
      <c r="M789" s="326"/>
      <c r="N789" s="326"/>
      <c r="O789" s="326"/>
      <c r="P789" s="326"/>
      <c r="Q789" s="326"/>
      <c r="R789" s="326"/>
      <c r="S789" s="326"/>
      <c r="T789" s="326"/>
      <c r="U789" s="326"/>
      <c r="V789" s="326"/>
      <c r="W789" s="326"/>
      <c r="X789" s="326"/>
      <c r="Y789" s="326"/>
      <c r="Z789" s="326"/>
    </row>
    <row r="790" spans="1:26" ht="12" customHeight="1">
      <c r="A790" s="354"/>
      <c r="B790" s="326"/>
      <c r="C790" s="326"/>
      <c r="D790" s="326"/>
      <c r="E790" s="326"/>
      <c r="F790" s="326"/>
      <c r="G790" s="326"/>
      <c r="H790" s="326"/>
      <c r="I790" s="326"/>
      <c r="J790" s="351"/>
      <c r="K790" s="352"/>
      <c r="L790" s="326"/>
      <c r="M790" s="326"/>
      <c r="N790" s="326"/>
      <c r="O790" s="326"/>
      <c r="P790" s="326"/>
      <c r="Q790" s="326"/>
      <c r="R790" s="326"/>
      <c r="S790" s="326"/>
      <c r="T790" s="326"/>
      <c r="U790" s="326"/>
      <c r="V790" s="326"/>
      <c r="W790" s="326"/>
      <c r="X790" s="326"/>
      <c r="Y790" s="326"/>
      <c r="Z790" s="326"/>
    </row>
    <row r="791" spans="1:26" ht="12" customHeight="1">
      <c r="A791" s="354"/>
      <c r="B791" s="326"/>
      <c r="C791" s="326"/>
      <c r="D791" s="326"/>
      <c r="E791" s="326"/>
      <c r="F791" s="326"/>
      <c r="G791" s="326"/>
      <c r="H791" s="326"/>
      <c r="I791" s="326"/>
      <c r="J791" s="351"/>
      <c r="K791" s="352"/>
      <c r="L791" s="326"/>
      <c r="M791" s="326"/>
      <c r="N791" s="326"/>
      <c r="O791" s="326"/>
      <c r="P791" s="326"/>
      <c r="Q791" s="326"/>
      <c r="R791" s="326"/>
      <c r="S791" s="326"/>
      <c r="T791" s="326"/>
      <c r="U791" s="326"/>
      <c r="V791" s="326"/>
      <c r="W791" s="326"/>
      <c r="X791" s="326"/>
      <c r="Y791" s="326"/>
      <c r="Z791" s="326"/>
    </row>
    <row r="792" spans="1:26" ht="12" customHeight="1">
      <c r="A792" s="354"/>
      <c r="B792" s="326"/>
      <c r="C792" s="326"/>
      <c r="D792" s="326"/>
      <c r="E792" s="326"/>
      <c r="F792" s="326"/>
      <c r="G792" s="326"/>
      <c r="H792" s="326"/>
      <c r="I792" s="326"/>
      <c r="J792" s="351"/>
      <c r="K792" s="352"/>
      <c r="L792" s="326"/>
      <c r="M792" s="326"/>
      <c r="N792" s="326"/>
      <c r="O792" s="326"/>
      <c r="P792" s="326"/>
      <c r="Q792" s="326"/>
      <c r="R792" s="326"/>
      <c r="S792" s="326"/>
      <c r="T792" s="326"/>
      <c r="U792" s="326"/>
      <c r="V792" s="326"/>
      <c r="W792" s="326"/>
      <c r="X792" s="326"/>
      <c r="Y792" s="326"/>
      <c r="Z792" s="326"/>
    </row>
    <row r="793" spans="1:26" ht="12" customHeight="1">
      <c r="A793" s="354"/>
      <c r="B793" s="326"/>
      <c r="C793" s="326"/>
      <c r="D793" s="326"/>
      <c r="E793" s="326"/>
      <c r="F793" s="326"/>
      <c r="G793" s="326"/>
      <c r="H793" s="326"/>
      <c r="I793" s="326"/>
      <c r="J793" s="351"/>
      <c r="K793" s="352"/>
      <c r="L793" s="326"/>
      <c r="M793" s="326"/>
      <c r="N793" s="326"/>
      <c r="O793" s="326"/>
      <c r="P793" s="326"/>
      <c r="Q793" s="326"/>
      <c r="R793" s="326"/>
      <c r="S793" s="326"/>
      <c r="T793" s="326"/>
      <c r="U793" s="326"/>
      <c r="V793" s="326"/>
      <c r="W793" s="326"/>
      <c r="X793" s="326"/>
      <c r="Y793" s="326"/>
      <c r="Z793" s="326"/>
    </row>
    <row r="794" spans="1:26" ht="12" customHeight="1">
      <c r="A794" s="354"/>
      <c r="B794" s="326"/>
      <c r="C794" s="326"/>
      <c r="D794" s="326"/>
      <c r="E794" s="326"/>
      <c r="F794" s="326"/>
      <c r="G794" s="326"/>
      <c r="H794" s="326"/>
      <c r="I794" s="326"/>
      <c r="J794" s="351"/>
      <c r="K794" s="352"/>
      <c r="L794" s="326"/>
      <c r="M794" s="326"/>
      <c r="N794" s="326"/>
      <c r="O794" s="326"/>
      <c r="P794" s="326"/>
      <c r="Q794" s="326"/>
      <c r="R794" s="326"/>
      <c r="S794" s="326"/>
      <c r="T794" s="326"/>
      <c r="U794" s="326"/>
      <c r="V794" s="326"/>
      <c r="W794" s="326"/>
      <c r="X794" s="326"/>
      <c r="Y794" s="326"/>
      <c r="Z794" s="326"/>
    </row>
    <row r="795" spans="1:26" ht="12" customHeight="1">
      <c r="A795" s="354"/>
      <c r="B795" s="326"/>
      <c r="C795" s="326"/>
      <c r="D795" s="326"/>
      <c r="E795" s="326"/>
      <c r="F795" s="326"/>
      <c r="G795" s="326"/>
      <c r="H795" s="326"/>
      <c r="I795" s="326"/>
      <c r="J795" s="351"/>
      <c r="K795" s="352"/>
      <c r="L795" s="326"/>
      <c r="M795" s="326"/>
      <c r="N795" s="326"/>
      <c r="O795" s="326"/>
      <c r="P795" s="326"/>
      <c r="Q795" s="326"/>
      <c r="R795" s="326"/>
      <c r="S795" s="326"/>
      <c r="T795" s="326"/>
      <c r="U795" s="326"/>
      <c r="V795" s="326"/>
      <c r="W795" s="326"/>
      <c r="X795" s="326"/>
      <c r="Y795" s="326"/>
      <c r="Z795" s="326"/>
    </row>
    <row r="796" spans="1:26" ht="12" customHeight="1">
      <c r="A796" s="354"/>
      <c r="B796" s="326"/>
      <c r="C796" s="326"/>
      <c r="D796" s="326"/>
      <c r="E796" s="326"/>
      <c r="F796" s="326"/>
      <c r="G796" s="326"/>
      <c r="H796" s="326"/>
      <c r="I796" s="326"/>
      <c r="J796" s="351"/>
      <c r="K796" s="352"/>
      <c r="L796" s="326"/>
      <c r="M796" s="326"/>
      <c r="N796" s="326"/>
      <c r="O796" s="326"/>
      <c r="P796" s="326"/>
      <c r="Q796" s="326"/>
      <c r="R796" s="326"/>
      <c r="S796" s="326"/>
      <c r="T796" s="326"/>
      <c r="U796" s="326"/>
      <c r="V796" s="326"/>
      <c r="W796" s="326"/>
      <c r="X796" s="326"/>
      <c r="Y796" s="326"/>
      <c r="Z796" s="326"/>
    </row>
    <row r="797" spans="1:26" ht="12" customHeight="1">
      <c r="A797" s="354"/>
      <c r="B797" s="326"/>
      <c r="C797" s="326"/>
      <c r="D797" s="326"/>
      <c r="E797" s="326"/>
      <c r="F797" s="326"/>
      <c r="G797" s="326"/>
      <c r="H797" s="326"/>
      <c r="I797" s="326"/>
      <c r="J797" s="351"/>
      <c r="K797" s="352"/>
      <c r="L797" s="326"/>
      <c r="M797" s="326"/>
      <c r="N797" s="326"/>
      <c r="O797" s="326"/>
      <c r="P797" s="326"/>
      <c r="Q797" s="326"/>
      <c r="R797" s="326"/>
      <c r="S797" s="326"/>
      <c r="T797" s="326"/>
      <c r="U797" s="326"/>
      <c r="V797" s="326"/>
      <c r="W797" s="326"/>
      <c r="X797" s="326"/>
      <c r="Y797" s="326"/>
      <c r="Z797" s="326"/>
    </row>
    <row r="798" spans="1:26" ht="12" customHeight="1">
      <c r="A798" s="354"/>
      <c r="B798" s="326"/>
      <c r="C798" s="326"/>
      <c r="D798" s="326"/>
      <c r="E798" s="326"/>
      <c r="F798" s="326"/>
      <c r="G798" s="326"/>
      <c r="H798" s="326"/>
      <c r="I798" s="326"/>
      <c r="J798" s="351"/>
      <c r="K798" s="352"/>
      <c r="L798" s="326"/>
      <c r="M798" s="326"/>
      <c r="N798" s="326"/>
      <c r="O798" s="326"/>
      <c r="P798" s="326"/>
      <c r="Q798" s="326"/>
      <c r="R798" s="326"/>
      <c r="S798" s="326"/>
      <c r="T798" s="326"/>
      <c r="U798" s="326"/>
      <c r="V798" s="326"/>
      <c r="W798" s="326"/>
      <c r="X798" s="326"/>
      <c r="Y798" s="326"/>
      <c r="Z798" s="326"/>
    </row>
    <row r="799" spans="1:26" ht="12" customHeight="1">
      <c r="A799" s="354"/>
      <c r="B799" s="326"/>
      <c r="C799" s="326"/>
      <c r="D799" s="326"/>
      <c r="E799" s="326"/>
      <c r="F799" s="326"/>
      <c r="G799" s="326"/>
      <c r="H799" s="326"/>
      <c r="I799" s="326"/>
      <c r="J799" s="351"/>
      <c r="K799" s="352"/>
      <c r="L799" s="326"/>
      <c r="M799" s="326"/>
      <c r="N799" s="326"/>
      <c r="O799" s="326"/>
      <c r="P799" s="326"/>
      <c r="Q799" s="326"/>
      <c r="R799" s="326"/>
      <c r="S799" s="326"/>
      <c r="T799" s="326"/>
      <c r="U799" s="326"/>
      <c r="V799" s="326"/>
      <c r="W799" s="326"/>
      <c r="X799" s="326"/>
      <c r="Y799" s="326"/>
      <c r="Z799" s="326"/>
    </row>
    <row r="800" spans="1:26" ht="12" customHeight="1">
      <c r="A800" s="354"/>
      <c r="B800" s="326"/>
      <c r="C800" s="326"/>
      <c r="D800" s="326"/>
      <c r="E800" s="326"/>
      <c r="F800" s="326"/>
      <c r="G800" s="326"/>
      <c r="H800" s="326"/>
      <c r="I800" s="326"/>
      <c r="J800" s="351"/>
      <c r="K800" s="352"/>
      <c r="L800" s="326"/>
      <c r="M800" s="326"/>
      <c r="N800" s="326"/>
      <c r="O800" s="326"/>
      <c r="P800" s="326"/>
      <c r="Q800" s="326"/>
      <c r="R800" s="326"/>
      <c r="S800" s="326"/>
      <c r="T800" s="326"/>
      <c r="U800" s="326"/>
      <c r="V800" s="326"/>
      <c r="W800" s="326"/>
      <c r="X800" s="326"/>
      <c r="Y800" s="326"/>
      <c r="Z800" s="326"/>
    </row>
    <row r="801" spans="1:26" ht="12" customHeight="1">
      <c r="A801" s="354"/>
      <c r="B801" s="326"/>
      <c r="C801" s="326"/>
      <c r="D801" s="326"/>
      <c r="E801" s="326"/>
      <c r="F801" s="326"/>
      <c r="G801" s="326"/>
      <c r="H801" s="326"/>
      <c r="I801" s="326"/>
      <c r="J801" s="351"/>
      <c r="K801" s="352"/>
      <c r="L801" s="326"/>
      <c r="M801" s="326"/>
      <c r="N801" s="326"/>
      <c r="O801" s="326"/>
      <c r="P801" s="326"/>
      <c r="Q801" s="326"/>
      <c r="R801" s="326"/>
      <c r="S801" s="326"/>
      <c r="T801" s="326"/>
      <c r="U801" s="326"/>
      <c r="V801" s="326"/>
      <c r="W801" s="326"/>
      <c r="X801" s="326"/>
      <c r="Y801" s="326"/>
      <c r="Z801" s="326"/>
    </row>
    <row r="802" spans="1:26" ht="12" customHeight="1">
      <c r="A802" s="354"/>
      <c r="B802" s="326"/>
      <c r="C802" s="326"/>
      <c r="D802" s="326"/>
      <c r="E802" s="326"/>
      <c r="F802" s="326"/>
      <c r="G802" s="326"/>
      <c r="H802" s="326"/>
      <c r="I802" s="326"/>
      <c r="J802" s="351"/>
      <c r="K802" s="352"/>
      <c r="L802" s="326"/>
      <c r="M802" s="326"/>
      <c r="N802" s="326"/>
      <c r="O802" s="326"/>
      <c r="P802" s="326"/>
      <c r="Q802" s="326"/>
      <c r="R802" s="326"/>
      <c r="S802" s="326"/>
      <c r="T802" s="326"/>
      <c r="U802" s="326"/>
      <c r="V802" s="326"/>
      <c r="W802" s="326"/>
      <c r="X802" s="326"/>
      <c r="Y802" s="326"/>
      <c r="Z802" s="326"/>
    </row>
    <row r="803" spans="1:26" ht="12" customHeight="1">
      <c r="A803" s="354"/>
      <c r="B803" s="326"/>
      <c r="C803" s="326"/>
      <c r="D803" s="326"/>
      <c r="E803" s="326"/>
      <c r="F803" s="326"/>
      <c r="G803" s="326"/>
      <c r="H803" s="326"/>
      <c r="I803" s="326"/>
      <c r="J803" s="351"/>
      <c r="K803" s="352"/>
      <c r="L803" s="326"/>
      <c r="M803" s="326"/>
      <c r="N803" s="326"/>
      <c r="O803" s="326"/>
      <c r="P803" s="326"/>
      <c r="Q803" s="326"/>
      <c r="R803" s="326"/>
      <c r="S803" s="326"/>
      <c r="T803" s="326"/>
      <c r="U803" s="326"/>
      <c r="V803" s="326"/>
      <c r="W803" s="326"/>
      <c r="X803" s="326"/>
      <c r="Y803" s="326"/>
      <c r="Z803" s="326"/>
    </row>
    <row r="804" spans="1:26" ht="12" customHeight="1">
      <c r="A804" s="354"/>
      <c r="B804" s="326"/>
      <c r="C804" s="326"/>
      <c r="D804" s="326"/>
      <c r="E804" s="326"/>
      <c r="F804" s="326"/>
      <c r="G804" s="326"/>
      <c r="H804" s="326"/>
      <c r="I804" s="326"/>
      <c r="J804" s="351"/>
      <c r="K804" s="352"/>
      <c r="L804" s="326"/>
      <c r="M804" s="326"/>
      <c r="N804" s="326"/>
      <c r="O804" s="326"/>
      <c r="P804" s="326"/>
      <c r="Q804" s="326"/>
      <c r="R804" s="326"/>
      <c r="S804" s="326"/>
      <c r="T804" s="326"/>
      <c r="U804" s="326"/>
      <c r="V804" s="326"/>
      <c r="W804" s="326"/>
      <c r="X804" s="326"/>
      <c r="Y804" s="326"/>
      <c r="Z804" s="326"/>
    </row>
    <row r="805" spans="1:26" ht="12" customHeight="1">
      <c r="A805" s="354"/>
      <c r="B805" s="326"/>
      <c r="C805" s="326"/>
      <c r="D805" s="326"/>
      <c r="E805" s="326"/>
      <c r="F805" s="326"/>
      <c r="G805" s="326"/>
      <c r="H805" s="326"/>
      <c r="I805" s="326"/>
      <c r="J805" s="351"/>
      <c r="K805" s="352"/>
      <c r="L805" s="326"/>
      <c r="M805" s="326"/>
      <c r="N805" s="326"/>
      <c r="O805" s="326"/>
      <c r="P805" s="326"/>
      <c r="Q805" s="326"/>
      <c r="R805" s="326"/>
      <c r="S805" s="326"/>
      <c r="T805" s="326"/>
      <c r="U805" s="326"/>
      <c r="V805" s="326"/>
      <c r="W805" s="326"/>
      <c r="X805" s="326"/>
      <c r="Y805" s="326"/>
      <c r="Z805" s="326"/>
    </row>
    <row r="806" spans="1:26" ht="12" customHeight="1">
      <c r="A806" s="354"/>
      <c r="B806" s="326"/>
      <c r="C806" s="326"/>
      <c r="D806" s="326"/>
      <c r="E806" s="326"/>
      <c r="F806" s="326"/>
      <c r="G806" s="326"/>
      <c r="H806" s="326"/>
      <c r="I806" s="326"/>
      <c r="J806" s="351"/>
      <c r="K806" s="352"/>
      <c r="L806" s="326"/>
      <c r="M806" s="326"/>
      <c r="N806" s="326"/>
      <c r="O806" s="326"/>
      <c r="P806" s="326"/>
      <c r="Q806" s="326"/>
      <c r="R806" s="326"/>
      <c r="S806" s="326"/>
      <c r="T806" s="326"/>
      <c r="U806" s="326"/>
      <c r="V806" s="326"/>
      <c r="W806" s="326"/>
      <c r="X806" s="326"/>
      <c r="Y806" s="326"/>
      <c r="Z806" s="326"/>
    </row>
    <row r="807" spans="1:26" ht="12" customHeight="1">
      <c r="A807" s="354"/>
      <c r="B807" s="326"/>
      <c r="C807" s="326"/>
      <c r="D807" s="326"/>
      <c r="E807" s="326"/>
      <c r="F807" s="326"/>
      <c r="G807" s="326"/>
      <c r="H807" s="326"/>
      <c r="I807" s="326"/>
      <c r="J807" s="351"/>
      <c r="K807" s="352"/>
      <c r="L807" s="326"/>
      <c r="M807" s="326"/>
      <c r="N807" s="326"/>
      <c r="O807" s="326"/>
      <c r="P807" s="326"/>
      <c r="Q807" s="326"/>
      <c r="R807" s="326"/>
      <c r="S807" s="326"/>
      <c r="T807" s="326"/>
      <c r="U807" s="326"/>
      <c r="V807" s="326"/>
      <c r="W807" s="326"/>
      <c r="X807" s="326"/>
      <c r="Y807" s="326"/>
      <c r="Z807" s="326"/>
    </row>
    <row r="808" spans="1:26" ht="12" customHeight="1">
      <c r="A808" s="354"/>
      <c r="B808" s="326"/>
      <c r="C808" s="326"/>
      <c r="D808" s="326"/>
      <c r="E808" s="326"/>
      <c r="F808" s="326"/>
      <c r="G808" s="326"/>
      <c r="H808" s="326"/>
      <c r="I808" s="326"/>
      <c r="J808" s="351"/>
      <c r="K808" s="352"/>
      <c r="L808" s="326"/>
      <c r="M808" s="326"/>
      <c r="N808" s="326"/>
      <c r="O808" s="326"/>
      <c r="P808" s="326"/>
      <c r="Q808" s="326"/>
      <c r="R808" s="326"/>
      <c r="S808" s="326"/>
      <c r="T808" s="326"/>
      <c r="U808" s="326"/>
      <c r="V808" s="326"/>
      <c r="W808" s="326"/>
      <c r="X808" s="326"/>
      <c r="Y808" s="326"/>
      <c r="Z808" s="326"/>
    </row>
    <row r="809" spans="1:26" ht="12" customHeight="1">
      <c r="A809" s="354"/>
      <c r="B809" s="326"/>
      <c r="C809" s="326"/>
      <c r="D809" s="326"/>
      <c r="E809" s="326"/>
      <c r="F809" s="326"/>
      <c r="G809" s="326"/>
      <c r="H809" s="326"/>
      <c r="I809" s="326"/>
      <c r="J809" s="351"/>
      <c r="K809" s="352"/>
      <c r="L809" s="326"/>
      <c r="M809" s="326"/>
      <c r="N809" s="326"/>
      <c r="O809" s="326"/>
      <c r="P809" s="326"/>
      <c r="Q809" s="326"/>
      <c r="R809" s="326"/>
      <c r="S809" s="326"/>
      <c r="T809" s="326"/>
      <c r="U809" s="326"/>
      <c r="V809" s="326"/>
      <c r="W809" s="326"/>
      <c r="X809" s="326"/>
      <c r="Y809" s="326"/>
      <c r="Z809" s="326"/>
    </row>
    <row r="810" spans="1:26" ht="12" customHeight="1">
      <c r="A810" s="354"/>
      <c r="B810" s="326"/>
      <c r="C810" s="326"/>
      <c r="D810" s="326"/>
      <c r="E810" s="326"/>
      <c r="F810" s="326"/>
      <c r="G810" s="326"/>
      <c r="H810" s="326"/>
      <c r="I810" s="326"/>
      <c r="J810" s="351"/>
      <c r="K810" s="352"/>
      <c r="L810" s="326"/>
      <c r="M810" s="326"/>
      <c r="N810" s="326"/>
      <c r="O810" s="326"/>
      <c r="P810" s="326"/>
      <c r="Q810" s="326"/>
      <c r="R810" s="326"/>
      <c r="S810" s="326"/>
      <c r="T810" s="326"/>
      <c r="U810" s="326"/>
      <c r="V810" s="326"/>
      <c r="W810" s="326"/>
      <c r="X810" s="326"/>
      <c r="Y810" s="326"/>
      <c r="Z810" s="326"/>
    </row>
    <row r="811" spans="1:26" ht="12" customHeight="1">
      <c r="A811" s="354"/>
      <c r="B811" s="326"/>
      <c r="C811" s="326"/>
      <c r="D811" s="326"/>
      <c r="E811" s="326"/>
      <c r="F811" s="326"/>
      <c r="G811" s="326"/>
      <c r="H811" s="326"/>
      <c r="I811" s="326"/>
      <c r="J811" s="351"/>
      <c r="K811" s="352"/>
      <c r="L811" s="326"/>
      <c r="M811" s="326"/>
      <c r="N811" s="326"/>
      <c r="O811" s="326"/>
      <c r="P811" s="326"/>
      <c r="Q811" s="326"/>
      <c r="R811" s="326"/>
      <c r="S811" s="326"/>
      <c r="T811" s="326"/>
      <c r="U811" s="326"/>
      <c r="V811" s="326"/>
      <c r="W811" s="326"/>
      <c r="X811" s="326"/>
      <c r="Y811" s="326"/>
      <c r="Z811" s="326"/>
    </row>
    <row r="812" spans="1:26" ht="12" customHeight="1">
      <c r="A812" s="354"/>
      <c r="B812" s="326"/>
      <c r="C812" s="326"/>
      <c r="D812" s="326"/>
      <c r="E812" s="326"/>
      <c r="F812" s="326"/>
      <c r="G812" s="326"/>
      <c r="H812" s="326"/>
      <c r="I812" s="326"/>
      <c r="J812" s="351"/>
      <c r="K812" s="352"/>
      <c r="L812" s="326"/>
      <c r="M812" s="326"/>
      <c r="N812" s="326"/>
      <c r="O812" s="326"/>
      <c r="P812" s="326"/>
      <c r="Q812" s="326"/>
      <c r="R812" s="326"/>
      <c r="S812" s="326"/>
      <c r="T812" s="326"/>
      <c r="U812" s="326"/>
      <c r="V812" s="326"/>
      <c r="W812" s="326"/>
      <c r="X812" s="326"/>
      <c r="Y812" s="326"/>
      <c r="Z812" s="326"/>
    </row>
    <row r="813" spans="1:26" ht="12" customHeight="1">
      <c r="A813" s="354"/>
      <c r="B813" s="326"/>
      <c r="C813" s="326"/>
      <c r="D813" s="326"/>
      <c r="E813" s="326"/>
      <c r="F813" s="326"/>
      <c r="G813" s="326"/>
      <c r="H813" s="326"/>
      <c r="I813" s="326"/>
      <c r="J813" s="351"/>
      <c r="K813" s="352"/>
      <c r="L813" s="326"/>
      <c r="M813" s="326"/>
      <c r="N813" s="326"/>
      <c r="O813" s="326"/>
      <c r="P813" s="326"/>
      <c r="Q813" s="326"/>
      <c r="R813" s="326"/>
      <c r="S813" s="326"/>
      <c r="T813" s="326"/>
      <c r="U813" s="326"/>
      <c r="V813" s="326"/>
      <c r="W813" s="326"/>
      <c r="X813" s="326"/>
      <c r="Y813" s="326"/>
      <c r="Z813" s="326"/>
    </row>
    <row r="814" spans="1:26" ht="12" customHeight="1">
      <c r="A814" s="354"/>
      <c r="B814" s="326"/>
      <c r="C814" s="326"/>
      <c r="D814" s="326"/>
      <c r="E814" s="326"/>
      <c r="F814" s="326"/>
      <c r="G814" s="326"/>
      <c r="H814" s="326"/>
      <c r="I814" s="326"/>
      <c r="J814" s="351"/>
      <c r="K814" s="352"/>
      <c r="L814" s="326"/>
      <c r="M814" s="326"/>
      <c r="N814" s="326"/>
      <c r="O814" s="326"/>
      <c r="P814" s="326"/>
      <c r="Q814" s="326"/>
      <c r="R814" s="326"/>
      <c r="S814" s="326"/>
      <c r="T814" s="326"/>
      <c r="U814" s="326"/>
      <c r="V814" s="326"/>
      <c r="W814" s="326"/>
      <c r="X814" s="326"/>
      <c r="Y814" s="326"/>
      <c r="Z814" s="326"/>
    </row>
    <row r="815" spans="1:26" ht="12" customHeight="1">
      <c r="A815" s="354"/>
      <c r="B815" s="326"/>
      <c r="C815" s="326"/>
      <c r="D815" s="326"/>
      <c r="E815" s="326"/>
      <c r="F815" s="326"/>
      <c r="G815" s="326"/>
      <c r="H815" s="326"/>
      <c r="I815" s="326"/>
      <c r="J815" s="351"/>
      <c r="K815" s="352"/>
      <c r="L815" s="326"/>
      <c r="M815" s="326"/>
      <c r="N815" s="326"/>
      <c r="O815" s="326"/>
      <c r="P815" s="326"/>
      <c r="Q815" s="326"/>
      <c r="R815" s="326"/>
      <c r="S815" s="326"/>
      <c r="T815" s="326"/>
      <c r="U815" s="326"/>
      <c r="V815" s="326"/>
      <c r="W815" s="326"/>
      <c r="X815" s="326"/>
      <c r="Y815" s="326"/>
      <c r="Z815" s="326"/>
    </row>
    <row r="816" spans="1:26" ht="12" customHeight="1">
      <c r="A816" s="354"/>
      <c r="B816" s="326"/>
      <c r="C816" s="326"/>
      <c r="D816" s="326"/>
      <c r="E816" s="326"/>
      <c r="F816" s="326"/>
      <c r="G816" s="326"/>
      <c r="H816" s="326"/>
      <c r="I816" s="326"/>
      <c r="J816" s="351"/>
      <c r="K816" s="352"/>
      <c r="L816" s="326"/>
      <c r="M816" s="326"/>
      <c r="N816" s="326"/>
      <c r="O816" s="326"/>
      <c r="P816" s="326"/>
      <c r="Q816" s="326"/>
      <c r="R816" s="326"/>
      <c r="S816" s="326"/>
      <c r="T816" s="326"/>
      <c r="U816" s="326"/>
      <c r="V816" s="326"/>
      <c r="W816" s="326"/>
      <c r="X816" s="326"/>
      <c r="Y816" s="326"/>
      <c r="Z816" s="326"/>
    </row>
    <row r="817" spans="1:26" ht="12" customHeight="1">
      <c r="A817" s="354"/>
      <c r="B817" s="326"/>
      <c r="C817" s="326"/>
      <c r="D817" s="326"/>
      <c r="E817" s="326"/>
      <c r="F817" s="326"/>
      <c r="G817" s="326"/>
      <c r="H817" s="326"/>
      <c r="I817" s="326"/>
      <c r="J817" s="351"/>
      <c r="K817" s="352"/>
      <c r="L817" s="326"/>
      <c r="M817" s="326"/>
      <c r="N817" s="326"/>
      <c r="O817" s="326"/>
      <c r="P817" s="326"/>
      <c r="Q817" s="326"/>
      <c r="R817" s="326"/>
      <c r="S817" s="326"/>
      <c r="T817" s="326"/>
      <c r="U817" s="326"/>
      <c r="V817" s="326"/>
      <c r="W817" s="326"/>
      <c r="X817" s="326"/>
      <c r="Y817" s="326"/>
      <c r="Z817" s="326"/>
    </row>
    <row r="818" spans="1:26" ht="12" customHeight="1">
      <c r="A818" s="354"/>
      <c r="B818" s="326"/>
      <c r="C818" s="326"/>
      <c r="D818" s="326"/>
      <c r="E818" s="326"/>
      <c r="F818" s="326"/>
      <c r="G818" s="326"/>
      <c r="H818" s="326"/>
      <c r="I818" s="326"/>
      <c r="J818" s="351"/>
      <c r="K818" s="352"/>
      <c r="L818" s="326"/>
      <c r="M818" s="326"/>
      <c r="N818" s="326"/>
      <c r="O818" s="326"/>
      <c r="P818" s="326"/>
      <c r="Q818" s="326"/>
      <c r="R818" s="326"/>
      <c r="S818" s="326"/>
      <c r="T818" s="326"/>
      <c r="U818" s="326"/>
      <c r="V818" s="326"/>
      <c r="W818" s="326"/>
      <c r="X818" s="326"/>
      <c r="Y818" s="326"/>
      <c r="Z818" s="326"/>
    </row>
    <row r="819" spans="1:26" ht="12" customHeight="1">
      <c r="A819" s="354"/>
      <c r="B819" s="326"/>
      <c r="C819" s="326"/>
      <c r="D819" s="326"/>
      <c r="E819" s="326"/>
      <c r="F819" s="326"/>
      <c r="G819" s="326"/>
      <c r="H819" s="326"/>
      <c r="I819" s="326"/>
      <c r="J819" s="351"/>
      <c r="K819" s="352"/>
      <c r="L819" s="326"/>
      <c r="M819" s="326"/>
      <c r="N819" s="326"/>
      <c r="O819" s="326"/>
      <c r="P819" s="326"/>
      <c r="Q819" s="326"/>
      <c r="R819" s="326"/>
      <c r="S819" s="326"/>
      <c r="T819" s="326"/>
      <c r="U819" s="326"/>
      <c r="V819" s="326"/>
      <c r="W819" s="326"/>
      <c r="X819" s="326"/>
      <c r="Y819" s="326"/>
      <c r="Z819" s="326"/>
    </row>
    <row r="820" spans="1:26" ht="12" customHeight="1">
      <c r="A820" s="354"/>
      <c r="B820" s="326"/>
      <c r="C820" s="326"/>
      <c r="D820" s="326"/>
      <c r="E820" s="326"/>
      <c r="F820" s="326"/>
      <c r="G820" s="326"/>
      <c r="H820" s="326"/>
      <c r="I820" s="326"/>
      <c r="J820" s="351"/>
      <c r="K820" s="352"/>
      <c r="L820" s="326"/>
      <c r="M820" s="326"/>
      <c r="N820" s="326"/>
      <c r="O820" s="326"/>
      <c r="P820" s="326"/>
      <c r="Q820" s="326"/>
      <c r="R820" s="326"/>
      <c r="S820" s="326"/>
      <c r="T820" s="326"/>
      <c r="U820" s="326"/>
      <c r="V820" s="326"/>
      <c r="W820" s="326"/>
      <c r="X820" s="326"/>
      <c r="Y820" s="326"/>
      <c r="Z820" s="326"/>
    </row>
    <row r="821" spans="1:26" ht="12" customHeight="1">
      <c r="A821" s="354"/>
      <c r="B821" s="326"/>
      <c r="C821" s="326"/>
      <c r="D821" s="326"/>
      <c r="E821" s="326"/>
      <c r="F821" s="326"/>
      <c r="G821" s="326"/>
      <c r="H821" s="326"/>
      <c r="I821" s="326"/>
      <c r="J821" s="351"/>
      <c r="K821" s="352"/>
      <c r="L821" s="326"/>
      <c r="M821" s="326"/>
      <c r="N821" s="326"/>
      <c r="O821" s="326"/>
      <c r="P821" s="326"/>
      <c r="Q821" s="326"/>
      <c r="R821" s="326"/>
      <c r="S821" s="326"/>
      <c r="T821" s="326"/>
      <c r="U821" s="326"/>
      <c r="V821" s="326"/>
      <c r="W821" s="326"/>
      <c r="X821" s="326"/>
      <c r="Y821" s="326"/>
      <c r="Z821" s="326"/>
    </row>
    <row r="822" spans="1:26" ht="12" customHeight="1">
      <c r="A822" s="354"/>
      <c r="B822" s="326"/>
      <c r="C822" s="326"/>
      <c r="D822" s="326"/>
      <c r="E822" s="326"/>
      <c r="F822" s="326"/>
      <c r="G822" s="326"/>
      <c r="H822" s="326"/>
      <c r="I822" s="326"/>
      <c r="J822" s="351"/>
      <c r="K822" s="352"/>
      <c r="L822" s="326"/>
      <c r="M822" s="326"/>
      <c r="N822" s="326"/>
      <c r="O822" s="326"/>
      <c r="P822" s="326"/>
      <c r="Q822" s="326"/>
      <c r="R822" s="326"/>
      <c r="S822" s="326"/>
      <c r="T822" s="326"/>
      <c r="U822" s="326"/>
      <c r="V822" s="326"/>
      <c r="W822" s="326"/>
      <c r="X822" s="326"/>
      <c r="Y822" s="326"/>
      <c r="Z822" s="326"/>
    </row>
    <row r="823" spans="1:26" ht="12" customHeight="1">
      <c r="A823" s="354"/>
      <c r="B823" s="326"/>
      <c r="C823" s="326"/>
      <c r="D823" s="326"/>
      <c r="E823" s="326"/>
      <c r="F823" s="326"/>
      <c r="G823" s="326"/>
      <c r="H823" s="326"/>
      <c r="I823" s="326"/>
      <c r="J823" s="351"/>
      <c r="K823" s="352"/>
      <c r="L823" s="326"/>
      <c r="M823" s="326"/>
      <c r="N823" s="326"/>
      <c r="O823" s="326"/>
      <c r="P823" s="326"/>
      <c r="Q823" s="326"/>
      <c r="R823" s="326"/>
      <c r="S823" s="326"/>
      <c r="T823" s="326"/>
      <c r="U823" s="326"/>
      <c r="V823" s="326"/>
      <c r="W823" s="326"/>
      <c r="X823" s="326"/>
      <c r="Y823" s="326"/>
      <c r="Z823" s="326"/>
    </row>
    <row r="824" spans="1:26" ht="12" customHeight="1">
      <c r="A824" s="354"/>
      <c r="B824" s="326"/>
      <c r="C824" s="326"/>
      <c r="D824" s="326"/>
      <c r="E824" s="326"/>
      <c r="F824" s="326"/>
      <c r="G824" s="326"/>
      <c r="H824" s="326"/>
      <c r="I824" s="326"/>
      <c r="J824" s="351"/>
      <c r="K824" s="352"/>
      <c r="L824" s="326"/>
      <c r="M824" s="326"/>
      <c r="N824" s="326"/>
      <c r="O824" s="326"/>
      <c r="P824" s="326"/>
      <c r="Q824" s="326"/>
      <c r="R824" s="326"/>
      <c r="S824" s="326"/>
      <c r="T824" s="326"/>
      <c r="U824" s="326"/>
      <c r="V824" s="326"/>
      <c r="W824" s="326"/>
      <c r="X824" s="326"/>
      <c r="Y824" s="326"/>
      <c r="Z824" s="326"/>
    </row>
    <row r="825" spans="1:26" ht="12" customHeight="1">
      <c r="A825" s="354"/>
      <c r="B825" s="326"/>
      <c r="C825" s="326"/>
      <c r="D825" s="326"/>
      <c r="E825" s="326"/>
      <c r="F825" s="326"/>
      <c r="G825" s="326"/>
      <c r="H825" s="326"/>
      <c r="I825" s="326"/>
      <c r="J825" s="351"/>
      <c r="K825" s="352"/>
      <c r="L825" s="326"/>
      <c r="M825" s="326"/>
      <c r="N825" s="326"/>
      <c r="O825" s="326"/>
      <c r="P825" s="326"/>
      <c r="Q825" s="326"/>
      <c r="R825" s="326"/>
      <c r="S825" s="326"/>
      <c r="T825" s="326"/>
      <c r="U825" s="326"/>
      <c r="V825" s="326"/>
      <c r="W825" s="326"/>
      <c r="X825" s="326"/>
      <c r="Y825" s="326"/>
      <c r="Z825" s="326"/>
    </row>
    <row r="826" spans="1:26" ht="12" customHeight="1">
      <c r="A826" s="354"/>
      <c r="B826" s="326"/>
      <c r="C826" s="326"/>
      <c r="D826" s="326"/>
      <c r="E826" s="326"/>
      <c r="F826" s="326"/>
      <c r="G826" s="326"/>
      <c r="H826" s="326"/>
      <c r="I826" s="326"/>
      <c r="J826" s="351"/>
      <c r="K826" s="352"/>
      <c r="L826" s="326"/>
      <c r="M826" s="326"/>
      <c r="N826" s="326"/>
      <c r="O826" s="326"/>
      <c r="P826" s="326"/>
      <c r="Q826" s="326"/>
      <c r="R826" s="326"/>
      <c r="S826" s="326"/>
      <c r="T826" s="326"/>
      <c r="U826" s="326"/>
      <c r="V826" s="326"/>
      <c r="W826" s="326"/>
      <c r="X826" s="326"/>
      <c r="Y826" s="326"/>
      <c r="Z826" s="326"/>
    </row>
    <row r="827" spans="1:26" ht="12" customHeight="1">
      <c r="A827" s="354"/>
      <c r="B827" s="326"/>
      <c r="C827" s="326"/>
      <c r="D827" s="326"/>
      <c r="E827" s="326"/>
      <c r="F827" s="326"/>
      <c r="G827" s="326"/>
      <c r="H827" s="326"/>
      <c r="I827" s="326"/>
      <c r="J827" s="351"/>
      <c r="K827" s="352"/>
      <c r="L827" s="326"/>
      <c r="M827" s="326"/>
      <c r="N827" s="326"/>
      <c r="O827" s="326"/>
      <c r="P827" s="326"/>
      <c r="Q827" s="326"/>
      <c r="R827" s="326"/>
      <c r="S827" s="326"/>
      <c r="T827" s="326"/>
      <c r="U827" s="326"/>
      <c r="V827" s="326"/>
      <c r="W827" s="326"/>
      <c r="X827" s="326"/>
      <c r="Y827" s="326"/>
      <c r="Z827" s="326"/>
    </row>
    <row r="828" spans="1:26" ht="12" customHeight="1">
      <c r="A828" s="354"/>
      <c r="B828" s="326"/>
      <c r="C828" s="326"/>
      <c r="D828" s="326"/>
      <c r="E828" s="326"/>
      <c r="F828" s="326"/>
      <c r="G828" s="326"/>
      <c r="H828" s="326"/>
      <c r="I828" s="326"/>
      <c r="J828" s="351"/>
      <c r="K828" s="352"/>
      <c r="L828" s="326"/>
      <c r="M828" s="326"/>
      <c r="N828" s="326"/>
      <c r="O828" s="326"/>
      <c r="P828" s="326"/>
      <c r="Q828" s="326"/>
      <c r="R828" s="326"/>
      <c r="S828" s="326"/>
      <c r="T828" s="326"/>
      <c r="U828" s="326"/>
      <c r="V828" s="326"/>
      <c r="W828" s="326"/>
      <c r="X828" s="326"/>
      <c r="Y828" s="326"/>
      <c r="Z828" s="326"/>
    </row>
    <row r="829" spans="1:26" ht="12" customHeight="1">
      <c r="A829" s="354"/>
      <c r="B829" s="326"/>
      <c r="C829" s="326"/>
      <c r="D829" s="326"/>
      <c r="E829" s="326"/>
      <c r="F829" s="326"/>
      <c r="G829" s="326"/>
      <c r="H829" s="326"/>
      <c r="I829" s="326"/>
      <c r="J829" s="351"/>
      <c r="K829" s="352"/>
      <c r="L829" s="326"/>
      <c r="M829" s="326"/>
      <c r="N829" s="326"/>
      <c r="O829" s="326"/>
      <c r="P829" s="326"/>
      <c r="Q829" s="326"/>
      <c r="R829" s="326"/>
      <c r="S829" s="326"/>
      <c r="T829" s="326"/>
      <c r="U829" s="326"/>
      <c r="V829" s="326"/>
      <c r="W829" s="326"/>
      <c r="X829" s="326"/>
      <c r="Y829" s="326"/>
      <c r="Z829" s="326"/>
    </row>
    <row r="830" spans="1:26" ht="12" customHeight="1">
      <c r="A830" s="354"/>
      <c r="B830" s="326"/>
      <c r="C830" s="326"/>
      <c r="D830" s="326"/>
      <c r="E830" s="326"/>
      <c r="F830" s="326"/>
      <c r="G830" s="326"/>
      <c r="H830" s="326"/>
      <c r="I830" s="326"/>
      <c r="J830" s="351"/>
      <c r="K830" s="352"/>
      <c r="L830" s="326"/>
      <c r="M830" s="326"/>
      <c r="N830" s="326"/>
      <c r="O830" s="326"/>
      <c r="P830" s="326"/>
      <c r="Q830" s="326"/>
      <c r="R830" s="326"/>
      <c r="S830" s="326"/>
      <c r="T830" s="326"/>
      <c r="U830" s="326"/>
      <c r="V830" s="326"/>
      <c r="W830" s="326"/>
      <c r="X830" s="326"/>
      <c r="Y830" s="326"/>
      <c r="Z830" s="326"/>
    </row>
    <row r="831" spans="1:26" ht="12" customHeight="1">
      <c r="A831" s="354"/>
      <c r="B831" s="326"/>
      <c r="C831" s="326"/>
      <c r="D831" s="326"/>
      <c r="E831" s="326"/>
      <c r="F831" s="326"/>
      <c r="G831" s="326"/>
      <c r="H831" s="326"/>
      <c r="I831" s="326"/>
      <c r="J831" s="351"/>
      <c r="K831" s="352"/>
      <c r="L831" s="326"/>
      <c r="M831" s="326"/>
      <c r="N831" s="326"/>
      <c r="O831" s="326"/>
      <c r="P831" s="326"/>
      <c r="Q831" s="326"/>
      <c r="R831" s="326"/>
      <c r="S831" s="326"/>
      <c r="T831" s="326"/>
      <c r="U831" s="326"/>
      <c r="V831" s="326"/>
      <c r="W831" s="326"/>
      <c r="X831" s="326"/>
      <c r="Y831" s="326"/>
      <c r="Z831" s="326"/>
    </row>
    <row r="832" spans="1:26" ht="12" customHeight="1">
      <c r="A832" s="354"/>
      <c r="B832" s="326"/>
      <c r="C832" s="326"/>
      <c r="D832" s="326"/>
      <c r="E832" s="326"/>
      <c r="F832" s="326"/>
      <c r="G832" s="326"/>
      <c r="H832" s="326"/>
      <c r="I832" s="326"/>
      <c r="J832" s="351"/>
      <c r="K832" s="352"/>
      <c r="L832" s="326"/>
      <c r="M832" s="326"/>
      <c r="N832" s="326"/>
      <c r="O832" s="326"/>
      <c r="P832" s="326"/>
      <c r="Q832" s="326"/>
      <c r="R832" s="326"/>
      <c r="S832" s="326"/>
      <c r="T832" s="326"/>
      <c r="U832" s="326"/>
      <c r="V832" s="326"/>
      <c r="W832" s="326"/>
      <c r="X832" s="326"/>
      <c r="Y832" s="326"/>
      <c r="Z832" s="326"/>
    </row>
    <row r="833" spans="1:26" ht="12" customHeight="1">
      <c r="A833" s="354"/>
      <c r="B833" s="326"/>
      <c r="C833" s="326"/>
      <c r="D833" s="326"/>
      <c r="E833" s="326"/>
      <c r="F833" s="326"/>
      <c r="G833" s="326"/>
      <c r="H833" s="326"/>
      <c r="I833" s="326"/>
      <c r="J833" s="351"/>
      <c r="K833" s="352"/>
      <c r="L833" s="326"/>
      <c r="M833" s="326"/>
      <c r="N833" s="326"/>
      <c r="O833" s="326"/>
      <c r="P833" s="326"/>
      <c r="Q833" s="326"/>
      <c r="R833" s="326"/>
      <c r="S833" s="326"/>
      <c r="T833" s="326"/>
      <c r="U833" s="326"/>
      <c r="V833" s="326"/>
      <c r="W833" s="326"/>
      <c r="X833" s="326"/>
      <c r="Y833" s="326"/>
      <c r="Z833" s="326"/>
    </row>
    <row r="834" spans="1:26" ht="12" customHeight="1">
      <c r="A834" s="354"/>
      <c r="B834" s="326"/>
      <c r="C834" s="326"/>
      <c r="D834" s="326"/>
      <c r="E834" s="326"/>
      <c r="F834" s="326"/>
      <c r="G834" s="326"/>
      <c r="H834" s="326"/>
      <c r="I834" s="326"/>
      <c r="J834" s="351"/>
      <c r="K834" s="352"/>
      <c r="L834" s="326"/>
      <c r="M834" s="326"/>
      <c r="N834" s="326"/>
      <c r="O834" s="326"/>
      <c r="P834" s="326"/>
      <c r="Q834" s="326"/>
      <c r="R834" s="326"/>
      <c r="S834" s="326"/>
      <c r="T834" s="326"/>
      <c r="U834" s="326"/>
      <c r="V834" s="326"/>
      <c r="W834" s="326"/>
      <c r="X834" s="326"/>
      <c r="Y834" s="326"/>
      <c r="Z834" s="326"/>
    </row>
    <row r="835" spans="1:26" ht="12" customHeight="1">
      <c r="A835" s="354"/>
      <c r="B835" s="326"/>
      <c r="C835" s="326"/>
      <c r="D835" s="326"/>
      <c r="E835" s="326"/>
      <c r="F835" s="326"/>
      <c r="G835" s="326"/>
      <c r="H835" s="326"/>
      <c r="I835" s="326"/>
      <c r="J835" s="351"/>
      <c r="K835" s="352"/>
      <c r="L835" s="326"/>
      <c r="M835" s="326"/>
      <c r="N835" s="326"/>
      <c r="O835" s="326"/>
      <c r="P835" s="326"/>
      <c r="Q835" s="326"/>
      <c r="R835" s="326"/>
      <c r="S835" s="326"/>
      <c r="T835" s="326"/>
      <c r="U835" s="326"/>
      <c r="V835" s="326"/>
      <c r="W835" s="326"/>
      <c r="X835" s="326"/>
      <c r="Y835" s="326"/>
      <c r="Z835" s="326"/>
    </row>
    <row r="836" spans="1:26" ht="12" customHeight="1">
      <c r="A836" s="354"/>
      <c r="B836" s="326"/>
      <c r="C836" s="326"/>
      <c r="D836" s="326"/>
      <c r="E836" s="326"/>
      <c r="F836" s="326"/>
      <c r="G836" s="326"/>
      <c r="H836" s="326"/>
      <c r="I836" s="326"/>
      <c r="J836" s="351"/>
      <c r="K836" s="352"/>
      <c r="L836" s="326"/>
      <c r="M836" s="326"/>
      <c r="N836" s="326"/>
      <c r="O836" s="326"/>
      <c r="P836" s="326"/>
      <c r="Q836" s="326"/>
      <c r="R836" s="326"/>
      <c r="S836" s="326"/>
      <c r="T836" s="326"/>
      <c r="U836" s="326"/>
      <c r="V836" s="326"/>
      <c r="W836" s="326"/>
      <c r="X836" s="326"/>
      <c r="Y836" s="326"/>
      <c r="Z836" s="326"/>
    </row>
    <row r="837" spans="1:26" ht="12" customHeight="1">
      <c r="A837" s="354"/>
      <c r="B837" s="326"/>
      <c r="C837" s="326"/>
      <c r="D837" s="326"/>
      <c r="E837" s="326"/>
      <c r="F837" s="326"/>
      <c r="G837" s="326"/>
      <c r="H837" s="326"/>
      <c r="I837" s="326"/>
      <c r="J837" s="351"/>
      <c r="K837" s="352"/>
      <c r="L837" s="326"/>
      <c r="M837" s="326"/>
      <c r="N837" s="326"/>
      <c r="O837" s="326"/>
      <c r="P837" s="326"/>
      <c r="Q837" s="326"/>
      <c r="R837" s="326"/>
      <c r="S837" s="326"/>
      <c r="T837" s="326"/>
      <c r="U837" s="326"/>
      <c r="V837" s="326"/>
      <c r="W837" s="326"/>
      <c r="X837" s="326"/>
      <c r="Y837" s="326"/>
      <c r="Z837" s="326"/>
    </row>
    <row r="838" spans="1:26" ht="12" customHeight="1">
      <c r="A838" s="354"/>
      <c r="B838" s="326"/>
      <c r="C838" s="326"/>
      <c r="D838" s="326"/>
      <c r="E838" s="326"/>
      <c r="F838" s="326"/>
      <c r="G838" s="326"/>
      <c r="H838" s="326"/>
      <c r="I838" s="326"/>
      <c r="J838" s="351"/>
      <c r="K838" s="352"/>
      <c r="L838" s="326"/>
      <c r="M838" s="326"/>
      <c r="N838" s="326"/>
      <c r="O838" s="326"/>
      <c r="P838" s="326"/>
      <c r="Q838" s="326"/>
      <c r="R838" s="326"/>
      <c r="S838" s="326"/>
      <c r="T838" s="326"/>
      <c r="U838" s="326"/>
      <c r="V838" s="326"/>
      <c r="W838" s="326"/>
      <c r="X838" s="326"/>
      <c r="Y838" s="326"/>
      <c r="Z838" s="326"/>
    </row>
    <row r="839" spans="1:26" ht="12" customHeight="1">
      <c r="A839" s="354"/>
      <c r="B839" s="326"/>
      <c r="C839" s="326"/>
      <c r="D839" s="326"/>
      <c r="E839" s="326"/>
      <c r="F839" s="326"/>
      <c r="G839" s="326"/>
      <c r="H839" s="326"/>
      <c r="I839" s="326"/>
      <c r="J839" s="351"/>
      <c r="K839" s="352"/>
      <c r="L839" s="326"/>
      <c r="M839" s="326"/>
      <c r="N839" s="326"/>
      <c r="O839" s="326"/>
      <c r="P839" s="326"/>
      <c r="Q839" s="326"/>
      <c r="R839" s="326"/>
      <c r="S839" s="326"/>
      <c r="T839" s="326"/>
      <c r="U839" s="326"/>
      <c r="V839" s="326"/>
      <c r="W839" s="326"/>
      <c r="X839" s="326"/>
      <c r="Y839" s="326"/>
      <c r="Z839" s="326"/>
    </row>
    <row r="840" spans="1:26" ht="12" customHeight="1">
      <c r="A840" s="354"/>
      <c r="B840" s="326"/>
      <c r="C840" s="326"/>
      <c r="D840" s="326"/>
      <c r="E840" s="326"/>
      <c r="F840" s="326"/>
      <c r="G840" s="326"/>
      <c r="H840" s="326"/>
      <c r="I840" s="326"/>
      <c r="J840" s="351"/>
      <c r="K840" s="352"/>
      <c r="L840" s="326"/>
      <c r="M840" s="326"/>
      <c r="N840" s="326"/>
      <c r="O840" s="326"/>
      <c r="P840" s="326"/>
      <c r="Q840" s="326"/>
      <c r="R840" s="326"/>
      <c r="S840" s="326"/>
      <c r="T840" s="326"/>
      <c r="U840" s="326"/>
      <c r="V840" s="326"/>
      <c r="W840" s="326"/>
      <c r="X840" s="326"/>
      <c r="Y840" s="326"/>
      <c r="Z840" s="326"/>
    </row>
    <row r="841" spans="1:26" ht="12" customHeight="1">
      <c r="A841" s="354"/>
      <c r="B841" s="326"/>
      <c r="C841" s="326"/>
      <c r="D841" s="326"/>
      <c r="E841" s="326"/>
      <c r="F841" s="326"/>
      <c r="G841" s="326"/>
      <c r="H841" s="326"/>
      <c r="I841" s="326"/>
      <c r="J841" s="351"/>
      <c r="K841" s="352"/>
      <c r="L841" s="326"/>
      <c r="M841" s="326"/>
      <c r="N841" s="326"/>
      <c r="O841" s="326"/>
      <c r="P841" s="326"/>
      <c r="Q841" s="326"/>
      <c r="R841" s="326"/>
      <c r="S841" s="326"/>
      <c r="T841" s="326"/>
      <c r="U841" s="326"/>
      <c r="V841" s="326"/>
      <c r="W841" s="326"/>
      <c r="X841" s="326"/>
      <c r="Y841" s="326"/>
      <c r="Z841" s="326"/>
    </row>
    <row r="842" spans="1:26" ht="12" customHeight="1">
      <c r="A842" s="354"/>
      <c r="B842" s="326"/>
      <c r="C842" s="326"/>
      <c r="D842" s="326"/>
      <c r="E842" s="326"/>
      <c r="F842" s="326"/>
      <c r="G842" s="326"/>
      <c r="H842" s="326"/>
      <c r="I842" s="326"/>
      <c r="J842" s="351"/>
      <c r="K842" s="352"/>
      <c r="L842" s="326"/>
      <c r="M842" s="326"/>
      <c r="N842" s="326"/>
      <c r="O842" s="326"/>
      <c r="P842" s="326"/>
      <c r="Q842" s="326"/>
      <c r="R842" s="326"/>
      <c r="S842" s="326"/>
      <c r="T842" s="326"/>
      <c r="U842" s="326"/>
      <c r="V842" s="326"/>
      <c r="W842" s="326"/>
      <c r="X842" s="326"/>
      <c r="Y842" s="326"/>
      <c r="Z842" s="326"/>
    </row>
    <row r="843" spans="1:26" ht="12" customHeight="1">
      <c r="A843" s="354"/>
      <c r="B843" s="326"/>
      <c r="C843" s="326"/>
      <c r="D843" s="326"/>
      <c r="E843" s="326"/>
      <c r="F843" s="326"/>
      <c r="G843" s="326"/>
      <c r="H843" s="326"/>
      <c r="I843" s="326"/>
      <c r="J843" s="351"/>
      <c r="K843" s="352"/>
      <c r="L843" s="326"/>
      <c r="M843" s="326"/>
      <c r="N843" s="326"/>
      <c r="O843" s="326"/>
      <c r="P843" s="326"/>
      <c r="Q843" s="326"/>
      <c r="R843" s="326"/>
      <c r="S843" s="326"/>
      <c r="T843" s="326"/>
      <c r="U843" s="326"/>
      <c r="V843" s="326"/>
      <c r="W843" s="326"/>
      <c r="X843" s="326"/>
      <c r="Y843" s="326"/>
      <c r="Z843" s="326"/>
    </row>
    <row r="844" spans="1:26" ht="12" customHeight="1">
      <c r="A844" s="354"/>
      <c r="B844" s="326"/>
      <c r="C844" s="326"/>
      <c r="D844" s="326"/>
      <c r="E844" s="326"/>
      <c r="F844" s="326"/>
      <c r="G844" s="326"/>
      <c r="H844" s="326"/>
      <c r="I844" s="326"/>
      <c r="J844" s="351"/>
      <c r="K844" s="352"/>
      <c r="L844" s="326"/>
      <c r="M844" s="326"/>
      <c r="N844" s="326"/>
      <c r="O844" s="326"/>
      <c r="P844" s="326"/>
      <c r="Q844" s="326"/>
      <c r="R844" s="326"/>
      <c r="S844" s="326"/>
      <c r="T844" s="326"/>
      <c r="U844" s="326"/>
      <c r="V844" s="326"/>
      <c r="W844" s="326"/>
      <c r="X844" s="326"/>
      <c r="Y844" s="326"/>
      <c r="Z844" s="326"/>
    </row>
    <row r="845" spans="1:26" ht="12" customHeight="1">
      <c r="A845" s="354"/>
      <c r="B845" s="326"/>
      <c r="C845" s="326"/>
      <c r="D845" s="326"/>
      <c r="E845" s="326"/>
      <c r="F845" s="326"/>
      <c r="G845" s="326"/>
      <c r="H845" s="326"/>
      <c r="I845" s="326"/>
      <c r="J845" s="351"/>
      <c r="K845" s="352"/>
      <c r="L845" s="326"/>
      <c r="M845" s="326"/>
      <c r="N845" s="326"/>
      <c r="O845" s="326"/>
      <c r="P845" s="326"/>
      <c r="Q845" s="326"/>
      <c r="R845" s="326"/>
      <c r="S845" s="326"/>
      <c r="T845" s="326"/>
      <c r="U845" s="326"/>
      <c r="V845" s="326"/>
      <c r="W845" s="326"/>
      <c r="X845" s="326"/>
      <c r="Y845" s="326"/>
      <c r="Z845" s="326"/>
    </row>
    <row r="846" spans="1:26" ht="12" customHeight="1">
      <c r="A846" s="354"/>
      <c r="B846" s="326"/>
      <c r="C846" s="326"/>
      <c r="D846" s="326"/>
      <c r="E846" s="326"/>
      <c r="F846" s="326"/>
      <c r="G846" s="326"/>
      <c r="H846" s="326"/>
      <c r="I846" s="326"/>
      <c r="J846" s="351"/>
      <c r="K846" s="352"/>
      <c r="L846" s="326"/>
      <c r="M846" s="326"/>
      <c r="N846" s="326"/>
      <c r="O846" s="326"/>
      <c r="P846" s="326"/>
      <c r="Q846" s="326"/>
      <c r="R846" s="326"/>
      <c r="S846" s="326"/>
      <c r="T846" s="326"/>
      <c r="U846" s="326"/>
      <c r="V846" s="326"/>
      <c r="W846" s="326"/>
      <c r="X846" s="326"/>
      <c r="Y846" s="326"/>
      <c r="Z846" s="326"/>
    </row>
    <row r="847" spans="1:26" ht="12" customHeight="1">
      <c r="A847" s="354"/>
      <c r="B847" s="326"/>
      <c r="C847" s="326"/>
      <c r="D847" s="326"/>
      <c r="E847" s="326"/>
      <c r="F847" s="326"/>
      <c r="G847" s="326"/>
      <c r="H847" s="326"/>
      <c r="I847" s="326"/>
      <c r="J847" s="351"/>
      <c r="K847" s="352"/>
      <c r="L847" s="326"/>
      <c r="M847" s="326"/>
      <c r="N847" s="326"/>
      <c r="O847" s="326"/>
      <c r="P847" s="326"/>
      <c r="Q847" s="326"/>
      <c r="R847" s="326"/>
      <c r="S847" s="326"/>
      <c r="T847" s="326"/>
      <c r="U847" s="326"/>
      <c r="V847" s="326"/>
      <c r="W847" s="326"/>
      <c r="X847" s="326"/>
      <c r="Y847" s="326"/>
      <c r="Z847" s="326"/>
    </row>
    <row r="848" spans="1:26" ht="12" customHeight="1">
      <c r="A848" s="354"/>
      <c r="B848" s="326"/>
      <c r="C848" s="326"/>
      <c r="D848" s="326"/>
      <c r="E848" s="326"/>
      <c r="F848" s="326"/>
      <c r="G848" s="326"/>
      <c r="H848" s="326"/>
      <c r="I848" s="326"/>
      <c r="J848" s="351"/>
      <c r="K848" s="352"/>
      <c r="L848" s="326"/>
      <c r="M848" s="326"/>
      <c r="N848" s="326"/>
      <c r="O848" s="326"/>
      <c r="P848" s="326"/>
      <c r="Q848" s="326"/>
      <c r="R848" s="326"/>
      <c r="S848" s="326"/>
      <c r="T848" s="326"/>
      <c r="U848" s="326"/>
      <c r="V848" s="326"/>
      <c r="W848" s="326"/>
      <c r="X848" s="326"/>
      <c r="Y848" s="326"/>
      <c r="Z848" s="326"/>
    </row>
    <row r="849" spans="1:26" ht="12" customHeight="1">
      <c r="A849" s="354"/>
      <c r="B849" s="326"/>
      <c r="C849" s="326"/>
      <c r="D849" s="326"/>
      <c r="E849" s="326"/>
      <c r="F849" s="326"/>
      <c r="G849" s="326"/>
      <c r="H849" s="326"/>
      <c r="I849" s="326"/>
      <c r="J849" s="351"/>
      <c r="K849" s="352"/>
      <c r="L849" s="326"/>
      <c r="M849" s="326"/>
      <c r="N849" s="326"/>
      <c r="O849" s="326"/>
      <c r="P849" s="326"/>
      <c r="Q849" s="326"/>
      <c r="R849" s="326"/>
      <c r="S849" s="326"/>
      <c r="T849" s="326"/>
      <c r="U849" s="326"/>
      <c r="V849" s="326"/>
      <c r="W849" s="326"/>
      <c r="X849" s="326"/>
      <c r="Y849" s="326"/>
      <c r="Z849" s="326"/>
    </row>
    <row r="850" spans="1:26" ht="12" customHeight="1">
      <c r="A850" s="354"/>
      <c r="B850" s="326"/>
      <c r="C850" s="326"/>
      <c r="D850" s="326"/>
      <c r="E850" s="326"/>
      <c r="F850" s="326"/>
      <c r="G850" s="326"/>
      <c r="H850" s="326"/>
      <c r="I850" s="326"/>
      <c r="J850" s="351"/>
      <c r="K850" s="352"/>
      <c r="L850" s="326"/>
      <c r="M850" s="326"/>
      <c r="N850" s="326"/>
      <c r="O850" s="326"/>
      <c r="P850" s="326"/>
      <c r="Q850" s="326"/>
      <c r="R850" s="326"/>
      <c r="S850" s="326"/>
      <c r="T850" s="326"/>
      <c r="U850" s="326"/>
      <c r="V850" s="326"/>
      <c r="W850" s="326"/>
      <c r="X850" s="326"/>
      <c r="Y850" s="326"/>
      <c r="Z850" s="326"/>
    </row>
    <row r="851" spans="1:26" ht="12" customHeight="1">
      <c r="A851" s="354"/>
      <c r="B851" s="326"/>
      <c r="C851" s="326"/>
      <c r="D851" s="326"/>
      <c r="E851" s="326"/>
      <c r="F851" s="326"/>
      <c r="G851" s="326"/>
      <c r="H851" s="326"/>
      <c r="I851" s="326"/>
      <c r="J851" s="351"/>
      <c r="K851" s="352"/>
      <c r="L851" s="326"/>
      <c r="M851" s="326"/>
      <c r="N851" s="326"/>
      <c r="O851" s="326"/>
      <c r="P851" s="326"/>
      <c r="Q851" s="326"/>
      <c r="R851" s="326"/>
      <c r="S851" s="326"/>
      <c r="T851" s="326"/>
      <c r="U851" s="326"/>
      <c r="V851" s="326"/>
      <c r="W851" s="326"/>
      <c r="X851" s="326"/>
      <c r="Y851" s="326"/>
      <c r="Z851" s="326"/>
    </row>
    <row r="852" spans="1:26" ht="12" customHeight="1">
      <c r="A852" s="354"/>
      <c r="B852" s="326"/>
      <c r="C852" s="326"/>
      <c r="D852" s="326"/>
      <c r="E852" s="326"/>
      <c r="F852" s="326"/>
      <c r="G852" s="326"/>
      <c r="H852" s="326"/>
      <c r="I852" s="326"/>
      <c r="J852" s="351"/>
      <c r="K852" s="352"/>
      <c r="L852" s="326"/>
      <c r="M852" s="326"/>
      <c r="N852" s="326"/>
      <c r="O852" s="326"/>
      <c r="P852" s="326"/>
      <c r="Q852" s="326"/>
      <c r="R852" s="326"/>
      <c r="S852" s="326"/>
      <c r="T852" s="326"/>
      <c r="U852" s="326"/>
      <c r="V852" s="326"/>
      <c r="W852" s="326"/>
      <c r="X852" s="326"/>
      <c r="Y852" s="326"/>
      <c r="Z852" s="326"/>
    </row>
    <row r="853" spans="1:26" ht="12" customHeight="1">
      <c r="A853" s="354"/>
      <c r="B853" s="326"/>
      <c r="C853" s="326"/>
      <c r="D853" s="326"/>
      <c r="E853" s="326"/>
      <c r="F853" s="326"/>
      <c r="G853" s="326"/>
      <c r="H853" s="326"/>
      <c r="I853" s="326"/>
      <c r="J853" s="351"/>
      <c r="K853" s="352"/>
      <c r="L853" s="326"/>
      <c r="M853" s="326"/>
      <c r="N853" s="326"/>
      <c r="O853" s="326"/>
      <c r="P853" s="326"/>
      <c r="Q853" s="326"/>
      <c r="R853" s="326"/>
      <c r="S853" s="326"/>
      <c r="T853" s="326"/>
      <c r="U853" s="326"/>
      <c r="V853" s="326"/>
      <c r="W853" s="326"/>
      <c r="X853" s="326"/>
      <c r="Y853" s="326"/>
      <c r="Z853" s="326"/>
    </row>
    <row r="854" spans="1:26" ht="12" customHeight="1">
      <c r="A854" s="354"/>
      <c r="B854" s="326"/>
      <c r="C854" s="326"/>
      <c r="D854" s="326"/>
      <c r="E854" s="326"/>
      <c r="F854" s="326"/>
      <c r="G854" s="326"/>
      <c r="H854" s="326"/>
      <c r="I854" s="326"/>
      <c r="J854" s="351"/>
      <c r="K854" s="352"/>
      <c r="L854" s="326"/>
      <c r="M854" s="326"/>
      <c r="N854" s="326"/>
      <c r="O854" s="326"/>
      <c r="P854" s="326"/>
      <c r="Q854" s="326"/>
      <c r="R854" s="326"/>
      <c r="S854" s="326"/>
      <c r="T854" s="326"/>
      <c r="U854" s="326"/>
      <c r="V854" s="326"/>
      <c r="W854" s="326"/>
      <c r="X854" s="326"/>
      <c r="Y854" s="326"/>
      <c r="Z854" s="326"/>
    </row>
    <row r="855" spans="1:26" ht="12" customHeight="1">
      <c r="A855" s="354"/>
      <c r="B855" s="326"/>
      <c r="C855" s="326"/>
      <c r="D855" s="326"/>
      <c r="E855" s="326"/>
      <c r="F855" s="326"/>
      <c r="G855" s="326"/>
      <c r="H855" s="326"/>
      <c r="I855" s="326"/>
      <c r="J855" s="351"/>
      <c r="K855" s="352"/>
      <c r="L855" s="326"/>
      <c r="M855" s="326"/>
      <c r="N855" s="326"/>
      <c r="O855" s="326"/>
      <c r="P855" s="326"/>
      <c r="Q855" s="326"/>
      <c r="R855" s="326"/>
      <c r="S855" s="326"/>
      <c r="T855" s="326"/>
      <c r="U855" s="326"/>
      <c r="V855" s="326"/>
      <c r="W855" s="326"/>
      <c r="X855" s="326"/>
      <c r="Y855" s="326"/>
      <c r="Z855" s="326"/>
    </row>
    <row r="856" spans="1:26" ht="12" customHeight="1">
      <c r="A856" s="354"/>
      <c r="B856" s="326"/>
      <c r="C856" s="326"/>
      <c r="D856" s="326"/>
      <c r="E856" s="326"/>
      <c r="F856" s="326"/>
      <c r="G856" s="326"/>
      <c r="H856" s="326"/>
      <c r="I856" s="326"/>
      <c r="J856" s="351"/>
      <c r="K856" s="352"/>
      <c r="L856" s="326"/>
      <c r="M856" s="326"/>
      <c r="N856" s="326"/>
      <c r="O856" s="326"/>
      <c r="P856" s="326"/>
      <c r="Q856" s="326"/>
      <c r="R856" s="326"/>
      <c r="S856" s="326"/>
      <c r="T856" s="326"/>
      <c r="U856" s="326"/>
      <c r="V856" s="326"/>
      <c r="W856" s="326"/>
      <c r="X856" s="326"/>
      <c r="Y856" s="326"/>
      <c r="Z856" s="326"/>
    </row>
    <row r="857" spans="1:26" ht="12" customHeight="1">
      <c r="A857" s="354"/>
      <c r="B857" s="326"/>
      <c r="C857" s="326"/>
      <c r="D857" s="326"/>
      <c r="E857" s="326"/>
      <c r="F857" s="326"/>
      <c r="G857" s="326"/>
      <c r="H857" s="326"/>
      <c r="I857" s="326"/>
      <c r="J857" s="351"/>
      <c r="K857" s="352"/>
      <c r="L857" s="326"/>
      <c r="M857" s="326"/>
      <c r="N857" s="326"/>
      <c r="O857" s="326"/>
      <c r="P857" s="326"/>
      <c r="Q857" s="326"/>
      <c r="R857" s="326"/>
      <c r="S857" s="326"/>
      <c r="T857" s="326"/>
      <c r="U857" s="326"/>
      <c r="V857" s="326"/>
      <c r="W857" s="326"/>
      <c r="X857" s="326"/>
      <c r="Y857" s="326"/>
      <c r="Z857" s="326"/>
    </row>
    <row r="858" spans="1:26" ht="12" customHeight="1">
      <c r="A858" s="354"/>
      <c r="B858" s="326"/>
      <c r="C858" s="326"/>
      <c r="D858" s="326"/>
      <c r="E858" s="326"/>
      <c r="F858" s="326"/>
      <c r="G858" s="326"/>
      <c r="H858" s="326"/>
      <c r="I858" s="326"/>
      <c r="J858" s="351"/>
      <c r="K858" s="352"/>
      <c r="L858" s="326"/>
      <c r="M858" s="326"/>
      <c r="N858" s="326"/>
      <c r="O858" s="326"/>
      <c r="P858" s="326"/>
      <c r="Q858" s="326"/>
      <c r="R858" s="326"/>
      <c r="S858" s="326"/>
      <c r="T858" s="326"/>
      <c r="U858" s="326"/>
      <c r="V858" s="326"/>
      <c r="W858" s="326"/>
      <c r="X858" s="326"/>
      <c r="Y858" s="326"/>
      <c r="Z858" s="326"/>
    </row>
    <row r="859" spans="1:26" ht="12" customHeight="1">
      <c r="A859" s="354"/>
      <c r="B859" s="326"/>
      <c r="C859" s="326"/>
      <c r="D859" s="326"/>
      <c r="E859" s="326"/>
      <c r="F859" s="326"/>
      <c r="G859" s="326"/>
      <c r="H859" s="326"/>
      <c r="I859" s="326"/>
      <c r="J859" s="351"/>
      <c r="K859" s="352"/>
      <c r="L859" s="326"/>
      <c r="M859" s="326"/>
      <c r="N859" s="326"/>
      <c r="O859" s="326"/>
      <c r="P859" s="326"/>
      <c r="Q859" s="326"/>
      <c r="R859" s="326"/>
      <c r="S859" s="326"/>
      <c r="T859" s="326"/>
      <c r="U859" s="326"/>
      <c r="V859" s="326"/>
      <c r="W859" s="326"/>
      <c r="X859" s="326"/>
      <c r="Y859" s="326"/>
      <c r="Z859" s="326"/>
    </row>
    <row r="860" spans="1:26" ht="12" customHeight="1">
      <c r="A860" s="354"/>
      <c r="B860" s="326"/>
      <c r="C860" s="326"/>
      <c r="D860" s="326"/>
      <c r="E860" s="326"/>
      <c r="F860" s="326"/>
      <c r="G860" s="326"/>
      <c r="H860" s="326"/>
      <c r="I860" s="326"/>
      <c r="J860" s="351"/>
      <c r="K860" s="352"/>
      <c r="L860" s="326"/>
      <c r="M860" s="326"/>
      <c r="N860" s="326"/>
      <c r="O860" s="326"/>
      <c r="P860" s="326"/>
      <c r="Q860" s="326"/>
      <c r="R860" s="326"/>
      <c r="S860" s="326"/>
      <c r="T860" s="326"/>
      <c r="U860" s="326"/>
      <c r="V860" s="326"/>
      <c r="W860" s="326"/>
      <c r="X860" s="326"/>
      <c r="Y860" s="326"/>
      <c r="Z860" s="326"/>
    </row>
    <row r="861" spans="1:26" ht="12" customHeight="1">
      <c r="A861" s="354"/>
      <c r="B861" s="326"/>
      <c r="C861" s="326"/>
      <c r="D861" s="326"/>
      <c r="E861" s="326"/>
      <c r="F861" s="326"/>
      <c r="G861" s="326"/>
      <c r="H861" s="326"/>
      <c r="I861" s="326"/>
      <c r="J861" s="351"/>
      <c r="K861" s="352"/>
      <c r="L861" s="326"/>
      <c r="M861" s="326"/>
      <c r="N861" s="326"/>
      <c r="O861" s="326"/>
      <c r="P861" s="326"/>
      <c r="Q861" s="326"/>
      <c r="R861" s="326"/>
      <c r="S861" s="326"/>
      <c r="T861" s="326"/>
      <c r="U861" s="326"/>
      <c r="V861" s="326"/>
      <c r="W861" s="326"/>
      <c r="X861" s="326"/>
      <c r="Y861" s="326"/>
      <c r="Z861" s="326"/>
    </row>
    <row r="862" spans="1:26" ht="12" customHeight="1">
      <c r="A862" s="354"/>
      <c r="B862" s="326"/>
      <c r="C862" s="326"/>
      <c r="D862" s="326"/>
      <c r="E862" s="326"/>
      <c r="F862" s="326"/>
      <c r="G862" s="326"/>
      <c r="H862" s="326"/>
      <c r="I862" s="326"/>
      <c r="J862" s="351"/>
      <c r="K862" s="352"/>
      <c r="L862" s="326"/>
      <c r="M862" s="326"/>
      <c r="N862" s="326"/>
      <c r="O862" s="326"/>
      <c r="P862" s="326"/>
      <c r="Q862" s="326"/>
      <c r="R862" s="326"/>
      <c r="S862" s="326"/>
      <c r="T862" s="326"/>
      <c r="U862" s="326"/>
      <c r="V862" s="326"/>
      <c r="W862" s="326"/>
      <c r="X862" s="326"/>
      <c r="Y862" s="326"/>
      <c r="Z862" s="326"/>
    </row>
    <row r="863" spans="1:26" ht="12" customHeight="1">
      <c r="A863" s="354"/>
      <c r="B863" s="326"/>
      <c r="C863" s="326"/>
      <c r="D863" s="326"/>
      <c r="E863" s="326"/>
      <c r="F863" s="326"/>
      <c r="G863" s="326"/>
      <c r="H863" s="326"/>
      <c r="I863" s="326"/>
      <c r="J863" s="351"/>
      <c r="K863" s="352"/>
      <c r="L863" s="326"/>
      <c r="M863" s="326"/>
      <c r="N863" s="326"/>
      <c r="O863" s="326"/>
      <c r="P863" s="326"/>
      <c r="Q863" s="326"/>
      <c r="R863" s="326"/>
      <c r="S863" s="326"/>
      <c r="T863" s="326"/>
      <c r="U863" s="326"/>
      <c r="V863" s="326"/>
      <c r="W863" s="326"/>
      <c r="X863" s="326"/>
      <c r="Y863" s="326"/>
      <c r="Z863" s="326"/>
    </row>
    <row r="864" spans="1:26" ht="12" customHeight="1">
      <c r="A864" s="354"/>
      <c r="B864" s="326"/>
      <c r="C864" s="326"/>
      <c r="D864" s="326"/>
      <c r="E864" s="326"/>
      <c r="F864" s="326"/>
      <c r="G864" s="326"/>
      <c r="H864" s="326"/>
      <c r="I864" s="326"/>
      <c r="J864" s="351"/>
      <c r="K864" s="352"/>
      <c r="L864" s="326"/>
      <c r="M864" s="326"/>
      <c r="N864" s="326"/>
      <c r="O864" s="326"/>
      <c r="P864" s="326"/>
      <c r="Q864" s="326"/>
      <c r="R864" s="326"/>
      <c r="S864" s="326"/>
      <c r="T864" s="326"/>
      <c r="U864" s="326"/>
      <c r="V864" s="326"/>
      <c r="W864" s="326"/>
      <c r="X864" s="326"/>
      <c r="Y864" s="326"/>
      <c r="Z864" s="326"/>
    </row>
    <row r="865" spans="1:26" ht="12" customHeight="1">
      <c r="A865" s="354"/>
      <c r="B865" s="326"/>
      <c r="C865" s="326"/>
      <c r="D865" s="326"/>
      <c r="E865" s="326"/>
      <c r="F865" s="326"/>
      <c r="G865" s="326"/>
      <c r="H865" s="326"/>
      <c r="I865" s="326"/>
      <c r="J865" s="351"/>
      <c r="K865" s="352"/>
      <c r="L865" s="326"/>
      <c r="M865" s="326"/>
      <c r="N865" s="326"/>
      <c r="O865" s="326"/>
      <c r="P865" s="326"/>
      <c r="Q865" s="326"/>
      <c r="R865" s="326"/>
      <c r="S865" s="326"/>
      <c r="T865" s="326"/>
      <c r="U865" s="326"/>
      <c r="V865" s="326"/>
      <c r="W865" s="326"/>
      <c r="X865" s="326"/>
      <c r="Y865" s="326"/>
      <c r="Z865" s="326"/>
    </row>
    <row r="866" spans="1:26" ht="12" customHeight="1">
      <c r="A866" s="354"/>
      <c r="B866" s="326"/>
      <c r="C866" s="326"/>
      <c r="D866" s="326"/>
      <c r="E866" s="326"/>
      <c r="F866" s="326"/>
      <c r="G866" s="326"/>
      <c r="H866" s="326"/>
      <c r="I866" s="326"/>
      <c r="J866" s="351"/>
      <c r="K866" s="352"/>
      <c r="L866" s="326"/>
      <c r="M866" s="326"/>
      <c r="N866" s="326"/>
      <c r="O866" s="326"/>
      <c r="P866" s="326"/>
      <c r="Q866" s="326"/>
      <c r="R866" s="326"/>
      <c r="S866" s="326"/>
      <c r="T866" s="326"/>
      <c r="U866" s="326"/>
      <c r="V866" s="326"/>
      <c r="W866" s="326"/>
      <c r="X866" s="326"/>
      <c r="Y866" s="326"/>
      <c r="Z866" s="326"/>
    </row>
    <row r="867" spans="1:26" ht="12" customHeight="1">
      <c r="A867" s="354"/>
      <c r="B867" s="326"/>
      <c r="C867" s="326"/>
      <c r="D867" s="326"/>
      <c r="E867" s="326"/>
      <c r="F867" s="326"/>
      <c r="G867" s="326"/>
      <c r="H867" s="326"/>
      <c r="I867" s="326"/>
      <c r="J867" s="351"/>
      <c r="K867" s="352"/>
      <c r="L867" s="326"/>
      <c r="M867" s="326"/>
      <c r="N867" s="326"/>
      <c r="O867" s="326"/>
      <c r="P867" s="326"/>
      <c r="Q867" s="326"/>
      <c r="R867" s="326"/>
      <c r="S867" s="326"/>
      <c r="T867" s="326"/>
      <c r="U867" s="326"/>
      <c r="V867" s="326"/>
      <c r="W867" s="326"/>
      <c r="X867" s="326"/>
      <c r="Y867" s="326"/>
      <c r="Z867" s="326"/>
    </row>
    <row r="868" spans="1:26" ht="12" customHeight="1">
      <c r="A868" s="354"/>
      <c r="B868" s="326"/>
      <c r="C868" s="326"/>
      <c r="D868" s="326"/>
      <c r="E868" s="326"/>
      <c r="F868" s="326"/>
      <c r="G868" s="326"/>
      <c r="H868" s="326"/>
      <c r="I868" s="326"/>
      <c r="J868" s="351"/>
      <c r="K868" s="352"/>
      <c r="L868" s="326"/>
      <c r="M868" s="326"/>
      <c r="N868" s="326"/>
      <c r="O868" s="326"/>
      <c r="P868" s="326"/>
      <c r="Q868" s="326"/>
      <c r="R868" s="326"/>
      <c r="S868" s="326"/>
      <c r="T868" s="326"/>
      <c r="U868" s="326"/>
      <c r="V868" s="326"/>
      <c r="W868" s="326"/>
      <c r="X868" s="326"/>
      <c r="Y868" s="326"/>
      <c r="Z868" s="326"/>
    </row>
    <row r="869" spans="1:26" ht="12" customHeight="1">
      <c r="A869" s="354"/>
      <c r="B869" s="326"/>
      <c r="C869" s="326"/>
      <c r="D869" s="326"/>
      <c r="E869" s="326"/>
      <c r="F869" s="326"/>
      <c r="G869" s="326"/>
      <c r="H869" s="326"/>
      <c r="I869" s="326"/>
      <c r="J869" s="351"/>
      <c r="K869" s="352"/>
      <c r="L869" s="326"/>
      <c r="M869" s="326"/>
      <c r="N869" s="326"/>
      <c r="O869" s="326"/>
      <c r="P869" s="326"/>
      <c r="Q869" s="326"/>
      <c r="R869" s="326"/>
      <c r="S869" s="326"/>
      <c r="T869" s="326"/>
      <c r="U869" s="326"/>
      <c r="V869" s="326"/>
      <c r="W869" s="326"/>
      <c r="X869" s="326"/>
      <c r="Y869" s="326"/>
      <c r="Z869" s="326"/>
    </row>
    <row r="870" spans="1:26" ht="12" customHeight="1">
      <c r="A870" s="354"/>
      <c r="B870" s="326"/>
      <c r="C870" s="326"/>
      <c r="D870" s="326"/>
      <c r="E870" s="326"/>
      <c r="F870" s="326"/>
      <c r="G870" s="326"/>
      <c r="H870" s="326"/>
      <c r="I870" s="326"/>
      <c r="J870" s="351"/>
      <c r="K870" s="352"/>
      <c r="L870" s="326"/>
      <c r="M870" s="326"/>
      <c r="N870" s="326"/>
      <c r="O870" s="326"/>
      <c r="P870" s="326"/>
      <c r="Q870" s="326"/>
      <c r="R870" s="326"/>
      <c r="S870" s="326"/>
      <c r="T870" s="326"/>
      <c r="U870" s="326"/>
      <c r="V870" s="326"/>
      <c r="W870" s="326"/>
      <c r="X870" s="326"/>
      <c r="Y870" s="326"/>
      <c r="Z870" s="326"/>
    </row>
    <row r="871" spans="1:26" ht="12" customHeight="1">
      <c r="A871" s="354"/>
      <c r="B871" s="326"/>
      <c r="C871" s="326"/>
      <c r="D871" s="326"/>
      <c r="E871" s="326"/>
      <c r="F871" s="326"/>
      <c r="G871" s="326"/>
      <c r="H871" s="326"/>
      <c r="I871" s="326"/>
      <c r="J871" s="351"/>
      <c r="K871" s="352"/>
      <c r="L871" s="326"/>
      <c r="M871" s="326"/>
      <c r="N871" s="326"/>
      <c r="O871" s="326"/>
      <c r="P871" s="326"/>
      <c r="Q871" s="326"/>
      <c r="R871" s="326"/>
      <c r="S871" s="326"/>
      <c r="T871" s="326"/>
      <c r="U871" s="326"/>
      <c r="V871" s="326"/>
      <c r="W871" s="326"/>
      <c r="X871" s="326"/>
      <c r="Y871" s="326"/>
      <c r="Z871" s="326"/>
    </row>
    <row r="872" spans="1:26" ht="12" customHeight="1">
      <c r="A872" s="354"/>
      <c r="B872" s="326"/>
      <c r="C872" s="326"/>
      <c r="D872" s="326"/>
      <c r="E872" s="326"/>
      <c r="F872" s="326"/>
      <c r="G872" s="326"/>
      <c r="H872" s="326"/>
      <c r="I872" s="326"/>
      <c r="J872" s="351"/>
      <c r="K872" s="352"/>
      <c r="L872" s="326"/>
      <c r="M872" s="326"/>
      <c r="N872" s="326"/>
      <c r="O872" s="326"/>
      <c r="P872" s="326"/>
      <c r="Q872" s="326"/>
      <c r="R872" s="326"/>
      <c r="S872" s="326"/>
      <c r="T872" s="326"/>
      <c r="U872" s="326"/>
      <c r="V872" s="326"/>
      <c r="W872" s="326"/>
      <c r="X872" s="326"/>
      <c r="Y872" s="326"/>
      <c r="Z872" s="326"/>
    </row>
    <row r="873" spans="1:26" ht="12" customHeight="1">
      <c r="A873" s="354"/>
      <c r="B873" s="326"/>
      <c r="C873" s="326"/>
      <c r="D873" s="326"/>
      <c r="E873" s="326"/>
      <c r="F873" s="326"/>
      <c r="G873" s="326"/>
      <c r="H873" s="326"/>
      <c r="I873" s="326"/>
      <c r="J873" s="351"/>
      <c r="K873" s="352"/>
      <c r="L873" s="326"/>
      <c r="M873" s="326"/>
      <c r="N873" s="326"/>
      <c r="O873" s="326"/>
      <c r="P873" s="326"/>
      <c r="Q873" s="326"/>
      <c r="R873" s="326"/>
      <c r="S873" s="326"/>
      <c r="T873" s="326"/>
      <c r="U873" s="326"/>
      <c r="V873" s="326"/>
      <c r="W873" s="326"/>
      <c r="X873" s="326"/>
      <c r="Y873" s="326"/>
      <c r="Z873" s="326"/>
    </row>
    <row r="874" spans="1:26" ht="12" customHeight="1">
      <c r="A874" s="354"/>
      <c r="B874" s="326"/>
      <c r="C874" s="326"/>
      <c r="D874" s="326"/>
      <c r="E874" s="326"/>
      <c r="F874" s="326"/>
      <c r="G874" s="326"/>
      <c r="H874" s="326"/>
      <c r="I874" s="326"/>
      <c r="J874" s="351"/>
      <c r="K874" s="352"/>
      <c r="L874" s="326"/>
      <c r="M874" s="326"/>
      <c r="N874" s="326"/>
      <c r="O874" s="326"/>
      <c r="P874" s="326"/>
      <c r="Q874" s="326"/>
      <c r="R874" s="326"/>
      <c r="S874" s="326"/>
      <c r="T874" s="326"/>
      <c r="U874" s="326"/>
      <c r="V874" s="326"/>
      <c r="W874" s="326"/>
      <c r="X874" s="326"/>
      <c r="Y874" s="326"/>
      <c r="Z874" s="326"/>
    </row>
    <row r="875" spans="1:26" ht="12" customHeight="1">
      <c r="A875" s="354"/>
      <c r="B875" s="326"/>
      <c r="C875" s="326"/>
      <c r="D875" s="326"/>
      <c r="E875" s="326"/>
      <c r="F875" s="326"/>
      <c r="G875" s="326"/>
      <c r="H875" s="326"/>
      <c r="I875" s="326"/>
      <c r="J875" s="351"/>
      <c r="K875" s="352"/>
      <c r="L875" s="326"/>
      <c r="M875" s="326"/>
      <c r="N875" s="326"/>
      <c r="O875" s="326"/>
      <c r="P875" s="326"/>
      <c r="Q875" s="326"/>
      <c r="R875" s="326"/>
      <c r="S875" s="326"/>
      <c r="T875" s="326"/>
      <c r="U875" s="326"/>
      <c r="V875" s="326"/>
      <c r="W875" s="326"/>
      <c r="X875" s="326"/>
      <c r="Y875" s="326"/>
      <c r="Z875" s="326"/>
    </row>
    <row r="876" spans="1:26" ht="12" customHeight="1">
      <c r="A876" s="354"/>
      <c r="B876" s="326"/>
      <c r="C876" s="326"/>
      <c r="D876" s="326"/>
      <c r="E876" s="326"/>
      <c r="F876" s="326"/>
      <c r="G876" s="326"/>
      <c r="H876" s="326"/>
      <c r="I876" s="326"/>
      <c r="J876" s="351"/>
      <c r="K876" s="352"/>
      <c r="L876" s="326"/>
      <c r="M876" s="326"/>
      <c r="N876" s="326"/>
      <c r="O876" s="326"/>
      <c r="P876" s="326"/>
      <c r="Q876" s="326"/>
      <c r="R876" s="326"/>
      <c r="S876" s="326"/>
      <c r="T876" s="326"/>
      <c r="U876" s="326"/>
      <c r="V876" s="326"/>
      <c r="W876" s="326"/>
      <c r="X876" s="326"/>
      <c r="Y876" s="326"/>
      <c r="Z876" s="326"/>
    </row>
    <row r="877" spans="1:26" ht="12" customHeight="1">
      <c r="A877" s="354"/>
      <c r="B877" s="326"/>
      <c r="C877" s="326"/>
      <c r="D877" s="326"/>
      <c r="E877" s="326"/>
      <c r="F877" s="326"/>
      <c r="G877" s="326"/>
      <c r="H877" s="326"/>
      <c r="I877" s="326"/>
      <c r="J877" s="351"/>
      <c r="K877" s="352"/>
      <c r="L877" s="326"/>
      <c r="M877" s="326"/>
      <c r="N877" s="326"/>
      <c r="O877" s="326"/>
      <c r="P877" s="326"/>
      <c r="Q877" s="326"/>
      <c r="R877" s="326"/>
      <c r="S877" s="326"/>
      <c r="T877" s="326"/>
      <c r="U877" s="326"/>
      <c r="V877" s="326"/>
      <c r="W877" s="326"/>
      <c r="X877" s="326"/>
      <c r="Y877" s="326"/>
      <c r="Z877" s="326"/>
    </row>
    <row r="878" spans="1:26" ht="12" customHeight="1">
      <c r="A878" s="354"/>
      <c r="B878" s="326"/>
      <c r="C878" s="326"/>
      <c r="D878" s="326"/>
      <c r="E878" s="326"/>
      <c r="F878" s="326"/>
      <c r="G878" s="326"/>
      <c r="H878" s="326"/>
      <c r="I878" s="326"/>
      <c r="J878" s="351"/>
      <c r="K878" s="352"/>
      <c r="L878" s="326"/>
      <c r="M878" s="326"/>
      <c r="N878" s="326"/>
      <c r="O878" s="326"/>
      <c r="P878" s="326"/>
      <c r="Q878" s="326"/>
      <c r="R878" s="326"/>
      <c r="S878" s="326"/>
      <c r="T878" s="326"/>
      <c r="U878" s="326"/>
      <c r="V878" s="326"/>
      <c r="W878" s="326"/>
      <c r="X878" s="326"/>
      <c r="Y878" s="326"/>
      <c r="Z878" s="326"/>
    </row>
    <row r="879" spans="1:26" ht="12" customHeight="1">
      <c r="A879" s="354"/>
      <c r="B879" s="326"/>
      <c r="C879" s="326"/>
      <c r="D879" s="326"/>
      <c r="E879" s="326"/>
      <c r="F879" s="326"/>
      <c r="G879" s="326"/>
      <c r="H879" s="326"/>
      <c r="I879" s="326"/>
      <c r="J879" s="351"/>
      <c r="K879" s="352"/>
      <c r="L879" s="326"/>
      <c r="M879" s="326"/>
      <c r="N879" s="326"/>
      <c r="O879" s="326"/>
      <c r="P879" s="326"/>
      <c r="Q879" s="326"/>
      <c r="R879" s="326"/>
      <c r="S879" s="326"/>
      <c r="T879" s="326"/>
      <c r="U879" s="326"/>
      <c r="V879" s="326"/>
      <c r="W879" s="326"/>
      <c r="X879" s="326"/>
      <c r="Y879" s="326"/>
      <c r="Z879" s="326"/>
    </row>
    <row r="880" spans="1:26" ht="12" customHeight="1">
      <c r="A880" s="354"/>
      <c r="B880" s="326"/>
      <c r="C880" s="326"/>
      <c r="D880" s="326"/>
      <c r="E880" s="326"/>
      <c r="F880" s="326"/>
      <c r="G880" s="326"/>
      <c r="H880" s="326"/>
      <c r="I880" s="326"/>
      <c r="J880" s="351"/>
      <c r="K880" s="352"/>
      <c r="L880" s="326"/>
      <c r="M880" s="326"/>
      <c r="N880" s="326"/>
      <c r="O880" s="326"/>
      <c r="P880" s="326"/>
      <c r="Q880" s="326"/>
      <c r="R880" s="326"/>
      <c r="S880" s="326"/>
      <c r="T880" s="326"/>
      <c r="U880" s="326"/>
      <c r="V880" s="326"/>
      <c r="W880" s="326"/>
      <c r="X880" s="326"/>
      <c r="Y880" s="326"/>
      <c r="Z880" s="326"/>
    </row>
    <row r="881" spans="1:26" ht="12" customHeight="1">
      <c r="A881" s="354"/>
      <c r="B881" s="326"/>
      <c r="C881" s="326"/>
      <c r="D881" s="326"/>
      <c r="E881" s="326"/>
      <c r="F881" s="326"/>
      <c r="G881" s="326"/>
      <c r="H881" s="326"/>
      <c r="I881" s="326"/>
      <c r="J881" s="351"/>
      <c r="K881" s="352"/>
      <c r="L881" s="326"/>
      <c r="M881" s="326"/>
      <c r="N881" s="326"/>
      <c r="O881" s="326"/>
      <c r="P881" s="326"/>
      <c r="Q881" s="326"/>
      <c r="R881" s="326"/>
      <c r="S881" s="326"/>
      <c r="T881" s="326"/>
      <c r="U881" s="326"/>
      <c r="V881" s="326"/>
      <c r="W881" s="326"/>
      <c r="X881" s="326"/>
      <c r="Y881" s="326"/>
      <c r="Z881" s="326"/>
    </row>
    <row r="882" spans="1:26" ht="12" customHeight="1">
      <c r="A882" s="354"/>
      <c r="B882" s="326"/>
      <c r="C882" s="326"/>
      <c r="D882" s="326"/>
      <c r="E882" s="326"/>
      <c r="F882" s="326"/>
      <c r="G882" s="326"/>
      <c r="H882" s="326"/>
      <c r="I882" s="326"/>
      <c r="J882" s="351"/>
      <c r="K882" s="352"/>
      <c r="L882" s="326"/>
      <c r="M882" s="326"/>
      <c r="N882" s="326"/>
      <c r="O882" s="326"/>
      <c r="P882" s="326"/>
      <c r="Q882" s="326"/>
      <c r="R882" s="326"/>
      <c r="S882" s="326"/>
      <c r="T882" s="326"/>
      <c r="U882" s="326"/>
      <c r="V882" s="326"/>
      <c r="W882" s="326"/>
      <c r="X882" s="326"/>
      <c r="Y882" s="326"/>
      <c r="Z882" s="326"/>
    </row>
    <row r="883" spans="1:26" ht="12" customHeight="1">
      <c r="A883" s="354"/>
      <c r="B883" s="326"/>
      <c r="C883" s="326"/>
      <c r="D883" s="326"/>
      <c r="E883" s="326"/>
      <c r="F883" s="326"/>
      <c r="G883" s="326"/>
      <c r="H883" s="326"/>
      <c r="I883" s="326"/>
      <c r="J883" s="351"/>
      <c r="K883" s="352"/>
      <c r="L883" s="326"/>
      <c r="M883" s="326"/>
      <c r="N883" s="326"/>
      <c r="O883" s="326"/>
      <c r="P883" s="326"/>
      <c r="Q883" s="326"/>
      <c r="R883" s="326"/>
      <c r="S883" s="326"/>
      <c r="T883" s="326"/>
      <c r="U883" s="326"/>
      <c r="V883" s="326"/>
      <c r="W883" s="326"/>
      <c r="X883" s="326"/>
      <c r="Y883" s="326"/>
      <c r="Z883" s="326"/>
    </row>
    <row r="884" spans="1:26" ht="12" customHeight="1">
      <c r="A884" s="354"/>
      <c r="B884" s="326"/>
      <c r="C884" s="326"/>
      <c r="D884" s="326"/>
      <c r="E884" s="326"/>
      <c r="F884" s="326"/>
      <c r="G884" s="326"/>
      <c r="H884" s="326"/>
      <c r="I884" s="326"/>
      <c r="J884" s="351"/>
      <c r="K884" s="352"/>
      <c r="L884" s="326"/>
      <c r="M884" s="326"/>
      <c r="N884" s="326"/>
      <c r="O884" s="326"/>
      <c r="P884" s="326"/>
      <c r="Q884" s="326"/>
      <c r="R884" s="326"/>
      <c r="S884" s="326"/>
      <c r="T884" s="326"/>
      <c r="U884" s="326"/>
      <c r="V884" s="326"/>
      <c r="W884" s="326"/>
      <c r="X884" s="326"/>
      <c r="Y884" s="326"/>
      <c r="Z884" s="326"/>
    </row>
    <row r="885" spans="1:26" ht="12" customHeight="1">
      <c r="A885" s="354"/>
      <c r="B885" s="326"/>
      <c r="C885" s="326"/>
      <c r="D885" s="326"/>
      <c r="E885" s="326"/>
      <c r="F885" s="326"/>
      <c r="G885" s="326"/>
      <c r="H885" s="326"/>
      <c r="I885" s="326"/>
      <c r="J885" s="351"/>
      <c r="K885" s="352"/>
      <c r="L885" s="326"/>
      <c r="M885" s="326"/>
      <c r="N885" s="326"/>
      <c r="O885" s="326"/>
      <c r="P885" s="326"/>
      <c r="Q885" s="326"/>
      <c r="R885" s="326"/>
      <c r="S885" s="326"/>
      <c r="T885" s="326"/>
      <c r="U885" s="326"/>
      <c r="V885" s="326"/>
      <c r="W885" s="326"/>
      <c r="X885" s="326"/>
      <c r="Y885" s="326"/>
      <c r="Z885" s="326"/>
    </row>
    <row r="886" spans="1:26" ht="12" customHeight="1">
      <c r="A886" s="354"/>
      <c r="B886" s="326"/>
      <c r="C886" s="326"/>
      <c r="D886" s="326"/>
      <c r="E886" s="326"/>
      <c r="F886" s="326"/>
      <c r="G886" s="326"/>
      <c r="H886" s="326"/>
      <c r="I886" s="326"/>
      <c r="J886" s="351"/>
      <c r="K886" s="352"/>
      <c r="L886" s="326"/>
      <c r="M886" s="326"/>
      <c r="N886" s="326"/>
      <c r="O886" s="326"/>
      <c r="P886" s="326"/>
      <c r="Q886" s="326"/>
      <c r="R886" s="326"/>
      <c r="S886" s="326"/>
      <c r="T886" s="326"/>
      <c r="U886" s="326"/>
      <c r="V886" s="326"/>
      <c r="W886" s="326"/>
      <c r="X886" s="326"/>
      <c r="Y886" s="326"/>
      <c r="Z886" s="326"/>
    </row>
    <row r="887" spans="1:26" ht="12" customHeight="1">
      <c r="A887" s="354"/>
      <c r="B887" s="326"/>
      <c r="C887" s="326"/>
      <c r="D887" s="326"/>
      <c r="E887" s="326"/>
      <c r="F887" s="326"/>
      <c r="G887" s="326"/>
      <c r="H887" s="326"/>
      <c r="I887" s="326"/>
      <c r="J887" s="351"/>
      <c r="K887" s="352"/>
      <c r="L887" s="326"/>
      <c r="M887" s="326"/>
      <c r="N887" s="326"/>
      <c r="O887" s="326"/>
      <c r="P887" s="326"/>
      <c r="Q887" s="326"/>
      <c r="R887" s="326"/>
      <c r="S887" s="326"/>
      <c r="T887" s="326"/>
      <c r="U887" s="326"/>
      <c r="V887" s="326"/>
      <c r="W887" s="326"/>
      <c r="X887" s="326"/>
      <c r="Y887" s="326"/>
      <c r="Z887" s="326"/>
    </row>
    <row r="888" spans="1:26" ht="12" customHeight="1">
      <c r="A888" s="354"/>
      <c r="B888" s="326"/>
      <c r="C888" s="326"/>
      <c r="D888" s="326"/>
      <c r="E888" s="326"/>
      <c r="F888" s="326"/>
      <c r="G888" s="326"/>
      <c r="H888" s="326"/>
      <c r="I888" s="326"/>
      <c r="J888" s="351"/>
      <c r="K888" s="352"/>
      <c r="L888" s="326"/>
      <c r="M888" s="326"/>
      <c r="N888" s="326"/>
      <c r="O888" s="326"/>
      <c r="P888" s="326"/>
      <c r="Q888" s="326"/>
      <c r="R888" s="326"/>
      <c r="S888" s="326"/>
      <c r="T888" s="326"/>
      <c r="U888" s="326"/>
      <c r="V888" s="326"/>
      <c r="W888" s="326"/>
      <c r="X888" s="326"/>
      <c r="Y888" s="326"/>
      <c r="Z888" s="326"/>
    </row>
    <row r="889" spans="1:26" ht="12" customHeight="1">
      <c r="A889" s="354"/>
      <c r="B889" s="326"/>
      <c r="C889" s="326"/>
      <c r="D889" s="326"/>
      <c r="E889" s="326"/>
      <c r="F889" s="326"/>
      <c r="G889" s="326"/>
      <c r="H889" s="326"/>
      <c r="I889" s="326"/>
      <c r="J889" s="351"/>
      <c r="K889" s="352"/>
      <c r="L889" s="326"/>
      <c r="M889" s="326"/>
      <c r="N889" s="326"/>
      <c r="O889" s="326"/>
      <c r="P889" s="326"/>
      <c r="Q889" s="326"/>
      <c r="R889" s="326"/>
      <c r="S889" s="326"/>
      <c r="T889" s="326"/>
      <c r="U889" s="326"/>
      <c r="V889" s="326"/>
      <c r="W889" s="326"/>
      <c r="X889" s="326"/>
      <c r="Y889" s="326"/>
      <c r="Z889" s="326"/>
    </row>
    <row r="890" spans="1:26" ht="12" customHeight="1">
      <c r="A890" s="354"/>
      <c r="B890" s="326"/>
      <c r="C890" s="326"/>
      <c r="D890" s="326"/>
      <c r="E890" s="326"/>
      <c r="F890" s="326"/>
      <c r="G890" s="326"/>
      <c r="H890" s="326"/>
      <c r="I890" s="326"/>
      <c r="J890" s="351"/>
      <c r="K890" s="352"/>
      <c r="L890" s="326"/>
      <c r="M890" s="326"/>
      <c r="N890" s="326"/>
      <c r="O890" s="326"/>
      <c r="P890" s="326"/>
      <c r="Q890" s="326"/>
      <c r="R890" s="326"/>
      <c r="S890" s="326"/>
      <c r="T890" s="326"/>
      <c r="U890" s="326"/>
      <c r="V890" s="326"/>
      <c r="W890" s="326"/>
      <c r="X890" s="326"/>
      <c r="Y890" s="326"/>
      <c r="Z890" s="326"/>
    </row>
    <row r="891" spans="1:26" ht="12" customHeight="1">
      <c r="A891" s="354"/>
      <c r="B891" s="326"/>
      <c r="C891" s="326"/>
      <c r="D891" s="326"/>
      <c r="E891" s="326"/>
      <c r="F891" s="326"/>
      <c r="G891" s="326"/>
      <c r="H891" s="326"/>
      <c r="I891" s="326"/>
      <c r="J891" s="351"/>
      <c r="K891" s="352"/>
      <c r="L891" s="326"/>
      <c r="M891" s="326"/>
      <c r="N891" s="326"/>
      <c r="O891" s="326"/>
      <c r="P891" s="326"/>
      <c r="Q891" s="326"/>
      <c r="R891" s="326"/>
      <c r="S891" s="326"/>
      <c r="T891" s="326"/>
      <c r="U891" s="326"/>
      <c r="V891" s="326"/>
      <c r="W891" s="326"/>
      <c r="X891" s="326"/>
      <c r="Y891" s="326"/>
      <c r="Z891" s="326"/>
    </row>
    <row r="892" spans="1:26" ht="12" customHeight="1">
      <c r="A892" s="354"/>
      <c r="B892" s="326"/>
      <c r="C892" s="326"/>
      <c r="D892" s="326"/>
      <c r="E892" s="326"/>
      <c r="F892" s="326"/>
      <c r="G892" s="326"/>
      <c r="H892" s="326"/>
      <c r="I892" s="326"/>
      <c r="J892" s="351"/>
      <c r="K892" s="352"/>
      <c r="L892" s="326"/>
      <c r="M892" s="326"/>
      <c r="N892" s="326"/>
      <c r="O892" s="326"/>
      <c r="P892" s="326"/>
      <c r="Q892" s="326"/>
      <c r="R892" s="326"/>
      <c r="S892" s="326"/>
      <c r="T892" s="326"/>
      <c r="U892" s="326"/>
      <c r="V892" s="326"/>
      <c r="W892" s="326"/>
      <c r="X892" s="326"/>
      <c r="Y892" s="326"/>
      <c r="Z892" s="326"/>
    </row>
    <row r="893" spans="1:26" ht="12" customHeight="1">
      <c r="A893" s="354"/>
      <c r="B893" s="326"/>
      <c r="C893" s="326"/>
      <c r="D893" s="326"/>
      <c r="E893" s="326"/>
      <c r="F893" s="326"/>
      <c r="G893" s="326"/>
      <c r="H893" s="326"/>
      <c r="I893" s="326"/>
      <c r="J893" s="351"/>
      <c r="K893" s="352"/>
      <c r="L893" s="326"/>
      <c r="M893" s="326"/>
      <c r="N893" s="326"/>
      <c r="O893" s="326"/>
      <c r="P893" s="326"/>
      <c r="Q893" s="326"/>
      <c r="R893" s="326"/>
      <c r="S893" s="326"/>
      <c r="T893" s="326"/>
      <c r="U893" s="326"/>
      <c r="V893" s="326"/>
      <c r="W893" s="326"/>
      <c r="X893" s="326"/>
      <c r="Y893" s="326"/>
      <c r="Z893" s="326"/>
    </row>
    <row r="894" spans="1:26" ht="12" customHeight="1">
      <c r="A894" s="354"/>
      <c r="B894" s="326"/>
      <c r="C894" s="326"/>
      <c r="D894" s="326"/>
      <c r="E894" s="326"/>
      <c r="F894" s="326"/>
      <c r="G894" s="326"/>
      <c r="H894" s="326"/>
      <c r="I894" s="326"/>
      <c r="J894" s="351"/>
      <c r="K894" s="352"/>
      <c r="L894" s="326"/>
      <c r="M894" s="326"/>
      <c r="N894" s="326"/>
      <c r="O894" s="326"/>
      <c r="P894" s="326"/>
      <c r="Q894" s="326"/>
      <c r="R894" s="326"/>
      <c r="S894" s="326"/>
      <c r="T894" s="326"/>
      <c r="U894" s="326"/>
      <c r="V894" s="326"/>
      <c r="W894" s="326"/>
      <c r="X894" s="326"/>
      <c r="Y894" s="326"/>
      <c r="Z894" s="326"/>
    </row>
    <row r="895" spans="1:26" ht="12" customHeight="1">
      <c r="A895" s="354"/>
      <c r="B895" s="326"/>
      <c r="C895" s="326"/>
      <c r="D895" s="326"/>
      <c r="E895" s="326"/>
      <c r="F895" s="326"/>
      <c r="G895" s="326"/>
      <c r="H895" s="326"/>
      <c r="I895" s="326"/>
      <c r="J895" s="351"/>
      <c r="K895" s="352"/>
      <c r="L895" s="326"/>
      <c r="M895" s="326"/>
      <c r="N895" s="326"/>
      <c r="O895" s="326"/>
      <c r="P895" s="326"/>
      <c r="Q895" s="326"/>
      <c r="R895" s="326"/>
      <c r="S895" s="326"/>
      <c r="T895" s="326"/>
      <c r="U895" s="326"/>
      <c r="V895" s="326"/>
      <c r="W895" s="326"/>
      <c r="X895" s="326"/>
      <c r="Y895" s="326"/>
      <c r="Z895" s="326"/>
    </row>
    <row r="896" spans="1:26" ht="12" customHeight="1">
      <c r="A896" s="354"/>
      <c r="B896" s="326"/>
      <c r="C896" s="326"/>
      <c r="D896" s="326"/>
      <c r="E896" s="326"/>
      <c r="F896" s="326"/>
      <c r="G896" s="326"/>
      <c r="H896" s="326"/>
      <c r="I896" s="326"/>
      <c r="J896" s="351"/>
      <c r="K896" s="352"/>
      <c r="L896" s="326"/>
      <c r="M896" s="326"/>
      <c r="N896" s="326"/>
      <c r="O896" s="326"/>
      <c r="P896" s="326"/>
      <c r="Q896" s="326"/>
      <c r="R896" s="326"/>
      <c r="S896" s="326"/>
      <c r="T896" s="326"/>
      <c r="U896" s="326"/>
      <c r="V896" s="326"/>
      <c r="W896" s="326"/>
      <c r="X896" s="326"/>
      <c r="Y896" s="326"/>
      <c r="Z896" s="326"/>
    </row>
    <row r="897" spans="1:26" ht="12" customHeight="1">
      <c r="A897" s="354"/>
      <c r="B897" s="326"/>
      <c r="C897" s="326"/>
      <c r="D897" s="326"/>
      <c r="E897" s="326"/>
      <c r="F897" s="326"/>
      <c r="G897" s="326"/>
      <c r="H897" s="326"/>
      <c r="I897" s="326"/>
      <c r="J897" s="351"/>
      <c r="K897" s="352"/>
      <c r="L897" s="326"/>
      <c r="M897" s="326"/>
      <c r="N897" s="326"/>
      <c r="O897" s="326"/>
      <c r="P897" s="326"/>
      <c r="Q897" s="326"/>
      <c r="R897" s="326"/>
      <c r="S897" s="326"/>
      <c r="T897" s="326"/>
      <c r="U897" s="326"/>
      <c r="V897" s="326"/>
      <c r="W897" s="326"/>
      <c r="X897" s="326"/>
      <c r="Y897" s="326"/>
      <c r="Z897" s="326"/>
    </row>
    <row r="898" spans="1:26" ht="12" customHeight="1">
      <c r="A898" s="354"/>
      <c r="B898" s="326"/>
      <c r="C898" s="326"/>
      <c r="D898" s="326"/>
      <c r="E898" s="326"/>
      <c r="F898" s="326"/>
      <c r="G898" s="326"/>
      <c r="H898" s="326"/>
      <c r="I898" s="326"/>
      <c r="J898" s="351"/>
      <c r="K898" s="352"/>
      <c r="L898" s="326"/>
      <c r="M898" s="326"/>
      <c r="N898" s="326"/>
      <c r="O898" s="326"/>
      <c r="P898" s="326"/>
      <c r="Q898" s="326"/>
      <c r="R898" s="326"/>
      <c r="S898" s="326"/>
      <c r="T898" s="326"/>
      <c r="U898" s="326"/>
      <c r="V898" s="326"/>
      <c r="W898" s="326"/>
      <c r="X898" s="326"/>
      <c r="Y898" s="326"/>
      <c r="Z898" s="326"/>
    </row>
    <row r="899" spans="1:26" ht="12" customHeight="1">
      <c r="A899" s="354"/>
      <c r="B899" s="326"/>
      <c r="C899" s="326"/>
      <c r="D899" s="326"/>
      <c r="E899" s="326"/>
      <c r="F899" s="326"/>
      <c r="G899" s="326"/>
      <c r="H899" s="326"/>
      <c r="I899" s="326"/>
      <c r="J899" s="351"/>
      <c r="K899" s="352"/>
      <c r="L899" s="326"/>
      <c r="M899" s="326"/>
      <c r="N899" s="326"/>
      <c r="O899" s="326"/>
      <c r="P899" s="326"/>
      <c r="Q899" s="326"/>
      <c r="R899" s="326"/>
      <c r="S899" s="326"/>
      <c r="T899" s="326"/>
      <c r="U899" s="326"/>
      <c r="V899" s="326"/>
      <c r="W899" s="326"/>
      <c r="X899" s="326"/>
      <c r="Y899" s="326"/>
      <c r="Z899" s="326"/>
    </row>
    <row r="900" spans="1:26" ht="12" customHeight="1">
      <c r="A900" s="354"/>
      <c r="B900" s="326"/>
      <c r="C900" s="326"/>
      <c r="D900" s="326"/>
      <c r="E900" s="326"/>
      <c r="F900" s="326"/>
      <c r="G900" s="326"/>
      <c r="H900" s="326"/>
      <c r="I900" s="326"/>
      <c r="J900" s="351"/>
      <c r="K900" s="352"/>
      <c r="L900" s="326"/>
      <c r="M900" s="326"/>
      <c r="N900" s="326"/>
      <c r="O900" s="326"/>
      <c r="P900" s="326"/>
      <c r="Q900" s="326"/>
      <c r="R900" s="326"/>
      <c r="S900" s="326"/>
      <c r="T900" s="326"/>
      <c r="U900" s="326"/>
      <c r="V900" s="326"/>
      <c r="W900" s="326"/>
      <c r="X900" s="326"/>
      <c r="Y900" s="326"/>
      <c r="Z900" s="326"/>
    </row>
    <row r="901" spans="1:26" ht="12" customHeight="1">
      <c r="A901" s="354"/>
      <c r="B901" s="326"/>
      <c r="C901" s="326"/>
      <c r="D901" s="326"/>
      <c r="E901" s="326"/>
      <c r="F901" s="326"/>
      <c r="G901" s="326"/>
      <c r="H901" s="326"/>
      <c r="I901" s="326"/>
      <c r="J901" s="351"/>
      <c r="K901" s="352"/>
      <c r="L901" s="326"/>
      <c r="M901" s="326"/>
      <c r="N901" s="326"/>
      <c r="O901" s="326"/>
      <c r="P901" s="326"/>
      <c r="Q901" s="326"/>
      <c r="R901" s="326"/>
      <c r="S901" s="326"/>
      <c r="T901" s="326"/>
      <c r="U901" s="326"/>
      <c r="V901" s="326"/>
      <c r="W901" s="326"/>
      <c r="X901" s="326"/>
      <c r="Y901" s="326"/>
      <c r="Z901" s="326"/>
    </row>
    <row r="902" spans="1:26" ht="12" customHeight="1">
      <c r="A902" s="354"/>
      <c r="B902" s="326"/>
      <c r="C902" s="326"/>
      <c r="D902" s="326"/>
      <c r="E902" s="326"/>
      <c r="F902" s="326"/>
      <c r="G902" s="326"/>
      <c r="H902" s="326"/>
      <c r="I902" s="326"/>
      <c r="J902" s="351"/>
      <c r="K902" s="352"/>
      <c r="L902" s="326"/>
      <c r="M902" s="326"/>
      <c r="N902" s="326"/>
      <c r="O902" s="326"/>
      <c r="P902" s="326"/>
      <c r="Q902" s="326"/>
      <c r="R902" s="326"/>
      <c r="S902" s="326"/>
      <c r="T902" s="326"/>
      <c r="U902" s="326"/>
      <c r="V902" s="326"/>
      <c r="W902" s="326"/>
      <c r="X902" s="326"/>
      <c r="Y902" s="326"/>
      <c r="Z902" s="326"/>
    </row>
    <row r="903" spans="1:26" ht="12" customHeight="1">
      <c r="A903" s="354"/>
      <c r="B903" s="326"/>
      <c r="C903" s="326"/>
      <c r="D903" s="326"/>
      <c r="E903" s="326"/>
      <c r="F903" s="326"/>
      <c r="G903" s="326"/>
      <c r="H903" s="326"/>
      <c r="I903" s="326"/>
      <c r="J903" s="351"/>
      <c r="K903" s="352"/>
      <c r="L903" s="326"/>
      <c r="M903" s="326"/>
      <c r="N903" s="326"/>
      <c r="O903" s="326"/>
      <c r="P903" s="326"/>
      <c r="Q903" s="326"/>
      <c r="R903" s="326"/>
      <c r="S903" s="326"/>
      <c r="T903" s="326"/>
      <c r="U903" s="326"/>
      <c r="V903" s="326"/>
      <c r="W903" s="326"/>
      <c r="X903" s="326"/>
      <c r="Y903" s="326"/>
      <c r="Z903" s="326"/>
    </row>
    <row r="904" spans="1:26" ht="12" customHeight="1">
      <c r="A904" s="354"/>
      <c r="B904" s="326"/>
      <c r="C904" s="326"/>
      <c r="D904" s="326"/>
      <c r="E904" s="326"/>
      <c r="F904" s="326"/>
      <c r="G904" s="326"/>
      <c r="H904" s="326"/>
      <c r="I904" s="326"/>
      <c r="J904" s="351"/>
      <c r="K904" s="352"/>
      <c r="L904" s="326"/>
      <c r="M904" s="326"/>
      <c r="N904" s="326"/>
      <c r="O904" s="326"/>
      <c r="P904" s="326"/>
      <c r="Q904" s="326"/>
      <c r="R904" s="326"/>
      <c r="S904" s="326"/>
      <c r="T904" s="326"/>
      <c r="U904" s="326"/>
      <c r="V904" s="326"/>
      <c r="W904" s="326"/>
      <c r="X904" s="326"/>
      <c r="Y904" s="326"/>
      <c r="Z904" s="326"/>
    </row>
    <row r="905" spans="1:26" ht="12" customHeight="1">
      <c r="A905" s="354"/>
      <c r="B905" s="326"/>
      <c r="C905" s="326"/>
      <c r="D905" s="326"/>
      <c r="E905" s="326"/>
      <c r="F905" s="326"/>
      <c r="G905" s="326"/>
      <c r="H905" s="326"/>
      <c r="I905" s="326"/>
      <c r="J905" s="351"/>
      <c r="K905" s="352"/>
      <c r="L905" s="326"/>
      <c r="M905" s="326"/>
      <c r="N905" s="326"/>
      <c r="O905" s="326"/>
      <c r="P905" s="326"/>
      <c r="Q905" s="326"/>
      <c r="R905" s="326"/>
      <c r="S905" s="326"/>
      <c r="T905" s="326"/>
      <c r="U905" s="326"/>
      <c r="V905" s="326"/>
      <c r="W905" s="326"/>
      <c r="X905" s="326"/>
      <c r="Y905" s="326"/>
      <c r="Z905" s="326"/>
    </row>
    <row r="906" spans="1:26" ht="12" customHeight="1">
      <c r="A906" s="354"/>
      <c r="B906" s="326"/>
      <c r="C906" s="326"/>
      <c r="D906" s="326"/>
      <c r="E906" s="326"/>
      <c r="F906" s="326"/>
      <c r="G906" s="326"/>
      <c r="H906" s="326"/>
      <c r="I906" s="326"/>
      <c r="J906" s="351"/>
      <c r="K906" s="352"/>
      <c r="L906" s="326"/>
      <c r="M906" s="326"/>
      <c r="N906" s="326"/>
      <c r="O906" s="326"/>
      <c r="P906" s="326"/>
      <c r="Q906" s="326"/>
      <c r="R906" s="326"/>
      <c r="S906" s="326"/>
      <c r="T906" s="326"/>
      <c r="U906" s="326"/>
      <c r="V906" s="326"/>
      <c r="W906" s="326"/>
      <c r="X906" s="326"/>
      <c r="Y906" s="326"/>
      <c r="Z906" s="326"/>
    </row>
    <row r="907" spans="1:26" ht="12" customHeight="1">
      <c r="A907" s="354"/>
      <c r="B907" s="326"/>
      <c r="C907" s="326"/>
      <c r="D907" s="326"/>
      <c r="E907" s="326"/>
      <c r="F907" s="326"/>
      <c r="G907" s="326"/>
      <c r="H907" s="326"/>
      <c r="I907" s="326"/>
      <c r="J907" s="351"/>
      <c r="K907" s="352"/>
      <c r="L907" s="326"/>
      <c r="M907" s="326"/>
      <c r="N907" s="326"/>
      <c r="O907" s="326"/>
      <c r="P907" s="326"/>
      <c r="Q907" s="326"/>
      <c r="R907" s="326"/>
      <c r="S907" s="326"/>
      <c r="T907" s="326"/>
      <c r="U907" s="326"/>
      <c r="V907" s="326"/>
      <c r="W907" s="326"/>
      <c r="X907" s="326"/>
      <c r="Y907" s="326"/>
      <c r="Z907" s="326"/>
    </row>
    <row r="908" spans="1:26" ht="12" customHeight="1">
      <c r="A908" s="354"/>
      <c r="B908" s="326"/>
      <c r="C908" s="326"/>
      <c r="D908" s="326"/>
      <c r="E908" s="326"/>
      <c r="F908" s="326"/>
      <c r="G908" s="326"/>
      <c r="H908" s="326"/>
      <c r="I908" s="326"/>
      <c r="J908" s="351"/>
      <c r="K908" s="352"/>
      <c r="L908" s="326"/>
      <c r="M908" s="326"/>
      <c r="N908" s="326"/>
      <c r="O908" s="326"/>
      <c r="P908" s="326"/>
      <c r="Q908" s="326"/>
      <c r="R908" s="326"/>
      <c r="S908" s="326"/>
      <c r="T908" s="326"/>
      <c r="U908" s="326"/>
      <c r="V908" s="326"/>
      <c r="W908" s="326"/>
      <c r="X908" s="326"/>
      <c r="Y908" s="326"/>
      <c r="Z908" s="326"/>
    </row>
    <row r="909" spans="1:26" ht="12" customHeight="1">
      <c r="A909" s="354"/>
      <c r="B909" s="326"/>
      <c r="C909" s="326"/>
      <c r="D909" s="326"/>
      <c r="E909" s="326"/>
      <c r="F909" s="326"/>
      <c r="G909" s="326"/>
      <c r="H909" s="326"/>
      <c r="I909" s="326"/>
      <c r="J909" s="351"/>
      <c r="K909" s="352"/>
      <c r="L909" s="326"/>
      <c r="M909" s="326"/>
      <c r="N909" s="326"/>
      <c r="O909" s="326"/>
      <c r="P909" s="326"/>
      <c r="Q909" s="326"/>
      <c r="R909" s="326"/>
      <c r="S909" s="326"/>
      <c r="T909" s="326"/>
      <c r="U909" s="326"/>
      <c r="V909" s="326"/>
      <c r="W909" s="326"/>
      <c r="X909" s="326"/>
      <c r="Y909" s="326"/>
      <c r="Z909" s="326"/>
    </row>
    <row r="910" spans="1:26" ht="12" customHeight="1">
      <c r="A910" s="354"/>
      <c r="B910" s="326"/>
      <c r="C910" s="326"/>
      <c r="D910" s="326"/>
      <c r="E910" s="326"/>
      <c r="F910" s="326"/>
      <c r="G910" s="326"/>
      <c r="H910" s="326"/>
      <c r="I910" s="326"/>
      <c r="J910" s="351"/>
      <c r="K910" s="352"/>
      <c r="L910" s="326"/>
      <c r="M910" s="326"/>
      <c r="N910" s="326"/>
      <c r="O910" s="326"/>
      <c r="P910" s="326"/>
      <c r="Q910" s="326"/>
      <c r="R910" s="326"/>
      <c r="S910" s="326"/>
      <c r="T910" s="326"/>
      <c r="U910" s="326"/>
      <c r="V910" s="326"/>
      <c r="W910" s="326"/>
      <c r="X910" s="326"/>
      <c r="Y910" s="326"/>
      <c r="Z910" s="326"/>
    </row>
    <row r="911" spans="1:26" ht="12" customHeight="1">
      <c r="A911" s="354"/>
      <c r="B911" s="326"/>
      <c r="C911" s="326"/>
      <c r="D911" s="326"/>
      <c r="E911" s="326"/>
      <c r="F911" s="326"/>
      <c r="G911" s="326"/>
      <c r="H911" s="326"/>
      <c r="I911" s="326"/>
      <c r="J911" s="351"/>
      <c r="K911" s="352"/>
      <c r="L911" s="326"/>
      <c r="M911" s="326"/>
      <c r="N911" s="326"/>
      <c r="O911" s="326"/>
      <c r="P911" s="326"/>
      <c r="Q911" s="326"/>
      <c r="R911" s="326"/>
      <c r="S911" s="326"/>
      <c r="T911" s="326"/>
      <c r="U911" s="326"/>
      <c r="V911" s="326"/>
      <c r="W911" s="326"/>
      <c r="X911" s="326"/>
      <c r="Y911" s="326"/>
      <c r="Z911" s="326"/>
    </row>
    <row r="912" spans="1:26" ht="12" customHeight="1">
      <c r="A912" s="354"/>
      <c r="B912" s="326"/>
      <c r="C912" s="326"/>
      <c r="D912" s="326"/>
      <c r="E912" s="326"/>
      <c r="F912" s="326"/>
      <c r="G912" s="326"/>
      <c r="H912" s="326"/>
      <c r="I912" s="326"/>
      <c r="J912" s="351"/>
      <c r="K912" s="352"/>
      <c r="L912" s="326"/>
      <c r="M912" s="326"/>
      <c r="N912" s="326"/>
      <c r="O912" s="326"/>
      <c r="P912" s="326"/>
      <c r="Q912" s="326"/>
      <c r="R912" s="326"/>
      <c r="S912" s="326"/>
      <c r="T912" s="326"/>
      <c r="U912" s="326"/>
      <c r="V912" s="326"/>
      <c r="W912" s="326"/>
      <c r="X912" s="326"/>
      <c r="Y912" s="326"/>
      <c r="Z912" s="326"/>
    </row>
    <row r="913" spans="1:26" ht="12" customHeight="1">
      <c r="A913" s="354"/>
      <c r="B913" s="326"/>
      <c r="C913" s="326"/>
      <c r="D913" s="326"/>
      <c r="E913" s="326"/>
      <c r="F913" s="326"/>
      <c r="G913" s="326"/>
      <c r="H913" s="326"/>
      <c r="I913" s="326"/>
      <c r="J913" s="351"/>
      <c r="K913" s="352"/>
      <c r="L913" s="326"/>
      <c r="M913" s="326"/>
      <c r="N913" s="326"/>
      <c r="O913" s="326"/>
      <c r="P913" s="326"/>
      <c r="Q913" s="326"/>
      <c r="R913" s="326"/>
      <c r="S913" s="326"/>
      <c r="T913" s="326"/>
      <c r="U913" s="326"/>
      <c r="V913" s="326"/>
      <c r="W913" s="326"/>
      <c r="X913" s="326"/>
      <c r="Y913" s="326"/>
      <c r="Z913" s="326"/>
    </row>
    <row r="914" spans="1:26" ht="12" customHeight="1">
      <c r="A914" s="354"/>
      <c r="B914" s="326"/>
      <c r="C914" s="326"/>
      <c r="D914" s="326"/>
      <c r="E914" s="326"/>
      <c r="F914" s="326"/>
      <c r="G914" s="326"/>
      <c r="H914" s="326"/>
      <c r="I914" s="326"/>
      <c r="J914" s="351"/>
      <c r="K914" s="352"/>
      <c r="L914" s="326"/>
      <c r="M914" s="326"/>
      <c r="N914" s="326"/>
      <c r="O914" s="326"/>
      <c r="P914" s="326"/>
      <c r="Q914" s="326"/>
      <c r="R914" s="326"/>
      <c r="S914" s="326"/>
      <c r="T914" s="326"/>
      <c r="U914" s="326"/>
      <c r="V914" s="326"/>
      <c r="W914" s="326"/>
      <c r="X914" s="326"/>
      <c r="Y914" s="326"/>
      <c r="Z914" s="326"/>
    </row>
    <row r="915" spans="1:26" ht="12" customHeight="1">
      <c r="A915" s="354"/>
      <c r="B915" s="326"/>
      <c r="C915" s="326"/>
      <c r="D915" s="326"/>
      <c r="E915" s="326"/>
      <c r="F915" s="326"/>
      <c r="G915" s="326"/>
      <c r="H915" s="326"/>
      <c r="I915" s="326"/>
      <c r="J915" s="351"/>
      <c r="K915" s="352"/>
      <c r="L915" s="326"/>
      <c r="M915" s="326"/>
      <c r="N915" s="326"/>
      <c r="O915" s="326"/>
      <c r="P915" s="326"/>
      <c r="Q915" s="326"/>
      <c r="R915" s="326"/>
      <c r="S915" s="326"/>
      <c r="T915" s="326"/>
      <c r="U915" s="326"/>
      <c r="V915" s="326"/>
      <c r="W915" s="326"/>
      <c r="X915" s="326"/>
      <c r="Y915" s="326"/>
      <c r="Z915" s="326"/>
    </row>
    <row r="916" spans="1:26" ht="12" customHeight="1">
      <c r="A916" s="354"/>
      <c r="B916" s="326"/>
      <c r="C916" s="326"/>
      <c r="D916" s="326"/>
      <c r="E916" s="326"/>
      <c r="F916" s="326"/>
      <c r="G916" s="326"/>
      <c r="H916" s="326"/>
      <c r="I916" s="326"/>
      <c r="J916" s="351"/>
      <c r="K916" s="352"/>
      <c r="L916" s="326"/>
      <c r="M916" s="326"/>
      <c r="N916" s="326"/>
      <c r="O916" s="326"/>
      <c r="P916" s="326"/>
      <c r="Q916" s="326"/>
      <c r="R916" s="326"/>
      <c r="S916" s="326"/>
      <c r="T916" s="326"/>
      <c r="U916" s="326"/>
      <c r="V916" s="326"/>
      <c r="W916" s="326"/>
      <c r="X916" s="326"/>
      <c r="Y916" s="326"/>
      <c r="Z916" s="326"/>
    </row>
    <row r="917" spans="1:26" ht="12" customHeight="1">
      <c r="A917" s="354"/>
      <c r="B917" s="326"/>
      <c r="C917" s="326"/>
      <c r="D917" s="326"/>
      <c r="E917" s="326"/>
      <c r="F917" s="326"/>
      <c r="G917" s="326"/>
      <c r="H917" s="326"/>
      <c r="I917" s="326"/>
      <c r="J917" s="351"/>
      <c r="K917" s="352"/>
      <c r="L917" s="326"/>
      <c r="M917" s="326"/>
      <c r="N917" s="326"/>
      <c r="O917" s="326"/>
      <c r="P917" s="326"/>
      <c r="Q917" s="326"/>
      <c r="R917" s="326"/>
      <c r="S917" s="326"/>
      <c r="T917" s="326"/>
      <c r="U917" s="326"/>
      <c r="V917" s="326"/>
      <c r="W917" s="326"/>
      <c r="X917" s="326"/>
      <c r="Y917" s="326"/>
      <c r="Z917" s="326"/>
    </row>
    <row r="918" spans="1:26" ht="12" customHeight="1">
      <c r="A918" s="354"/>
      <c r="B918" s="326"/>
      <c r="C918" s="326"/>
      <c r="D918" s="326"/>
      <c r="E918" s="326"/>
      <c r="F918" s="326"/>
      <c r="G918" s="326"/>
      <c r="H918" s="326"/>
      <c r="I918" s="326"/>
      <c r="J918" s="351"/>
      <c r="K918" s="352"/>
      <c r="L918" s="326"/>
      <c r="M918" s="326"/>
      <c r="N918" s="326"/>
      <c r="O918" s="326"/>
      <c r="P918" s="326"/>
      <c r="Q918" s="326"/>
      <c r="R918" s="326"/>
      <c r="S918" s="326"/>
      <c r="T918" s="326"/>
      <c r="U918" s="326"/>
      <c r="V918" s="326"/>
      <c r="W918" s="326"/>
      <c r="X918" s="326"/>
      <c r="Y918" s="326"/>
      <c r="Z918" s="326"/>
    </row>
    <row r="919" spans="1:26" ht="12" customHeight="1">
      <c r="A919" s="354"/>
      <c r="B919" s="326"/>
      <c r="C919" s="326"/>
      <c r="D919" s="326"/>
      <c r="E919" s="326"/>
      <c r="F919" s="326"/>
      <c r="G919" s="326"/>
      <c r="H919" s="326"/>
      <c r="I919" s="326"/>
      <c r="J919" s="351"/>
      <c r="K919" s="352"/>
      <c r="L919" s="326"/>
      <c r="M919" s="326"/>
      <c r="N919" s="326"/>
      <c r="O919" s="326"/>
      <c r="P919" s="326"/>
      <c r="Q919" s="326"/>
      <c r="R919" s="326"/>
      <c r="S919" s="326"/>
      <c r="T919" s="326"/>
      <c r="U919" s="326"/>
      <c r="V919" s="326"/>
      <c r="W919" s="326"/>
      <c r="X919" s="326"/>
      <c r="Y919" s="326"/>
      <c r="Z919" s="326"/>
    </row>
    <row r="920" spans="1:26" ht="12" customHeight="1">
      <c r="A920" s="354"/>
      <c r="B920" s="326"/>
      <c r="C920" s="326"/>
      <c r="D920" s="326"/>
      <c r="E920" s="326"/>
      <c r="F920" s="326"/>
      <c r="G920" s="326"/>
      <c r="H920" s="326"/>
      <c r="I920" s="326"/>
      <c r="J920" s="351"/>
      <c r="K920" s="352"/>
      <c r="L920" s="326"/>
      <c r="M920" s="326"/>
      <c r="N920" s="326"/>
      <c r="O920" s="326"/>
      <c r="P920" s="326"/>
      <c r="Q920" s="326"/>
      <c r="R920" s="326"/>
      <c r="S920" s="326"/>
      <c r="T920" s="326"/>
      <c r="U920" s="326"/>
      <c r="V920" s="326"/>
      <c r="W920" s="326"/>
      <c r="X920" s="326"/>
      <c r="Y920" s="326"/>
      <c r="Z920" s="326"/>
    </row>
    <row r="921" spans="1:26" ht="12" customHeight="1">
      <c r="A921" s="354"/>
      <c r="B921" s="326"/>
      <c r="C921" s="326"/>
      <c r="D921" s="326"/>
      <c r="E921" s="326"/>
      <c r="F921" s="326"/>
      <c r="G921" s="326"/>
      <c r="H921" s="326"/>
      <c r="I921" s="326"/>
      <c r="J921" s="351"/>
      <c r="K921" s="352"/>
      <c r="L921" s="326"/>
      <c r="M921" s="326"/>
      <c r="N921" s="326"/>
      <c r="O921" s="326"/>
      <c r="P921" s="326"/>
      <c r="Q921" s="326"/>
      <c r="R921" s="326"/>
      <c r="S921" s="326"/>
      <c r="T921" s="326"/>
      <c r="U921" s="326"/>
      <c r="V921" s="326"/>
      <c r="W921" s="326"/>
      <c r="X921" s="326"/>
      <c r="Y921" s="326"/>
      <c r="Z921" s="326"/>
    </row>
    <row r="922" spans="1:26" ht="12" customHeight="1">
      <c r="A922" s="354"/>
      <c r="B922" s="326"/>
      <c r="C922" s="326"/>
      <c r="D922" s="326"/>
      <c r="E922" s="326"/>
      <c r="F922" s="326"/>
      <c r="G922" s="326"/>
      <c r="H922" s="326"/>
      <c r="I922" s="326"/>
      <c r="J922" s="351"/>
      <c r="K922" s="352"/>
      <c r="L922" s="326"/>
      <c r="M922" s="326"/>
      <c r="N922" s="326"/>
      <c r="O922" s="326"/>
      <c r="P922" s="326"/>
      <c r="Q922" s="326"/>
      <c r="R922" s="326"/>
      <c r="S922" s="326"/>
      <c r="T922" s="326"/>
      <c r="U922" s="326"/>
      <c r="V922" s="326"/>
      <c r="W922" s="326"/>
      <c r="X922" s="326"/>
      <c r="Y922" s="326"/>
      <c r="Z922" s="326"/>
    </row>
    <row r="923" spans="1:26" ht="12" customHeight="1">
      <c r="A923" s="354"/>
      <c r="B923" s="326"/>
      <c r="C923" s="326"/>
      <c r="D923" s="326"/>
      <c r="E923" s="326"/>
      <c r="F923" s="326"/>
      <c r="G923" s="326"/>
      <c r="H923" s="326"/>
      <c r="I923" s="326"/>
      <c r="J923" s="351"/>
      <c r="K923" s="352"/>
      <c r="L923" s="326"/>
      <c r="M923" s="326"/>
      <c r="N923" s="326"/>
      <c r="O923" s="326"/>
      <c r="P923" s="326"/>
      <c r="Q923" s="326"/>
      <c r="R923" s="326"/>
      <c r="S923" s="326"/>
      <c r="T923" s="326"/>
      <c r="U923" s="326"/>
      <c r="V923" s="326"/>
      <c r="W923" s="326"/>
      <c r="X923" s="326"/>
      <c r="Y923" s="326"/>
      <c r="Z923" s="326"/>
    </row>
    <row r="924" spans="1:26" ht="12" customHeight="1">
      <c r="A924" s="354"/>
      <c r="B924" s="326"/>
      <c r="C924" s="326"/>
      <c r="D924" s="326"/>
      <c r="E924" s="326"/>
      <c r="F924" s="326"/>
      <c r="G924" s="326"/>
      <c r="H924" s="326"/>
      <c r="I924" s="326"/>
      <c r="J924" s="351"/>
      <c r="K924" s="352"/>
      <c r="L924" s="326"/>
      <c r="M924" s="326"/>
      <c r="N924" s="326"/>
      <c r="O924" s="326"/>
      <c r="P924" s="326"/>
      <c r="Q924" s="326"/>
      <c r="R924" s="326"/>
      <c r="S924" s="326"/>
      <c r="T924" s="326"/>
      <c r="U924" s="326"/>
      <c r="V924" s="326"/>
      <c r="W924" s="326"/>
      <c r="X924" s="326"/>
      <c r="Y924" s="326"/>
      <c r="Z924" s="326"/>
    </row>
    <row r="925" spans="1:26" ht="12" customHeight="1">
      <c r="A925" s="354"/>
      <c r="B925" s="326"/>
      <c r="C925" s="326"/>
      <c r="D925" s="326"/>
      <c r="E925" s="326"/>
      <c r="F925" s="326"/>
      <c r="G925" s="326"/>
      <c r="H925" s="326"/>
      <c r="I925" s="326"/>
      <c r="J925" s="351"/>
      <c r="K925" s="352"/>
      <c r="L925" s="326"/>
      <c r="M925" s="326"/>
      <c r="N925" s="326"/>
      <c r="O925" s="326"/>
      <c r="P925" s="326"/>
      <c r="Q925" s="326"/>
      <c r="R925" s="326"/>
      <c r="S925" s="326"/>
      <c r="T925" s="326"/>
      <c r="U925" s="326"/>
      <c r="V925" s="326"/>
      <c r="W925" s="326"/>
      <c r="X925" s="326"/>
      <c r="Y925" s="326"/>
      <c r="Z925" s="326"/>
    </row>
    <row r="926" spans="1:26" ht="12" customHeight="1">
      <c r="A926" s="354"/>
      <c r="B926" s="326"/>
      <c r="C926" s="326"/>
      <c r="D926" s="326"/>
      <c r="E926" s="326"/>
      <c r="F926" s="326"/>
      <c r="G926" s="326"/>
      <c r="H926" s="326"/>
      <c r="I926" s="326"/>
      <c r="J926" s="351"/>
      <c r="K926" s="352"/>
      <c r="L926" s="326"/>
      <c r="M926" s="326"/>
      <c r="N926" s="326"/>
      <c r="O926" s="326"/>
      <c r="P926" s="326"/>
      <c r="Q926" s="326"/>
      <c r="R926" s="326"/>
      <c r="S926" s="326"/>
      <c r="T926" s="326"/>
      <c r="U926" s="326"/>
      <c r="V926" s="326"/>
      <c r="W926" s="326"/>
      <c r="X926" s="326"/>
      <c r="Y926" s="326"/>
      <c r="Z926" s="326"/>
    </row>
    <row r="927" spans="1:26" ht="12" customHeight="1">
      <c r="A927" s="354"/>
      <c r="B927" s="326"/>
      <c r="C927" s="326"/>
      <c r="D927" s="326"/>
      <c r="E927" s="326"/>
      <c r="F927" s="326"/>
      <c r="G927" s="326"/>
      <c r="H927" s="326"/>
      <c r="I927" s="326"/>
      <c r="J927" s="351"/>
      <c r="K927" s="352"/>
      <c r="L927" s="326"/>
      <c r="M927" s="326"/>
      <c r="N927" s="326"/>
      <c r="O927" s="326"/>
      <c r="P927" s="326"/>
      <c r="Q927" s="326"/>
      <c r="R927" s="326"/>
      <c r="S927" s="326"/>
      <c r="T927" s="326"/>
      <c r="U927" s="326"/>
      <c r="V927" s="326"/>
      <c r="W927" s="326"/>
      <c r="X927" s="326"/>
      <c r="Y927" s="326"/>
      <c r="Z927" s="326"/>
    </row>
    <row r="928" spans="1:26" ht="12" customHeight="1">
      <c r="A928" s="354"/>
      <c r="B928" s="326"/>
      <c r="C928" s="326"/>
      <c r="D928" s="326"/>
      <c r="E928" s="326"/>
      <c r="F928" s="326"/>
      <c r="G928" s="326"/>
      <c r="H928" s="326"/>
      <c r="I928" s="326"/>
      <c r="J928" s="351"/>
      <c r="K928" s="352"/>
      <c r="L928" s="326"/>
      <c r="M928" s="326"/>
      <c r="N928" s="326"/>
      <c r="O928" s="326"/>
      <c r="P928" s="326"/>
      <c r="Q928" s="326"/>
      <c r="R928" s="326"/>
      <c r="S928" s="326"/>
      <c r="T928" s="326"/>
      <c r="U928" s="326"/>
      <c r="V928" s="326"/>
      <c r="W928" s="326"/>
      <c r="X928" s="326"/>
      <c r="Y928" s="326"/>
      <c r="Z928" s="326"/>
    </row>
    <row r="929" spans="1:26" ht="12" customHeight="1">
      <c r="A929" s="354"/>
      <c r="B929" s="326"/>
      <c r="C929" s="326"/>
      <c r="D929" s="326"/>
      <c r="E929" s="326"/>
      <c r="F929" s="326"/>
      <c r="G929" s="326"/>
      <c r="H929" s="326"/>
      <c r="I929" s="326"/>
      <c r="J929" s="351"/>
      <c r="K929" s="352"/>
      <c r="L929" s="326"/>
      <c r="M929" s="326"/>
      <c r="N929" s="326"/>
      <c r="O929" s="326"/>
      <c r="P929" s="326"/>
      <c r="Q929" s="326"/>
      <c r="R929" s="326"/>
      <c r="S929" s="326"/>
      <c r="T929" s="326"/>
      <c r="U929" s="326"/>
      <c r="V929" s="326"/>
      <c r="W929" s="326"/>
      <c r="X929" s="326"/>
      <c r="Y929" s="326"/>
      <c r="Z929" s="326"/>
    </row>
    <row r="930" spans="1:26" ht="12" customHeight="1">
      <c r="A930" s="354"/>
      <c r="B930" s="326"/>
      <c r="C930" s="326"/>
      <c r="D930" s="326"/>
      <c r="E930" s="326"/>
      <c r="F930" s="326"/>
      <c r="G930" s="326"/>
      <c r="H930" s="326"/>
      <c r="I930" s="326"/>
      <c r="J930" s="351"/>
      <c r="K930" s="352"/>
      <c r="L930" s="326"/>
      <c r="M930" s="326"/>
      <c r="N930" s="326"/>
      <c r="O930" s="326"/>
      <c r="P930" s="326"/>
      <c r="Q930" s="326"/>
      <c r="R930" s="326"/>
      <c r="S930" s="326"/>
      <c r="T930" s="326"/>
      <c r="U930" s="326"/>
      <c r="V930" s="326"/>
      <c r="W930" s="326"/>
      <c r="X930" s="326"/>
      <c r="Y930" s="326"/>
      <c r="Z930" s="326"/>
    </row>
    <row r="931" spans="1:26" ht="12" customHeight="1">
      <c r="A931" s="354"/>
      <c r="B931" s="326"/>
      <c r="C931" s="326"/>
      <c r="D931" s="326"/>
      <c r="E931" s="326"/>
      <c r="F931" s="326"/>
      <c r="G931" s="326"/>
      <c r="H931" s="326"/>
      <c r="I931" s="326"/>
      <c r="J931" s="351"/>
      <c r="K931" s="352"/>
      <c r="L931" s="326"/>
      <c r="M931" s="326"/>
      <c r="N931" s="326"/>
      <c r="O931" s="326"/>
      <c r="P931" s="326"/>
      <c r="Q931" s="326"/>
      <c r="R931" s="326"/>
      <c r="S931" s="326"/>
      <c r="T931" s="326"/>
      <c r="U931" s="326"/>
      <c r="V931" s="326"/>
      <c r="W931" s="326"/>
      <c r="X931" s="326"/>
      <c r="Y931" s="326"/>
      <c r="Z931" s="326"/>
    </row>
    <row r="932" spans="1:26" ht="12" customHeight="1">
      <c r="A932" s="354"/>
      <c r="B932" s="326"/>
      <c r="C932" s="326"/>
      <c r="D932" s="326"/>
      <c r="E932" s="326"/>
      <c r="F932" s="326"/>
      <c r="G932" s="326"/>
      <c r="H932" s="326"/>
      <c r="I932" s="326"/>
      <c r="J932" s="351"/>
      <c r="K932" s="352"/>
      <c r="L932" s="326"/>
      <c r="M932" s="326"/>
      <c r="N932" s="326"/>
      <c r="O932" s="326"/>
      <c r="P932" s="326"/>
      <c r="Q932" s="326"/>
      <c r="R932" s="326"/>
      <c r="S932" s="326"/>
      <c r="T932" s="326"/>
      <c r="U932" s="326"/>
      <c r="V932" s="326"/>
      <c r="W932" s="326"/>
      <c r="X932" s="326"/>
      <c r="Y932" s="326"/>
      <c r="Z932" s="326"/>
    </row>
    <row r="933" spans="1:26" ht="12" customHeight="1">
      <c r="A933" s="354"/>
      <c r="B933" s="326"/>
      <c r="C933" s="326"/>
      <c r="D933" s="326"/>
      <c r="E933" s="326"/>
      <c r="F933" s="326"/>
      <c r="G933" s="326"/>
      <c r="H933" s="326"/>
      <c r="I933" s="326"/>
      <c r="J933" s="351"/>
      <c r="K933" s="352"/>
      <c r="L933" s="326"/>
      <c r="M933" s="326"/>
      <c r="N933" s="326"/>
      <c r="O933" s="326"/>
      <c r="P933" s="326"/>
      <c r="Q933" s="326"/>
      <c r="R933" s="326"/>
      <c r="S933" s="326"/>
      <c r="T933" s="326"/>
      <c r="U933" s="326"/>
      <c r="V933" s="326"/>
      <c r="W933" s="326"/>
      <c r="X933" s="326"/>
      <c r="Y933" s="326"/>
      <c r="Z933" s="326"/>
    </row>
    <row r="934" spans="1:26" ht="12" customHeight="1">
      <c r="A934" s="354"/>
      <c r="B934" s="326"/>
      <c r="C934" s="326"/>
      <c r="D934" s="326"/>
      <c r="E934" s="326"/>
      <c r="F934" s="326"/>
      <c r="G934" s="326"/>
      <c r="H934" s="326"/>
      <c r="I934" s="326"/>
      <c r="J934" s="351"/>
      <c r="K934" s="352"/>
      <c r="L934" s="326"/>
      <c r="M934" s="326"/>
      <c r="N934" s="326"/>
      <c r="O934" s="326"/>
      <c r="P934" s="326"/>
      <c r="Q934" s="326"/>
      <c r="R934" s="326"/>
      <c r="S934" s="326"/>
      <c r="T934" s="326"/>
      <c r="U934" s="326"/>
      <c r="V934" s="326"/>
      <c r="W934" s="326"/>
      <c r="X934" s="326"/>
      <c r="Y934" s="326"/>
      <c r="Z934" s="326"/>
    </row>
    <row r="935" spans="1:26" ht="12" customHeight="1">
      <c r="A935" s="354"/>
      <c r="B935" s="326"/>
      <c r="C935" s="326"/>
      <c r="D935" s="326"/>
      <c r="E935" s="326"/>
      <c r="F935" s="326"/>
      <c r="G935" s="326"/>
      <c r="H935" s="326"/>
      <c r="I935" s="326"/>
      <c r="J935" s="351"/>
      <c r="K935" s="352"/>
      <c r="L935" s="326"/>
      <c r="M935" s="326"/>
      <c r="N935" s="326"/>
      <c r="O935" s="326"/>
      <c r="P935" s="326"/>
      <c r="Q935" s="326"/>
      <c r="R935" s="326"/>
      <c r="S935" s="326"/>
      <c r="T935" s="326"/>
      <c r="U935" s="326"/>
      <c r="V935" s="326"/>
      <c r="W935" s="326"/>
      <c r="X935" s="326"/>
      <c r="Y935" s="326"/>
      <c r="Z935" s="326"/>
    </row>
    <row r="936" spans="1:26" ht="12" customHeight="1">
      <c r="A936" s="354"/>
      <c r="B936" s="326"/>
      <c r="C936" s="326"/>
      <c r="D936" s="326"/>
      <c r="E936" s="326"/>
      <c r="F936" s="326"/>
      <c r="G936" s="326"/>
      <c r="H936" s="326"/>
      <c r="I936" s="326"/>
      <c r="J936" s="351"/>
      <c r="K936" s="352"/>
      <c r="L936" s="326"/>
      <c r="M936" s="326"/>
      <c r="N936" s="326"/>
      <c r="O936" s="326"/>
      <c r="P936" s="326"/>
      <c r="Q936" s="326"/>
      <c r="R936" s="326"/>
      <c r="S936" s="326"/>
      <c r="T936" s="326"/>
      <c r="U936" s="326"/>
      <c r="V936" s="326"/>
      <c r="W936" s="326"/>
      <c r="X936" s="326"/>
      <c r="Y936" s="326"/>
      <c r="Z936" s="326"/>
    </row>
    <row r="937" spans="1:26" ht="12" customHeight="1">
      <c r="A937" s="354"/>
      <c r="B937" s="326"/>
      <c r="C937" s="326"/>
      <c r="D937" s="326"/>
      <c r="E937" s="326"/>
      <c r="F937" s="326"/>
      <c r="G937" s="326"/>
      <c r="H937" s="326"/>
      <c r="I937" s="326"/>
      <c r="J937" s="351"/>
      <c r="K937" s="352"/>
      <c r="L937" s="326"/>
      <c r="M937" s="326"/>
      <c r="N937" s="326"/>
      <c r="O937" s="326"/>
      <c r="P937" s="326"/>
      <c r="Q937" s="326"/>
      <c r="R937" s="326"/>
      <c r="S937" s="326"/>
      <c r="T937" s="326"/>
      <c r="U937" s="326"/>
      <c r="V937" s="326"/>
      <c r="W937" s="326"/>
      <c r="X937" s="326"/>
      <c r="Y937" s="326"/>
      <c r="Z937" s="326"/>
    </row>
    <row r="938" spans="1:26" ht="12" customHeight="1">
      <c r="A938" s="354"/>
      <c r="B938" s="326"/>
      <c r="C938" s="326"/>
      <c r="D938" s="326"/>
      <c r="E938" s="326"/>
      <c r="F938" s="326"/>
      <c r="G938" s="326"/>
      <c r="H938" s="326"/>
      <c r="I938" s="326"/>
      <c r="J938" s="351"/>
      <c r="K938" s="352"/>
      <c r="L938" s="326"/>
      <c r="M938" s="326"/>
      <c r="N938" s="326"/>
      <c r="O938" s="326"/>
      <c r="P938" s="326"/>
      <c r="Q938" s="326"/>
      <c r="R938" s="326"/>
      <c r="S938" s="326"/>
      <c r="T938" s="326"/>
      <c r="U938" s="326"/>
      <c r="V938" s="326"/>
      <c r="W938" s="326"/>
      <c r="X938" s="326"/>
      <c r="Y938" s="326"/>
      <c r="Z938" s="326"/>
    </row>
    <row r="939" spans="1:26" ht="12" customHeight="1">
      <c r="A939" s="354"/>
      <c r="B939" s="326"/>
      <c r="C939" s="326"/>
      <c r="D939" s="326"/>
      <c r="E939" s="326"/>
      <c r="F939" s="326"/>
      <c r="G939" s="326"/>
      <c r="H939" s="326"/>
      <c r="I939" s="326"/>
      <c r="J939" s="351"/>
      <c r="K939" s="352"/>
      <c r="L939" s="326"/>
      <c r="M939" s="326"/>
      <c r="N939" s="326"/>
      <c r="O939" s="326"/>
      <c r="P939" s="326"/>
      <c r="Q939" s="326"/>
      <c r="R939" s="326"/>
      <c r="S939" s="326"/>
      <c r="T939" s="326"/>
      <c r="U939" s="326"/>
      <c r="V939" s="326"/>
      <c r="W939" s="326"/>
      <c r="X939" s="326"/>
      <c r="Y939" s="326"/>
      <c r="Z939" s="326"/>
    </row>
    <row r="940" spans="1:26" ht="12" customHeight="1">
      <c r="A940" s="354"/>
      <c r="B940" s="326"/>
      <c r="C940" s="326"/>
      <c r="D940" s="326"/>
      <c r="E940" s="326"/>
      <c r="F940" s="326"/>
      <c r="G940" s="326"/>
      <c r="H940" s="326"/>
      <c r="I940" s="326"/>
      <c r="J940" s="351"/>
      <c r="K940" s="352"/>
      <c r="L940" s="326"/>
      <c r="M940" s="326"/>
      <c r="N940" s="326"/>
      <c r="O940" s="326"/>
      <c r="P940" s="326"/>
      <c r="Q940" s="326"/>
      <c r="R940" s="326"/>
      <c r="S940" s="326"/>
      <c r="T940" s="326"/>
      <c r="U940" s="326"/>
      <c r="V940" s="326"/>
      <c r="W940" s="326"/>
      <c r="X940" s="326"/>
      <c r="Y940" s="326"/>
      <c r="Z940" s="326"/>
    </row>
    <row r="941" spans="1:26" ht="12" customHeight="1">
      <c r="A941" s="354"/>
      <c r="B941" s="326"/>
      <c r="C941" s="326"/>
      <c r="D941" s="326"/>
      <c r="E941" s="326"/>
      <c r="F941" s="326"/>
      <c r="G941" s="326"/>
      <c r="H941" s="326"/>
      <c r="I941" s="326"/>
      <c r="J941" s="351"/>
      <c r="K941" s="352"/>
      <c r="L941" s="326"/>
      <c r="M941" s="326"/>
      <c r="N941" s="326"/>
      <c r="O941" s="326"/>
      <c r="P941" s="326"/>
      <c r="Q941" s="326"/>
      <c r="R941" s="326"/>
      <c r="S941" s="326"/>
      <c r="T941" s="326"/>
      <c r="U941" s="326"/>
      <c r="V941" s="326"/>
      <c r="W941" s="326"/>
      <c r="X941" s="326"/>
      <c r="Y941" s="326"/>
      <c r="Z941" s="326"/>
    </row>
    <row r="942" spans="1:26" ht="12" customHeight="1">
      <c r="A942" s="354"/>
      <c r="B942" s="326"/>
      <c r="C942" s="326"/>
      <c r="D942" s="326"/>
      <c r="E942" s="326"/>
      <c r="F942" s="326"/>
      <c r="G942" s="326"/>
      <c r="H942" s="326"/>
      <c r="I942" s="326"/>
      <c r="J942" s="351"/>
      <c r="K942" s="352"/>
      <c r="L942" s="326"/>
      <c r="M942" s="326"/>
      <c r="N942" s="326"/>
      <c r="O942" s="326"/>
      <c r="P942" s="326"/>
      <c r="Q942" s="326"/>
      <c r="R942" s="326"/>
      <c r="S942" s="326"/>
      <c r="T942" s="326"/>
      <c r="U942" s="326"/>
      <c r="V942" s="326"/>
      <c r="W942" s="326"/>
      <c r="X942" s="326"/>
      <c r="Y942" s="326"/>
      <c r="Z942" s="326"/>
    </row>
    <row r="943" spans="1:26" ht="12" customHeight="1">
      <c r="A943" s="354"/>
      <c r="B943" s="326"/>
      <c r="C943" s="326"/>
      <c r="D943" s="326"/>
      <c r="E943" s="326"/>
      <c r="F943" s="326"/>
      <c r="G943" s="326"/>
      <c r="H943" s="326"/>
      <c r="I943" s="326"/>
      <c r="J943" s="351"/>
      <c r="K943" s="352"/>
      <c r="L943" s="326"/>
      <c r="M943" s="326"/>
      <c r="N943" s="326"/>
      <c r="O943" s="326"/>
      <c r="P943" s="326"/>
      <c r="Q943" s="326"/>
      <c r="R943" s="326"/>
      <c r="S943" s="326"/>
      <c r="T943" s="326"/>
      <c r="U943" s="326"/>
      <c r="V943" s="326"/>
      <c r="W943" s="326"/>
      <c r="X943" s="326"/>
      <c r="Y943" s="326"/>
      <c r="Z943" s="326"/>
    </row>
    <row r="944" spans="1:26" ht="12" customHeight="1">
      <c r="A944" s="354"/>
      <c r="B944" s="326"/>
      <c r="C944" s="326"/>
      <c r="D944" s="326"/>
      <c r="E944" s="326"/>
      <c r="F944" s="326"/>
      <c r="G944" s="326"/>
      <c r="H944" s="326"/>
      <c r="I944" s="326"/>
      <c r="J944" s="351"/>
      <c r="K944" s="352"/>
      <c r="L944" s="326"/>
      <c r="M944" s="326"/>
      <c r="N944" s="326"/>
      <c r="O944" s="326"/>
      <c r="P944" s="326"/>
      <c r="Q944" s="326"/>
      <c r="R944" s="326"/>
      <c r="S944" s="326"/>
      <c r="T944" s="326"/>
      <c r="U944" s="326"/>
      <c r="V944" s="326"/>
      <c r="W944" s="326"/>
      <c r="X944" s="326"/>
      <c r="Y944" s="326"/>
      <c r="Z944" s="326"/>
    </row>
    <row r="945" spans="1:26" ht="12" customHeight="1">
      <c r="A945" s="354"/>
      <c r="B945" s="326"/>
      <c r="C945" s="326"/>
      <c r="D945" s="326"/>
      <c r="E945" s="326"/>
      <c r="F945" s="326"/>
      <c r="G945" s="326"/>
      <c r="H945" s="326"/>
      <c r="I945" s="326"/>
      <c r="J945" s="351"/>
      <c r="K945" s="352"/>
      <c r="L945" s="326"/>
      <c r="M945" s="326"/>
      <c r="N945" s="326"/>
      <c r="O945" s="326"/>
      <c r="P945" s="326"/>
      <c r="Q945" s="326"/>
      <c r="R945" s="326"/>
      <c r="S945" s="326"/>
      <c r="T945" s="326"/>
      <c r="U945" s="326"/>
      <c r="V945" s="326"/>
      <c r="W945" s="326"/>
      <c r="X945" s="326"/>
      <c r="Y945" s="326"/>
      <c r="Z945" s="326"/>
    </row>
    <row r="946" spans="1:26" ht="12" customHeight="1">
      <c r="A946" s="354"/>
      <c r="B946" s="326"/>
      <c r="C946" s="326"/>
      <c r="D946" s="326"/>
      <c r="E946" s="326"/>
      <c r="F946" s="326"/>
      <c r="G946" s="326"/>
      <c r="H946" s="326"/>
      <c r="I946" s="326"/>
      <c r="J946" s="351"/>
      <c r="K946" s="352"/>
      <c r="L946" s="326"/>
      <c r="M946" s="326"/>
      <c r="N946" s="326"/>
      <c r="O946" s="326"/>
      <c r="P946" s="326"/>
      <c r="Q946" s="326"/>
      <c r="R946" s="326"/>
      <c r="S946" s="326"/>
      <c r="T946" s="326"/>
      <c r="U946" s="326"/>
      <c r="V946" s="326"/>
      <c r="W946" s="326"/>
      <c r="X946" s="326"/>
      <c r="Y946" s="326"/>
      <c r="Z946" s="326"/>
    </row>
    <row r="947" spans="1:26" ht="12" customHeight="1">
      <c r="A947" s="354"/>
      <c r="B947" s="326"/>
      <c r="C947" s="326"/>
      <c r="D947" s="326"/>
      <c r="E947" s="326"/>
      <c r="F947" s="326"/>
      <c r="G947" s="326"/>
      <c r="H947" s="326"/>
      <c r="I947" s="326"/>
      <c r="J947" s="351"/>
      <c r="K947" s="352"/>
      <c r="L947" s="326"/>
      <c r="M947" s="326"/>
      <c r="N947" s="326"/>
      <c r="O947" s="326"/>
      <c r="P947" s="326"/>
      <c r="Q947" s="326"/>
      <c r="R947" s="326"/>
      <c r="S947" s="326"/>
      <c r="T947" s="326"/>
      <c r="U947" s="326"/>
      <c r="V947" s="326"/>
      <c r="W947" s="326"/>
      <c r="X947" s="326"/>
      <c r="Y947" s="326"/>
      <c r="Z947" s="326"/>
    </row>
    <row r="948" spans="1:26" ht="12" customHeight="1">
      <c r="A948" s="354"/>
      <c r="B948" s="326"/>
      <c r="C948" s="326"/>
      <c r="D948" s="326"/>
      <c r="E948" s="326"/>
      <c r="F948" s="326"/>
      <c r="G948" s="326"/>
      <c r="H948" s="326"/>
      <c r="I948" s="326"/>
      <c r="J948" s="351"/>
      <c r="K948" s="352"/>
      <c r="L948" s="326"/>
      <c r="M948" s="326"/>
      <c r="N948" s="326"/>
      <c r="O948" s="326"/>
      <c r="P948" s="326"/>
      <c r="Q948" s="326"/>
      <c r="R948" s="326"/>
      <c r="S948" s="326"/>
      <c r="T948" s="326"/>
      <c r="U948" s="326"/>
      <c r="V948" s="326"/>
      <c r="W948" s="326"/>
      <c r="X948" s="326"/>
      <c r="Y948" s="326"/>
      <c r="Z948" s="326"/>
    </row>
    <row r="949" spans="1:26" ht="12" customHeight="1">
      <c r="A949" s="354"/>
      <c r="B949" s="326"/>
      <c r="C949" s="326"/>
      <c r="D949" s="326"/>
      <c r="E949" s="326"/>
      <c r="F949" s="326"/>
      <c r="G949" s="326"/>
      <c r="H949" s="326"/>
      <c r="I949" s="326"/>
      <c r="J949" s="351"/>
      <c r="K949" s="352"/>
      <c r="L949" s="326"/>
      <c r="M949" s="326"/>
      <c r="N949" s="326"/>
      <c r="O949" s="326"/>
      <c r="P949" s="326"/>
      <c r="Q949" s="326"/>
      <c r="R949" s="326"/>
      <c r="S949" s="326"/>
      <c r="T949" s="326"/>
      <c r="U949" s="326"/>
      <c r="V949" s="326"/>
      <c r="W949" s="326"/>
      <c r="X949" s="326"/>
      <c r="Y949" s="326"/>
      <c r="Z949" s="326"/>
    </row>
    <row r="950" spans="1:26" ht="12" customHeight="1">
      <c r="A950" s="354"/>
      <c r="B950" s="326"/>
      <c r="C950" s="326"/>
      <c r="D950" s="326"/>
      <c r="E950" s="326"/>
      <c r="F950" s="326"/>
      <c r="G950" s="326"/>
      <c r="H950" s="326"/>
      <c r="I950" s="326"/>
      <c r="J950" s="351"/>
      <c r="K950" s="352"/>
      <c r="L950" s="326"/>
      <c r="M950" s="326"/>
      <c r="N950" s="326"/>
      <c r="O950" s="326"/>
      <c r="P950" s="326"/>
      <c r="Q950" s="326"/>
      <c r="R950" s="326"/>
      <c r="S950" s="326"/>
      <c r="T950" s="326"/>
      <c r="U950" s="326"/>
      <c r="V950" s="326"/>
      <c r="W950" s="326"/>
      <c r="X950" s="326"/>
      <c r="Y950" s="326"/>
      <c r="Z950" s="326"/>
    </row>
    <row r="951" spans="1:26" ht="12" customHeight="1">
      <c r="A951" s="354"/>
      <c r="B951" s="326"/>
      <c r="C951" s="326"/>
      <c r="D951" s="326"/>
      <c r="E951" s="326"/>
      <c r="F951" s="326"/>
      <c r="G951" s="326"/>
      <c r="H951" s="326"/>
      <c r="I951" s="326"/>
      <c r="J951" s="351"/>
      <c r="K951" s="352"/>
      <c r="L951" s="326"/>
      <c r="M951" s="326"/>
      <c r="N951" s="326"/>
      <c r="O951" s="326"/>
      <c r="P951" s="326"/>
      <c r="Q951" s="326"/>
      <c r="R951" s="326"/>
      <c r="S951" s="326"/>
      <c r="T951" s="326"/>
      <c r="U951" s="326"/>
      <c r="V951" s="326"/>
      <c r="W951" s="326"/>
      <c r="X951" s="326"/>
      <c r="Y951" s="326"/>
      <c r="Z951" s="326"/>
    </row>
    <row r="952" spans="1:26" ht="12" customHeight="1">
      <c r="A952" s="354"/>
      <c r="B952" s="326"/>
      <c r="C952" s="326"/>
      <c r="D952" s="326"/>
      <c r="E952" s="326"/>
      <c r="F952" s="326"/>
      <c r="G952" s="326"/>
      <c r="H952" s="326"/>
      <c r="I952" s="326"/>
      <c r="J952" s="351"/>
      <c r="K952" s="352"/>
      <c r="L952" s="326"/>
      <c r="M952" s="326"/>
      <c r="N952" s="326"/>
      <c r="O952" s="326"/>
      <c r="P952" s="326"/>
      <c r="Q952" s="326"/>
      <c r="R952" s="326"/>
      <c r="S952" s="326"/>
      <c r="T952" s="326"/>
      <c r="U952" s="326"/>
      <c r="V952" s="326"/>
      <c r="W952" s="326"/>
      <c r="X952" s="326"/>
      <c r="Y952" s="326"/>
      <c r="Z952" s="326"/>
    </row>
    <row r="953" spans="1:26" ht="12" customHeight="1">
      <c r="A953" s="354"/>
      <c r="B953" s="326"/>
      <c r="C953" s="326"/>
      <c r="D953" s="326"/>
      <c r="E953" s="326"/>
      <c r="F953" s="326"/>
      <c r="G953" s="326"/>
      <c r="H953" s="326"/>
      <c r="I953" s="326"/>
      <c r="J953" s="351"/>
      <c r="K953" s="352"/>
      <c r="L953" s="326"/>
      <c r="M953" s="326"/>
      <c r="N953" s="326"/>
      <c r="O953" s="326"/>
      <c r="P953" s="326"/>
      <c r="Q953" s="326"/>
      <c r="R953" s="326"/>
      <c r="S953" s="326"/>
      <c r="T953" s="326"/>
      <c r="U953" s="326"/>
      <c r="V953" s="326"/>
      <c r="W953" s="326"/>
      <c r="X953" s="326"/>
      <c r="Y953" s="326"/>
      <c r="Z953" s="326"/>
    </row>
    <row r="954" spans="1:26" ht="12" customHeight="1">
      <c r="A954" s="354"/>
      <c r="B954" s="326"/>
      <c r="C954" s="326"/>
      <c r="D954" s="326"/>
      <c r="E954" s="326"/>
      <c r="F954" s="326"/>
      <c r="G954" s="326"/>
      <c r="H954" s="326"/>
      <c r="I954" s="326"/>
      <c r="J954" s="351"/>
      <c r="K954" s="352"/>
      <c r="L954" s="326"/>
      <c r="M954" s="326"/>
      <c r="N954" s="326"/>
      <c r="O954" s="326"/>
      <c r="P954" s="326"/>
      <c r="Q954" s="326"/>
      <c r="R954" s="326"/>
      <c r="S954" s="326"/>
      <c r="T954" s="326"/>
      <c r="U954" s="326"/>
      <c r="V954" s="326"/>
      <c r="W954" s="326"/>
      <c r="X954" s="326"/>
      <c r="Y954" s="326"/>
      <c r="Z954" s="326"/>
    </row>
    <row r="955" spans="1:26" ht="12" customHeight="1">
      <c r="A955" s="354"/>
      <c r="B955" s="326"/>
      <c r="C955" s="326"/>
      <c r="D955" s="326"/>
      <c r="E955" s="326"/>
      <c r="F955" s="326"/>
      <c r="G955" s="326"/>
      <c r="H955" s="326"/>
      <c r="I955" s="326"/>
      <c r="J955" s="351"/>
      <c r="K955" s="352"/>
      <c r="L955" s="326"/>
      <c r="M955" s="326"/>
      <c r="N955" s="326"/>
      <c r="O955" s="326"/>
      <c r="P955" s="326"/>
      <c r="Q955" s="326"/>
      <c r="R955" s="326"/>
      <c r="S955" s="326"/>
      <c r="T955" s="326"/>
      <c r="U955" s="326"/>
      <c r="V955" s="326"/>
      <c r="W955" s="326"/>
      <c r="X955" s="326"/>
      <c r="Y955" s="326"/>
      <c r="Z955" s="326"/>
    </row>
    <row r="956" spans="1:26" ht="12" customHeight="1">
      <c r="A956" s="354"/>
      <c r="B956" s="326"/>
      <c r="C956" s="326"/>
      <c r="D956" s="326"/>
      <c r="E956" s="326"/>
      <c r="F956" s="326"/>
      <c r="G956" s="326"/>
      <c r="H956" s="326"/>
      <c r="I956" s="326"/>
      <c r="J956" s="351"/>
      <c r="K956" s="352"/>
      <c r="L956" s="326"/>
      <c r="M956" s="326"/>
      <c r="N956" s="326"/>
      <c r="O956" s="326"/>
      <c r="P956" s="326"/>
      <c r="Q956" s="326"/>
      <c r="R956" s="326"/>
      <c r="S956" s="326"/>
      <c r="T956" s="326"/>
      <c r="U956" s="326"/>
      <c r="V956" s="326"/>
      <c r="W956" s="326"/>
      <c r="X956" s="326"/>
      <c r="Y956" s="326"/>
      <c r="Z956" s="326"/>
    </row>
    <row r="957" spans="1:26" ht="12" customHeight="1">
      <c r="A957" s="354"/>
      <c r="B957" s="326"/>
      <c r="C957" s="326"/>
      <c r="D957" s="326"/>
      <c r="E957" s="326"/>
      <c r="F957" s="326"/>
      <c r="G957" s="326"/>
      <c r="H957" s="326"/>
      <c r="I957" s="326"/>
      <c r="J957" s="351"/>
      <c r="K957" s="352"/>
      <c r="L957" s="326"/>
      <c r="M957" s="326"/>
      <c r="N957" s="326"/>
      <c r="O957" s="326"/>
      <c r="P957" s="326"/>
      <c r="Q957" s="326"/>
      <c r="R957" s="326"/>
      <c r="S957" s="326"/>
      <c r="T957" s="326"/>
      <c r="U957" s="326"/>
      <c r="V957" s="326"/>
      <c r="W957" s="326"/>
      <c r="X957" s="326"/>
      <c r="Y957" s="326"/>
      <c r="Z957" s="326"/>
    </row>
    <row r="958" spans="1:26" ht="12" customHeight="1">
      <c r="A958" s="354"/>
      <c r="B958" s="326"/>
      <c r="C958" s="326"/>
      <c r="D958" s="326"/>
      <c r="E958" s="326"/>
      <c r="F958" s="326"/>
      <c r="G958" s="326"/>
      <c r="H958" s="326"/>
      <c r="I958" s="326"/>
      <c r="J958" s="351"/>
      <c r="K958" s="352"/>
      <c r="L958" s="326"/>
      <c r="M958" s="326"/>
      <c r="N958" s="326"/>
      <c r="O958" s="326"/>
      <c r="P958" s="326"/>
      <c r="Q958" s="326"/>
      <c r="R958" s="326"/>
      <c r="S958" s="326"/>
      <c r="T958" s="326"/>
      <c r="U958" s="326"/>
      <c r="V958" s="326"/>
      <c r="W958" s="326"/>
      <c r="X958" s="326"/>
      <c r="Y958" s="326"/>
      <c r="Z958" s="326"/>
    </row>
    <row r="959" spans="1:26" ht="12" customHeight="1">
      <c r="A959" s="354"/>
      <c r="B959" s="326"/>
      <c r="C959" s="326"/>
      <c r="D959" s="326"/>
      <c r="E959" s="326"/>
      <c r="F959" s="326"/>
      <c r="G959" s="326"/>
      <c r="H959" s="326"/>
      <c r="I959" s="326"/>
      <c r="J959" s="351"/>
      <c r="K959" s="352"/>
      <c r="L959" s="326"/>
      <c r="M959" s="326"/>
      <c r="N959" s="326"/>
      <c r="O959" s="326"/>
      <c r="P959" s="326"/>
      <c r="Q959" s="326"/>
      <c r="R959" s="326"/>
      <c r="S959" s="326"/>
      <c r="T959" s="326"/>
      <c r="U959" s="326"/>
      <c r="V959" s="326"/>
      <c r="W959" s="326"/>
      <c r="X959" s="326"/>
      <c r="Y959" s="326"/>
      <c r="Z959" s="326"/>
    </row>
    <row r="960" spans="1:26" ht="12" customHeight="1">
      <c r="A960" s="354"/>
      <c r="B960" s="326"/>
      <c r="C960" s="326"/>
      <c r="D960" s="326"/>
      <c r="E960" s="326"/>
      <c r="F960" s="326"/>
      <c r="G960" s="326"/>
      <c r="H960" s="326"/>
      <c r="I960" s="326"/>
      <c r="J960" s="351"/>
      <c r="K960" s="352"/>
      <c r="L960" s="326"/>
      <c r="M960" s="326"/>
      <c r="N960" s="326"/>
      <c r="O960" s="326"/>
      <c r="P960" s="326"/>
      <c r="Q960" s="326"/>
      <c r="R960" s="326"/>
      <c r="S960" s="326"/>
      <c r="T960" s="326"/>
      <c r="U960" s="326"/>
      <c r="V960" s="326"/>
      <c r="W960" s="326"/>
      <c r="X960" s="326"/>
      <c r="Y960" s="326"/>
      <c r="Z960" s="326"/>
    </row>
    <row r="961" spans="1:26" ht="12" customHeight="1">
      <c r="A961" s="354"/>
      <c r="B961" s="326"/>
      <c r="C961" s="326"/>
      <c r="D961" s="326"/>
      <c r="E961" s="326"/>
      <c r="F961" s="326"/>
      <c r="G961" s="326"/>
      <c r="H961" s="326"/>
      <c r="I961" s="326"/>
      <c r="J961" s="351"/>
      <c r="K961" s="352"/>
      <c r="L961" s="326"/>
      <c r="M961" s="326"/>
      <c r="N961" s="326"/>
      <c r="O961" s="326"/>
      <c r="P961" s="326"/>
      <c r="Q961" s="326"/>
      <c r="R961" s="326"/>
      <c r="S961" s="326"/>
      <c r="T961" s="326"/>
      <c r="U961" s="326"/>
      <c r="V961" s="326"/>
      <c r="W961" s="326"/>
      <c r="X961" s="326"/>
      <c r="Y961" s="326"/>
      <c r="Z961" s="326"/>
    </row>
    <row r="962" spans="1:26" ht="12" customHeight="1">
      <c r="A962" s="354"/>
      <c r="B962" s="326"/>
      <c r="C962" s="326"/>
      <c r="D962" s="326"/>
      <c r="E962" s="326"/>
      <c r="F962" s="326"/>
      <c r="G962" s="326"/>
      <c r="H962" s="326"/>
      <c r="I962" s="326"/>
      <c r="J962" s="351"/>
      <c r="K962" s="352"/>
      <c r="L962" s="326"/>
      <c r="M962" s="326"/>
      <c r="N962" s="326"/>
      <c r="O962" s="326"/>
      <c r="P962" s="326"/>
      <c r="Q962" s="326"/>
      <c r="R962" s="326"/>
      <c r="S962" s="326"/>
      <c r="T962" s="326"/>
      <c r="U962" s="326"/>
      <c r="V962" s="326"/>
      <c r="W962" s="326"/>
      <c r="X962" s="326"/>
      <c r="Y962" s="326"/>
      <c r="Z962" s="326"/>
    </row>
    <row r="963" spans="1:26" ht="12" customHeight="1">
      <c r="A963" s="354"/>
      <c r="B963" s="326"/>
      <c r="C963" s="326"/>
      <c r="D963" s="326"/>
      <c r="E963" s="326"/>
      <c r="F963" s="326"/>
      <c r="G963" s="326"/>
      <c r="H963" s="326"/>
      <c r="I963" s="326"/>
      <c r="J963" s="351"/>
      <c r="K963" s="352"/>
      <c r="L963" s="326"/>
      <c r="M963" s="326"/>
      <c r="N963" s="326"/>
      <c r="O963" s="326"/>
      <c r="P963" s="326"/>
      <c r="Q963" s="326"/>
      <c r="R963" s="326"/>
      <c r="S963" s="326"/>
      <c r="T963" s="326"/>
      <c r="U963" s="326"/>
      <c r="V963" s="326"/>
      <c r="W963" s="326"/>
      <c r="X963" s="326"/>
      <c r="Y963" s="326"/>
      <c r="Z963" s="326"/>
    </row>
    <row r="964" spans="1:26" ht="12" customHeight="1">
      <c r="A964" s="354"/>
      <c r="B964" s="326"/>
      <c r="C964" s="326"/>
      <c r="D964" s="326"/>
      <c r="E964" s="326"/>
      <c r="F964" s="326"/>
      <c r="G964" s="326"/>
      <c r="H964" s="326"/>
      <c r="I964" s="326"/>
      <c r="J964" s="351"/>
      <c r="K964" s="352"/>
      <c r="L964" s="326"/>
      <c r="M964" s="326"/>
      <c r="N964" s="326"/>
      <c r="O964" s="326"/>
      <c r="P964" s="326"/>
      <c r="Q964" s="326"/>
      <c r="R964" s="326"/>
      <c r="S964" s="326"/>
      <c r="T964" s="326"/>
      <c r="U964" s="326"/>
      <c r="V964" s="326"/>
      <c r="W964" s="326"/>
      <c r="X964" s="326"/>
      <c r="Y964" s="326"/>
      <c r="Z964" s="326"/>
    </row>
    <row r="965" spans="1:26" ht="12" customHeight="1">
      <c r="A965" s="354"/>
      <c r="B965" s="326"/>
      <c r="C965" s="326"/>
      <c r="D965" s="326"/>
      <c r="E965" s="326"/>
      <c r="F965" s="326"/>
      <c r="G965" s="326"/>
      <c r="H965" s="326"/>
      <c r="I965" s="326"/>
      <c r="J965" s="351"/>
      <c r="K965" s="352"/>
      <c r="L965" s="326"/>
      <c r="M965" s="326"/>
      <c r="N965" s="326"/>
      <c r="O965" s="326"/>
      <c r="P965" s="326"/>
      <c r="Q965" s="326"/>
      <c r="R965" s="326"/>
      <c r="S965" s="326"/>
      <c r="T965" s="326"/>
      <c r="U965" s="326"/>
      <c r="V965" s="326"/>
      <c r="W965" s="326"/>
      <c r="X965" s="326"/>
      <c r="Y965" s="326"/>
      <c r="Z965" s="326"/>
    </row>
    <row r="966" spans="1:26" ht="12" customHeight="1">
      <c r="A966" s="354"/>
      <c r="B966" s="326"/>
      <c r="C966" s="326"/>
      <c r="D966" s="326"/>
      <c r="E966" s="326"/>
      <c r="F966" s="326"/>
      <c r="G966" s="326"/>
      <c r="H966" s="326"/>
      <c r="I966" s="326"/>
      <c r="J966" s="351"/>
      <c r="K966" s="352"/>
      <c r="L966" s="326"/>
      <c r="M966" s="326"/>
      <c r="N966" s="326"/>
      <c r="O966" s="326"/>
      <c r="P966" s="326"/>
      <c r="Q966" s="326"/>
      <c r="R966" s="326"/>
      <c r="S966" s="326"/>
      <c r="T966" s="326"/>
      <c r="U966" s="326"/>
      <c r="V966" s="326"/>
      <c r="W966" s="326"/>
      <c r="X966" s="326"/>
      <c r="Y966" s="326"/>
      <c r="Z966" s="326"/>
    </row>
    <row r="967" spans="1:26" ht="12" customHeight="1">
      <c r="A967" s="354"/>
      <c r="B967" s="326"/>
      <c r="C967" s="326"/>
      <c r="D967" s="326"/>
      <c r="E967" s="326"/>
      <c r="F967" s="326"/>
      <c r="G967" s="326"/>
      <c r="H967" s="326"/>
      <c r="I967" s="326"/>
      <c r="J967" s="351"/>
      <c r="K967" s="352"/>
      <c r="L967" s="326"/>
      <c r="M967" s="326"/>
      <c r="N967" s="326"/>
      <c r="O967" s="326"/>
      <c r="P967" s="326"/>
      <c r="Q967" s="326"/>
      <c r="R967" s="326"/>
      <c r="S967" s="326"/>
      <c r="T967" s="326"/>
      <c r="U967" s="326"/>
      <c r="V967" s="326"/>
      <c r="W967" s="326"/>
      <c r="X967" s="326"/>
      <c r="Y967" s="326"/>
      <c r="Z967" s="326"/>
    </row>
    <row r="968" spans="1:26" ht="12" customHeight="1">
      <c r="A968" s="354"/>
      <c r="B968" s="326"/>
      <c r="C968" s="326"/>
      <c r="D968" s="326"/>
      <c r="E968" s="326"/>
      <c r="F968" s="326"/>
      <c r="G968" s="326"/>
      <c r="H968" s="326"/>
      <c r="I968" s="326"/>
      <c r="J968" s="351"/>
      <c r="K968" s="352"/>
      <c r="L968" s="326"/>
      <c r="M968" s="326"/>
      <c r="N968" s="326"/>
      <c r="O968" s="326"/>
      <c r="P968" s="326"/>
      <c r="Q968" s="326"/>
      <c r="R968" s="326"/>
      <c r="S968" s="326"/>
      <c r="T968" s="326"/>
      <c r="U968" s="326"/>
      <c r="V968" s="326"/>
      <c r="W968" s="326"/>
      <c r="X968" s="326"/>
      <c r="Y968" s="326"/>
      <c r="Z968" s="326"/>
    </row>
    <row r="969" spans="1:26" ht="12" customHeight="1">
      <c r="A969" s="354"/>
      <c r="B969" s="326"/>
      <c r="C969" s="326"/>
      <c r="D969" s="326"/>
      <c r="E969" s="326"/>
      <c r="F969" s="326"/>
      <c r="G969" s="326"/>
      <c r="H969" s="326"/>
      <c r="I969" s="326"/>
      <c r="J969" s="351"/>
      <c r="K969" s="352"/>
      <c r="L969" s="326"/>
      <c r="M969" s="326"/>
      <c r="N969" s="326"/>
      <c r="O969" s="326"/>
      <c r="P969" s="326"/>
      <c r="Q969" s="326"/>
      <c r="R969" s="326"/>
      <c r="S969" s="326"/>
      <c r="T969" s="326"/>
      <c r="U969" s="326"/>
      <c r="V969" s="326"/>
      <c r="W969" s="326"/>
      <c r="X969" s="326"/>
      <c r="Y969" s="326"/>
      <c r="Z969" s="326"/>
    </row>
    <row r="970" spans="1:26" ht="12" customHeight="1">
      <c r="A970" s="354"/>
      <c r="B970" s="326"/>
      <c r="C970" s="326"/>
      <c r="D970" s="326"/>
      <c r="E970" s="326"/>
      <c r="F970" s="326"/>
      <c r="G970" s="326"/>
      <c r="H970" s="326"/>
      <c r="I970" s="326"/>
      <c r="J970" s="351"/>
      <c r="K970" s="352"/>
      <c r="L970" s="326"/>
      <c r="M970" s="326"/>
      <c r="N970" s="326"/>
      <c r="O970" s="326"/>
      <c r="P970" s="326"/>
      <c r="Q970" s="326"/>
      <c r="R970" s="326"/>
      <c r="S970" s="326"/>
      <c r="T970" s="326"/>
      <c r="U970" s="326"/>
      <c r="V970" s="326"/>
      <c r="W970" s="326"/>
      <c r="X970" s="326"/>
      <c r="Y970" s="326"/>
      <c r="Z970" s="326"/>
    </row>
    <row r="971" spans="1:26" ht="12" customHeight="1">
      <c r="A971" s="354"/>
      <c r="B971" s="326"/>
      <c r="C971" s="326"/>
      <c r="D971" s="326"/>
      <c r="E971" s="326"/>
      <c r="F971" s="326"/>
      <c r="G971" s="326"/>
      <c r="H971" s="326"/>
      <c r="I971" s="326"/>
      <c r="J971" s="351"/>
      <c r="K971" s="352"/>
      <c r="L971" s="326"/>
      <c r="M971" s="326"/>
      <c r="N971" s="326"/>
      <c r="O971" s="326"/>
      <c r="P971" s="326"/>
      <c r="Q971" s="326"/>
      <c r="R971" s="326"/>
      <c r="S971" s="326"/>
      <c r="T971" s="326"/>
      <c r="U971" s="326"/>
      <c r="V971" s="326"/>
      <c r="W971" s="326"/>
      <c r="X971" s="326"/>
      <c r="Y971" s="326"/>
      <c r="Z971" s="326"/>
    </row>
    <row r="972" spans="1:26" ht="12" customHeight="1">
      <c r="A972" s="354"/>
      <c r="B972" s="326"/>
      <c r="C972" s="326"/>
      <c r="D972" s="326"/>
      <c r="E972" s="326"/>
      <c r="F972" s="326"/>
      <c r="G972" s="326"/>
      <c r="H972" s="326"/>
      <c r="I972" s="326"/>
      <c r="J972" s="351"/>
      <c r="K972" s="352"/>
      <c r="L972" s="326"/>
      <c r="M972" s="326"/>
      <c r="N972" s="326"/>
      <c r="O972" s="326"/>
      <c r="P972" s="326"/>
      <c r="Q972" s="326"/>
      <c r="R972" s="326"/>
      <c r="S972" s="326"/>
      <c r="T972" s="326"/>
      <c r="U972" s="326"/>
      <c r="V972" s="326"/>
      <c r="W972" s="326"/>
      <c r="X972" s="326"/>
      <c r="Y972" s="326"/>
      <c r="Z972" s="326"/>
    </row>
    <row r="973" spans="1:26" ht="12" customHeight="1">
      <c r="A973" s="354"/>
      <c r="B973" s="326"/>
      <c r="C973" s="326"/>
      <c r="D973" s="326"/>
      <c r="E973" s="326"/>
      <c r="F973" s="326"/>
      <c r="G973" s="326"/>
      <c r="H973" s="326"/>
      <c r="I973" s="326"/>
      <c r="J973" s="351"/>
      <c r="K973" s="352"/>
      <c r="L973" s="326"/>
      <c r="M973" s="326"/>
      <c r="N973" s="326"/>
      <c r="O973" s="326"/>
      <c r="P973" s="326"/>
      <c r="Q973" s="326"/>
      <c r="R973" s="326"/>
      <c r="S973" s="326"/>
      <c r="T973" s="326"/>
      <c r="U973" s="326"/>
      <c r="V973" s="326"/>
      <c r="W973" s="326"/>
      <c r="X973" s="326"/>
      <c r="Y973" s="326"/>
      <c r="Z973" s="326"/>
    </row>
    <row r="974" spans="1:26" ht="12" customHeight="1">
      <c r="A974" s="354"/>
      <c r="B974" s="326"/>
      <c r="C974" s="326"/>
      <c r="D974" s="326"/>
      <c r="E974" s="326"/>
      <c r="F974" s="326"/>
      <c r="G974" s="326"/>
      <c r="H974" s="326"/>
      <c r="I974" s="326"/>
      <c r="J974" s="351"/>
      <c r="K974" s="352"/>
      <c r="L974" s="326"/>
      <c r="M974" s="326"/>
      <c r="N974" s="326"/>
      <c r="O974" s="326"/>
      <c r="P974" s="326"/>
      <c r="Q974" s="326"/>
      <c r="R974" s="326"/>
      <c r="S974" s="326"/>
      <c r="T974" s="326"/>
      <c r="U974" s="326"/>
      <c r="V974" s="326"/>
      <c r="W974" s="326"/>
      <c r="X974" s="326"/>
      <c r="Y974" s="326"/>
      <c r="Z974" s="326"/>
    </row>
    <row r="975" spans="1:26" ht="12" customHeight="1">
      <c r="A975" s="354"/>
      <c r="B975" s="326"/>
      <c r="C975" s="326"/>
      <c r="D975" s="326"/>
      <c r="E975" s="326"/>
      <c r="F975" s="326"/>
      <c r="G975" s="326"/>
      <c r="H975" s="326"/>
      <c r="I975" s="326"/>
      <c r="J975" s="351"/>
      <c r="K975" s="352"/>
      <c r="L975" s="326"/>
      <c r="M975" s="326"/>
      <c r="N975" s="326"/>
      <c r="O975" s="326"/>
      <c r="P975" s="326"/>
      <c r="Q975" s="326"/>
      <c r="R975" s="326"/>
      <c r="S975" s="326"/>
      <c r="T975" s="326"/>
      <c r="U975" s="326"/>
      <c r="V975" s="326"/>
      <c r="W975" s="326"/>
      <c r="X975" s="326"/>
      <c r="Y975" s="326"/>
      <c r="Z975" s="326"/>
    </row>
    <row r="976" spans="1:26" ht="12" customHeight="1">
      <c r="A976" s="354"/>
      <c r="B976" s="326"/>
      <c r="C976" s="326"/>
      <c r="D976" s="326"/>
      <c r="E976" s="326"/>
      <c r="F976" s="326"/>
      <c r="G976" s="326"/>
      <c r="H976" s="326"/>
      <c r="I976" s="326"/>
      <c r="J976" s="351"/>
      <c r="K976" s="352"/>
      <c r="L976" s="326"/>
      <c r="M976" s="326"/>
      <c r="N976" s="326"/>
      <c r="O976" s="326"/>
      <c r="P976" s="326"/>
      <c r="Q976" s="326"/>
      <c r="R976" s="326"/>
      <c r="S976" s="326"/>
      <c r="T976" s="326"/>
      <c r="U976" s="326"/>
      <c r="V976" s="326"/>
      <c r="W976" s="326"/>
      <c r="X976" s="326"/>
      <c r="Y976" s="326"/>
      <c r="Z976" s="326"/>
    </row>
    <row r="977" spans="1:26" ht="12" customHeight="1">
      <c r="A977" s="354"/>
      <c r="B977" s="326"/>
      <c r="C977" s="326"/>
      <c r="D977" s="326"/>
      <c r="E977" s="326"/>
      <c r="F977" s="326"/>
      <c r="G977" s="326"/>
      <c r="H977" s="326"/>
      <c r="I977" s="326"/>
      <c r="J977" s="351"/>
      <c r="K977" s="352"/>
      <c r="L977" s="326"/>
      <c r="M977" s="326"/>
      <c r="N977" s="326"/>
      <c r="O977" s="326"/>
      <c r="P977" s="326"/>
      <c r="Q977" s="326"/>
      <c r="R977" s="326"/>
      <c r="S977" s="326"/>
      <c r="T977" s="326"/>
      <c r="U977" s="326"/>
      <c r="V977" s="326"/>
      <c r="W977" s="326"/>
      <c r="X977" s="326"/>
      <c r="Y977" s="326"/>
      <c r="Z977" s="326"/>
    </row>
    <row r="978" spans="1:26" ht="12" customHeight="1">
      <c r="A978" s="354"/>
      <c r="B978" s="326"/>
      <c r="C978" s="326"/>
      <c r="D978" s="326"/>
      <c r="E978" s="326"/>
      <c r="F978" s="326"/>
      <c r="G978" s="326"/>
      <c r="H978" s="326"/>
      <c r="I978" s="326"/>
      <c r="J978" s="351"/>
      <c r="K978" s="352"/>
      <c r="L978" s="326"/>
      <c r="M978" s="326"/>
      <c r="N978" s="326"/>
      <c r="O978" s="326"/>
      <c r="P978" s="326"/>
      <c r="Q978" s="326"/>
      <c r="R978" s="326"/>
      <c r="S978" s="326"/>
      <c r="T978" s="326"/>
      <c r="U978" s="326"/>
      <c r="V978" s="326"/>
      <c r="W978" s="326"/>
      <c r="X978" s="326"/>
      <c r="Y978" s="326"/>
      <c r="Z978" s="326"/>
    </row>
    <row r="979" spans="1:26" ht="12" customHeight="1">
      <c r="A979" s="354"/>
      <c r="B979" s="326"/>
      <c r="C979" s="326"/>
      <c r="D979" s="326"/>
      <c r="E979" s="326"/>
      <c r="F979" s="326"/>
      <c r="G979" s="326"/>
      <c r="H979" s="326"/>
      <c r="I979" s="326"/>
      <c r="J979" s="351"/>
      <c r="K979" s="352"/>
      <c r="L979" s="326"/>
      <c r="M979" s="326"/>
      <c r="N979" s="326"/>
      <c r="O979" s="326"/>
      <c r="P979" s="326"/>
      <c r="Q979" s="326"/>
      <c r="R979" s="326"/>
      <c r="S979" s="326"/>
      <c r="T979" s="326"/>
      <c r="U979" s="326"/>
      <c r="V979" s="326"/>
      <c r="W979" s="326"/>
      <c r="X979" s="326"/>
      <c r="Y979" s="326"/>
      <c r="Z979" s="326"/>
    </row>
    <row r="980" spans="1:26" ht="12" customHeight="1">
      <c r="A980" s="354"/>
      <c r="B980" s="326"/>
      <c r="C980" s="326"/>
      <c r="D980" s="326"/>
      <c r="E980" s="326"/>
      <c r="F980" s="326"/>
      <c r="G980" s="326"/>
      <c r="H980" s="326"/>
      <c r="I980" s="326"/>
      <c r="J980" s="351"/>
      <c r="K980" s="352"/>
      <c r="L980" s="326"/>
      <c r="M980" s="326"/>
      <c r="N980" s="326"/>
      <c r="O980" s="326"/>
      <c r="P980" s="326"/>
      <c r="Q980" s="326"/>
      <c r="R980" s="326"/>
      <c r="S980" s="326"/>
      <c r="T980" s="326"/>
      <c r="U980" s="326"/>
      <c r="V980" s="326"/>
      <c r="W980" s="326"/>
      <c r="X980" s="326"/>
      <c r="Y980" s="326"/>
      <c r="Z980" s="326"/>
    </row>
    <row r="981" spans="1:26" ht="12" customHeight="1">
      <c r="A981" s="354"/>
      <c r="B981" s="326"/>
      <c r="C981" s="326"/>
      <c r="D981" s="326"/>
      <c r="E981" s="326"/>
      <c r="F981" s="326"/>
      <c r="G981" s="326"/>
      <c r="H981" s="326"/>
      <c r="I981" s="326"/>
      <c r="J981" s="351"/>
      <c r="K981" s="352"/>
      <c r="L981" s="326"/>
      <c r="M981" s="326"/>
      <c r="N981" s="326"/>
      <c r="O981" s="326"/>
      <c r="P981" s="326"/>
      <c r="Q981" s="326"/>
      <c r="R981" s="326"/>
      <c r="S981" s="326"/>
      <c r="T981" s="326"/>
      <c r="U981" s="326"/>
      <c r="V981" s="326"/>
      <c r="W981" s="326"/>
      <c r="X981" s="326"/>
      <c r="Y981" s="326"/>
      <c r="Z981" s="326"/>
    </row>
    <row r="982" spans="1:26" ht="12" customHeight="1">
      <c r="A982" s="354"/>
      <c r="B982" s="326"/>
      <c r="C982" s="326"/>
      <c r="D982" s="326"/>
      <c r="E982" s="326"/>
      <c r="F982" s="326"/>
      <c r="G982" s="326"/>
      <c r="H982" s="326"/>
      <c r="I982" s="326"/>
      <c r="J982" s="351"/>
      <c r="K982" s="352"/>
      <c r="L982" s="326"/>
      <c r="M982" s="326"/>
      <c r="N982" s="326"/>
      <c r="O982" s="326"/>
      <c r="P982" s="326"/>
      <c r="Q982" s="326"/>
      <c r="R982" s="326"/>
      <c r="S982" s="326"/>
      <c r="T982" s="326"/>
      <c r="U982" s="326"/>
      <c r="V982" s="326"/>
      <c r="W982" s="326"/>
      <c r="X982" s="326"/>
      <c r="Y982" s="326"/>
      <c r="Z982" s="326"/>
    </row>
    <row r="983" spans="1:26" ht="12" customHeight="1">
      <c r="A983" s="354"/>
      <c r="B983" s="326"/>
      <c r="C983" s="326"/>
      <c r="D983" s="326"/>
      <c r="E983" s="326"/>
      <c r="F983" s="326"/>
      <c r="G983" s="326"/>
      <c r="H983" s="326"/>
      <c r="I983" s="326"/>
      <c r="J983" s="351"/>
      <c r="K983" s="352"/>
      <c r="L983" s="326"/>
      <c r="M983" s="326"/>
      <c r="N983" s="326"/>
      <c r="O983" s="326"/>
      <c r="P983" s="326"/>
      <c r="Q983" s="326"/>
      <c r="R983" s="326"/>
      <c r="S983" s="326"/>
      <c r="T983" s="326"/>
      <c r="U983" s="326"/>
      <c r="V983" s="326"/>
      <c r="W983" s="326"/>
      <c r="X983" s="326"/>
      <c r="Y983" s="326"/>
      <c r="Z983" s="326"/>
    </row>
    <row r="984" spans="1:26" ht="12" customHeight="1">
      <c r="A984" s="354"/>
      <c r="B984" s="326"/>
      <c r="C984" s="326"/>
      <c r="D984" s="326"/>
      <c r="E984" s="326"/>
      <c r="F984" s="326"/>
      <c r="G984" s="326"/>
      <c r="H984" s="326"/>
      <c r="I984" s="326"/>
      <c r="J984" s="351"/>
      <c r="K984" s="352"/>
      <c r="L984" s="326"/>
      <c r="M984" s="326"/>
      <c r="N984" s="326"/>
      <c r="O984" s="326"/>
      <c r="P984" s="326"/>
      <c r="Q984" s="326"/>
      <c r="R984" s="326"/>
      <c r="S984" s="326"/>
      <c r="T984" s="326"/>
      <c r="U984" s="326"/>
      <c r="V984" s="326"/>
      <c r="W984" s="326"/>
      <c r="X984" s="326"/>
      <c r="Y984" s="326"/>
      <c r="Z984" s="326"/>
    </row>
    <row r="985" spans="1:26" ht="12" customHeight="1">
      <c r="A985" s="354"/>
      <c r="B985" s="326"/>
      <c r="C985" s="326"/>
      <c r="D985" s="326"/>
      <c r="E985" s="326"/>
      <c r="F985" s="326"/>
      <c r="G985" s="326"/>
      <c r="H985" s="326"/>
      <c r="I985" s="326"/>
      <c r="J985" s="351"/>
      <c r="K985" s="352"/>
      <c r="L985" s="326"/>
      <c r="M985" s="326"/>
      <c r="N985" s="326"/>
      <c r="O985" s="326"/>
      <c r="P985" s="326"/>
      <c r="Q985" s="326"/>
      <c r="R985" s="326"/>
      <c r="S985" s="326"/>
      <c r="T985" s="326"/>
      <c r="U985" s="326"/>
      <c r="V985" s="326"/>
      <c r="W985" s="326"/>
      <c r="X985" s="326"/>
      <c r="Y985" s="326"/>
      <c r="Z985" s="326"/>
    </row>
    <row r="986" spans="1:26" ht="12" customHeight="1">
      <c r="A986" s="354"/>
      <c r="B986" s="326"/>
      <c r="C986" s="326"/>
      <c r="D986" s="326"/>
      <c r="E986" s="326"/>
      <c r="F986" s="326"/>
      <c r="G986" s="326"/>
      <c r="H986" s="326"/>
      <c r="I986" s="326"/>
      <c r="J986" s="351"/>
      <c r="K986" s="352"/>
      <c r="L986" s="326"/>
      <c r="M986" s="326"/>
      <c r="N986" s="326"/>
      <c r="O986" s="326"/>
      <c r="P986" s="326"/>
      <c r="Q986" s="326"/>
      <c r="R986" s="326"/>
      <c r="S986" s="326"/>
      <c r="T986" s="326"/>
      <c r="U986" s="326"/>
      <c r="V986" s="326"/>
      <c r="W986" s="326"/>
      <c r="X986" s="326"/>
      <c r="Y986" s="326"/>
      <c r="Z986" s="326"/>
    </row>
    <row r="987" spans="1:26" ht="12" customHeight="1">
      <c r="A987" s="354"/>
      <c r="B987" s="326"/>
      <c r="C987" s="326"/>
      <c r="D987" s="326"/>
      <c r="E987" s="326"/>
      <c r="F987" s="326"/>
      <c r="G987" s="326"/>
      <c r="H987" s="326"/>
      <c r="I987" s="326"/>
      <c r="J987" s="351"/>
      <c r="K987" s="352"/>
      <c r="L987" s="326"/>
      <c r="M987" s="326"/>
      <c r="N987" s="326"/>
      <c r="O987" s="326"/>
      <c r="P987" s="326"/>
      <c r="Q987" s="326"/>
      <c r="R987" s="326"/>
      <c r="S987" s="326"/>
      <c r="T987" s="326"/>
      <c r="U987" s="326"/>
      <c r="V987" s="326"/>
      <c r="W987" s="326"/>
      <c r="X987" s="326"/>
      <c r="Y987" s="326"/>
      <c r="Z987" s="326"/>
    </row>
    <row r="988" spans="1:26" ht="12" customHeight="1">
      <c r="A988" s="354"/>
      <c r="B988" s="326"/>
      <c r="C988" s="326"/>
      <c r="D988" s="326"/>
      <c r="E988" s="326"/>
      <c r="F988" s="326"/>
      <c r="G988" s="326"/>
      <c r="H988" s="326"/>
      <c r="I988" s="326"/>
      <c r="J988" s="351"/>
      <c r="K988" s="352"/>
      <c r="L988" s="326"/>
      <c r="M988" s="326"/>
      <c r="N988" s="326"/>
      <c r="O988" s="326"/>
      <c r="P988" s="326"/>
      <c r="Q988" s="326"/>
      <c r="R988" s="326"/>
      <c r="S988" s="326"/>
      <c r="T988" s="326"/>
      <c r="U988" s="326"/>
      <c r="V988" s="326"/>
      <c r="W988" s="326"/>
      <c r="X988" s="326"/>
      <c r="Y988" s="326"/>
      <c r="Z988" s="326"/>
    </row>
    <row r="989" spans="1:26" ht="12" customHeight="1">
      <c r="A989" s="354"/>
      <c r="B989" s="326"/>
      <c r="C989" s="326"/>
      <c r="D989" s="326"/>
      <c r="E989" s="326"/>
      <c r="F989" s="326"/>
      <c r="G989" s="326"/>
      <c r="H989" s="326"/>
      <c r="I989" s="326"/>
      <c r="J989" s="351"/>
      <c r="K989" s="352"/>
      <c r="L989" s="326"/>
      <c r="M989" s="326"/>
      <c r="N989" s="326"/>
      <c r="O989" s="326"/>
      <c r="P989" s="326"/>
      <c r="Q989" s="326"/>
      <c r="R989" s="326"/>
      <c r="S989" s="326"/>
      <c r="T989" s="326"/>
      <c r="U989" s="326"/>
      <c r="V989" s="326"/>
      <c r="W989" s="326"/>
      <c r="X989" s="326"/>
      <c r="Y989" s="326"/>
      <c r="Z989" s="326"/>
    </row>
    <row r="990" spans="1:26" ht="12" customHeight="1">
      <c r="A990" s="354"/>
      <c r="B990" s="326"/>
      <c r="C990" s="326"/>
      <c r="D990" s="326"/>
      <c r="E990" s="326"/>
      <c r="F990" s="326"/>
      <c r="G990" s="326"/>
      <c r="H990" s="326"/>
      <c r="I990" s="326"/>
      <c r="J990" s="351"/>
      <c r="K990" s="352"/>
      <c r="L990" s="326"/>
      <c r="M990" s="326"/>
      <c r="N990" s="326"/>
      <c r="O990" s="326"/>
      <c r="P990" s="326"/>
      <c r="Q990" s="326"/>
      <c r="R990" s="326"/>
      <c r="S990" s="326"/>
      <c r="T990" s="326"/>
      <c r="U990" s="326"/>
      <c r="V990" s="326"/>
      <c r="W990" s="326"/>
      <c r="X990" s="326"/>
      <c r="Y990" s="326"/>
      <c r="Z990" s="326"/>
    </row>
    <row r="991" spans="1:26" ht="12" customHeight="1">
      <c r="A991" s="354"/>
      <c r="B991" s="326"/>
      <c r="C991" s="326"/>
      <c r="D991" s="326"/>
      <c r="E991" s="326"/>
      <c r="F991" s="326"/>
      <c r="G991" s="326"/>
      <c r="H991" s="326"/>
      <c r="I991" s="326"/>
      <c r="J991" s="351"/>
      <c r="K991" s="352"/>
      <c r="L991" s="326"/>
      <c r="M991" s="326"/>
      <c r="N991" s="326"/>
      <c r="O991" s="326"/>
      <c r="P991" s="326"/>
      <c r="Q991" s="326"/>
      <c r="R991" s="326"/>
      <c r="S991" s="326"/>
      <c r="T991" s="326"/>
      <c r="U991" s="326"/>
      <c r="V991" s="326"/>
      <c r="W991" s="326"/>
      <c r="X991" s="326"/>
      <c r="Y991" s="326"/>
      <c r="Z991" s="326"/>
    </row>
    <row r="992" spans="1:26" ht="12" customHeight="1">
      <c r="A992" s="354"/>
      <c r="B992" s="326"/>
      <c r="C992" s="326"/>
      <c r="D992" s="326"/>
      <c r="E992" s="326"/>
      <c r="F992" s="326"/>
      <c r="G992" s="326"/>
      <c r="H992" s="326"/>
      <c r="I992" s="326"/>
      <c r="J992" s="351"/>
      <c r="K992" s="352"/>
      <c r="L992" s="326"/>
      <c r="M992" s="326"/>
      <c r="N992" s="326"/>
      <c r="O992" s="326"/>
      <c r="P992" s="326"/>
      <c r="Q992" s="326"/>
      <c r="R992" s="326"/>
      <c r="S992" s="326"/>
      <c r="T992" s="326"/>
      <c r="U992" s="326"/>
      <c r="V992" s="326"/>
      <c r="W992" s="326"/>
      <c r="X992" s="326"/>
      <c r="Y992" s="326"/>
      <c r="Z992" s="326"/>
    </row>
    <row r="993" spans="1:26" ht="12" customHeight="1">
      <c r="A993" s="354"/>
      <c r="B993" s="326"/>
      <c r="C993" s="326"/>
      <c r="D993" s="326"/>
      <c r="E993" s="326"/>
      <c r="F993" s="326"/>
      <c r="G993" s="326"/>
      <c r="H993" s="326"/>
      <c r="I993" s="326"/>
      <c r="J993" s="351"/>
      <c r="K993" s="352"/>
      <c r="L993" s="326"/>
      <c r="M993" s="326"/>
      <c r="N993" s="326"/>
      <c r="O993" s="326"/>
      <c r="P993" s="326"/>
      <c r="Q993" s="326"/>
      <c r="R993" s="326"/>
      <c r="S993" s="326"/>
      <c r="T993" s="326"/>
      <c r="U993" s="326"/>
      <c r="V993" s="326"/>
      <c r="W993" s="326"/>
      <c r="X993" s="326"/>
      <c r="Y993" s="326"/>
      <c r="Z993" s="326"/>
    </row>
    <row r="994" spans="1:26" ht="12" customHeight="1">
      <c r="A994" s="354"/>
      <c r="B994" s="326"/>
      <c r="C994" s="326"/>
      <c r="D994" s="326"/>
      <c r="E994" s="326"/>
      <c r="F994" s="326"/>
      <c r="G994" s="326"/>
      <c r="H994" s="326"/>
      <c r="I994" s="326"/>
      <c r="J994" s="351"/>
      <c r="K994" s="352"/>
      <c r="L994" s="326"/>
      <c r="M994" s="326"/>
      <c r="N994" s="326"/>
      <c r="O994" s="326"/>
      <c r="P994" s="326"/>
      <c r="Q994" s="326"/>
      <c r="R994" s="326"/>
      <c r="S994" s="326"/>
      <c r="T994" s="326"/>
      <c r="U994" s="326"/>
      <c r="V994" s="326"/>
      <c r="W994" s="326"/>
      <c r="X994" s="326"/>
      <c r="Y994" s="326"/>
      <c r="Z994" s="326"/>
    </row>
    <row r="995" spans="1:26" ht="12" customHeight="1">
      <c r="A995" s="354"/>
      <c r="B995" s="326"/>
      <c r="C995" s="326"/>
      <c r="D995" s="326"/>
      <c r="E995" s="326"/>
      <c r="F995" s="326"/>
      <c r="G995" s="326"/>
      <c r="H995" s="326"/>
      <c r="I995" s="326"/>
      <c r="J995" s="351"/>
      <c r="K995" s="352"/>
      <c r="L995" s="326"/>
      <c r="M995" s="326"/>
      <c r="N995" s="326"/>
      <c r="O995" s="326"/>
      <c r="P995" s="326"/>
      <c r="Q995" s="326"/>
      <c r="R995" s="326"/>
      <c r="S995" s="326"/>
      <c r="T995" s="326"/>
      <c r="U995" s="326"/>
      <c r="V995" s="326"/>
      <c r="W995" s="326"/>
      <c r="X995" s="326"/>
      <c r="Y995" s="326"/>
      <c r="Z995" s="326"/>
    </row>
    <row r="996" spans="1:26" ht="12" customHeight="1">
      <c r="A996" s="354"/>
      <c r="B996" s="326"/>
      <c r="C996" s="326"/>
      <c r="D996" s="326"/>
      <c r="E996" s="326"/>
      <c r="F996" s="326"/>
      <c r="G996" s="326"/>
      <c r="H996" s="326"/>
      <c r="I996" s="326"/>
      <c r="J996" s="351"/>
      <c r="K996" s="352"/>
      <c r="L996" s="326"/>
      <c r="M996" s="326"/>
      <c r="N996" s="326"/>
      <c r="O996" s="326"/>
      <c r="P996" s="326"/>
      <c r="Q996" s="326"/>
      <c r="R996" s="326"/>
      <c r="S996" s="326"/>
      <c r="T996" s="326"/>
      <c r="U996" s="326"/>
      <c r="V996" s="326"/>
      <c r="W996" s="326"/>
      <c r="X996" s="326"/>
      <c r="Y996" s="326"/>
      <c r="Z996" s="326"/>
    </row>
    <row r="997" spans="1:26" ht="12" customHeight="1">
      <c r="A997" s="354"/>
      <c r="B997" s="326"/>
      <c r="C997" s="326"/>
      <c r="D997" s="326"/>
      <c r="E997" s="326"/>
      <c r="F997" s="326"/>
      <c r="G997" s="326"/>
      <c r="H997" s="326"/>
      <c r="I997" s="326"/>
      <c r="J997" s="351"/>
      <c r="K997" s="352"/>
      <c r="L997" s="326"/>
      <c r="M997" s="326"/>
      <c r="N997" s="326"/>
      <c r="O997" s="326"/>
      <c r="P997" s="326"/>
      <c r="Q997" s="326"/>
      <c r="R997" s="326"/>
      <c r="S997" s="326"/>
      <c r="T997" s="326"/>
      <c r="U997" s="326"/>
      <c r="V997" s="326"/>
      <c r="W997" s="326"/>
      <c r="X997" s="326"/>
      <c r="Y997" s="326"/>
      <c r="Z997" s="326"/>
    </row>
    <row r="998" spans="1:26" ht="12" customHeight="1">
      <c r="A998" s="354"/>
      <c r="B998" s="326"/>
      <c r="C998" s="326"/>
      <c r="D998" s="326"/>
      <c r="E998" s="326"/>
      <c r="F998" s="326"/>
      <c r="G998" s="326"/>
      <c r="H998" s="326"/>
      <c r="I998" s="326"/>
      <c r="J998" s="351"/>
      <c r="K998" s="352"/>
      <c r="L998" s="326"/>
      <c r="M998" s="326"/>
      <c r="N998" s="326"/>
      <c r="O998" s="326"/>
      <c r="P998" s="326"/>
      <c r="Q998" s="326"/>
      <c r="R998" s="326"/>
      <c r="S998" s="326"/>
      <c r="T998" s="326"/>
      <c r="U998" s="326"/>
      <c r="V998" s="326"/>
      <c r="W998" s="326"/>
      <c r="X998" s="326"/>
      <c r="Y998" s="326"/>
      <c r="Z998" s="326"/>
    </row>
    <row r="999" spans="1:26" ht="12" customHeight="1">
      <c r="A999" s="354"/>
      <c r="B999" s="326"/>
      <c r="C999" s="326"/>
      <c r="D999" s="326"/>
      <c r="E999" s="326"/>
      <c r="F999" s="326"/>
      <c r="G999" s="326"/>
      <c r="H999" s="326"/>
      <c r="I999" s="326"/>
      <c r="J999" s="351"/>
      <c r="K999" s="352"/>
      <c r="L999" s="326"/>
      <c r="M999" s="326"/>
      <c r="N999" s="326"/>
      <c r="O999" s="326"/>
      <c r="P999" s="326"/>
      <c r="Q999" s="326"/>
      <c r="R999" s="326"/>
      <c r="S999" s="326"/>
      <c r="T999" s="326"/>
      <c r="U999" s="326"/>
      <c r="V999" s="326"/>
      <c r="W999" s="326"/>
      <c r="X999" s="326"/>
      <c r="Y999" s="326"/>
      <c r="Z999" s="326"/>
    </row>
    <row r="1000" spans="1:26" ht="12" customHeight="1">
      <c r="A1000" s="354"/>
      <c r="B1000" s="326"/>
      <c r="C1000" s="326"/>
      <c r="D1000" s="326"/>
      <c r="E1000" s="326"/>
      <c r="F1000" s="326"/>
      <c r="G1000" s="326"/>
      <c r="H1000" s="326"/>
      <c r="I1000" s="326"/>
      <c r="J1000" s="351"/>
      <c r="K1000" s="352"/>
      <c r="L1000" s="326"/>
      <c r="M1000" s="326"/>
      <c r="N1000" s="326"/>
      <c r="O1000" s="326"/>
      <c r="P1000" s="326"/>
      <c r="Q1000" s="326"/>
      <c r="R1000" s="326"/>
      <c r="S1000" s="326"/>
      <c r="T1000" s="326"/>
      <c r="U1000" s="326"/>
      <c r="V1000" s="326"/>
      <c r="W1000" s="326"/>
      <c r="X1000" s="326"/>
      <c r="Y1000" s="326"/>
      <c r="Z1000" s="326"/>
    </row>
  </sheetData>
  <mergeCells count="4">
    <mergeCell ref="A1:J1"/>
    <mergeCell ref="D124:I126"/>
    <mergeCell ref="A139:C139"/>
    <mergeCell ref="A140:C140"/>
  </mergeCells>
  <conditionalFormatting sqref="B3:B105">
    <cfRule type="cellIs" dxfId="19" priority="1" stopIfTrue="1" operator="notEqual">
      <formula>$C3+$D3</formula>
    </cfRule>
  </conditionalFormatting>
  <conditionalFormatting sqref="E3:E14 E16:E107">
    <cfRule type="cellIs" dxfId="18" priority="2"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4" stopIfTrue="1" operator="notEqual">
      <formula>$F15+$G15</formula>
    </cfRule>
  </conditionalFormatting>
  <conditionalFormatting sqref="H15">
    <cfRule type="cellIs" dxfId="15" priority="5" stopIfTrue="1" operator="notEqual">
      <formula>$I15+$J15</formula>
    </cfRule>
  </conditionalFormatting>
  <printOptions horizontalCentered="1"/>
  <pageMargins left="0.25" right="0.25" top="0.5" bottom="0.5" header="0" footer="0"/>
  <pageSetup paperSize="5" orientation="landscape"/>
  <headerFooter>
    <oddFooter>&amp;C&amp;P&amp;R&amp;A</oddFooter>
  </headerFooter>
  <rowBreaks count="1" manualBreakCount="1">
    <brk id="7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1000"/>
  <sheetViews>
    <sheetView workbookViewId="0">
      <selection activeCell="AB102" sqref="AB102"/>
    </sheetView>
  </sheetViews>
  <sheetFormatPr defaultColWidth="14.44140625" defaultRowHeight="15" customHeight="1"/>
  <cols>
    <col min="1" max="37" width="2.77734375" customWidth="1"/>
    <col min="38" max="38" width="3" customWidth="1"/>
    <col min="39" max="58" width="2.77734375" customWidth="1"/>
  </cols>
  <sheetData>
    <row r="1" spans="1:58" ht="15.75" customHeight="1">
      <c r="A1" s="1249" t="s">
        <v>1778</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20"/>
      <c r="AW1" s="1120"/>
      <c r="AX1" s="1120"/>
      <c r="AY1" s="1120"/>
      <c r="AZ1" s="1120"/>
      <c r="BA1" s="1120"/>
      <c r="BB1" s="1120"/>
      <c r="BC1" s="1120"/>
      <c r="BD1" s="1120"/>
      <c r="BE1" s="1123"/>
      <c r="BF1" s="355"/>
    </row>
    <row r="2" spans="1:58" ht="15.75" customHeight="1">
      <c r="A2" s="1170" t="s">
        <v>1779</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169"/>
      <c r="BF2" s="356"/>
    </row>
    <row r="3" spans="1:58" ht="15.75" customHeight="1">
      <c r="A3" s="357"/>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9"/>
      <c r="BF3" s="355"/>
    </row>
    <row r="4" spans="1:58" ht="15.75" customHeight="1">
      <c r="A4" s="357"/>
      <c r="B4" s="360" t="s">
        <v>76</v>
      </c>
      <c r="C4" s="360"/>
      <c r="D4" s="360"/>
      <c r="E4" s="360"/>
      <c r="F4" s="360"/>
      <c r="G4" s="358"/>
      <c r="H4" s="358"/>
      <c r="I4" s="358"/>
      <c r="J4" s="358"/>
      <c r="K4" s="358"/>
      <c r="L4" s="1250" t="str">
        <f>IF(Application!H18="", "", Application!H18)</f>
        <v>Finca Serena</v>
      </c>
      <c r="M4" s="1092"/>
      <c r="N4" s="1092"/>
      <c r="O4" s="1092"/>
      <c r="P4" s="1092"/>
      <c r="Q4" s="1092"/>
      <c r="R4" s="1092"/>
      <c r="S4" s="1092"/>
      <c r="T4" s="1092"/>
      <c r="U4" s="1092"/>
      <c r="V4" s="1092"/>
      <c r="W4" s="1092"/>
      <c r="X4" s="1092"/>
      <c r="Y4" s="1092"/>
      <c r="Z4" s="1092"/>
      <c r="AA4" s="1092"/>
      <c r="AB4" s="1092"/>
      <c r="AC4" s="1093"/>
      <c r="AD4" s="358"/>
      <c r="AE4" s="358"/>
      <c r="AF4" s="1194" t="s">
        <v>1780</v>
      </c>
      <c r="AG4" s="1089"/>
      <c r="AH4" s="1089"/>
      <c r="AI4" s="1089"/>
      <c r="AJ4" s="1089"/>
      <c r="AK4" s="1089"/>
      <c r="AL4" s="1089"/>
      <c r="AM4" s="1089"/>
      <c r="AN4" s="1089"/>
      <c r="AO4" s="1106"/>
      <c r="AP4" s="1251">
        <v>44197</v>
      </c>
      <c r="AQ4" s="1092"/>
      <c r="AR4" s="1092"/>
      <c r="AS4" s="1092"/>
      <c r="AT4" s="1092"/>
      <c r="AU4" s="1093"/>
      <c r="AV4" s="358"/>
      <c r="AW4" s="358"/>
      <c r="AX4" s="358"/>
      <c r="AY4" s="358"/>
      <c r="AZ4" s="358"/>
      <c r="BA4" s="358"/>
      <c r="BB4" s="358"/>
      <c r="BC4" s="358"/>
      <c r="BD4" s="358"/>
      <c r="BE4" s="359"/>
      <c r="BF4" s="355"/>
    </row>
    <row r="5" spans="1:58" ht="15.75" customHeight="1">
      <c r="A5" s="357"/>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1200" t="s">
        <v>1781</v>
      </c>
      <c r="AG5" s="1099"/>
      <c r="AH5" s="1099"/>
      <c r="AI5" s="1099"/>
      <c r="AJ5" s="1099"/>
      <c r="AK5" s="1099"/>
      <c r="AL5" s="1099"/>
      <c r="AM5" s="1099"/>
      <c r="AN5" s="1099"/>
      <c r="AO5" s="1100"/>
      <c r="AP5" s="1251">
        <v>44197</v>
      </c>
      <c r="AQ5" s="1092"/>
      <c r="AR5" s="1092"/>
      <c r="AS5" s="1092"/>
      <c r="AT5" s="1092"/>
      <c r="AU5" s="1093"/>
      <c r="AV5" s="358"/>
      <c r="AW5" s="358"/>
      <c r="AX5" s="358"/>
      <c r="AY5" s="358"/>
      <c r="AZ5" s="358"/>
      <c r="BA5" s="358"/>
      <c r="BB5" s="358"/>
      <c r="BC5" s="358"/>
      <c r="BD5" s="358"/>
      <c r="BE5" s="359"/>
      <c r="BF5" s="355"/>
    </row>
    <row r="6" spans="1:58" ht="15.75" customHeight="1">
      <c r="A6" s="357"/>
      <c r="B6" s="360" t="s">
        <v>1782</v>
      </c>
      <c r="C6" s="358"/>
      <c r="D6" s="358"/>
      <c r="E6" s="358"/>
      <c r="F6" s="358"/>
      <c r="G6" s="358"/>
      <c r="H6" s="358"/>
      <c r="I6" s="358"/>
      <c r="J6" s="358"/>
      <c r="K6" s="358"/>
      <c r="L6" s="1252" t="str">
        <f>IF(Application!H16="", "", Application!H16)</f>
        <v>UPH Porterville, LP</v>
      </c>
      <c r="M6" s="1092"/>
      <c r="N6" s="1092"/>
      <c r="O6" s="1092"/>
      <c r="P6" s="1092"/>
      <c r="Q6" s="1092"/>
      <c r="R6" s="1092"/>
      <c r="S6" s="1092"/>
      <c r="T6" s="1092"/>
      <c r="U6" s="1092"/>
      <c r="V6" s="1092"/>
      <c r="W6" s="1092"/>
      <c r="X6" s="1092"/>
      <c r="Y6" s="1092"/>
      <c r="Z6" s="1092"/>
      <c r="AA6" s="1092"/>
      <c r="AB6" s="1092"/>
      <c r="AC6" s="1093"/>
      <c r="AD6" s="358"/>
      <c r="AE6" s="358"/>
      <c r="AF6" s="358"/>
      <c r="AG6" s="358"/>
      <c r="AH6" s="358"/>
      <c r="AI6" s="358"/>
      <c r="AJ6" s="358"/>
      <c r="AK6" s="358"/>
      <c r="AL6" s="358"/>
      <c r="AM6" s="358"/>
      <c r="AN6" s="358"/>
      <c r="AO6" s="358"/>
      <c r="AP6" s="358"/>
      <c r="AQ6" s="358"/>
      <c r="AR6" s="358"/>
      <c r="AS6" s="358"/>
      <c r="AT6" s="358"/>
      <c r="AU6" s="358"/>
      <c r="AV6" s="358"/>
      <c r="AW6" s="358"/>
      <c r="AX6" s="358"/>
      <c r="AY6" s="358"/>
      <c r="AZ6" s="358"/>
      <c r="BA6" s="358"/>
      <c r="BB6" s="358"/>
      <c r="BC6" s="358"/>
      <c r="BD6" s="358"/>
      <c r="BE6" s="359"/>
      <c r="BF6" s="355"/>
    </row>
    <row r="7" spans="1:58" ht="15.75" customHeight="1">
      <c r="A7" s="357"/>
      <c r="B7" s="358"/>
      <c r="C7" s="358"/>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9"/>
      <c r="BF7" s="355"/>
    </row>
    <row r="8" spans="1:58" ht="15.75" customHeight="1">
      <c r="A8" s="357"/>
      <c r="B8" s="360" t="s">
        <v>1783</v>
      </c>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1253" t="str">
        <f>Application!T196</f>
        <v>No</v>
      </c>
      <c r="AC8" s="1092"/>
      <c r="AD8" s="1093"/>
      <c r="AE8" s="358"/>
      <c r="AF8" s="358"/>
      <c r="AG8" s="358"/>
      <c r="AH8" s="358"/>
      <c r="AI8" s="358"/>
      <c r="AJ8" s="358"/>
      <c r="AK8" s="358"/>
      <c r="AL8" s="358"/>
      <c r="AM8" s="358"/>
      <c r="AN8" s="358"/>
      <c r="AO8" s="358"/>
      <c r="AP8" s="358"/>
      <c r="AQ8" s="358"/>
      <c r="AR8" s="358"/>
      <c r="AS8" s="358"/>
      <c r="AT8" s="358"/>
      <c r="AU8" s="358"/>
      <c r="AV8" s="358"/>
      <c r="AW8" s="358"/>
      <c r="AX8" s="358"/>
      <c r="AY8" s="358"/>
      <c r="AZ8" s="358"/>
      <c r="BA8" s="358"/>
      <c r="BB8" s="358"/>
      <c r="BC8" s="358"/>
      <c r="BD8" s="358"/>
      <c r="BE8" s="359"/>
      <c r="BF8" s="355"/>
    </row>
    <row r="9" spans="1:58" ht="15.75" customHeight="1">
      <c r="A9" s="358"/>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61"/>
      <c r="AR9" s="361"/>
      <c r="AS9" s="358"/>
      <c r="AT9" s="358"/>
      <c r="AU9" s="358"/>
      <c r="AV9" s="358"/>
      <c r="AW9" s="358"/>
      <c r="AX9" s="358"/>
      <c r="AY9" s="358"/>
      <c r="AZ9" s="358"/>
      <c r="BA9" s="358"/>
      <c r="BB9" s="358"/>
      <c r="BC9" s="358"/>
      <c r="BD9" s="358"/>
      <c r="BE9" s="359"/>
      <c r="BF9" s="355"/>
    </row>
    <row r="10" spans="1:58" ht="15.75" customHeight="1">
      <c r="A10" s="357"/>
      <c r="B10" s="360" t="s">
        <v>1784</v>
      </c>
      <c r="C10" s="360"/>
      <c r="D10" s="360"/>
      <c r="E10" s="360"/>
      <c r="F10" s="360"/>
      <c r="G10" s="360"/>
      <c r="H10" s="360"/>
      <c r="I10" s="360"/>
      <c r="J10" s="360"/>
      <c r="K10" s="360"/>
      <c r="L10" s="360"/>
      <c r="M10" s="358"/>
      <c r="N10" s="1244" t="e">
        <f>VLOOKUP("CalHFA Permanent Loan",Application!C564:AS575,37,TRUE)</f>
        <v>#N/A</v>
      </c>
      <c r="O10" s="1092"/>
      <c r="P10" s="1092"/>
      <c r="Q10" s="1092"/>
      <c r="R10" s="1092"/>
      <c r="S10" s="1092"/>
      <c r="T10" s="1093"/>
      <c r="U10" s="358"/>
      <c r="V10" s="358"/>
      <c r="W10" s="358"/>
      <c r="X10" s="1091" t="s">
        <v>1785</v>
      </c>
      <c r="Y10" s="1092"/>
      <c r="Z10" s="1092"/>
      <c r="AA10" s="1092"/>
      <c r="AB10" s="1092"/>
      <c r="AC10" s="1092"/>
      <c r="AD10" s="1092"/>
      <c r="AE10" s="1092"/>
      <c r="AF10" s="1092"/>
      <c r="AG10" s="1092"/>
      <c r="AH10" s="1092"/>
      <c r="AI10" s="1092"/>
      <c r="AJ10" s="1092"/>
      <c r="AK10" s="1093"/>
      <c r="AL10" s="1245">
        <f>Application!W471</f>
        <v>39</v>
      </c>
      <c r="AM10" s="1092"/>
      <c r="AN10" s="1092"/>
      <c r="AO10" s="1092"/>
      <c r="AP10" s="1093"/>
      <c r="AQ10" s="361"/>
      <c r="AR10" s="361"/>
      <c r="AS10" s="361"/>
      <c r="AT10" s="361"/>
      <c r="AU10" s="361"/>
      <c r="AV10" s="361"/>
      <c r="AW10" s="361"/>
      <c r="AX10" s="358"/>
      <c r="AY10" s="358"/>
      <c r="AZ10" s="358"/>
      <c r="BA10" s="358"/>
      <c r="BB10" s="358"/>
      <c r="BC10" s="358"/>
      <c r="BD10" s="358"/>
      <c r="BE10" s="359"/>
      <c r="BF10" s="355"/>
    </row>
    <row r="11" spans="1:58" ht="15.75" customHeight="1">
      <c r="A11" s="357"/>
      <c r="B11" s="360" t="s">
        <v>1786</v>
      </c>
      <c r="C11" s="360"/>
      <c r="D11" s="360"/>
      <c r="E11" s="360"/>
      <c r="F11" s="360"/>
      <c r="G11" s="360"/>
      <c r="H11" s="360"/>
      <c r="I11" s="360"/>
      <c r="J11" s="360"/>
      <c r="K11" s="360"/>
      <c r="L11" s="360"/>
      <c r="M11" s="358"/>
      <c r="N11" s="1246">
        <f>Application!AA925</f>
        <v>0</v>
      </c>
      <c r="O11" s="1092"/>
      <c r="P11" s="1092"/>
      <c r="Q11" s="1092"/>
      <c r="R11" s="1092"/>
      <c r="S11" s="1092"/>
      <c r="T11" s="1093"/>
      <c r="U11" s="358"/>
      <c r="V11" s="358"/>
      <c r="W11" s="358"/>
      <c r="X11" s="1248" t="s">
        <v>1787</v>
      </c>
      <c r="Y11" s="1092"/>
      <c r="Z11" s="1092"/>
      <c r="AA11" s="1092"/>
      <c r="AB11" s="1092"/>
      <c r="AC11" s="1092"/>
      <c r="AD11" s="1092"/>
      <c r="AE11" s="1092"/>
      <c r="AF11" s="1092"/>
      <c r="AG11" s="1092"/>
      <c r="AH11" s="1092"/>
      <c r="AI11" s="1092"/>
      <c r="AJ11" s="1092"/>
      <c r="AK11" s="1093"/>
      <c r="AL11" s="1247">
        <v>44197</v>
      </c>
      <c r="AM11" s="1092"/>
      <c r="AN11" s="1092"/>
      <c r="AO11" s="1092"/>
      <c r="AP11" s="1093"/>
      <c r="AQ11" s="362"/>
      <c r="AR11" s="363"/>
      <c r="AS11" s="361"/>
      <c r="AT11" s="361"/>
      <c r="AU11" s="361"/>
      <c r="AV11" s="361"/>
      <c r="AW11" s="361"/>
      <c r="AX11" s="358"/>
      <c r="AY11" s="358"/>
      <c r="AZ11" s="358"/>
      <c r="BA11" s="358"/>
      <c r="BB11" s="358"/>
      <c r="BC11" s="358"/>
      <c r="BD11" s="358"/>
      <c r="BE11" s="359"/>
      <c r="BF11" s="355"/>
    </row>
    <row r="12" spans="1:58" ht="15.75" customHeight="1">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1091" t="s">
        <v>1788</v>
      </c>
      <c r="Y12" s="1092"/>
      <c r="Z12" s="1092"/>
      <c r="AA12" s="1092"/>
      <c r="AB12" s="1092"/>
      <c r="AC12" s="1092"/>
      <c r="AD12" s="1092"/>
      <c r="AE12" s="1092"/>
      <c r="AF12" s="1092"/>
      <c r="AG12" s="1092"/>
      <c r="AH12" s="1092"/>
      <c r="AI12" s="1092"/>
      <c r="AJ12" s="1092"/>
      <c r="AK12" s="1093"/>
      <c r="AL12" s="1247">
        <v>44197</v>
      </c>
      <c r="AM12" s="1092"/>
      <c r="AN12" s="1092"/>
      <c r="AO12" s="1092"/>
      <c r="AP12" s="1093"/>
      <c r="AQ12" s="361"/>
      <c r="AR12" s="361"/>
      <c r="AS12" s="361"/>
      <c r="AT12" s="361"/>
      <c r="AU12" s="361"/>
      <c r="AV12" s="358"/>
      <c r="AW12" s="358"/>
      <c r="AX12" s="358"/>
      <c r="AY12" s="358"/>
      <c r="AZ12" s="358"/>
      <c r="BA12" s="358"/>
      <c r="BB12" s="358"/>
      <c r="BC12" s="358"/>
      <c r="BD12" s="358"/>
      <c r="BE12" s="364"/>
      <c r="BF12" s="355"/>
    </row>
    <row r="13" spans="1:58" ht="15.75" customHeight="1">
      <c r="A13" s="358"/>
      <c r="B13" s="1091" t="s">
        <v>1789</v>
      </c>
      <c r="C13" s="1092"/>
      <c r="D13" s="1092"/>
      <c r="E13" s="1092"/>
      <c r="F13" s="1092"/>
      <c r="G13" s="1092"/>
      <c r="H13" s="1092"/>
      <c r="I13" s="1092"/>
      <c r="J13" s="1092"/>
      <c r="K13" s="1092"/>
      <c r="L13" s="1092"/>
      <c r="M13" s="1092"/>
      <c r="N13" s="1092"/>
      <c r="O13" s="1092"/>
      <c r="P13" s="1093"/>
      <c r="Q13" s="1184" t="s">
        <v>764</v>
      </c>
      <c r="R13" s="1092"/>
      <c r="S13" s="1092"/>
      <c r="T13" s="1093"/>
      <c r="U13" s="361"/>
      <c r="V13" s="358"/>
      <c r="W13" s="358"/>
      <c r="X13" s="358"/>
      <c r="Y13" s="358"/>
      <c r="Z13" s="358"/>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4"/>
      <c r="BF13" s="355"/>
    </row>
    <row r="14" spans="1:58" ht="15.75" customHeight="1">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4"/>
      <c r="BF14" s="355"/>
    </row>
    <row r="15" spans="1:58" ht="15.75" customHeight="1">
      <c r="A15" s="358"/>
      <c r="B15" s="1240" t="s">
        <v>1790</v>
      </c>
      <c r="C15" s="832"/>
      <c r="D15" s="832"/>
      <c r="E15" s="832"/>
      <c r="F15" s="832"/>
      <c r="G15" s="832"/>
      <c r="H15" s="832"/>
      <c r="I15" s="832"/>
      <c r="J15" s="832"/>
      <c r="K15" s="832"/>
      <c r="L15" s="1130"/>
      <c r="M15" s="1194" t="s">
        <v>1791</v>
      </c>
      <c r="N15" s="1089"/>
      <c r="O15" s="1089"/>
      <c r="P15" s="1089"/>
      <c r="Q15" s="1089"/>
      <c r="R15" s="1106"/>
      <c r="S15" s="1239" t="str">
        <f>IF(Application!AB214="", "", Application!AB214)</f>
        <v/>
      </c>
      <c r="T15" s="1089"/>
      <c r="U15" s="1089"/>
      <c r="V15" s="1089"/>
      <c r="W15" s="1090"/>
      <c r="X15" s="361"/>
      <c r="Y15" s="358"/>
      <c r="Z15" s="358"/>
      <c r="AA15" s="361"/>
      <c r="AB15" s="361"/>
      <c r="AC15" s="361"/>
      <c r="AD15" s="361"/>
      <c r="AE15" s="361"/>
      <c r="AF15" s="361"/>
      <c r="AG15" s="361"/>
      <c r="AH15" s="361"/>
      <c r="AI15" s="361"/>
      <c r="AJ15" s="361"/>
      <c r="AK15" s="361"/>
      <c r="AL15" s="361"/>
      <c r="AM15" s="361"/>
      <c r="AN15" s="361"/>
      <c r="AO15" s="361"/>
      <c r="AP15" s="361"/>
      <c r="AQ15" s="361"/>
      <c r="AR15" s="361"/>
      <c r="AS15" s="361"/>
      <c r="AT15" s="361"/>
      <c r="AU15" s="361"/>
      <c r="AV15" s="361"/>
      <c r="AW15" s="361"/>
      <c r="AX15" s="361"/>
      <c r="AY15" s="361"/>
      <c r="AZ15" s="361"/>
      <c r="BA15" s="361"/>
      <c r="BB15" s="361"/>
      <c r="BC15" s="361"/>
      <c r="BD15" s="361"/>
      <c r="BE15" s="364"/>
      <c r="BF15" s="355"/>
    </row>
    <row r="16" spans="1:58" ht="15.75" customHeight="1">
      <c r="A16" s="357"/>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64"/>
      <c r="BF16" s="355"/>
    </row>
    <row r="17" spans="1:58" ht="15.75" customHeight="1">
      <c r="A17" s="358"/>
      <c r="B17" s="1105" t="s">
        <v>1792</v>
      </c>
      <c r="C17" s="1089"/>
      <c r="D17" s="1089"/>
      <c r="E17" s="1089"/>
      <c r="F17" s="1089"/>
      <c r="G17" s="1089"/>
      <c r="H17" s="1089"/>
      <c r="I17" s="1089"/>
      <c r="J17" s="1089"/>
      <c r="K17" s="1089"/>
      <c r="L17" s="1089"/>
      <c r="M17" s="1089"/>
      <c r="N17" s="1089"/>
      <c r="O17" s="1089"/>
      <c r="P17" s="1089"/>
      <c r="Q17" s="1089"/>
      <c r="R17" s="1089"/>
      <c r="S17" s="1089"/>
      <c r="T17" s="1089"/>
      <c r="U17" s="1089"/>
      <c r="V17" s="1089"/>
      <c r="W17" s="1089"/>
      <c r="X17" s="1089"/>
      <c r="Y17" s="1089"/>
      <c r="Z17" s="1089"/>
      <c r="AA17" s="1089"/>
      <c r="AB17" s="1089"/>
      <c r="AC17" s="1089"/>
      <c r="AD17" s="1089"/>
      <c r="AE17" s="1089"/>
      <c r="AF17" s="1089"/>
      <c r="AG17" s="1089"/>
      <c r="AH17" s="1089"/>
      <c r="AI17" s="1089"/>
      <c r="AJ17" s="1089"/>
      <c r="AK17" s="1089"/>
      <c r="AL17" s="1089"/>
      <c r="AM17" s="1089"/>
      <c r="AN17" s="1089"/>
      <c r="AO17" s="1089"/>
      <c r="AP17" s="1089"/>
      <c r="AQ17" s="1089"/>
      <c r="AR17" s="1089"/>
      <c r="AS17" s="1089"/>
      <c r="AT17" s="1089"/>
      <c r="AU17" s="1089"/>
      <c r="AV17" s="1089"/>
      <c r="AW17" s="1089"/>
      <c r="AX17" s="1089"/>
      <c r="AY17" s="1090"/>
      <c r="AZ17" s="358"/>
      <c r="BA17" s="358"/>
      <c r="BB17" s="358"/>
      <c r="BC17" s="358"/>
      <c r="BD17" s="358"/>
      <c r="BE17" s="364"/>
      <c r="BF17" s="356"/>
    </row>
    <row r="18" spans="1:58" ht="15.75" customHeight="1">
      <c r="A18" s="358"/>
      <c r="B18" s="1241" t="s">
        <v>1793</v>
      </c>
      <c r="C18" s="1242"/>
      <c r="D18" s="1242"/>
      <c r="E18" s="1242"/>
      <c r="F18" s="1242"/>
      <c r="G18" s="1242"/>
      <c r="H18" s="1242"/>
      <c r="I18" s="1243"/>
      <c r="J18" s="1235" t="s">
        <v>1794</v>
      </c>
      <c r="K18" s="849"/>
      <c r="L18" s="849"/>
      <c r="M18" s="849"/>
      <c r="N18" s="849"/>
      <c r="O18" s="881"/>
      <c r="P18" s="1235" t="s">
        <v>1344</v>
      </c>
      <c r="Q18" s="849"/>
      <c r="R18" s="849"/>
      <c r="S18" s="849"/>
      <c r="T18" s="849"/>
      <c r="U18" s="881"/>
      <c r="V18" s="1235" t="s">
        <v>1348</v>
      </c>
      <c r="W18" s="849"/>
      <c r="X18" s="849"/>
      <c r="Y18" s="849"/>
      <c r="Z18" s="849"/>
      <c r="AA18" s="881"/>
      <c r="AB18" s="1235" t="s">
        <v>1349</v>
      </c>
      <c r="AC18" s="849"/>
      <c r="AD18" s="849"/>
      <c r="AE18" s="849"/>
      <c r="AF18" s="849"/>
      <c r="AG18" s="881"/>
      <c r="AH18" s="1235" t="s">
        <v>1350</v>
      </c>
      <c r="AI18" s="849"/>
      <c r="AJ18" s="849"/>
      <c r="AK18" s="849"/>
      <c r="AL18" s="849"/>
      <c r="AM18" s="881"/>
      <c r="AN18" s="1235" t="s">
        <v>1353</v>
      </c>
      <c r="AO18" s="849"/>
      <c r="AP18" s="849"/>
      <c r="AQ18" s="849"/>
      <c r="AR18" s="849"/>
      <c r="AS18" s="881"/>
      <c r="AT18" s="1235" t="s">
        <v>1795</v>
      </c>
      <c r="AU18" s="849"/>
      <c r="AV18" s="849"/>
      <c r="AW18" s="849"/>
      <c r="AX18" s="849"/>
      <c r="AY18" s="1146"/>
      <c r="AZ18" s="358"/>
      <c r="BA18" s="358"/>
      <c r="BB18" s="358"/>
      <c r="BC18" s="358"/>
      <c r="BD18" s="358"/>
      <c r="BE18" s="364"/>
      <c r="BF18" s="355"/>
    </row>
    <row r="19" spans="1:58" ht="15.75" customHeight="1">
      <c r="A19" s="358"/>
      <c r="B19" s="1238">
        <v>0.2</v>
      </c>
      <c r="C19" s="849"/>
      <c r="D19" s="849"/>
      <c r="E19" s="849"/>
      <c r="F19" s="849"/>
      <c r="G19" s="849"/>
      <c r="H19" s="849"/>
      <c r="I19" s="881"/>
      <c r="J19" s="1235">
        <f t="shared" ref="J19:J28" si="0">SUM(P19:AS19)</f>
        <v>0</v>
      </c>
      <c r="K19" s="849"/>
      <c r="L19" s="849"/>
      <c r="M19" s="849"/>
      <c r="N19" s="849"/>
      <c r="O19" s="881"/>
      <c r="P19" s="1236">
        <f t="array" ref="P19">SUMPRODUCT((Application!$B$728:$B$752 = 'CalHFA Addendum'!P$18)*(Application!$AH$728:$AH$752 = 'CalHFA Addendum'!$B19),Application!$G$728:$G$752)</f>
        <v>0</v>
      </c>
      <c r="Q19" s="849"/>
      <c r="R19" s="849"/>
      <c r="S19" s="849"/>
      <c r="T19" s="849"/>
      <c r="U19" s="881"/>
      <c r="V19" s="1236">
        <f t="array" ref="V19">SUMPRODUCT((Application!$B$728:$B$752 = 'CalHFA Addendum'!V$18)*(Application!$AH$728:$AH$752 = 'CalHFA Addendum'!$B19),Application!$G$728:$G$752)</f>
        <v>0</v>
      </c>
      <c r="W19" s="849"/>
      <c r="X19" s="849"/>
      <c r="Y19" s="849"/>
      <c r="Z19" s="849"/>
      <c r="AA19" s="881"/>
      <c r="AB19" s="1236">
        <f t="array" ref="AB19">SUMPRODUCT((Application!$B$728:$B$752 = 'CalHFA Addendum'!AB$18)*(Application!$AH$728:$AH$752 = 'CalHFA Addendum'!$B19),Application!$G$728:$G$752)</f>
        <v>0</v>
      </c>
      <c r="AC19" s="849"/>
      <c r="AD19" s="849"/>
      <c r="AE19" s="849"/>
      <c r="AF19" s="849"/>
      <c r="AG19" s="881"/>
      <c r="AH19" s="1236">
        <f t="array" ref="AH19">SUMPRODUCT((Application!$B$728:$B$752 = 'CalHFA Addendum'!AH$18)*(Application!$AH$728:$AH$752 = 'CalHFA Addendum'!$B19),Application!$G$728:$G$752)</f>
        <v>0</v>
      </c>
      <c r="AI19" s="849"/>
      <c r="AJ19" s="849"/>
      <c r="AK19" s="849"/>
      <c r="AL19" s="849"/>
      <c r="AM19" s="881"/>
      <c r="AN19" s="1236">
        <f t="array" ref="AN19">SUMPRODUCT((Application!$B$728:$B$752 = 'CalHFA Addendum'!AN$18)*(Application!$AH$728:$AH$752 = 'CalHFA Addendum'!$B19),Application!$G$728:$G$752)</f>
        <v>0</v>
      </c>
      <c r="AO19" s="849"/>
      <c r="AP19" s="849"/>
      <c r="AQ19" s="849"/>
      <c r="AR19" s="849"/>
      <c r="AS19" s="881"/>
      <c r="AT19" s="1237" t="e">
        <f t="shared" ref="AT19:AT29" ca="1" si="1">J19/$J$29</f>
        <v>#NAME?</v>
      </c>
      <c r="AU19" s="849"/>
      <c r="AV19" s="849"/>
      <c r="AW19" s="849"/>
      <c r="AX19" s="849"/>
      <c r="AY19" s="1146"/>
      <c r="AZ19" s="365"/>
      <c r="BA19" s="358"/>
      <c r="BB19" s="358"/>
      <c r="BC19" s="358"/>
      <c r="BD19" s="358"/>
      <c r="BE19" s="364"/>
      <c r="BF19" s="355"/>
    </row>
    <row r="20" spans="1:58" ht="15" customHeight="1">
      <c r="A20" s="358"/>
      <c r="B20" s="1238">
        <v>0.3</v>
      </c>
      <c r="C20" s="849"/>
      <c r="D20" s="849"/>
      <c r="E20" s="849"/>
      <c r="F20" s="849"/>
      <c r="G20" s="849"/>
      <c r="H20" s="849"/>
      <c r="I20" s="881"/>
      <c r="J20" s="1235">
        <f t="shared" si="0"/>
        <v>6</v>
      </c>
      <c r="K20" s="849"/>
      <c r="L20" s="849"/>
      <c r="M20" s="849"/>
      <c r="N20" s="849"/>
      <c r="O20" s="881"/>
      <c r="P20" s="1236">
        <f t="array" ref="P20">SUMPRODUCT((Application!$B$728:$B$752 = 'CalHFA Addendum'!P$18)*(Application!$AH$728:$AH$752 = 'CalHFA Addendum'!$B20),Application!$G$728:$G$752)</f>
        <v>0</v>
      </c>
      <c r="Q20" s="849"/>
      <c r="R20" s="849"/>
      <c r="S20" s="849"/>
      <c r="T20" s="849"/>
      <c r="U20" s="881"/>
      <c r="V20" s="1236">
        <f t="array" ref="V20">SUMPRODUCT((Application!$B$728:$B$752 = 'CalHFA Addendum'!V$18)*(Application!$AH$728:$AH$752 = 'CalHFA Addendum'!$B20),Application!$G$728:$G$752)</f>
        <v>6</v>
      </c>
      <c r="W20" s="849"/>
      <c r="X20" s="849"/>
      <c r="Y20" s="849"/>
      <c r="Z20" s="849"/>
      <c r="AA20" s="881"/>
      <c r="AB20" s="1236">
        <f t="array" ref="AB20">SUMPRODUCT((Application!$B$728:$B$752 = 'CalHFA Addendum'!AB$18)*(Application!$AH$728:$AH$752 = 'CalHFA Addendum'!$B20),Application!$G$728:$G$752)</f>
        <v>0</v>
      </c>
      <c r="AC20" s="849"/>
      <c r="AD20" s="849"/>
      <c r="AE20" s="849"/>
      <c r="AF20" s="849"/>
      <c r="AG20" s="881"/>
      <c r="AH20" s="1236">
        <f t="array" ref="AH20">SUMPRODUCT((Application!$B$728:$B$752 = 'CalHFA Addendum'!AH$18)*(Application!$AH$728:$AH$752 = 'CalHFA Addendum'!$B20),Application!$G$728:$G$752)</f>
        <v>0</v>
      </c>
      <c r="AI20" s="849"/>
      <c r="AJ20" s="849"/>
      <c r="AK20" s="849"/>
      <c r="AL20" s="849"/>
      <c r="AM20" s="881"/>
      <c r="AN20" s="1236">
        <f t="array" ref="AN20">SUMPRODUCT((Application!$B$728:$B$752 = 'CalHFA Addendum'!AN$18)*(Application!$AH$728:$AH$752 = 'CalHFA Addendum'!$B20),Application!$G$728:$G$752)</f>
        <v>0</v>
      </c>
      <c r="AO20" s="849"/>
      <c r="AP20" s="849"/>
      <c r="AQ20" s="849"/>
      <c r="AR20" s="849"/>
      <c r="AS20" s="881"/>
      <c r="AT20" s="1237" t="e">
        <f t="shared" ca="1" si="1"/>
        <v>#NAME?</v>
      </c>
      <c r="AU20" s="849"/>
      <c r="AV20" s="849"/>
      <c r="AW20" s="849"/>
      <c r="AX20" s="849"/>
      <c r="AY20" s="1146"/>
      <c r="AZ20" s="358"/>
      <c r="BA20" s="358"/>
      <c r="BB20" s="358"/>
      <c r="BC20" s="358"/>
      <c r="BD20" s="358"/>
      <c r="BE20" s="364"/>
      <c r="BF20" s="355"/>
    </row>
    <row r="21" spans="1:58" ht="15.75" customHeight="1">
      <c r="A21" s="358"/>
      <c r="B21" s="1238">
        <v>0.4</v>
      </c>
      <c r="C21" s="849"/>
      <c r="D21" s="849"/>
      <c r="E21" s="849"/>
      <c r="F21" s="849"/>
      <c r="G21" s="849"/>
      <c r="H21" s="849"/>
      <c r="I21" s="881"/>
      <c r="J21" s="1235">
        <f t="shared" si="0"/>
        <v>0</v>
      </c>
      <c r="K21" s="849"/>
      <c r="L21" s="849"/>
      <c r="M21" s="849"/>
      <c r="N21" s="849"/>
      <c r="O21" s="881"/>
      <c r="P21" s="1236">
        <f t="array" ref="P21">SUMPRODUCT((Application!$B$728:$B$752 = 'CalHFA Addendum'!P$18)*(Application!$AH$728:$AH$752 = 'CalHFA Addendum'!$B21),Application!$G$728:$G$752)</f>
        <v>0</v>
      </c>
      <c r="Q21" s="849"/>
      <c r="R21" s="849"/>
      <c r="S21" s="849"/>
      <c r="T21" s="849"/>
      <c r="U21" s="881"/>
      <c r="V21" s="1236">
        <f t="array" ref="V21">SUMPRODUCT((Application!$B$728:$B$752 = 'CalHFA Addendum'!V$18)*(Application!$AH$728:$AH$752 = 'CalHFA Addendum'!$B21),Application!$G$728:$G$752)</f>
        <v>0</v>
      </c>
      <c r="W21" s="849"/>
      <c r="X21" s="849"/>
      <c r="Y21" s="849"/>
      <c r="Z21" s="849"/>
      <c r="AA21" s="881"/>
      <c r="AB21" s="1236">
        <f t="array" ref="AB21">SUMPRODUCT((Application!$B$728:$B$752 = 'CalHFA Addendum'!AB$18)*(Application!$AH$728:$AH$752 = 'CalHFA Addendum'!$B21),Application!$G$728:$G$752)</f>
        <v>0</v>
      </c>
      <c r="AC21" s="849"/>
      <c r="AD21" s="849"/>
      <c r="AE21" s="849"/>
      <c r="AF21" s="849"/>
      <c r="AG21" s="881"/>
      <c r="AH21" s="1236">
        <f t="array" ref="AH21">SUMPRODUCT((Application!$B$728:$B$752 = 'CalHFA Addendum'!AH$18)*(Application!$AH$728:$AH$752 = 'CalHFA Addendum'!$B21),Application!$G$728:$G$752)</f>
        <v>0</v>
      </c>
      <c r="AI21" s="849"/>
      <c r="AJ21" s="849"/>
      <c r="AK21" s="849"/>
      <c r="AL21" s="849"/>
      <c r="AM21" s="881"/>
      <c r="AN21" s="1236">
        <f t="array" ref="AN21">SUMPRODUCT((Application!$B$728:$B$752 = 'CalHFA Addendum'!AN$18)*(Application!$AH$728:$AH$752 = 'CalHFA Addendum'!$B21),Application!$G$728:$G$752)</f>
        <v>0</v>
      </c>
      <c r="AO21" s="849"/>
      <c r="AP21" s="849"/>
      <c r="AQ21" s="849"/>
      <c r="AR21" s="849"/>
      <c r="AS21" s="881"/>
      <c r="AT21" s="1237" t="e">
        <f t="shared" ca="1" si="1"/>
        <v>#NAME?</v>
      </c>
      <c r="AU21" s="849"/>
      <c r="AV21" s="849"/>
      <c r="AW21" s="849"/>
      <c r="AX21" s="849"/>
      <c r="AY21" s="1146"/>
      <c r="AZ21" s="358"/>
      <c r="BA21" s="358"/>
      <c r="BB21" s="358"/>
      <c r="BC21" s="358"/>
      <c r="BD21" s="358"/>
      <c r="BE21" s="364"/>
      <c r="BF21" s="355"/>
    </row>
    <row r="22" spans="1:58" ht="15.75" customHeight="1">
      <c r="A22" s="358"/>
      <c r="B22" s="1238">
        <v>0.5</v>
      </c>
      <c r="C22" s="849"/>
      <c r="D22" s="849"/>
      <c r="E22" s="849"/>
      <c r="F22" s="849"/>
      <c r="G22" s="849"/>
      <c r="H22" s="849"/>
      <c r="I22" s="881"/>
      <c r="J22" s="1235">
        <f t="shared" si="0"/>
        <v>0</v>
      </c>
      <c r="K22" s="849"/>
      <c r="L22" s="849"/>
      <c r="M22" s="849"/>
      <c r="N22" s="849"/>
      <c r="O22" s="881"/>
      <c r="P22" s="1236">
        <f t="array" ref="P22">SUMPRODUCT((Application!$B$728:$B$752 = 'CalHFA Addendum'!P$18)*(Application!$AH$728:$AH$752 = 'CalHFA Addendum'!$B22),Application!$G$728:$G$752)</f>
        <v>0</v>
      </c>
      <c r="Q22" s="849"/>
      <c r="R22" s="849"/>
      <c r="S22" s="849"/>
      <c r="T22" s="849"/>
      <c r="U22" s="881"/>
      <c r="V22" s="1236">
        <f t="array" ref="V22">SUMPRODUCT((Application!$B$728:$B$752 = 'CalHFA Addendum'!V$18)*(Application!$AH$728:$AH$752 = 'CalHFA Addendum'!$B22),Application!$G$728:$G$752)</f>
        <v>0</v>
      </c>
      <c r="W22" s="849"/>
      <c r="X22" s="849"/>
      <c r="Y22" s="849"/>
      <c r="Z22" s="849"/>
      <c r="AA22" s="881"/>
      <c r="AB22" s="1236">
        <f t="array" ref="AB22">SUMPRODUCT((Application!$B$728:$B$752 = 'CalHFA Addendum'!AB$18)*(Application!$AH$728:$AH$752 = 'CalHFA Addendum'!$B22),Application!$G$728:$G$752)</f>
        <v>0</v>
      </c>
      <c r="AC22" s="849"/>
      <c r="AD22" s="849"/>
      <c r="AE22" s="849"/>
      <c r="AF22" s="849"/>
      <c r="AG22" s="881"/>
      <c r="AH22" s="1236">
        <f t="array" ref="AH22">SUMPRODUCT((Application!$B$728:$B$752 = 'CalHFA Addendum'!AH$18)*(Application!$AH$728:$AH$752 = 'CalHFA Addendum'!$B22),Application!$G$728:$G$752)</f>
        <v>0</v>
      </c>
      <c r="AI22" s="849"/>
      <c r="AJ22" s="849"/>
      <c r="AK22" s="849"/>
      <c r="AL22" s="849"/>
      <c r="AM22" s="881"/>
      <c r="AN22" s="1236">
        <f t="array" ref="AN22">SUMPRODUCT((Application!$B$728:$B$752 = 'CalHFA Addendum'!AN$18)*(Application!$AH$728:$AH$752 = 'CalHFA Addendum'!$B22),Application!$G$728:$G$752)</f>
        <v>0</v>
      </c>
      <c r="AO22" s="849"/>
      <c r="AP22" s="849"/>
      <c r="AQ22" s="849"/>
      <c r="AR22" s="849"/>
      <c r="AS22" s="881"/>
      <c r="AT22" s="1237" t="e">
        <f t="shared" ca="1" si="1"/>
        <v>#NAME?</v>
      </c>
      <c r="AU22" s="849"/>
      <c r="AV22" s="849"/>
      <c r="AW22" s="849"/>
      <c r="AX22" s="849"/>
      <c r="AY22" s="1146"/>
      <c r="AZ22" s="358"/>
      <c r="BA22" s="358"/>
      <c r="BB22" s="358"/>
      <c r="BC22" s="358"/>
      <c r="BD22" s="358"/>
      <c r="BE22" s="364"/>
      <c r="BF22" s="355"/>
    </row>
    <row r="23" spans="1:58" ht="15.75" customHeight="1">
      <c r="A23" s="358"/>
      <c r="B23" s="1238">
        <v>0.6</v>
      </c>
      <c r="C23" s="849"/>
      <c r="D23" s="849"/>
      <c r="E23" s="849"/>
      <c r="F23" s="849"/>
      <c r="G23" s="849"/>
      <c r="H23" s="849"/>
      <c r="I23" s="881"/>
      <c r="J23" s="1235">
        <f t="shared" si="0"/>
        <v>39</v>
      </c>
      <c r="K23" s="849"/>
      <c r="L23" s="849"/>
      <c r="M23" s="849"/>
      <c r="N23" s="849"/>
      <c r="O23" s="881"/>
      <c r="P23" s="1236">
        <f t="array" ref="P23">SUMPRODUCT((Application!$B$728:$B$752 = 'CalHFA Addendum'!P$18)*(Application!$AH$728:$AH$752 = 'CalHFA Addendum'!$B23),Application!$G$728:$G$752)</f>
        <v>0</v>
      </c>
      <c r="Q23" s="849"/>
      <c r="R23" s="849"/>
      <c r="S23" s="849"/>
      <c r="T23" s="849"/>
      <c r="U23" s="881"/>
      <c r="V23" s="1236">
        <f t="array" ref="V23">SUMPRODUCT((Application!$B$728:$B$752 = 'CalHFA Addendum'!V$18)*(Application!$AH$728:$AH$752 = 'CalHFA Addendum'!$B23),Application!$G$728:$G$752)</f>
        <v>11</v>
      </c>
      <c r="W23" s="849"/>
      <c r="X23" s="849"/>
      <c r="Y23" s="849"/>
      <c r="Z23" s="849"/>
      <c r="AA23" s="881"/>
      <c r="AB23" s="1236">
        <f t="array" ref="AB23">SUMPRODUCT((Application!$B$728:$B$752 = 'CalHFA Addendum'!AB$18)*(Application!$AH$728:$AH$752 = 'CalHFA Addendum'!$B23),Application!$G$728:$G$752)</f>
        <v>12</v>
      </c>
      <c r="AC23" s="849"/>
      <c r="AD23" s="849"/>
      <c r="AE23" s="849"/>
      <c r="AF23" s="849"/>
      <c r="AG23" s="881"/>
      <c r="AH23" s="1236">
        <f t="array" ref="AH23">SUMPRODUCT((Application!$B$728:$B$752 = 'CalHFA Addendum'!AH$18)*(Application!$AH$728:$AH$752 = 'CalHFA Addendum'!$B23),Application!$G$728:$G$752)</f>
        <v>16</v>
      </c>
      <c r="AI23" s="849"/>
      <c r="AJ23" s="849"/>
      <c r="AK23" s="849"/>
      <c r="AL23" s="849"/>
      <c r="AM23" s="881"/>
      <c r="AN23" s="1236">
        <f t="array" ref="AN23">SUMPRODUCT((Application!$B$728:$B$752 = 'CalHFA Addendum'!AN$18)*(Application!$AH$728:$AH$752 = 'CalHFA Addendum'!$B23),Application!$G$728:$G$752)</f>
        <v>0</v>
      </c>
      <c r="AO23" s="849"/>
      <c r="AP23" s="849"/>
      <c r="AQ23" s="849"/>
      <c r="AR23" s="849"/>
      <c r="AS23" s="881"/>
      <c r="AT23" s="1237" t="e">
        <f t="shared" ca="1" si="1"/>
        <v>#NAME?</v>
      </c>
      <c r="AU23" s="849"/>
      <c r="AV23" s="849"/>
      <c r="AW23" s="849"/>
      <c r="AX23" s="849"/>
      <c r="AY23" s="1146"/>
      <c r="AZ23" s="358"/>
      <c r="BA23" s="358"/>
      <c r="BB23" s="358"/>
      <c r="BC23" s="358"/>
      <c r="BD23" s="358"/>
      <c r="BE23" s="364"/>
      <c r="BF23" s="355"/>
    </row>
    <row r="24" spans="1:58" ht="15.75" customHeight="1">
      <c r="A24" s="358"/>
      <c r="B24" s="1238">
        <v>0.7</v>
      </c>
      <c r="C24" s="849"/>
      <c r="D24" s="849"/>
      <c r="E24" s="849"/>
      <c r="F24" s="849"/>
      <c r="G24" s="849"/>
      <c r="H24" s="849"/>
      <c r="I24" s="881"/>
      <c r="J24" s="1235">
        <f t="shared" si="0"/>
        <v>0</v>
      </c>
      <c r="K24" s="849"/>
      <c r="L24" s="849"/>
      <c r="M24" s="849"/>
      <c r="N24" s="849"/>
      <c r="O24" s="881"/>
      <c r="P24" s="1236">
        <f t="array" ref="P24">SUMPRODUCT((Application!$B$728:$B$752 = 'CalHFA Addendum'!P$18)*(Application!$AH$728:$AH$752 = 'CalHFA Addendum'!$B24),Application!$G$728:$G$752)</f>
        <v>0</v>
      </c>
      <c r="Q24" s="849"/>
      <c r="R24" s="849"/>
      <c r="S24" s="849"/>
      <c r="T24" s="849"/>
      <c r="U24" s="881"/>
      <c r="V24" s="1236">
        <f t="array" ref="V24">SUMPRODUCT((Application!$B$728:$B$752 = 'CalHFA Addendum'!V$18)*(Application!$AH$728:$AH$752 = 'CalHFA Addendum'!$B24),Application!$G$728:$G$752)</f>
        <v>0</v>
      </c>
      <c r="W24" s="849"/>
      <c r="X24" s="849"/>
      <c r="Y24" s="849"/>
      <c r="Z24" s="849"/>
      <c r="AA24" s="881"/>
      <c r="AB24" s="1236">
        <f t="array" ref="AB24">SUMPRODUCT((Application!$B$728:$B$752 = 'CalHFA Addendum'!AB$18)*(Application!$AH$728:$AH$752 = 'CalHFA Addendum'!$B24),Application!$G$728:$G$752)</f>
        <v>0</v>
      </c>
      <c r="AC24" s="849"/>
      <c r="AD24" s="849"/>
      <c r="AE24" s="849"/>
      <c r="AF24" s="849"/>
      <c r="AG24" s="881"/>
      <c r="AH24" s="1236">
        <f t="array" ref="AH24">SUMPRODUCT((Application!$B$728:$B$752 = 'CalHFA Addendum'!AH$18)*(Application!$AH$728:$AH$752 = 'CalHFA Addendum'!$B24),Application!$G$728:$G$752)</f>
        <v>0</v>
      </c>
      <c r="AI24" s="849"/>
      <c r="AJ24" s="849"/>
      <c r="AK24" s="849"/>
      <c r="AL24" s="849"/>
      <c r="AM24" s="881"/>
      <c r="AN24" s="1236">
        <f t="array" ref="AN24">SUMPRODUCT((Application!$B$728:$B$752 = 'CalHFA Addendum'!AN$18)*(Application!$AH$728:$AH$752 = 'CalHFA Addendum'!$B24),Application!$G$728:$G$752)</f>
        <v>0</v>
      </c>
      <c r="AO24" s="849"/>
      <c r="AP24" s="849"/>
      <c r="AQ24" s="849"/>
      <c r="AR24" s="849"/>
      <c r="AS24" s="881"/>
      <c r="AT24" s="1237" t="e">
        <f t="shared" ca="1" si="1"/>
        <v>#NAME?</v>
      </c>
      <c r="AU24" s="849"/>
      <c r="AV24" s="849"/>
      <c r="AW24" s="849"/>
      <c r="AX24" s="849"/>
      <c r="AY24" s="1146"/>
      <c r="AZ24" s="358"/>
      <c r="BA24" s="358"/>
      <c r="BB24" s="358"/>
      <c r="BC24" s="358"/>
      <c r="BD24" s="358"/>
      <c r="BE24" s="364"/>
      <c r="BF24" s="355"/>
    </row>
    <row r="25" spans="1:58" ht="15.75" customHeight="1">
      <c r="A25" s="358"/>
      <c r="B25" s="1238">
        <v>0.8</v>
      </c>
      <c r="C25" s="849"/>
      <c r="D25" s="849"/>
      <c r="E25" s="849"/>
      <c r="F25" s="849"/>
      <c r="G25" s="849"/>
      <c r="H25" s="849"/>
      <c r="I25" s="881"/>
      <c r="J25" s="1235">
        <f t="shared" si="0"/>
        <v>0</v>
      </c>
      <c r="K25" s="849"/>
      <c r="L25" s="849"/>
      <c r="M25" s="849"/>
      <c r="N25" s="849"/>
      <c r="O25" s="881"/>
      <c r="P25" s="1236">
        <f t="array" ref="P25">SUMPRODUCT((Application!$B$728:$B$752 = 'CalHFA Addendum'!P$18)*(Application!$AH$728:$AH$752 = 'CalHFA Addendum'!$B25),Application!$G$728:$G$752)</f>
        <v>0</v>
      </c>
      <c r="Q25" s="849"/>
      <c r="R25" s="849"/>
      <c r="S25" s="849"/>
      <c r="T25" s="849"/>
      <c r="U25" s="881"/>
      <c r="V25" s="1236">
        <f t="array" ref="V25">SUMPRODUCT((Application!$B$728:$B$752 = 'CalHFA Addendum'!V$18)*(Application!$AH$728:$AH$752 = 'CalHFA Addendum'!$B25),Application!$G$728:$G$752)</f>
        <v>0</v>
      </c>
      <c r="W25" s="849"/>
      <c r="X25" s="849"/>
      <c r="Y25" s="849"/>
      <c r="Z25" s="849"/>
      <c r="AA25" s="881"/>
      <c r="AB25" s="1236">
        <f t="array" ref="AB25">SUMPRODUCT((Application!$B$728:$B$752 = 'CalHFA Addendum'!AB$18)*(Application!$AH$728:$AH$752 = 'CalHFA Addendum'!$B25),Application!$G$728:$G$752)</f>
        <v>0</v>
      </c>
      <c r="AC25" s="849"/>
      <c r="AD25" s="849"/>
      <c r="AE25" s="849"/>
      <c r="AF25" s="849"/>
      <c r="AG25" s="881"/>
      <c r="AH25" s="1236">
        <f t="array" ref="AH25">SUMPRODUCT((Application!$B$728:$B$752 = 'CalHFA Addendum'!AH$18)*(Application!$AH$728:$AH$752 = 'CalHFA Addendum'!$B25),Application!$G$728:$G$752)</f>
        <v>0</v>
      </c>
      <c r="AI25" s="849"/>
      <c r="AJ25" s="849"/>
      <c r="AK25" s="849"/>
      <c r="AL25" s="849"/>
      <c r="AM25" s="881"/>
      <c r="AN25" s="1236">
        <f t="array" ref="AN25">SUMPRODUCT((Application!$B$728:$B$752 = 'CalHFA Addendum'!AN$18)*(Application!$AH$728:$AH$752 = 'CalHFA Addendum'!$B25),Application!$G$728:$G$752)</f>
        <v>0</v>
      </c>
      <c r="AO25" s="849"/>
      <c r="AP25" s="849"/>
      <c r="AQ25" s="849"/>
      <c r="AR25" s="849"/>
      <c r="AS25" s="881"/>
      <c r="AT25" s="1237" t="e">
        <f t="shared" ca="1" si="1"/>
        <v>#NAME?</v>
      </c>
      <c r="AU25" s="849"/>
      <c r="AV25" s="849"/>
      <c r="AW25" s="849"/>
      <c r="AX25" s="849"/>
      <c r="AY25" s="1146"/>
      <c r="AZ25" s="358"/>
      <c r="BA25" s="358"/>
      <c r="BB25" s="358"/>
      <c r="BC25" s="358"/>
      <c r="BD25" s="358"/>
      <c r="BE25" s="364"/>
      <c r="BF25" s="355"/>
    </row>
    <row r="26" spans="1:58" ht="15.75" customHeight="1">
      <c r="A26" s="358"/>
      <c r="B26" s="1238">
        <v>0.9</v>
      </c>
      <c r="C26" s="849"/>
      <c r="D26" s="849"/>
      <c r="E26" s="849"/>
      <c r="F26" s="849"/>
      <c r="G26" s="849"/>
      <c r="H26" s="849"/>
      <c r="I26" s="881"/>
      <c r="J26" s="1235">
        <f t="shared" si="0"/>
        <v>0</v>
      </c>
      <c r="K26" s="849"/>
      <c r="L26" s="849"/>
      <c r="M26" s="849"/>
      <c r="N26" s="849"/>
      <c r="O26" s="881"/>
      <c r="P26" s="1236">
        <f t="array" ref="P26">SUMPRODUCT((Application!$B$728:$B$752 = 'CalHFA Addendum'!P$18)*(Application!$AH$728:$AH$752 = 'CalHFA Addendum'!$B26),Application!$G$728:$G$752)</f>
        <v>0</v>
      </c>
      <c r="Q26" s="849"/>
      <c r="R26" s="849"/>
      <c r="S26" s="849"/>
      <c r="T26" s="849"/>
      <c r="U26" s="881"/>
      <c r="V26" s="1236">
        <f t="array" ref="V26">SUMPRODUCT((Application!$B$728:$B$752 = 'CalHFA Addendum'!V$18)*(Application!$AH$728:$AH$752 = 'CalHFA Addendum'!$B26),Application!$G$728:$G$752)</f>
        <v>0</v>
      </c>
      <c r="W26" s="849"/>
      <c r="X26" s="849"/>
      <c r="Y26" s="849"/>
      <c r="Z26" s="849"/>
      <c r="AA26" s="881"/>
      <c r="AB26" s="1236">
        <f t="array" ref="AB26">SUMPRODUCT((Application!$B$728:$B$752 = 'CalHFA Addendum'!AB$18)*(Application!$AH$728:$AH$752 = 'CalHFA Addendum'!$B26),Application!$G$728:$G$752)</f>
        <v>0</v>
      </c>
      <c r="AC26" s="849"/>
      <c r="AD26" s="849"/>
      <c r="AE26" s="849"/>
      <c r="AF26" s="849"/>
      <c r="AG26" s="881"/>
      <c r="AH26" s="1236">
        <f t="array" ref="AH26">SUMPRODUCT((Application!$B$728:$B$752 = 'CalHFA Addendum'!AH$18)*(Application!$AH$728:$AH$752 = 'CalHFA Addendum'!$B26),Application!$G$728:$G$752)</f>
        <v>0</v>
      </c>
      <c r="AI26" s="849"/>
      <c r="AJ26" s="849"/>
      <c r="AK26" s="849"/>
      <c r="AL26" s="849"/>
      <c r="AM26" s="881"/>
      <c r="AN26" s="1236">
        <f t="array" ref="AN26">SUMPRODUCT((Application!$B$728:$B$752 = 'CalHFA Addendum'!AN$18)*(Application!$AH$728:$AH$752 = 'CalHFA Addendum'!$B26),Application!$G$728:$G$752)</f>
        <v>0</v>
      </c>
      <c r="AO26" s="849"/>
      <c r="AP26" s="849"/>
      <c r="AQ26" s="849"/>
      <c r="AR26" s="849"/>
      <c r="AS26" s="881"/>
      <c r="AT26" s="1237" t="e">
        <f t="shared" ca="1" si="1"/>
        <v>#NAME?</v>
      </c>
      <c r="AU26" s="849"/>
      <c r="AV26" s="849"/>
      <c r="AW26" s="849"/>
      <c r="AX26" s="849"/>
      <c r="AY26" s="1146"/>
      <c r="AZ26" s="358"/>
      <c r="BA26" s="358"/>
      <c r="BB26" s="358"/>
      <c r="BC26" s="358"/>
      <c r="BD26" s="358"/>
      <c r="BE26" s="364"/>
      <c r="BF26" s="355"/>
    </row>
    <row r="27" spans="1:58" ht="15.75" customHeight="1">
      <c r="A27" s="358"/>
      <c r="B27" s="1238">
        <v>1</v>
      </c>
      <c r="C27" s="849"/>
      <c r="D27" s="849"/>
      <c r="E27" s="849"/>
      <c r="F27" s="849"/>
      <c r="G27" s="849"/>
      <c r="H27" s="849"/>
      <c r="I27" s="881"/>
      <c r="J27" s="1235">
        <f t="shared" si="0"/>
        <v>0</v>
      </c>
      <c r="K27" s="849"/>
      <c r="L27" s="849"/>
      <c r="M27" s="849"/>
      <c r="N27" s="849"/>
      <c r="O27" s="881"/>
      <c r="P27" s="1236">
        <f t="array" ref="P27">SUMPRODUCT((Application!$B$728:$B$752 = 'CalHFA Addendum'!P$18)*(Application!$AH$728:$AH$752 = 'CalHFA Addendum'!$B27),Application!$G$728:$G$752)</f>
        <v>0</v>
      </c>
      <c r="Q27" s="849"/>
      <c r="R27" s="849"/>
      <c r="S27" s="849"/>
      <c r="T27" s="849"/>
      <c r="U27" s="881"/>
      <c r="V27" s="1236">
        <f t="array" ref="V27">SUMPRODUCT((Application!$B$728:$B$752 = 'CalHFA Addendum'!V$18)*(Application!$AH$728:$AH$752 = 'CalHFA Addendum'!$B27),Application!$G$728:$G$752)</f>
        <v>0</v>
      </c>
      <c r="W27" s="849"/>
      <c r="X27" s="849"/>
      <c r="Y27" s="849"/>
      <c r="Z27" s="849"/>
      <c r="AA27" s="881"/>
      <c r="AB27" s="1236">
        <f t="array" ref="AB27">SUMPRODUCT((Application!$B$728:$B$752 = 'CalHFA Addendum'!AB$18)*(Application!$AH$728:$AH$752 = 'CalHFA Addendum'!$B27),Application!$G$728:$G$752)</f>
        <v>0</v>
      </c>
      <c r="AC27" s="849"/>
      <c r="AD27" s="849"/>
      <c r="AE27" s="849"/>
      <c r="AF27" s="849"/>
      <c r="AG27" s="881"/>
      <c r="AH27" s="1236">
        <f t="array" ref="AH27">SUMPRODUCT((Application!$B$728:$B$752 = 'CalHFA Addendum'!AH$18)*(Application!$AH$728:$AH$752 = 'CalHFA Addendum'!$B27),Application!$G$728:$G$752)</f>
        <v>0</v>
      </c>
      <c r="AI27" s="849"/>
      <c r="AJ27" s="849"/>
      <c r="AK27" s="849"/>
      <c r="AL27" s="849"/>
      <c r="AM27" s="881"/>
      <c r="AN27" s="1236">
        <f t="array" ref="AN27">SUMPRODUCT((Application!$B$728:$B$752 = 'CalHFA Addendum'!AN$18)*(Application!$AH$728:$AH$752 = 'CalHFA Addendum'!$B27),Application!$G$728:$G$752)</f>
        <v>0</v>
      </c>
      <c r="AO27" s="849"/>
      <c r="AP27" s="849"/>
      <c r="AQ27" s="849"/>
      <c r="AR27" s="849"/>
      <c r="AS27" s="881"/>
      <c r="AT27" s="1237" t="e">
        <f t="shared" ca="1" si="1"/>
        <v>#NAME?</v>
      </c>
      <c r="AU27" s="849"/>
      <c r="AV27" s="849"/>
      <c r="AW27" s="849"/>
      <c r="AX27" s="849"/>
      <c r="AY27" s="1146"/>
      <c r="AZ27" s="358"/>
      <c r="BA27" s="358"/>
      <c r="BB27" s="358"/>
      <c r="BC27" s="358"/>
      <c r="BD27" s="358"/>
      <c r="BE27" s="364"/>
      <c r="BF27" s="355"/>
    </row>
    <row r="28" spans="1:58" ht="15.75" customHeight="1">
      <c r="A28" s="358"/>
      <c r="B28" s="1231" t="s">
        <v>1796</v>
      </c>
      <c r="C28" s="1099"/>
      <c r="D28" s="1099"/>
      <c r="E28" s="1099"/>
      <c r="F28" s="1099"/>
      <c r="G28" s="1099"/>
      <c r="H28" s="1099"/>
      <c r="I28" s="1100"/>
      <c r="J28" s="1235" t="e">
        <f t="shared" ca="1" si="0"/>
        <v>#NAME?</v>
      </c>
      <c r="K28" s="849"/>
      <c r="L28" s="849"/>
      <c r="M28" s="849"/>
      <c r="N28" s="849"/>
      <c r="O28" s="881"/>
      <c r="P28" s="1236" t="e">
        <f ca="1">_xludf.IFNA(VLOOKUP(P$18,Application!$J$772:$S$775,6,FALSE), 0)</f>
        <v>#NAME?</v>
      </c>
      <c r="Q28" s="849"/>
      <c r="R28" s="849"/>
      <c r="S28" s="849"/>
      <c r="T28" s="849"/>
      <c r="U28" s="881"/>
      <c r="V28" s="1236" t="e">
        <f ca="1">_xludf.IFNA(VLOOKUP(V$18,Application!$J$772:$S$775,6,FALSE), 0)</f>
        <v>#NAME?</v>
      </c>
      <c r="W28" s="849"/>
      <c r="X28" s="849"/>
      <c r="Y28" s="849"/>
      <c r="Z28" s="849"/>
      <c r="AA28" s="881"/>
      <c r="AB28" s="1236" t="e">
        <f ca="1">_xludf.IFNA(VLOOKUP(AB$18,Application!$J$772:$S$775,6,FALSE), 0)</f>
        <v>#NAME?</v>
      </c>
      <c r="AC28" s="849"/>
      <c r="AD28" s="849"/>
      <c r="AE28" s="849"/>
      <c r="AF28" s="849"/>
      <c r="AG28" s="881"/>
      <c r="AH28" s="1236" t="e">
        <f ca="1">_xludf.IFNA(VLOOKUP(AH$18,Application!$J$772:$S$775,6,FALSE), 0)</f>
        <v>#NAME?</v>
      </c>
      <c r="AI28" s="849"/>
      <c r="AJ28" s="849"/>
      <c r="AK28" s="849"/>
      <c r="AL28" s="849"/>
      <c r="AM28" s="881"/>
      <c r="AN28" s="1236" t="e">
        <f ca="1">_xludf.IFNA(VLOOKUP(AN$18,Application!$J$772:$S$775,6,FALSE), 0)</f>
        <v>#NAME?</v>
      </c>
      <c r="AO28" s="849"/>
      <c r="AP28" s="849"/>
      <c r="AQ28" s="849"/>
      <c r="AR28" s="849"/>
      <c r="AS28" s="881"/>
      <c r="AT28" s="1237" t="e">
        <f t="shared" ca="1" si="1"/>
        <v>#NAME?</v>
      </c>
      <c r="AU28" s="849"/>
      <c r="AV28" s="849"/>
      <c r="AW28" s="849"/>
      <c r="AX28" s="849"/>
      <c r="AY28" s="1146"/>
      <c r="AZ28" s="358"/>
      <c r="BA28" s="358"/>
      <c r="BB28" s="358"/>
      <c r="BC28" s="358"/>
      <c r="BD28" s="358"/>
      <c r="BE28" s="364"/>
      <c r="BF28" s="355"/>
    </row>
    <row r="29" spans="1:58" ht="15.75" customHeight="1">
      <c r="A29" s="358"/>
      <c r="B29" s="1223" t="s">
        <v>1794</v>
      </c>
      <c r="C29" s="1140"/>
      <c r="D29" s="1140"/>
      <c r="E29" s="1140"/>
      <c r="F29" s="1140"/>
      <c r="G29" s="1140"/>
      <c r="H29" s="1140"/>
      <c r="I29" s="1141"/>
      <c r="J29" s="1232" t="e">
        <f ca="1">SUM(J19:O28)</f>
        <v>#NAME?</v>
      </c>
      <c r="K29" s="1140"/>
      <c r="L29" s="1140"/>
      <c r="M29" s="1140"/>
      <c r="N29" s="1140"/>
      <c r="O29" s="1141"/>
      <c r="P29" s="1232" t="e">
        <f ca="1">SUM(P19:U28)</f>
        <v>#NAME?</v>
      </c>
      <c r="Q29" s="1140"/>
      <c r="R29" s="1140"/>
      <c r="S29" s="1140"/>
      <c r="T29" s="1140"/>
      <c r="U29" s="1141"/>
      <c r="V29" s="1232" t="e">
        <f ca="1">SUM(V19:AA28)</f>
        <v>#NAME?</v>
      </c>
      <c r="W29" s="1140"/>
      <c r="X29" s="1140"/>
      <c r="Y29" s="1140"/>
      <c r="Z29" s="1140"/>
      <c r="AA29" s="1141"/>
      <c r="AB29" s="1232" t="e">
        <f ca="1">SUM(AB19:AG28)</f>
        <v>#NAME?</v>
      </c>
      <c r="AC29" s="1140"/>
      <c r="AD29" s="1140"/>
      <c r="AE29" s="1140"/>
      <c r="AF29" s="1140"/>
      <c r="AG29" s="1141"/>
      <c r="AH29" s="1232" t="e">
        <f ca="1">SUM(AH19:AM28)</f>
        <v>#NAME?</v>
      </c>
      <c r="AI29" s="1140"/>
      <c r="AJ29" s="1140"/>
      <c r="AK29" s="1140"/>
      <c r="AL29" s="1140"/>
      <c r="AM29" s="1141"/>
      <c r="AN29" s="1232" t="e">
        <f ca="1">SUM(AN19:AS28)</f>
        <v>#NAME?</v>
      </c>
      <c r="AO29" s="1140"/>
      <c r="AP29" s="1140"/>
      <c r="AQ29" s="1140"/>
      <c r="AR29" s="1140"/>
      <c r="AS29" s="1141"/>
      <c r="AT29" s="1234" t="e">
        <f t="shared" ca="1" si="1"/>
        <v>#NAME?</v>
      </c>
      <c r="AU29" s="1140"/>
      <c r="AV29" s="1140"/>
      <c r="AW29" s="1140"/>
      <c r="AX29" s="1140"/>
      <c r="AY29" s="1143"/>
      <c r="AZ29" s="358"/>
      <c r="BA29" s="358"/>
      <c r="BB29" s="358"/>
      <c r="BC29" s="358"/>
      <c r="BD29" s="358"/>
      <c r="BE29" s="364"/>
      <c r="BF29" s="355"/>
    </row>
    <row r="30" spans="1:58" ht="15.75" customHeight="1">
      <c r="A30" s="357"/>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64"/>
      <c r="BF30" s="355"/>
    </row>
    <row r="31" spans="1:58" ht="15.75" customHeight="1">
      <c r="A31" s="358"/>
      <c r="B31" s="1233" t="s">
        <v>1797</v>
      </c>
      <c r="C31" s="1092"/>
      <c r="D31" s="1092"/>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092"/>
      <c r="AK31" s="1092"/>
      <c r="AL31" s="1092"/>
      <c r="AM31" s="1092"/>
      <c r="AN31" s="1092"/>
      <c r="AO31" s="1092"/>
      <c r="AP31" s="1092"/>
      <c r="AQ31" s="1092"/>
      <c r="AR31" s="1092"/>
      <c r="AS31" s="1092"/>
      <c r="AT31" s="1092"/>
      <c r="AU31" s="1092"/>
      <c r="AV31" s="1092"/>
      <c r="AW31" s="1092"/>
      <c r="AX31" s="1092"/>
      <c r="AY31" s="1092"/>
      <c r="AZ31" s="1093"/>
      <c r="BA31" s="358"/>
      <c r="BB31" s="358"/>
      <c r="BC31" s="358"/>
      <c r="BD31" s="358"/>
      <c r="BE31" s="364"/>
      <c r="BF31" s="355"/>
    </row>
    <row r="32" spans="1:58" ht="15.75" customHeight="1">
      <c r="A32" s="358"/>
      <c r="B32" s="1224" t="s">
        <v>1798</v>
      </c>
      <c r="C32" s="840"/>
      <c r="D32" s="840"/>
      <c r="E32" s="840"/>
      <c r="F32" s="840"/>
      <c r="G32" s="840"/>
      <c r="H32" s="840"/>
      <c r="I32" s="1225"/>
      <c r="J32" s="1228" t="s">
        <v>1799</v>
      </c>
      <c r="K32" s="840"/>
      <c r="L32" s="840"/>
      <c r="M32" s="1225"/>
      <c r="N32" s="1228" t="s">
        <v>1800</v>
      </c>
      <c r="O32" s="840"/>
      <c r="P32" s="840"/>
      <c r="Q32" s="841"/>
      <c r="R32" s="1229" t="s">
        <v>1801</v>
      </c>
      <c r="S32" s="1092"/>
      <c r="T32" s="1092"/>
      <c r="U32" s="1092"/>
      <c r="V32" s="1092"/>
      <c r="W32" s="1092"/>
      <c r="X32" s="1092"/>
      <c r="Y32" s="1092"/>
      <c r="Z32" s="1092"/>
      <c r="AA32" s="1092"/>
      <c r="AB32" s="1092"/>
      <c r="AC32" s="1092"/>
      <c r="AD32" s="1092"/>
      <c r="AE32" s="1092"/>
      <c r="AF32" s="1092"/>
      <c r="AG32" s="1092"/>
      <c r="AH32" s="1092"/>
      <c r="AI32" s="1092"/>
      <c r="AJ32" s="1092"/>
      <c r="AK32" s="1092"/>
      <c r="AL32" s="1092"/>
      <c r="AM32" s="1092"/>
      <c r="AN32" s="1092"/>
      <c r="AO32" s="1092"/>
      <c r="AP32" s="1092"/>
      <c r="AQ32" s="1092"/>
      <c r="AR32" s="1092"/>
      <c r="AS32" s="1092"/>
      <c r="AT32" s="1092"/>
      <c r="AU32" s="1092"/>
      <c r="AV32" s="1092"/>
      <c r="AW32" s="1092"/>
      <c r="AX32" s="1092"/>
      <c r="AY32" s="1092"/>
      <c r="AZ32" s="1093"/>
      <c r="BA32" s="358"/>
      <c r="BB32" s="358"/>
      <c r="BC32" s="358"/>
      <c r="BD32" s="358"/>
      <c r="BE32" s="364"/>
      <c r="BF32" s="355"/>
    </row>
    <row r="33" spans="1:58" ht="15" customHeight="1">
      <c r="A33" s="358"/>
      <c r="B33" s="1129"/>
      <c r="C33" s="832"/>
      <c r="D33" s="832"/>
      <c r="E33" s="832"/>
      <c r="F33" s="832"/>
      <c r="G33" s="832"/>
      <c r="H33" s="832"/>
      <c r="I33" s="1130"/>
      <c r="J33" s="1129"/>
      <c r="K33" s="832"/>
      <c r="L33" s="832"/>
      <c r="M33" s="1130"/>
      <c r="N33" s="1129"/>
      <c r="O33" s="832"/>
      <c r="P33" s="832"/>
      <c r="Q33" s="1000"/>
      <c r="R33" s="1230" t="s">
        <v>1802</v>
      </c>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c r="AS33" s="1127"/>
      <c r="AT33" s="1127"/>
      <c r="AU33" s="1127"/>
      <c r="AV33" s="1127"/>
      <c r="AW33" s="1127"/>
      <c r="AX33" s="1127"/>
      <c r="AY33" s="1127"/>
      <c r="AZ33" s="1128"/>
      <c r="BA33" s="365"/>
      <c r="BB33" s="358"/>
      <c r="BC33" s="358"/>
      <c r="BD33" s="358"/>
      <c r="BE33" s="364"/>
      <c r="BF33" s="355"/>
    </row>
    <row r="34" spans="1:58" ht="15.75" customHeight="1">
      <c r="A34" s="358"/>
      <c r="B34" s="1129"/>
      <c r="C34" s="832"/>
      <c r="D34" s="832"/>
      <c r="E34" s="832"/>
      <c r="F34" s="832"/>
      <c r="G34" s="832"/>
      <c r="H34" s="832"/>
      <c r="I34" s="1130"/>
      <c r="J34" s="1129"/>
      <c r="K34" s="832"/>
      <c r="L34" s="832"/>
      <c r="M34" s="1130"/>
      <c r="N34" s="1129"/>
      <c r="O34" s="832"/>
      <c r="P34" s="832"/>
      <c r="Q34" s="1000"/>
      <c r="R34" s="1131"/>
      <c r="S34" s="1132"/>
      <c r="T34" s="1132"/>
      <c r="U34" s="1132"/>
      <c r="V34" s="1132"/>
      <c r="W34" s="1132"/>
      <c r="X34" s="1132"/>
      <c r="Y34" s="1132"/>
      <c r="Z34" s="1132"/>
      <c r="AA34" s="1132"/>
      <c r="AB34" s="1132"/>
      <c r="AC34" s="1132"/>
      <c r="AD34" s="1132"/>
      <c r="AE34" s="1132"/>
      <c r="AF34" s="1132"/>
      <c r="AG34" s="1132"/>
      <c r="AH34" s="1132"/>
      <c r="AI34" s="1132"/>
      <c r="AJ34" s="1132"/>
      <c r="AK34" s="1132"/>
      <c r="AL34" s="1132"/>
      <c r="AM34" s="1132"/>
      <c r="AN34" s="1132"/>
      <c r="AO34" s="1132"/>
      <c r="AP34" s="1132"/>
      <c r="AQ34" s="1132"/>
      <c r="AR34" s="1132"/>
      <c r="AS34" s="1132"/>
      <c r="AT34" s="1132"/>
      <c r="AU34" s="1132"/>
      <c r="AV34" s="1132"/>
      <c r="AW34" s="1132"/>
      <c r="AX34" s="1132"/>
      <c r="AY34" s="1132"/>
      <c r="AZ34" s="1133"/>
      <c r="BA34" s="365"/>
      <c r="BB34" s="358"/>
      <c r="BC34" s="358"/>
      <c r="BD34" s="358"/>
      <c r="BE34" s="364"/>
      <c r="BF34" s="355"/>
    </row>
    <row r="35" spans="1:58" ht="15.75" customHeight="1">
      <c r="A35" s="358"/>
      <c r="B35" s="1226"/>
      <c r="C35" s="843"/>
      <c r="D35" s="843"/>
      <c r="E35" s="843"/>
      <c r="F35" s="843"/>
      <c r="G35" s="843"/>
      <c r="H35" s="843"/>
      <c r="I35" s="1227"/>
      <c r="J35" s="1226"/>
      <c r="K35" s="843"/>
      <c r="L35" s="843"/>
      <c r="M35" s="1227"/>
      <c r="N35" s="1226"/>
      <c r="O35" s="843"/>
      <c r="P35" s="843"/>
      <c r="Q35" s="844"/>
      <c r="R35" s="1221">
        <v>0.5</v>
      </c>
      <c r="S35" s="1092"/>
      <c r="T35" s="1092"/>
      <c r="U35" s="1093"/>
      <c r="V35" s="1221">
        <v>0.6</v>
      </c>
      <c r="W35" s="1092"/>
      <c r="X35" s="1092"/>
      <c r="Y35" s="1093"/>
      <c r="Z35" s="1221">
        <v>0.7</v>
      </c>
      <c r="AA35" s="1092"/>
      <c r="AB35" s="1092"/>
      <c r="AC35" s="1093"/>
      <c r="AD35" s="1221">
        <v>0.8</v>
      </c>
      <c r="AE35" s="1092"/>
      <c r="AF35" s="1092"/>
      <c r="AG35" s="1093"/>
      <c r="AH35" s="1221">
        <v>1</v>
      </c>
      <c r="AI35" s="1092"/>
      <c r="AJ35" s="1092"/>
      <c r="AK35" s="1093"/>
      <c r="AL35" s="1221">
        <v>1.2</v>
      </c>
      <c r="AM35" s="1092"/>
      <c r="AN35" s="1093"/>
      <c r="AO35" s="1222" t="s">
        <v>1803</v>
      </c>
      <c r="AP35" s="1092"/>
      <c r="AQ35" s="1092"/>
      <c r="AR35" s="1092"/>
      <c r="AS35" s="1092"/>
      <c r="AT35" s="1093"/>
      <c r="AU35" s="1222" t="s">
        <v>1804</v>
      </c>
      <c r="AV35" s="1092"/>
      <c r="AW35" s="1092"/>
      <c r="AX35" s="1092"/>
      <c r="AY35" s="1092"/>
      <c r="AZ35" s="1093"/>
      <c r="BA35" s="365"/>
      <c r="BB35" s="358"/>
      <c r="BC35" s="358"/>
      <c r="BD35" s="358"/>
      <c r="BE35" s="364"/>
      <c r="BF35" s="356"/>
    </row>
    <row r="36" spans="1:58" ht="15.75" customHeight="1">
      <c r="A36" s="358"/>
      <c r="B36" s="1216" t="s">
        <v>1805</v>
      </c>
      <c r="C36" s="1089"/>
      <c r="D36" s="1089"/>
      <c r="E36" s="1089"/>
      <c r="F36" s="1089"/>
      <c r="G36" s="1089"/>
      <c r="H36" s="1089"/>
      <c r="I36" s="1090"/>
      <c r="J36" s="1217" t="s">
        <v>1806</v>
      </c>
      <c r="K36" s="1089"/>
      <c r="L36" s="1089"/>
      <c r="M36" s="1090"/>
      <c r="N36" s="1218">
        <v>55</v>
      </c>
      <c r="O36" s="1089"/>
      <c r="P36" s="1089"/>
      <c r="Q36" s="1219"/>
      <c r="R36" s="1220">
        <v>10</v>
      </c>
      <c r="S36" s="895"/>
      <c r="T36" s="895"/>
      <c r="U36" s="940"/>
      <c r="V36" s="1220">
        <v>30</v>
      </c>
      <c r="W36" s="895"/>
      <c r="X36" s="895"/>
      <c r="Y36" s="940"/>
      <c r="Z36" s="1220"/>
      <c r="AA36" s="895"/>
      <c r="AB36" s="895"/>
      <c r="AC36" s="940"/>
      <c r="AD36" s="1220">
        <v>59</v>
      </c>
      <c r="AE36" s="895"/>
      <c r="AF36" s="895"/>
      <c r="AG36" s="940"/>
      <c r="AH36" s="1215"/>
      <c r="AI36" s="895"/>
      <c r="AJ36" s="895"/>
      <c r="AK36" s="940"/>
      <c r="AL36" s="1215"/>
      <c r="AM36" s="895"/>
      <c r="AN36" s="940"/>
      <c r="AO36" s="1164">
        <f t="shared" ref="AO36:AO47" si="2">SUM(R36:AN36)</f>
        <v>99</v>
      </c>
      <c r="AP36" s="895"/>
      <c r="AQ36" s="895"/>
      <c r="AR36" s="895"/>
      <c r="AS36" s="895"/>
      <c r="AT36" s="940"/>
      <c r="AU36" s="1201" t="e">
        <f t="shared" ref="AU36:AU47" ca="1" si="3">AO36/$J$29</f>
        <v>#NAME?</v>
      </c>
      <c r="AV36" s="895"/>
      <c r="AW36" s="895"/>
      <c r="AX36" s="895"/>
      <c r="AY36" s="895"/>
      <c r="AZ36" s="940"/>
      <c r="BA36" s="358"/>
      <c r="BB36" s="358"/>
      <c r="BC36" s="358"/>
      <c r="BD36" s="358"/>
      <c r="BE36" s="364"/>
      <c r="BF36" s="356"/>
    </row>
    <row r="37" spans="1:58" ht="15.75" customHeight="1">
      <c r="A37" s="358"/>
      <c r="B37" s="1209" t="s">
        <v>1807</v>
      </c>
      <c r="C37" s="849"/>
      <c r="D37" s="849"/>
      <c r="E37" s="849"/>
      <c r="F37" s="849"/>
      <c r="G37" s="849"/>
      <c r="H37" s="849"/>
      <c r="I37" s="1146"/>
      <c r="J37" s="1211" t="s">
        <v>1808</v>
      </c>
      <c r="K37" s="849"/>
      <c r="L37" s="849"/>
      <c r="M37" s="1146"/>
      <c r="N37" s="1212">
        <v>55</v>
      </c>
      <c r="O37" s="849"/>
      <c r="P37" s="849"/>
      <c r="Q37" s="898"/>
      <c r="R37" s="1161"/>
      <c r="S37" s="849"/>
      <c r="T37" s="849"/>
      <c r="U37" s="881"/>
      <c r="V37" s="1161"/>
      <c r="W37" s="849"/>
      <c r="X37" s="849"/>
      <c r="Y37" s="881"/>
      <c r="Z37" s="1161"/>
      <c r="AA37" s="849"/>
      <c r="AB37" s="849"/>
      <c r="AC37" s="881"/>
      <c r="AD37" s="1161"/>
      <c r="AE37" s="849"/>
      <c r="AF37" s="849"/>
      <c r="AG37" s="881"/>
      <c r="AH37" s="1161"/>
      <c r="AI37" s="849"/>
      <c r="AJ37" s="849"/>
      <c r="AK37" s="881"/>
      <c r="AL37" s="1161"/>
      <c r="AM37" s="849"/>
      <c r="AN37" s="881"/>
      <c r="AO37" s="1164">
        <f t="shared" si="2"/>
        <v>0</v>
      </c>
      <c r="AP37" s="895"/>
      <c r="AQ37" s="895"/>
      <c r="AR37" s="895"/>
      <c r="AS37" s="895"/>
      <c r="AT37" s="940"/>
      <c r="AU37" s="1201" t="e">
        <f t="shared" ca="1" si="3"/>
        <v>#NAME?</v>
      </c>
      <c r="AV37" s="895"/>
      <c r="AW37" s="895"/>
      <c r="AX37" s="895"/>
      <c r="AY37" s="895"/>
      <c r="AZ37" s="940"/>
      <c r="BA37" s="358"/>
      <c r="BB37" s="358"/>
      <c r="BC37" s="358"/>
      <c r="BD37" s="358"/>
      <c r="BE37" s="364"/>
      <c r="BF37" s="356"/>
    </row>
    <row r="38" spans="1:58" ht="15.75" customHeight="1">
      <c r="A38" s="358"/>
      <c r="B38" s="1209" t="s">
        <v>1809</v>
      </c>
      <c r="C38" s="849"/>
      <c r="D38" s="849"/>
      <c r="E38" s="849"/>
      <c r="F38" s="849"/>
      <c r="G38" s="849"/>
      <c r="H38" s="849"/>
      <c r="I38" s="1146"/>
      <c r="J38" s="1211" t="s">
        <v>1810</v>
      </c>
      <c r="K38" s="849"/>
      <c r="L38" s="849"/>
      <c r="M38" s="1146"/>
      <c r="N38" s="1212">
        <v>55</v>
      </c>
      <c r="O38" s="849"/>
      <c r="P38" s="849"/>
      <c r="Q38" s="898"/>
      <c r="R38" s="1161"/>
      <c r="S38" s="849"/>
      <c r="T38" s="849"/>
      <c r="U38" s="881"/>
      <c r="V38" s="1161"/>
      <c r="W38" s="849"/>
      <c r="X38" s="849"/>
      <c r="Y38" s="881"/>
      <c r="Z38" s="1161"/>
      <c r="AA38" s="849"/>
      <c r="AB38" s="849"/>
      <c r="AC38" s="881"/>
      <c r="AD38" s="1161"/>
      <c r="AE38" s="849"/>
      <c r="AF38" s="849"/>
      <c r="AG38" s="881"/>
      <c r="AH38" s="1161"/>
      <c r="AI38" s="849"/>
      <c r="AJ38" s="849"/>
      <c r="AK38" s="881"/>
      <c r="AL38" s="1161"/>
      <c r="AM38" s="849"/>
      <c r="AN38" s="881"/>
      <c r="AO38" s="1164">
        <f t="shared" si="2"/>
        <v>0</v>
      </c>
      <c r="AP38" s="895"/>
      <c r="AQ38" s="895"/>
      <c r="AR38" s="895"/>
      <c r="AS38" s="895"/>
      <c r="AT38" s="940"/>
      <c r="AU38" s="1201" t="e">
        <f t="shared" ca="1" si="3"/>
        <v>#NAME?</v>
      </c>
      <c r="AV38" s="895"/>
      <c r="AW38" s="895"/>
      <c r="AX38" s="895"/>
      <c r="AY38" s="895"/>
      <c r="AZ38" s="940"/>
      <c r="BA38" s="358"/>
      <c r="BB38" s="358"/>
      <c r="BC38" s="358"/>
      <c r="BD38" s="358"/>
      <c r="BE38" s="364"/>
      <c r="BF38" s="356"/>
    </row>
    <row r="39" spans="1:58" ht="15.75" customHeight="1">
      <c r="A39" s="358"/>
      <c r="B39" s="1209" t="s">
        <v>1811</v>
      </c>
      <c r="C39" s="849"/>
      <c r="D39" s="849"/>
      <c r="E39" s="849"/>
      <c r="F39" s="849"/>
      <c r="G39" s="849"/>
      <c r="H39" s="849"/>
      <c r="I39" s="1146"/>
      <c r="J39" s="1210"/>
      <c r="K39" s="849"/>
      <c r="L39" s="849"/>
      <c r="M39" s="1146"/>
      <c r="N39" s="1136"/>
      <c r="O39" s="849"/>
      <c r="P39" s="849"/>
      <c r="Q39" s="898"/>
      <c r="R39" s="1161"/>
      <c r="S39" s="849"/>
      <c r="T39" s="849"/>
      <c r="U39" s="881"/>
      <c r="V39" s="1161"/>
      <c r="W39" s="849"/>
      <c r="X39" s="849"/>
      <c r="Y39" s="881"/>
      <c r="Z39" s="1161"/>
      <c r="AA39" s="849"/>
      <c r="AB39" s="849"/>
      <c r="AC39" s="881"/>
      <c r="AD39" s="1161"/>
      <c r="AE39" s="849"/>
      <c r="AF39" s="849"/>
      <c r="AG39" s="881"/>
      <c r="AH39" s="1161"/>
      <c r="AI39" s="849"/>
      <c r="AJ39" s="849"/>
      <c r="AK39" s="881"/>
      <c r="AL39" s="1161"/>
      <c r="AM39" s="849"/>
      <c r="AN39" s="881"/>
      <c r="AO39" s="1164">
        <f t="shared" si="2"/>
        <v>0</v>
      </c>
      <c r="AP39" s="895"/>
      <c r="AQ39" s="895"/>
      <c r="AR39" s="895"/>
      <c r="AS39" s="895"/>
      <c r="AT39" s="940"/>
      <c r="AU39" s="1201" t="e">
        <f t="shared" ca="1" si="3"/>
        <v>#NAME?</v>
      </c>
      <c r="AV39" s="895"/>
      <c r="AW39" s="895"/>
      <c r="AX39" s="895"/>
      <c r="AY39" s="895"/>
      <c r="AZ39" s="940"/>
      <c r="BA39" s="358"/>
      <c r="BB39" s="358"/>
      <c r="BC39" s="358"/>
      <c r="BD39" s="358"/>
      <c r="BE39" s="364"/>
      <c r="BF39" s="355"/>
    </row>
    <row r="40" spans="1:58" ht="15.75" customHeight="1">
      <c r="A40" s="358"/>
      <c r="B40" s="1209" t="s">
        <v>1811</v>
      </c>
      <c r="C40" s="849"/>
      <c r="D40" s="849"/>
      <c r="E40" s="849"/>
      <c r="F40" s="849"/>
      <c r="G40" s="849"/>
      <c r="H40" s="849"/>
      <c r="I40" s="1146"/>
      <c r="J40" s="1210"/>
      <c r="K40" s="849"/>
      <c r="L40" s="849"/>
      <c r="M40" s="1146"/>
      <c r="N40" s="1136"/>
      <c r="O40" s="849"/>
      <c r="P40" s="849"/>
      <c r="Q40" s="898"/>
      <c r="R40" s="1161"/>
      <c r="S40" s="849"/>
      <c r="T40" s="849"/>
      <c r="U40" s="881"/>
      <c r="V40" s="1161"/>
      <c r="W40" s="849"/>
      <c r="X40" s="849"/>
      <c r="Y40" s="881"/>
      <c r="Z40" s="1161"/>
      <c r="AA40" s="849"/>
      <c r="AB40" s="849"/>
      <c r="AC40" s="881"/>
      <c r="AD40" s="1161"/>
      <c r="AE40" s="849"/>
      <c r="AF40" s="849"/>
      <c r="AG40" s="881"/>
      <c r="AH40" s="1161"/>
      <c r="AI40" s="849"/>
      <c r="AJ40" s="849"/>
      <c r="AK40" s="881"/>
      <c r="AL40" s="1161"/>
      <c r="AM40" s="849"/>
      <c r="AN40" s="881"/>
      <c r="AO40" s="1164">
        <f t="shared" si="2"/>
        <v>0</v>
      </c>
      <c r="AP40" s="895"/>
      <c r="AQ40" s="895"/>
      <c r="AR40" s="895"/>
      <c r="AS40" s="895"/>
      <c r="AT40" s="940"/>
      <c r="AU40" s="1201" t="e">
        <f t="shared" ca="1" si="3"/>
        <v>#NAME?</v>
      </c>
      <c r="AV40" s="895"/>
      <c r="AW40" s="895"/>
      <c r="AX40" s="895"/>
      <c r="AY40" s="895"/>
      <c r="AZ40" s="940"/>
      <c r="BA40" s="358"/>
      <c r="BB40" s="358"/>
      <c r="BC40" s="358"/>
      <c r="BD40" s="358"/>
      <c r="BE40" s="364"/>
      <c r="BF40" s="355"/>
    </row>
    <row r="41" spans="1:58" ht="15.75" customHeight="1">
      <c r="A41" s="358"/>
      <c r="B41" s="1214" t="s">
        <v>1812</v>
      </c>
      <c r="C41" s="849"/>
      <c r="D41" s="849"/>
      <c r="E41" s="849"/>
      <c r="F41" s="849"/>
      <c r="G41" s="849"/>
      <c r="H41" s="849"/>
      <c r="I41" s="1146"/>
      <c r="J41" s="1210"/>
      <c r="K41" s="849"/>
      <c r="L41" s="849"/>
      <c r="M41" s="1146"/>
      <c r="N41" s="1136"/>
      <c r="O41" s="849"/>
      <c r="P41" s="849"/>
      <c r="Q41" s="898"/>
      <c r="R41" s="1161"/>
      <c r="S41" s="849"/>
      <c r="T41" s="849"/>
      <c r="U41" s="881"/>
      <c r="V41" s="1161"/>
      <c r="W41" s="849"/>
      <c r="X41" s="849"/>
      <c r="Y41" s="881"/>
      <c r="Z41" s="1161"/>
      <c r="AA41" s="849"/>
      <c r="AB41" s="849"/>
      <c r="AC41" s="881"/>
      <c r="AD41" s="1161"/>
      <c r="AE41" s="849"/>
      <c r="AF41" s="849"/>
      <c r="AG41" s="881"/>
      <c r="AH41" s="1161"/>
      <c r="AI41" s="849"/>
      <c r="AJ41" s="849"/>
      <c r="AK41" s="881"/>
      <c r="AL41" s="1161"/>
      <c r="AM41" s="849"/>
      <c r="AN41" s="881"/>
      <c r="AO41" s="1164">
        <f t="shared" si="2"/>
        <v>0</v>
      </c>
      <c r="AP41" s="895"/>
      <c r="AQ41" s="895"/>
      <c r="AR41" s="895"/>
      <c r="AS41" s="895"/>
      <c r="AT41" s="940"/>
      <c r="AU41" s="1201" t="e">
        <f t="shared" ca="1" si="3"/>
        <v>#NAME?</v>
      </c>
      <c r="AV41" s="895"/>
      <c r="AW41" s="895"/>
      <c r="AX41" s="895"/>
      <c r="AY41" s="895"/>
      <c r="AZ41" s="940"/>
      <c r="BA41" s="358"/>
      <c r="BB41" s="358"/>
      <c r="BC41" s="358"/>
      <c r="BD41" s="358"/>
      <c r="BE41" s="364"/>
      <c r="BF41" s="355"/>
    </row>
    <row r="42" spans="1:58" ht="15.75" customHeight="1">
      <c r="A42" s="358"/>
      <c r="B42" s="1214" t="s">
        <v>1812</v>
      </c>
      <c r="C42" s="849"/>
      <c r="D42" s="849"/>
      <c r="E42" s="849"/>
      <c r="F42" s="849"/>
      <c r="G42" s="849"/>
      <c r="H42" s="849"/>
      <c r="I42" s="1146"/>
      <c r="J42" s="1210"/>
      <c r="K42" s="849"/>
      <c r="L42" s="849"/>
      <c r="M42" s="1146"/>
      <c r="N42" s="1136"/>
      <c r="O42" s="849"/>
      <c r="P42" s="849"/>
      <c r="Q42" s="898"/>
      <c r="R42" s="1161"/>
      <c r="S42" s="849"/>
      <c r="T42" s="849"/>
      <c r="U42" s="881"/>
      <c r="V42" s="1161"/>
      <c r="W42" s="849"/>
      <c r="X42" s="849"/>
      <c r="Y42" s="881"/>
      <c r="Z42" s="1161"/>
      <c r="AA42" s="849"/>
      <c r="AB42" s="849"/>
      <c r="AC42" s="881"/>
      <c r="AD42" s="1161"/>
      <c r="AE42" s="849"/>
      <c r="AF42" s="849"/>
      <c r="AG42" s="881"/>
      <c r="AH42" s="1161"/>
      <c r="AI42" s="849"/>
      <c r="AJ42" s="849"/>
      <c r="AK42" s="881"/>
      <c r="AL42" s="1161"/>
      <c r="AM42" s="849"/>
      <c r="AN42" s="881"/>
      <c r="AO42" s="1164">
        <f t="shared" si="2"/>
        <v>0</v>
      </c>
      <c r="AP42" s="895"/>
      <c r="AQ42" s="895"/>
      <c r="AR42" s="895"/>
      <c r="AS42" s="895"/>
      <c r="AT42" s="940"/>
      <c r="AU42" s="1201" t="e">
        <f t="shared" ca="1" si="3"/>
        <v>#NAME?</v>
      </c>
      <c r="AV42" s="895"/>
      <c r="AW42" s="895"/>
      <c r="AX42" s="895"/>
      <c r="AY42" s="895"/>
      <c r="AZ42" s="940"/>
      <c r="BA42" s="358"/>
      <c r="BB42" s="358"/>
      <c r="BC42" s="358"/>
      <c r="BD42" s="358"/>
      <c r="BE42" s="364"/>
      <c r="BF42" s="355"/>
    </row>
    <row r="43" spans="1:58" ht="15.75" customHeight="1">
      <c r="A43" s="358"/>
      <c r="B43" s="1213" t="s">
        <v>1813</v>
      </c>
      <c r="C43" s="849"/>
      <c r="D43" s="849"/>
      <c r="E43" s="849"/>
      <c r="F43" s="849"/>
      <c r="G43" s="849"/>
      <c r="H43" s="849"/>
      <c r="I43" s="1146"/>
      <c r="J43" s="1210"/>
      <c r="K43" s="849"/>
      <c r="L43" s="849"/>
      <c r="M43" s="1146"/>
      <c r="N43" s="1136"/>
      <c r="O43" s="849"/>
      <c r="P43" s="849"/>
      <c r="Q43" s="898"/>
      <c r="R43" s="1161"/>
      <c r="S43" s="849"/>
      <c r="T43" s="849"/>
      <c r="U43" s="881"/>
      <c r="V43" s="1161"/>
      <c r="W43" s="849"/>
      <c r="X43" s="849"/>
      <c r="Y43" s="881"/>
      <c r="Z43" s="1161"/>
      <c r="AA43" s="849"/>
      <c r="AB43" s="849"/>
      <c r="AC43" s="881"/>
      <c r="AD43" s="1161"/>
      <c r="AE43" s="849"/>
      <c r="AF43" s="849"/>
      <c r="AG43" s="881"/>
      <c r="AH43" s="1161"/>
      <c r="AI43" s="849"/>
      <c r="AJ43" s="849"/>
      <c r="AK43" s="881"/>
      <c r="AL43" s="1161"/>
      <c r="AM43" s="849"/>
      <c r="AN43" s="881"/>
      <c r="AO43" s="1164">
        <f t="shared" si="2"/>
        <v>0</v>
      </c>
      <c r="AP43" s="895"/>
      <c r="AQ43" s="895"/>
      <c r="AR43" s="895"/>
      <c r="AS43" s="895"/>
      <c r="AT43" s="940"/>
      <c r="AU43" s="1201" t="e">
        <f t="shared" ca="1" si="3"/>
        <v>#NAME?</v>
      </c>
      <c r="AV43" s="895"/>
      <c r="AW43" s="895"/>
      <c r="AX43" s="895"/>
      <c r="AY43" s="895"/>
      <c r="AZ43" s="940"/>
      <c r="BA43" s="358"/>
      <c r="BB43" s="358"/>
      <c r="BC43" s="358"/>
      <c r="BD43" s="358"/>
      <c r="BE43" s="364"/>
      <c r="BF43" s="355"/>
    </row>
    <row r="44" spans="1:58" ht="15.75" customHeight="1">
      <c r="A44" s="358"/>
      <c r="B44" s="1213" t="s">
        <v>1814</v>
      </c>
      <c r="C44" s="849"/>
      <c r="D44" s="849"/>
      <c r="E44" s="849"/>
      <c r="F44" s="849"/>
      <c r="G44" s="849"/>
      <c r="H44" s="849"/>
      <c r="I44" s="1146"/>
      <c r="J44" s="1210"/>
      <c r="K44" s="849"/>
      <c r="L44" s="849"/>
      <c r="M44" s="1146"/>
      <c r="N44" s="1136"/>
      <c r="O44" s="849"/>
      <c r="P44" s="849"/>
      <c r="Q44" s="898"/>
      <c r="R44" s="1161"/>
      <c r="S44" s="849"/>
      <c r="T44" s="849"/>
      <c r="U44" s="881"/>
      <c r="V44" s="1161"/>
      <c r="W44" s="849"/>
      <c r="X44" s="849"/>
      <c r="Y44" s="881"/>
      <c r="Z44" s="1161"/>
      <c r="AA44" s="849"/>
      <c r="AB44" s="849"/>
      <c r="AC44" s="881"/>
      <c r="AD44" s="1161"/>
      <c r="AE44" s="849"/>
      <c r="AF44" s="849"/>
      <c r="AG44" s="881"/>
      <c r="AH44" s="1161"/>
      <c r="AI44" s="849"/>
      <c r="AJ44" s="849"/>
      <c r="AK44" s="881"/>
      <c r="AL44" s="1161"/>
      <c r="AM44" s="849"/>
      <c r="AN44" s="881"/>
      <c r="AO44" s="1164">
        <f t="shared" si="2"/>
        <v>0</v>
      </c>
      <c r="AP44" s="895"/>
      <c r="AQ44" s="895"/>
      <c r="AR44" s="895"/>
      <c r="AS44" s="895"/>
      <c r="AT44" s="940"/>
      <c r="AU44" s="1201" t="e">
        <f t="shared" ca="1" si="3"/>
        <v>#NAME?</v>
      </c>
      <c r="AV44" s="895"/>
      <c r="AW44" s="895"/>
      <c r="AX44" s="895"/>
      <c r="AY44" s="895"/>
      <c r="AZ44" s="940"/>
      <c r="BA44" s="358"/>
      <c r="BB44" s="358"/>
      <c r="BC44" s="358"/>
      <c r="BD44" s="358"/>
      <c r="BE44" s="364"/>
      <c r="BF44" s="355"/>
    </row>
    <row r="45" spans="1:58" ht="15.75" customHeight="1">
      <c r="A45" s="358"/>
      <c r="B45" s="1213" t="s">
        <v>1815</v>
      </c>
      <c r="C45" s="849"/>
      <c r="D45" s="849"/>
      <c r="E45" s="849"/>
      <c r="F45" s="849"/>
      <c r="G45" s="849"/>
      <c r="H45" s="849"/>
      <c r="I45" s="1146"/>
      <c r="J45" s="1210"/>
      <c r="K45" s="849"/>
      <c r="L45" s="849"/>
      <c r="M45" s="1146"/>
      <c r="N45" s="1136"/>
      <c r="O45" s="849"/>
      <c r="P45" s="849"/>
      <c r="Q45" s="898"/>
      <c r="R45" s="1161"/>
      <c r="S45" s="849"/>
      <c r="T45" s="849"/>
      <c r="U45" s="881"/>
      <c r="V45" s="1161"/>
      <c r="W45" s="849"/>
      <c r="X45" s="849"/>
      <c r="Y45" s="881"/>
      <c r="Z45" s="1161"/>
      <c r="AA45" s="849"/>
      <c r="AB45" s="849"/>
      <c r="AC45" s="881"/>
      <c r="AD45" s="1161"/>
      <c r="AE45" s="849"/>
      <c r="AF45" s="849"/>
      <c r="AG45" s="881"/>
      <c r="AH45" s="1161"/>
      <c r="AI45" s="849"/>
      <c r="AJ45" s="849"/>
      <c r="AK45" s="881"/>
      <c r="AL45" s="1161"/>
      <c r="AM45" s="849"/>
      <c r="AN45" s="881"/>
      <c r="AO45" s="1164">
        <f t="shared" si="2"/>
        <v>0</v>
      </c>
      <c r="AP45" s="895"/>
      <c r="AQ45" s="895"/>
      <c r="AR45" s="895"/>
      <c r="AS45" s="895"/>
      <c r="AT45" s="940"/>
      <c r="AU45" s="1201" t="e">
        <f t="shared" ca="1" si="3"/>
        <v>#NAME?</v>
      </c>
      <c r="AV45" s="895"/>
      <c r="AW45" s="895"/>
      <c r="AX45" s="895"/>
      <c r="AY45" s="895"/>
      <c r="AZ45" s="940"/>
      <c r="BA45" s="358"/>
      <c r="BB45" s="358"/>
      <c r="BC45" s="358"/>
      <c r="BD45" s="358"/>
      <c r="BE45" s="364"/>
      <c r="BF45" s="355"/>
    </row>
    <row r="46" spans="1:58" ht="15.75" customHeight="1">
      <c r="A46" s="358"/>
      <c r="B46" s="1213" t="s">
        <v>1816</v>
      </c>
      <c r="C46" s="849"/>
      <c r="D46" s="849"/>
      <c r="E46" s="849"/>
      <c r="F46" s="849"/>
      <c r="G46" s="849"/>
      <c r="H46" s="849"/>
      <c r="I46" s="1146"/>
      <c r="J46" s="1210"/>
      <c r="K46" s="849"/>
      <c r="L46" s="849"/>
      <c r="M46" s="1146"/>
      <c r="N46" s="1212">
        <v>99</v>
      </c>
      <c r="O46" s="849"/>
      <c r="P46" s="849"/>
      <c r="Q46" s="898"/>
      <c r="R46" s="1161"/>
      <c r="S46" s="849"/>
      <c r="T46" s="849"/>
      <c r="U46" s="881"/>
      <c r="V46" s="1161"/>
      <c r="W46" s="849"/>
      <c r="X46" s="849"/>
      <c r="Y46" s="881"/>
      <c r="Z46" s="1161"/>
      <c r="AA46" s="849"/>
      <c r="AB46" s="849"/>
      <c r="AC46" s="881"/>
      <c r="AD46" s="1161"/>
      <c r="AE46" s="849"/>
      <c r="AF46" s="849"/>
      <c r="AG46" s="881"/>
      <c r="AH46" s="1161"/>
      <c r="AI46" s="849"/>
      <c r="AJ46" s="849"/>
      <c r="AK46" s="881"/>
      <c r="AL46" s="1161"/>
      <c r="AM46" s="849"/>
      <c r="AN46" s="881"/>
      <c r="AO46" s="1164">
        <f t="shared" si="2"/>
        <v>0</v>
      </c>
      <c r="AP46" s="895"/>
      <c r="AQ46" s="895"/>
      <c r="AR46" s="895"/>
      <c r="AS46" s="895"/>
      <c r="AT46" s="940"/>
      <c r="AU46" s="1201" t="e">
        <f t="shared" ca="1" si="3"/>
        <v>#NAME?</v>
      </c>
      <c r="AV46" s="895"/>
      <c r="AW46" s="895"/>
      <c r="AX46" s="895"/>
      <c r="AY46" s="895"/>
      <c r="AZ46" s="940"/>
      <c r="BA46" s="358"/>
      <c r="BB46" s="358"/>
      <c r="BC46" s="358"/>
      <c r="BD46" s="358"/>
      <c r="BE46" s="364"/>
      <c r="BF46" s="355"/>
    </row>
    <row r="47" spans="1:58" ht="15.75" customHeight="1">
      <c r="A47" s="358"/>
      <c r="B47" s="1157" t="s">
        <v>1062</v>
      </c>
      <c r="C47" s="1099"/>
      <c r="D47" s="1099"/>
      <c r="E47" s="1099"/>
      <c r="F47" s="1099"/>
      <c r="G47" s="1099"/>
      <c r="H47" s="1099"/>
      <c r="I47" s="1102"/>
      <c r="J47" s="1208"/>
      <c r="K47" s="1099"/>
      <c r="L47" s="1099"/>
      <c r="M47" s="1102"/>
      <c r="N47" s="1160"/>
      <c r="O47" s="1099"/>
      <c r="P47" s="1099"/>
      <c r="Q47" s="1109"/>
      <c r="R47" s="1161"/>
      <c r="S47" s="849"/>
      <c r="T47" s="849"/>
      <c r="U47" s="881"/>
      <c r="V47" s="1161"/>
      <c r="W47" s="849"/>
      <c r="X47" s="849"/>
      <c r="Y47" s="881"/>
      <c r="Z47" s="1161"/>
      <c r="AA47" s="849"/>
      <c r="AB47" s="849"/>
      <c r="AC47" s="881"/>
      <c r="AD47" s="1161"/>
      <c r="AE47" s="849"/>
      <c r="AF47" s="849"/>
      <c r="AG47" s="881"/>
      <c r="AH47" s="1161"/>
      <c r="AI47" s="849"/>
      <c r="AJ47" s="849"/>
      <c r="AK47" s="881"/>
      <c r="AL47" s="1161"/>
      <c r="AM47" s="849"/>
      <c r="AN47" s="881"/>
      <c r="AO47" s="1164">
        <f t="shared" si="2"/>
        <v>0</v>
      </c>
      <c r="AP47" s="895"/>
      <c r="AQ47" s="895"/>
      <c r="AR47" s="895"/>
      <c r="AS47" s="895"/>
      <c r="AT47" s="940"/>
      <c r="AU47" s="1201" t="e">
        <f t="shared" ca="1" si="3"/>
        <v>#NAME?</v>
      </c>
      <c r="AV47" s="895"/>
      <c r="AW47" s="895"/>
      <c r="AX47" s="895"/>
      <c r="AY47" s="895"/>
      <c r="AZ47" s="940"/>
      <c r="BA47" s="358"/>
      <c r="BB47" s="358"/>
      <c r="BC47" s="358"/>
      <c r="BD47" s="358"/>
      <c r="BE47" s="364"/>
      <c r="BF47" s="355"/>
    </row>
    <row r="48" spans="1:58" ht="15.75" customHeight="1">
      <c r="A48" s="358"/>
      <c r="B48" s="366" t="s">
        <v>1817</v>
      </c>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64"/>
      <c r="BF48" s="356"/>
    </row>
    <row r="49" spans="1:58" ht="15.75" customHeight="1">
      <c r="A49" s="358"/>
      <c r="B49" s="366" t="s">
        <v>1818</v>
      </c>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60"/>
      <c r="AQ49" s="360"/>
      <c r="AR49" s="360"/>
      <c r="AS49" s="360"/>
      <c r="AT49" s="360"/>
      <c r="AU49" s="360"/>
      <c r="AV49" s="360"/>
      <c r="AW49" s="360"/>
      <c r="AX49" s="358"/>
      <c r="AY49" s="358"/>
      <c r="AZ49" s="358"/>
      <c r="BA49" s="358"/>
      <c r="BB49" s="358"/>
      <c r="BC49" s="358"/>
      <c r="BD49" s="358"/>
      <c r="BE49" s="364"/>
      <c r="BF49" s="356"/>
    </row>
    <row r="50" spans="1:58" ht="15.75" customHeight="1">
      <c r="A50" s="358"/>
      <c r="B50" s="1110" t="s">
        <v>1819</v>
      </c>
      <c r="C50" s="1092"/>
      <c r="D50" s="1092"/>
      <c r="E50" s="1092"/>
      <c r="F50" s="1092"/>
      <c r="G50" s="1092"/>
      <c r="H50" s="1092"/>
      <c r="I50" s="1092"/>
      <c r="J50" s="1092"/>
      <c r="K50" s="1092"/>
      <c r="L50" s="1092"/>
      <c r="M50" s="1092"/>
      <c r="N50" s="1092"/>
      <c r="O50" s="1092"/>
      <c r="P50" s="1092"/>
      <c r="Q50" s="1092"/>
      <c r="R50" s="1092"/>
      <c r="S50" s="1092"/>
      <c r="T50" s="1092"/>
      <c r="U50" s="1092"/>
      <c r="V50" s="1092"/>
      <c r="W50" s="1092"/>
      <c r="X50" s="1092"/>
      <c r="Y50" s="1092"/>
      <c r="Z50" s="1092"/>
      <c r="AA50" s="1092"/>
      <c r="AB50" s="1092"/>
      <c r="AC50" s="1092"/>
      <c r="AD50" s="1092"/>
      <c r="AE50" s="1092"/>
      <c r="AF50" s="1092"/>
      <c r="AG50" s="1092"/>
      <c r="AH50" s="1092"/>
      <c r="AI50" s="1092"/>
      <c r="AJ50" s="1092"/>
      <c r="AK50" s="1092"/>
      <c r="AL50" s="1092"/>
      <c r="AM50" s="1092"/>
      <c r="AN50" s="1092"/>
      <c r="AO50" s="1093"/>
      <c r="AP50" s="360"/>
      <c r="AQ50" s="360"/>
      <c r="AR50" s="360"/>
      <c r="AS50" s="360"/>
      <c r="AT50" s="360"/>
      <c r="AU50" s="360"/>
      <c r="AV50" s="360"/>
      <c r="AW50" s="360"/>
      <c r="AX50" s="358"/>
      <c r="AY50" s="358"/>
      <c r="AZ50" s="358"/>
      <c r="BA50" s="358"/>
      <c r="BB50" s="358"/>
      <c r="BC50" s="358"/>
      <c r="BD50" s="358"/>
      <c r="BE50" s="364"/>
      <c r="BF50" s="355"/>
    </row>
    <row r="51" spans="1:58" ht="33.75" customHeight="1">
      <c r="A51" s="358"/>
      <c r="B51" s="1154" t="s">
        <v>1820</v>
      </c>
      <c r="C51" s="1127"/>
      <c r="D51" s="1127"/>
      <c r="E51" s="1127"/>
      <c r="F51" s="1127"/>
      <c r="G51" s="1127"/>
      <c r="H51" s="1127"/>
      <c r="I51" s="1128"/>
      <c r="J51" s="1154" t="s">
        <v>1821</v>
      </c>
      <c r="K51" s="1127"/>
      <c r="L51" s="1127"/>
      <c r="M51" s="1127"/>
      <c r="N51" s="1127"/>
      <c r="O51" s="1127"/>
      <c r="P51" s="1127"/>
      <c r="Q51" s="1128"/>
      <c r="R51" s="1162" t="s">
        <v>1822</v>
      </c>
      <c r="S51" s="1127"/>
      <c r="T51" s="1127"/>
      <c r="U51" s="1127"/>
      <c r="V51" s="1127"/>
      <c r="W51" s="1127"/>
      <c r="X51" s="1127"/>
      <c r="Y51" s="1128"/>
      <c r="Z51" s="1163" t="s">
        <v>1823</v>
      </c>
      <c r="AA51" s="1127"/>
      <c r="AB51" s="1127"/>
      <c r="AC51" s="1127"/>
      <c r="AD51" s="1127"/>
      <c r="AE51" s="1127"/>
      <c r="AF51" s="1127"/>
      <c r="AG51" s="1128"/>
      <c r="AH51" s="1163" t="s">
        <v>1824</v>
      </c>
      <c r="AI51" s="1127"/>
      <c r="AJ51" s="1127"/>
      <c r="AK51" s="1127"/>
      <c r="AL51" s="1127"/>
      <c r="AM51" s="1127"/>
      <c r="AN51" s="1127"/>
      <c r="AO51" s="1128"/>
      <c r="AP51" s="360"/>
      <c r="AQ51" s="360"/>
      <c r="AR51" s="360"/>
      <c r="AS51" s="360"/>
      <c r="AT51" s="360"/>
      <c r="AU51" s="360"/>
      <c r="AV51" s="360"/>
      <c r="AW51" s="360"/>
      <c r="AX51" s="365"/>
      <c r="AY51" s="358"/>
      <c r="AZ51" s="358"/>
      <c r="BA51" s="358"/>
      <c r="BB51" s="358"/>
      <c r="BC51" s="358"/>
      <c r="BD51" s="358"/>
      <c r="BE51" s="364"/>
      <c r="BF51" s="355"/>
    </row>
    <row r="52" spans="1:58" ht="15.75" customHeight="1">
      <c r="A52" s="358"/>
      <c r="B52" s="1155" t="s">
        <v>2583</v>
      </c>
      <c r="C52" s="849"/>
      <c r="D52" s="849"/>
      <c r="E52" s="849"/>
      <c r="F52" s="849"/>
      <c r="G52" s="849"/>
      <c r="H52" s="849"/>
      <c r="I52" s="881"/>
      <c r="J52" s="1159"/>
      <c r="K52" s="849"/>
      <c r="L52" s="849"/>
      <c r="M52" s="849"/>
      <c r="N52" s="849"/>
      <c r="O52" s="849"/>
      <c r="P52" s="849"/>
      <c r="Q52" s="881"/>
      <c r="R52" s="1158"/>
      <c r="S52" s="849"/>
      <c r="T52" s="849"/>
      <c r="U52" s="849"/>
      <c r="V52" s="849"/>
      <c r="W52" s="849"/>
      <c r="X52" s="849"/>
      <c r="Y52" s="881"/>
      <c r="Z52" s="1159"/>
      <c r="AA52" s="849"/>
      <c r="AB52" s="849"/>
      <c r="AC52" s="849"/>
      <c r="AD52" s="849"/>
      <c r="AE52" s="849"/>
      <c r="AF52" s="849"/>
      <c r="AG52" s="881"/>
      <c r="AH52" s="1159"/>
      <c r="AI52" s="849"/>
      <c r="AJ52" s="849"/>
      <c r="AK52" s="849"/>
      <c r="AL52" s="849"/>
      <c r="AM52" s="849"/>
      <c r="AN52" s="849"/>
      <c r="AO52" s="1146"/>
      <c r="AP52" s="360"/>
      <c r="AQ52" s="360"/>
      <c r="AR52" s="360"/>
      <c r="AS52" s="360"/>
      <c r="AT52" s="360"/>
      <c r="AU52" s="360"/>
      <c r="AV52" s="360"/>
      <c r="AW52" s="360"/>
      <c r="AX52" s="365"/>
      <c r="AY52" s="358"/>
      <c r="AZ52" s="358"/>
      <c r="BA52" s="358"/>
      <c r="BB52" s="358"/>
      <c r="BC52" s="358"/>
      <c r="BD52" s="358"/>
      <c r="BE52" s="364"/>
      <c r="BF52" s="355"/>
    </row>
    <row r="53" spans="1:58" ht="15.75" customHeight="1">
      <c r="A53" s="358"/>
      <c r="B53" s="1155"/>
      <c r="C53" s="849"/>
      <c r="D53" s="849"/>
      <c r="E53" s="849"/>
      <c r="F53" s="849"/>
      <c r="G53" s="849"/>
      <c r="H53" s="849"/>
      <c r="I53" s="881"/>
      <c r="J53" s="1159"/>
      <c r="K53" s="849"/>
      <c r="L53" s="849"/>
      <c r="M53" s="849"/>
      <c r="N53" s="849"/>
      <c r="O53" s="849"/>
      <c r="P53" s="849"/>
      <c r="Q53" s="881"/>
      <c r="R53" s="1158"/>
      <c r="S53" s="849"/>
      <c r="T53" s="849"/>
      <c r="U53" s="849"/>
      <c r="V53" s="849"/>
      <c r="W53" s="849"/>
      <c r="X53" s="849"/>
      <c r="Y53" s="881"/>
      <c r="Z53" s="1159"/>
      <c r="AA53" s="849"/>
      <c r="AB53" s="849"/>
      <c r="AC53" s="849"/>
      <c r="AD53" s="849"/>
      <c r="AE53" s="849"/>
      <c r="AF53" s="849"/>
      <c r="AG53" s="881"/>
      <c r="AH53" s="1159"/>
      <c r="AI53" s="849"/>
      <c r="AJ53" s="849"/>
      <c r="AK53" s="849"/>
      <c r="AL53" s="849"/>
      <c r="AM53" s="849"/>
      <c r="AN53" s="849"/>
      <c r="AO53" s="1146"/>
      <c r="AP53" s="360"/>
      <c r="AQ53" s="360"/>
      <c r="AR53" s="360"/>
      <c r="AS53" s="360"/>
      <c r="AT53" s="360"/>
      <c r="AU53" s="360"/>
      <c r="AV53" s="360"/>
      <c r="AW53" s="360"/>
      <c r="AX53" s="358"/>
      <c r="AY53" s="358"/>
      <c r="AZ53" s="358"/>
      <c r="BA53" s="358"/>
      <c r="BB53" s="358"/>
      <c r="BC53" s="358"/>
      <c r="BD53" s="358"/>
      <c r="BE53" s="364"/>
      <c r="BF53" s="355"/>
    </row>
    <row r="54" spans="1:58" ht="15.75" customHeight="1">
      <c r="A54" s="358"/>
      <c r="B54" s="1155"/>
      <c r="C54" s="849"/>
      <c r="D54" s="849"/>
      <c r="E54" s="849"/>
      <c r="F54" s="849"/>
      <c r="G54" s="849"/>
      <c r="H54" s="849"/>
      <c r="I54" s="881"/>
      <c r="J54" s="1159"/>
      <c r="K54" s="849"/>
      <c r="L54" s="849"/>
      <c r="M54" s="849"/>
      <c r="N54" s="849"/>
      <c r="O54" s="849"/>
      <c r="P54" s="849"/>
      <c r="Q54" s="881"/>
      <c r="R54" s="1158"/>
      <c r="S54" s="849"/>
      <c r="T54" s="849"/>
      <c r="U54" s="849"/>
      <c r="V54" s="849"/>
      <c r="W54" s="849"/>
      <c r="X54" s="849"/>
      <c r="Y54" s="881"/>
      <c r="Z54" s="1159"/>
      <c r="AA54" s="849"/>
      <c r="AB54" s="849"/>
      <c r="AC54" s="849"/>
      <c r="AD54" s="849"/>
      <c r="AE54" s="849"/>
      <c r="AF54" s="849"/>
      <c r="AG54" s="881"/>
      <c r="AH54" s="1159"/>
      <c r="AI54" s="849"/>
      <c r="AJ54" s="849"/>
      <c r="AK54" s="849"/>
      <c r="AL54" s="849"/>
      <c r="AM54" s="849"/>
      <c r="AN54" s="849"/>
      <c r="AO54" s="1146"/>
      <c r="AP54" s="360"/>
      <c r="AQ54" s="360"/>
      <c r="AR54" s="360"/>
      <c r="AS54" s="360"/>
      <c r="AT54" s="360"/>
      <c r="AU54" s="360"/>
      <c r="AV54" s="360"/>
      <c r="AW54" s="360"/>
      <c r="AX54" s="358"/>
      <c r="AY54" s="358"/>
      <c r="AZ54" s="358"/>
      <c r="BA54" s="358"/>
      <c r="BB54" s="358"/>
      <c r="BC54" s="358"/>
      <c r="BD54" s="358"/>
      <c r="BE54" s="364"/>
      <c r="BF54" s="355"/>
    </row>
    <row r="55" spans="1:58" ht="15.75" customHeight="1">
      <c r="A55" s="358"/>
      <c r="B55" s="1155"/>
      <c r="C55" s="849"/>
      <c r="D55" s="849"/>
      <c r="E55" s="849"/>
      <c r="F55" s="849"/>
      <c r="G55" s="849"/>
      <c r="H55" s="849"/>
      <c r="I55" s="881"/>
      <c r="J55" s="1159"/>
      <c r="K55" s="849"/>
      <c r="L55" s="849"/>
      <c r="M55" s="849"/>
      <c r="N55" s="849"/>
      <c r="O55" s="849"/>
      <c r="P55" s="849"/>
      <c r="Q55" s="881"/>
      <c r="R55" s="1158"/>
      <c r="S55" s="849"/>
      <c r="T55" s="849"/>
      <c r="U55" s="849"/>
      <c r="V55" s="849"/>
      <c r="W55" s="849"/>
      <c r="X55" s="849"/>
      <c r="Y55" s="881"/>
      <c r="Z55" s="1159"/>
      <c r="AA55" s="849"/>
      <c r="AB55" s="849"/>
      <c r="AC55" s="849"/>
      <c r="AD55" s="849"/>
      <c r="AE55" s="849"/>
      <c r="AF55" s="849"/>
      <c r="AG55" s="881"/>
      <c r="AH55" s="1159"/>
      <c r="AI55" s="849"/>
      <c r="AJ55" s="849"/>
      <c r="AK55" s="849"/>
      <c r="AL55" s="849"/>
      <c r="AM55" s="849"/>
      <c r="AN55" s="849"/>
      <c r="AO55" s="1146"/>
      <c r="AP55" s="360"/>
      <c r="AQ55" s="360"/>
      <c r="AR55" s="360"/>
      <c r="AS55" s="360"/>
      <c r="AT55" s="360" t="s">
        <v>253</v>
      </c>
      <c r="AU55" s="360"/>
      <c r="AV55" s="360"/>
      <c r="AW55" s="360"/>
      <c r="AX55" s="358"/>
      <c r="AY55" s="358"/>
      <c r="AZ55" s="358"/>
      <c r="BA55" s="358"/>
      <c r="BB55" s="358"/>
      <c r="BC55" s="358"/>
      <c r="BD55" s="358"/>
      <c r="BE55" s="364"/>
      <c r="BF55" s="355"/>
    </row>
    <row r="56" spans="1:58" ht="15.75" customHeight="1">
      <c r="A56" s="358"/>
      <c r="B56" s="1156"/>
      <c r="C56" s="1099"/>
      <c r="D56" s="1099"/>
      <c r="E56" s="1099"/>
      <c r="F56" s="1099"/>
      <c r="G56" s="1099"/>
      <c r="H56" s="1099"/>
      <c r="I56" s="1100"/>
      <c r="J56" s="1205"/>
      <c r="K56" s="1099"/>
      <c r="L56" s="1099"/>
      <c r="M56" s="1099"/>
      <c r="N56" s="1099"/>
      <c r="O56" s="1099"/>
      <c r="P56" s="1099"/>
      <c r="Q56" s="1100"/>
      <c r="R56" s="1204"/>
      <c r="S56" s="1099"/>
      <c r="T56" s="1099"/>
      <c r="U56" s="1099"/>
      <c r="V56" s="1099"/>
      <c r="W56" s="1099"/>
      <c r="X56" s="1099"/>
      <c r="Y56" s="1100"/>
      <c r="Z56" s="1205"/>
      <c r="AA56" s="1099"/>
      <c r="AB56" s="1099"/>
      <c r="AC56" s="1099"/>
      <c r="AD56" s="1099"/>
      <c r="AE56" s="1099"/>
      <c r="AF56" s="1099"/>
      <c r="AG56" s="1100"/>
      <c r="AH56" s="1205"/>
      <c r="AI56" s="1099"/>
      <c r="AJ56" s="1099"/>
      <c r="AK56" s="1099"/>
      <c r="AL56" s="1099"/>
      <c r="AM56" s="1099"/>
      <c r="AN56" s="1099"/>
      <c r="AO56" s="1102"/>
      <c r="AP56" s="360"/>
      <c r="AQ56" s="360"/>
      <c r="AR56" s="360"/>
      <c r="AS56" s="360"/>
      <c r="AT56" s="360"/>
      <c r="AU56" s="360"/>
      <c r="AV56" s="360"/>
      <c r="AW56" s="360"/>
      <c r="AX56" s="358"/>
      <c r="AY56" s="358"/>
      <c r="AZ56" s="358"/>
      <c r="BA56" s="358"/>
      <c r="BB56" s="358"/>
      <c r="BC56" s="358"/>
      <c r="BD56" s="358"/>
      <c r="BE56" s="364"/>
      <c r="BF56" s="355"/>
    </row>
    <row r="57" spans="1:58" ht="15.75" customHeight="1">
      <c r="A57" s="360"/>
      <c r="B57" s="1152" t="s">
        <v>1794</v>
      </c>
      <c r="C57" s="1132"/>
      <c r="D57" s="1132"/>
      <c r="E57" s="1132"/>
      <c r="F57" s="1132"/>
      <c r="G57" s="1132"/>
      <c r="H57" s="1132"/>
      <c r="I57" s="1153"/>
      <c r="J57" s="1206"/>
      <c r="K57" s="1132"/>
      <c r="L57" s="1132"/>
      <c r="M57" s="1132"/>
      <c r="N57" s="1132"/>
      <c r="O57" s="1132"/>
      <c r="P57" s="1132"/>
      <c r="Q57" s="1153"/>
      <c r="R57" s="1207">
        <f>SUM(R52:Y56)</f>
        <v>0</v>
      </c>
      <c r="S57" s="1132"/>
      <c r="T57" s="1132"/>
      <c r="U57" s="1132"/>
      <c r="V57" s="1132"/>
      <c r="W57" s="1132"/>
      <c r="X57" s="1132"/>
      <c r="Y57" s="1153"/>
      <c r="Z57" s="1207">
        <f>SUM(Z52:AG56)</f>
        <v>0</v>
      </c>
      <c r="AA57" s="1132"/>
      <c r="AB57" s="1132"/>
      <c r="AC57" s="1132"/>
      <c r="AD57" s="1132"/>
      <c r="AE57" s="1132"/>
      <c r="AF57" s="1132"/>
      <c r="AG57" s="1153"/>
      <c r="AH57" s="1207">
        <f>SUM(AH52:AO56)</f>
        <v>0</v>
      </c>
      <c r="AI57" s="1132"/>
      <c r="AJ57" s="1132"/>
      <c r="AK57" s="1132"/>
      <c r="AL57" s="1132"/>
      <c r="AM57" s="1132"/>
      <c r="AN57" s="1132"/>
      <c r="AO57" s="1153"/>
      <c r="AP57" s="360"/>
      <c r="AQ57" s="360"/>
      <c r="AR57" s="360"/>
      <c r="AS57" s="360"/>
      <c r="AT57" s="360"/>
      <c r="AU57" s="360"/>
      <c r="AV57" s="360"/>
      <c r="AW57" s="360"/>
      <c r="AX57" s="360"/>
      <c r="AY57" s="360"/>
      <c r="AZ57" s="360"/>
      <c r="BA57" s="360"/>
      <c r="BB57" s="360"/>
      <c r="BC57" s="360"/>
      <c r="BD57" s="360"/>
      <c r="BE57" s="367"/>
      <c r="BF57" s="368"/>
    </row>
    <row r="58" spans="1:58" ht="15.7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64"/>
      <c r="BF58" s="355"/>
    </row>
    <row r="59" spans="1:58" ht="15.75" customHeight="1">
      <c r="A59" s="358"/>
      <c r="B59" s="1154" t="s">
        <v>1820</v>
      </c>
      <c r="C59" s="1127"/>
      <c r="D59" s="1127"/>
      <c r="E59" s="1127"/>
      <c r="F59" s="1127"/>
      <c r="G59" s="1127"/>
      <c r="H59" s="1127"/>
      <c r="I59" s="1128"/>
      <c r="J59" s="1196" t="s">
        <v>1825</v>
      </c>
      <c r="K59" s="1089"/>
      <c r="L59" s="1089"/>
      <c r="M59" s="1089"/>
      <c r="N59" s="1089"/>
      <c r="O59" s="1089"/>
      <c r="P59" s="1089"/>
      <c r="Q59" s="1089"/>
      <c r="R59" s="1089"/>
      <c r="S59" s="1089"/>
      <c r="T59" s="1089"/>
      <c r="U59" s="1089"/>
      <c r="V59" s="1089"/>
      <c r="W59" s="1089"/>
      <c r="X59" s="1089"/>
      <c r="Y59" s="1089"/>
      <c r="Z59" s="1089"/>
      <c r="AA59" s="1089"/>
      <c r="AB59" s="1089"/>
      <c r="AC59" s="1089"/>
      <c r="AD59" s="1089"/>
      <c r="AE59" s="1089"/>
      <c r="AF59" s="1089"/>
      <c r="AG59" s="1089"/>
      <c r="AH59" s="1089"/>
      <c r="AI59" s="1089"/>
      <c r="AJ59" s="1089"/>
      <c r="AK59" s="1089"/>
      <c r="AL59" s="1089"/>
      <c r="AM59" s="1089"/>
      <c r="AN59" s="1089"/>
      <c r="AO59" s="1089"/>
      <c r="AP59" s="1089"/>
      <c r="AQ59" s="1089"/>
      <c r="AR59" s="1089"/>
      <c r="AS59" s="1089"/>
      <c r="AT59" s="1089"/>
      <c r="AU59" s="1089"/>
      <c r="AV59" s="1089"/>
      <c r="AW59" s="1090"/>
      <c r="AX59" s="358"/>
      <c r="AY59" s="358"/>
      <c r="AZ59" s="358"/>
      <c r="BA59" s="358"/>
      <c r="BB59" s="358"/>
      <c r="BC59" s="358"/>
      <c r="BD59" s="358"/>
      <c r="BE59" s="364"/>
      <c r="BF59" s="355"/>
    </row>
    <row r="60" spans="1:58" ht="15.75" customHeight="1">
      <c r="A60" s="358"/>
      <c r="B60" s="1155" t="s">
        <v>2583</v>
      </c>
      <c r="C60" s="849"/>
      <c r="D60" s="849"/>
      <c r="E60" s="849"/>
      <c r="F60" s="849"/>
      <c r="G60" s="849"/>
      <c r="H60" s="849"/>
      <c r="I60" s="1146"/>
      <c r="J60" s="1147"/>
      <c r="K60" s="849"/>
      <c r="L60" s="849"/>
      <c r="M60" s="849"/>
      <c r="N60" s="849"/>
      <c r="O60" s="849"/>
      <c r="P60" s="849"/>
      <c r="Q60" s="849"/>
      <c r="R60" s="849"/>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49"/>
      <c r="AW60" s="1146"/>
      <c r="AX60" s="358"/>
      <c r="AY60" s="358"/>
      <c r="AZ60" s="358"/>
      <c r="BA60" s="358"/>
      <c r="BB60" s="358"/>
      <c r="BC60" s="358"/>
      <c r="BD60" s="358"/>
      <c r="BE60" s="364"/>
      <c r="BF60" s="355"/>
    </row>
    <row r="61" spans="1:58" ht="15.75" customHeight="1">
      <c r="A61" s="358"/>
      <c r="B61" s="1155" t="str">
        <f t="shared" ref="B61:B64" si="4">IF(B53="", "", B53)</f>
        <v/>
      </c>
      <c r="C61" s="849"/>
      <c r="D61" s="849"/>
      <c r="E61" s="849"/>
      <c r="F61" s="849"/>
      <c r="G61" s="849"/>
      <c r="H61" s="849"/>
      <c r="I61" s="1146"/>
      <c r="J61" s="1147"/>
      <c r="K61" s="849"/>
      <c r="L61" s="849"/>
      <c r="M61" s="849"/>
      <c r="N61" s="849"/>
      <c r="O61" s="849"/>
      <c r="P61" s="849"/>
      <c r="Q61" s="849"/>
      <c r="R61" s="849"/>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1146"/>
      <c r="AX61" s="358"/>
      <c r="AY61" s="358"/>
      <c r="AZ61" s="358"/>
      <c r="BA61" s="358"/>
      <c r="BB61" s="358"/>
      <c r="BC61" s="358"/>
      <c r="BD61" s="358"/>
      <c r="BE61" s="364"/>
      <c r="BF61" s="355"/>
    </row>
    <row r="62" spans="1:58" ht="15.75" customHeight="1">
      <c r="A62" s="358"/>
      <c r="B62" s="1155" t="str">
        <f t="shared" si="4"/>
        <v/>
      </c>
      <c r="C62" s="849"/>
      <c r="D62" s="849"/>
      <c r="E62" s="849"/>
      <c r="F62" s="849"/>
      <c r="G62" s="849"/>
      <c r="H62" s="849"/>
      <c r="I62" s="1146"/>
      <c r="J62" s="1147"/>
      <c r="K62" s="849"/>
      <c r="L62" s="849"/>
      <c r="M62" s="849"/>
      <c r="N62" s="849"/>
      <c r="O62" s="849"/>
      <c r="P62" s="849"/>
      <c r="Q62" s="849"/>
      <c r="R62" s="849"/>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49"/>
      <c r="AW62" s="1146"/>
      <c r="AX62" s="358"/>
      <c r="AY62" s="358"/>
      <c r="AZ62" s="358"/>
      <c r="BA62" s="358"/>
      <c r="BB62" s="358"/>
      <c r="BC62" s="358"/>
      <c r="BD62" s="358"/>
      <c r="BE62" s="364"/>
      <c r="BF62" s="355"/>
    </row>
    <row r="63" spans="1:58" ht="15.75" customHeight="1">
      <c r="A63" s="358"/>
      <c r="B63" s="1155" t="str">
        <f t="shared" si="4"/>
        <v/>
      </c>
      <c r="C63" s="849"/>
      <c r="D63" s="849"/>
      <c r="E63" s="849"/>
      <c r="F63" s="849"/>
      <c r="G63" s="849"/>
      <c r="H63" s="849"/>
      <c r="I63" s="1146"/>
      <c r="J63" s="1147"/>
      <c r="K63" s="849"/>
      <c r="L63" s="849"/>
      <c r="M63" s="849"/>
      <c r="N63" s="849"/>
      <c r="O63" s="849"/>
      <c r="P63" s="849"/>
      <c r="Q63" s="849"/>
      <c r="R63" s="849"/>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49"/>
      <c r="AW63" s="1146"/>
      <c r="AX63" s="358"/>
      <c r="AY63" s="358"/>
      <c r="AZ63" s="358"/>
      <c r="BA63" s="358"/>
      <c r="BB63" s="358"/>
      <c r="BC63" s="358"/>
      <c r="BD63" s="358"/>
      <c r="BE63" s="364"/>
      <c r="BF63" s="355"/>
    </row>
    <row r="64" spans="1:58" ht="15.75" customHeight="1">
      <c r="A64" s="358"/>
      <c r="B64" s="1156" t="str">
        <f t="shared" si="4"/>
        <v/>
      </c>
      <c r="C64" s="1099"/>
      <c r="D64" s="1099"/>
      <c r="E64" s="1099"/>
      <c r="F64" s="1099"/>
      <c r="G64" s="1099"/>
      <c r="H64" s="1099"/>
      <c r="I64" s="1102"/>
      <c r="J64" s="1148"/>
      <c r="K64" s="1099"/>
      <c r="L64" s="1099"/>
      <c r="M64" s="1099"/>
      <c r="N64" s="1099"/>
      <c r="O64" s="1099"/>
      <c r="P64" s="1099"/>
      <c r="Q64" s="1099"/>
      <c r="R64" s="1099"/>
      <c r="S64" s="1099"/>
      <c r="T64" s="1099"/>
      <c r="U64" s="1099"/>
      <c r="V64" s="1099"/>
      <c r="W64" s="1099"/>
      <c r="X64" s="1099"/>
      <c r="Y64" s="1099"/>
      <c r="Z64" s="1099"/>
      <c r="AA64" s="1099"/>
      <c r="AB64" s="1099"/>
      <c r="AC64" s="1099"/>
      <c r="AD64" s="1099"/>
      <c r="AE64" s="1099"/>
      <c r="AF64" s="1099"/>
      <c r="AG64" s="1099"/>
      <c r="AH64" s="1099"/>
      <c r="AI64" s="1099"/>
      <c r="AJ64" s="1099"/>
      <c r="AK64" s="1099"/>
      <c r="AL64" s="1099"/>
      <c r="AM64" s="1099"/>
      <c r="AN64" s="1099"/>
      <c r="AO64" s="1099"/>
      <c r="AP64" s="1099"/>
      <c r="AQ64" s="1099"/>
      <c r="AR64" s="1099"/>
      <c r="AS64" s="1099"/>
      <c r="AT64" s="1099"/>
      <c r="AU64" s="1099"/>
      <c r="AV64" s="1099"/>
      <c r="AW64" s="1102"/>
      <c r="AX64" s="358"/>
      <c r="AY64" s="358"/>
      <c r="AZ64" s="358"/>
      <c r="BA64" s="358"/>
      <c r="BB64" s="358"/>
      <c r="BC64" s="358"/>
      <c r="BD64" s="358"/>
      <c r="BE64" s="364"/>
      <c r="BF64" s="355"/>
    </row>
    <row r="65" spans="1:58" ht="15.7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64"/>
      <c r="BF65" s="355"/>
    </row>
    <row r="66" spans="1:58" ht="15.75" customHeight="1">
      <c r="A66" s="355"/>
      <c r="B66" s="368" t="s">
        <v>1826</v>
      </c>
      <c r="C66" s="368"/>
      <c r="D66" s="368"/>
      <c r="E66" s="368"/>
      <c r="F66" s="368"/>
      <c r="G66" s="368"/>
      <c r="H66" s="368"/>
      <c r="I66" s="368"/>
      <c r="J66" s="368"/>
      <c r="K66" s="36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64"/>
      <c r="BF66" s="355"/>
    </row>
    <row r="67" spans="1:58" ht="15.7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64"/>
      <c r="BF67" s="355"/>
    </row>
    <row r="68" spans="1:58" ht="15.75" customHeight="1">
      <c r="A68" s="358"/>
      <c r="B68" s="1105" t="s">
        <v>1827</v>
      </c>
      <c r="C68" s="1089"/>
      <c r="D68" s="1089"/>
      <c r="E68" s="1089"/>
      <c r="F68" s="1089"/>
      <c r="G68" s="1089"/>
      <c r="H68" s="1089"/>
      <c r="I68" s="1089"/>
      <c r="J68" s="1089"/>
      <c r="K68" s="1089"/>
      <c r="L68" s="1089"/>
      <c r="M68" s="1089"/>
      <c r="N68" s="1089"/>
      <c r="O68" s="1089"/>
      <c r="P68" s="1089"/>
      <c r="Q68" s="1089"/>
      <c r="R68" s="1089"/>
      <c r="S68" s="1089"/>
      <c r="T68" s="1089"/>
      <c r="U68" s="1089"/>
      <c r="V68" s="1089"/>
      <c r="W68" s="1089"/>
      <c r="X68" s="1089"/>
      <c r="Y68" s="1089"/>
      <c r="Z68" s="1089"/>
      <c r="AA68" s="1090"/>
      <c r="AB68" s="358"/>
      <c r="AC68" s="1105" t="s">
        <v>1828</v>
      </c>
      <c r="AD68" s="1089"/>
      <c r="AE68" s="1089"/>
      <c r="AF68" s="1089"/>
      <c r="AG68" s="1089"/>
      <c r="AH68" s="1089"/>
      <c r="AI68" s="1089"/>
      <c r="AJ68" s="1089"/>
      <c r="AK68" s="1089"/>
      <c r="AL68" s="1089"/>
      <c r="AM68" s="1089"/>
      <c r="AN68" s="1089"/>
      <c r="AO68" s="1089"/>
      <c r="AP68" s="1089"/>
      <c r="AQ68" s="1089"/>
      <c r="AR68" s="1089"/>
      <c r="AS68" s="1089"/>
      <c r="AT68" s="1089"/>
      <c r="AU68" s="1106"/>
      <c r="AV68" s="1149" t="s">
        <v>764</v>
      </c>
      <c r="AW68" s="1089"/>
      <c r="AX68" s="1089"/>
      <c r="AY68" s="1089"/>
      <c r="AZ68" s="1089"/>
      <c r="BA68" s="1089"/>
      <c r="BB68" s="1089"/>
      <c r="BC68" s="1090"/>
      <c r="BD68" s="358"/>
      <c r="BE68" s="364"/>
      <c r="BF68" s="355"/>
    </row>
    <row r="69" spans="1:58" ht="15.75" customHeight="1">
      <c r="A69" s="358"/>
      <c r="B69" s="1107" t="s">
        <v>1829</v>
      </c>
      <c r="C69" s="849"/>
      <c r="D69" s="849"/>
      <c r="E69" s="849"/>
      <c r="F69" s="849"/>
      <c r="G69" s="849"/>
      <c r="H69" s="849"/>
      <c r="I69" s="849"/>
      <c r="J69" s="849"/>
      <c r="K69" s="849"/>
      <c r="L69" s="849"/>
      <c r="M69" s="849"/>
      <c r="N69" s="881"/>
      <c r="O69" s="1108" t="s">
        <v>1830</v>
      </c>
      <c r="P69" s="849"/>
      <c r="Q69" s="849"/>
      <c r="R69" s="849"/>
      <c r="S69" s="849"/>
      <c r="T69" s="849"/>
      <c r="U69" s="849"/>
      <c r="V69" s="849"/>
      <c r="W69" s="849"/>
      <c r="X69" s="849"/>
      <c r="Y69" s="849"/>
      <c r="Z69" s="849"/>
      <c r="AA69" s="1146"/>
      <c r="AB69" s="358"/>
      <c r="AC69" s="1115" t="s">
        <v>1831</v>
      </c>
      <c r="AD69" s="1099"/>
      <c r="AE69" s="1099"/>
      <c r="AF69" s="1099"/>
      <c r="AG69" s="1099"/>
      <c r="AH69" s="1099"/>
      <c r="AI69" s="1099"/>
      <c r="AJ69" s="1099"/>
      <c r="AK69" s="1099"/>
      <c r="AL69" s="1099"/>
      <c r="AM69" s="1099"/>
      <c r="AN69" s="1099"/>
      <c r="AO69" s="1099"/>
      <c r="AP69" s="1099"/>
      <c r="AQ69" s="1099"/>
      <c r="AR69" s="1099"/>
      <c r="AS69" s="1099"/>
      <c r="AT69" s="1099"/>
      <c r="AU69" s="1100"/>
      <c r="AV69" s="1150" t="s">
        <v>299</v>
      </c>
      <c r="AW69" s="1099"/>
      <c r="AX69" s="1099"/>
      <c r="AY69" s="1099"/>
      <c r="AZ69" s="1099"/>
      <c r="BA69" s="1099"/>
      <c r="BB69" s="1099"/>
      <c r="BC69" s="1102"/>
      <c r="BD69" s="358"/>
      <c r="BE69" s="364"/>
      <c r="BF69" s="355"/>
    </row>
    <row r="70" spans="1:58" ht="15.75" customHeight="1">
      <c r="A70" s="358"/>
      <c r="B70" s="1144"/>
      <c r="C70" s="849"/>
      <c r="D70" s="849"/>
      <c r="E70" s="849"/>
      <c r="F70" s="849"/>
      <c r="G70" s="849"/>
      <c r="H70" s="849"/>
      <c r="I70" s="849"/>
      <c r="J70" s="849"/>
      <c r="K70" s="849"/>
      <c r="L70" s="849"/>
      <c r="M70" s="849"/>
      <c r="N70" s="881"/>
      <c r="O70" s="1145">
        <v>70000</v>
      </c>
      <c r="P70" s="849"/>
      <c r="Q70" s="849"/>
      <c r="R70" s="849"/>
      <c r="S70" s="849"/>
      <c r="T70" s="849"/>
      <c r="U70" s="849"/>
      <c r="V70" s="849"/>
      <c r="W70" s="849"/>
      <c r="X70" s="849"/>
      <c r="Y70" s="849"/>
      <c r="Z70" s="849"/>
      <c r="AA70" s="1146"/>
      <c r="AB70" s="358"/>
      <c r="AC70" s="1151" t="s">
        <v>1832</v>
      </c>
      <c r="AD70" s="895"/>
      <c r="AE70" s="940"/>
      <c r="AF70" s="1097" t="s">
        <v>1169</v>
      </c>
      <c r="AG70" s="895"/>
      <c r="AH70" s="895"/>
      <c r="AI70" s="895"/>
      <c r="AJ70" s="895"/>
      <c r="AK70" s="895"/>
      <c r="AL70" s="895"/>
      <c r="AM70" s="895"/>
      <c r="AN70" s="895"/>
      <c r="AO70" s="895"/>
      <c r="AP70" s="895"/>
      <c r="AQ70" s="895"/>
      <c r="AR70" s="895"/>
      <c r="AS70" s="895"/>
      <c r="AT70" s="895"/>
      <c r="AU70" s="1096"/>
      <c r="AV70" s="358"/>
      <c r="AW70" s="358"/>
      <c r="AX70" s="358"/>
      <c r="AY70" s="358"/>
      <c r="AZ70" s="358"/>
      <c r="BA70" s="358"/>
      <c r="BB70" s="358"/>
      <c r="BC70" s="358"/>
      <c r="BD70" s="358"/>
      <c r="BE70" s="364"/>
      <c r="BF70" s="355"/>
    </row>
    <row r="71" spans="1:58" ht="15.75" customHeight="1">
      <c r="A71" s="358"/>
      <c r="B71" s="1136"/>
      <c r="C71" s="849"/>
      <c r="D71" s="849"/>
      <c r="E71" s="849"/>
      <c r="F71" s="849"/>
      <c r="G71" s="849"/>
      <c r="H71" s="849"/>
      <c r="I71" s="849"/>
      <c r="J71" s="849"/>
      <c r="K71" s="849"/>
      <c r="L71" s="849"/>
      <c r="M71" s="849"/>
      <c r="N71" s="881"/>
      <c r="O71" s="1145"/>
      <c r="P71" s="849"/>
      <c r="Q71" s="849"/>
      <c r="R71" s="849"/>
      <c r="S71" s="849"/>
      <c r="T71" s="849"/>
      <c r="U71" s="849"/>
      <c r="V71" s="849"/>
      <c r="W71" s="849"/>
      <c r="X71" s="849"/>
      <c r="Y71" s="849"/>
      <c r="Z71" s="849"/>
      <c r="AA71" s="1146"/>
      <c r="AB71" s="358"/>
      <c r="AC71" s="1115" t="s">
        <v>1833</v>
      </c>
      <c r="AD71" s="1099"/>
      <c r="AE71" s="1100"/>
      <c r="AF71" s="1101" t="s">
        <v>2584</v>
      </c>
      <c r="AG71" s="1099"/>
      <c r="AH71" s="1099"/>
      <c r="AI71" s="1099"/>
      <c r="AJ71" s="1099"/>
      <c r="AK71" s="1099"/>
      <c r="AL71" s="1099"/>
      <c r="AM71" s="1099"/>
      <c r="AN71" s="1099"/>
      <c r="AO71" s="1099"/>
      <c r="AP71" s="1099"/>
      <c r="AQ71" s="1099"/>
      <c r="AR71" s="1099"/>
      <c r="AS71" s="1099"/>
      <c r="AT71" s="1099"/>
      <c r="AU71" s="1102"/>
      <c r="AV71" s="358"/>
      <c r="AW71" s="358"/>
      <c r="AX71" s="358"/>
      <c r="AY71" s="358"/>
      <c r="AZ71" s="358"/>
      <c r="BA71" s="358"/>
      <c r="BB71" s="358"/>
      <c r="BC71" s="358"/>
      <c r="BD71" s="358"/>
      <c r="BE71" s="364"/>
      <c r="BF71" s="355"/>
    </row>
    <row r="72" spans="1:58" ht="15.75" customHeight="1">
      <c r="A72" s="358"/>
      <c r="B72" s="1136"/>
      <c r="C72" s="849"/>
      <c r="D72" s="849"/>
      <c r="E72" s="849"/>
      <c r="F72" s="849"/>
      <c r="G72" s="849"/>
      <c r="H72" s="849"/>
      <c r="I72" s="849"/>
      <c r="J72" s="849"/>
      <c r="K72" s="849"/>
      <c r="L72" s="849"/>
      <c r="M72" s="849"/>
      <c r="N72" s="881"/>
      <c r="O72" s="1145"/>
      <c r="P72" s="849"/>
      <c r="Q72" s="849"/>
      <c r="R72" s="849"/>
      <c r="S72" s="849"/>
      <c r="T72" s="849"/>
      <c r="U72" s="849"/>
      <c r="V72" s="849"/>
      <c r="W72" s="849"/>
      <c r="X72" s="849"/>
      <c r="Y72" s="849"/>
      <c r="Z72" s="849"/>
      <c r="AA72" s="1146"/>
      <c r="AB72" s="358"/>
      <c r="AC72" s="1105" t="s">
        <v>1834</v>
      </c>
      <c r="AD72" s="1089"/>
      <c r="AE72" s="1089"/>
      <c r="AF72" s="1089"/>
      <c r="AG72" s="1089"/>
      <c r="AH72" s="1089"/>
      <c r="AI72" s="1089"/>
      <c r="AJ72" s="1089"/>
      <c r="AK72" s="1089"/>
      <c r="AL72" s="1089"/>
      <c r="AM72" s="1089"/>
      <c r="AN72" s="1089"/>
      <c r="AO72" s="1089"/>
      <c r="AP72" s="1089"/>
      <c r="AQ72" s="1089"/>
      <c r="AR72" s="1089"/>
      <c r="AS72" s="1089"/>
      <c r="AT72" s="1089"/>
      <c r="AU72" s="1089"/>
      <c r="AV72" s="1089"/>
      <c r="AW72" s="1089"/>
      <c r="AX72" s="1089"/>
      <c r="AY72" s="1089"/>
      <c r="AZ72" s="1089"/>
      <c r="BA72" s="1089"/>
      <c r="BB72" s="1089"/>
      <c r="BC72" s="1090"/>
      <c r="BD72" s="358"/>
      <c r="BE72" s="364"/>
      <c r="BF72" s="355"/>
    </row>
    <row r="73" spans="1:58" ht="15.75" customHeight="1">
      <c r="A73" s="358"/>
      <c r="B73" s="1136"/>
      <c r="C73" s="849"/>
      <c r="D73" s="849"/>
      <c r="E73" s="849"/>
      <c r="F73" s="849"/>
      <c r="G73" s="849"/>
      <c r="H73" s="849"/>
      <c r="I73" s="849"/>
      <c r="J73" s="849"/>
      <c r="K73" s="849"/>
      <c r="L73" s="849"/>
      <c r="M73" s="849"/>
      <c r="N73" s="881"/>
      <c r="O73" s="1145"/>
      <c r="P73" s="849"/>
      <c r="Q73" s="849"/>
      <c r="R73" s="849"/>
      <c r="S73" s="849"/>
      <c r="T73" s="849"/>
      <c r="U73" s="849"/>
      <c r="V73" s="849"/>
      <c r="W73" s="849"/>
      <c r="X73" s="849"/>
      <c r="Y73" s="849"/>
      <c r="Z73" s="849"/>
      <c r="AA73" s="1146"/>
      <c r="AB73" s="358"/>
      <c r="AC73" s="1134"/>
      <c r="AD73" s="883"/>
      <c r="AE73" s="883"/>
      <c r="AF73" s="883"/>
      <c r="AG73" s="883"/>
      <c r="AH73" s="883"/>
      <c r="AI73" s="883"/>
      <c r="AJ73" s="883"/>
      <c r="AK73" s="883"/>
      <c r="AL73" s="883"/>
      <c r="AM73" s="883"/>
      <c r="AN73" s="883"/>
      <c r="AO73" s="883"/>
      <c r="AP73" s="883"/>
      <c r="AQ73" s="883"/>
      <c r="AR73" s="883"/>
      <c r="AS73" s="883"/>
      <c r="AT73" s="883"/>
      <c r="AU73" s="883"/>
      <c r="AV73" s="883"/>
      <c r="AW73" s="883"/>
      <c r="AX73" s="883"/>
      <c r="AY73" s="883"/>
      <c r="AZ73" s="883"/>
      <c r="BA73" s="883"/>
      <c r="BB73" s="883"/>
      <c r="BC73" s="1135"/>
      <c r="BD73" s="358"/>
      <c r="BE73" s="364"/>
      <c r="BF73" s="355"/>
    </row>
    <row r="74" spans="1:58" ht="15.75" customHeight="1">
      <c r="A74" s="358"/>
      <c r="B74" s="1136"/>
      <c r="C74" s="849"/>
      <c r="D74" s="849"/>
      <c r="E74" s="849"/>
      <c r="F74" s="849"/>
      <c r="G74" s="849"/>
      <c r="H74" s="849"/>
      <c r="I74" s="849"/>
      <c r="J74" s="849"/>
      <c r="K74" s="849"/>
      <c r="L74" s="849"/>
      <c r="M74" s="849"/>
      <c r="N74" s="881"/>
      <c r="O74" s="1137"/>
      <c r="P74" s="952"/>
      <c r="Q74" s="952"/>
      <c r="R74" s="952"/>
      <c r="S74" s="952"/>
      <c r="T74" s="952"/>
      <c r="U74" s="952"/>
      <c r="V74" s="952"/>
      <c r="W74" s="952"/>
      <c r="X74" s="952"/>
      <c r="Y74" s="952"/>
      <c r="Z74" s="952"/>
      <c r="AA74" s="1138"/>
      <c r="AB74" s="358"/>
      <c r="AC74" s="1129"/>
      <c r="AD74" s="832"/>
      <c r="AE74" s="832"/>
      <c r="AF74" s="832"/>
      <c r="AG74" s="832"/>
      <c r="AH74" s="832"/>
      <c r="AI74" s="832"/>
      <c r="AJ74" s="832"/>
      <c r="AK74" s="832"/>
      <c r="AL74" s="832"/>
      <c r="AM74" s="832"/>
      <c r="AN74" s="832"/>
      <c r="AO74" s="832"/>
      <c r="AP74" s="832"/>
      <c r="AQ74" s="832"/>
      <c r="AR74" s="832"/>
      <c r="AS74" s="832"/>
      <c r="AT74" s="832"/>
      <c r="AU74" s="832"/>
      <c r="AV74" s="832"/>
      <c r="AW74" s="832"/>
      <c r="AX74" s="832"/>
      <c r="AY74" s="832"/>
      <c r="AZ74" s="832"/>
      <c r="BA74" s="832"/>
      <c r="BB74" s="832"/>
      <c r="BC74" s="1130"/>
      <c r="BD74" s="358"/>
      <c r="BE74" s="364"/>
      <c r="BF74" s="355"/>
    </row>
    <row r="75" spans="1:58" ht="15.75" customHeight="1">
      <c r="A75" s="358"/>
      <c r="B75" s="1139" t="s">
        <v>1411</v>
      </c>
      <c r="C75" s="1140"/>
      <c r="D75" s="1140"/>
      <c r="E75" s="1140"/>
      <c r="F75" s="1140"/>
      <c r="G75" s="1140"/>
      <c r="H75" s="1140"/>
      <c r="I75" s="1140"/>
      <c r="J75" s="1140"/>
      <c r="K75" s="1140"/>
      <c r="L75" s="1140"/>
      <c r="M75" s="1140"/>
      <c r="N75" s="1141"/>
      <c r="O75" s="1142">
        <f>SUM(O70:AA74)</f>
        <v>70000</v>
      </c>
      <c r="P75" s="1140"/>
      <c r="Q75" s="1140"/>
      <c r="R75" s="1140"/>
      <c r="S75" s="1140"/>
      <c r="T75" s="1140"/>
      <c r="U75" s="1140"/>
      <c r="V75" s="1140"/>
      <c r="W75" s="1140"/>
      <c r="X75" s="1140"/>
      <c r="Y75" s="1140"/>
      <c r="Z75" s="1140"/>
      <c r="AA75" s="1143"/>
      <c r="AB75" s="358"/>
      <c r="AC75" s="1129"/>
      <c r="AD75" s="832"/>
      <c r="AE75" s="832"/>
      <c r="AF75" s="832"/>
      <c r="AG75" s="832"/>
      <c r="AH75" s="832"/>
      <c r="AI75" s="832"/>
      <c r="AJ75" s="832"/>
      <c r="AK75" s="832"/>
      <c r="AL75" s="832"/>
      <c r="AM75" s="832"/>
      <c r="AN75" s="832"/>
      <c r="AO75" s="832"/>
      <c r="AP75" s="832"/>
      <c r="AQ75" s="832"/>
      <c r="AR75" s="832"/>
      <c r="AS75" s="832"/>
      <c r="AT75" s="832"/>
      <c r="AU75" s="832"/>
      <c r="AV75" s="832"/>
      <c r="AW75" s="832"/>
      <c r="AX75" s="832"/>
      <c r="AY75" s="832"/>
      <c r="AZ75" s="832"/>
      <c r="BA75" s="832"/>
      <c r="BB75" s="832"/>
      <c r="BC75" s="1130"/>
      <c r="BD75" s="358"/>
      <c r="BE75" s="364"/>
      <c r="BF75" s="355"/>
    </row>
    <row r="76" spans="1:58" ht="15.7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1129"/>
      <c r="AD76" s="832"/>
      <c r="AE76" s="832"/>
      <c r="AF76" s="832"/>
      <c r="AG76" s="832"/>
      <c r="AH76" s="832"/>
      <c r="AI76" s="832"/>
      <c r="AJ76" s="832"/>
      <c r="AK76" s="832"/>
      <c r="AL76" s="832"/>
      <c r="AM76" s="832"/>
      <c r="AN76" s="832"/>
      <c r="AO76" s="832"/>
      <c r="AP76" s="832"/>
      <c r="AQ76" s="832"/>
      <c r="AR76" s="832"/>
      <c r="AS76" s="832"/>
      <c r="AT76" s="832"/>
      <c r="AU76" s="832"/>
      <c r="AV76" s="832"/>
      <c r="AW76" s="832"/>
      <c r="AX76" s="832"/>
      <c r="AY76" s="832"/>
      <c r="AZ76" s="832"/>
      <c r="BA76" s="832"/>
      <c r="BB76" s="832"/>
      <c r="BC76" s="1130"/>
      <c r="BD76" s="358"/>
      <c r="BE76" s="364"/>
      <c r="BF76" s="355"/>
    </row>
    <row r="77" spans="1:58" ht="15.75" customHeight="1">
      <c r="A77" s="358"/>
      <c r="B77" s="369" t="s">
        <v>1835</v>
      </c>
      <c r="C77" s="370"/>
      <c r="D77" s="370"/>
      <c r="E77" s="370"/>
      <c r="F77" s="370"/>
      <c r="G77" s="370"/>
      <c r="H77" s="370"/>
      <c r="I77" s="370"/>
      <c r="J77" s="370"/>
      <c r="K77" s="370"/>
      <c r="L77" s="370"/>
      <c r="M77" s="370"/>
      <c r="N77" s="370"/>
      <c r="O77" s="370"/>
      <c r="P77" s="370"/>
      <c r="Q77" s="358"/>
      <c r="R77" s="358"/>
      <c r="S77" s="358"/>
      <c r="T77" s="358"/>
      <c r="U77" s="358"/>
      <c r="V77" s="358"/>
      <c r="W77" s="358"/>
      <c r="X77" s="358"/>
      <c r="Y77" s="358"/>
      <c r="Z77" s="358"/>
      <c r="AA77" s="358"/>
      <c r="AB77" s="358"/>
      <c r="AC77" s="1131"/>
      <c r="AD77" s="1132"/>
      <c r="AE77" s="1132"/>
      <c r="AF77" s="1132"/>
      <c r="AG77" s="1132"/>
      <c r="AH77" s="1132"/>
      <c r="AI77" s="1132"/>
      <c r="AJ77" s="1132"/>
      <c r="AK77" s="1132"/>
      <c r="AL77" s="1132"/>
      <c r="AM77" s="1132"/>
      <c r="AN77" s="1132"/>
      <c r="AO77" s="1132"/>
      <c r="AP77" s="1132"/>
      <c r="AQ77" s="1132"/>
      <c r="AR77" s="1132"/>
      <c r="AS77" s="1132"/>
      <c r="AT77" s="1132"/>
      <c r="AU77" s="1132"/>
      <c r="AV77" s="1132"/>
      <c r="AW77" s="1132"/>
      <c r="AX77" s="1132"/>
      <c r="AY77" s="1132"/>
      <c r="AZ77" s="1132"/>
      <c r="BA77" s="1132"/>
      <c r="BB77" s="1132"/>
      <c r="BC77" s="1133"/>
      <c r="BD77" s="358"/>
      <c r="BE77" s="364"/>
      <c r="BF77" s="355"/>
    </row>
    <row r="78" spans="1:58" ht="15.7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64"/>
      <c r="BF78" s="355"/>
    </row>
    <row r="79" spans="1:58" ht="15.75" customHeight="1">
      <c r="A79" s="358"/>
      <c r="B79" s="1091" t="s">
        <v>1836</v>
      </c>
      <c r="C79" s="1092"/>
      <c r="D79" s="1092"/>
      <c r="E79" s="1092"/>
      <c r="F79" s="1092"/>
      <c r="G79" s="1092"/>
      <c r="H79" s="1092"/>
      <c r="I79" s="1092"/>
      <c r="J79" s="1092"/>
      <c r="K79" s="1092"/>
      <c r="L79" s="1092"/>
      <c r="M79" s="1092"/>
      <c r="N79" s="1092"/>
      <c r="O79" s="1092"/>
      <c r="P79" s="1092"/>
      <c r="Q79" s="1092"/>
      <c r="R79" s="1092"/>
      <c r="S79" s="1092"/>
      <c r="T79" s="1092"/>
      <c r="U79" s="1092"/>
      <c r="V79" s="1092"/>
      <c r="W79" s="1092"/>
      <c r="X79" s="1092"/>
      <c r="Y79" s="1092"/>
      <c r="Z79" s="1092"/>
      <c r="AA79" s="1092"/>
      <c r="AB79" s="1092"/>
      <c r="AC79" s="1092"/>
      <c r="AD79" s="1092"/>
      <c r="AE79" s="1092"/>
      <c r="AF79" s="1092"/>
      <c r="AG79" s="1093"/>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64"/>
      <c r="BF79" s="355"/>
    </row>
    <row r="80" spans="1:58" ht="15.75" customHeight="1">
      <c r="A80" s="358"/>
      <c r="B80" s="1091"/>
      <c r="C80" s="1092"/>
      <c r="D80" s="1092"/>
      <c r="E80" s="1092"/>
      <c r="F80" s="1092"/>
      <c r="G80" s="1092"/>
      <c r="H80" s="1093"/>
      <c r="I80" s="1091" t="s">
        <v>1837</v>
      </c>
      <c r="J80" s="1092"/>
      <c r="K80" s="1092"/>
      <c r="L80" s="1092"/>
      <c r="M80" s="1092"/>
      <c r="N80" s="1093"/>
      <c r="O80" s="1091" t="s">
        <v>1838</v>
      </c>
      <c r="P80" s="1092"/>
      <c r="Q80" s="1092"/>
      <c r="R80" s="1092"/>
      <c r="S80" s="1092"/>
      <c r="T80" s="1092"/>
      <c r="U80" s="1093"/>
      <c r="V80" s="1091" t="s">
        <v>1839</v>
      </c>
      <c r="W80" s="1092"/>
      <c r="X80" s="1092"/>
      <c r="Y80" s="1092"/>
      <c r="Z80" s="1092"/>
      <c r="AA80" s="1093"/>
      <c r="AB80" s="1091" t="s">
        <v>1840</v>
      </c>
      <c r="AC80" s="1092"/>
      <c r="AD80" s="1092"/>
      <c r="AE80" s="1092"/>
      <c r="AF80" s="1092"/>
      <c r="AG80" s="1093"/>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64"/>
      <c r="BF80" s="355"/>
    </row>
    <row r="81" spans="1:58" ht="15.75" customHeight="1">
      <c r="A81" s="358"/>
      <c r="B81" s="1091" t="s">
        <v>1841</v>
      </c>
      <c r="C81" s="1092"/>
      <c r="D81" s="1092"/>
      <c r="E81" s="1092"/>
      <c r="F81" s="1092"/>
      <c r="G81" s="1092"/>
      <c r="H81" s="1093"/>
      <c r="I81" s="1094"/>
      <c r="J81" s="895"/>
      <c r="K81" s="895"/>
      <c r="L81" s="895"/>
      <c r="M81" s="895"/>
      <c r="N81" s="940"/>
      <c r="O81" s="1095"/>
      <c r="P81" s="895"/>
      <c r="Q81" s="895"/>
      <c r="R81" s="895"/>
      <c r="S81" s="895"/>
      <c r="T81" s="895"/>
      <c r="U81" s="940"/>
      <c r="V81" s="1095"/>
      <c r="W81" s="895"/>
      <c r="X81" s="895"/>
      <c r="Y81" s="895"/>
      <c r="Z81" s="895"/>
      <c r="AA81" s="1096"/>
      <c r="AB81" s="1095"/>
      <c r="AC81" s="895"/>
      <c r="AD81" s="895"/>
      <c r="AE81" s="895"/>
      <c r="AF81" s="895"/>
      <c r="AG81" s="1096"/>
      <c r="AH81" s="358"/>
      <c r="AI81" s="358"/>
      <c r="AJ81" s="358"/>
      <c r="AK81" s="358" t="s">
        <v>253</v>
      </c>
      <c r="AL81" s="358"/>
      <c r="AM81" s="358"/>
      <c r="AN81" s="358"/>
      <c r="AO81" s="358"/>
      <c r="AP81" s="358"/>
      <c r="AQ81" s="358"/>
      <c r="AR81" s="358"/>
      <c r="AS81" s="358"/>
      <c r="AT81" s="358"/>
      <c r="AU81" s="358"/>
      <c r="AV81" s="358"/>
      <c r="AW81" s="358"/>
      <c r="AX81" s="358"/>
      <c r="AY81" s="358"/>
      <c r="AZ81" s="358"/>
      <c r="BA81" s="358"/>
      <c r="BB81" s="358"/>
      <c r="BC81" s="358"/>
      <c r="BD81" s="358"/>
      <c r="BE81" s="364"/>
      <c r="BF81" s="355"/>
    </row>
    <row r="82" spans="1:58" ht="15.75" customHeight="1">
      <c r="A82" s="358"/>
      <c r="B82" s="1091" t="s">
        <v>1842</v>
      </c>
      <c r="C82" s="1092"/>
      <c r="D82" s="1092"/>
      <c r="E82" s="1092"/>
      <c r="F82" s="1092"/>
      <c r="G82" s="1092"/>
      <c r="H82" s="1093"/>
      <c r="I82" s="1098"/>
      <c r="J82" s="1099"/>
      <c r="K82" s="1099"/>
      <c r="L82" s="1099"/>
      <c r="M82" s="1099"/>
      <c r="N82" s="1100"/>
      <c r="O82" s="1104"/>
      <c r="P82" s="1099"/>
      <c r="Q82" s="1099"/>
      <c r="R82" s="1099"/>
      <c r="S82" s="1099"/>
      <c r="T82" s="1099"/>
      <c r="U82" s="1100"/>
      <c r="V82" s="1104"/>
      <c r="W82" s="1099"/>
      <c r="X82" s="1099"/>
      <c r="Y82" s="1099"/>
      <c r="Z82" s="1099"/>
      <c r="AA82" s="1102"/>
      <c r="AB82" s="1104"/>
      <c r="AC82" s="1099"/>
      <c r="AD82" s="1099"/>
      <c r="AE82" s="1099"/>
      <c r="AF82" s="1099"/>
      <c r="AG82" s="1102"/>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64"/>
      <c r="BF82" s="355"/>
    </row>
    <row r="83" spans="1:58" ht="15.7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64"/>
      <c r="BF83" s="355"/>
    </row>
    <row r="84" spans="1:58" ht="15.75" customHeight="1">
      <c r="A84" s="358"/>
      <c r="B84" s="368" t="s">
        <v>1843</v>
      </c>
      <c r="C84" s="355"/>
      <c r="D84" s="355"/>
      <c r="E84" s="355"/>
      <c r="F84" s="355"/>
      <c r="G84" s="355"/>
      <c r="H84" s="355"/>
      <c r="I84" s="355"/>
      <c r="J84" s="355"/>
      <c r="K84" s="355"/>
      <c r="L84" s="355"/>
      <c r="M84" s="355"/>
      <c r="N84" s="355"/>
      <c r="O84" s="355"/>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64"/>
      <c r="BF84" s="355"/>
    </row>
    <row r="85" spans="1:58" ht="15.75" customHeight="1">
      <c r="A85" s="358"/>
      <c r="B85" s="358"/>
      <c r="C85" s="358"/>
      <c r="D85" s="358"/>
      <c r="E85" s="358"/>
      <c r="F85" s="358"/>
      <c r="G85" s="358"/>
      <c r="H85" s="358"/>
      <c r="I85" s="358"/>
      <c r="J85" s="358"/>
      <c r="K85" s="358"/>
      <c r="L85" s="358"/>
      <c r="M85" s="358"/>
      <c r="N85" s="358"/>
      <c r="O85" s="358"/>
      <c r="P85" s="371"/>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64"/>
      <c r="BF85" s="355"/>
    </row>
    <row r="86" spans="1:58" ht="15.75" customHeight="1">
      <c r="A86" s="358"/>
      <c r="B86" s="1119" t="s">
        <v>1844</v>
      </c>
      <c r="C86" s="1120"/>
      <c r="D86" s="1120"/>
      <c r="E86" s="1120"/>
      <c r="F86" s="112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0"/>
      <c r="AH86" s="1123"/>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64"/>
      <c r="BF86" s="355"/>
    </row>
    <row r="87" spans="1:58" ht="15.75" customHeight="1">
      <c r="A87" s="358"/>
      <c r="B87" s="1091"/>
      <c r="C87" s="1092"/>
      <c r="D87" s="1092"/>
      <c r="E87" s="1092"/>
      <c r="F87" s="1092"/>
      <c r="G87" s="1092"/>
      <c r="H87" s="1093"/>
      <c r="I87" s="1091" t="s">
        <v>1837</v>
      </c>
      <c r="J87" s="1092"/>
      <c r="K87" s="1092"/>
      <c r="L87" s="1092"/>
      <c r="M87" s="1092"/>
      <c r="N87" s="1093"/>
      <c r="O87" s="1091" t="s">
        <v>1838</v>
      </c>
      <c r="P87" s="1092"/>
      <c r="Q87" s="1092"/>
      <c r="R87" s="1092"/>
      <c r="S87" s="1092"/>
      <c r="T87" s="1092"/>
      <c r="U87" s="1093"/>
      <c r="V87" s="1091" t="s">
        <v>1839</v>
      </c>
      <c r="W87" s="1092"/>
      <c r="X87" s="1092"/>
      <c r="Y87" s="1092"/>
      <c r="Z87" s="1092"/>
      <c r="AA87" s="1093"/>
      <c r="AB87" s="1110" t="s">
        <v>1840</v>
      </c>
      <c r="AC87" s="1092"/>
      <c r="AD87" s="1092"/>
      <c r="AE87" s="1092"/>
      <c r="AF87" s="1092"/>
      <c r="AG87" s="1092"/>
      <c r="AH87" s="1093"/>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64"/>
      <c r="BF87" s="355"/>
    </row>
    <row r="88" spans="1:58" ht="15.75" customHeight="1">
      <c r="A88" s="358"/>
      <c r="B88" s="1091" t="s">
        <v>1841</v>
      </c>
      <c r="C88" s="1092"/>
      <c r="D88" s="1092"/>
      <c r="E88" s="1092"/>
      <c r="F88" s="1092"/>
      <c r="G88" s="1092"/>
      <c r="H88" s="1093"/>
      <c r="I88" s="1094"/>
      <c r="J88" s="895"/>
      <c r="K88" s="895"/>
      <c r="L88" s="895"/>
      <c r="M88" s="895"/>
      <c r="N88" s="940"/>
      <c r="O88" s="1095"/>
      <c r="P88" s="895"/>
      <c r="Q88" s="895"/>
      <c r="R88" s="895"/>
      <c r="S88" s="895"/>
      <c r="T88" s="895"/>
      <c r="U88" s="940"/>
      <c r="V88" s="1095"/>
      <c r="W88" s="895"/>
      <c r="X88" s="895"/>
      <c r="Y88" s="895"/>
      <c r="Z88" s="895"/>
      <c r="AA88" s="891"/>
      <c r="AB88" s="1097"/>
      <c r="AC88" s="895"/>
      <c r="AD88" s="895"/>
      <c r="AE88" s="895"/>
      <c r="AF88" s="895"/>
      <c r="AG88" s="895"/>
      <c r="AH88" s="1096"/>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64"/>
      <c r="BF88" s="355"/>
    </row>
    <row r="89" spans="1:58" ht="15.75" customHeight="1">
      <c r="A89" s="358"/>
      <c r="B89" s="1091" t="s">
        <v>1842</v>
      </c>
      <c r="C89" s="1092"/>
      <c r="D89" s="1092"/>
      <c r="E89" s="1092"/>
      <c r="F89" s="1092"/>
      <c r="G89" s="1092"/>
      <c r="H89" s="1093"/>
      <c r="I89" s="1098"/>
      <c r="J89" s="1099"/>
      <c r="K89" s="1099"/>
      <c r="L89" s="1099"/>
      <c r="M89" s="1099"/>
      <c r="N89" s="1100"/>
      <c r="O89" s="1104"/>
      <c r="P89" s="1099"/>
      <c r="Q89" s="1099"/>
      <c r="R89" s="1099"/>
      <c r="S89" s="1099"/>
      <c r="T89" s="1099"/>
      <c r="U89" s="1100"/>
      <c r="V89" s="1104"/>
      <c r="W89" s="1099"/>
      <c r="X89" s="1099"/>
      <c r="Y89" s="1099"/>
      <c r="Z89" s="1099"/>
      <c r="AA89" s="1109"/>
      <c r="AB89" s="1101"/>
      <c r="AC89" s="1099"/>
      <c r="AD89" s="1099"/>
      <c r="AE89" s="1099"/>
      <c r="AF89" s="1099"/>
      <c r="AG89" s="1099"/>
      <c r="AH89" s="1102"/>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64"/>
      <c r="BF89" s="355"/>
    </row>
    <row r="90" spans="1:58" ht="15.7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64"/>
      <c r="BF90" s="355"/>
    </row>
    <row r="91" spans="1:58" ht="15.75" customHeight="1">
      <c r="A91" s="358"/>
      <c r="B91" s="368" t="s">
        <v>1845</v>
      </c>
      <c r="C91" s="355"/>
      <c r="D91" s="355"/>
      <c r="E91" s="355"/>
      <c r="F91" s="355"/>
      <c r="G91" s="355"/>
      <c r="H91" s="355"/>
      <c r="I91" s="355"/>
      <c r="J91" s="355"/>
      <c r="K91" s="355"/>
      <c r="L91" s="355"/>
      <c r="M91" s="355"/>
      <c r="N91" s="355"/>
      <c r="O91" s="355"/>
      <c r="P91" s="355"/>
      <c r="Q91" s="355"/>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64"/>
      <c r="BF91" s="355"/>
    </row>
    <row r="92" spans="1:58" ht="15.75" customHeight="1">
      <c r="A92" s="358"/>
      <c r="B92" s="358"/>
      <c r="C92" s="358"/>
      <c r="D92" s="358"/>
      <c r="E92" s="358"/>
      <c r="F92" s="358"/>
      <c r="G92" s="358"/>
      <c r="H92" s="358"/>
      <c r="I92" s="358"/>
      <c r="J92" s="358"/>
      <c r="K92" s="358"/>
      <c r="L92" s="358"/>
      <c r="M92" s="358"/>
      <c r="N92" s="358"/>
      <c r="O92" s="358"/>
      <c r="P92" s="371"/>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64"/>
      <c r="BF92" s="355"/>
    </row>
    <row r="93" spans="1:58" ht="15.75" customHeight="1">
      <c r="A93" s="358"/>
      <c r="B93" s="1091" t="s">
        <v>1846</v>
      </c>
      <c r="C93" s="1092"/>
      <c r="D93" s="1092"/>
      <c r="E93" s="1092"/>
      <c r="F93" s="1092"/>
      <c r="G93" s="1092"/>
      <c r="H93" s="1092"/>
      <c r="I93" s="1092"/>
      <c r="J93" s="1092"/>
      <c r="K93" s="1092"/>
      <c r="L93" s="1092"/>
      <c r="M93" s="1092"/>
      <c r="N93" s="1092"/>
      <c r="O93" s="1092"/>
      <c r="P93" s="1092"/>
      <c r="Q93" s="1092"/>
      <c r="R93" s="1092"/>
      <c r="S93" s="1092"/>
      <c r="T93" s="1092"/>
      <c r="U93" s="1092"/>
      <c r="V93" s="1092"/>
      <c r="W93" s="1092"/>
      <c r="X93" s="1092"/>
      <c r="Y93" s="1092"/>
      <c r="Z93" s="1092"/>
      <c r="AA93" s="1092"/>
      <c r="AB93" s="1092"/>
      <c r="AC93" s="1092"/>
      <c r="AD93" s="1092"/>
      <c r="AE93" s="1092"/>
      <c r="AF93" s="1092"/>
      <c r="AG93" s="1092"/>
      <c r="AH93" s="1093"/>
      <c r="AI93" s="358"/>
      <c r="AJ93" s="358"/>
      <c r="AK93" s="358"/>
      <c r="AL93" s="358"/>
      <c r="AM93" s="358"/>
      <c r="AN93" s="358"/>
      <c r="AO93" s="358"/>
      <c r="AP93" s="358"/>
      <c r="AQ93" s="358"/>
      <c r="AR93" s="358"/>
      <c r="AS93" s="358"/>
      <c r="AT93" s="358"/>
      <c r="AU93" s="358"/>
      <c r="AV93" s="358"/>
      <c r="AW93" s="358"/>
      <c r="AX93" s="358"/>
      <c r="AY93" s="358"/>
      <c r="AZ93" s="358"/>
      <c r="BA93" s="358"/>
      <c r="BB93" s="358"/>
      <c r="BC93" s="358"/>
      <c r="BD93" s="358"/>
      <c r="BE93" s="364"/>
      <c r="BF93" s="355"/>
    </row>
    <row r="94" spans="1:58" ht="15.75" customHeight="1">
      <c r="A94" s="358"/>
      <c r="B94" s="1091"/>
      <c r="C94" s="1092"/>
      <c r="D94" s="1092"/>
      <c r="E94" s="1092"/>
      <c r="F94" s="1092"/>
      <c r="G94" s="1092"/>
      <c r="H94" s="1093"/>
      <c r="I94" s="1091" t="s">
        <v>1837</v>
      </c>
      <c r="J94" s="1092"/>
      <c r="K94" s="1092"/>
      <c r="L94" s="1092"/>
      <c r="M94" s="1092"/>
      <c r="N94" s="1093"/>
      <c r="O94" s="1091" t="s">
        <v>1838</v>
      </c>
      <c r="P94" s="1092"/>
      <c r="Q94" s="1092"/>
      <c r="R94" s="1092"/>
      <c r="S94" s="1092"/>
      <c r="T94" s="1092"/>
      <c r="U94" s="1093"/>
      <c r="V94" s="1091" t="s">
        <v>1839</v>
      </c>
      <c r="W94" s="1092"/>
      <c r="X94" s="1092"/>
      <c r="Y94" s="1092"/>
      <c r="Z94" s="1092"/>
      <c r="AA94" s="1093"/>
      <c r="AB94" s="1110" t="s">
        <v>1840</v>
      </c>
      <c r="AC94" s="1092"/>
      <c r="AD94" s="1092"/>
      <c r="AE94" s="1092"/>
      <c r="AF94" s="1092"/>
      <c r="AG94" s="1092"/>
      <c r="AH94" s="1093"/>
      <c r="AI94" s="358"/>
      <c r="AJ94" s="358"/>
      <c r="AK94" s="358"/>
      <c r="AL94" s="358" t="s">
        <v>253</v>
      </c>
      <c r="AM94" s="358"/>
      <c r="AN94" s="358"/>
      <c r="AO94" s="358"/>
      <c r="AP94" s="358"/>
      <c r="AQ94" s="358"/>
      <c r="AR94" s="358"/>
      <c r="AS94" s="358"/>
      <c r="AT94" s="358"/>
      <c r="AU94" s="358"/>
      <c r="AV94" s="358"/>
      <c r="AW94" s="358"/>
      <c r="AX94" s="358"/>
      <c r="AY94" s="358"/>
      <c r="AZ94" s="358"/>
      <c r="BA94" s="358"/>
      <c r="BB94" s="358"/>
      <c r="BC94" s="358"/>
      <c r="BD94" s="358"/>
      <c r="BE94" s="364"/>
      <c r="BF94" s="355"/>
    </row>
    <row r="95" spans="1:58" ht="15.75" customHeight="1">
      <c r="A95" s="358"/>
      <c r="B95" s="1091" t="s">
        <v>1841</v>
      </c>
      <c r="C95" s="1092"/>
      <c r="D95" s="1092"/>
      <c r="E95" s="1092"/>
      <c r="F95" s="1092"/>
      <c r="G95" s="1092"/>
      <c r="H95" s="1093"/>
      <c r="I95" s="1094"/>
      <c r="J95" s="895"/>
      <c r="K95" s="895"/>
      <c r="L95" s="895"/>
      <c r="M95" s="895"/>
      <c r="N95" s="940"/>
      <c r="O95" s="1095"/>
      <c r="P95" s="895"/>
      <c r="Q95" s="895"/>
      <c r="R95" s="895"/>
      <c r="S95" s="895"/>
      <c r="T95" s="895"/>
      <c r="U95" s="940"/>
      <c r="V95" s="1095"/>
      <c r="W95" s="895"/>
      <c r="X95" s="895"/>
      <c r="Y95" s="895"/>
      <c r="Z95" s="895"/>
      <c r="AA95" s="1096"/>
      <c r="AB95" s="1097"/>
      <c r="AC95" s="895"/>
      <c r="AD95" s="895"/>
      <c r="AE95" s="895"/>
      <c r="AF95" s="895"/>
      <c r="AG95" s="895"/>
      <c r="AH95" s="1096"/>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64"/>
      <c r="BF95" s="355"/>
    </row>
    <row r="96" spans="1:58" ht="15.75" customHeight="1">
      <c r="A96" s="358"/>
      <c r="B96" s="1091" t="s">
        <v>1842</v>
      </c>
      <c r="C96" s="1092"/>
      <c r="D96" s="1092"/>
      <c r="E96" s="1092"/>
      <c r="F96" s="1092"/>
      <c r="G96" s="1092"/>
      <c r="H96" s="1093"/>
      <c r="I96" s="1098"/>
      <c r="J96" s="1099"/>
      <c r="K96" s="1099"/>
      <c r="L96" s="1099"/>
      <c r="M96" s="1099"/>
      <c r="N96" s="1100"/>
      <c r="O96" s="1104"/>
      <c r="P96" s="1099"/>
      <c r="Q96" s="1099"/>
      <c r="R96" s="1099"/>
      <c r="S96" s="1099"/>
      <c r="T96" s="1099"/>
      <c r="U96" s="1100"/>
      <c r="V96" s="1104"/>
      <c r="W96" s="1099"/>
      <c r="X96" s="1099"/>
      <c r="Y96" s="1099"/>
      <c r="Z96" s="1099"/>
      <c r="AA96" s="1102"/>
      <c r="AB96" s="1101"/>
      <c r="AC96" s="1099"/>
      <c r="AD96" s="1099"/>
      <c r="AE96" s="1099"/>
      <c r="AF96" s="1099"/>
      <c r="AG96" s="1099"/>
      <c r="AH96" s="1102"/>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c r="BE96" s="364"/>
      <c r="BF96" s="355"/>
    </row>
    <row r="97" spans="1:58" ht="15.7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64"/>
      <c r="BF97" s="355"/>
    </row>
    <row r="98" spans="1:58" ht="15.75" customHeight="1">
      <c r="A98" s="358"/>
      <c r="B98" s="369" t="s">
        <v>1847</v>
      </c>
      <c r="C98" s="369"/>
      <c r="D98" s="369"/>
      <c r="E98" s="369"/>
      <c r="F98" s="369"/>
      <c r="G98" s="369"/>
      <c r="H98" s="369"/>
      <c r="I98" s="369"/>
      <c r="J98" s="369"/>
      <c r="K98" s="369"/>
      <c r="L98" s="369"/>
      <c r="M98" s="369"/>
      <c r="N98" s="369"/>
      <c r="O98" s="369"/>
      <c r="P98" s="369"/>
      <c r="Q98" s="365"/>
      <c r="R98" s="365"/>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64"/>
      <c r="BF98" s="355"/>
    </row>
    <row r="99" spans="1:58" ht="15.7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64"/>
      <c r="BF99" s="355"/>
    </row>
    <row r="100" spans="1:58" ht="15.75" customHeight="1">
      <c r="A100" s="358"/>
      <c r="B100" s="1105" t="s">
        <v>1848</v>
      </c>
      <c r="C100" s="1089"/>
      <c r="D100" s="1089"/>
      <c r="E100" s="1089"/>
      <c r="F100" s="1089"/>
      <c r="G100" s="1089"/>
      <c r="H100" s="1089"/>
      <c r="I100" s="1089"/>
      <c r="J100" s="1089"/>
      <c r="K100" s="1089"/>
      <c r="L100" s="1089"/>
      <c r="M100" s="1089"/>
      <c r="N100" s="1089"/>
      <c r="O100" s="1089"/>
      <c r="P100" s="1089"/>
      <c r="Q100" s="1089"/>
      <c r="R100" s="1089"/>
      <c r="S100" s="1089"/>
      <c r="T100" s="1089"/>
      <c r="U100" s="1106"/>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c r="BE100" s="364"/>
      <c r="BF100" s="355"/>
    </row>
    <row r="101" spans="1:58" ht="15.75" customHeight="1">
      <c r="A101" s="358"/>
      <c r="B101" s="1107"/>
      <c r="C101" s="849"/>
      <c r="D101" s="849"/>
      <c r="E101" s="849"/>
      <c r="F101" s="849"/>
      <c r="G101" s="849"/>
      <c r="H101" s="881"/>
      <c r="I101" s="1108" t="s">
        <v>1838</v>
      </c>
      <c r="J101" s="849"/>
      <c r="K101" s="849"/>
      <c r="L101" s="849"/>
      <c r="M101" s="849"/>
      <c r="N101" s="849"/>
      <c r="O101" s="881"/>
      <c r="P101" s="1108" t="s">
        <v>1849</v>
      </c>
      <c r="Q101" s="849"/>
      <c r="R101" s="849"/>
      <c r="S101" s="849"/>
      <c r="T101" s="849"/>
      <c r="U101" s="881"/>
      <c r="V101" s="358"/>
      <c r="W101" s="358"/>
      <c r="X101" s="358"/>
      <c r="Y101" s="358"/>
      <c r="Z101" s="358"/>
      <c r="AA101" s="358"/>
      <c r="AB101" s="358" t="s">
        <v>253</v>
      </c>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64"/>
      <c r="BF101" s="355"/>
    </row>
    <row r="102" spans="1:58" ht="15.75" customHeight="1">
      <c r="A102" s="358"/>
      <c r="B102" s="1107" t="s">
        <v>1841</v>
      </c>
      <c r="C102" s="849"/>
      <c r="D102" s="849"/>
      <c r="E102" s="849"/>
      <c r="F102" s="849"/>
      <c r="G102" s="849"/>
      <c r="H102" s="881"/>
      <c r="I102" s="1103">
        <v>3</v>
      </c>
      <c r="J102" s="849"/>
      <c r="K102" s="849"/>
      <c r="L102" s="849"/>
      <c r="M102" s="849"/>
      <c r="N102" s="849"/>
      <c r="O102" s="881"/>
      <c r="P102" s="1103">
        <v>9</v>
      </c>
      <c r="Q102" s="849"/>
      <c r="R102" s="849"/>
      <c r="S102" s="849"/>
      <c r="T102" s="849"/>
      <c r="U102" s="881"/>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64"/>
      <c r="BF102" s="355"/>
    </row>
    <row r="103" spans="1:58" ht="15.75" customHeight="1">
      <c r="A103" s="358"/>
      <c r="B103" s="1115" t="s">
        <v>1842</v>
      </c>
      <c r="C103" s="1099"/>
      <c r="D103" s="1099"/>
      <c r="E103" s="1099"/>
      <c r="F103" s="1099"/>
      <c r="G103" s="1099"/>
      <c r="H103" s="1100"/>
      <c r="I103" s="1103">
        <v>312</v>
      </c>
      <c r="J103" s="849"/>
      <c r="K103" s="849"/>
      <c r="L103" s="849"/>
      <c r="M103" s="849"/>
      <c r="N103" s="849"/>
      <c r="O103" s="881"/>
      <c r="P103" s="1103">
        <v>827</v>
      </c>
      <c r="Q103" s="849"/>
      <c r="R103" s="849"/>
      <c r="S103" s="849"/>
      <c r="T103" s="849"/>
      <c r="U103" s="881"/>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c r="BE103" s="364"/>
      <c r="BF103" s="355"/>
    </row>
    <row r="104" spans="1:58" ht="15.75" customHeight="1">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64"/>
      <c r="BF104" s="355"/>
    </row>
    <row r="105" spans="1:58" ht="15.75" customHeight="1">
      <c r="A105" s="358"/>
      <c r="B105" s="1119" t="s">
        <v>1850</v>
      </c>
      <c r="C105" s="1120"/>
      <c r="D105" s="1120"/>
      <c r="E105" s="1120"/>
      <c r="F105" s="1120"/>
      <c r="G105" s="1120"/>
      <c r="H105" s="1120"/>
      <c r="I105" s="1120"/>
      <c r="J105" s="1120"/>
      <c r="K105" s="1120"/>
      <c r="L105" s="1120"/>
      <c r="M105" s="1120"/>
      <c r="N105" s="1120"/>
      <c r="O105" s="1120"/>
      <c r="P105" s="1120"/>
      <c r="Q105" s="1120"/>
      <c r="R105" s="1120"/>
      <c r="S105" s="1120"/>
      <c r="T105" s="1120"/>
      <c r="U105" s="1120"/>
      <c r="V105" s="1120"/>
      <c r="W105" s="1120"/>
      <c r="X105" s="1120"/>
      <c r="Y105" s="1120"/>
      <c r="Z105" s="1120"/>
      <c r="AA105" s="1120"/>
      <c r="AB105" s="1120"/>
      <c r="AC105" s="1120"/>
      <c r="AD105" s="1120"/>
      <c r="AE105" s="1120"/>
      <c r="AF105" s="1121"/>
      <c r="AG105" s="1122" t="s">
        <v>864</v>
      </c>
      <c r="AH105" s="1120"/>
      <c r="AI105" s="1120"/>
      <c r="AJ105" s="1123"/>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64"/>
      <c r="BF105" s="355"/>
    </row>
    <row r="106" spans="1:58" ht="15.75" customHeight="1">
      <c r="A106" s="358"/>
      <c r="B106" s="1124" t="s">
        <v>1851</v>
      </c>
      <c r="C106" s="1092"/>
      <c r="D106" s="1092"/>
      <c r="E106" s="1092"/>
      <c r="F106" s="1092"/>
      <c r="G106" s="1092"/>
      <c r="H106" s="1092"/>
      <c r="I106" s="1092"/>
      <c r="J106" s="1092"/>
      <c r="K106" s="1092"/>
      <c r="L106" s="1092"/>
      <c r="M106" s="1092"/>
      <c r="N106" s="1092"/>
      <c r="O106" s="1092"/>
      <c r="P106" s="1092"/>
      <c r="Q106" s="1093"/>
      <c r="R106" s="1125" t="s">
        <v>2586</v>
      </c>
      <c r="S106" s="1092"/>
      <c r="T106" s="1092"/>
      <c r="U106" s="1092"/>
      <c r="V106" s="1092"/>
      <c r="W106" s="1092"/>
      <c r="X106" s="1092"/>
      <c r="Y106" s="1092"/>
      <c r="Z106" s="1092"/>
      <c r="AA106" s="1092"/>
      <c r="AB106" s="1092"/>
      <c r="AC106" s="1092"/>
      <c r="AD106" s="1092"/>
      <c r="AE106" s="1092"/>
      <c r="AF106" s="1092"/>
      <c r="AG106" s="1092"/>
      <c r="AH106" s="1092"/>
      <c r="AI106" s="1092"/>
      <c r="AJ106" s="1092"/>
      <c r="AK106" s="1092"/>
      <c r="AL106" s="1092"/>
      <c r="AM106" s="1092"/>
      <c r="AN106" s="1092"/>
      <c r="AO106" s="1092"/>
      <c r="AP106" s="1092"/>
      <c r="AQ106" s="1092"/>
      <c r="AR106" s="1092"/>
      <c r="AS106" s="1092"/>
      <c r="AT106" s="1092"/>
      <c r="AU106" s="1092"/>
      <c r="AV106" s="1092"/>
      <c r="AW106" s="1092"/>
      <c r="AX106" s="1093"/>
      <c r="AY106" s="358"/>
      <c r="AZ106" s="819"/>
      <c r="BA106" s="358"/>
      <c r="BB106" s="358"/>
      <c r="BC106" s="358"/>
      <c r="BD106" s="358"/>
      <c r="BE106" s="364"/>
      <c r="BF106" s="355"/>
    </row>
    <row r="107" spans="1:58" ht="15.75" customHeight="1">
      <c r="A107" s="358"/>
      <c r="B107" s="1126" t="s">
        <v>2585</v>
      </c>
      <c r="C107" s="1127"/>
      <c r="D107" s="1127"/>
      <c r="E107" s="1127"/>
      <c r="F107" s="1127"/>
      <c r="G107" s="1127"/>
      <c r="H107" s="1127"/>
      <c r="I107" s="1127"/>
      <c r="J107" s="1127"/>
      <c r="K107" s="1127"/>
      <c r="L107" s="1127"/>
      <c r="M107" s="1127"/>
      <c r="N107" s="1127"/>
      <c r="O107" s="1127"/>
      <c r="P107" s="1127"/>
      <c r="Q107" s="1127"/>
      <c r="R107" s="1127"/>
      <c r="S107" s="1127"/>
      <c r="T107" s="1127"/>
      <c r="U107" s="1127"/>
      <c r="V107" s="1127"/>
      <c r="W107" s="1127"/>
      <c r="X107" s="1127"/>
      <c r="Y107" s="1127"/>
      <c r="Z107" s="1127"/>
      <c r="AA107" s="1127"/>
      <c r="AB107" s="1127"/>
      <c r="AC107" s="1127"/>
      <c r="AD107" s="1127"/>
      <c r="AE107" s="1127"/>
      <c r="AF107" s="1127"/>
      <c r="AG107" s="1127"/>
      <c r="AH107" s="1127"/>
      <c r="AI107" s="1127"/>
      <c r="AJ107" s="1127"/>
      <c r="AK107" s="1127"/>
      <c r="AL107" s="1127"/>
      <c r="AM107" s="1127"/>
      <c r="AN107" s="1127"/>
      <c r="AO107" s="1127"/>
      <c r="AP107" s="1127"/>
      <c r="AQ107" s="1127"/>
      <c r="AR107" s="1127"/>
      <c r="AS107" s="1127"/>
      <c r="AT107" s="1127"/>
      <c r="AU107" s="1127"/>
      <c r="AV107" s="1127"/>
      <c r="AW107" s="1127"/>
      <c r="AX107" s="1128"/>
      <c r="AY107" s="358"/>
      <c r="AZ107" s="358"/>
      <c r="BA107" s="358"/>
      <c r="BB107" s="358"/>
      <c r="BC107" s="358"/>
      <c r="BD107" s="358"/>
      <c r="BE107" s="364"/>
      <c r="BF107" s="355"/>
    </row>
    <row r="108" spans="1:58" ht="15.75" customHeight="1">
      <c r="A108" s="358"/>
      <c r="B108" s="1129"/>
      <c r="C108" s="832"/>
      <c r="D108" s="832"/>
      <c r="E108" s="832"/>
      <c r="F108" s="832"/>
      <c r="G108" s="832"/>
      <c r="H108" s="832"/>
      <c r="I108" s="832"/>
      <c r="J108" s="832"/>
      <c r="K108" s="832"/>
      <c r="L108" s="832"/>
      <c r="M108" s="832"/>
      <c r="N108" s="832"/>
      <c r="O108" s="832"/>
      <c r="P108" s="832"/>
      <c r="Q108" s="832"/>
      <c r="R108" s="832"/>
      <c r="S108" s="832"/>
      <c r="T108" s="832"/>
      <c r="U108" s="832"/>
      <c r="V108" s="832"/>
      <c r="W108" s="832"/>
      <c r="X108" s="832"/>
      <c r="Y108" s="832"/>
      <c r="Z108" s="832"/>
      <c r="AA108" s="832"/>
      <c r="AB108" s="832"/>
      <c r="AC108" s="832"/>
      <c r="AD108" s="832"/>
      <c r="AE108" s="832"/>
      <c r="AF108" s="832"/>
      <c r="AG108" s="832"/>
      <c r="AH108" s="832"/>
      <c r="AI108" s="832"/>
      <c r="AJ108" s="832"/>
      <c r="AK108" s="832"/>
      <c r="AL108" s="832"/>
      <c r="AM108" s="832"/>
      <c r="AN108" s="832"/>
      <c r="AO108" s="832"/>
      <c r="AP108" s="832"/>
      <c r="AQ108" s="832"/>
      <c r="AR108" s="832"/>
      <c r="AS108" s="832"/>
      <c r="AT108" s="832"/>
      <c r="AU108" s="832"/>
      <c r="AV108" s="832"/>
      <c r="AW108" s="832"/>
      <c r="AX108" s="1130"/>
      <c r="AY108" s="358"/>
      <c r="AZ108" s="358"/>
      <c r="BA108" s="358"/>
      <c r="BB108" s="358"/>
      <c r="BC108" s="358"/>
      <c r="BD108" s="358"/>
      <c r="BE108" s="364"/>
      <c r="BF108" s="355"/>
    </row>
    <row r="109" spans="1:58" ht="15.75" customHeight="1">
      <c r="A109" s="358"/>
      <c r="B109" s="1129"/>
      <c r="C109" s="832"/>
      <c r="D109" s="832"/>
      <c r="E109" s="832"/>
      <c r="F109" s="832"/>
      <c r="G109" s="832"/>
      <c r="H109" s="832"/>
      <c r="I109" s="832"/>
      <c r="J109" s="832"/>
      <c r="K109" s="832"/>
      <c r="L109" s="832"/>
      <c r="M109" s="832"/>
      <c r="N109" s="832"/>
      <c r="O109" s="832"/>
      <c r="P109" s="832"/>
      <c r="Q109" s="832"/>
      <c r="R109" s="832"/>
      <c r="S109" s="832"/>
      <c r="T109" s="832"/>
      <c r="U109" s="832"/>
      <c r="V109" s="832"/>
      <c r="W109" s="832"/>
      <c r="X109" s="832"/>
      <c r="Y109" s="832"/>
      <c r="Z109" s="832"/>
      <c r="AA109" s="832"/>
      <c r="AB109" s="832"/>
      <c r="AC109" s="832"/>
      <c r="AD109" s="832"/>
      <c r="AE109" s="832"/>
      <c r="AF109" s="832"/>
      <c r="AG109" s="832"/>
      <c r="AH109" s="832"/>
      <c r="AI109" s="832"/>
      <c r="AJ109" s="832"/>
      <c r="AK109" s="832"/>
      <c r="AL109" s="832"/>
      <c r="AM109" s="832"/>
      <c r="AN109" s="832"/>
      <c r="AO109" s="832"/>
      <c r="AP109" s="832"/>
      <c r="AQ109" s="832"/>
      <c r="AR109" s="832"/>
      <c r="AS109" s="832"/>
      <c r="AT109" s="832"/>
      <c r="AU109" s="832"/>
      <c r="AV109" s="832"/>
      <c r="AW109" s="832"/>
      <c r="AX109" s="1130"/>
      <c r="AY109" s="358"/>
      <c r="AZ109" s="358"/>
      <c r="BA109" s="358"/>
      <c r="BB109" s="358"/>
      <c r="BC109" s="358"/>
      <c r="BD109" s="358"/>
      <c r="BE109" s="364"/>
      <c r="BF109" s="355"/>
    </row>
    <row r="110" spans="1:58" ht="15.75" customHeight="1">
      <c r="A110" s="358"/>
      <c r="B110" s="1129"/>
      <c r="C110" s="832"/>
      <c r="D110" s="832"/>
      <c r="E110" s="832"/>
      <c r="F110" s="832"/>
      <c r="G110" s="832"/>
      <c r="H110" s="832"/>
      <c r="I110" s="832"/>
      <c r="J110" s="832"/>
      <c r="K110" s="832"/>
      <c r="L110" s="832"/>
      <c r="M110" s="832"/>
      <c r="N110" s="832"/>
      <c r="O110" s="832"/>
      <c r="P110" s="832"/>
      <c r="Q110" s="832"/>
      <c r="R110" s="832"/>
      <c r="S110" s="832"/>
      <c r="T110" s="832"/>
      <c r="U110" s="832"/>
      <c r="V110" s="832"/>
      <c r="W110" s="832"/>
      <c r="X110" s="832"/>
      <c r="Y110" s="832"/>
      <c r="Z110" s="832"/>
      <c r="AA110" s="832"/>
      <c r="AB110" s="832"/>
      <c r="AC110" s="832"/>
      <c r="AD110" s="832"/>
      <c r="AE110" s="832"/>
      <c r="AF110" s="832"/>
      <c r="AG110" s="832"/>
      <c r="AH110" s="832"/>
      <c r="AI110" s="832"/>
      <c r="AJ110" s="832"/>
      <c r="AK110" s="832"/>
      <c r="AL110" s="832"/>
      <c r="AM110" s="832"/>
      <c r="AN110" s="832"/>
      <c r="AO110" s="832"/>
      <c r="AP110" s="832"/>
      <c r="AQ110" s="832"/>
      <c r="AR110" s="832"/>
      <c r="AS110" s="832"/>
      <c r="AT110" s="832"/>
      <c r="AU110" s="832"/>
      <c r="AV110" s="832"/>
      <c r="AW110" s="832"/>
      <c r="AX110" s="1130"/>
      <c r="AY110" s="358"/>
      <c r="AZ110" s="358"/>
      <c r="BA110" s="358"/>
      <c r="BB110" s="358"/>
      <c r="BC110" s="358"/>
      <c r="BD110" s="358"/>
      <c r="BE110" s="364"/>
      <c r="BF110" s="355"/>
    </row>
    <row r="111" spans="1:58" ht="15.75" customHeight="1">
      <c r="A111" s="358"/>
      <c r="B111" s="1129"/>
      <c r="C111" s="832"/>
      <c r="D111" s="832"/>
      <c r="E111" s="832"/>
      <c r="F111" s="832"/>
      <c r="G111" s="832"/>
      <c r="H111" s="832"/>
      <c r="I111" s="832"/>
      <c r="J111" s="832"/>
      <c r="K111" s="832"/>
      <c r="L111" s="832"/>
      <c r="M111" s="832"/>
      <c r="N111" s="832"/>
      <c r="O111" s="832"/>
      <c r="P111" s="832"/>
      <c r="Q111" s="832"/>
      <c r="R111" s="832"/>
      <c r="S111" s="832"/>
      <c r="T111" s="832"/>
      <c r="U111" s="832"/>
      <c r="V111" s="832"/>
      <c r="W111" s="832"/>
      <c r="X111" s="832"/>
      <c r="Y111" s="832"/>
      <c r="Z111" s="832"/>
      <c r="AA111" s="832"/>
      <c r="AB111" s="832"/>
      <c r="AC111" s="832"/>
      <c r="AD111" s="832"/>
      <c r="AE111" s="832"/>
      <c r="AF111" s="832"/>
      <c r="AG111" s="832"/>
      <c r="AH111" s="832"/>
      <c r="AI111" s="832"/>
      <c r="AJ111" s="832"/>
      <c r="AK111" s="832"/>
      <c r="AL111" s="832"/>
      <c r="AM111" s="832"/>
      <c r="AN111" s="832"/>
      <c r="AO111" s="832"/>
      <c r="AP111" s="832"/>
      <c r="AQ111" s="832"/>
      <c r="AR111" s="832"/>
      <c r="AS111" s="832"/>
      <c r="AT111" s="832"/>
      <c r="AU111" s="832"/>
      <c r="AV111" s="832"/>
      <c r="AW111" s="832"/>
      <c r="AX111" s="1130"/>
      <c r="AY111" s="358"/>
      <c r="AZ111" s="358"/>
      <c r="BA111" s="358"/>
      <c r="BB111" s="358"/>
      <c r="BC111" s="358"/>
      <c r="BD111" s="358"/>
      <c r="BE111" s="364"/>
      <c r="BF111" s="355"/>
    </row>
    <row r="112" spans="1:58" ht="15.75" customHeight="1">
      <c r="A112" s="358"/>
      <c r="B112" s="1129"/>
      <c r="C112" s="832"/>
      <c r="D112" s="832"/>
      <c r="E112" s="832"/>
      <c r="F112" s="832"/>
      <c r="G112" s="832"/>
      <c r="H112" s="832"/>
      <c r="I112" s="832"/>
      <c r="J112" s="832"/>
      <c r="K112" s="832"/>
      <c r="L112" s="832"/>
      <c r="M112" s="832"/>
      <c r="N112" s="832"/>
      <c r="O112" s="832"/>
      <c r="P112" s="832"/>
      <c r="Q112" s="832"/>
      <c r="R112" s="832"/>
      <c r="S112" s="832"/>
      <c r="T112" s="832"/>
      <c r="U112" s="832"/>
      <c r="V112" s="832"/>
      <c r="W112" s="832"/>
      <c r="X112" s="832"/>
      <c r="Y112" s="832"/>
      <c r="Z112" s="832"/>
      <c r="AA112" s="832"/>
      <c r="AB112" s="832"/>
      <c r="AC112" s="832"/>
      <c r="AD112" s="832"/>
      <c r="AE112" s="832"/>
      <c r="AF112" s="832"/>
      <c r="AG112" s="832"/>
      <c r="AH112" s="832"/>
      <c r="AI112" s="832"/>
      <c r="AJ112" s="832"/>
      <c r="AK112" s="832"/>
      <c r="AL112" s="832"/>
      <c r="AM112" s="832"/>
      <c r="AN112" s="832"/>
      <c r="AO112" s="832"/>
      <c r="AP112" s="832"/>
      <c r="AQ112" s="832"/>
      <c r="AR112" s="832"/>
      <c r="AS112" s="832"/>
      <c r="AT112" s="832"/>
      <c r="AU112" s="832"/>
      <c r="AV112" s="832"/>
      <c r="AW112" s="832"/>
      <c r="AX112" s="1130"/>
      <c r="AY112" s="358"/>
      <c r="AZ112" s="358"/>
      <c r="BA112" s="358"/>
      <c r="BB112" s="358"/>
      <c r="BC112" s="358"/>
      <c r="BD112" s="358"/>
      <c r="BE112" s="364"/>
      <c r="BF112" s="355"/>
    </row>
    <row r="113" spans="1:58" ht="15.75" customHeight="1">
      <c r="A113" s="358"/>
      <c r="B113" s="1129"/>
      <c r="C113" s="832"/>
      <c r="D113" s="832"/>
      <c r="E113" s="832"/>
      <c r="F113" s="832"/>
      <c r="G113" s="832"/>
      <c r="H113" s="832"/>
      <c r="I113" s="832"/>
      <c r="J113" s="832"/>
      <c r="K113" s="832"/>
      <c r="L113" s="832"/>
      <c r="M113" s="832"/>
      <c r="N113" s="832"/>
      <c r="O113" s="832"/>
      <c r="P113" s="832"/>
      <c r="Q113" s="832"/>
      <c r="R113" s="832"/>
      <c r="S113" s="832"/>
      <c r="T113" s="832"/>
      <c r="U113" s="832"/>
      <c r="V113" s="832"/>
      <c r="W113" s="832"/>
      <c r="X113" s="832"/>
      <c r="Y113" s="832"/>
      <c r="Z113" s="832"/>
      <c r="AA113" s="832"/>
      <c r="AB113" s="832"/>
      <c r="AC113" s="832"/>
      <c r="AD113" s="832"/>
      <c r="AE113" s="832"/>
      <c r="AF113" s="832"/>
      <c r="AG113" s="832"/>
      <c r="AH113" s="832"/>
      <c r="AI113" s="832"/>
      <c r="AJ113" s="832"/>
      <c r="AK113" s="832"/>
      <c r="AL113" s="832"/>
      <c r="AM113" s="832"/>
      <c r="AN113" s="832"/>
      <c r="AO113" s="832"/>
      <c r="AP113" s="832"/>
      <c r="AQ113" s="832"/>
      <c r="AR113" s="832"/>
      <c r="AS113" s="832"/>
      <c r="AT113" s="832"/>
      <c r="AU113" s="832"/>
      <c r="AV113" s="832"/>
      <c r="AW113" s="832"/>
      <c r="AX113" s="1130"/>
      <c r="AY113" s="358"/>
      <c r="AZ113" s="358"/>
      <c r="BA113" s="358"/>
      <c r="BB113" s="358"/>
      <c r="BC113" s="358"/>
      <c r="BD113" s="358"/>
      <c r="BE113" s="364"/>
      <c r="BF113" s="355"/>
    </row>
    <row r="114" spans="1:58" ht="15.75" customHeight="1">
      <c r="A114" s="358"/>
      <c r="B114" s="1129"/>
      <c r="C114" s="832"/>
      <c r="D114" s="832"/>
      <c r="E114" s="832"/>
      <c r="F114" s="832"/>
      <c r="G114" s="832"/>
      <c r="H114" s="832"/>
      <c r="I114" s="832"/>
      <c r="J114" s="832"/>
      <c r="K114" s="832"/>
      <c r="L114" s="832"/>
      <c r="M114" s="832"/>
      <c r="N114" s="832"/>
      <c r="O114" s="832"/>
      <c r="P114" s="832"/>
      <c r="Q114" s="832"/>
      <c r="R114" s="832"/>
      <c r="S114" s="832"/>
      <c r="T114" s="832"/>
      <c r="U114" s="832"/>
      <c r="V114" s="832"/>
      <c r="W114" s="832"/>
      <c r="X114" s="832"/>
      <c r="Y114" s="832"/>
      <c r="Z114" s="832"/>
      <c r="AA114" s="832"/>
      <c r="AB114" s="832"/>
      <c r="AC114" s="832"/>
      <c r="AD114" s="832"/>
      <c r="AE114" s="832"/>
      <c r="AF114" s="832"/>
      <c r="AG114" s="832"/>
      <c r="AH114" s="832"/>
      <c r="AI114" s="832"/>
      <c r="AJ114" s="832"/>
      <c r="AK114" s="832"/>
      <c r="AL114" s="832"/>
      <c r="AM114" s="832"/>
      <c r="AN114" s="832"/>
      <c r="AO114" s="832"/>
      <c r="AP114" s="832"/>
      <c r="AQ114" s="832"/>
      <c r="AR114" s="832"/>
      <c r="AS114" s="832"/>
      <c r="AT114" s="832"/>
      <c r="AU114" s="832"/>
      <c r="AV114" s="832"/>
      <c r="AW114" s="832"/>
      <c r="AX114" s="1130"/>
      <c r="AY114" s="358"/>
      <c r="AZ114" s="358"/>
      <c r="BA114" s="358"/>
      <c r="BB114" s="358"/>
      <c r="BC114" s="358"/>
      <c r="BD114" s="358"/>
      <c r="BE114" s="364"/>
      <c r="BF114" s="355"/>
    </row>
    <row r="115" spans="1:58" ht="15.75" customHeight="1">
      <c r="A115" s="358"/>
      <c r="B115" s="1129"/>
      <c r="C115" s="832"/>
      <c r="D115" s="832"/>
      <c r="E115" s="832"/>
      <c r="F115" s="832"/>
      <c r="G115" s="832"/>
      <c r="H115" s="832"/>
      <c r="I115" s="832"/>
      <c r="J115" s="832"/>
      <c r="K115" s="832"/>
      <c r="L115" s="832"/>
      <c r="M115" s="832"/>
      <c r="N115" s="832"/>
      <c r="O115" s="832"/>
      <c r="P115" s="832"/>
      <c r="Q115" s="832"/>
      <c r="R115" s="832"/>
      <c r="S115" s="832"/>
      <c r="T115" s="832"/>
      <c r="U115" s="832"/>
      <c r="V115" s="832"/>
      <c r="W115" s="832"/>
      <c r="X115" s="832"/>
      <c r="Y115" s="832"/>
      <c r="Z115" s="832"/>
      <c r="AA115" s="832"/>
      <c r="AB115" s="832"/>
      <c r="AC115" s="832"/>
      <c r="AD115" s="832"/>
      <c r="AE115" s="832"/>
      <c r="AF115" s="832"/>
      <c r="AG115" s="832"/>
      <c r="AH115" s="832"/>
      <c r="AI115" s="832"/>
      <c r="AJ115" s="832"/>
      <c r="AK115" s="832"/>
      <c r="AL115" s="832"/>
      <c r="AM115" s="832"/>
      <c r="AN115" s="832"/>
      <c r="AO115" s="832"/>
      <c r="AP115" s="832"/>
      <c r="AQ115" s="832"/>
      <c r="AR115" s="832"/>
      <c r="AS115" s="832"/>
      <c r="AT115" s="832"/>
      <c r="AU115" s="832"/>
      <c r="AV115" s="832"/>
      <c r="AW115" s="832"/>
      <c r="AX115" s="1130"/>
      <c r="AY115" s="358"/>
      <c r="AZ115" s="358"/>
      <c r="BA115" s="358"/>
      <c r="BB115" s="358"/>
      <c r="BC115" s="358"/>
      <c r="BD115" s="358"/>
      <c r="BE115" s="364"/>
      <c r="BF115" s="355"/>
    </row>
    <row r="116" spans="1:58" ht="15.75" customHeight="1">
      <c r="A116" s="358"/>
      <c r="B116" s="1131"/>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132"/>
      <c r="AM116" s="1132"/>
      <c r="AN116" s="1132"/>
      <c r="AO116" s="1132"/>
      <c r="AP116" s="1132"/>
      <c r="AQ116" s="1132"/>
      <c r="AR116" s="1132"/>
      <c r="AS116" s="1132"/>
      <c r="AT116" s="1132"/>
      <c r="AU116" s="1132"/>
      <c r="AV116" s="1132"/>
      <c r="AW116" s="1132"/>
      <c r="AX116" s="1133"/>
      <c r="AY116" s="358"/>
      <c r="AZ116" s="358"/>
      <c r="BA116" s="358"/>
      <c r="BB116" s="358"/>
      <c r="BC116" s="358"/>
      <c r="BD116" s="358"/>
      <c r="BE116" s="364"/>
      <c r="BF116" s="355"/>
    </row>
    <row r="117" spans="1:58" ht="15.75" customHeight="1">
      <c r="A117" s="358"/>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8"/>
      <c r="AD117" s="358"/>
      <c r="AE117" s="358"/>
      <c r="AF117" s="358"/>
      <c r="AG117" s="358"/>
      <c r="AH117" s="358"/>
      <c r="AI117" s="358"/>
      <c r="AJ117" s="358"/>
      <c r="AK117" s="358"/>
      <c r="AL117" s="358"/>
      <c r="AM117" s="358"/>
      <c r="AN117" s="358"/>
      <c r="AO117" s="358"/>
      <c r="AP117" s="358"/>
      <c r="AQ117" s="358"/>
      <c r="AR117" s="358"/>
      <c r="AS117" s="358"/>
      <c r="AT117" s="358"/>
      <c r="AU117" s="358"/>
      <c r="AV117" s="358"/>
      <c r="AW117" s="358"/>
      <c r="AX117" s="358"/>
      <c r="AY117" s="358"/>
      <c r="AZ117" s="358"/>
      <c r="BA117" s="358"/>
      <c r="BB117" s="358"/>
      <c r="BC117" s="358"/>
      <c r="BD117" s="358"/>
      <c r="BE117" s="364"/>
      <c r="BF117" s="355"/>
    </row>
    <row r="118" spans="1:58" ht="15.75" customHeight="1">
      <c r="A118" s="355"/>
      <c r="B118" s="368" t="s">
        <v>1852</v>
      </c>
      <c r="C118" s="368"/>
      <c r="D118" s="368"/>
      <c r="E118" s="368"/>
      <c r="F118" s="368"/>
      <c r="G118" s="368"/>
      <c r="H118" s="368"/>
      <c r="I118" s="368"/>
      <c r="J118" s="368"/>
      <c r="K118" s="368"/>
      <c r="L118" s="368"/>
      <c r="M118" s="368"/>
      <c r="N118" s="365"/>
      <c r="O118" s="365"/>
      <c r="P118" s="358"/>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58"/>
      <c r="AN118" s="358"/>
      <c r="AO118" s="358"/>
      <c r="AP118" s="358"/>
      <c r="AQ118" s="358"/>
      <c r="AR118" s="358"/>
      <c r="AS118" s="358"/>
      <c r="AT118" s="358"/>
      <c r="AU118" s="358"/>
      <c r="AV118" s="358"/>
      <c r="AW118" s="358"/>
      <c r="AX118" s="358"/>
      <c r="AY118" s="358"/>
      <c r="AZ118" s="358"/>
      <c r="BA118" s="358"/>
      <c r="BB118" s="358"/>
      <c r="BC118" s="358"/>
      <c r="BD118" s="358"/>
      <c r="BE118" s="364"/>
      <c r="BF118" s="355"/>
    </row>
    <row r="119" spans="1:58" ht="15.75" customHeight="1">
      <c r="A119" s="358"/>
      <c r="B119" s="358"/>
      <c r="C119" s="358"/>
      <c r="D119" s="358"/>
      <c r="E119" s="358"/>
      <c r="F119" s="358"/>
      <c r="G119" s="358"/>
      <c r="H119" s="358"/>
      <c r="I119" s="358"/>
      <c r="J119" s="358"/>
      <c r="K119" s="358"/>
      <c r="L119" s="358"/>
      <c r="M119" s="358"/>
      <c r="N119" s="358"/>
      <c r="O119" s="358"/>
      <c r="P119" s="365"/>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58"/>
      <c r="AN119" s="358"/>
      <c r="AO119" s="358"/>
      <c r="AP119" s="358"/>
      <c r="AQ119" s="358"/>
      <c r="AR119" s="358"/>
      <c r="AS119" s="358"/>
      <c r="AT119" s="358"/>
      <c r="AU119" s="358"/>
      <c r="AV119" s="358"/>
      <c r="AW119" s="358"/>
      <c r="AX119" s="358"/>
      <c r="AY119" s="358"/>
      <c r="AZ119" s="358"/>
      <c r="BA119" s="358"/>
      <c r="BB119" s="358"/>
      <c r="BC119" s="358"/>
      <c r="BD119" s="358"/>
      <c r="BE119" s="364"/>
      <c r="BF119" s="355"/>
    </row>
    <row r="120" spans="1:58" ht="15.75" customHeight="1">
      <c r="A120" s="358"/>
      <c r="B120" s="1105" t="s">
        <v>1853</v>
      </c>
      <c r="C120" s="1089"/>
      <c r="D120" s="1089"/>
      <c r="E120" s="1089"/>
      <c r="F120" s="1089"/>
      <c r="G120" s="1089"/>
      <c r="H120" s="1089"/>
      <c r="I120" s="1089"/>
      <c r="J120" s="1089"/>
      <c r="K120" s="1089"/>
      <c r="L120" s="1089"/>
      <c r="M120" s="1089"/>
      <c r="N120" s="1089"/>
      <c r="O120" s="1089"/>
      <c r="P120" s="1089"/>
      <c r="Q120" s="1089"/>
      <c r="R120" s="1089"/>
      <c r="S120" s="1089"/>
      <c r="T120" s="1089"/>
      <c r="U120" s="1106"/>
      <c r="V120" s="358"/>
      <c r="W120" s="358"/>
      <c r="X120" s="358"/>
      <c r="Y120" s="358"/>
      <c r="Z120" s="358"/>
      <c r="AA120" s="358"/>
      <c r="AB120" s="358"/>
      <c r="AC120" s="358" t="s">
        <v>253</v>
      </c>
      <c r="AD120" s="358"/>
      <c r="AE120" s="358"/>
      <c r="AF120" s="358"/>
      <c r="AG120" s="358"/>
      <c r="AH120" s="358"/>
      <c r="AI120" s="358"/>
      <c r="AJ120" s="358"/>
      <c r="AK120" s="358"/>
      <c r="AL120" s="358"/>
      <c r="AM120" s="358"/>
      <c r="AN120" s="358"/>
      <c r="AO120" s="358"/>
      <c r="AP120" s="358"/>
      <c r="AQ120" s="358"/>
      <c r="AR120" s="358"/>
      <c r="AS120" s="358"/>
      <c r="AT120" s="358"/>
      <c r="AU120" s="358"/>
      <c r="AV120" s="358"/>
      <c r="AW120" s="358"/>
      <c r="AX120" s="358"/>
      <c r="AY120" s="358"/>
      <c r="AZ120" s="358"/>
      <c r="BA120" s="358"/>
      <c r="BB120" s="358"/>
      <c r="BC120" s="358"/>
      <c r="BD120" s="358"/>
      <c r="BE120" s="364"/>
      <c r="BF120" s="355"/>
    </row>
    <row r="121" spans="1:58" ht="15.75" customHeight="1">
      <c r="A121" s="358"/>
      <c r="B121" s="1107"/>
      <c r="C121" s="849"/>
      <c r="D121" s="849"/>
      <c r="E121" s="849"/>
      <c r="F121" s="849"/>
      <c r="G121" s="849"/>
      <c r="H121" s="881"/>
      <c r="I121" s="1108" t="s">
        <v>1838</v>
      </c>
      <c r="J121" s="849"/>
      <c r="K121" s="849"/>
      <c r="L121" s="849"/>
      <c r="M121" s="849"/>
      <c r="N121" s="849"/>
      <c r="O121" s="881"/>
      <c r="P121" s="1108" t="s">
        <v>1849</v>
      </c>
      <c r="Q121" s="849"/>
      <c r="R121" s="849"/>
      <c r="S121" s="849"/>
      <c r="T121" s="849"/>
      <c r="U121" s="881"/>
      <c r="V121" s="358"/>
      <c r="W121" s="358"/>
      <c r="X121" s="358"/>
      <c r="Y121" s="358"/>
      <c r="Z121" s="358"/>
      <c r="AA121" s="358"/>
      <c r="AB121" s="358"/>
      <c r="AC121" s="358"/>
      <c r="AD121" s="358" t="s">
        <v>253</v>
      </c>
      <c r="AE121" s="358"/>
      <c r="AF121" s="358"/>
      <c r="AG121" s="358"/>
      <c r="AH121" s="358"/>
      <c r="AI121" s="358"/>
      <c r="AJ121" s="358"/>
      <c r="AK121" s="358"/>
      <c r="AL121" s="358"/>
      <c r="AM121" s="358"/>
      <c r="AN121" s="358"/>
      <c r="AO121" s="358"/>
      <c r="AP121" s="358"/>
      <c r="AQ121" s="358"/>
      <c r="AR121" s="358"/>
      <c r="AS121" s="358"/>
      <c r="AT121" s="358"/>
      <c r="AU121" s="358"/>
      <c r="AV121" s="358"/>
      <c r="AW121" s="358"/>
      <c r="AX121" s="358"/>
      <c r="AY121" s="358"/>
      <c r="AZ121" s="358"/>
      <c r="BA121" s="358"/>
      <c r="BB121" s="358"/>
      <c r="BC121" s="358"/>
      <c r="BD121" s="358"/>
      <c r="BE121" s="364"/>
      <c r="BF121" s="355"/>
    </row>
    <row r="122" spans="1:58" ht="15.75" customHeight="1">
      <c r="A122" s="358"/>
      <c r="B122" s="1107" t="s">
        <v>1841</v>
      </c>
      <c r="C122" s="849"/>
      <c r="D122" s="849"/>
      <c r="E122" s="849"/>
      <c r="F122" s="849"/>
      <c r="G122" s="849"/>
      <c r="H122" s="881"/>
      <c r="I122" s="1103"/>
      <c r="J122" s="849"/>
      <c r="K122" s="849"/>
      <c r="L122" s="849"/>
      <c r="M122" s="849"/>
      <c r="N122" s="849"/>
      <c r="O122" s="881"/>
      <c r="P122" s="1103"/>
      <c r="Q122" s="849"/>
      <c r="R122" s="849"/>
      <c r="S122" s="849"/>
      <c r="T122" s="849"/>
      <c r="U122" s="881"/>
      <c r="V122" s="358"/>
      <c r="W122" s="358"/>
      <c r="X122" s="358"/>
      <c r="Y122" s="358"/>
      <c r="Z122" s="358"/>
      <c r="AA122" s="358"/>
      <c r="AB122" s="358"/>
      <c r="AC122" s="358"/>
      <c r="AD122" s="358"/>
      <c r="AE122" s="358"/>
      <c r="AF122" s="358"/>
      <c r="AG122" s="358"/>
      <c r="AH122" s="358"/>
      <c r="AI122" s="358"/>
      <c r="AJ122" s="358"/>
      <c r="AK122" s="358"/>
      <c r="AL122" s="358"/>
      <c r="AM122" s="358"/>
      <c r="AN122" s="358"/>
      <c r="AO122" s="358"/>
      <c r="AP122" s="358"/>
      <c r="AQ122" s="358"/>
      <c r="AR122" s="358"/>
      <c r="AS122" s="358"/>
      <c r="AT122" s="358"/>
      <c r="AU122" s="358"/>
      <c r="AV122" s="358"/>
      <c r="AW122" s="358"/>
      <c r="AX122" s="358"/>
      <c r="AY122" s="358"/>
      <c r="AZ122" s="358"/>
      <c r="BA122" s="358"/>
      <c r="BB122" s="358"/>
      <c r="BC122" s="358"/>
      <c r="BD122" s="358"/>
      <c r="BE122" s="364"/>
      <c r="BF122" s="355"/>
    </row>
    <row r="123" spans="1:58" ht="15.75" customHeight="1">
      <c r="A123" s="358"/>
      <c r="B123" s="1115" t="s">
        <v>1842</v>
      </c>
      <c r="C123" s="1099"/>
      <c r="D123" s="1099"/>
      <c r="E123" s="1099"/>
      <c r="F123" s="1099"/>
      <c r="G123" s="1099"/>
      <c r="H123" s="1100"/>
      <c r="I123" s="1103"/>
      <c r="J123" s="849"/>
      <c r="K123" s="849"/>
      <c r="L123" s="849"/>
      <c r="M123" s="849"/>
      <c r="N123" s="849"/>
      <c r="O123" s="881"/>
      <c r="P123" s="1103"/>
      <c r="Q123" s="849"/>
      <c r="R123" s="849"/>
      <c r="S123" s="849"/>
      <c r="T123" s="849"/>
      <c r="U123" s="881"/>
      <c r="V123" s="358"/>
      <c r="W123" s="358"/>
      <c r="X123" s="358"/>
      <c r="Y123" s="358"/>
      <c r="Z123" s="358"/>
      <c r="AA123" s="358"/>
      <c r="AB123" s="358"/>
      <c r="AC123" s="358"/>
      <c r="AD123" s="358"/>
      <c r="AE123" s="358"/>
      <c r="AF123" s="358"/>
      <c r="AG123" s="358"/>
      <c r="AH123" s="358"/>
      <c r="AI123" s="358"/>
      <c r="AJ123" s="358"/>
      <c r="AK123" s="358"/>
      <c r="AL123" s="358"/>
      <c r="AM123" s="358"/>
      <c r="AN123" s="358"/>
      <c r="AO123" s="358"/>
      <c r="AP123" s="358"/>
      <c r="AQ123" s="358"/>
      <c r="AR123" s="358"/>
      <c r="AS123" s="358"/>
      <c r="AT123" s="358"/>
      <c r="AU123" s="358"/>
      <c r="AV123" s="358"/>
      <c r="AW123" s="358"/>
      <c r="AX123" s="358"/>
      <c r="AY123" s="358"/>
      <c r="AZ123" s="358"/>
      <c r="BA123" s="358"/>
      <c r="BB123" s="358"/>
      <c r="BC123" s="358"/>
      <c r="BD123" s="358"/>
      <c r="BE123" s="364"/>
      <c r="BF123" s="355"/>
    </row>
    <row r="124" spans="1:58" ht="15.75" customHeight="1">
      <c r="A124" s="358"/>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8"/>
      <c r="AD124" s="358"/>
      <c r="AE124" s="358"/>
      <c r="AF124" s="358"/>
      <c r="AG124" s="358"/>
      <c r="AH124" s="358"/>
      <c r="AI124" s="358"/>
      <c r="AJ124" s="358"/>
      <c r="AK124" s="358"/>
      <c r="AL124" s="358"/>
      <c r="AM124" s="358"/>
      <c r="AN124" s="358"/>
      <c r="AO124" s="358"/>
      <c r="AP124" s="358"/>
      <c r="AQ124" s="358"/>
      <c r="AR124" s="358"/>
      <c r="AS124" s="358"/>
      <c r="AT124" s="358"/>
      <c r="AU124" s="358"/>
      <c r="AV124" s="358"/>
      <c r="AW124" s="358"/>
      <c r="AX124" s="358"/>
      <c r="AY124" s="358"/>
      <c r="AZ124" s="358"/>
      <c r="BA124" s="358"/>
      <c r="BB124" s="358"/>
      <c r="BC124" s="358"/>
      <c r="BD124" s="358"/>
      <c r="BE124" s="364"/>
      <c r="BF124" s="355"/>
    </row>
    <row r="125" spans="1:58" ht="15.75" customHeight="1">
      <c r="A125" s="358"/>
      <c r="B125" s="358"/>
      <c r="C125" s="1116" t="s">
        <v>1854</v>
      </c>
      <c r="D125" s="1089"/>
      <c r="E125" s="1089"/>
      <c r="F125" s="1089"/>
      <c r="G125" s="1089"/>
      <c r="H125" s="1089"/>
      <c r="I125" s="1089"/>
      <c r="J125" s="1089"/>
      <c r="K125" s="1089"/>
      <c r="L125" s="1089"/>
      <c r="M125" s="1089"/>
      <c r="N125" s="1089"/>
      <c r="O125" s="1089"/>
      <c r="P125" s="1089"/>
      <c r="Q125" s="1089"/>
      <c r="R125" s="1089"/>
      <c r="S125" s="1089"/>
      <c r="T125" s="1089"/>
      <c r="U125" s="1089"/>
      <c r="V125" s="1089"/>
      <c r="W125" s="1089"/>
      <c r="X125" s="1089"/>
      <c r="Y125" s="1089"/>
      <c r="Z125" s="1089"/>
      <c r="AA125" s="1089"/>
      <c r="AB125" s="1089"/>
      <c r="AC125" s="1089"/>
      <c r="AD125" s="1089"/>
      <c r="AE125" s="1089"/>
      <c r="AF125" s="1089"/>
      <c r="AG125" s="1090"/>
      <c r="AH125" s="358"/>
      <c r="AI125" s="358"/>
      <c r="AJ125" s="358"/>
      <c r="AK125" s="358"/>
      <c r="AL125" s="358"/>
      <c r="AM125" s="358"/>
      <c r="AN125" s="358"/>
      <c r="AO125" s="358"/>
      <c r="AP125" s="358"/>
      <c r="AQ125" s="358"/>
      <c r="AR125" s="358"/>
      <c r="AS125" s="358"/>
      <c r="AT125" s="358"/>
      <c r="AU125" s="358"/>
      <c r="AV125" s="358"/>
      <c r="AW125" s="358"/>
      <c r="AX125" s="358"/>
      <c r="AY125" s="358"/>
      <c r="AZ125" s="358"/>
      <c r="BA125" s="358"/>
      <c r="BB125" s="358"/>
      <c r="BC125" s="358"/>
      <c r="BD125" s="358"/>
      <c r="BE125" s="364"/>
      <c r="BF125" s="355"/>
    </row>
    <row r="126" spans="1:58" ht="15.75" customHeight="1">
      <c r="A126" s="358"/>
      <c r="B126" s="358"/>
      <c r="C126" s="1117" t="s">
        <v>1855</v>
      </c>
      <c r="D126" s="849"/>
      <c r="E126" s="849"/>
      <c r="F126" s="849"/>
      <c r="G126" s="849"/>
      <c r="H126" s="849"/>
      <c r="I126" s="849"/>
      <c r="J126" s="849"/>
      <c r="K126" s="849"/>
      <c r="L126" s="849"/>
      <c r="M126" s="849"/>
      <c r="N126" s="849"/>
      <c r="O126" s="849"/>
      <c r="P126" s="881"/>
      <c r="Q126" s="1118" t="s">
        <v>1856</v>
      </c>
      <c r="R126" s="849"/>
      <c r="S126" s="881"/>
      <c r="T126" s="1113" t="s">
        <v>1857</v>
      </c>
      <c r="U126" s="849"/>
      <c r="V126" s="849"/>
      <c r="W126" s="849"/>
      <c r="X126" s="849"/>
      <c r="Y126" s="849"/>
      <c r="Z126" s="849"/>
      <c r="AA126" s="881"/>
      <c r="AB126" s="1114" t="s">
        <v>1858</v>
      </c>
      <c r="AC126" s="1099"/>
      <c r="AD126" s="1099"/>
      <c r="AE126" s="1099"/>
      <c r="AF126" s="1099"/>
      <c r="AG126" s="1102"/>
      <c r="AH126" s="358"/>
      <c r="AI126" s="358"/>
      <c r="AJ126" s="358"/>
      <c r="AK126" s="358"/>
      <c r="AL126" s="358"/>
      <c r="AM126" s="358"/>
      <c r="AN126" s="358"/>
      <c r="AO126" s="358"/>
      <c r="AP126" s="358"/>
      <c r="AQ126" s="358"/>
      <c r="AR126" s="358"/>
      <c r="AS126" s="358"/>
      <c r="AT126" s="358"/>
      <c r="AU126" s="358"/>
      <c r="AV126" s="358"/>
      <c r="AW126" s="358"/>
      <c r="AX126" s="358"/>
      <c r="AY126" s="358"/>
      <c r="AZ126" s="358"/>
      <c r="BA126" s="358"/>
      <c r="BB126" s="358"/>
      <c r="BC126" s="358"/>
      <c r="BD126" s="358"/>
      <c r="BE126" s="364"/>
      <c r="BF126" s="355"/>
    </row>
    <row r="127" spans="1:58" ht="15.75" customHeight="1">
      <c r="A127" s="358"/>
      <c r="B127" s="358"/>
      <c r="C127" s="1084" t="s">
        <v>1859</v>
      </c>
      <c r="D127" s="849"/>
      <c r="E127" s="849"/>
      <c r="F127" s="849"/>
      <c r="G127" s="849"/>
      <c r="H127" s="849"/>
      <c r="I127" s="849"/>
      <c r="J127" s="849"/>
      <c r="K127" s="849"/>
      <c r="L127" s="849"/>
      <c r="M127" s="849"/>
      <c r="N127" s="849"/>
      <c r="O127" s="849"/>
      <c r="P127" s="881"/>
      <c r="Q127" s="1111">
        <v>55</v>
      </c>
      <c r="R127" s="849"/>
      <c r="S127" s="881"/>
      <c r="T127" s="1086"/>
      <c r="U127" s="849"/>
      <c r="V127" s="849"/>
      <c r="W127" s="849"/>
      <c r="X127" s="849"/>
      <c r="Y127" s="849"/>
      <c r="Z127" s="849"/>
      <c r="AA127" s="898"/>
      <c r="AB127" s="372"/>
      <c r="AC127" s="373"/>
      <c r="AD127" s="373"/>
      <c r="AE127" s="373"/>
      <c r="AF127" s="373"/>
      <c r="AG127" s="374"/>
      <c r="AH127" s="358"/>
      <c r="AI127" s="358"/>
      <c r="AJ127" s="358"/>
      <c r="AK127" s="358"/>
      <c r="AL127" s="358"/>
      <c r="AM127" s="358"/>
      <c r="AN127" s="358"/>
      <c r="AO127" s="358"/>
      <c r="AP127" s="358"/>
      <c r="AQ127" s="358"/>
      <c r="AR127" s="358"/>
      <c r="AS127" s="358"/>
      <c r="AT127" s="358"/>
      <c r="AU127" s="358"/>
      <c r="AV127" s="358"/>
      <c r="AW127" s="358"/>
      <c r="AX127" s="358"/>
      <c r="AY127" s="358"/>
      <c r="AZ127" s="358"/>
      <c r="BA127" s="358"/>
      <c r="BB127" s="358"/>
      <c r="BC127" s="358"/>
      <c r="BD127" s="358"/>
      <c r="BE127" s="364"/>
      <c r="BF127" s="355"/>
    </row>
    <row r="128" spans="1:58" ht="15.75" customHeight="1">
      <c r="A128" s="358"/>
      <c r="B128" s="358"/>
      <c r="C128" s="1084" t="s">
        <v>1295</v>
      </c>
      <c r="D128" s="849"/>
      <c r="E128" s="849"/>
      <c r="F128" s="849"/>
      <c r="G128" s="849"/>
      <c r="H128" s="849"/>
      <c r="I128" s="849"/>
      <c r="J128" s="849"/>
      <c r="K128" s="849"/>
      <c r="L128" s="849"/>
      <c r="M128" s="849"/>
      <c r="N128" s="849"/>
      <c r="O128" s="849"/>
      <c r="P128" s="881"/>
      <c r="Q128" s="1111">
        <v>55</v>
      </c>
      <c r="R128" s="849"/>
      <c r="S128" s="881"/>
      <c r="T128" s="1112" t="e">
        <f ca="1">_xludf.CONCAT(Application!AC515,"/", Application!AH515)</f>
        <v>#NAME?</v>
      </c>
      <c r="U128" s="849"/>
      <c r="V128" s="849"/>
      <c r="W128" s="849"/>
      <c r="X128" s="849"/>
      <c r="Y128" s="849"/>
      <c r="Z128" s="849"/>
      <c r="AA128" s="898"/>
      <c r="AB128" s="375"/>
      <c r="AC128" s="376"/>
      <c r="AD128" s="376"/>
      <c r="AE128" s="376"/>
      <c r="AF128" s="376"/>
      <c r="AG128" s="377"/>
      <c r="AH128" s="358"/>
      <c r="AI128" s="358"/>
      <c r="AJ128" s="358"/>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c r="BE128" s="364"/>
      <c r="BF128" s="355"/>
    </row>
    <row r="129" spans="1:58" ht="15.75" customHeight="1">
      <c r="A129" s="358"/>
      <c r="B129" s="358"/>
      <c r="C129" s="1084" t="s">
        <v>1860</v>
      </c>
      <c r="D129" s="849"/>
      <c r="E129" s="849"/>
      <c r="F129" s="849"/>
      <c r="G129" s="849"/>
      <c r="H129" s="849"/>
      <c r="I129" s="849"/>
      <c r="J129" s="849"/>
      <c r="K129" s="849"/>
      <c r="L129" s="849"/>
      <c r="M129" s="849"/>
      <c r="N129" s="849"/>
      <c r="O129" s="849"/>
      <c r="P129" s="881"/>
      <c r="Q129" s="1111">
        <v>55</v>
      </c>
      <c r="R129" s="849"/>
      <c r="S129" s="881"/>
      <c r="T129" s="1086"/>
      <c r="U129" s="849"/>
      <c r="V129" s="849"/>
      <c r="W129" s="849"/>
      <c r="X129" s="849"/>
      <c r="Y129" s="849"/>
      <c r="Z129" s="849"/>
      <c r="AA129" s="898"/>
      <c r="AB129" s="375"/>
      <c r="AC129" s="376"/>
      <c r="AD129" s="376"/>
      <c r="AE129" s="376"/>
      <c r="AF129" s="376"/>
      <c r="AG129" s="377"/>
      <c r="AH129" s="358"/>
      <c r="AI129" s="358"/>
      <c r="AJ129" s="358"/>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c r="BE129" s="364"/>
      <c r="BF129" s="355"/>
    </row>
    <row r="130" spans="1:58" ht="15.75" customHeight="1">
      <c r="A130" s="358"/>
      <c r="B130" s="358"/>
      <c r="C130" s="1084" t="s">
        <v>1861</v>
      </c>
      <c r="D130" s="849"/>
      <c r="E130" s="849"/>
      <c r="F130" s="849"/>
      <c r="G130" s="849"/>
      <c r="H130" s="849"/>
      <c r="I130" s="849"/>
      <c r="J130" s="849"/>
      <c r="K130" s="849"/>
      <c r="L130" s="849"/>
      <c r="M130" s="849"/>
      <c r="N130" s="849"/>
      <c r="O130" s="849"/>
      <c r="P130" s="881"/>
      <c r="Q130" s="1085"/>
      <c r="R130" s="849"/>
      <c r="S130" s="881"/>
      <c r="T130" s="1086"/>
      <c r="U130" s="849"/>
      <c r="V130" s="849"/>
      <c r="W130" s="849"/>
      <c r="X130" s="849"/>
      <c r="Y130" s="849"/>
      <c r="Z130" s="849"/>
      <c r="AA130" s="898"/>
      <c r="AB130" s="378"/>
      <c r="AC130" s="379"/>
      <c r="AD130" s="379"/>
      <c r="AE130" s="379"/>
      <c r="AF130" s="379"/>
      <c r="AG130" s="380"/>
      <c r="AH130" s="358"/>
      <c r="AI130" s="358"/>
      <c r="AJ130" s="358"/>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c r="BE130" s="364"/>
      <c r="BF130" s="355"/>
    </row>
    <row r="131" spans="1:58" ht="15.75" customHeight="1">
      <c r="A131" s="358"/>
      <c r="B131" s="358"/>
      <c r="C131" s="1084" t="s">
        <v>1816</v>
      </c>
      <c r="D131" s="849"/>
      <c r="E131" s="849"/>
      <c r="F131" s="849"/>
      <c r="G131" s="849"/>
      <c r="H131" s="849"/>
      <c r="I131" s="849"/>
      <c r="J131" s="849"/>
      <c r="K131" s="849"/>
      <c r="L131" s="849"/>
      <c r="M131" s="849"/>
      <c r="N131" s="849"/>
      <c r="O131" s="849"/>
      <c r="P131" s="881"/>
      <c r="Q131" s="1087">
        <f>Application!AG400</f>
        <v>0</v>
      </c>
      <c r="R131" s="849"/>
      <c r="S131" s="881"/>
      <c r="T131" s="1086"/>
      <c r="U131" s="849"/>
      <c r="V131" s="849"/>
      <c r="W131" s="849"/>
      <c r="X131" s="849"/>
      <c r="Y131" s="849"/>
      <c r="Z131" s="849"/>
      <c r="AA131" s="881"/>
      <c r="AB131" s="1088">
        <f>Application!AE401</f>
        <v>0</v>
      </c>
      <c r="AC131" s="1089"/>
      <c r="AD131" s="1089"/>
      <c r="AE131" s="1089"/>
      <c r="AF131" s="1089"/>
      <c r="AG131" s="1090"/>
      <c r="AH131" s="358"/>
      <c r="AI131" s="358"/>
      <c r="AJ131" s="358"/>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c r="BE131" s="364"/>
      <c r="BF131" s="355"/>
    </row>
    <row r="132" spans="1:58" ht="15.75" customHeight="1">
      <c r="A132" s="358"/>
      <c r="B132" s="358"/>
      <c r="C132" s="1200" t="s">
        <v>232</v>
      </c>
      <c r="D132" s="1099"/>
      <c r="E132" s="1100"/>
      <c r="F132" s="1166" t="s">
        <v>1862</v>
      </c>
      <c r="G132" s="849"/>
      <c r="H132" s="849"/>
      <c r="I132" s="849"/>
      <c r="J132" s="849"/>
      <c r="K132" s="849"/>
      <c r="L132" s="849"/>
      <c r="M132" s="849"/>
      <c r="N132" s="849"/>
      <c r="O132" s="849"/>
      <c r="P132" s="881"/>
      <c r="Q132" s="1111">
        <v>55</v>
      </c>
      <c r="R132" s="849"/>
      <c r="S132" s="881"/>
      <c r="T132" s="1086"/>
      <c r="U132" s="849"/>
      <c r="V132" s="849"/>
      <c r="W132" s="849"/>
      <c r="X132" s="849"/>
      <c r="Y132" s="849"/>
      <c r="Z132" s="849"/>
      <c r="AA132" s="881"/>
      <c r="AB132" s="1199"/>
      <c r="AC132" s="849"/>
      <c r="AD132" s="849"/>
      <c r="AE132" s="849"/>
      <c r="AF132" s="849"/>
      <c r="AG132" s="1146"/>
      <c r="AH132" s="358"/>
      <c r="AI132" s="358"/>
      <c r="AJ132" s="358"/>
      <c r="AK132" s="358" t="s">
        <v>253</v>
      </c>
      <c r="AL132" s="358"/>
      <c r="AM132" s="358"/>
      <c r="AN132" s="358"/>
      <c r="AO132" s="358"/>
      <c r="AP132" s="358"/>
      <c r="AQ132" s="358"/>
      <c r="AR132" s="358"/>
      <c r="AS132" s="358"/>
      <c r="AT132" s="358"/>
      <c r="AU132" s="358"/>
      <c r="AV132" s="358"/>
      <c r="AW132" s="358"/>
      <c r="AX132" s="358"/>
      <c r="AY132" s="358"/>
      <c r="AZ132" s="358"/>
      <c r="BA132" s="358"/>
      <c r="BB132" s="358"/>
      <c r="BC132" s="358"/>
      <c r="BD132" s="358"/>
      <c r="BE132" s="364"/>
      <c r="BF132" s="355"/>
    </row>
    <row r="133" spans="1:58" ht="15.75" customHeight="1">
      <c r="A133" s="358"/>
      <c r="B133" s="358"/>
      <c r="C133" s="1200" t="s">
        <v>232</v>
      </c>
      <c r="D133" s="1099"/>
      <c r="E133" s="1100"/>
      <c r="F133" s="1166" t="s">
        <v>1862</v>
      </c>
      <c r="G133" s="849"/>
      <c r="H133" s="849"/>
      <c r="I133" s="849"/>
      <c r="J133" s="849"/>
      <c r="K133" s="849"/>
      <c r="L133" s="849"/>
      <c r="M133" s="849"/>
      <c r="N133" s="849"/>
      <c r="O133" s="849"/>
      <c r="P133" s="881"/>
      <c r="Q133" s="1111">
        <v>55</v>
      </c>
      <c r="R133" s="849"/>
      <c r="S133" s="881"/>
      <c r="T133" s="1086"/>
      <c r="U133" s="849"/>
      <c r="V133" s="849"/>
      <c r="W133" s="849"/>
      <c r="X133" s="849"/>
      <c r="Y133" s="849"/>
      <c r="Z133" s="849"/>
      <c r="AA133" s="881"/>
      <c r="AB133" s="1199"/>
      <c r="AC133" s="849"/>
      <c r="AD133" s="849"/>
      <c r="AE133" s="849"/>
      <c r="AF133" s="849"/>
      <c r="AG133" s="1146"/>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64"/>
      <c r="BF133" s="355"/>
    </row>
    <row r="134" spans="1:58" ht="15.75" customHeight="1">
      <c r="A134" s="358"/>
      <c r="B134" s="358"/>
      <c r="C134" s="1200" t="s">
        <v>232</v>
      </c>
      <c r="D134" s="1099"/>
      <c r="E134" s="1100"/>
      <c r="F134" s="1191" t="s">
        <v>1862</v>
      </c>
      <c r="G134" s="1099"/>
      <c r="H134" s="1099"/>
      <c r="I134" s="1099"/>
      <c r="J134" s="1099"/>
      <c r="K134" s="1099"/>
      <c r="L134" s="1099"/>
      <c r="M134" s="1099"/>
      <c r="N134" s="1099"/>
      <c r="O134" s="1099"/>
      <c r="P134" s="1100"/>
      <c r="Q134" s="1101">
        <v>55</v>
      </c>
      <c r="R134" s="1099"/>
      <c r="S134" s="1100"/>
      <c r="T134" s="1150"/>
      <c r="U134" s="1099"/>
      <c r="V134" s="1099"/>
      <c r="W134" s="1099"/>
      <c r="X134" s="1099"/>
      <c r="Y134" s="1099"/>
      <c r="Z134" s="1099"/>
      <c r="AA134" s="1100"/>
      <c r="AB134" s="1202"/>
      <c r="AC134" s="1099"/>
      <c r="AD134" s="1099"/>
      <c r="AE134" s="1099"/>
      <c r="AF134" s="1099"/>
      <c r="AG134" s="1102"/>
      <c r="AH134" s="358"/>
      <c r="AI134" s="358"/>
      <c r="AJ134" s="358"/>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c r="BE134" s="364"/>
      <c r="BF134" s="355"/>
    </row>
    <row r="135" spans="1:58" ht="15.75" customHeight="1">
      <c r="A135" s="358"/>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c r="AR135" s="358"/>
      <c r="AS135" s="358"/>
      <c r="AT135" s="358"/>
      <c r="AU135" s="358"/>
      <c r="AV135" s="358"/>
      <c r="AW135" s="358"/>
      <c r="AX135" s="358"/>
      <c r="AY135" s="358"/>
      <c r="AZ135" s="358"/>
      <c r="BA135" s="358"/>
      <c r="BB135" s="358"/>
      <c r="BC135" s="358"/>
      <c r="BD135" s="358"/>
      <c r="BE135" s="364"/>
      <c r="BF135" s="355"/>
    </row>
    <row r="136" spans="1:58" ht="15.75" customHeight="1">
      <c r="A136" s="358"/>
      <c r="B136" s="358"/>
      <c r="C136" s="1091" t="s">
        <v>1863</v>
      </c>
      <c r="D136" s="1092"/>
      <c r="E136" s="1092"/>
      <c r="F136" s="1092"/>
      <c r="G136" s="1092"/>
      <c r="H136" s="1092"/>
      <c r="I136" s="1092"/>
      <c r="J136" s="1092"/>
      <c r="K136" s="1092"/>
      <c r="L136" s="1092"/>
      <c r="M136" s="1092"/>
      <c r="N136" s="1093"/>
      <c r="O136" s="358"/>
      <c r="P136" s="1203" t="s">
        <v>1864</v>
      </c>
      <c r="Q136" s="1089"/>
      <c r="R136" s="1089"/>
      <c r="S136" s="1089"/>
      <c r="T136" s="1089"/>
      <c r="U136" s="1089"/>
      <c r="V136" s="1089"/>
      <c r="W136" s="1089"/>
      <c r="X136" s="1089"/>
      <c r="Y136" s="1089"/>
      <c r="Z136" s="1089"/>
      <c r="AA136" s="1089"/>
      <c r="AB136" s="1089"/>
      <c r="AC136" s="1089"/>
      <c r="AD136" s="1089"/>
      <c r="AE136" s="1089"/>
      <c r="AF136" s="1089"/>
      <c r="AG136" s="1089"/>
      <c r="AH136" s="1089"/>
      <c r="AI136" s="1089"/>
      <c r="AJ136" s="1089"/>
      <c r="AK136" s="1089"/>
      <c r="AL136" s="1089"/>
      <c r="AM136" s="1089"/>
      <c r="AN136" s="1089"/>
      <c r="AO136" s="1090"/>
      <c r="AP136" s="358"/>
      <c r="AQ136" s="358"/>
      <c r="AR136" s="358"/>
      <c r="AS136" s="358"/>
      <c r="AT136" s="358"/>
      <c r="AU136" s="358"/>
      <c r="AV136" s="358"/>
      <c r="AW136" s="358"/>
      <c r="AX136" s="358"/>
      <c r="AY136" s="358"/>
      <c r="AZ136" s="358"/>
      <c r="BA136" s="358"/>
      <c r="BB136" s="358"/>
      <c r="BC136" s="358"/>
      <c r="BD136" s="358"/>
      <c r="BE136" s="364"/>
      <c r="BF136" s="355"/>
    </row>
    <row r="137" spans="1:58" ht="15.75" customHeight="1">
      <c r="A137" s="358"/>
      <c r="B137" s="358"/>
      <c r="C137" s="1119" t="s">
        <v>1865</v>
      </c>
      <c r="D137" s="1120"/>
      <c r="E137" s="1120"/>
      <c r="F137" s="1120"/>
      <c r="G137" s="1120"/>
      <c r="H137" s="1123"/>
      <c r="I137" s="1119" t="s">
        <v>1866</v>
      </c>
      <c r="J137" s="1120"/>
      <c r="K137" s="1120"/>
      <c r="L137" s="1120"/>
      <c r="M137" s="1120"/>
      <c r="N137" s="1123"/>
      <c r="O137" s="358"/>
      <c r="P137" s="1198"/>
      <c r="Q137" s="883"/>
      <c r="R137" s="883"/>
      <c r="S137" s="883"/>
      <c r="T137" s="883"/>
      <c r="U137" s="883"/>
      <c r="V137" s="883"/>
      <c r="W137" s="883"/>
      <c r="X137" s="883"/>
      <c r="Y137" s="883"/>
      <c r="Z137" s="883"/>
      <c r="AA137" s="883"/>
      <c r="AB137" s="883"/>
      <c r="AC137" s="883"/>
      <c r="AD137" s="883"/>
      <c r="AE137" s="883"/>
      <c r="AF137" s="883"/>
      <c r="AG137" s="883"/>
      <c r="AH137" s="883"/>
      <c r="AI137" s="883"/>
      <c r="AJ137" s="883"/>
      <c r="AK137" s="883"/>
      <c r="AL137" s="883"/>
      <c r="AM137" s="883"/>
      <c r="AN137" s="883"/>
      <c r="AO137" s="1135"/>
      <c r="AP137" s="358"/>
      <c r="AQ137" s="358"/>
      <c r="AR137" s="358"/>
      <c r="AS137" s="358"/>
      <c r="AT137" s="358"/>
      <c r="AU137" s="358"/>
      <c r="AV137" s="358"/>
      <c r="AW137" s="358"/>
      <c r="AX137" s="358"/>
      <c r="AY137" s="358"/>
      <c r="AZ137" s="358"/>
      <c r="BA137" s="358"/>
      <c r="BB137" s="358"/>
      <c r="BC137" s="358"/>
      <c r="BD137" s="358"/>
      <c r="BE137" s="364"/>
      <c r="BF137" s="355"/>
    </row>
    <row r="138" spans="1:58" ht="15.75" customHeight="1">
      <c r="A138" s="358"/>
      <c r="B138" s="358"/>
      <c r="C138" s="1111"/>
      <c r="D138" s="849"/>
      <c r="E138" s="849"/>
      <c r="F138" s="849"/>
      <c r="G138" s="849"/>
      <c r="H138" s="881"/>
      <c r="I138" s="1086"/>
      <c r="J138" s="849"/>
      <c r="K138" s="849"/>
      <c r="L138" s="849"/>
      <c r="M138" s="849"/>
      <c r="N138" s="881"/>
      <c r="O138" s="358"/>
      <c r="P138" s="1129"/>
      <c r="Q138" s="832"/>
      <c r="R138" s="832"/>
      <c r="S138" s="832"/>
      <c r="T138" s="832"/>
      <c r="U138" s="832"/>
      <c r="V138" s="832"/>
      <c r="W138" s="832"/>
      <c r="X138" s="832"/>
      <c r="Y138" s="832"/>
      <c r="Z138" s="832"/>
      <c r="AA138" s="832"/>
      <c r="AB138" s="832"/>
      <c r="AC138" s="832"/>
      <c r="AD138" s="832"/>
      <c r="AE138" s="832"/>
      <c r="AF138" s="832"/>
      <c r="AG138" s="832"/>
      <c r="AH138" s="832"/>
      <c r="AI138" s="832"/>
      <c r="AJ138" s="832"/>
      <c r="AK138" s="832"/>
      <c r="AL138" s="832"/>
      <c r="AM138" s="832"/>
      <c r="AN138" s="832"/>
      <c r="AO138" s="1130"/>
      <c r="AP138" s="358"/>
      <c r="AQ138" s="358"/>
      <c r="AR138" s="358"/>
      <c r="AS138" s="358"/>
      <c r="AT138" s="358"/>
      <c r="AU138" s="358"/>
      <c r="AV138" s="358"/>
      <c r="AW138" s="358"/>
      <c r="AX138" s="358"/>
      <c r="AY138" s="358"/>
      <c r="AZ138" s="358"/>
      <c r="BA138" s="358"/>
      <c r="BB138" s="358"/>
      <c r="BC138" s="358"/>
      <c r="BD138" s="358"/>
      <c r="BE138" s="364"/>
      <c r="BF138" s="355"/>
    </row>
    <row r="139" spans="1:58" ht="15.75" customHeight="1">
      <c r="A139" s="358"/>
      <c r="B139" s="358"/>
      <c r="C139" s="1111"/>
      <c r="D139" s="849"/>
      <c r="E139" s="849"/>
      <c r="F139" s="849"/>
      <c r="G139" s="849"/>
      <c r="H139" s="881"/>
      <c r="I139" s="1086"/>
      <c r="J139" s="849"/>
      <c r="K139" s="849"/>
      <c r="L139" s="849"/>
      <c r="M139" s="849"/>
      <c r="N139" s="881"/>
      <c r="O139" s="358"/>
      <c r="P139" s="1129"/>
      <c r="Q139" s="832"/>
      <c r="R139" s="832"/>
      <c r="S139" s="832"/>
      <c r="T139" s="832"/>
      <c r="U139" s="832"/>
      <c r="V139" s="832"/>
      <c r="W139" s="832"/>
      <c r="X139" s="832"/>
      <c r="Y139" s="832"/>
      <c r="Z139" s="832"/>
      <c r="AA139" s="832"/>
      <c r="AB139" s="832"/>
      <c r="AC139" s="832"/>
      <c r="AD139" s="832"/>
      <c r="AE139" s="832"/>
      <c r="AF139" s="832"/>
      <c r="AG139" s="832"/>
      <c r="AH139" s="832"/>
      <c r="AI139" s="832"/>
      <c r="AJ139" s="832"/>
      <c r="AK139" s="832"/>
      <c r="AL139" s="832"/>
      <c r="AM139" s="832"/>
      <c r="AN139" s="832"/>
      <c r="AO139" s="1130"/>
      <c r="AP139" s="358"/>
      <c r="AQ139" s="358"/>
      <c r="AR139" s="358"/>
      <c r="AS139" s="358"/>
      <c r="AT139" s="358"/>
      <c r="AU139" s="358"/>
      <c r="AV139" s="358"/>
      <c r="AW139" s="358"/>
      <c r="AX139" s="358"/>
      <c r="AY139" s="358"/>
      <c r="AZ139" s="358"/>
      <c r="BA139" s="358"/>
      <c r="BB139" s="358"/>
      <c r="BC139" s="358"/>
      <c r="BD139" s="358"/>
      <c r="BE139" s="364"/>
      <c r="BF139" s="355"/>
    </row>
    <row r="140" spans="1:58" ht="15.75" customHeight="1">
      <c r="A140" s="358"/>
      <c r="B140" s="358"/>
      <c r="C140" s="1111"/>
      <c r="D140" s="849"/>
      <c r="E140" s="849"/>
      <c r="F140" s="849"/>
      <c r="G140" s="849"/>
      <c r="H140" s="881"/>
      <c r="I140" s="1086"/>
      <c r="J140" s="849"/>
      <c r="K140" s="849"/>
      <c r="L140" s="849"/>
      <c r="M140" s="849"/>
      <c r="N140" s="881"/>
      <c r="O140" s="358"/>
      <c r="P140" s="1129"/>
      <c r="Q140" s="832"/>
      <c r="R140" s="832"/>
      <c r="S140" s="832"/>
      <c r="T140" s="832"/>
      <c r="U140" s="832"/>
      <c r="V140" s="832"/>
      <c r="W140" s="832"/>
      <c r="X140" s="832"/>
      <c r="Y140" s="832"/>
      <c r="Z140" s="832"/>
      <c r="AA140" s="832"/>
      <c r="AB140" s="832"/>
      <c r="AC140" s="832"/>
      <c r="AD140" s="832"/>
      <c r="AE140" s="832"/>
      <c r="AF140" s="832"/>
      <c r="AG140" s="832"/>
      <c r="AH140" s="832"/>
      <c r="AI140" s="832"/>
      <c r="AJ140" s="832"/>
      <c r="AK140" s="832"/>
      <c r="AL140" s="832"/>
      <c r="AM140" s="832"/>
      <c r="AN140" s="832"/>
      <c r="AO140" s="1130"/>
      <c r="AP140" s="358"/>
      <c r="AQ140" s="358"/>
      <c r="AR140" s="358"/>
      <c r="AS140" s="358"/>
      <c r="AT140" s="358"/>
      <c r="AU140" s="358"/>
      <c r="AV140" s="358"/>
      <c r="AW140" s="358"/>
      <c r="AX140" s="358"/>
      <c r="AY140" s="358"/>
      <c r="AZ140" s="358"/>
      <c r="BA140" s="358"/>
      <c r="BB140" s="358"/>
      <c r="BC140" s="358"/>
      <c r="BD140" s="358"/>
      <c r="BE140" s="364"/>
      <c r="BF140" s="355"/>
    </row>
    <row r="141" spans="1:58" ht="15.75" customHeight="1">
      <c r="A141" s="358"/>
      <c r="B141" s="358"/>
      <c r="C141" s="1111"/>
      <c r="D141" s="849"/>
      <c r="E141" s="849"/>
      <c r="F141" s="849"/>
      <c r="G141" s="849"/>
      <c r="H141" s="881"/>
      <c r="I141" s="1086"/>
      <c r="J141" s="849"/>
      <c r="K141" s="849"/>
      <c r="L141" s="849"/>
      <c r="M141" s="849"/>
      <c r="N141" s="881"/>
      <c r="O141" s="358"/>
      <c r="P141" s="1129"/>
      <c r="Q141" s="832"/>
      <c r="R141" s="832"/>
      <c r="S141" s="832"/>
      <c r="T141" s="832"/>
      <c r="U141" s="832"/>
      <c r="V141" s="832"/>
      <c r="W141" s="832"/>
      <c r="X141" s="832"/>
      <c r="Y141" s="832"/>
      <c r="Z141" s="832"/>
      <c r="AA141" s="832"/>
      <c r="AB141" s="832"/>
      <c r="AC141" s="832"/>
      <c r="AD141" s="832"/>
      <c r="AE141" s="832"/>
      <c r="AF141" s="832"/>
      <c r="AG141" s="832"/>
      <c r="AH141" s="832"/>
      <c r="AI141" s="832"/>
      <c r="AJ141" s="832"/>
      <c r="AK141" s="832"/>
      <c r="AL141" s="832"/>
      <c r="AM141" s="832"/>
      <c r="AN141" s="832"/>
      <c r="AO141" s="1130"/>
      <c r="AP141" s="358"/>
      <c r="AQ141" s="358"/>
      <c r="AR141" s="358"/>
      <c r="AS141" s="358"/>
      <c r="AT141" s="358"/>
      <c r="AU141" s="358"/>
      <c r="AV141" s="358"/>
      <c r="AW141" s="358"/>
      <c r="AX141" s="358"/>
      <c r="AY141" s="358"/>
      <c r="AZ141" s="358"/>
      <c r="BA141" s="358"/>
      <c r="BB141" s="358"/>
      <c r="BC141" s="358"/>
      <c r="BD141" s="358"/>
      <c r="BE141" s="364"/>
      <c r="BF141" s="355"/>
    </row>
    <row r="142" spans="1:58" ht="15.75" customHeight="1">
      <c r="A142" s="358"/>
      <c r="B142" s="358"/>
      <c r="C142" s="1111"/>
      <c r="D142" s="849"/>
      <c r="E142" s="849"/>
      <c r="F142" s="849"/>
      <c r="G142" s="849"/>
      <c r="H142" s="881"/>
      <c r="I142" s="1086"/>
      <c r="J142" s="849"/>
      <c r="K142" s="849"/>
      <c r="L142" s="849"/>
      <c r="M142" s="849"/>
      <c r="N142" s="881"/>
      <c r="O142" s="358"/>
      <c r="P142" s="1129"/>
      <c r="Q142" s="832"/>
      <c r="R142" s="832"/>
      <c r="S142" s="832"/>
      <c r="T142" s="832"/>
      <c r="U142" s="832"/>
      <c r="V142" s="832"/>
      <c r="W142" s="832"/>
      <c r="X142" s="832"/>
      <c r="Y142" s="832"/>
      <c r="Z142" s="832"/>
      <c r="AA142" s="832"/>
      <c r="AB142" s="832"/>
      <c r="AC142" s="832"/>
      <c r="AD142" s="832"/>
      <c r="AE142" s="832"/>
      <c r="AF142" s="832"/>
      <c r="AG142" s="832"/>
      <c r="AH142" s="832"/>
      <c r="AI142" s="832"/>
      <c r="AJ142" s="832"/>
      <c r="AK142" s="832"/>
      <c r="AL142" s="832"/>
      <c r="AM142" s="832"/>
      <c r="AN142" s="832"/>
      <c r="AO142" s="1130"/>
      <c r="AP142" s="358"/>
      <c r="AQ142" s="358"/>
      <c r="AR142" s="358"/>
      <c r="AS142" s="358"/>
      <c r="AT142" s="358"/>
      <c r="AU142" s="358"/>
      <c r="AV142" s="358"/>
      <c r="AW142" s="358"/>
      <c r="AX142" s="358"/>
      <c r="AY142" s="358"/>
      <c r="AZ142" s="358"/>
      <c r="BA142" s="358"/>
      <c r="BB142" s="358"/>
      <c r="BC142" s="358"/>
      <c r="BD142" s="358"/>
      <c r="BE142" s="364"/>
      <c r="BF142" s="355"/>
    </row>
    <row r="143" spans="1:58" ht="15.75" customHeight="1">
      <c r="A143" s="358"/>
      <c r="B143" s="358"/>
      <c r="C143" s="1111"/>
      <c r="D143" s="849"/>
      <c r="E143" s="849"/>
      <c r="F143" s="849"/>
      <c r="G143" s="849"/>
      <c r="H143" s="881"/>
      <c r="I143" s="1086"/>
      <c r="J143" s="849"/>
      <c r="K143" s="849"/>
      <c r="L143" s="849"/>
      <c r="M143" s="849"/>
      <c r="N143" s="881"/>
      <c r="O143" s="358"/>
      <c r="P143" s="1129"/>
      <c r="Q143" s="832"/>
      <c r="R143" s="832"/>
      <c r="S143" s="832"/>
      <c r="T143" s="832"/>
      <c r="U143" s="832"/>
      <c r="V143" s="832"/>
      <c r="W143" s="832"/>
      <c r="X143" s="832"/>
      <c r="Y143" s="832"/>
      <c r="Z143" s="832"/>
      <c r="AA143" s="832"/>
      <c r="AB143" s="832"/>
      <c r="AC143" s="832"/>
      <c r="AD143" s="832"/>
      <c r="AE143" s="832"/>
      <c r="AF143" s="832"/>
      <c r="AG143" s="832"/>
      <c r="AH143" s="832"/>
      <c r="AI143" s="832"/>
      <c r="AJ143" s="832"/>
      <c r="AK143" s="832"/>
      <c r="AL143" s="832"/>
      <c r="AM143" s="832"/>
      <c r="AN143" s="832"/>
      <c r="AO143" s="1130"/>
      <c r="AP143" s="358"/>
      <c r="AQ143" s="358"/>
      <c r="AR143" s="358"/>
      <c r="AS143" s="358"/>
      <c r="AT143" s="358"/>
      <c r="AU143" s="358"/>
      <c r="AV143" s="358"/>
      <c r="AW143" s="358"/>
      <c r="AX143" s="358"/>
      <c r="AY143" s="358"/>
      <c r="AZ143" s="358"/>
      <c r="BA143" s="358"/>
      <c r="BB143" s="358"/>
      <c r="BC143" s="358"/>
      <c r="BD143" s="358"/>
      <c r="BE143" s="364"/>
      <c r="BF143" s="355"/>
    </row>
    <row r="144" spans="1:58" ht="15.75" customHeight="1">
      <c r="A144" s="358"/>
      <c r="B144" s="358"/>
      <c r="C144" s="1111"/>
      <c r="D144" s="849"/>
      <c r="E144" s="849"/>
      <c r="F144" s="849"/>
      <c r="G144" s="849"/>
      <c r="H144" s="881"/>
      <c r="I144" s="1086"/>
      <c r="J144" s="849"/>
      <c r="K144" s="849"/>
      <c r="L144" s="849"/>
      <c r="M144" s="849"/>
      <c r="N144" s="881"/>
      <c r="O144" s="358"/>
      <c r="P144" s="1131"/>
      <c r="Q144" s="1132"/>
      <c r="R144" s="1132"/>
      <c r="S144" s="1132"/>
      <c r="T144" s="1132"/>
      <c r="U144" s="1132"/>
      <c r="V144" s="1132"/>
      <c r="W144" s="1132"/>
      <c r="X144" s="1132"/>
      <c r="Y144" s="1132"/>
      <c r="Z144" s="1132"/>
      <c r="AA144" s="1132"/>
      <c r="AB144" s="1132"/>
      <c r="AC144" s="1132"/>
      <c r="AD144" s="1132"/>
      <c r="AE144" s="1132"/>
      <c r="AF144" s="1132"/>
      <c r="AG144" s="1132"/>
      <c r="AH144" s="1132"/>
      <c r="AI144" s="1132"/>
      <c r="AJ144" s="1132"/>
      <c r="AK144" s="1132"/>
      <c r="AL144" s="1132"/>
      <c r="AM144" s="1132"/>
      <c r="AN144" s="1132"/>
      <c r="AO144" s="1133"/>
      <c r="AP144" s="358"/>
      <c r="AQ144" s="358"/>
      <c r="AR144" s="358"/>
      <c r="AS144" s="358"/>
      <c r="AT144" s="358"/>
      <c r="AU144" s="358"/>
      <c r="AV144" s="358"/>
      <c r="AW144" s="358"/>
      <c r="AX144" s="358"/>
      <c r="AY144" s="358"/>
      <c r="AZ144" s="358"/>
      <c r="BA144" s="358"/>
      <c r="BB144" s="358"/>
      <c r="BC144" s="358"/>
      <c r="BD144" s="358"/>
      <c r="BE144" s="364"/>
      <c r="BF144" s="355"/>
    </row>
    <row r="145" spans="1:58" ht="15.75" customHeight="1">
      <c r="A145" s="358"/>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c r="BE145" s="364"/>
      <c r="BF145" s="355"/>
    </row>
    <row r="146" spans="1:58" ht="15.75" customHeight="1">
      <c r="A146" s="358"/>
      <c r="B146" s="358"/>
      <c r="C146" s="368" t="s">
        <v>1867</v>
      </c>
      <c r="D146" s="355"/>
      <c r="E146" s="355"/>
      <c r="F146" s="355"/>
      <c r="G146" s="355"/>
      <c r="H146" s="355"/>
      <c r="I146" s="355"/>
      <c r="J146" s="370"/>
      <c r="K146" s="370"/>
      <c r="L146" s="370"/>
      <c r="M146" s="370"/>
      <c r="N146" s="370"/>
      <c r="O146" s="370"/>
      <c r="P146" s="370"/>
      <c r="Q146" s="370"/>
      <c r="R146" s="370"/>
      <c r="S146" s="370"/>
      <c r="T146" s="370"/>
      <c r="U146" s="370"/>
      <c r="V146" s="370"/>
      <c r="W146" s="370"/>
      <c r="X146" s="370"/>
      <c r="Y146" s="370"/>
      <c r="Z146" s="370"/>
      <c r="AA146" s="370"/>
      <c r="AB146" s="370"/>
      <c r="AC146" s="370"/>
      <c r="AD146" s="370"/>
      <c r="AE146" s="370"/>
      <c r="AF146" s="370"/>
      <c r="AG146" s="370"/>
      <c r="AH146" s="370"/>
      <c r="AI146" s="370"/>
      <c r="AJ146" s="370"/>
      <c r="AK146" s="370"/>
      <c r="AL146" s="370"/>
      <c r="AM146" s="370"/>
      <c r="AN146" s="358"/>
      <c r="AO146" s="358"/>
      <c r="AP146" s="358"/>
      <c r="AQ146" s="358"/>
      <c r="AR146" s="358"/>
      <c r="AS146" s="358"/>
      <c r="AT146" s="358"/>
      <c r="AU146" s="358"/>
      <c r="AV146" s="358"/>
      <c r="AW146" s="358"/>
      <c r="AX146" s="358"/>
      <c r="AY146" s="358"/>
      <c r="AZ146" s="358"/>
      <c r="BA146" s="358"/>
      <c r="BB146" s="358"/>
      <c r="BC146" s="358"/>
      <c r="BD146" s="358"/>
      <c r="BE146" s="364"/>
      <c r="BF146" s="355"/>
    </row>
    <row r="147" spans="1:58" ht="15.75" customHeight="1">
      <c r="A147" s="358"/>
      <c r="B147" s="358"/>
      <c r="C147" s="381" t="s">
        <v>1868</v>
      </c>
      <c r="D147" s="370"/>
      <c r="E147" s="370"/>
      <c r="F147" s="370"/>
      <c r="G147" s="370"/>
      <c r="H147" s="370"/>
      <c r="I147" s="370"/>
      <c r="J147" s="370"/>
      <c r="K147" s="370"/>
      <c r="L147" s="370"/>
      <c r="M147" s="370"/>
      <c r="N147" s="370"/>
      <c r="O147" s="370"/>
      <c r="P147" s="370"/>
      <c r="Q147" s="370"/>
      <c r="R147" s="370"/>
      <c r="S147" s="370"/>
      <c r="T147" s="370"/>
      <c r="U147" s="370"/>
      <c r="V147" s="370"/>
      <c r="W147" s="370"/>
      <c r="X147" s="370"/>
      <c r="Y147" s="370"/>
      <c r="Z147" s="370"/>
      <c r="AA147" s="370"/>
      <c r="AB147" s="370"/>
      <c r="AC147" s="370"/>
      <c r="AD147" s="370"/>
      <c r="AE147" s="370"/>
      <c r="AF147" s="370"/>
      <c r="AG147" s="370"/>
      <c r="AH147" s="358"/>
      <c r="AI147" s="358"/>
      <c r="AJ147" s="358"/>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c r="BE147" s="364"/>
      <c r="BF147" s="355"/>
    </row>
    <row r="148" spans="1:58" ht="15.75" customHeight="1">
      <c r="A148" s="358"/>
      <c r="B148" s="358"/>
      <c r="C148" s="358"/>
      <c r="D148" s="358"/>
      <c r="E148" s="358"/>
      <c r="F148" s="358"/>
      <c r="G148" s="358"/>
      <c r="H148" s="358"/>
      <c r="I148" s="358"/>
      <c r="J148" s="358"/>
      <c r="K148" s="358"/>
      <c r="L148" s="365"/>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c r="BE148" s="364"/>
      <c r="BF148" s="355"/>
    </row>
    <row r="149" spans="1:58" ht="15.75" customHeight="1">
      <c r="A149" s="358"/>
      <c r="B149" s="358"/>
      <c r="C149" s="1195"/>
      <c r="D149" s="1089"/>
      <c r="E149" s="1089"/>
      <c r="F149" s="1089"/>
      <c r="G149" s="1089"/>
      <c r="H149" s="1089"/>
      <c r="I149" s="1089"/>
      <c r="J149" s="1089"/>
      <c r="K149" s="1089"/>
      <c r="L149" s="1089"/>
      <c r="M149" s="1090"/>
      <c r="N149" s="1196" t="s">
        <v>1869</v>
      </c>
      <c r="O149" s="1089"/>
      <c r="P149" s="1089"/>
      <c r="Q149" s="1089"/>
      <c r="R149" s="1089"/>
      <c r="S149" s="1089"/>
      <c r="T149" s="1090"/>
      <c r="U149" s="1197" t="s">
        <v>1855</v>
      </c>
      <c r="V149" s="1089"/>
      <c r="W149" s="1089"/>
      <c r="X149" s="1089"/>
      <c r="Y149" s="1089"/>
      <c r="Z149" s="1089"/>
      <c r="AA149" s="1089"/>
      <c r="AB149" s="1089"/>
      <c r="AC149" s="1089"/>
      <c r="AD149" s="1089"/>
      <c r="AE149" s="1090"/>
      <c r="AF149" s="358"/>
      <c r="AG149" s="358"/>
      <c r="AH149" s="1194" t="s">
        <v>1870</v>
      </c>
      <c r="AI149" s="1089"/>
      <c r="AJ149" s="1089"/>
      <c r="AK149" s="1089"/>
      <c r="AL149" s="1089"/>
      <c r="AM149" s="1089"/>
      <c r="AN149" s="1089"/>
      <c r="AO149" s="1089"/>
      <c r="AP149" s="1089"/>
      <c r="AQ149" s="1089"/>
      <c r="AR149" s="1106"/>
      <c r="AS149" s="1181"/>
      <c r="AT149" s="849"/>
      <c r="AU149" s="849"/>
      <c r="AV149" s="849"/>
      <c r="AW149" s="881"/>
      <c r="AX149" s="358"/>
      <c r="AY149" s="358"/>
      <c r="AZ149" s="358"/>
      <c r="BA149" s="358"/>
      <c r="BB149" s="358"/>
      <c r="BC149" s="358"/>
      <c r="BD149" s="358"/>
      <c r="BE149" s="364"/>
      <c r="BF149" s="355"/>
    </row>
    <row r="150" spans="1:58" ht="15.75" customHeight="1">
      <c r="A150" s="358"/>
      <c r="B150" s="358"/>
      <c r="C150" s="1117" t="s">
        <v>1871</v>
      </c>
      <c r="D150" s="849"/>
      <c r="E150" s="849"/>
      <c r="F150" s="849"/>
      <c r="G150" s="849"/>
      <c r="H150" s="849"/>
      <c r="I150" s="849"/>
      <c r="J150" s="849"/>
      <c r="K150" s="849"/>
      <c r="L150" s="849"/>
      <c r="M150" s="1146"/>
      <c r="N150" s="1182">
        <f>'Sources and Uses Budget'!B104</f>
        <v>3500000</v>
      </c>
      <c r="O150" s="849"/>
      <c r="P150" s="849"/>
      <c r="Q150" s="849"/>
      <c r="R150" s="849"/>
      <c r="S150" s="849"/>
      <c r="T150" s="1146"/>
      <c r="U150" s="1177"/>
      <c r="V150" s="849"/>
      <c r="W150" s="849"/>
      <c r="X150" s="849"/>
      <c r="Y150" s="849"/>
      <c r="Z150" s="849"/>
      <c r="AA150" s="849"/>
      <c r="AB150" s="849"/>
      <c r="AC150" s="849"/>
      <c r="AD150" s="849"/>
      <c r="AE150" s="1146"/>
      <c r="AF150" s="358"/>
      <c r="AG150" s="358"/>
      <c r="AH150" s="1084" t="s">
        <v>1872</v>
      </c>
      <c r="AI150" s="849"/>
      <c r="AJ150" s="849"/>
      <c r="AK150" s="849"/>
      <c r="AL150" s="849"/>
      <c r="AM150" s="849"/>
      <c r="AN150" s="849"/>
      <c r="AO150" s="849"/>
      <c r="AP150" s="849"/>
      <c r="AQ150" s="849"/>
      <c r="AR150" s="881"/>
      <c r="AS150" s="1181"/>
      <c r="AT150" s="849"/>
      <c r="AU150" s="849"/>
      <c r="AV150" s="849"/>
      <c r="AW150" s="881"/>
      <c r="AX150" s="358"/>
      <c r="AY150" s="358"/>
      <c r="AZ150" s="358"/>
      <c r="BA150" s="358"/>
      <c r="BB150" s="358"/>
      <c r="BC150" s="358"/>
      <c r="BD150" s="358"/>
      <c r="BE150" s="364"/>
      <c r="BF150" s="355"/>
    </row>
    <row r="151" spans="1:58" ht="15.75" customHeight="1">
      <c r="A151" s="358"/>
      <c r="B151" s="358"/>
      <c r="C151" s="1117" t="s">
        <v>1873</v>
      </c>
      <c r="D151" s="849"/>
      <c r="E151" s="849"/>
      <c r="F151" s="849"/>
      <c r="G151" s="849"/>
      <c r="H151" s="849"/>
      <c r="I151" s="849"/>
      <c r="J151" s="849"/>
      <c r="K151" s="849"/>
      <c r="L151" s="849"/>
      <c r="M151" s="1146"/>
      <c r="N151" s="1182" t="e">
        <f ca="1">N150/J29</f>
        <v>#NAME?</v>
      </c>
      <c r="O151" s="849"/>
      <c r="P151" s="849"/>
      <c r="Q151" s="849"/>
      <c r="R151" s="849"/>
      <c r="S151" s="849"/>
      <c r="T151" s="1146"/>
      <c r="U151" s="382"/>
      <c r="V151" s="382"/>
      <c r="W151" s="382"/>
      <c r="X151" s="382"/>
      <c r="Y151" s="382"/>
      <c r="Z151" s="382"/>
      <c r="AA151" s="382"/>
      <c r="AB151" s="382"/>
      <c r="AC151" s="382"/>
      <c r="AD151" s="382"/>
      <c r="AE151" s="383"/>
      <c r="AF151" s="358"/>
      <c r="AG151" s="358"/>
      <c r="AH151" s="1084" t="s">
        <v>1874</v>
      </c>
      <c r="AI151" s="849"/>
      <c r="AJ151" s="849"/>
      <c r="AK151" s="849"/>
      <c r="AL151" s="849"/>
      <c r="AM151" s="849"/>
      <c r="AN151" s="849"/>
      <c r="AO151" s="849"/>
      <c r="AP151" s="849"/>
      <c r="AQ151" s="849"/>
      <c r="AR151" s="881"/>
      <c r="AS151" s="1181"/>
      <c r="AT151" s="849"/>
      <c r="AU151" s="849"/>
      <c r="AV151" s="849"/>
      <c r="AW151" s="881"/>
      <c r="AX151" s="358"/>
      <c r="AY151" s="358"/>
      <c r="AZ151" s="358"/>
      <c r="BA151" s="358"/>
      <c r="BB151" s="358"/>
      <c r="BC151" s="358"/>
      <c r="BD151" s="358"/>
      <c r="BE151" s="364"/>
      <c r="BF151" s="355"/>
    </row>
    <row r="152" spans="1:58" ht="15.75" customHeight="1">
      <c r="A152" s="358"/>
      <c r="B152" s="358"/>
      <c r="C152" s="1107" t="s">
        <v>1875</v>
      </c>
      <c r="D152" s="849"/>
      <c r="E152" s="849"/>
      <c r="F152" s="849"/>
      <c r="G152" s="849"/>
      <c r="H152" s="849"/>
      <c r="I152" s="849"/>
      <c r="J152" s="849"/>
      <c r="K152" s="849"/>
      <c r="L152" s="849"/>
      <c r="M152" s="1146"/>
      <c r="N152" s="1178"/>
      <c r="O152" s="849"/>
      <c r="P152" s="849"/>
      <c r="Q152" s="849"/>
      <c r="R152" s="849"/>
      <c r="S152" s="849"/>
      <c r="T152" s="1146"/>
      <c r="U152" s="1165"/>
      <c r="V152" s="849"/>
      <c r="W152" s="849"/>
      <c r="X152" s="849"/>
      <c r="Y152" s="849"/>
      <c r="Z152" s="849"/>
      <c r="AA152" s="849"/>
      <c r="AB152" s="849"/>
      <c r="AC152" s="849"/>
      <c r="AD152" s="849"/>
      <c r="AE152" s="1146"/>
      <c r="AF152" s="358"/>
      <c r="AG152" s="358"/>
      <c r="AH152" s="1177"/>
      <c r="AI152" s="849"/>
      <c r="AJ152" s="849"/>
      <c r="AK152" s="849"/>
      <c r="AL152" s="849"/>
      <c r="AM152" s="849"/>
      <c r="AN152" s="849"/>
      <c r="AO152" s="849"/>
      <c r="AP152" s="849"/>
      <c r="AQ152" s="849"/>
      <c r="AR152" s="881"/>
      <c r="AS152" s="1179"/>
      <c r="AT152" s="849"/>
      <c r="AU152" s="849"/>
      <c r="AV152" s="849"/>
      <c r="AW152" s="881"/>
      <c r="AX152" s="358"/>
      <c r="AY152" s="358"/>
      <c r="AZ152" s="358"/>
      <c r="BA152" s="358"/>
      <c r="BB152" s="358"/>
      <c r="BC152" s="358"/>
      <c r="BD152" s="358"/>
      <c r="BE152" s="364"/>
      <c r="BF152" s="355"/>
    </row>
    <row r="153" spans="1:58" ht="15.75" customHeight="1">
      <c r="A153" s="358"/>
      <c r="B153" s="358"/>
      <c r="C153" s="1084" t="s">
        <v>1876</v>
      </c>
      <c r="D153" s="849"/>
      <c r="E153" s="849"/>
      <c r="F153" s="849"/>
      <c r="G153" s="849"/>
      <c r="H153" s="849"/>
      <c r="I153" s="849"/>
      <c r="J153" s="849"/>
      <c r="K153" s="849"/>
      <c r="L153" s="849"/>
      <c r="M153" s="1146"/>
      <c r="N153" s="1176">
        <f>SUM('Sources and Uses Budget'!B85:B86)</f>
        <v>964278</v>
      </c>
      <c r="O153" s="849"/>
      <c r="P153" s="849"/>
      <c r="Q153" s="849"/>
      <c r="R153" s="849"/>
      <c r="S153" s="849"/>
      <c r="T153" s="1146"/>
      <c r="U153" s="1136"/>
      <c r="V153" s="849"/>
      <c r="W153" s="849"/>
      <c r="X153" s="849"/>
      <c r="Y153" s="849"/>
      <c r="Z153" s="849"/>
      <c r="AA153" s="849"/>
      <c r="AB153" s="849"/>
      <c r="AC153" s="849"/>
      <c r="AD153" s="849"/>
      <c r="AE153" s="1146"/>
      <c r="AF153" s="358"/>
      <c r="AG153" s="358"/>
      <c r="AH153" s="1115" t="s">
        <v>1877</v>
      </c>
      <c r="AI153" s="1099"/>
      <c r="AJ153" s="1099"/>
      <c r="AK153" s="1099"/>
      <c r="AL153" s="1099"/>
      <c r="AM153" s="1099"/>
      <c r="AN153" s="1099"/>
      <c r="AO153" s="1099"/>
      <c r="AP153" s="1099"/>
      <c r="AQ153" s="1099"/>
      <c r="AR153" s="1109"/>
      <c r="AS153" s="1180">
        <f>SUM(AS149:AW151)</f>
        <v>0</v>
      </c>
      <c r="AT153" s="849"/>
      <c r="AU153" s="849"/>
      <c r="AV153" s="849"/>
      <c r="AW153" s="881"/>
      <c r="AX153" s="358"/>
      <c r="AY153" s="358"/>
      <c r="AZ153" s="358"/>
      <c r="BA153" s="358"/>
      <c r="BB153" s="358"/>
      <c r="BC153" s="358"/>
      <c r="BD153" s="358"/>
      <c r="BE153" s="364"/>
      <c r="BF153" s="355"/>
    </row>
    <row r="154" spans="1:58" ht="15.75" customHeight="1">
      <c r="A154" s="358"/>
      <c r="B154" s="358"/>
      <c r="C154" s="1084" t="s">
        <v>1878</v>
      </c>
      <c r="D154" s="849"/>
      <c r="E154" s="849"/>
      <c r="F154" s="849"/>
      <c r="G154" s="849"/>
      <c r="H154" s="849"/>
      <c r="I154" s="849"/>
      <c r="J154" s="849"/>
      <c r="K154" s="849"/>
      <c r="L154" s="849"/>
      <c r="M154" s="1146"/>
      <c r="N154" s="1176">
        <f>'Sources and Uses Budget'!B8</f>
        <v>235000</v>
      </c>
      <c r="O154" s="849"/>
      <c r="P154" s="849"/>
      <c r="Q154" s="849"/>
      <c r="R154" s="849"/>
      <c r="S154" s="849"/>
      <c r="T154" s="1146"/>
      <c r="U154" s="1136"/>
      <c r="V154" s="849"/>
      <c r="W154" s="849"/>
      <c r="X154" s="849"/>
      <c r="Y154" s="849"/>
      <c r="Z154" s="849"/>
      <c r="AA154" s="849"/>
      <c r="AB154" s="849"/>
      <c r="AC154" s="849"/>
      <c r="AD154" s="849"/>
      <c r="AE154" s="1146"/>
      <c r="AF154" s="358"/>
      <c r="AG154" s="358"/>
      <c r="AH154" s="358"/>
      <c r="AI154" s="358"/>
      <c r="AJ154" s="358"/>
      <c r="AK154" s="358"/>
      <c r="AL154" s="358"/>
      <c r="AM154" s="358"/>
      <c r="AN154" s="358"/>
      <c r="AO154" s="358"/>
      <c r="AP154" s="358"/>
      <c r="AQ154" s="358"/>
      <c r="AR154" s="358"/>
      <c r="AS154" s="358"/>
      <c r="AT154" s="358"/>
      <c r="AU154" s="358"/>
      <c r="AV154" s="358"/>
      <c r="AW154" s="358"/>
      <c r="AX154" s="358"/>
      <c r="AY154" s="358"/>
      <c r="AZ154" s="358"/>
      <c r="BA154" s="358"/>
      <c r="BB154" s="358"/>
      <c r="BC154" s="358"/>
      <c r="BD154" s="358"/>
      <c r="BE154" s="364"/>
      <c r="BF154" s="355"/>
    </row>
    <row r="155" spans="1:58" ht="15.75" customHeight="1">
      <c r="A155" s="358"/>
      <c r="B155" s="358"/>
      <c r="C155" s="1084" t="s">
        <v>1879</v>
      </c>
      <c r="D155" s="849"/>
      <c r="E155" s="849"/>
      <c r="F155" s="849"/>
      <c r="G155" s="849"/>
      <c r="H155" s="849"/>
      <c r="I155" s="849"/>
      <c r="J155" s="849"/>
      <c r="K155" s="849"/>
      <c r="L155" s="849"/>
      <c r="M155" s="1146"/>
      <c r="N155" s="1167"/>
      <c r="O155" s="849"/>
      <c r="P155" s="849"/>
      <c r="Q155" s="849"/>
      <c r="R155" s="849"/>
      <c r="S155" s="849"/>
      <c r="T155" s="1146"/>
      <c r="U155" s="1136"/>
      <c r="V155" s="849"/>
      <c r="W155" s="849"/>
      <c r="X155" s="849"/>
      <c r="Y155" s="849"/>
      <c r="Z155" s="849"/>
      <c r="AA155" s="849"/>
      <c r="AB155" s="849"/>
      <c r="AC155" s="849"/>
      <c r="AD155" s="849"/>
      <c r="AE155" s="1146"/>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c r="BE155" s="364"/>
      <c r="BF155" s="355"/>
    </row>
    <row r="156" spans="1:58" ht="15.75" customHeight="1">
      <c r="A156" s="358"/>
      <c r="B156" s="358"/>
      <c r="C156" s="1084" t="s">
        <v>1872</v>
      </c>
      <c r="D156" s="849"/>
      <c r="E156" s="849"/>
      <c r="F156" s="849"/>
      <c r="G156" s="849"/>
      <c r="H156" s="849"/>
      <c r="I156" s="849"/>
      <c r="J156" s="849"/>
      <c r="K156" s="849"/>
      <c r="L156" s="849"/>
      <c r="M156" s="1146"/>
      <c r="N156" s="1167"/>
      <c r="O156" s="849"/>
      <c r="P156" s="849"/>
      <c r="Q156" s="849"/>
      <c r="R156" s="849"/>
      <c r="S156" s="849"/>
      <c r="T156" s="1146"/>
      <c r="U156" s="1136"/>
      <c r="V156" s="849"/>
      <c r="W156" s="849"/>
      <c r="X156" s="849"/>
      <c r="Y156" s="849"/>
      <c r="Z156" s="849"/>
      <c r="AA156" s="849"/>
      <c r="AB156" s="849"/>
      <c r="AC156" s="849"/>
      <c r="AD156" s="849"/>
      <c r="AE156" s="1146"/>
      <c r="AF156" s="358"/>
      <c r="AG156" s="358"/>
      <c r="AH156" s="358"/>
      <c r="AI156" s="358"/>
      <c r="AJ156" s="358"/>
      <c r="AK156" s="358"/>
      <c r="AL156" s="358"/>
      <c r="AM156" s="358"/>
      <c r="AN156" s="358"/>
      <c r="AO156" s="358"/>
      <c r="AP156" s="358"/>
      <c r="AQ156" s="358"/>
      <c r="AR156" s="358"/>
      <c r="AS156" s="358"/>
      <c r="AT156" s="358"/>
      <c r="AU156" s="358"/>
      <c r="AV156" s="358"/>
      <c r="AW156" s="358"/>
      <c r="AX156" s="358"/>
      <c r="AY156" s="358"/>
      <c r="AZ156" s="358"/>
      <c r="BA156" s="358"/>
      <c r="BB156" s="358"/>
      <c r="BC156" s="358"/>
      <c r="BD156" s="358"/>
      <c r="BE156" s="364"/>
      <c r="BF156" s="355"/>
    </row>
    <row r="157" spans="1:58" ht="15.75" customHeight="1">
      <c r="A157" s="358"/>
      <c r="B157" s="358"/>
      <c r="C157" s="1165" t="s">
        <v>1062</v>
      </c>
      <c r="D157" s="898"/>
      <c r="E157" s="1166" t="s">
        <v>1862</v>
      </c>
      <c r="F157" s="849"/>
      <c r="G157" s="849"/>
      <c r="H157" s="849"/>
      <c r="I157" s="849"/>
      <c r="J157" s="849"/>
      <c r="K157" s="849"/>
      <c r="L157" s="849"/>
      <c r="M157" s="1146"/>
      <c r="N157" s="1167"/>
      <c r="O157" s="849"/>
      <c r="P157" s="849"/>
      <c r="Q157" s="849"/>
      <c r="R157" s="849"/>
      <c r="S157" s="849"/>
      <c r="T157" s="1146"/>
      <c r="U157" s="1136"/>
      <c r="V157" s="849"/>
      <c r="W157" s="849"/>
      <c r="X157" s="849"/>
      <c r="Y157" s="849"/>
      <c r="Z157" s="849"/>
      <c r="AA157" s="849"/>
      <c r="AB157" s="849"/>
      <c r="AC157" s="849"/>
      <c r="AD157" s="849"/>
      <c r="AE157" s="1146"/>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64"/>
      <c r="BF157" s="355"/>
    </row>
    <row r="158" spans="1:58" ht="15.75" customHeight="1">
      <c r="A158" s="358"/>
      <c r="B158" s="358"/>
      <c r="C158" s="1165" t="s">
        <v>1062</v>
      </c>
      <c r="D158" s="898"/>
      <c r="E158" s="1166" t="s">
        <v>1862</v>
      </c>
      <c r="F158" s="849"/>
      <c r="G158" s="849"/>
      <c r="H158" s="849"/>
      <c r="I158" s="849"/>
      <c r="J158" s="849"/>
      <c r="K158" s="849"/>
      <c r="L158" s="849"/>
      <c r="M158" s="1146"/>
      <c r="N158" s="1167"/>
      <c r="O158" s="849"/>
      <c r="P158" s="849"/>
      <c r="Q158" s="849"/>
      <c r="R158" s="849"/>
      <c r="S158" s="849"/>
      <c r="T158" s="1146"/>
      <c r="U158" s="1136"/>
      <c r="V158" s="849"/>
      <c r="W158" s="849"/>
      <c r="X158" s="849"/>
      <c r="Y158" s="849"/>
      <c r="Z158" s="849"/>
      <c r="AA158" s="849"/>
      <c r="AB158" s="849"/>
      <c r="AC158" s="849"/>
      <c r="AD158" s="849"/>
      <c r="AE158" s="1146"/>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358"/>
      <c r="BC158" s="358"/>
      <c r="BD158" s="358"/>
      <c r="BE158" s="364"/>
      <c r="BF158" s="355"/>
    </row>
    <row r="159" spans="1:58" ht="15.75" customHeight="1">
      <c r="A159" s="358"/>
      <c r="B159" s="358"/>
      <c r="C159" s="1189" t="s">
        <v>1062</v>
      </c>
      <c r="D159" s="1109"/>
      <c r="E159" s="1191" t="s">
        <v>1862</v>
      </c>
      <c r="F159" s="1099"/>
      <c r="G159" s="1099"/>
      <c r="H159" s="1099"/>
      <c r="I159" s="1099"/>
      <c r="J159" s="1099"/>
      <c r="K159" s="1099"/>
      <c r="L159" s="1099"/>
      <c r="M159" s="1102"/>
      <c r="N159" s="1190"/>
      <c r="O159" s="1099"/>
      <c r="P159" s="1099"/>
      <c r="Q159" s="1099"/>
      <c r="R159" s="1099"/>
      <c r="S159" s="1099"/>
      <c r="T159" s="1102"/>
      <c r="U159" s="1160"/>
      <c r="V159" s="1099"/>
      <c r="W159" s="1099"/>
      <c r="X159" s="1099"/>
      <c r="Y159" s="1099"/>
      <c r="Z159" s="1099"/>
      <c r="AA159" s="1099"/>
      <c r="AB159" s="1099"/>
      <c r="AC159" s="1099"/>
      <c r="AD159" s="1099"/>
      <c r="AE159" s="1102"/>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358"/>
      <c r="BC159" s="358"/>
      <c r="BD159" s="358"/>
      <c r="BE159" s="364"/>
      <c r="BF159" s="355"/>
    </row>
    <row r="160" spans="1:58" ht="15.75" customHeight="1">
      <c r="A160" s="358"/>
      <c r="B160" s="358"/>
      <c r="C160" s="1192" t="s">
        <v>1880</v>
      </c>
      <c r="D160" s="832"/>
      <c r="E160" s="832"/>
      <c r="F160" s="832"/>
      <c r="G160" s="832"/>
      <c r="H160" s="832"/>
      <c r="I160" s="832"/>
      <c r="J160" s="832"/>
      <c r="K160" s="832"/>
      <c r="L160" s="832"/>
      <c r="M160" s="912"/>
      <c r="N160" s="1193">
        <f>SUM(N152:T159)</f>
        <v>1199278</v>
      </c>
      <c r="O160" s="1120"/>
      <c r="P160" s="1120"/>
      <c r="Q160" s="1120"/>
      <c r="R160" s="1120"/>
      <c r="S160" s="1120"/>
      <c r="T160" s="1123"/>
      <c r="U160" s="358"/>
      <c r="V160" s="358"/>
      <c r="W160" s="358"/>
      <c r="X160" s="358"/>
      <c r="Y160" s="358"/>
      <c r="Z160" s="358"/>
      <c r="AA160" s="358"/>
      <c r="AB160" s="358"/>
      <c r="AC160" s="358"/>
      <c r="AD160" s="358"/>
      <c r="AE160" s="358"/>
      <c r="AF160" s="358"/>
      <c r="AG160" s="358"/>
      <c r="AH160" s="358"/>
      <c r="AI160" s="358"/>
      <c r="AJ160" s="358"/>
      <c r="AK160" s="358"/>
      <c r="AL160" s="358"/>
      <c r="AM160" s="358"/>
      <c r="AN160" s="358"/>
      <c r="AO160" s="358"/>
      <c r="AP160" s="358"/>
      <c r="AQ160" s="358"/>
      <c r="AR160" s="358"/>
      <c r="AS160" s="358"/>
      <c r="AT160" s="358"/>
      <c r="AU160" s="358"/>
      <c r="AV160" s="358"/>
      <c r="AW160" s="358"/>
      <c r="AX160" s="358"/>
      <c r="AY160" s="358"/>
      <c r="AZ160" s="358"/>
      <c r="BA160" s="358"/>
      <c r="BB160" s="358"/>
      <c r="BC160" s="358"/>
      <c r="BD160" s="358"/>
      <c r="BE160" s="364"/>
      <c r="BF160" s="355"/>
    </row>
    <row r="161" spans="1:58" ht="15.75" customHeight="1">
      <c r="A161" s="358"/>
      <c r="B161" s="358"/>
      <c r="C161" s="1115" t="s">
        <v>1881</v>
      </c>
      <c r="D161" s="1099"/>
      <c r="E161" s="1099"/>
      <c r="F161" s="1099"/>
      <c r="G161" s="1099"/>
      <c r="H161" s="1099"/>
      <c r="I161" s="1099"/>
      <c r="J161" s="1099"/>
      <c r="K161" s="1099"/>
      <c r="L161" s="1099"/>
      <c r="M161" s="1100"/>
      <c r="N161" s="1173" t="e">
        <f ca="1">(N150-N160)/J29</f>
        <v>#NAME?</v>
      </c>
      <c r="O161" s="1099"/>
      <c r="P161" s="1099"/>
      <c r="Q161" s="1099"/>
      <c r="R161" s="1099"/>
      <c r="S161" s="1099"/>
      <c r="T161" s="1102"/>
      <c r="U161" s="365"/>
      <c r="V161" s="358"/>
      <c r="W161" s="358"/>
      <c r="X161" s="358"/>
      <c r="Y161" s="358"/>
      <c r="Z161" s="358"/>
      <c r="AA161" s="358"/>
      <c r="AB161" s="358"/>
      <c r="AC161" s="358"/>
      <c r="AD161" s="358"/>
      <c r="AE161" s="358"/>
      <c r="AF161" s="358"/>
      <c r="AG161" s="358"/>
      <c r="AH161" s="358"/>
      <c r="AI161" s="358"/>
      <c r="AJ161" s="358"/>
      <c r="AK161" s="358"/>
      <c r="AL161" s="358"/>
      <c r="AM161" s="358"/>
      <c r="AN161" s="358"/>
      <c r="AO161" s="358"/>
      <c r="AP161" s="358"/>
      <c r="AQ161" s="358"/>
      <c r="AR161" s="358"/>
      <c r="AS161" s="358"/>
      <c r="AT161" s="358"/>
      <c r="AU161" s="358"/>
      <c r="AV161" s="358"/>
      <c r="AW161" s="358"/>
      <c r="AX161" s="358"/>
      <c r="AY161" s="358"/>
      <c r="AZ161" s="358"/>
      <c r="BA161" s="358"/>
      <c r="BB161" s="358"/>
      <c r="BC161" s="358"/>
      <c r="BD161" s="358"/>
      <c r="BE161" s="364"/>
      <c r="BF161" s="355"/>
    </row>
    <row r="162" spans="1:58" ht="15.75" customHeight="1">
      <c r="A162" s="358"/>
      <c r="B162" s="358"/>
      <c r="C162" s="358"/>
      <c r="D162" s="358"/>
      <c r="E162" s="358"/>
      <c r="F162" s="358"/>
      <c r="G162" s="358"/>
      <c r="H162" s="358"/>
      <c r="I162" s="358"/>
      <c r="J162" s="358"/>
      <c r="K162" s="358"/>
      <c r="L162" s="358"/>
      <c r="M162" s="358"/>
      <c r="N162" s="358"/>
      <c r="O162" s="358"/>
      <c r="P162" s="358"/>
      <c r="Q162" s="358"/>
      <c r="R162" s="358"/>
      <c r="S162" s="358"/>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358"/>
      <c r="BC162" s="358"/>
      <c r="BD162" s="358"/>
      <c r="BE162" s="364"/>
      <c r="BF162" s="355"/>
    </row>
    <row r="163" spans="1:58" ht="15.75" customHeight="1">
      <c r="A163" s="358"/>
      <c r="B163" s="358"/>
      <c r="C163" s="358"/>
      <c r="D163" s="358"/>
      <c r="E163" s="358"/>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358"/>
      <c r="BC163" s="358"/>
      <c r="BD163" s="358"/>
      <c r="BE163" s="364"/>
      <c r="BF163" s="355"/>
    </row>
    <row r="164" spans="1:58" ht="15.75" customHeight="1">
      <c r="A164" s="358"/>
      <c r="B164" s="1174" t="s">
        <v>1882</v>
      </c>
      <c r="C164" s="1120"/>
      <c r="D164" s="1120"/>
      <c r="E164" s="1120"/>
      <c r="F164" s="1120"/>
      <c r="G164" s="1120"/>
      <c r="H164" s="1120"/>
      <c r="I164" s="1120"/>
      <c r="J164" s="1120"/>
      <c r="K164" s="1120"/>
      <c r="L164" s="1120"/>
      <c r="M164" s="1120"/>
      <c r="N164" s="1120"/>
      <c r="O164" s="1120"/>
      <c r="P164" s="1120"/>
      <c r="Q164" s="1120"/>
      <c r="R164" s="1120"/>
      <c r="S164" s="1120"/>
      <c r="T164" s="1120"/>
      <c r="U164" s="1120"/>
      <c r="V164" s="1120"/>
      <c r="W164" s="1120"/>
      <c r="X164" s="1120"/>
      <c r="Y164" s="1120"/>
      <c r="Z164" s="1120"/>
      <c r="AA164" s="1120"/>
      <c r="AB164" s="1120"/>
      <c r="AC164" s="1120"/>
      <c r="AD164" s="1120"/>
      <c r="AE164" s="1120"/>
      <c r="AF164" s="1120"/>
      <c r="AG164" s="1120"/>
      <c r="AH164" s="1120"/>
      <c r="AI164" s="1120"/>
      <c r="AJ164" s="1120"/>
      <c r="AK164" s="1120"/>
      <c r="AL164" s="1120"/>
      <c r="AM164" s="1120"/>
      <c r="AN164" s="1120"/>
      <c r="AO164" s="1120"/>
      <c r="AP164" s="1120"/>
      <c r="AQ164" s="1120"/>
      <c r="AR164" s="1120"/>
      <c r="AS164" s="1120"/>
      <c r="AT164" s="1120"/>
      <c r="AU164" s="1120"/>
      <c r="AV164" s="1120"/>
      <c r="AW164" s="1120"/>
      <c r="AX164" s="1120"/>
      <c r="AY164" s="1120"/>
      <c r="AZ164" s="1120"/>
      <c r="BA164" s="1120"/>
      <c r="BB164" s="1120"/>
      <c r="BC164" s="1120"/>
      <c r="BD164" s="1123"/>
      <c r="BE164" s="364"/>
      <c r="BF164" s="355"/>
    </row>
    <row r="165" spans="1:58" ht="15.75" customHeight="1">
      <c r="A165" s="358"/>
      <c r="B165" s="1175"/>
      <c r="C165" s="1058"/>
      <c r="D165" s="1058"/>
      <c r="E165" s="1058"/>
      <c r="F165" s="1058"/>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169"/>
      <c r="BE165" s="364"/>
      <c r="BF165" s="355"/>
    </row>
    <row r="166" spans="1:58" ht="15.75" customHeight="1">
      <c r="A166" s="358"/>
      <c r="B166" s="1168" t="s">
        <v>1883</v>
      </c>
      <c r="C166" s="1058"/>
      <c r="D166" s="1058"/>
      <c r="E166" s="1058"/>
      <c r="F166" s="1058"/>
      <c r="G166" s="1058"/>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169"/>
      <c r="BE166" s="364"/>
      <c r="BF166" s="355"/>
    </row>
    <row r="167" spans="1:58" ht="15.75" customHeight="1">
      <c r="A167" s="358"/>
      <c r="B167" s="1168" t="s">
        <v>1884</v>
      </c>
      <c r="C167" s="1058"/>
      <c r="D167" s="1058"/>
      <c r="E167" s="1058"/>
      <c r="F167" s="1058"/>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169"/>
      <c r="BE167" s="364"/>
      <c r="BF167" s="355"/>
    </row>
    <row r="168" spans="1:58" ht="15.75" customHeight="1">
      <c r="A168" s="358"/>
      <c r="B168" s="357"/>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58"/>
      <c r="AL168" s="358"/>
      <c r="AM168" s="358"/>
      <c r="AN168" s="358"/>
      <c r="AO168" s="358"/>
      <c r="AP168" s="358"/>
      <c r="AQ168" s="358"/>
      <c r="AR168" s="358"/>
      <c r="AS168" s="358"/>
      <c r="AT168" s="358"/>
      <c r="AU168" s="358"/>
      <c r="AV168" s="358"/>
      <c r="AW168" s="358"/>
      <c r="AX168" s="358"/>
      <c r="AY168" s="358"/>
      <c r="AZ168" s="358"/>
      <c r="BA168" s="358"/>
      <c r="BB168" s="358"/>
      <c r="BC168" s="358"/>
      <c r="BD168" s="364"/>
      <c r="BE168" s="364"/>
      <c r="BF168" s="355"/>
    </row>
    <row r="169" spans="1:58" ht="15.75" customHeight="1">
      <c r="A169" s="358"/>
      <c r="B169" s="1170" t="s">
        <v>1885</v>
      </c>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169"/>
      <c r="BE169" s="364"/>
      <c r="BF169" s="355"/>
    </row>
    <row r="170" spans="1:58" ht="15.75" customHeight="1">
      <c r="A170" s="358"/>
      <c r="B170" s="384"/>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8"/>
      <c r="AD170" s="358"/>
      <c r="AE170" s="358"/>
      <c r="AF170" s="358"/>
      <c r="AG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c r="BB170" s="358"/>
      <c r="BC170" s="358"/>
      <c r="BD170" s="364"/>
      <c r="BE170" s="364"/>
      <c r="BF170" s="355"/>
    </row>
    <row r="171" spans="1:58" ht="15.75" customHeight="1">
      <c r="A171" s="358"/>
      <c r="B171" s="385"/>
      <c r="C171" s="358"/>
      <c r="D171" s="358"/>
      <c r="E171" s="358"/>
      <c r="F171" s="358"/>
      <c r="G171" s="358"/>
      <c r="H171" s="360" t="s">
        <v>1886</v>
      </c>
      <c r="I171" s="358"/>
      <c r="J171" s="358"/>
      <c r="K171" s="358"/>
      <c r="L171" s="358"/>
      <c r="M171" s="358"/>
      <c r="N171" s="358"/>
      <c r="O171" s="358"/>
      <c r="P171" s="358"/>
      <c r="Q171" s="358"/>
      <c r="R171" s="358"/>
      <c r="S171" s="358"/>
      <c r="T171" s="358"/>
      <c r="U171" s="358"/>
      <c r="V171" s="358"/>
      <c r="W171" s="358"/>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58"/>
      <c r="BD171" s="364"/>
      <c r="BE171" s="364"/>
      <c r="BF171" s="355"/>
    </row>
    <row r="172" spans="1:58" ht="15.75" customHeight="1">
      <c r="A172" s="358"/>
      <c r="B172" s="385"/>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8"/>
      <c r="AD172" s="358"/>
      <c r="AE172" s="358"/>
      <c r="AF172" s="358"/>
      <c r="AG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c r="BB172" s="358"/>
      <c r="BC172" s="358"/>
      <c r="BD172" s="364"/>
      <c r="BE172" s="364"/>
      <c r="BF172" s="355"/>
    </row>
    <row r="173" spans="1:58" ht="15.75" customHeight="1">
      <c r="A173" s="358"/>
      <c r="B173" s="385"/>
      <c r="C173" s="358"/>
      <c r="D173" s="358"/>
      <c r="E173" s="358"/>
      <c r="F173" s="358"/>
      <c r="G173" s="358"/>
      <c r="H173" s="1171" t="s">
        <v>1887</v>
      </c>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9"/>
      <c r="AZ173" s="358"/>
      <c r="BA173" s="358"/>
      <c r="BB173" s="358"/>
      <c r="BC173" s="358"/>
      <c r="BD173" s="364"/>
      <c r="BE173" s="364"/>
      <c r="BF173" s="355"/>
    </row>
    <row r="174" spans="1:58" ht="15.75" customHeight="1">
      <c r="A174" s="358"/>
      <c r="B174" s="385"/>
      <c r="C174" s="358"/>
      <c r="D174" s="358"/>
      <c r="E174" s="358"/>
      <c r="F174" s="358"/>
      <c r="G174" s="358"/>
      <c r="H174" s="358"/>
      <c r="I174" s="358"/>
      <c r="J174" s="358"/>
      <c r="K174" s="358"/>
      <c r="L174" s="358"/>
      <c r="M174" s="358"/>
      <c r="N174" s="358"/>
      <c r="O174" s="358"/>
      <c r="P174" s="358"/>
      <c r="Q174" s="358"/>
      <c r="R174" s="358"/>
      <c r="S174" s="358"/>
      <c r="T174" s="358"/>
      <c r="U174" s="358"/>
      <c r="V174" s="358"/>
      <c r="W174" s="358"/>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64"/>
      <c r="BE174" s="364"/>
      <c r="BF174" s="355"/>
    </row>
    <row r="175" spans="1:58" ht="15.75" customHeight="1">
      <c r="A175" s="358"/>
      <c r="B175" s="385"/>
      <c r="C175" s="358"/>
      <c r="D175" s="358"/>
      <c r="E175" s="358"/>
      <c r="F175" s="358"/>
      <c r="G175" s="358"/>
      <c r="H175" s="1172" t="s">
        <v>1888</v>
      </c>
      <c r="I175" s="840"/>
      <c r="J175" s="840"/>
      <c r="K175" s="840"/>
      <c r="L175" s="840"/>
      <c r="M175" s="840"/>
      <c r="N175" s="840"/>
      <c r="O175" s="840"/>
      <c r="P175" s="840"/>
      <c r="Q175" s="840"/>
      <c r="R175" s="840"/>
      <c r="S175" s="840"/>
      <c r="T175" s="840"/>
      <c r="U175" s="840"/>
      <c r="V175" s="840"/>
      <c r="W175" s="840"/>
      <c r="X175" s="840"/>
      <c r="Y175" s="840"/>
      <c r="Z175" s="840"/>
      <c r="AA175" s="840"/>
      <c r="AB175" s="840"/>
      <c r="AC175" s="840"/>
      <c r="AD175" s="840"/>
      <c r="AE175" s="840"/>
      <c r="AF175" s="840"/>
      <c r="AG175" s="840"/>
      <c r="AH175" s="840"/>
      <c r="AI175" s="840"/>
      <c r="AJ175" s="840"/>
      <c r="AK175" s="840"/>
      <c r="AL175" s="840"/>
      <c r="AM175" s="840"/>
      <c r="AN175" s="840"/>
      <c r="AO175" s="840"/>
      <c r="AP175" s="840"/>
      <c r="AQ175" s="840"/>
      <c r="AR175" s="840"/>
      <c r="AS175" s="840"/>
      <c r="AT175" s="840"/>
      <c r="AU175" s="840"/>
      <c r="AV175" s="840"/>
      <c r="AW175" s="840"/>
      <c r="AX175" s="840"/>
      <c r="AY175" s="840"/>
      <c r="AZ175" s="841"/>
      <c r="BA175" s="358"/>
      <c r="BB175" s="358"/>
      <c r="BC175" s="358"/>
      <c r="BD175" s="364"/>
      <c r="BE175" s="364"/>
      <c r="BF175" s="355"/>
    </row>
    <row r="176" spans="1:58" ht="15.75" customHeight="1">
      <c r="A176" s="358"/>
      <c r="B176" s="357"/>
      <c r="C176" s="358"/>
      <c r="D176" s="358"/>
      <c r="E176" s="358"/>
      <c r="F176" s="358"/>
      <c r="G176" s="358"/>
      <c r="H176" s="999"/>
      <c r="I176" s="832"/>
      <c r="J176" s="832"/>
      <c r="K176" s="832"/>
      <c r="L176" s="832"/>
      <c r="M176" s="832"/>
      <c r="N176" s="832"/>
      <c r="O176" s="832"/>
      <c r="P176" s="832"/>
      <c r="Q176" s="832"/>
      <c r="R176" s="832"/>
      <c r="S176" s="832"/>
      <c r="T176" s="832"/>
      <c r="U176" s="832"/>
      <c r="V176" s="832"/>
      <c r="W176" s="832"/>
      <c r="X176" s="832"/>
      <c r="Y176" s="832"/>
      <c r="Z176" s="832"/>
      <c r="AA176" s="832"/>
      <c r="AB176" s="832"/>
      <c r="AC176" s="832"/>
      <c r="AD176" s="832"/>
      <c r="AE176" s="832"/>
      <c r="AF176" s="832"/>
      <c r="AG176" s="832"/>
      <c r="AH176" s="832"/>
      <c r="AI176" s="832"/>
      <c r="AJ176" s="832"/>
      <c r="AK176" s="832"/>
      <c r="AL176" s="832"/>
      <c r="AM176" s="832"/>
      <c r="AN176" s="832"/>
      <c r="AO176" s="832"/>
      <c r="AP176" s="832"/>
      <c r="AQ176" s="832"/>
      <c r="AR176" s="832"/>
      <c r="AS176" s="832"/>
      <c r="AT176" s="832"/>
      <c r="AU176" s="832"/>
      <c r="AV176" s="832"/>
      <c r="AW176" s="832"/>
      <c r="AX176" s="832"/>
      <c r="AY176" s="832"/>
      <c r="AZ176" s="1000"/>
      <c r="BA176" s="358"/>
      <c r="BB176" s="358"/>
      <c r="BC176" s="358"/>
      <c r="BD176" s="364"/>
      <c r="BE176" s="364"/>
      <c r="BF176" s="355"/>
    </row>
    <row r="177" spans="1:58" ht="15.75" customHeight="1">
      <c r="A177" s="358"/>
      <c r="B177" s="357"/>
      <c r="C177" s="358"/>
      <c r="D177" s="358"/>
      <c r="E177" s="358"/>
      <c r="F177" s="358"/>
      <c r="G177" s="358"/>
      <c r="H177" s="842"/>
      <c r="I177" s="843"/>
      <c r="J177" s="843"/>
      <c r="K177" s="843"/>
      <c r="L177" s="843"/>
      <c r="M177" s="843"/>
      <c r="N177" s="843"/>
      <c r="O177" s="843"/>
      <c r="P177" s="843"/>
      <c r="Q177" s="843"/>
      <c r="R177" s="843"/>
      <c r="S177" s="843"/>
      <c r="T177" s="843"/>
      <c r="U177" s="843"/>
      <c r="V177" s="843"/>
      <c r="W177" s="843"/>
      <c r="X177" s="843"/>
      <c r="Y177" s="843"/>
      <c r="Z177" s="843"/>
      <c r="AA177" s="843"/>
      <c r="AB177" s="843"/>
      <c r="AC177" s="843"/>
      <c r="AD177" s="843"/>
      <c r="AE177" s="843"/>
      <c r="AF177" s="843"/>
      <c r="AG177" s="843"/>
      <c r="AH177" s="843"/>
      <c r="AI177" s="843"/>
      <c r="AJ177" s="843"/>
      <c r="AK177" s="843"/>
      <c r="AL177" s="843"/>
      <c r="AM177" s="843"/>
      <c r="AN177" s="843"/>
      <c r="AO177" s="843"/>
      <c r="AP177" s="843"/>
      <c r="AQ177" s="843"/>
      <c r="AR177" s="843"/>
      <c r="AS177" s="843"/>
      <c r="AT177" s="843"/>
      <c r="AU177" s="843"/>
      <c r="AV177" s="843"/>
      <c r="AW177" s="843"/>
      <c r="AX177" s="843"/>
      <c r="AY177" s="843"/>
      <c r="AZ177" s="844"/>
      <c r="BA177" s="358"/>
      <c r="BB177" s="358"/>
      <c r="BC177" s="358"/>
      <c r="BD177" s="364"/>
      <c r="BE177" s="364"/>
      <c r="BF177" s="355"/>
    </row>
    <row r="178" spans="1:58" ht="15.75" customHeight="1">
      <c r="A178" s="358"/>
      <c r="B178" s="357"/>
      <c r="C178" s="358"/>
      <c r="D178" s="358"/>
      <c r="E178" s="358"/>
      <c r="F178" s="358"/>
      <c r="G178" s="358"/>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6"/>
      <c r="AM178" s="386"/>
      <c r="AN178" s="386"/>
      <c r="AO178" s="386"/>
      <c r="AP178" s="386"/>
      <c r="AQ178" s="386"/>
      <c r="AR178" s="386"/>
      <c r="AS178" s="386"/>
      <c r="AT178" s="386"/>
      <c r="AU178" s="386"/>
      <c r="AV178" s="386"/>
      <c r="AW178" s="386"/>
      <c r="AX178" s="386"/>
      <c r="AY178" s="386"/>
      <c r="AZ178" s="358"/>
      <c r="BA178" s="358"/>
      <c r="BB178" s="358"/>
      <c r="BC178" s="358"/>
      <c r="BD178" s="364"/>
      <c r="BE178" s="364"/>
      <c r="BF178" s="355"/>
    </row>
    <row r="179" spans="1:58" ht="15.75" customHeight="1">
      <c r="A179" s="358"/>
      <c r="B179" s="357"/>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64"/>
      <c r="BE179" s="364"/>
      <c r="BF179" s="355"/>
    </row>
    <row r="180" spans="1:58" ht="15.75" customHeight="1">
      <c r="A180" s="358"/>
      <c r="B180" s="387"/>
      <c r="C180" s="388"/>
      <c r="D180" s="388"/>
      <c r="E180" s="388"/>
      <c r="F180" s="388"/>
      <c r="G180" s="388"/>
      <c r="H180" s="1187" t="s">
        <v>1889</v>
      </c>
      <c r="I180" s="1140"/>
      <c r="J180" s="1140"/>
      <c r="K180" s="1140"/>
      <c r="L180" s="1140"/>
      <c r="M180" s="1140"/>
      <c r="N180" s="1140"/>
      <c r="O180" s="1140"/>
      <c r="P180" s="1140"/>
      <c r="Q180" s="1140"/>
      <c r="R180" s="1140"/>
      <c r="S180" s="1140"/>
      <c r="T180" s="1140"/>
      <c r="U180" s="1140"/>
      <c r="V180" s="1140"/>
      <c r="W180" s="1140"/>
      <c r="X180" s="1140"/>
      <c r="Y180" s="1140"/>
      <c r="Z180" s="1140"/>
      <c r="AA180" s="1140"/>
      <c r="AB180" s="1140"/>
      <c r="AC180" s="1140"/>
      <c r="AD180" s="1140"/>
      <c r="AE180" s="1140"/>
      <c r="AF180" s="1140"/>
      <c r="AG180" s="1140"/>
      <c r="AH180" s="1140"/>
      <c r="AI180" s="1140"/>
      <c r="AJ180" s="1140"/>
      <c r="AK180" s="1140"/>
      <c r="AL180" s="1140"/>
      <c r="AM180" s="1140"/>
      <c r="AN180" s="1140"/>
      <c r="AO180" s="1140"/>
      <c r="AP180" s="1140"/>
      <c r="AQ180" s="1140"/>
      <c r="AR180" s="1140"/>
      <c r="AS180" s="1140"/>
      <c r="AT180" s="1140"/>
      <c r="AU180" s="1140"/>
      <c r="AV180" s="1188"/>
      <c r="AW180" s="388"/>
      <c r="AX180" s="388"/>
      <c r="AY180" s="388"/>
      <c r="AZ180" s="388"/>
      <c r="BA180" s="388"/>
      <c r="BB180" s="388"/>
      <c r="BC180" s="388"/>
      <c r="BD180" s="389"/>
      <c r="BE180" s="364"/>
      <c r="BF180" s="355"/>
    </row>
    <row r="181" spans="1:58" ht="15.75" customHeight="1">
      <c r="A181" s="358"/>
      <c r="B181" s="390"/>
      <c r="C181" s="370"/>
      <c r="D181" s="370"/>
      <c r="E181" s="370"/>
      <c r="F181" s="370"/>
      <c r="G181" s="370"/>
      <c r="H181" s="370"/>
      <c r="I181" s="370"/>
      <c r="J181" s="370"/>
      <c r="K181" s="370"/>
      <c r="L181" s="370"/>
      <c r="M181" s="370"/>
      <c r="N181" s="370"/>
      <c r="O181" s="370"/>
      <c r="P181" s="370"/>
      <c r="Q181" s="370"/>
      <c r="R181" s="370"/>
      <c r="S181" s="370"/>
      <c r="T181" s="370"/>
      <c r="U181" s="370"/>
      <c r="V181" s="370"/>
      <c r="W181" s="370"/>
      <c r="X181" s="370"/>
      <c r="Y181" s="370"/>
      <c r="Z181" s="370"/>
      <c r="AA181" s="370"/>
      <c r="AB181" s="370"/>
      <c r="AC181" s="370"/>
      <c r="AD181" s="370"/>
      <c r="AE181" s="370"/>
      <c r="AF181" s="370"/>
      <c r="AG181" s="370"/>
      <c r="AH181" s="370"/>
      <c r="AI181" s="370"/>
      <c r="AJ181" s="370"/>
      <c r="AK181" s="370"/>
      <c r="AL181" s="370"/>
      <c r="AM181" s="370"/>
      <c r="AN181" s="370"/>
      <c r="AO181" s="370"/>
      <c r="AP181" s="370"/>
      <c r="AQ181" s="370"/>
      <c r="AR181" s="370"/>
      <c r="AS181" s="370"/>
      <c r="AT181" s="370"/>
      <c r="AU181" s="370"/>
      <c r="AV181" s="370"/>
      <c r="AW181" s="370"/>
      <c r="AX181" s="370"/>
      <c r="AY181" s="370"/>
      <c r="AZ181" s="370"/>
      <c r="BA181" s="370"/>
      <c r="BB181" s="370"/>
      <c r="BC181" s="370"/>
      <c r="BD181" s="391"/>
      <c r="BE181" s="364"/>
      <c r="BF181" s="355"/>
    </row>
    <row r="182" spans="1:58" ht="15.75" customHeight="1">
      <c r="A182" s="358"/>
      <c r="B182" s="390"/>
      <c r="C182" s="370"/>
      <c r="D182" s="370"/>
      <c r="E182" s="370"/>
      <c r="F182" s="370"/>
      <c r="G182" s="370"/>
      <c r="H182" s="1185" t="s">
        <v>1890</v>
      </c>
      <c r="I182" s="1058"/>
      <c r="J182" s="1058"/>
      <c r="K182" s="1059"/>
      <c r="L182" s="370"/>
      <c r="M182" s="370"/>
      <c r="N182" s="370"/>
      <c r="O182" s="370"/>
      <c r="P182" s="370"/>
      <c r="Q182" s="370"/>
      <c r="R182" s="370"/>
      <c r="S182" s="1184"/>
      <c r="T182" s="1092"/>
      <c r="U182" s="1092"/>
      <c r="V182" s="1092"/>
      <c r="W182" s="1092"/>
      <c r="X182" s="1092"/>
      <c r="Y182" s="1092"/>
      <c r="Z182" s="1092"/>
      <c r="AA182" s="1092"/>
      <c r="AB182" s="1092"/>
      <c r="AC182" s="1092"/>
      <c r="AD182" s="1092"/>
      <c r="AE182" s="1092"/>
      <c r="AF182" s="1092"/>
      <c r="AG182" s="1092"/>
      <c r="AH182" s="1092"/>
      <c r="AI182" s="1092"/>
      <c r="AJ182" s="1093"/>
      <c r="AK182" s="370"/>
      <c r="AL182" s="370"/>
      <c r="AM182" s="370"/>
      <c r="AN182" s="370"/>
      <c r="AO182" s="370"/>
      <c r="AP182" s="370"/>
      <c r="AQ182" s="370"/>
      <c r="AR182" s="370"/>
      <c r="AS182" s="370"/>
      <c r="AT182" s="370"/>
      <c r="AU182" s="370"/>
      <c r="AV182" s="370"/>
      <c r="AW182" s="370"/>
      <c r="AX182" s="370"/>
      <c r="AY182" s="370"/>
      <c r="AZ182" s="370"/>
      <c r="BA182" s="370"/>
      <c r="BB182" s="370"/>
      <c r="BC182" s="370"/>
      <c r="BD182" s="391"/>
      <c r="BE182" s="364"/>
      <c r="BF182" s="355"/>
    </row>
    <row r="183" spans="1:58" ht="15.75" customHeight="1">
      <c r="A183" s="358"/>
      <c r="B183" s="390"/>
      <c r="C183" s="370"/>
      <c r="D183" s="370"/>
      <c r="E183" s="370"/>
      <c r="F183" s="370"/>
      <c r="G183" s="370"/>
      <c r="H183" s="392"/>
      <c r="I183" s="392"/>
      <c r="J183" s="392"/>
      <c r="K183" s="392"/>
      <c r="L183" s="370"/>
      <c r="M183" s="370"/>
      <c r="N183" s="370"/>
      <c r="O183" s="370"/>
      <c r="P183" s="370"/>
      <c r="Q183" s="370"/>
      <c r="R183" s="370"/>
      <c r="S183" s="370"/>
      <c r="T183" s="370"/>
      <c r="U183" s="370"/>
      <c r="V183" s="370"/>
      <c r="W183" s="370"/>
      <c r="X183" s="370"/>
      <c r="Y183" s="370"/>
      <c r="Z183" s="370"/>
      <c r="AA183" s="370"/>
      <c r="AB183" s="370"/>
      <c r="AC183" s="370"/>
      <c r="AD183" s="370"/>
      <c r="AE183" s="370"/>
      <c r="AF183" s="370"/>
      <c r="AG183" s="370"/>
      <c r="AH183" s="370"/>
      <c r="AI183" s="370"/>
      <c r="AJ183" s="370"/>
      <c r="AK183" s="370"/>
      <c r="AL183" s="370"/>
      <c r="AM183" s="370"/>
      <c r="AN183" s="370"/>
      <c r="AO183" s="370"/>
      <c r="AP183" s="370"/>
      <c r="AQ183" s="370"/>
      <c r="AR183" s="370"/>
      <c r="AS183" s="370"/>
      <c r="AT183" s="370"/>
      <c r="AU183" s="370"/>
      <c r="AV183" s="370"/>
      <c r="AW183" s="370"/>
      <c r="AX183" s="370"/>
      <c r="AY183" s="370"/>
      <c r="AZ183" s="370"/>
      <c r="BA183" s="370"/>
      <c r="BB183" s="370"/>
      <c r="BC183" s="370"/>
      <c r="BD183" s="391"/>
      <c r="BE183" s="364"/>
      <c r="BF183" s="355"/>
    </row>
    <row r="184" spans="1:58" ht="15.75" customHeight="1">
      <c r="A184" s="358"/>
      <c r="B184" s="390"/>
      <c r="C184" s="370"/>
      <c r="D184" s="370"/>
      <c r="E184" s="370"/>
      <c r="F184" s="370"/>
      <c r="G184" s="370"/>
      <c r="H184" s="1185" t="s">
        <v>1891</v>
      </c>
      <c r="I184" s="1058"/>
      <c r="J184" s="1059"/>
      <c r="K184" s="392"/>
      <c r="L184" s="370"/>
      <c r="M184" s="370"/>
      <c r="N184" s="370"/>
      <c r="O184" s="370"/>
      <c r="P184" s="370"/>
      <c r="Q184" s="370"/>
      <c r="R184" s="370"/>
      <c r="S184" s="1184"/>
      <c r="T184" s="1092"/>
      <c r="U184" s="1092"/>
      <c r="V184" s="1092"/>
      <c r="W184" s="1092"/>
      <c r="X184" s="1092"/>
      <c r="Y184" s="1092"/>
      <c r="Z184" s="1092"/>
      <c r="AA184" s="1092"/>
      <c r="AB184" s="1092"/>
      <c r="AC184" s="1092"/>
      <c r="AD184" s="1092"/>
      <c r="AE184" s="1092"/>
      <c r="AF184" s="1092"/>
      <c r="AG184" s="1092"/>
      <c r="AH184" s="1092"/>
      <c r="AI184" s="1092"/>
      <c r="AJ184" s="1093"/>
      <c r="AK184" s="370"/>
      <c r="AL184" s="370"/>
      <c r="AM184" s="370"/>
      <c r="AN184" s="370"/>
      <c r="AO184" s="370"/>
      <c r="AP184" s="370"/>
      <c r="AQ184" s="370"/>
      <c r="AR184" s="370"/>
      <c r="AS184" s="370"/>
      <c r="AT184" s="370"/>
      <c r="AU184" s="370"/>
      <c r="AV184" s="370"/>
      <c r="AW184" s="370"/>
      <c r="AX184" s="370"/>
      <c r="AY184" s="370"/>
      <c r="AZ184" s="370"/>
      <c r="BA184" s="370"/>
      <c r="BB184" s="370"/>
      <c r="BC184" s="370"/>
      <c r="BD184" s="391"/>
      <c r="BE184" s="364"/>
      <c r="BF184" s="355"/>
    </row>
    <row r="185" spans="1:58" ht="15.75" customHeight="1">
      <c r="A185" s="358"/>
      <c r="B185" s="390"/>
      <c r="C185" s="370"/>
      <c r="D185" s="370"/>
      <c r="E185" s="370"/>
      <c r="F185" s="370"/>
      <c r="G185" s="370"/>
      <c r="H185" s="392"/>
      <c r="I185" s="392"/>
      <c r="J185" s="392"/>
      <c r="K185" s="392"/>
      <c r="L185" s="370"/>
      <c r="M185" s="370"/>
      <c r="N185" s="370"/>
      <c r="O185" s="370"/>
      <c r="P185" s="370"/>
      <c r="Q185" s="370"/>
      <c r="R185" s="370"/>
      <c r="S185" s="370"/>
      <c r="T185" s="370"/>
      <c r="U185" s="370"/>
      <c r="V185" s="370"/>
      <c r="W185" s="370"/>
      <c r="X185" s="370"/>
      <c r="Y185" s="370"/>
      <c r="Z185" s="370"/>
      <c r="AA185" s="370"/>
      <c r="AB185" s="370"/>
      <c r="AC185" s="370"/>
      <c r="AD185" s="370"/>
      <c r="AE185" s="370"/>
      <c r="AF185" s="370"/>
      <c r="AG185" s="370"/>
      <c r="AH185" s="370"/>
      <c r="AI185" s="370"/>
      <c r="AJ185" s="370"/>
      <c r="AK185" s="370"/>
      <c r="AL185" s="370"/>
      <c r="AM185" s="370"/>
      <c r="AN185" s="370"/>
      <c r="AO185" s="370"/>
      <c r="AP185" s="370"/>
      <c r="AQ185" s="370"/>
      <c r="AR185" s="370"/>
      <c r="AS185" s="370"/>
      <c r="AT185" s="370"/>
      <c r="AU185" s="370"/>
      <c r="AV185" s="370"/>
      <c r="AW185" s="370"/>
      <c r="AX185" s="370"/>
      <c r="AY185" s="370"/>
      <c r="AZ185" s="370"/>
      <c r="BA185" s="370"/>
      <c r="BB185" s="370"/>
      <c r="BC185" s="370"/>
      <c r="BD185" s="391"/>
      <c r="BE185" s="364"/>
      <c r="BF185" s="355"/>
    </row>
    <row r="186" spans="1:58" ht="15.75" customHeight="1">
      <c r="A186" s="358"/>
      <c r="B186" s="390"/>
      <c r="C186" s="370"/>
      <c r="D186" s="370"/>
      <c r="E186" s="370"/>
      <c r="F186" s="370"/>
      <c r="G186" s="370"/>
      <c r="H186" s="1185" t="s">
        <v>845</v>
      </c>
      <c r="I186" s="1059"/>
      <c r="J186" s="392"/>
      <c r="K186" s="392"/>
      <c r="L186" s="370"/>
      <c r="M186" s="370"/>
      <c r="N186" s="370"/>
      <c r="O186" s="370"/>
      <c r="P186" s="370"/>
      <c r="Q186" s="370"/>
      <c r="R186" s="370"/>
      <c r="S186" s="1184"/>
      <c r="T186" s="1092"/>
      <c r="U186" s="1092"/>
      <c r="V186" s="1092"/>
      <c r="W186" s="1092"/>
      <c r="X186" s="1092"/>
      <c r="Y186" s="1092"/>
      <c r="Z186" s="1092"/>
      <c r="AA186" s="1092"/>
      <c r="AB186" s="1092"/>
      <c r="AC186" s="1092"/>
      <c r="AD186" s="1092"/>
      <c r="AE186" s="1092"/>
      <c r="AF186" s="1092"/>
      <c r="AG186" s="1092"/>
      <c r="AH186" s="1092"/>
      <c r="AI186" s="1092"/>
      <c r="AJ186" s="1093"/>
      <c r="AK186" s="370"/>
      <c r="AL186" s="370"/>
      <c r="AM186" s="370"/>
      <c r="AN186" s="370"/>
      <c r="AO186" s="370"/>
      <c r="AP186" s="370"/>
      <c r="AQ186" s="370"/>
      <c r="AR186" s="370"/>
      <c r="AS186" s="370"/>
      <c r="AT186" s="370"/>
      <c r="AU186" s="370"/>
      <c r="AV186" s="370"/>
      <c r="AW186" s="370"/>
      <c r="AX186" s="370"/>
      <c r="AY186" s="370"/>
      <c r="AZ186" s="370"/>
      <c r="BA186" s="370"/>
      <c r="BB186" s="370"/>
      <c r="BC186" s="370"/>
      <c r="BD186" s="391"/>
      <c r="BE186" s="364"/>
      <c r="BF186" s="355"/>
    </row>
    <row r="187" spans="1:58" ht="15.75" customHeight="1">
      <c r="A187" s="358"/>
      <c r="B187" s="390"/>
      <c r="C187" s="370"/>
      <c r="D187" s="370"/>
      <c r="E187" s="370"/>
      <c r="F187" s="370"/>
      <c r="G187" s="370"/>
      <c r="H187" s="370"/>
      <c r="I187" s="370"/>
      <c r="J187" s="370"/>
      <c r="K187" s="370"/>
      <c r="L187" s="370"/>
      <c r="M187" s="370"/>
      <c r="N187" s="370"/>
      <c r="O187" s="370"/>
      <c r="P187" s="370"/>
      <c r="Q187" s="370"/>
      <c r="R187" s="370"/>
      <c r="S187" s="370"/>
      <c r="T187" s="370"/>
      <c r="U187" s="370"/>
      <c r="V187" s="370"/>
      <c r="W187" s="370"/>
      <c r="X187" s="370"/>
      <c r="Y187" s="370"/>
      <c r="Z187" s="370"/>
      <c r="AA187" s="370"/>
      <c r="AB187" s="370"/>
      <c r="AC187" s="370"/>
      <c r="AD187" s="370"/>
      <c r="AE187" s="370"/>
      <c r="AF187" s="370"/>
      <c r="AG187" s="370"/>
      <c r="AH187" s="370"/>
      <c r="AI187" s="370"/>
      <c r="AJ187" s="370"/>
      <c r="AK187" s="370"/>
      <c r="AL187" s="370"/>
      <c r="AM187" s="370"/>
      <c r="AN187" s="370"/>
      <c r="AO187" s="370"/>
      <c r="AP187" s="370"/>
      <c r="AQ187" s="370"/>
      <c r="AR187" s="370"/>
      <c r="AS187" s="370"/>
      <c r="AT187" s="370"/>
      <c r="AU187" s="370"/>
      <c r="AV187" s="370"/>
      <c r="AW187" s="370"/>
      <c r="AX187" s="370"/>
      <c r="AY187" s="370"/>
      <c r="AZ187" s="370"/>
      <c r="BA187" s="370"/>
      <c r="BB187" s="370"/>
      <c r="BC187" s="370"/>
      <c r="BD187" s="391"/>
      <c r="BE187" s="364"/>
      <c r="BF187" s="355"/>
    </row>
    <row r="188" spans="1:58" ht="15.75" customHeight="1">
      <c r="A188" s="358"/>
      <c r="B188" s="390"/>
      <c r="C188" s="370"/>
      <c r="D188" s="370"/>
      <c r="E188" s="370"/>
      <c r="F188" s="370"/>
      <c r="G188" s="370"/>
      <c r="H188" s="1186" t="s">
        <v>1892</v>
      </c>
      <c r="I188" s="1058"/>
      <c r="J188" s="1058"/>
      <c r="K188" s="1058"/>
      <c r="L188" s="1058"/>
      <c r="M188" s="1058"/>
      <c r="N188" s="1058"/>
      <c r="O188" s="1059"/>
      <c r="P188" s="370"/>
      <c r="Q188" s="370"/>
      <c r="R188" s="370"/>
      <c r="S188" s="1184"/>
      <c r="T188" s="1092"/>
      <c r="U188" s="1092"/>
      <c r="V188" s="1092"/>
      <c r="W188" s="1092"/>
      <c r="X188" s="1092"/>
      <c r="Y188" s="1092"/>
      <c r="Z188" s="1092"/>
      <c r="AA188" s="1092"/>
      <c r="AB188" s="1092"/>
      <c r="AC188" s="1092"/>
      <c r="AD188" s="1092"/>
      <c r="AE188" s="1092"/>
      <c r="AF188" s="1092"/>
      <c r="AG188" s="1092"/>
      <c r="AH188" s="1092"/>
      <c r="AI188" s="1092"/>
      <c r="AJ188" s="1093"/>
      <c r="AK188" s="370"/>
      <c r="AL188" s="370"/>
      <c r="AM188" s="370"/>
      <c r="AN188" s="370"/>
      <c r="AO188" s="370"/>
      <c r="AP188" s="370"/>
      <c r="AQ188" s="370"/>
      <c r="AR188" s="370"/>
      <c r="AS188" s="370"/>
      <c r="AT188" s="370"/>
      <c r="AU188" s="370"/>
      <c r="AV188" s="370"/>
      <c r="AW188" s="370"/>
      <c r="AX188" s="370"/>
      <c r="AY188" s="370"/>
      <c r="AZ188" s="370"/>
      <c r="BA188" s="370"/>
      <c r="BB188" s="370"/>
      <c r="BC188" s="370"/>
      <c r="BD188" s="391"/>
      <c r="BE188" s="364"/>
      <c r="BF188" s="355"/>
    </row>
    <row r="189" spans="1:58" ht="15.75" customHeight="1">
      <c r="A189" s="358"/>
      <c r="B189" s="390"/>
      <c r="C189" s="370"/>
      <c r="D189" s="370"/>
      <c r="E189" s="370"/>
      <c r="F189" s="370"/>
      <c r="G189" s="370"/>
      <c r="H189" s="370"/>
      <c r="I189" s="370"/>
      <c r="J189" s="370"/>
      <c r="K189" s="370"/>
      <c r="L189" s="370"/>
      <c r="M189" s="370"/>
      <c r="N189" s="370"/>
      <c r="O189" s="370"/>
      <c r="P189" s="370"/>
      <c r="Q189" s="370"/>
      <c r="R189" s="370"/>
      <c r="S189" s="370"/>
      <c r="T189" s="370"/>
      <c r="U189" s="370"/>
      <c r="V189" s="370"/>
      <c r="W189" s="370"/>
      <c r="X189" s="370"/>
      <c r="Y189" s="370"/>
      <c r="Z189" s="370"/>
      <c r="AA189" s="370"/>
      <c r="AB189" s="370"/>
      <c r="AC189" s="370"/>
      <c r="AD189" s="370"/>
      <c r="AE189" s="370"/>
      <c r="AF189" s="370"/>
      <c r="AG189" s="370"/>
      <c r="AH189" s="370"/>
      <c r="AI189" s="370"/>
      <c r="AJ189" s="370"/>
      <c r="AK189" s="370"/>
      <c r="AL189" s="370"/>
      <c r="AM189" s="370"/>
      <c r="AN189" s="370"/>
      <c r="AO189" s="370"/>
      <c r="AP189" s="370"/>
      <c r="AQ189" s="370"/>
      <c r="AR189" s="370"/>
      <c r="AS189" s="370"/>
      <c r="AT189" s="370"/>
      <c r="AU189" s="370"/>
      <c r="AV189" s="370"/>
      <c r="AW189" s="370"/>
      <c r="AX189" s="370"/>
      <c r="AY189" s="370"/>
      <c r="AZ189" s="370"/>
      <c r="BA189" s="370"/>
      <c r="BB189" s="370"/>
      <c r="BC189" s="370"/>
      <c r="BD189" s="391"/>
      <c r="BE189" s="364"/>
      <c r="BF189" s="355"/>
    </row>
    <row r="190" spans="1:58" ht="15.75" customHeight="1">
      <c r="A190" s="358"/>
      <c r="B190" s="390"/>
      <c r="C190" s="370"/>
      <c r="D190" s="370"/>
      <c r="E190" s="370"/>
      <c r="F190" s="370"/>
      <c r="G190" s="370"/>
      <c r="H190" s="1183" t="s">
        <v>1893</v>
      </c>
      <c r="I190" s="1059"/>
      <c r="J190" s="370"/>
      <c r="K190" s="370"/>
      <c r="L190" s="370"/>
      <c r="M190" s="370"/>
      <c r="N190" s="370"/>
      <c r="O190" s="370"/>
      <c r="P190" s="370"/>
      <c r="Q190" s="370"/>
      <c r="R190" s="370"/>
      <c r="S190" s="1184"/>
      <c r="T190" s="1092"/>
      <c r="U190" s="1092"/>
      <c r="V190" s="1092"/>
      <c r="W190" s="1092"/>
      <c r="X190" s="1092"/>
      <c r="Y190" s="1092"/>
      <c r="Z190" s="1092"/>
      <c r="AA190" s="1092"/>
      <c r="AB190" s="1092"/>
      <c r="AC190" s="1092"/>
      <c r="AD190" s="1092"/>
      <c r="AE190" s="1092"/>
      <c r="AF190" s="1092"/>
      <c r="AG190" s="1092"/>
      <c r="AH190" s="1092"/>
      <c r="AI190" s="1092"/>
      <c r="AJ190" s="1093"/>
      <c r="AK190" s="370"/>
      <c r="AL190" s="370"/>
      <c r="AM190" s="370"/>
      <c r="AN190" s="370"/>
      <c r="AO190" s="370"/>
      <c r="AP190" s="370"/>
      <c r="AQ190" s="370"/>
      <c r="AR190" s="370"/>
      <c r="AS190" s="370"/>
      <c r="AT190" s="370"/>
      <c r="AU190" s="370"/>
      <c r="AV190" s="370"/>
      <c r="AW190" s="370"/>
      <c r="AX190" s="370"/>
      <c r="AY190" s="370"/>
      <c r="AZ190" s="370"/>
      <c r="BA190" s="370"/>
      <c r="BB190" s="370"/>
      <c r="BC190" s="370"/>
      <c r="BD190" s="391"/>
      <c r="BE190" s="364"/>
      <c r="BF190" s="355"/>
    </row>
    <row r="191" spans="1:58" ht="15.75" customHeight="1">
      <c r="A191" s="358"/>
      <c r="B191" s="393"/>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c r="AI191" s="394"/>
      <c r="AJ191" s="394"/>
      <c r="AK191" s="394"/>
      <c r="AL191" s="394"/>
      <c r="AM191" s="394"/>
      <c r="AN191" s="394"/>
      <c r="AO191" s="394"/>
      <c r="AP191" s="394"/>
      <c r="AQ191" s="394"/>
      <c r="AR191" s="394"/>
      <c r="AS191" s="394"/>
      <c r="AT191" s="394"/>
      <c r="AU191" s="394"/>
      <c r="AV191" s="394"/>
      <c r="AW191" s="394"/>
      <c r="AX191" s="394"/>
      <c r="AY191" s="394"/>
      <c r="AZ191" s="394"/>
      <c r="BA191" s="394"/>
      <c r="BB191" s="394"/>
      <c r="BC191" s="394"/>
      <c r="BD191" s="395"/>
      <c r="BE191" s="364"/>
      <c r="BF191" s="355"/>
    </row>
    <row r="192" spans="1:58" ht="15.75" customHeight="1">
      <c r="A192" s="388"/>
      <c r="B192" s="388"/>
      <c r="C192" s="388"/>
      <c r="D192" s="388"/>
      <c r="E192" s="388"/>
      <c r="F192" s="388"/>
      <c r="G192" s="388"/>
      <c r="H192" s="388"/>
      <c r="I192" s="388"/>
      <c r="J192" s="388"/>
      <c r="K192" s="388"/>
      <c r="L192" s="388"/>
      <c r="M192" s="388"/>
      <c r="N192" s="388"/>
      <c r="O192" s="388"/>
      <c r="P192" s="388"/>
      <c r="Q192" s="388"/>
      <c r="R192" s="388"/>
      <c r="S192" s="388"/>
      <c r="T192" s="388"/>
      <c r="U192" s="388"/>
      <c r="V192" s="388"/>
      <c r="W192" s="388"/>
      <c r="X192" s="388"/>
      <c r="Y192" s="388"/>
      <c r="Z192" s="388"/>
      <c r="AA192" s="388"/>
      <c r="AB192" s="388"/>
      <c r="AC192" s="388"/>
      <c r="AD192" s="388"/>
      <c r="AE192" s="388"/>
      <c r="AF192" s="388"/>
      <c r="AG192" s="388"/>
      <c r="AH192" s="388"/>
      <c r="AI192" s="388"/>
      <c r="AJ192" s="388"/>
      <c r="AK192" s="388"/>
      <c r="AL192" s="388"/>
      <c r="AM192" s="388"/>
      <c r="AN192" s="388"/>
      <c r="AO192" s="388"/>
      <c r="AP192" s="388"/>
      <c r="AQ192" s="388"/>
      <c r="AR192" s="388"/>
      <c r="AS192" s="388"/>
      <c r="AT192" s="388"/>
      <c r="AU192" s="388"/>
      <c r="AV192" s="388"/>
      <c r="AW192" s="388"/>
      <c r="AX192" s="388"/>
      <c r="AY192" s="388"/>
      <c r="AZ192" s="388"/>
      <c r="BA192" s="388"/>
      <c r="BB192" s="388"/>
      <c r="BC192" s="388"/>
      <c r="BD192" s="388"/>
      <c r="BE192" s="389"/>
      <c r="BF192" s="355"/>
    </row>
    <row r="193" spans="1:58" ht="15.75" customHeight="1">
      <c r="A193" s="355"/>
      <c r="B193" s="355"/>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row>
    <row r="194" spans="1:58" ht="15.75" customHeight="1">
      <c r="A194" s="355"/>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c r="AS194" s="355"/>
      <c r="AT194" s="355"/>
      <c r="AU194" s="355"/>
      <c r="AV194" s="355"/>
      <c r="AW194" s="355"/>
      <c r="AX194" s="355"/>
      <c r="AY194" s="355"/>
      <c r="AZ194" s="355"/>
      <c r="BA194" s="355"/>
      <c r="BB194" s="355"/>
      <c r="BC194" s="355"/>
      <c r="BD194" s="355"/>
      <c r="BE194" s="355"/>
      <c r="BF194" s="355"/>
    </row>
    <row r="195" spans="1:58" ht="15.75" customHeight="1">
      <c r="A195" s="355"/>
      <c r="B195" s="355"/>
      <c r="C195" s="355"/>
      <c r="D195" s="356"/>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row>
    <row r="196" spans="1:58" ht="15.75" customHeight="1">
      <c r="A196" s="355"/>
      <c r="B196" s="355"/>
      <c r="C196" s="355"/>
      <c r="D196" s="396"/>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c r="AS196" s="355"/>
      <c r="AT196" s="355"/>
      <c r="AU196" s="355"/>
      <c r="AV196" s="355"/>
      <c r="AW196" s="355"/>
      <c r="AX196" s="355"/>
      <c r="AY196" s="355"/>
      <c r="AZ196" s="355"/>
      <c r="BA196" s="355"/>
      <c r="BB196" s="355"/>
      <c r="BC196" s="355"/>
      <c r="BD196" s="355"/>
      <c r="BE196" s="355"/>
      <c r="BF196" s="355"/>
    </row>
    <row r="197" spans="1:58" ht="15.75" customHeight="1">
      <c r="A197" s="355"/>
      <c r="B197" s="355"/>
      <c r="C197" s="355"/>
      <c r="D197" s="356"/>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row>
    <row r="198" spans="1:58" ht="15.75" customHeight="1">
      <c r="A198" s="355"/>
      <c r="B198" s="355"/>
      <c r="C198" s="355"/>
      <c r="D198" s="356"/>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c r="AS198" s="355"/>
      <c r="AT198" s="355"/>
      <c r="AU198" s="355"/>
      <c r="AV198" s="355"/>
      <c r="AW198" s="355"/>
      <c r="AX198" s="355"/>
      <c r="AY198" s="355"/>
      <c r="AZ198" s="355"/>
      <c r="BA198" s="355"/>
      <c r="BB198" s="355"/>
      <c r="BC198" s="355"/>
      <c r="BD198" s="355"/>
      <c r="BE198" s="355"/>
      <c r="BF198" s="355"/>
    </row>
    <row r="199" spans="1:58" ht="15.75" customHeight="1">
      <c r="A199" s="355"/>
      <c r="B199" s="355"/>
      <c r="C199" s="355"/>
      <c r="D199" s="355"/>
      <c r="E199" s="355"/>
      <c r="F199" s="355"/>
      <c r="G199" s="355"/>
      <c r="H199" s="355"/>
      <c r="I199" s="355"/>
      <c r="J199" s="355"/>
      <c r="K199" s="355"/>
      <c r="L199" s="355"/>
      <c r="M199" s="355"/>
      <c r="N199" s="355"/>
      <c r="O199" s="355"/>
      <c r="P199" s="355"/>
      <c r="Q199" s="355"/>
      <c r="R199" s="355" t="s">
        <v>253</v>
      </c>
      <c r="S199" s="355"/>
      <c r="T199" s="355"/>
      <c r="U199" s="355"/>
      <c r="V199" s="355"/>
      <c r="W199" s="355"/>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c r="AS199" s="355"/>
      <c r="AT199" s="355"/>
      <c r="AU199" s="355"/>
      <c r="AV199" s="355"/>
      <c r="AW199" s="355"/>
      <c r="AX199" s="355"/>
      <c r="AY199" s="355"/>
      <c r="AZ199" s="355"/>
      <c r="BA199" s="355"/>
      <c r="BB199" s="355"/>
      <c r="BC199" s="355"/>
      <c r="BD199" s="355"/>
      <c r="BE199" s="355"/>
      <c r="BF199" s="355"/>
    </row>
    <row r="200" spans="1:58" ht="15.75" customHeight="1">
      <c r="A200" s="355"/>
      <c r="B200" s="355"/>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c r="AS200" s="355"/>
      <c r="AT200" s="355"/>
      <c r="AU200" s="355"/>
      <c r="AV200" s="355"/>
      <c r="AW200" s="355"/>
      <c r="AX200" s="355"/>
      <c r="AY200" s="355"/>
      <c r="AZ200" s="355"/>
      <c r="BA200" s="355"/>
      <c r="BB200" s="355"/>
      <c r="BC200" s="355"/>
      <c r="BD200" s="355"/>
      <c r="BE200" s="355"/>
      <c r="BF200" s="355"/>
    </row>
    <row r="201" spans="1:58" ht="15.75" customHeight="1">
      <c r="A201" s="355"/>
      <c r="B201" s="355"/>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355"/>
      <c r="BE201" s="355"/>
      <c r="BF201" s="355"/>
    </row>
    <row r="202" spans="1:58" ht="15.75" customHeight="1">
      <c r="A202" s="355"/>
      <c r="B202" s="355"/>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c r="AS202" s="355"/>
      <c r="AT202" s="355"/>
      <c r="AU202" s="355"/>
      <c r="AV202" s="355"/>
      <c r="AW202" s="355"/>
      <c r="AX202" s="355"/>
      <c r="AY202" s="355"/>
      <c r="AZ202" s="355"/>
      <c r="BA202" s="355"/>
      <c r="BB202" s="355"/>
      <c r="BC202" s="355"/>
      <c r="BD202" s="355"/>
      <c r="BE202" s="355"/>
      <c r="BF202" s="355"/>
    </row>
    <row r="203" spans="1:58" ht="15.75" customHeight="1">
      <c r="A203" s="355"/>
      <c r="B203" s="355"/>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row>
    <row r="204" spans="1:58" ht="15.75" customHeight="1">
      <c r="A204" s="355"/>
      <c r="B204" s="355"/>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c r="AS204" s="355"/>
      <c r="AT204" s="355"/>
      <c r="AU204" s="355"/>
      <c r="AV204" s="355"/>
      <c r="AW204" s="355"/>
      <c r="AX204" s="355"/>
      <c r="AY204" s="355"/>
      <c r="AZ204" s="355"/>
      <c r="BA204" s="355"/>
      <c r="BB204" s="355"/>
      <c r="BC204" s="355"/>
      <c r="BD204" s="355"/>
      <c r="BE204" s="355"/>
      <c r="BF204" s="355"/>
    </row>
    <row r="205" spans="1:58" ht="15.75" customHeight="1">
      <c r="A205" s="355"/>
      <c r="B205" s="355"/>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355"/>
      <c r="AB205" s="355"/>
      <c r="AC205" s="355"/>
      <c r="AD205" s="355"/>
      <c r="AE205" s="355"/>
      <c r="AF205" s="355"/>
      <c r="AG205" s="355"/>
      <c r="AH205" s="355"/>
      <c r="AI205" s="355"/>
      <c r="AJ205" s="355"/>
      <c r="AK205" s="355"/>
      <c r="AL205" s="355"/>
      <c r="AM205" s="355"/>
      <c r="AN205" s="355"/>
      <c r="AO205" s="355"/>
      <c r="AP205" s="355"/>
      <c r="AQ205" s="355"/>
      <c r="AR205" s="355"/>
      <c r="AS205" s="355"/>
      <c r="AT205" s="355"/>
      <c r="AU205" s="355"/>
      <c r="AV205" s="355"/>
      <c r="AW205" s="355"/>
      <c r="AX205" s="355"/>
      <c r="AY205" s="355"/>
      <c r="AZ205" s="355"/>
      <c r="BA205" s="355"/>
      <c r="BB205" s="355"/>
      <c r="BC205" s="355"/>
      <c r="BD205" s="355"/>
      <c r="BE205" s="355"/>
      <c r="BF205" s="355"/>
    </row>
    <row r="206" spans="1:58" ht="15.75" customHeight="1">
      <c r="A206" s="355"/>
      <c r="B206" s="355"/>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c r="AS206" s="355"/>
      <c r="AT206" s="355"/>
      <c r="AU206" s="355"/>
      <c r="AV206" s="355"/>
      <c r="AW206" s="355"/>
      <c r="AX206" s="355"/>
      <c r="AY206" s="355"/>
      <c r="AZ206" s="355"/>
      <c r="BA206" s="355"/>
      <c r="BB206" s="355"/>
      <c r="BC206" s="355"/>
      <c r="BD206" s="355"/>
      <c r="BE206" s="355"/>
      <c r="BF206" s="355"/>
    </row>
    <row r="207" spans="1:58" ht="15.75" customHeight="1">
      <c r="A207" s="355"/>
      <c r="B207" s="355"/>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355"/>
      <c r="AB207" s="355"/>
      <c r="AC207" s="355"/>
      <c r="AD207" s="355"/>
      <c r="AE207" s="355"/>
      <c r="AF207" s="355"/>
      <c r="AG207" s="355"/>
      <c r="AH207" s="355"/>
      <c r="AI207" s="355"/>
      <c r="AJ207" s="355"/>
      <c r="AK207" s="355"/>
      <c r="AL207" s="355"/>
      <c r="AM207" s="355"/>
      <c r="AN207" s="355"/>
      <c r="AO207" s="355"/>
      <c r="AP207" s="355"/>
      <c r="AQ207" s="355"/>
      <c r="AR207" s="355"/>
      <c r="AS207" s="355"/>
      <c r="AT207" s="355"/>
      <c r="AU207" s="355"/>
      <c r="AV207" s="355"/>
      <c r="AW207" s="355"/>
      <c r="AX207" s="355"/>
      <c r="AY207" s="355"/>
      <c r="AZ207" s="355"/>
      <c r="BA207" s="355"/>
      <c r="BB207" s="355"/>
      <c r="BC207" s="355"/>
      <c r="BD207" s="355"/>
      <c r="BE207" s="355"/>
      <c r="BF207" s="355"/>
    </row>
    <row r="208" spans="1:58" ht="15.75" customHeight="1">
      <c r="A208" s="355"/>
      <c r="B208" s="355"/>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355"/>
      <c r="AB208" s="355"/>
      <c r="AC208" s="355"/>
      <c r="AD208" s="355"/>
      <c r="AE208" s="355"/>
      <c r="AF208" s="355"/>
      <c r="AG208" s="355"/>
      <c r="AH208" s="355"/>
      <c r="AI208" s="355"/>
      <c r="AJ208" s="355"/>
      <c r="AK208" s="355"/>
      <c r="AL208" s="355"/>
      <c r="AM208" s="355"/>
      <c r="AN208" s="355"/>
      <c r="AO208" s="355"/>
      <c r="AP208" s="355"/>
      <c r="AQ208" s="355"/>
      <c r="AR208" s="355"/>
      <c r="AS208" s="355"/>
      <c r="AT208" s="355"/>
      <c r="AU208" s="355"/>
      <c r="AV208" s="355"/>
      <c r="AW208" s="355"/>
      <c r="AX208" s="355"/>
      <c r="AY208" s="355"/>
      <c r="AZ208" s="355"/>
      <c r="BA208" s="355"/>
      <c r="BB208" s="355"/>
      <c r="BC208" s="355"/>
      <c r="BD208" s="355"/>
      <c r="BE208" s="355"/>
      <c r="BF208" s="355"/>
    </row>
    <row r="209" spans="1:58" ht="15.75" customHeight="1">
      <c r="A209" s="355"/>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c r="AS209" s="355"/>
      <c r="AT209" s="355"/>
      <c r="AU209" s="355"/>
      <c r="AV209" s="355"/>
      <c r="AW209" s="355"/>
      <c r="AX209" s="355"/>
      <c r="AY209" s="355"/>
      <c r="AZ209" s="355"/>
      <c r="BA209" s="355"/>
      <c r="BB209" s="355"/>
      <c r="BC209" s="355"/>
      <c r="BD209" s="355"/>
      <c r="BE209" s="355"/>
      <c r="BF209" s="355"/>
    </row>
    <row r="210" spans="1:58" ht="15.75" customHeight="1">
      <c r="A210" s="355"/>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355"/>
      <c r="AK210" s="355"/>
      <c r="AL210" s="355"/>
      <c r="AM210" s="355"/>
      <c r="AN210" s="355"/>
      <c r="AO210" s="355"/>
      <c r="AP210" s="355"/>
      <c r="AQ210" s="355"/>
      <c r="AR210" s="355"/>
      <c r="AS210" s="355"/>
      <c r="AT210" s="355"/>
      <c r="AU210" s="355"/>
      <c r="AV210" s="355"/>
      <c r="AW210" s="355"/>
      <c r="AX210" s="355"/>
      <c r="AY210" s="355"/>
      <c r="AZ210" s="355"/>
      <c r="BA210" s="355"/>
      <c r="BB210" s="355"/>
      <c r="BC210" s="355"/>
      <c r="BD210" s="355"/>
      <c r="BE210" s="355"/>
      <c r="BF210" s="355"/>
    </row>
    <row r="211" spans="1:58" ht="15.75" customHeight="1">
      <c r="A211" s="355"/>
      <c r="B211" s="355"/>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355"/>
      <c r="AK211" s="355"/>
      <c r="AL211" s="355"/>
      <c r="AM211" s="355"/>
      <c r="AN211" s="355"/>
      <c r="AO211" s="355"/>
      <c r="AP211" s="355"/>
      <c r="AQ211" s="355"/>
      <c r="AR211" s="355"/>
      <c r="AS211" s="355"/>
      <c r="AT211" s="355"/>
      <c r="AU211" s="355"/>
      <c r="AV211" s="355"/>
      <c r="AW211" s="355"/>
      <c r="AX211" s="355"/>
      <c r="AY211" s="355"/>
      <c r="AZ211" s="355"/>
      <c r="BA211" s="355"/>
      <c r="BB211" s="355"/>
      <c r="BC211" s="355"/>
      <c r="BD211" s="355"/>
      <c r="BE211" s="355"/>
      <c r="BF211" s="355"/>
    </row>
    <row r="212" spans="1:58" ht="15.75" customHeight="1">
      <c r="A212" s="355"/>
      <c r="B212" s="355"/>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c r="AY212" s="355"/>
      <c r="AZ212" s="355"/>
      <c r="BA212" s="355"/>
      <c r="BB212" s="355"/>
      <c r="BC212" s="355"/>
      <c r="BD212" s="355"/>
      <c r="BE212" s="355"/>
      <c r="BF212" s="355"/>
    </row>
    <row r="213" spans="1:58" ht="15.75" customHeight="1">
      <c r="A213" s="355"/>
      <c r="B213" s="355"/>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row>
    <row r="214" spans="1:58" ht="15.75" customHeight="1">
      <c r="A214" s="355"/>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c r="AS214" s="355"/>
      <c r="AT214" s="355"/>
      <c r="AU214" s="355"/>
      <c r="AV214" s="355"/>
      <c r="AW214" s="355"/>
      <c r="AX214" s="355"/>
      <c r="AY214" s="355"/>
      <c r="AZ214" s="355"/>
      <c r="BA214" s="355"/>
      <c r="BB214" s="355"/>
      <c r="BC214" s="355"/>
      <c r="BD214" s="355"/>
      <c r="BE214" s="355"/>
      <c r="BF214" s="355"/>
    </row>
    <row r="215" spans="1:58" ht="15.75" customHeight="1">
      <c r="A215" s="355"/>
      <c r="B215" s="355"/>
      <c r="C215" s="355"/>
      <c r="D215" s="355"/>
      <c r="E215" s="355"/>
      <c r="F215" s="355"/>
      <c r="G215" s="355"/>
      <c r="H215" s="355"/>
      <c r="I215" s="355"/>
      <c r="J215" s="355"/>
      <c r="K215" s="355"/>
      <c r="L215" s="355"/>
      <c r="M215" s="355"/>
      <c r="N215" s="355"/>
      <c r="O215" s="355"/>
      <c r="P215" s="355"/>
      <c r="Q215" s="355"/>
      <c r="R215" s="355"/>
      <c r="S215" s="355"/>
      <c r="T215" s="355"/>
      <c r="U215" s="355"/>
      <c r="V215" s="355"/>
      <c r="W215" s="355"/>
      <c r="X215" s="355"/>
      <c r="Y215" s="355"/>
      <c r="Z215" s="355"/>
      <c r="AA215" s="355"/>
      <c r="AB215" s="355"/>
      <c r="AC215" s="355"/>
      <c r="AD215" s="355"/>
      <c r="AE215" s="355"/>
      <c r="AF215" s="355"/>
      <c r="AG215" s="355"/>
      <c r="AH215" s="355"/>
      <c r="AI215" s="355"/>
      <c r="AJ215" s="355"/>
      <c r="AK215" s="355"/>
      <c r="AL215" s="355"/>
      <c r="AM215" s="355"/>
      <c r="AN215" s="355"/>
      <c r="AO215" s="355"/>
      <c r="AP215" s="355"/>
      <c r="AQ215" s="355"/>
      <c r="AR215" s="355"/>
      <c r="AS215" s="355"/>
      <c r="AT215" s="355"/>
      <c r="AU215" s="355"/>
      <c r="AV215" s="355"/>
      <c r="AW215" s="355"/>
      <c r="AX215" s="355"/>
      <c r="AY215" s="355"/>
      <c r="AZ215" s="355"/>
      <c r="BA215" s="355"/>
      <c r="BB215" s="355"/>
      <c r="BC215" s="355"/>
      <c r="BD215" s="355"/>
      <c r="BE215" s="355"/>
      <c r="BF215" s="355"/>
    </row>
    <row r="216" spans="1:58" ht="15.75" customHeight="1">
      <c r="A216" s="355"/>
      <c r="B216" s="355"/>
      <c r="C216" s="355"/>
      <c r="D216" s="355"/>
      <c r="E216" s="355"/>
      <c r="F216" s="355"/>
      <c r="G216" s="355"/>
      <c r="H216" s="355"/>
      <c r="I216" s="355"/>
      <c r="J216" s="355"/>
      <c r="K216" s="355"/>
      <c r="L216" s="355"/>
      <c r="M216" s="355"/>
      <c r="N216" s="355"/>
      <c r="O216" s="355"/>
      <c r="P216" s="355"/>
      <c r="Q216" s="355"/>
      <c r="R216" s="355"/>
      <c r="S216" s="355"/>
      <c r="T216" s="355"/>
      <c r="U216" s="355"/>
      <c r="V216" s="355"/>
      <c r="W216" s="355"/>
      <c r="X216" s="355"/>
      <c r="Y216" s="355"/>
      <c r="Z216" s="355"/>
      <c r="AA216" s="355"/>
      <c r="AB216" s="355"/>
      <c r="AC216" s="355"/>
      <c r="AD216" s="355"/>
      <c r="AE216" s="355"/>
      <c r="AF216" s="355"/>
      <c r="AG216" s="355"/>
      <c r="AH216" s="355"/>
      <c r="AI216" s="355"/>
      <c r="AJ216" s="355"/>
      <c r="AK216" s="355"/>
      <c r="AL216" s="355"/>
      <c r="AM216" s="355"/>
      <c r="AN216" s="355"/>
      <c r="AO216" s="355"/>
      <c r="AP216" s="355"/>
      <c r="AQ216" s="355"/>
      <c r="AR216" s="355"/>
      <c r="AS216" s="355"/>
      <c r="AT216" s="355"/>
      <c r="AU216" s="355"/>
      <c r="AV216" s="355"/>
      <c r="AW216" s="355"/>
      <c r="AX216" s="355"/>
      <c r="AY216" s="355"/>
      <c r="AZ216" s="355"/>
      <c r="BA216" s="355"/>
      <c r="BB216" s="355"/>
      <c r="BC216" s="355"/>
      <c r="BD216" s="355"/>
      <c r="BE216" s="355"/>
      <c r="BF216" s="355"/>
    </row>
    <row r="217" spans="1:58" ht="15.75" customHeight="1">
      <c r="A217" s="355"/>
      <c r="B217" s="355"/>
      <c r="C217" s="355"/>
      <c r="D217" s="355"/>
      <c r="E217" s="355"/>
      <c r="F217" s="355"/>
      <c r="G217" s="355"/>
      <c r="H217" s="355"/>
      <c r="I217" s="355"/>
      <c r="J217" s="355"/>
      <c r="K217" s="355"/>
      <c r="L217" s="355"/>
      <c r="M217" s="355"/>
      <c r="N217" s="355"/>
      <c r="O217" s="355"/>
      <c r="P217" s="355"/>
      <c r="Q217" s="355"/>
      <c r="R217" s="355"/>
      <c r="S217" s="355"/>
      <c r="T217" s="355"/>
      <c r="U217" s="355"/>
      <c r="V217" s="355"/>
      <c r="W217" s="355"/>
      <c r="X217" s="355"/>
      <c r="Y217" s="355"/>
      <c r="Z217" s="355"/>
      <c r="AA217" s="355"/>
      <c r="AB217" s="355"/>
      <c r="AC217" s="355"/>
      <c r="AD217" s="355"/>
      <c r="AE217" s="355"/>
      <c r="AF217" s="355"/>
      <c r="AG217" s="355"/>
      <c r="AH217" s="355"/>
      <c r="AI217" s="355"/>
      <c r="AJ217" s="355"/>
      <c r="AK217" s="355"/>
      <c r="AL217" s="355"/>
      <c r="AM217" s="355"/>
      <c r="AN217" s="355"/>
      <c r="AO217" s="355"/>
      <c r="AP217" s="355"/>
      <c r="AQ217" s="355"/>
      <c r="AR217" s="355"/>
      <c r="AS217" s="355"/>
      <c r="AT217" s="355"/>
      <c r="AU217" s="355"/>
      <c r="AV217" s="355"/>
      <c r="AW217" s="355"/>
      <c r="AX217" s="355"/>
      <c r="AY217" s="355"/>
      <c r="AZ217" s="355"/>
      <c r="BA217" s="355"/>
      <c r="BB217" s="355"/>
      <c r="BC217" s="355"/>
      <c r="BD217" s="355"/>
      <c r="BE217" s="355"/>
      <c r="BF217" s="355"/>
    </row>
    <row r="218" spans="1:58" ht="15.75" customHeight="1">
      <c r="A218" s="355"/>
      <c r="B218" s="355"/>
      <c r="C218" s="355"/>
      <c r="D218" s="355"/>
      <c r="E218" s="355"/>
      <c r="F218" s="355"/>
      <c r="G218" s="355"/>
      <c r="H218" s="355"/>
      <c r="I218" s="355"/>
      <c r="J218" s="355"/>
      <c r="K218" s="355"/>
      <c r="L218" s="355"/>
      <c r="M218" s="355"/>
      <c r="N218" s="355"/>
      <c r="O218" s="355"/>
      <c r="P218" s="355"/>
      <c r="Q218" s="355"/>
      <c r="R218" s="355"/>
      <c r="S218" s="355"/>
      <c r="T218" s="355"/>
      <c r="U218" s="355"/>
      <c r="V218" s="355"/>
      <c r="W218" s="355"/>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c r="AS218" s="355"/>
      <c r="AT218" s="355"/>
      <c r="AU218" s="355"/>
      <c r="AV218" s="355"/>
      <c r="AW218" s="355"/>
      <c r="AX218" s="355"/>
      <c r="AY218" s="355"/>
      <c r="AZ218" s="355"/>
      <c r="BA218" s="355"/>
      <c r="BB218" s="355"/>
      <c r="BC218" s="355"/>
      <c r="BD218" s="355"/>
      <c r="BE218" s="355"/>
      <c r="BF218" s="355"/>
    </row>
    <row r="219" spans="1:58" ht="15.75" customHeight="1">
      <c r="A219" s="355"/>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55"/>
      <c r="AE219" s="355"/>
      <c r="AF219" s="355"/>
      <c r="AG219" s="355"/>
      <c r="AH219" s="355"/>
      <c r="AI219" s="355"/>
      <c r="AJ219" s="355"/>
      <c r="AK219" s="355"/>
      <c r="AL219" s="355"/>
      <c r="AM219" s="355"/>
      <c r="AN219" s="355"/>
      <c r="AO219" s="355"/>
      <c r="AP219" s="355"/>
      <c r="AQ219" s="355"/>
      <c r="AR219" s="355"/>
      <c r="AS219" s="355"/>
      <c r="AT219" s="355"/>
      <c r="AU219" s="355"/>
      <c r="AV219" s="355"/>
      <c r="AW219" s="355"/>
      <c r="AX219" s="355"/>
      <c r="AY219" s="355"/>
      <c r="AZ219" s="355"/>
      <c r="BA219" s="355"/>
      <c r="BB219" s="355"/>
      <c r="BC219" s="355"/>
      <c r="BD219" s="355"/>
      <c r="BE219" s="355"/>
      <c r="BF219" s="355"/>
    </row>
    <row r="220" spans="1:58" ht="15.75" customHeight="1">
      <c r="A220" s="355"/>
      <c r="B220" s="355"/>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c r="AS220" s="355"/>
      <c r="AT220" s="355"/>
      <c r="AU220" s="355"/>
      <c r="AV220" s="355"/>
      <c r="AW220" s="355"/>
      <c r="AX220" s="355"/>
      <c r="AY220" s="355"/>
      <c r="AZ220" s="355"/>
      <c r="BA220" s="355"/>
      <c r="BB220" s="355"/>
      <c r="BC220" s="355"/>
      <c r="BD220" s="355"/>
      <c r="BE220" s="355"/>
      <c r="BF220" s="355"/>
    </row>
    <row r="221" spans="1:58" ht="15.75" customHeight="1">
      <c r="A221" s="355"/>
      <c r="B221" s="355"/>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c r="AS221" s="355"/>
      <c r="AT221" s="355"/>
      <c r="AU221" s="355"/>
      <c r="AV221" s="355"/>
      <c r="AW221" s="355"/>
      <c r="AX221" s="355"/>
      <c r="AY221" s="355"/>
      <c r="AZ221" s="355"/>
      <c r="BA221" s="355"/>
      <c r="BB221" s="355"/>
      <c r="BC221" s="355"/>
      <c r="BD221" s="355"/>
      <c r="BE221" s="355"/>
      <c r="BF221" s="355"/>
    </row>
    <row r="222" spans="1:58" ht="15.75" customHeight="1">
      <c r="A222" s="355"/>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c r="AS222" s="355"/>
      <c r="AT222" s="355"/>
      <c r="AU222" s="355"/>
      <c r="AV222" s="355"/>
      <c r="AW222" s="355"/>
      <c r="AX222" s="355"/>
      <c r="AY222" s="355"/>
      <c r="AZ222" s="355"/>
      <c r="BA222" s="355"/>
      <c r="BB222" s="355"/>
      <c r="BC222" s="355"/>
      <c r="BD222" s="355"/>
      <c r="BE222" s="355"/>
      <c r="BF222" s="355"/>
    </row>
    <row r="223" spans="1:58" ht="15.75" customHeight="1">
      <c r="A223" s="355"/>
      <c r="B223" s="355"/>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row>
    <row r="224" spans="1:58" ht="15.75" customHeight="1">
      <c r="A224" s="355"/>
      <c r="B224" s="355"/>
      <c r="C224" s="355"/>
      <c r="D224" s="355"/>
      <c r="E224" s="355"/>
      <c r="F224" s="355"/>
      <c r="G224" s="355"/>
      <c r="H224" s="355"/>
      <c r="I224" s="355"/>
      <c r="J224" s="355"/>
      <c r="K224" s="355"/>
      <c r="L224" s="355"/>
      <c r="M224" s="355"/>
      <c r="N224" s="355"/>
      <c r="O224" s="355"/>
      <c r="P224" s="355"/>
      <c r="Q224" s="355"/>
      <c r="R224" s="355"/>
      <c r="S224" s="355"/>
      <c r="T224" s="355"/>
      <c r="U224" s="355"/>
      <c r="V224" s="355"/>
      <c r="W224" s="355"/>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c r="AS224" s="355"/>
      <c r="AT224" s="355"/>
      <c r="AU224" s="355"/>
      <c r="AV224" s="355"/>
      <c r="AW224" s="355"/>
      <c r="AX224" s="355"/>
      <c r="AY224" s="355"/>
      <c r="AZ224" s="355"/>
      <c r="BA224" s="355"/>
      <c r="BB224" s="355"/>
      <c r="BC224" s="355"/>
      <c r="BD224" s="355"/>
      <c r="BE224" s="355"/>
      <c r="BF224" s="355"/>
    </row>
    <row r="225" spans="1:58" ht="15.75" customHeight="1">
      <c r="A225" s="355"/>
      <c r="B225" s="355"/>
      <c r="C225" s="355"/>
      <c r="D225" s="355"/>
      <c r="E225" s="355"/>
      <c r="F225" s="355"/>
      <c r="G225" s="355"/>
      <c r="H225" s="355"/>
      <c r="I225" s="355"/>
      <c r="J225" s="355"/>
      <c r="K225" s="355"/>
      <c r="L225" s="355"/>
      <c r="M225" s="355"/>
      <c r="N225" s="355"/>
      <c r="O225" s="355"/>
      <c r="P225" s="355"/>
      <c r="Q225" s="355"/>
      <c r="R225" s="355"/>
      <c r="S225" s="355"/>
      <c r="T225" s="355"/>
      <c r="U225" s="355"/>
      <c r="V225" s="355"/>
      <c r="W225" s="355"/>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c r="AS225" s="355"/>
      <c r="AT225" s="355"/>
      <c r="AU225" s="355"/>
      <c r="AV225" s="355"/>
      <c r="AW225" s="355"/>
      <c r="AX225" s="355"/>
      <c r="AY225" s="355"/>
      <c r="AZ225" s="355"/>
      <c r="BA225" s="355"/>
      <c r="BB225" s="355"/>
      <c r="BC225" s="355"/>
      <c r="BD225" s="355"/>
      <c r="BE225" s="355"/>
      <c r="BF225" s="355"/>
    </row>
    <row r="226" spans="1:58" ht="15.75" customHeight="1">
      <c r="A226" s="355"/>
      <c r="B226" s="355"/>
      <c r="C226" s="355"/>
      <c r="D226" s="355"/>
      <c r="E226" s="355"/>
      <c r="F226" s="355"/>
      <c r="G226" s="355"/>
      <c r="H226" s="355"/>
      <c r="I226" s="355"/>
      <c r="J226" s="355"/>
      <c r="K226" s="355"/>
      <c r="L226" s="355"/>
      <c r="M226" s="355"/>
      <c r="N226" s="355"/>
      <c r="O226" s="355"/>
      <c r="P226" s="355"/>
      <c r="Q226" s="355"/>
      <c r="R226" s="355"/>
      <c r="S226" s="355"/>
      <c r="T226" s="355"/>
      <c r="U226" s="355"/>
      <c r="V226" s="355"/>
      <c r="W226" s="355"/>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c r="AS226" s="355"/>
      <c r="AT226" s="355"/>
      <c r="AU226" s="355"/>
      <c r="AV226" s="355"/>
      <c r="AW226" s="355"/>
      <c r="AX226" s="355"/>
      <c r="AY226" s="355"/>
      <c r="AZ226" s="355"/>
      <c r="BA226" s="355"/>
      <c r="BB226" s="355"/>
      <c r="BC226" s="355"/>
      <c r="BD226" s="355"/>
      <c r="BE226" s="355"/>
      <c r="BF226" s="355"/>
    </row>
    <row r="227" spans="1:58" ht="15.75" customHeight="1">
      <c r="A227" s="355"/>
      <c r="B227" s="355"/>
      <c r="C227" s="355"/>
      <c r="D227" s="355"/>
      <c r="E227" s="355"/>
      <c r="F227" s="355"/>
      <c r="G227" s="355"/>
      <c r="H227" s="355"/>
      <c r="I227" s="355"/>
      <c r="J227" s="355"/>
      <c r="K227" s="355"/>
      <c r="L227" s="355"/>
      <c r="M227" s="355"/>
      <c r="N227" s="355"/>
      <c r="O227" s="355"/>
      <c r="P227" s="355"/>
      <c r="Q227" s="355"/>
      <c r="R227" s="355"/>
      <c r="S227" s="355"/>
      <c r="T227" s="355"/>
      <c r="U227" s="355"/>
      <c r="V227" s="355"/>
      <c r="W227" s="355"/>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c r="AS227" s="355"/>
      <c r="AT227" s="355"/>
      <c r="AU227" s="355"/>
      <c r="AV227" s="355"/>
      <c r="AW227" s="355"/>
      <c r="AX227" s="355"/>
      <c r="AY227" s="355"/>
      <c r="AZ227" s="355"/>
      <c r="BA227" s="355"/>
      <c r="BB227" s="355"/>
      <c r="BC227" s="355"/>
      <c r="BD227" s="355"/>
      <c r="BE227" s="355"/>
      <c r="BF227" s="355"/>
    </row>
    <row r="228" spans="1:58" ht="15.75" customHeight="1">
      <c r="A228" s="355"/>
      <c r="B228" s="355"/>
      <c r="C228" s="355"/>
      <c r="D228" s="355"/>
      <c r="E228" s="355"/>
      <c r="F228" s="355"/>
      <c r="G228" s="355"/>
      <c r="H228" s="355"/>
      <c r="I228" s="355"/>
      <c r="J228" s="355"/>
      <c r="K228" s="355"/>
      <c r="L228" s="355"/>
      <c r="M228" s="355"/>
      <c r="N228" s="355"/>
      <c r="O228" s="355"/>
      <c r="P228" s="355"/>
      <c r="Q228" s="355"/>
      <c r="R228" s="355"/>
      <c r="S228" s="355"/>
      <c r="T228" s="355"/>
      <c r="U228" s="355"/>
      <c r="V228" s="355"/>
      <c r="W228" s="355"/>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c r="AS228" s="355"/>
      <c r="AT228" s="355"/>
      <c r="AU228" s="355"/>
      <c r="AV228" s="355"/>
      <c r="AW228" s="355"/>
      <c r="AX228" s="355"/>
      <c r="AY228" s="355"/>
      <c r="AZ228" s="355"/>
      <c r="BA228" s="355"/>
      <c r="BB228" s="355"/>
      <c r="BC228" s="355"/>
      <c r="BD228" s="355"/>
      <c r="BE228" s="355"/>
      <c r="BF228" s="355"/>
    </row>
    <row r="229" spans="1:58" ht="15.75" customHeight="1">
      <c r="A229" s="355"/>
      <c r="B229" s="355"/>
      <c r="C229" s="355"/>
      <c r="D229" s="355"/>
      <c r="E229" s="355"/>
      <c r="F229" s="355"/>
      <c r="G229" s="355"/>
      <c r="H229" s="355"/>
      <c r="I229" s="355"/>
      <c r="J229" s="355"/>
      <c r="K229" s="355"/>
      <c r="L229" s="355"/>
      <c r="M229" s="355"/>
      <c r="N229" s="355"/>
      <c r="O229" s="355"/>
      <c r="P229" s="355"/>
      <c r="Q229" s="355"/>
      <c r="R229" s="355"/>
      <c r="S229" s="355"/>
      <c r="T229" s="355"/>
      <c r="U229" s="355"/>
      <c r="V229" s="355"/>
      <c r="W229" s="355"/>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c r="AS229" s="355"/>
      <c r="AT229" s="355"/>
      <c r="AU229" s="355"/>
      <c r="AV229" s="355"/>
      <c r="AW229" s="355"/>
      <c r="AX229" s="355"/>
      <c r="AY229" s="355"/>
      <c r="AZ229" s="355"/>
      <c r="BA229" s="355"/>
      <c r="BB229" s="355"/>
      <c r="BC229" s="355"/>
      <c r="BD229" s="355"/>
      <c r="BE229" s="355"/>
      <c r="BF229" s="355"/>
    </row>
    <row r="230" spans="1:58" ht="15.75" customHeight="1">
      <c r="A230" s="355"/>
      <c r="B230" s="355"/>
      <c r="C230" s="355"/>
      <c r="D230" s="355"/>
      <c r="E230" s="355"/>
      <c r="F230" s="355"/>
      <c r="G230" s="355"/>
      <c r="H230" s="355"/>
      <c r="I230" s="355"/>
      <c r="J230" s="355"/>
      <c r="K230" s="355"/>
      <c r="L230" s="355"/>
      <c r="M230" s="355"/>
      <c r="N230" s="355"/>
      <c r="O230" s="355"/>
      <c r="P230" s="355"/>
      <c r="Q230" s="355"/>
      <c r="R230" s="355"/>
      <c r="S230" s="355"/>
      <c r="T230" s="355"/>
      <c r="U230" s="355"/>
      <c r="V230" s="355"/>
      <c r="W230" s="355"/>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c r="AS230" s="355"/>
      <c r="AT230" s="355"/>
      <c r="AU230" s="355"/>
      <c r="AV230" s="355"/>
      <c r="AW230" s="355"/>
      <c r="AX230" s="355"/>
      <c r="AY230" s="355"/>
      <c r="AZ230" s="355"/>
      <c r="BA230" s="355"/>
      <c r="BB230" s="355"/>
      <c r="BC230" s="355"/>
      <c r="BD230" s="355"/>
      <c r="BE230" s="355"/>
      <c r="BF230" s="355"/>
    </row>
    <row r="231" spans="1:58" ht="15.75" customHeight="1">
      <c r="A231" s="355"/>
      <c r="B231" s="355"/>
      <c r="C231" s="355"/>
      <c r="D231" s="355"/>
      <c r="E231" s="355"/>
      <c r="F231" s="355"/>
      <c r="G231" s="355"/>
      <c r="H231" s="355"/>
      <c r="I231" s="355"/>
      <c r="J231" s="355"/>
      <c r="K231" s="355"/>
      <c r="L231" s="355"/>
      <c r="M231" s="355"/>
      <c r="N231" s="355"/>
      <c r="O231" s="355"/>
      <c r="P231" s="355"/>
      <c r="Q231" s="355"/>
      <c r="R231" s="355"/>
      <c r="S231" s="355"/>
      <c r="T231" s="355"/>
      <c r="U231" s="355"/>
      <c r="V231" s="355"/>
      <c r="W231" s="355"/>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c r="AS231" s="355"/>
      <c r="AT231" s="355"/>
      <c r="AU231" s="355"/>
      <c r="AV231" s="355"/>
      <c r="AW231" s="355"/>
      <c r="AX231" s="355"/>
      <c r="AY231" s="355"/>
      <c r="AZ231" s="355"/>
      <c r="BA231" s="355"/>
      <c r="BB231" s="355"/>
      <c r="BC231" s="355"/>
      <c r="BD231" s="355"/>
      <c r="BE231" s="355"/>
      <c r="BF231" s="355"/>
    </row>
    <row r="232" spans="1:58" ht="15.75" customHeight="1">
      <c r="A232" s="355"/>
      <c r="B232" s="355"/>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c r="AS232" s="355"/>
      <c r="AT232" s="355"/>
      <c r="AU232" s="355"/>
      <c r="AV232" s="355"/>
      <c r="AW232" s="355"/>
      <c r="AX232" s="355"/>
      <c r="AY232" s="355"/>
      <c r="AZ232" s="355"/>
      <c r="BA232" s="355"/>
      <c r="BB232" s="355"/>
      <c r="BC232" s="355"/>
      <c r="BD232" s="355"/>
      <c r="BE232" s="355"/>
      <c r="BF232" s="355"/>
    </row>
    <row r="233" spans="1:58" ht="15.75" customHeight="1">
      <c r="A233" s="355"/>
      <c r="B233" s="355"/>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row>
    <row r="234" spans="1:58" ht="15.75" customHeight="1">
      <c r="A234" s="355"/>
      <c r="B234" s="355"/>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c r="AS234" s="355"/>
      <c r="AT234" s="355"/>
      <c r="AU234" s="355"/>
      <c r="AV234" s="355"/>
      <c r="AW234" s="355"/>
      <c r="AX234" s="355"/>
      <c r="AY234" s="355"/>
      <c r="AZ234" s="355"/>
      <c r="BA234" s="355"/>
      <c r="BB234" s="355"/>
      <c r="BC234" s="355"/>
      <c r="BD234" s="355"/>
      <c r="BE234" s="355"/>
      <c r="BF234" s="355"/>
    </row>
    <row r="235" spans="1:58" ht="15.75" customHeight="1">
      <c r="A235" s="355"/>
      <c r="B235" s="355"/>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c r="AS235" s="355"/>
      <c r="AT235" s="355"/>
      <c r="AU235" s="355"/>
      <c r="AV235" s="355"/>
      <c r="AW235" s="355"/>
      <c r="AX235" s="355"/>
      <c r="AY235" s="355"/>
      <c r="AZ235" s="355"/>
      <c r="BA235" s="355"/>
      <c r="BB235" s="355"/>
      <c r="BC235" s="355"/>
      <c r="BD235" s="355"/>
      <c r="BE235" s="355"/>
      <c r="BF235" s="355"/>
    </row>
    <row r="236" spans="1:58" ht="15.75" customHeight="1">
      <c r="A236" s="355"/>
      <c r="B236" s="355"/>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c r="AS236" s="355"/>
      <c r="AT236" s="355"/>
      <c r="AU236" s="355"/>
      <c r="AV236" s="355"/>
      <c r="AW236" s="355"/>
      <c r="AX236" s="355"/>
      <c r="AY236" s="355"/>
      <c r="AZ236" s="355"/>
      <c r="BA236" s="355"/>
      <c r="BB236" s="355"/>
      <c r="BC236" s="355"/>
      <c r="BD236" s="355"/>
      <c r="BE236" s="355"/>
      <c r="BF236" s="355"/>
    </row>
    <row r="237" spans="1:58" ht="15.75" customHeight="1">
      <c r="A237" s="355"/>
      <c r="B237" s="355"/>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c r="AS237" s="355"/>
      <c r="AT237" s="355"/>
      <c r="AU237" s="355"/>
      <c r="AV237" s="355"/>
      <c r="AW237" s="355"/>
      <c r="AX237" s="355"/>
      <c r="AY237" s="355"/>
      <c r="AZ237" s="355"/>
      <c r="BA237" s="355"/>
      <c r="BB237" s="355"/>
      <c r="BC237" s="355"/>
      <c r="BD237" s="355"/>
      <c r="BE237" s="355"/>
      <c r="BF237" s="355"/>
    </row>
    <row r="238" spans="1:58" ht="15.75" customHeight="1">
      <c r="A238" s="355"/>
      <c r="B238" s="355"/>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c r="AS238" s="355"/>
      <c r="AT238" s="355"/>
      <c r="AU238" s="355"/>
      <c r="AV238" s="355"/>
      <c r="AW238" s="355"/>
      <c r="AX238" s="355"/>
      <c r="AY238" s="355"/>
      <c r="AZ238" s="355"/>
      <c r="BA238" s="355"/>
      <c r="BB238" s="355"/>
      <c r="BC238" s="355"/>
      <c r="BD238" s="355"/>
      <c r="BE238" s="355"/>
      <c r="BF238" s="355"/>
    </row>
    <row r="239" spans="1:58" ht="15.75" customHeight="1">
      <c r="A239" s="355"/>
      <c r="B239" s="355"/>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c r="AS239" s="355"/>
      <c r="AT239" s="355"/>
      <c r="AU239" s="355"/>
      <c r="AV239" s="355"/>
      <c r="AW239" s="355"/>
      <c r="AX239" s="355"/>
      <c r="AY239" s="355"/>
      <c r="AZ239" s="355"/>
      <c r="BA239" s="355"/>
      <c r="BB239" s="355"/>
      <c r="BC239" s="355"/>
      <c r="BD239" s="355"/>
      <c r="BE239" s="355"/>
      <c r="BF239" s="355"/>
    </row>
    <row r="240" spans="1:58" ht="15.75" customHeight="1">
      <c r="A240" s="355"/>
      <c r="B240" s="355"/>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c r="AS240" s="355"/>
      <c r="AT240" s="355"/>
      <c r="AU240" s="355"/>
      <c r="AV240" s="355"/>
      <c r="AW240" s="355"/>
      <c r="AX240" s="355"/>
      <c r="AY240" s="355"/>
      <c r="AZ240" s="355"/>
      <c r="BA240" s="355"/>
      <c r="BB240" s="355"/>
      <c r="BC240" s="355"/>
      <c r="BD240" s="355"/>
      <c r="BE240" s="355"/>
      <c r="BF240" s="355"/>
    </row>
    <row r="241" spans="1:58" ht="15.75" customHeight="1">
      <c r="A241" s="355"/>
      <c r="B241" s="355"/>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c r="AS241" s="355"/>
      <c r="AT241" s="355"/>
      <c r="AU241" s="355"/>
      <c r="AV241" s="355"/>
      <c r="AW241" s="355"/>
      <c r="AX241" s="355"/>
      <c r="AY241" s="355"/>
      <c r="AZ241" s="355"/>
      <c r="BA241" s="355"/>
      <c r="BB241" s="355"/>
      <c r="BC241" s="355"/>
      <c r="BD241" s="355"/>
      <c r="BE241" s="355"/>
      <c r="BF241" s="355"/>
    </row>
    <row r="242" spans="1:58" ht="15.75" customHeight="1">
      <c r="A242" s="355"/>
      <c r="B242" s="355"/>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row>
    <row r="243" spans="1:58" ht="15.75" customHeight="1">
      <c r="A243" s="355"/>
      <c r="B243" s="355"/>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row>
    <row r="244" spans="1:58" ht="15.75" customHeight="1">
      <c r="A244" s="355"/>
      <c r="B244" s="355"/>
      <c r="C244" s="355"/>
      <c r="D244" s="355"/>
      <c r="E244" s="355"/>
      <c r="F244" s="355"/>
      <c r="G244" s="355"/>
      <c r="H244" s="355"/>
      <c r="I244" s="355"/>
      <c r="J244" s="355"/>
      <c r="K244" s="355"/>
      <c r="L244" s="355"/>
      <c r="M244" s="355"/>
      <c r="N244" s="355"/>
      <c r="O244" s="355"/>
      <c r="P244" s="355"/>
      <c r="Q244" s="355"/>
      <c r="R244" s="355"/>
      <c r="S244" s="355"/>
      <c r="T244" s="355"/>
      <c r="U244" s="355"/>
      <c r="V244" s="355"/>
      <c r="W244" s="355"/>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c r="AS244" s="355"/>
      <c r="AT244" s="355"/>
      <c r="AU244" s="355"/>
      <c r="AV244" s="355"/>
      <c r="AW244" s="355"/>
      <c r="AX244" s="355"/>
      <c r="AY244" s="355"/>
      <c r="AZ244" s="355"/>
      <c r="BA244" s="355"/>
      <c r="BB244" s="355"/>
      <c r="BC244" s="355"/>
      <c r="BD244" s="355"/>
      <c r="BE244" s="355"/>
      <c r="BF244" s="355"/>
    </row>
    <row r="245" spans="1:58" ht="15.75" customHeight="1">
      <c r="A245" s="355"/>
      <c r="B245" s="355"/>
      <c r="C245" s="355"/>
      <c r="D245" s="355"/>
      <c r="E245" s="355"/>
      <c r="F245" s="355"/>
      <c r="G245" s="355"/>
      <c r="H245" s="355"/>
      <c r="I245" s="355"/>
      <c r="J245" s="355"/>
      <c r="K245" s="355"/>
      <c r="L245" s="355"/>
      <c r="M245" s="355"/>
      <c r="N245" s="355"/>
      <c r="O245" s="355"/>
      <c r="P245" s="355"/>
      <c r="Q245" s="355"/>
      <c r="R245" s="355"/>
      <c r="S245" s="355"/>
      <c r="T245" s="355"/>
      <c r="U245" s="355"/>
      <c r="V245" s="355"/>
      <c r="W245" s="355"/>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c r="AS245" s="355"/>
      <c r="AT245" s="355"/>
      <c r="AU245" s="355"/>
      <c r="AV245" s="355"/>
      <c r="AW245" s="355"/>
      <c r="AX245" s="355"/>
      <c r="AY245" s="355"/>
      <c r="AZ245" s="355"/>
      <c r="BA245" s="355"/>
      <c r="BB245" s="355"/>
      <c r="BC245" s="355"/>
      <c r="BD245" s="355"/>
      <c r="BE245" s="355"/>
      <c r="BF245" s="355"/>
    </row>
    <row r="246" spans="1:58" ht="15.75" customHeight="1">
      <c r="A246" s="355"/>
      <c r="B246" s="355"/>
      <c r="C246" s="355"/>
      <c r="D246" s="355"/>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c r="AS246" s="355"/>
      <c r="AT246" s="355"/>
      <c r="AU246" s="355"/>
      <c r="AV246" s="355"/>
      <c r="AW246" s="355"/>
      <c r="AX246" s="355"/>
      <c r="AY246" s="355"/>
      <c r="AZ246" s="355"/>
      <c r="BA246" s="355"/>
      <c r="BB246" s="355"/>
      <c r="BC246" s="355"/>
      <c r="BD246" s="355"/>
      <c r="BE246" s="355"/>
      <c r="BF246" s="355"/>
    </row>
    <row r="247" spans="1:58" ht="15.75" customHeight="1">
      <c r="A247" s="355"/>
      <c r="B247" s="355"/>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c r="AS247" s="355"/>
      <c r="AT247" s="355"/>
      <c r="AU247" s="355"/>
      <c r="AV247" s="355"/>
      <c r="AW247" s="355"/>
      <c r="AX247" s="355"/>
      <c r="AY247" s="355"/>
      <c r="AZ247" s="355"/>
      <c r="BA247" s="355"/>
      <c r="BB247" s="355"/>
      <c r="BC247" s="355"/>
      <c r="BD247" s="355"/>
      <c r="BE247" s="355"/>
      <c r="BF247" s="355"/>
    </row>
    <row r="248" spans="1:58" ht="15.75" customHeight="1">
      <c r="A248" s="355"/>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c r="AS248" s="355"/>
      <c r="AT248" s="355"/>
      <c r="AU248" s="355"/>
      <c r="AV248" s="355"/>
      <c r="AW248" s="355"/>
      <c r="AX248" s="355"/>
      <c r="AY248" s="355"/>
      <c r="AZ248" s="355"/>
      <c r="BA248" s="355"/>
      <c r="BB248" s="355"/>
      <c r="BC248" s="355"/>
      <c r="BD248" s="355"/>
      <c r="BE248" s="355"/>
      <c r="BF248" s="355"/>
    </row>
    <row r="249" spans="1:58" ht="15.75" customHeight="1">
      <c r="A249" s="355"/>
      <c r="B249" s="355"/>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c r="AS249" s="355"/>
      <c r="AT249" s="355"/>
      <c r="AU249" s="355"/>
      <c r="AV249" s="355"/>
      <c r="AW249" s="355"/>
      <c r="AX249" s="355"/>
      <c r="AY249" s="355"/>
      <c r="AZ249" s="355"/>
      <c r="BA249" s="355"/>
      <c r="BB249" s="355"/>
      <c r="BC249" s="355"/>
      <c r="BD249" s="355"/>
      <c r="BE249" s="355"/>
      <c r="BF249" s="355"/>
    </row>
    <row r="250" spans="1:58" ht="15.75" customHeight="1">
      <c r="A250" s="355"/>
      <c r="B250" s="355"/>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c r="AS250" s="355"/>
      <c r="AT250" s="355"/>
      <c r="AU250" s="355"/>
      <c r="AV250" s="355"/>
      <c r="AW250" s="355"/>
      <c r="AX250" s="355"/>
      <c r="AY250" s="355"/>
      <c r="AZ250" s="355"/>
      <c r="BA250" s="355"/>
      <c r="BB250" s="355"/>
      <c r="BC250" s="355"/>
      <c r="BD250" s="355"/>
      <c r="BE250" s="355"/>
      <c r="BF250" s="355"/>
    </row>
    <row r="251" spans="1:58" ht="15.75" customHeight="1">
      <c r="A251" s="355"/>
      <c r="B251" s="355"/>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c r="AS251" s="355"/>
      <c r="AT251" s="355"/>
      <c r="AU251" s="355"/>
      <c r="AV251" s="355"/>
      <c r="AW251" s="355"/>
      <c r="AX251" s="355"/>
      <c r="AY251" s="355"/>
      <c r="AZ251" s="355"/>
      <c r="BA251" s="355"/>
      <c r="BB251" s="355"/>
      <c r="BC251" s="355"/>
      <c r="BD251" s="355"/>
      <c r="BE251" s="355"/>
      <c r="BF251" s="355"/>
    </row>
    <row r="252" spans="1:58" ht="15.75" customHeight="1">
      <c r="A252" s="355"/>
      <c r="B252" s="355"/>
      <c r="C252" s="355"/>
      <c r="D252" s="355"/>
      <c r="E252" s="355"/>
      <c r="F252" s="355"/>
      <c r="G252" s="355"/>
      <c r="H252" s="355"/>
      <c r="I252" s="355"/>
      <c r="J252" s="355"/>
      <c r="K252" s="355"/>
      <c r="L252" s="355"/>
      <c r="M252" s="355"/>
      <c r="N252" s="355"/>
      <c r="O252" s="355"/>
      <c r="P252" s="355"/>
      <c r="Q252" s="355"/>
      <c r="R252" s="355"/>
      <c r="S252" s="355"/>
      <c r="T252" s="355"/>
      <c r="U252" s="355"/>
      <c r="V252" s="355"/>
      <c r="W252" s="355"/>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c r="AS252" s="355"/>
      <c r="AT252" s="355"/>
      <c r="AU252" s="355"/>
      <c r="AV252" s="355"/>
      <c r="AW252" s="355"/>
      <c r="AX252" s="355"/>
      <c r="AY252" s="355"/>
      <c r="AZ252" s="355"/>
      <c r="BA252" s="355"/>
      <c r="BB252" s="355"/>
      <c r="BC252" s="355"/>
      <c r="BD252" s="355"/>
      <c r="BE252" s="355"/>
      <c r="BF252" s="355"/>
    </row>
    <row r="253" spans="1:58" ht="15.75" customHeight="1">
      <c r="A253" s="355"/>
      <c r="B253" s="355"/>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row>
    <row r="254" spans="1:58" ht="15.75" customHeight="1">
      <c r="A254" s="355"/>
      <c r="B254" s="355"/>
      <c r="C254" s="355"/>
      <c r="D254" s="355"/>
      <c r="E254" s="355"/>
      <c r="F254" s="355"/>
      <c r="G254" s="355"/>
      <c r="H254" s="355"/>
      <c r="I254" s="355"/>
      <c r="J254" s="355"/>
      <c r="K254" s="355"/>
      <c r="L254" s="355"/>
      <c r="M254" s="355"/>
      <c r="N254" s="355"/>
      <c r="O254" s="355"/>
      <c r="P254" s="355"/>
      <c r="Q254" s="355"/>
      <c r="R254" s="355"/>
      <c r="S254" s="355"/>
      <c r="T254" s="355"/>
      <c r="U254" s="355"/>
      <c r="V254" s="355"/>
      <c r="W254" s="355"/>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c r="AS254" s="355"/>
      <c r="AT254" s="355"/>
      <c r="AU254" s="355"/>
      <c r="AV254" s="355"/>
      <c r="AW254" s="355"/>
      <c r="AX254" s="355"/>
      <c r="AY254" s="355"/>
      <c r="AZ254" s="355"/>
      <c r="BA254" s="355"/>
      <c r="BB254" s="355"/>
      <c r="BC254" s="355"/>
      <c r="BD254" s="355"/>
      <c r="BE254" s="355"/>
      <c r="BF254" s="355"/>
    </row>
    <row r="255" spans="1:58" ht="15.75" customHeight="1">
      <c r="A255" s="355"/>
      <c r="B255" s="355"/>
      <c r="C255" s="355"/>
      <c r="D255" s="355"/>
      <c r="E255" s="355"/>
      <c r="F255" s="355"/>
      <c r="G255" s="355"/>
      <c r="H255" s="355"/>
      <c r="I255" s="355"/>
      <c r="J255" s="355"/>
      <c r="K255" s="355"/>
      <c r="L255" s="355"/>
      <c r="M255" s="355"/>
      <c r="N255" s="355"/>
      <c r="O255" s="355"/>
      <c r="P255" s="355"/>
      <c r="Q255" s="355"/>
      <c r="R255" s="355"/>
      <c r="S255" s="355"/>
      <c r="T255" s="355"/>
      <c r="U255" s="355"/>
      <c r="V255" s="355"/>
      <c r="W255" s="355"/>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c r="AS255" s="355"/>
      <c r="AT255" s="355"/>
      <c r="AU255" s="355"/>
      <c r="AV255" s="355"/>
      <c r="AW255" s="355"/>
      <c r="AX255" s="355"/>
      <c r="AY255" s="355"/>
      <c r="AZ255" s="355"/>
      <c r="BA255" s="355"/>
      <c r="BB255" s="355"/>
      <c r="BC255" s="355"/>
      <c r="BD255" s="355"/>
      <c r="BE255" s="355"/>
      <c r="BF255" s="355"/>
    </row>
    <row r="256" spans="1:58" ht="15.75" customHeight="1">
      <c r="A256" s="355"/>
      <c r="B256" s="355"/>
      <c r="C256" s="355"/>
      <c r="D256" s="355"/>
      <c r="E256" s="355"/>
      <c r="F256" s="355"/>
      <c r="G256" s="355"/>
      <c r="H256" s="355"/>
      <c r="I256" s="355"/>
      <c r="J256" s="355"/>
      <c r="K256" s="355"/>
      <c r="L256" s="355"/>
      <c r="M256" s="355"/>
      <c r="N256" s="355"/>
      <c r="O256" s="355"/>
      <c r="P256" s="355"/>
      <c r="Q256" s="355"/>
      <c r="R256" s="355"/>
      <c r="S256" s="355"/>
      <c r="T256" s="355"/>
      <c r="U256" s="355"/>
      <c r="V256" s="355"/>
      <c r="W256" s="355"/>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c r="AS256" s="355"/>
      <c r="AT256" s="355"/>
      <c r="AU256" s="355"/>
      <c r="AV256" s="355"/>
      <c r="AW256" s="355"/>
      <c r="AX256" s="355"/>
      <c r="AY256" s="355"/>
      <c r="AZ256" s="355"/>
      <c r="BA256" s="355"/>
      <c r="BB256" s="355"/>
      <c r="BC256" s="355"/>
      <c r="BD256" s="355"/>
      <c r="BE256" s="355"/>
      <c r="BF256" s="355"/>
    </row>
    <row r="257" spans="1:58" ht="15.75" customHeight="1">
      <c r="A257" s="355"/>
      <c r="B257" s="355"/>
      <c r="C257" s="355"/>
      <c r="D257" s="355"/>
      <c r="E257" s="355"/>
      <c r="F257" s="355"/>
      <c r="G257" s="355"/>
      <c r="H257" s="355"/>
      <c r="I257" s="355"/>
      <c r="J257" s="355"/>
      <c r="K257" s="355"/>
      <c r="L257" s="355"/>
      <c r="M257" s="355"/>
      <c r="N257" s="355"/>
      <c r="O257" s="355"/>
      <c r="P257" s="355"/>
      <c r="Q257" s="355"/>
      <c r="R257" s="355"/>
      <c r="S257" s="355"/>
      <c r="T257" s="355"/>
      <c r="U257" s="355"/>
      <c r="V257" s="355"/>
      <c r="W257" s="355"/>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c r="AS257" s="355"/>
      <c r="AT257" s="355"/>
      <c r="AU257" s="355"/>
      <c r="AV257" s="355"/>
      <c r="AW257" s="355"/>
      <c r="AX257" s="355"/>
      <c r="AY257" s="355"/>
      <c r="AZ257" s="355"/>
      <c r="BA257" s="355"/>
      <c r="BB257" s="355"/>
      <c r="BC257" s="355"/>
      <c r="BD257" s="355"/>
      <c r="BE257" s="355"/>
      <c r="BF257" s="355"/>
    </row>
    <row r="258" spans="1:58" ht="15.75" customHeight="1">
      <c r="A258" s="355"/>
      <c r="B258" s="355"/>
      <c r="C258" s="355"/>
      <c r="D258" s="355"/>
      <c r="E258" s="355"/>
      <c r="F258" s="355"/>
      <c r="G258" s="355"/>
      <c r="H258" s="355"/>
      <c r="I258" s="355"/>
      <c r="J258" s="355"/>
      <c r="K258" s="355"/>
      <c r="L258" s="355"/>
      <c r="M258" s="355"/>
      <c r="N258" s="355"/>
      <c r="O258" s="355"/>
      <c r="P258" s="355"/>
      <c r="Q258" s="355"/>
      <c r="R258" s="355"/>
      <c r="S258" s="355"/>
      <c r="T258" s="355"/>
      <c r="U258" s="355"/>
      <c r="V258" s="355"/>
      <c r="W258" s="355"/>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c r="AS258" s="355"/>
      <c r="AT258" s="355"/>
      <c r="AU258" s="355"/>
      <c r="AV258" s="355"/>
      <c r="AW258" s="355"/>
      <c r="AX258" s="355"/>
      <c r="AY258" s="355"/>
      <c r="AZ258" s="355"/>
      <c r="BA258" s="355"/>
      <c r="BB258" s="355"/>
      <c r="BC258" s="355"/>
      <c r="BD258" s="355"/>
      <c r="BE258" s="355"/>
      <c r="BF258" s="355"/>
    </row>
    <row r="259" spans="1:58" ht="15.75" customHeight="1">
      <c r="A259" s="355"/>
      <c r="B259" s="355"/>
      <c r="C259" s="355"/>
      <c r="D259" s="355"/>
      <c r="E259" s="355"/>
      <c r="F259" s="355"/>
      <c r="G259" s="355"/>
      <c r="H259" s="355"/>
      <c r="I259" s="355"/>
      <c r="J259" s="355"/>
      <c r="K259" s="355"/>
      <c r="L259" s="355"/>
      <c r="M259" s="355"/>
      <c r="N259" s="355"/>
      <c r="O259" s="355"/>
      <c r="P259" s="355"/>
      <c r="Q259" s="355"/>
      <c r="R259" s="355"/>
      <c r="S259" s="355"/>
      <c r="T259" s="355"/>
      <c r="U259" s="355"/>
      <c r="V259" s="355"/>
      <c r="W259" s="355"/>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c r="AS259" s="355"/>
      <c r="AT259" s="355"/>
      <c r="AU259" s="355"/>
      <c r="AV259" s="355"/>
      <c r="AW259" s="355"/>
      <c r="AX259" s="355"/>
      <c r="AY259" s="355"/>
      <c r="AZ259" s="355"/>
      <c r="BA259" s="355"/>
      <c r="BB259" s="355"/>
      <c r="BC259" s="355"/>
      <c r="BD259" s="355"/>
      <c r="BE259" s="355"/>
      <c r="BF259" s="355"/>
    </row>
    <row r="260" spans="1:58" ht="15.75" customHeight="1">
      <c r="A260" s="355"/>
      <c r="B260" s="355"/>
      <c r="C260" s="355"/>
      <c r="D260" s="355"/>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c r="AS260" s="355"/>
      <c r="AT260" s="355"/>
      <c r="AU260" s="355"/>
      <c r="AV260" s="355"/>
      <c r="AW260" s="355"/>
      <c r="AX260" s="355"/>
      <c r="AY260" s="355"/>
      <c r="AZ260" s="355"/>
      <c r="BA260" s="355"/>
      <c r="BB260" s="355"/>
      <c r="BC260" s="355"/>
      <c r="BD260" s="355"/>
      <c r="BE260" s="355"/>
      <c r="BF260" s="355"/>
    </row>
    <row r="261" spans="1:58" ht="15.75" customHeight="1">
      <c r="A261" s="355"/>
      <c r="B261" s="355"/>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c r="AS261" s="355"/>
      <c r="AT261" s="355"/>
      <c r="AU261" s="355"/>
      <c r="AV261" s="355"/>
      <c r="AW261" s="355"/>
      <c r="AX261" s="355"/>
      <c r="AY261" s="355"/>
      <c r="AZ261" s="355"/>
      <c r="BA261" s="355"/>
      <c r="BB261" s="355"/>
      <c r="BC261" s="355"/>
      <c r="BD261" s="355"/>
      <c r="BE261" s="355"/>
      <c r="BF261" s="355"/>
    </row>
    <row r="262" spans="1:58" ht="15.75" customHeight="1">
      <c r="A262" s="355"/>
      <c r="B262" s="355"/>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c r="AS262" s="355"/>
      <c r="AT262" s="355"/>
      <c r="AU262" s="355"/>
      <c r="AV262" s="355"/>
      <c r="AW262" s="355"/>
      <c r="AX262" s="355"/>
      <c r="AY262" s="355"/>
      <c r="AZ262" s="355"/>
      <c r="BA262" s="355"/>
      <c r="BB262" s="355"/>
      <c r="BC262" s="355"/>
      <c r="BD262" s="355"/>
      <c r="BE262" s="355"/>
      <c r="BF262" s="355"/>
    </row>
    <row r="263" spans="1:58" ht="15.75" customHeight="1">
      <c r="A263" s="355"/>
      <c r="B263" s="355"/>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row>
    <row r="264" spans="1:58" ht="15.75" customHeight="1">
      <c r="A264" s="355"/>
      <c r="B264" s="355"/>
      <c r="C264" s="355"/>
      <c r="D264" s="355"/>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c r="AS264" s="355"/>
      <c r="AT264" s="355"/>
      <c r="AU264" s="355"/>
      <c r="AV264" s="355"/>
      <c r="AW264" s="355"/>
      <c r="AX264" s="355"/>
      <c r="AY264" s="355"/>
      <c r="AZ264" s="355"/>
      <c r="BA264" s="355"/>
      <c r="BB264" s="355"/>
      <c r="BC264" s="355"/>
      <c r="BD264" s="355"/>
      <c r="BE264" s="355"/>
      <c r="BF264" s="355"/>
    </row>
    <row r="265" spans="1:58" ht="15.75" customHeight="1">
      <c r="A265" s="355"/>
      <c r="B265" s="355"/>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c r="AS265" s="355"/>
      <c r="AT265" s="355"/>
      <c r="AU265" s="355"/>
      <c r="AV265" s="355"/>
      <c r="AW265" s="355"/>
      <c r="AX265" s="355"/>
      <c r="AY265" s="355"/>
      <c r="AZ265" s="355"/>
      <c r="BA265" s="355"/>
      <c r="BB265" s="355"/>
      <c r="BC265" s="355"/>
      <c r="BD265" s="355"/>
      <c r="BE265" s="355"/>
      <c r="BF265" s="355"/>
    </row>
    <row r="266" spans="1:58" ht="15.75" customHeight="1">
      <c r="A266" s="355"/>
      <c r="B266" s="355"/>
      <c r="C266" s="355"/>
      <c r="D266" s="355"/>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c r="AS266" s="355"/>
      <c r="AT266" s="355"/>
      <c r="AU266" s="355"/>
      <c r="AV266" s="355"/>
      <c r="AW266" s="355"/>
      <c r="AX266" s="355"/>
      <c r="AY266" s="355"/>
      <c r="AZ266" s="355"/>
      <c r="BA266" s="355"/>
      <c r="BB266" s="355"/>
      <c r="BC266" s="355"/>
      <c r="BD266" s="355"/>
      <c r="BE266" s="355"/>
      <c r="BF266" s="355"/>
    </row>
    <row r="267" spans="1:58" ht="15.75" customHeight="1">
      <c r="A267" s="355"/>
      <c r="B267" s="355"/>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c r="AS267" s="355"/>
      <c r="AT267" s="355"/>
      <c r="AU267" s="355"/>
      <c r="AV267" s="355"/>
      <c r="AW267" s="355"/>
      <c r="AX267" s="355"/>
      <c r="AY267" s="355"/>
      <c r="AZ267" s="355"/>
      <c r="BA267" s="355"/>
      <c r="BB267" s="355"/>
      <c r="BC267" s="355"/>
      <c r="BD267" s="355"/>
      <c r="BE267" s="355"/>
      <c r="BF267" s="355"/>
    </row>
    <row r="268" spans="1:58" ht="15.75" customHeight="1">
      <c r="A268" s="355"/>
      <c r="B268" s="355"/>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c r="AS268" s="355"/>
      <c r="AT268" s="355"/>
      <c r="AU268" s="355"/>
      <c r="AV268" s="355"/>
      <c r="AW268" s="355"/>
      <c r="AX268" s="355"/>
      <c r="AY268" s="355"/>
      <c r="AZ268" s="355"/>
      <c r="BA268" s="355"/>
      <c r="BB268" s="355"/>
      <c r="BC268" s="355"/>
      <c r="BD268" s="355"/>
      <c r="BE268" s="355"/>
      <c r="BF268" s="355"/>
    </row>
    <row r="269" spans="1:58" ht="15.75" customHeight="1">
      <c r="A269" s="355"/>
      <c r="B269" s="355"/>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c r="AS269" s="355"/>
      <c r="AT269" s="355"/>
      <c r="AU269" s="355"/>
      <c r="AV269" s="355"/>
      <c r="AW269" s="355"/>
      <c r="AX269" s="355"/>
      <c r="AY269" s="355"/>
      <c r="AZ269" s="355"/>
      <c r="BA269" s="355"/>
      <c r="BB269" s="355"/>
      <c r="BC269" s="355"/>
      <c r="BD269" s="355"/>
      <c r="BE269" s="355"/>
      <c r="BF269" s="355"/>
    </row>
    <row r="270" spans="1:58" ht="15.75" customHeight="1">
      <c r="A270" s="355"/>
      <c r="B270" s="355"/>
      <c r="C270" s="355"/>
      <c r="D270" s="355"/>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c r="AS270" s="355"/>
      <c r="AT270" s="355"/>
      <c r="AU270" s="355"/>
      <c r="AV270" s="355"/>
      <c r="AW270" s="355"/>
      <c r="AX270" s="355"/>
      <c r="AY270" s="355"/>
      <c r="AZ270" s="355"/>
      <c r="BA270" s="355"/>
      <c r="BB270" s="355"/>
      <c r="BC270" s="355"/>
      <c r="BD270" s="355"/>
      <c r="BE270" s="355"/>
      <c r="BF270" s="355"/>
    </row>
    <row r="271" spans="1:58" ht="15.75" customHeight="1">
      <c r="A271" s="355"/>
      <c r="B271" s="355"/>
      <c r="C271" s="355"/>
      <c r="D271" s="355"/>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c r="AS271" s="355"/>
      <c r="AT271" s="355"/>
      <c r="AU271" s="355"/>
      <c r="AV271" s="355"/>
      <c r="AW271" s="355"/>
      <c r="AX271" s="355"/>
      <c r="AY271" s="355"/>
      <c r="AZ271" s="355"/>
      <c r="BA271" s="355"/>
      <c r="BB271" s="355"/>
      <c r="BC271" s="355"/>
      <c r="BD271" s="355"/>
      <c r="BE271" s="355"/>
      <c r="BF271" s="355"/>
    </row>
    <row r="272" spans="1:58" ht="15.75" customHeight="1">
      <c r="A272" s="355"/>
      <c r="B272" s="355"/>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row>
    <row r="273" spans="1:58" ht="15.75" customHeight="1">
      <c r="A273" s="355"/>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row>
    <row r="274" spans="1:58" ht="15.75" customHeight="1">
      <c r="A274" s="355"/>
      <c r="B274" s="355"/>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c r="AS274" s="355"/>
      <c r="AT274" s="355"/>
      <c r="AU274" s="355"/>
      <c r="AV274" s="355"/>
      <c r="AW274" s="355"/>
      <c r="AX274" s="355"/>
      <c r="AY274" s="355"/>
      <c r="AZ274" s="355"/>
      <c r="BA274" s="355"/>
      <c r="BB274" s="355"/>
      <c r="BC274" s="355"/>
      <c r="BD274" s="355"/>
      <c r="BE274" s="355"/>
      <c r="BF274" s="355"/>
    </row>
    <row r="275" spans="1:58" ht="15.75" customHeight="1">
      <c r="A275" s="355"/>
      <c r="B275" s="355"/>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c r="AS275" s="355"/>
      <c r="AT275" s="355"/>
      <c r="AU275" s="355"/>
      <c r="AV275" s="355"/>
      <c r="AW275" s="355"/>
      <c r="AX275" s="355"/>
      <c r="AY275" s="355"/>
      <c r="AZ275" s="355"/>
      <c r="BA275" s="355"/>
      <c r="BB275" s="355"/>
      <c r="BC275" s="355"/>
      <c r="BD275" s="355"/>
      <c r="BE275" s="355"/>
      <c r="BF275" s="355"/>
    </row>
    <row r="276" spans="1:58" ht="15.75" customHeight="1">
      <c r="A276" s="355"/>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c r="AS276" s="355"/>
      <c r="AT276" s="355"/>
      <c r="AU276" s="355"/>
      <c r="AV276" s="355"/>
      <c r="AW276" s="355"/>
      <c r="AX276" s="355"/>
      <c r="AY276" s="355"/>
      <c r="AZ276" s="355"/>
      <c r="BA276" s="355"/>
      <c r="BB276" s="355"/>
      <c r="BC276" s="355"/>
      <c r="BD276" s="355"/>
      <c r="BE276" s="355"/>
      <c r="BF276" s="355"/>
    </row>
    <row r="277" spans="1:58" ht="15.75" customHeight="1">
      <c r="A277" s="355"/>
      <c r="B277" s="355"/>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c r="AS277" s="355"/>
      <c r="AT277" s="355"/>
      <c r="AU277" s="355"/>
      <c r="AV277" s="355"/>
      <c r="AW277" s="355"/>
      <c r="AX277" s="355"/>
      <c r="AY277" s="355"/>
      <c r="AZ277" s="355"/>
      <c r="BA277" s="355"/>
      <c r="BB277" s="355"/>
      <c r="BC277" s="355"/>
      <c r="BD277" s="355"/>
      <c r="BE277" s="355"/>
      <c r="BF277" s="355"/>
    </row>
    <row r="278" spans="1:58" ht="15.75" customHeight="1">
      <c r="A278" s="355"/>
      <c r="B278" s="355"/>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c r="AS278" s="355"/>
      <c r="AT278" s="355"/>
      <c r="AU278" s="355"/>
      <c r="AV278" s="355"/>
      <c r="AW278" s="355"/>
      <c r="AX278" s="355"/>
      <c r="AY278" s="355"/>
      <c r="AZ278" s="355"/>
      <c r="BA278" s="355"/>
      <c r="BB278" s="355"/>
      <c r="BC278" s="355"/>
      <c r="BD278" s="355"/>
      <c r="BE278" s="355"/>
      <c r="BF278" s="355"/>
    </row>
    <row r="279" spans="1:58" ht="15.75" customHeight="1">
      <c r="A279" s="355"/>
      <c r="B279" s="355"/>
      <c r="C279" s="355"/>
      <c r="D279" s="355"/>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c r="AS279" s="355"/>
      <c r="AT279" s="355"/>
      <c r="AU279" s="355"/>
      <c r="AV279" s="355"/>
      <c r="AW279" s="355"/>
      <c r="AX279" s="355"/>
      <c r="AY279" s="355"/>
      <c r="AZ279" s="355"/>
      <c r="BA279" s="355"/>
      <c r="BB279" s="355"/>
      <c r="BC279" s="355"/>
      <c r="BD279" s="355"/>
      <c r="BE279" s="355"/>
      <c r="BF279" s="355"/>
    </row>
    <row r="280" spans="1:58" ht="15.75" customHeight="1">
      <c r="A280" s="355"/>
      <c r="B280" s="355"/>
      <c r="C280" s="355"/>
      <c r="D280" s="355"/>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c r="AS280" s="355"/>
      <c r="AT280" s="355"/>
      <c r="AU280" s="355"/>
      <c r="AV280" s="355"/>
      <c r="AW280" s="355"/>
      <c r="AX280" s="355"/>
      <c r="AY280" s="355"/>
      <c r="AZ280" s="355"/>
      <c r="BA280" s="355"/>
      <c r="BB280" s="355"/>
      <c r="BC280" s="355"/>
      <c r="BD280" s="355"/>
      <c r="BE280" s="355"/>
      <c r="BF280" s="355"/>
    </row>
    <row r="281" spans="1:58" ht="15.75" customHeight="1">
      <c r="A281" s="355"/>
      <c r="B281" s="355"/>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c r="AS281" s="355"/>
      <c r="AT281" s="355"/>
      <c r="AU281" s="355"/>
      <c r="AV281" s="355"/>
      <c r="AW281" s="355"/>
      <c r="AX281" s="355"/>
      <c r="AY281" s="355"/>
      <c r="AZ281" s="355"/>
      <c r="BA281" s="355"/>
      <c r="BB281" s="355"/>
      <c r="BC281" s="355"/>
      <c r="BD281" s="355"/>
      <c r="BE281" s="355"/>
      <c r="BF281" s="355"/>
    </row>
    <row r="282" spans="1:58" ht="15.75" customHeight="1">
      <c r="A282" s="355"/>
      <c r="B282" s="355"/>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c r="AS282" s="355"/>
      <c r="AT282" s="355"/>
      <c r="AU282" s="355"/>
      <c r="AV282" s="355"/>
      <c r="AW282" s="355"/>
      <c r="AX282" s="355"/>
      <c r="AY282" s="355"/>
      <c r="AZ282" s="355"/>
      <c r="BA282" s="355"/>
      <c r="BB282" s="355"/>
      <c r="BC282" s="355"/>
      <c r="BD282" s="355"/>
      <c r="BE282" s="355"/>
      <c r="BF282" s="355"/>
    </row>
    <row r="283" spans="1:58" ht="15.75" customHeight="1">
      <c r="A283" s="355"/>
      <c r="B283" s="355"/>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row>
    <row r="284" spans="1:58" ht="15.75" customHeight="1">
      <c r="A284" s="355"/>
      <c r="B284" s="355"/>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c r="AS284" s="355"/>
      <c r="AT284" s="355"/>
      <c r="AU284" s="355"/>
      <c r="AV284" s="355"/>
      <c r="AW284" s="355"/>
      <c r="AX284" s="355"/>
      <c r="AY284" s="355"/>
      <c r="AZ284" s="355"/>
      <c r="BA284" s="355"/>
      <c r="BB284" s="355"/>
      <c r="BC284" s="355"/>
      <c r="BD284" s="355"/>
      <c r="BE284" s="355"/>
      <c r="BF284" s="355"/>
    </row>
    <row r="285" spans="1:58" ht="15.75" customHeight="1">
      <c r="A285" s="355"/>
      <c r="B285" s="355"/>
      <c r="C285" s="355"/>
      <c r="D285" s="355"/>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c r="AS285" s="355"/>
      <c r="AT285" s="355"/>
      <c r="AU285" s="355"/>
      <c r="AV285" s="355"/>
      <c r="AW285" s="355"/>
      <c r="AX285" s="355"/>
      <c r="AY285" s="355"/>
      <c r="AZ285" s="355"/>
      <c r="BA285" s="355"/>
      <c r="BB285" s="355"/>
      <c r="BC285" s="355"/>
      <c r="BD285" s="355"/>
      <c r="BE285" s="355"/>
      <c r="BF285" s="355"/>
    </row>
    <row r="286" spans="1:58" ht="15.75" customHeight="1">
      <c r="A286" s="355"/>
      <c r="B286" s="355"/>
      <c r="C286" s="355"/>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c r="AS286" s="355"/>
      <c r="AT286" s="355"/>
      <c r="AU286" s="355"/>
      <c r="AV286" s="355"/>
      <c r="AW286" s="355"/>
      <c r="AX286" s="355"/>
      <c r="AY286" s="355"/>
      <c r="AZ286" s="355"/>
      <c r="BA286" s="355"/>
      <c r="BB286" s="355"/>
      <c r="BC286" s="355"/>
      <c r="BD286" s="355"/>
      <c r="BE286" s="355"/>
      <c r="BF286" s="355"/>
    </row>
    <row r="287" spans="1:58" ht="15.75" customHeight="1">
      <c r="A287" s="355"/>
      <c r="B287" s="355"/>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c r="AS287" s="355"/>
      <c r="AT287" s="355"/>
      <c r="AU287" s="355"/>
      <c r="AV287" s="355"/>
      <c r="AW287" s="355"/>
      <c r="AX287" s="355"/>
      <c r="AY287" s="355"/>
      <c r="AZ287" s="355"/>
      <c r="BA287" s="355"/>
      <c r="BB287" s="355"/>
      <c r="BC287" s="355"/>
      <c r="BD287" s="355"/>
      <c r="BE287" s="355"/>
      <c r="BF287" s="355"/>
    </row>
    <row r="288" spans="1:58" ht="15.75" customHeight="1">
      <c r="A288" s="355"/>
      <c r="B288" s="355"/>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c r="AS288" s="355"/>
      <c r="AT288" s="355"/>
      <c r="AU288" s="355"/>
      <c r="AV288" s="355"/>
      <c r="AW288" s="355"/>
      <c r="AX288" s="355"/>
      <c r="AY288" s="355"/>
      <c r="AZ288" s="355"/>
      <c r="BA288" s="355"/>
      <c r="BB288" s="355"/>
      <c r="BC288" s="355"/>
      <c r="BD288" s="355"/>
      <c r="BE288" s="355"/>
      <c r="BF288" s="355"/>
    </row>
    <row r="289" spans="1:58" ht="15.75" customHeight="1">
      <c r="A289" s="355"/>
      <c r="B289" s="355"/>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c r="AA289" s="355"/>
      <c r="AB289" s="355"/>
      <c r="AC289" s="355"/>
      <c r="AD289" s="355"/>
      <c r="AE289" s="355"/>
      <c r="AF289" s="355"/>
      <c r="AG289" s="355"/>
      <c r="AH289" s="355"/>
      <c r="AI289" s="355"/>
      <c r="AJ289" s="355"/>
      <c r="AK289" s="355"/>
      <c r="AL289" s="355"/>
      <c r="AM289" s="355"/>
      <c r="AN289" s="355"/>
      <c r="AO289" s="355"/>
      <c r="AP289" s="355"/>
      <c r="AQ289" s="355"/>
      <c r="AR289" s="355"/>
      <c r="AS289" s="355"/>
      <c r="AT289" s="355"/>
      <c r="AU289" s="355"/>
      <c r="AV289" s="355"/>
      <c r="AW289" s="355"/>
      <c r="AX289" s="355"/>
      <c r="AY289" s="355"/>
      <c r="AZ289" s="355"/>
      <c r="BA289" s="355"/>
      <c r="BB289" s="355"/>
      <c r="BC289" s="355"/>
      <c r="BD289" s="355"/>
      <c r="BE289" s="355"/>
      <c r="BF289" s="355"/>
    </row>
    <row r="290" spans="1:58" ht="15.75" customHeight="1">
      <c r="A290" s="355"/>
      <c r="B290" s="355"/>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c r="AS290" s="355"/>
      <c r="AT290" s="355"/>
      <c r="AU290" s="355"/>
      <c r="AV290" s="355"/>
      <c r="AW290" s="355"/>
      <c r="AX290" s="355"/>
      <c r="AY290" s="355"/>
      <c r="AZ290" s="355"/>
      <c r="BA290" s="355"/>
      <c r="BB290" s="355"/>
      <c r="BC290" s="355"/>
      <c r="BD290" s="355"/>
      <c r="BE290" s="355"/>
      <c r="BF290" s="355"/>
    </row>
    <row r="291" spans="1:58" ht="15.75" customHeight="1">
      <c r="A291" s="355"/>
      <c r="B291" s="355"/>
      <c r="C291" s="355"/>
      <c r="D291" s="355"/>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c r="AA291" s="355"/>
      <c r="AB291" s="355"/>
      <c r="AC291" s="355"/>
      <c r="AD291" s="355"/>
      <c r="AE291" s="355"/>
      <c r="AF291" s="355"/>
      <c r="AG291" s="355"/>
      <c r="AH291" s="355"/>
      <c r="AI291" s="355"/>
      <c r="AJ291" s="355"/>
      <c r="AK291" s="355"/>
      <c r="AL291" s="355"/>
      <c r="AM291" s="355"/>
      <c r="AN291" s="355"/>
      <c r="AO291" s="355"/>
      <c r="AP291" s="355"/>
      <c r="AQ291" s="355"/>
      <c r="AR291" s="355"/>
      <c r="AS291" s="355"/>
      <c r="AT291" s="355"/>
      <c r="AU291" s="355"/>
      <c r="AV291" s="355"/>
      <c r="AW291" s="355"/>
      <c r="AX291" s="355"/>
      <c r="AY291" s="355"/>
      <c r="AZ291" s="355"/>
      <c r="BA291" s="355"/>
      <c r="BB291" s="355"/>
      <c r="BC291" s="355"/>
      <c r="BD291" s="355"/>
      <c r="BE291" s="355"/>
      <c r="BF291" s="355"/>
    </row>
    <row r="292" spans="1:58" ht="15.75" customHeight="1">
      <c r="A292" s="355"/>
      <c r="B292" s="355"/>
      <c r="C292" s="35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c r="AS292" s="355"/>
      <c r="AT292" s="355"/>
      <c r="AU292" s="355"/>
      <c r="AV292" s="355"/>
      <c r="AW292" s="355"/>
      <c r="AX292" s="355"/>
      <c r="AY292" s="355"/>
      <c r="AZ292" s="355"/>
      <c r="BA292" s="355"/>
      <c r="BB292" s="355"/>
      <c r="BC292" s="355"/>
      <c r="BD292" s="355"/>
      <c r="BE292" s="355"/>
      <c r="BF292" s="355"/>
    </row>
    <row r="293" spans="1:58" ht="15.75" customHeight="1">
      <c r="A293" s="355"/>
      <c r="B293" s="355"/>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c r="AY293" s="355"/>
      <c r="AZ293" s="355"/>
      <c r="BA293" s="355"/>
      <c r="BB293" s="355"/>
      <c r="BC293" s="355"/>
      <c r="BD293" s="355"/>
      <c r="BE293" s="355"/>
      <c r="BF293" s="355"/>
    </row>
    <row r="294" spans="1:58" ht="15.75" customHeight="1">
      <c r="A294" s="355"/>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55"/>
      <c r="AE294" s="355"/>
      <c r="AF294" s="355"/>
      <c r="AG294" s="355"/>
      <c r="AH294" s="355"/>
      <c r="AI294" s="355"/>
      <c r="AJ294" s="355"/>
      <c r="AK294" s="355"/>
      <c r="AL294" s="355"/>
      <c r="AM294" s="355"/>
      <c r="AN294" s="355"/>
      <c r="AO294" s="355"/>
      <c r="AP294" s="355"/>
      <c r="AQ294" s="355"/>
      <c r="AR294" s="355"/>
      <c r="AS294" s="355"/>
      <c r="AT294" s="355"/>
      <c r="AU294" s="355"/>
      <c r="AV294" s="355"/>
      <c r="AW294" s="355"/>
      <c r="AX294" s="355"/>
      <c r="AY294" s="355"/>
      <c r="AZ294" s="355"/>
      <c r="BA294" s="355"/>
      <c r="BB294" s="355"/>
      <c r="BC294" s="355"/>
      <c r="BD294" s="355"/>
      <c r="BE294" s="355"/>
      <c r="BF294" s="355"/>
    </row>
    <row r="295" spans="1:58" ht="15.75" customHeight="1">
      <c r="A295" s="355"/>
      <c r="B295" s="355"/>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c r="AA295" s="355"/>
      <c r="AB295" s="355"/>
      <c r="AC295" s="355"/>
      <c r="AD295" s="355"/>
      <c r="AE295" s="355"/>
      <c r="AF295" s="355"/>
      <c r="AG295" s="355"/>
      <c r="AH295" s="355"/>
      <c r="AI295" s="355"/>
      <c r="AJ295" s="355"/>
      <c r="AK295" s="355"/>
      <c r="AL295" s="355"/>
      <c r="AM295" s="355"/>
      <c r="AN295" s="355"/>
      <c r="AO295" s="355"/>
      <c r="AP295" s="355"/>
      <c r="AQ295" s="355"/>
      <c r="AR295" s="355"/>
      <c r="AS295" s="355"/>
      <c r="AT295" s="355"/>
      <c r="AU295" s="355"/>
      <c r="AV295" s="355"/>
      <c r="AW295" s="355"/>
      <c r="AX295" s="355"/>
      <c r="AY295" s="355"/>
      <c r="AZ295" s="355"/>
      <c r="BA295" s="355"/>
      <c r="BB295" s="355"/>
      <c r="BC295" s="355"/>
      <c r="BD295" s="355"/>
      <c r="BE295" s="355"/>
      <c r="BF295" s="355"/>
    </row>
    <row r="296" spans="1:58" ht="15.75" customHeight="1">
      <c r="A296" s="355"/>
      <c r="B296" s="355"/>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c r="AA296" s="355"/>
      <c r="AB296" s="355"/>
      <c r="AC296" s="355"/>
      <c r="AD296" s="355"/>
      <c r="AE296" s="355"/>
      <c r="AF296" s="355"/>
      <c r="AG296" s="355"/>
      <c r="AH296" s="355"/>
      <c r="AI296" s="355"/>
      <c r="AJ296" s="355"/>
      <c r="AK296" s="355"/>
      <c r="AL296" s="355"/>
      <c r="AM296" s="355"/>
      <c r="AN296" s="355"/>
      <c r="AO296" s="355"/>
      <c r="AP296" s="355"/>
      <c r="AQ296" s="355"/>
      <c r="AR296" s="355"/>
      <c r="AS296" s="355"/>
      <c r="AT296" s="355"/>
      <c r="AU296" s="355"/>
      <c r="AV296" s="355"/>
      <c r="AW296" s="355"/>
      <c r="AX296" s="355"/>
      <c r="AY296" s="355"/>
      <c r="AZ296" s="355"/>
      <c r="BA296" s="355"/>
      <c r="BB296" s="355"/>
      <c r="BC296" s="355"/>
      <c r="BD296" s="355"/>
      <c r="BE296" s="355"/>
      <c r="BF296" s="355"/>
    </row>
    <row r="297" spans="1:58" ht="15.75" customHeight="1">
      <c r="A297" s="355"/>
      <c r="B297" s="355"/>
      <c r="C297" s="355"/>
      <c r="D297" s="355"/>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c r="AA297" s="355"/>
      <c r="AB297" s="355"/>
      <c r="AC297" s="355"/>
      <c r="AD297" s="355"/>
      <c r="AE297" s="355"/>
      <c r="AF297" s="355"/>
      <c r="AG297" s="355"/>
      <c r="AH297" s="355"/>
      <c r="AI297" s="355"/>
      <c r="AJ297" s="355"/>
      <c r="AK297" s="355"/>
      <c r="AL297" s="355"/>
      <c r="AM297" s="355"/>
      <c r="AN297" s="355"/>
      <c r="AO297" s="355"/>
      <c r="AP297" s="355"/>
      <c r="AQ297" s="355"/>
      <c r="AR297" s="355"/>
      <c r="AS297" s="355"/>
      <c r="AT297" s="355"/>
      <c r="AU297" s="355"/>
      <c r="AV297" s="355"/>
      <c r="AW297" s="355"/>
      <c r="AX297" s="355"/>
      <c r="AY297" s="355"/>
      <c r="AZ297" s="355"/>
      <c r="BA297" s="355"/>
      <c r="BB297" s="355"/>
      <c r="BC297" s="355"/>
      <c r="BD297" s="355"/>
      <c r="BE297" s="355"/>
      <c r="BF297" s="355"/>
    </row>
    <row r="298" spans="1:58" ht="15.75" customHeight="1">
      <c r="A298" s="355"/>
      <c r="B298" s="355"/>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c r="AA298" s="355"/>
      <c r="AB298" s="355"/>
      <c r="AC298" s="355"/>
      <c r="AD298" s="355"/>
      <c r="AE298" s="355"/>
      <c r="AF298" s="355"/>
      <c r="AG298" s="355"/>
      <c r="AH298" s="355"/>
      <c r="AI298" s="355"/>
      <c r="AJ298" s="355"/>
      <c r="AK298" s="355"/>
      <c r="AL298" s="355"/>
      <c r="AM298" s="355"/>
      <c r="AN298" s="355"/>
      <c r="AO298" s="355"/>
      <c r="AP298" s="355"/>
      <c r="AQ298" s="355"/>
      <c r="AR298" s="355"/>
      <c r="AS298" s="355"/>
      <c r="AT298" s="355"/>
      <c r="AU298" s="355"/>
      <c r="AV298" s="355"/>
      <c r="AW298" s="355"/>
      <c r="AX298" s="355"/>
      <c r="AY298" s="355"/>
      <c r="AZ298" s="355"/>
      <c r="BA298" s="355"/>
      <c r="BB298" s="355"/>
      <c r="BC298" s="355"/>
      <c r="BD298" s="355"/>
      <c r="BE298" s="355"/>
      <c r="BF298" s="355"/>
    </row>
    <row r="299" spans="1:58" ht="15.75" customHeight="1">
      <c r="A299" s="355"/>
      <c r="B299" s="355"/>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355"/>
      <c r="AB299" s="355"/>
      <c r="AC299" s="355"/>
      <c r="AD299" s="355"/>
      <c r="AE299" s="355"/>
      <c r="AF299" s="355"/>
      <c r="AG299" s="355"/>
      <c r="AH299" s="355"/>
      <c r="AI299" s="355"/>
      <c r="AJ299" s="355"/>
      <c r="AK299" s="355"/>
      <c r="AL299" s="355"/>
      <c r="AM299" s="355"/>
      <c r="AN299" s="355"/>
      <c r="AO299" s="355"/>
      <c r="AP299" s="355"/>
      <c r="AQ299" s="355"/>
      <c r="AR299" s="355"/>
      <c r="AS299" s="355"/>
      <c r="AT299" s="355"/>
      <c r="AU299" s="355"/>
      <c r="AV299" s="355"/>
      <c r="AW299" s="355"/>
      <c r="AX299" s="355"/>
      <c r="AY299" s="355"/>
      <c r="AZ299" s="355"/>
      <c r="BA299" s="355"/>
      <c r="BB299" s="355"/>
      <c r="BC299" s="355"/>
      <c r="BD299" s="355"/>
      <c r="BE299" s="355"/>
      <c r="BF299" s="355"/>
    </row>
    <row r="300" spans="1:58" ht="15.75" customHeight="1">
      <c r="A300" s="355"/>
      <c r="B300" s="355"/>
      <c r="C300" s="355"/>
      <c r="D300" s="355"/>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c r="AA300" s="355"/>
      <c r="AB300" s="355"/>
      <c r="AC300" s="355"/>
      <c r="AD300" s="355"/>
      <c r="AE300" s="355"/>
      <c r="AF300" s="355"/>
      <c r="AG300" s="355"/>
      <c r="AH300" s="355"/>
      <c r="AI300" s="355"/>
      <c r="AJ300" s="355"/>
      <c r="AK300" s="355"/>
      <c r="AL300" s="355"/>
      <c r="AM300" s="355"/>
      <c r="AN300" s="355"/>
      <c r="AO300" s="355"/>
      <c r="AP300" s="355"/>
      <c r="AQ300" s="355"/>
      <c r="AR300" s="355"/>
      <c r="AS300" s="355"/>
      <c r="AT300" s="355"/>
      <c r="AU300" s="355"/>
      <c r="AV300" s="355"/>
      <c r="AW300" s="355"/>
      <c r="AX300" s="355"/>
      <c r="AY300" s="355"/>
      <c r="AZ300" s="355"/>
      <c r="BA300" s="355"/>
      <c r="BB300" s="355"/>
      <c r="BC300" s="355"/>
      <c r="BD300" s="355"/>
      <c r="BE300" s="355"/>
      <c r="BF300" s="355"/>
    </row>
    <row r="301" spans="1:58" ht="15.75" customHeight="1">
      <c r="A301" s="355"/>
      <c r="B301" s="355"/>
      <c r="C301" s="355"/>
      <c r="D301" s="355"/>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c r="AA301" s="355"/>
      <c r="AB301" s="355"/>
      <c r="AC301" s="355"/>
      <c r="AD301" s="355"/>
      <c r="AE301" s="355"/>
      <c r="AF301" s="355"/>
      <c r="AG301" s="355"/>
      <c r="AH301" s="355"/>
      <c r="AI301" s="355"/>
      <c r="AJ301" s="355"/>
      <c r="AK301" s="355"/>
      <c r="AL301" s="355"/>
      <c r="AM301" s="355"/>
      <c r="AN301" s="355"/>
      <c r="AO301" s="355"/>
      <c r="AP301" s="355"/>
      <c r="AQ301" s="355"/>
      <c r="AR301" s="355"/>
      <c r="AS301" s="355"/>
      <c r="AT301" s="355"/>
      <c r="AU301" s="355"/>
      <c r="AV301" s="355"/>
      <c r="AW301" s="355"/>
      <c r="AX301" s="355"/>
      <c r="AY301" s="355"/>
      <c r="AZ301" s="355"/>
      <c r="BA301" s="355"/>
      <c r="BB301" s="355"/>
      <c r="BC301" s="355"/>
      <c r="BD301" s="355"/>
      <c r="BE301" s="355"/>
      <c r="BF301" s="355"/>
    </row>
    <row r="302" spans="1:58" ht="15.75" customHeight="1">
      <c r="A302" s="355"/>
      <c r="B302" s="355"/>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c r="AY302" s="355"/>
      <c r="AZ302" s="355"/>
      <c r="BA302" s="355"/>
      <c r="BB302" s="355"/>
      <c r="BC302" s="355"/>
      <c r="BD302" s="355"/>
      <c r="BE302" s="355"/>
      <c r="BF302" s="355"/>
    </row>
    <row r="303" spans="1:58" ht="15.75" customHeight="1">
      <c r="A303" s="355"/>
      <c r="B303" s="355"/>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c r="AY303" s="355"/>
      <c r="AZ303" s="355"/>
      <c r="BA303" s="355"/>
      <c r="BB303" s="355"/>
      <c r="BC303" s="355"/>
      <c r="BD303" s="355"/>
      <c r="BE303" s="355"/>
      <c r="BF303" s="355"/>
    </row>
    <row r="304" spans="1:58" ht="15.75" customHeight="1">
      <c r="A304" s="355"/>
      <c r="B304" s="355"/>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c r="AS304" s="355"/>
      <c r="AT304" s="355"/>
      <c r="AU304" s="355"/>
      <c r="AV304" s="355"/>
      <c r="AW304" s="355"/>
      <c r="AX304" s="355"/>
      <c r="AY304" s="355"/>
      <c r="AZ304" s="355"/>
      <c r="BA304" s="355"/>
      <c r="BB304" s="355"/>
      <c r="BC304" s="355"/>
      <c r="BD304" s="355"/>
      <c r="BE304" s="355"/>
      <c r="BF304" s="355"/>
    </row>
    <row r="305" spans="1:58" ht="15.75" customHeight="1">
      <c r="A305" s="355"/>
      <c r="B305" s="355"/>
      <c r="C305" s="355"/>
      <c r="D305" s="355"/>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c r="AA305" s="355"/>
      <c r="AB305" s="355"/>
      <c r="AC305" s="355"/>
      <c r="AD305" s="355"/>
      <c r="AE305" s="355"/>
      <c r="AF305" s="355"/>
      <c r="AG305" s="355"/>
      <c r="AH305" s="355"/>
      <c r="AI305" s="355"/>
      <c r="AJ305" s="355"/>
      <c r="AK305" s="355"/>
      <c r="AL305" s="355"/>
      <c r="AM305" s="355"/>
      <c r="AN305" s="355"/>
      <c r="AO305" s="355"/>
      <c r="AP305" s="355"/>
      <c r="AQ305" s="355"/>
      <c r="AR305" s="355"/>
      <c r="AS305" s="355"/>
      <c r="AT305" s="355"/>
      <c r="AU305" s="355"/>
      <c r="AV305" s="355"/>
      <c r="AW305" s="355"/>
      <c r="AX305" s="355"/>
      <c r="AY305" s="355"/>
      <c r="AZ305" s="355"/>
      <c r="BA305" s="355"/>
      <c r="BB305" s="355"/>
      <c r="BC305" s="355"/>
      <c r="BD305" s="355"/>
      <c r="BE305" s="355"/>
      <c r="BF305" s="355"/>
    </row>
    <row r="306" spans="1:58" ht="15.75" customHeight="1">
      <c r="A306" s="355"/>
      <c r="B306" s="355"/>
      <c r="C306" s="355"/>
      <c r="D306" s="355"/>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c r="AA306" s="355"/>
      <c r="AB306" s="355"/>
      <c r="AC306" s="355"/>
      <c r="AD306" s="355"/>
      <c r="AE306" s="355"/>
      <c r="AF306" s="355"/>
      <c r="AG306" s="355"/>
      <c r="AH306" s="355"/>
      <c r="AI306" s="355"/>
      <c r="AJ306" s="355"/>
      <c r="AK306" s="355"/>
      <c r="AL306" s="355"/>
      <c r="AM306" s="355"/>
      <c r="AN306" s="355"/>
      <c r="AO306" s="355"/>
      <c r="AP306" s="355"/>
      <c r="AQ306" s="355"/>
      <c r="AR306" s="355"/>
      <c r="AS306" s="355"/>
      <c r="AT306" s="355"/>
      <c r="AU306" s="355"/>
      <c r="AV306" s="355"/>
      <c r="AW306" s="355"/>
      <c r="AX306" s="355"/>
      <c r="AY306" s="355"/>
      <c r="AZ306" s="355"/>
      <c r="BA306" s="355"/>
      <c r="BB306" s="355"/>
      <c r="BC306" s="355"/>
      <c r="BD306" s="355"/>
      <c r="BE306" s="355"/>
      <c r="BF306" s="355"/>
    </row>
    <row r="307" spans="1:58" ht="15.75" customHeight="1">
      <c r="A307" s="355"/>
      <c r="B307" s="355"/>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c r="AS307" s="355"/>
      <c r="AT307" s="355"/>
      <c r="AU307" s="355"/>
      <c r="AV307" s="355"/>
      <c r="AW307" s="355"/>
      <c r="AX307" s="355"/>
      <c r="AY307" s="355"/>
      <c r="AZ307" s="355"/>
      <c r="BA307" s="355"/>
      <c r="BB307" s="355"/>
      <c r="BC307" s="355"/>
      <c r="BD307" s="355"/>
      <c r="BE307" s="355"/>
      <c r="BF307" s="355"/>
    </row>
    <row r="308" spans="1:58" ht="15.75" customHeight="1">
      <c r="A308" s="355"/>
      <c r="B308" s="355"/>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c r="AS308" s="355"/>
      <c r="AT308" s="355"/>
      <c r="AU308" s="355"/>
      <c r="AV308" s="355"/>
      <c r="AW308" s="355"/>
      <c r="AX308" s="355"/>
      <c r="AY308" s="355"/>
      <c r="AZ308" s="355"/>
      <c r="BA308" s="355"/>
      <c r="BB308" s="355"/>
      <c r="BC308" s="355"/>
      <c r="BD308" s="355"/>
      <c r="BE308" s="355"/>
      <c r="BF308" s="355"/>
    </row>
    <row r="309" spans="1:58" ht="15.75" customHeight="1">
      <c r="A309" s="355"/>
      <c r="B309" s="355"/>
      <c r="C309" s="355"/>
      <c r="D309" s="355"/>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c r="AA309" s="355"/>
      <c r="AB309" s="355"/>
      <c r="AC309" s="355"/>
      <c r="AD309" s="355"/>
      <c r="AE309" s="355"/>
      <c r="AF309" s="355"/>
      <c r="AG309" s="355"/>
      <c r="AH309" s="355"/>
      <c r="AI309" s="355"/>
      <c r="AJ309" s="355"/>
      <c r="AK309" s="355"/>
      <c r="AL309" s="355"/>
      <c r="AM309" s="355"/>
      <c r="AN309" s="355"/>
      <c r="AO309" s="355"/>
      <c r="AP309" s="355"/>
      <c r="AQ309" s="355"/>
      <c r="AR309" s="355"/>
      <c r="AS309" s="355"/>
      <c r="AT309" s="355"/>
      <c r="AU309" s="355"/>
      <c r="AV309" s="355"/>
      <c r="AW309" s="355"/>
      <c r="AX309" s="355"/>
      <c r="AY309" s="355"/>
      <c r="AZ309" s="355"/>
      <c r="BA309" s="355"/>
      <c r="BB309" s="355"/>
      <c r="BC309" s="355"/>
      <c r="BD309" s="355"/>
      <c r="BE309" s="355"/>
      <c r="BF309" s="355"/>
    </row>
    <row r="310" spans="1:58" ht="15.75" customHeight="1">
      <c r="A310" s="355"/>
      <c r="B310" s="355"/>
      <c r="C310" s="355"/>
      <c r="D310" s="355"/>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c r="AS310" s="355"/>
      <c r="AT310" s="355"/>
      <c r="AU310" s="355"/>
      <c r="AV310" s="355"/>
      <c r="AW310" s="355"/>
      <c r="AX310" s="355"/>
      <c r="AY310" s="355"/>
      <c r="AZ310" s="355"/>
      <c r="BA310" s="355"/>
      <c r="BB310" s="355"/>
      <c r="BC310" s="355"/>
      <c r="BD310" s="355"/>
      <c r="BE310" s="355"/>
      <c r="BF310" s="355"/>
    </row>
    <row r="311" spans="1:58" ht="15.75" customHeight="1">
      <c r="A311" s="355"/>
      <c r="B311" s="355"/>
      <c r="C311" s="355"/>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c r="AS311" s="355"/>
      <c r="AT311" s="355"/>
      <c r="AU311" s="355"/>
      <c r="AV311" s="355"/>
      <c r="AW311" s="355"/>
      <c r="AX311" s="355"/>
      <c r="AY311" s="355"/>
      <c r="AZ311" s="355"/>
      <c r="BA311" s="355"/>
      <c r="BB311" s="355"/>
      <c r="BC311" s="355"/>
      <c r="BD311" s="355"/>
      <c r="BE311" s="355"/>
      <c r="BF311" s="355"/>
    </row>
    <row r="312" spans="1:58" ht="15.75" customHeight="1">
      <c r="A312" s="355"/>
      <c r="B312" s="355"/>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c r="AS312" s="355"/>
      <c r="AT312" s="355"/>
      <c r="AU312" s="355"/>
      <c r="AV312" s="355"/>
      <c r="AW312" s="355"/>
      <c r="AX312" s="355"/>
      <c r="AY312" s="355"/>
      <c r="AZ312" s="355"/>
      <c r="BA312" s="355"/>
      <c r="BB312" s="355"/>
      <c r="BC312" s="355"/>
      <c r="BD312" s="355"/>
      <c r="BE312" s="355"/>
      <c r="BF312" s="355"/>
    </row>
    <row r="313" spans="1:58" ht="15.75" customHeight="1">
      <c r="A313" s="355"/>
      <c r="B313" s="355"/>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row>
    <row r="314" spans="1:58" ht="15.75" customHeight="1">
      <c r="A314" s="355"/>
      <c r="B314" s="355"/>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c r="AS314" s="355"/>
      <c r="AT314" s="355"/>
      <c r="AU314" s="355"/>
      <c r="AV314" s="355"/>
      <c r="AW314" s="355"/>
      <c r="AX314" s="355"/>
      <c r="AY314" s="355"/>
      <c r="AZ314" s="355"/>
      <c r="BA314" s="355"/>
      <c r="BB314" s="355"/>
      <c r="BC314" s="355"/>
      <c r="BD314" s="355"/>
      <c r="BE314" s="355"/>
      <c r="BF314" s="355"/>
    </row>
    <row r="315" spans="1:58" ht="15.75" customHeight="1">
      <c r="A315" s="355"/>
      <c r="B315" s="355"/>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c r="AS315" s="355"/>
      <c r="AT315" s="355"/>
      <c r="AU315" s="355"/>
      <c r="AV315" s="355"/>
      <c r="AW315" s="355"/>
      <c r="AX315" s="355"/>
      <c r="AY315" s="355"/>
      <c r="AZ315" s="355"/>
      <c r="BA315" s="355"/>
      <c r="BB315" s="355"/>
      <c r="BC315" s="355"/>
      <c r="BD315" s="355"/>
      <c r="BE315" s="355"/>
      <c r="BF315" s="355"/>
    </row>
    <row r="316" spans="1:58" ht="15.75" customHeight="1">
      <c r="A316" s="355"/>
      <c r="B316" s="355"/>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c r="AS316" s="355"/>
      <c r="AT316" s="355"/>
      <c r="AU316" s="355"/>
      <c r="AV316" s="355"/>
      <c r="AW316" s="355"/>
      <c r="AX316" s="355"/>
      <c r="AY316" s="355"/>
      <c r="AZ316" s="355"/>
      <c r="BA316" s="355"/>
      <c r="BB316" s="355"/>
      <c r="BC316" s="355"/>
      <c r="BD316" s="355"/>
      <c r="BE316" s="355"/>
      <c r="BF316" s="355"/>
    </row>
    <row r="317" spans="1:58" ht="15.75" customHeight="1">
      <c r="A317" s="355"/>
      <c r="B317" s="355"/>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c r="AS317" s="355"/>
      <c r="AT317" s="355"/>
      <c r="AU317" s="355"/>
      <c r="AV317" s="355"/>
      <c r="AW317" s="355"/>
      <c r="AX317" s="355"/>
      <c r="AY317" s="355"/>
      <c r="AZ317" s="355"/>
      <c r="BA317" s="355"/>
      <c r="BB317" s="355"/>
      <c r="BC317" s="355"/>
      <c r="BD317" s="355"/>
      <c r="BE317" s="355"/>
      <c r="BF317" s="355"/>
    </row>
    <row r="318" spans="1:58" ht="15.75" customHeight="1">
      <c r="A318" s="355"/>
      <c r="B318" s="355"/>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c r="AS318" s="355"/>
      <c r="AT318" s="355"/>
      <c r="AU318" s="355"/>
      <c r="AV318" s="355"/>
      <c r="AW318" s="355"/>
      <c r="AX318" s="355"/>
      <c r="AY318" s="355"/>
      <c r="AZ318" s="355"/>
      <c r="BA318" s="355"/>
      <c r="BB318" s="355"/>
      <c r="BC318" s="355"/>
      <c r="BD318" s="355"/>
      <c r="BE318" s="355"/>
      <c r="BF318" s="355"/>
    </row>
    <row r="319" spans="1:58" ht="15.75" customHeight="1">
      <c r="A319" s="355"/>
      <c r="B319" s="355"/>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c r="AS319" s="355"/>
      <c r="AT319" s="355"/>
      <c r="AU319" s="355"/>
      <c r="AV319" s="355"/>
      <c r="AW319" s="355"/>
      <c r="AX319" s="355"/>
      <c r="AY319" s="355"/>
      <c r="AZ319" s="355"/>
      <c r="BA319" s="355"/>
      <c r="BB319" s="355"/>
      <c r="BC319" s="355"/>
      <c r="BD319" s="355"/>
      <c r="BE319" s="355"/>
      <c r="BF319" s="355"/>
    </row>
    <row r="320" spans="1:58" ht="15.75" customHeight="1">
      <c r="A320" s="355"/>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c r="AS320" s="355"/>
      <c r="AT320" s="355"/>
      <c r="AU320" s="355"/>
      <c r="AV320" s="355"/>
      <c r="AW320" s="355"/>
      <c r="AX320" s="355"/>
      <c r="AY320" s="355"/>
      <c r="AZ320" s="355"/>
      <c r="BA320" s="355"/>
      <c r="BB320" s="355"/>
      <c r="BC320" s="355"/>
      <c r="BD320" s="355"/>
      <c r="BE320" s="355"/>
      <c r="BF320" s="355"/>
    </row>
    <row r="321" spans="1:58" ht="15.75" customHeight="1">
      <c r="A321" s="355"/>
      <c r="B321" s="355"/>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c r="AS321" s="355"/>
      <c r="AT321" s="355"/>
      <c r="AU321" s="355"/>
      <c r="AV321" s="355"/>
      <c r="AW321" s="355"/>
      <c r="AX321" s="355"/>
      <c r="AY321" s="355"/>
      <c r="AZ321" s="355"/>
      <c r="BA321" s="355"/>
      <c r="BB321" s="355"/>
      <c r="BC321" s="355"/>
      <c r="BD321" s="355"/>
      <c r="BE321" s="355"/>
      <c r="BF321" s="355"/>
    </row>
    <row r="322" spans="1:58" ht="15.75" customHeight="1">
      <c r="A322" s="355"/>
      <c r="B322" s="355"/>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c r="AS322" s="355"/>
      <c r="AT322" s="355"/>
      <c r="AU322" s="355"/>
      <c r="AV322" s="355"/>
      <c r="AW322" s="355"/>
      <c r="AX322" s="355"/>
      <c r="AY322" s="355"/>
      <c r="AZ322" s="355"/>
      <c r="BA322" s="355"/>
      <c r="BB322" s="355"/>
      <c r="BC322" s="355"/>
      <c r="BD322" s="355"/>
      <c r="BE322" s="355"/>
      <c r="BF322" s="355"/>
    </row>
    <row r="323" spans="1:58" ht="15.75" customHeight="1">
      <c r="A323" s="355"/>
      <c r="B323" s="355"/>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row>
    <row r="324" spans="1:58" ht="15.75" customHeight="1">
      <c r="A324" s="355"/>
      <c r="B324" s="355"/>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c r="AS324" s="355"/>
      <c r="AT324" s="355"/>
      <c r="AU324" s="355"/>
      <c r="AV324" s="355"/>
      <c r="AW324" s="355"/>
      <c r="AX324" s="355"/>
      <c r="AY324" s="355"/>
      <c r="AZ324" s="355"/>
      <c r="BA324" s="355"/>
      <c r="BB324" s="355"/>
      <c r="BC324" s="355"/>
      <c r="BD324" s="355"/>
      <c r="BE324" s="355"/>
      <c r="BF324" s="355"/>
    </row>
    <row r="325" spans="1:58" ht="15.75" customHeight="1">
      <c r="A325" s="355"/>
      <c r="B325" s="355"/>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c r="AS325" s="355"/>
      <c r="AT325" s="355"/>
      <c r="AU325" s="355"/>
      <c r="AV325" s="355"/>
      <c r="AW325" s="355"/>
      <c r="AX325" s="355"/>
      <c r="AY325" s="355"/>
      <c r="AZ325" s="355"/>
      <c r="BA325" s="355"/>
      <c r="BB325" s="355"/>
      <c r="BC325" s="355"/>
      <c r="BD325" s="355"/>
      <c r="BE325" s="355"/>
      <c r="BF325" s="355"/>
    </row>
    <row r="326" spans="1:58" ht="15.75" customHeight="1">
      <c r="A326" s="355"/>
      <c r="B326" s="355"/>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c r="AS326" s="355"/>
      <c r="AT326" s="355"/>
      <c r="AU326" s="355"/>
      <c r="AV326" s="355"/>
      <c r="AW326" s="355"/>
      <c r="AX326" s="355"/>
      <c r="AY326" s="355"/>
      <c r="AZ326" s="355"/>
      <c r="BA326" s="355"/>
      <c r="BB326" s="355"/>
      <c r="BC326" s="355"/>
      <c r="BD326" s="355"/>
      <c r="BE326" s="355"/>
      <c r="BF326" s="355"/>
    </row>
    <row r="327" spans="1:58" ht="15.75" customHeight="1">
      <c r="A327" s="355"/>
      <c r="B327" s="355"/>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c r="AS327" s="355"/>
      <c r="AT327" s="355"/>
      <c r="AU327" s="355"/>
      <c r="AV327" s="355"/>
      <c r="AW327" s="355"/>
      <c r="AX327" s="355"/>
      <c r="AY327" s="355"/>
      <c r="AZ327" s="355"/>
      <c r="BA327" s="355"/>
      <c r="BB327" s="355"/>
      <c r="BC327" s="355"/>
      <c r="BD327" s="355"/>
      <c r="BE327" s="355"/>
      <c r="BF327" s="355"/>
    </row>
    <row r="328" spans="1:58" ht="15.75" customHeight="1">
      <c r="A328" s="355"/>
      <c r="B328" s="355"/>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c r="AS328" s="355"/>
      <c r="AT328" s="355"/>
      <c r="AU328" s="355"/>
      <c r="AV328" s="355"/>
      <c r="AW328" s="355"/>
      <c r="AX328" s="355"/>
      <c r="AY328" s="355"/>
      <c r="AZ328" s="355"/>
      <c r="BA328" s="355"/>
      <c r="BB328" s="355"/>
      <c r="BC328" s="355"/>
      <c r="BD328" s="355"/>
      <c r="BE328" s="355"/>
      <c r="BF328" s="355"/>
    </row>
    <row r="329" spans="1:58" ht="15.75" customHeight="1">
      <c r="A329" s="355"/>
      <c r="B329" s="355"/>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c r="AS329" s="355"/>
      <c r="AT329" s="355"/>
      <c r="AU329" s="355"/>
      <c r="AV329" s="355"/>
      <c r="AW329" s="355"/>
      <c r="AX329" s="355"/>
      <c r="AY329" s="355"/>
      <c r="AZ329" s="355"/>
      <c r="BA329" s="355"/>
      <c r="BB329" s="355"/>
      <c r="BC329" s="355"/>
      <c r="BD329" s="355"/>
      <c r="BE329" s="355"/>
      <c r="BF329" s="355"/>
    </row>
    <row r="330" spans="1:58" ht="15.75" customHeight="1">
      <c r="A330" s="355"/>
      <c r="B330" s="355"/>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c r="AS330" s="355"/>
      <c r="AT330" s="355"/>
      <c r="AU330" s="355"/>
      <c r="AV330" s="355"/>
      <c r="AW330" s="355"/>
      <c r="AX330" s="355"/>
      <c r="AY330" s="355"/>
      <c r="AZ330" s="355"/>
      <c r="BA330" s="355"/>
      <c r="BB330" s="355"/>
      <c r="BC330" s="355"/>
      <c r="BD330" s="355"/>
      <c r="BE330" s="355"/>
      <c r="BF330" s="355"/>
    </row>
    <row r="331" spans="1:58" ht="15.75" customHeight="1">
      <c r="A331" s="355"/>
      <c r="B331" s="355"/>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c r="AS331" s="355"/>
      <c r="AT331" s="355"/>
      <c r="AU331" s="355"/>
      <c r="AV331" s="355"/>
      <c r="AW331" s="355"/>
      <c r="AX331" s="355"/>
      <c r="AY331" s="355"/>
      <c r="AZ331" s="355"/>
      <c r="BA331" s="355"/>
      <c r="BB331" s="355"/>
      <c r="BC331" s="355"/>
      <c r="BD331" s="355"/>
      <c r="BE331" s="355"/>
      <c r="BF331" s="355"/>
    </row>
    <row r="332" spans="1:58" ht="15.75" customHeight="1">
      <c r="A332" s="355"/>
      <c r="B332" s="355"/>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row>
    <row r="333" spans="1:58" ht="15.75" customHeight="1">
      <c r="A333" s="355"/>
      <c r="B333" s="355"/>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row>
    <row r="334" spans="1:58" ht="15.75" customHeight="1">
      <c r="A334" s="355"/>
      <c r="B334" s="355"/>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c r="AS334" s="355"/>
      <c r="AT334" s="355"/>
      <c r="AU334" s="355"/>
      <c r="AV334" s="355"/>
      <c r="AW334" s="355"/>
      <c r="AX334" s="355"/>
      <c r="AY334" s="355"/>
      <c r="AZ334" s="355"/>
      <c r="BA334" s="355"/>
      <c r="BB334" s="355"/>
      <c r="BC334" s="355"/>
      <c r="BD334" s="355"/>
      <c r="BE334" s="355"/>
      <c r="BF334" s="355"/>
    </row>
    <row r="335" spans="1:58" ht="15.75" customHeight="1">
      <c r="A335" s="355"/>
      <c r="B335" s="355"/>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c r="AS335" s="355"/>
      <c r="AT335" s="355"/>
      <c r="AU335" s="355"/>
      <c r="AV335" s="355"/>
      <c r="AW335" s="355"/>
      <c r="AX335" s="355"/>
      <c r="AY335" s="355"/>
      <c r="AZ335" s="355"/>
      <c r="BA335" s="355"/>
      <c r="BB335" s="355"/>
      <c r="BC335" s="355"/>
      <c r="BD335" s="355"/>
      <c r="BE335" s="355"/>
      <c r="BF335" s="355"/>
    </row>
    <row r="336" spans="1:58" ht="15.75" customHeight="1">
      <c r="A336" s="355"/>
      <c r="B336" s="355"/>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c r="AS336" s="355"/>
      <c r="AT336" s="355"/>
      <c r="AU336" s="355"/>
      <c r="AV336" s="355"/>
      <c r="AW336" s="355"/>
      <c r="AX336" s="355"/>
      <c r="AY336" s="355"/>
      <c r="AZ336" s="355"/>
      <c r="BA336" s="355"/>
      <c r="BB336" s="355"/>
      <c r="BC336" s="355"/>
      <c r="BD336" s="355"/>
      <c r="BE336" s="355"/>
      <c r="BF336" s="355"/>
    </row>
    <row r="337" spans="1:58" ht="15.75" customHeight="1">
      <c r="A337" s="355"/>
      <c r="B337" s="355"/>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c r="AS337" s="355"/>
      <c r="AT337" s="355"/>
      <c r="AU337" s="355"/>
      <c r="AV337" s="355"/>
      <c r="AW337" s="355"/>
      <c r="AX337" s="355"/>
      <c r="AY337" s="355"/>
      <c r="AZ337" s="355"/>
      <c r="BA337" s="355"/>
      <c r="BB337" s="355"/>
      <c r="BC337" s="355"/>
      <c r="BD337" s="355"/>
      <c r="BE337" s="355"/>
      <c r="BF337" s="355"/>
    </row>
    <row r="338" spans="1:58" ht="15.75" customHeight="1">
      <c r="A338" s="355"/>
      <c r="B338" s="355"/>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c r="AS338" s="355"/>
      <c r="AT338" s="355"/>
      <c r="AU338" s="355"/>
      <c r="AV338" s="355"/>
      <c r="AW338" s="355"/>
      <c r="AX338" s="355"/>
      <c r="AY338" s="355"/>
      <c r="AZ338" s="355"/>
      <c r="BA338" s="355"/>
      <c r="BB338" s="355"/>
      <c r="BC338" s="355"/>
      <c r="BD338" s="355"/>
      <c r="BE338" s="355"/>
      <c r="BF338" s="355"/>
    </row>
    <row r="339" spans="1:58" ht="15.75" customHeight="1">
      <c r="A339" s="355"/>
      <c r="B339" s="355"/>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c r="AS339" s="355"/>
      <c r="AT339" s="355"/>
      <c r="AU339" s="355"/>
      <c r="AV339" s="355"/>
      <c r="AW339" s="355"/>
      <c r="AX339" s="355"/>
      <c r="AY339" s="355"/>
      <c r="AZ339" s="355"/>
      <c r="BA339" s="355"/>
      <c r="BB339" s="355"/>
      <c r="BC339" s="355"/>
      <c r="BD339" s="355"/>
      <c r="BE339" s="355"/>
      <c r="BF339" s="355"/>
    </row>
    <row r="340" spans="1:58" ht="15.75" customHeight="1">
      <c r="A340" s="355"/>
      <c r="B340" s="355"/>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c r="AS340" s="355"/>
      <c r="AT340" s="355"/>
      <c r="AU340" s="355"/>
      <c r="AV340" s="355"/>
      <c r="AW340" s="355"/>
      <c r="AX340" s="355"/>
      <c r="AY340" s="355"/>
      <c r="AZ340" s="355"/>
      <c r="BA340" s="355"/>
      <c r="BB340" s="355"/>
      <c r="BC340" s="355"/>
      <c r="BD340" s="355"/>
      <c r="BE340" s="355"/>
      <c r="BF340" s="355"/>
    </row>
    <row r="341" spans="1:58" ht="15.75" customHeight="1">
      <c r="A341" s="355"/>
      <c r="B341" s="355"/>
      <c r="C341" s="355"/>
      <c r="D341" s="355"/>
      <c r="E341" s="355"/>
      <c r="F341" s="355"/>
      <c r="G341" s="355"/>
      <c r="H341" s="355"/>
      <c r="I341" s="355"/>
      <c r="J341" s="355"/>
      <c r="K341" s="355"/>
      <c r="L341" s="355"/>
      <c r="M341" s="355"/>
      <c r="N341" s="355"/>
      <c r="O341" s="355"/>
      <c r="P341" s="355"/>
      <c r="Q341" s="355"/>
      <c r="R341" s="355"/>
      <c r="S341" s="355"/>
      <c r="T341" s="355"/>
      <c r="U341" s="355"/>
      <c r="V341" s="355"/>
      <c r="W341" s="355"/>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c r="AS341" s="355"/>
      <c r="AT341" s="355"/>
      <c r="AU341" s="355"/>
      <c r="AV341" s="355"/>
      <c r="AW341" s="355"/>
      <c r="AX341" s="355"/>
      <c r="AY341" s="355"/>
      <c r="AZ341" s="355"/>
      <c r="BA341" s="355"/>
      <c r="BB341" s="355"/>
      <c r="BC341" s="355"/>
      <c r="BD341" s="355"/>
      <c r="BE341" s="355"/>
      <c r="BF341" s="355"/>
    </row>
    <row r="342" spans="1:58" ht="15.75" customHeight="1">
      <c r="A342" s="355"/>
      <c r="B342" s="355"/>
      <c r="C342" s="355"/>
      <c r="D342" s="355"/>
      <c r="E342" s="355"/>
      <c r="F342" s="355"/>
      <c r="G342" s="355"/>
      <c r="H342" s="355"/>
      <c r="I342" s="355"/>
      <c r="J342" s="355"/>
      <c r="K342" s="355"/>
      <c r="L342" s="355"/>
      <c r="M342" s="355"/>
      <c r="N342" s="355"/>
      <c r="O342" s="355"/>
      <c r="P342" s="355"/>
      <c r="Q342" s="355"/>
      <c r="R342" s="355"/>
      <c r="S342" s="355"/>
      <c r="T342" s="355"/>
      <c r="U342" s="355"/>
      <c r="V342" s="355"/>
      <c r="W342" s="355"/>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c r="AS342" s="355"/>
      <c r="AT342" s="355"/>
      <c r="AU342" s="355"/>
      <c r="AV342" s="355"/>
      <c r="AW342" s="355"/>
      <c r="AX342" s="355"/>
      <c r="AY342" s="355"/>
      <c r="AZ342" s="355"/>
      <c r="BA342" s="355"/>
      <c r="BB342" s="355"/>
      <c r="BC342" s="355"/>
      <c r="BD342" s="355"/>
      <c r="BE342" s="355"/>
      <c r="BF342" s="355"/>
    </row>
    <row r="343" spans="1:58" ht="15.75" customHeight="1">
      <c r="A343" s="355"/>
      <c r="B343" s="355"/>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row>
    <row r="344" spans="1:58" ht="15.75" customHeight="1">
      <c r="A344" s="355"/>
      <c r="B344" s="355"/>
      <c r="C344" s="355"/>
      <c r="D344" s="355"/>
      <c r="E344" s="355"/>
      <c r="F344" s="355"/>
      <c r="G344" s="355"/>
      <c r="H344" s="355"/>
      <c r="I344" s="355"/>
      <c r="J344" s="355"/>
      <c r="K344" s="355"/>
      <c r="L344" s="355"/>
      <c r="M344" s="355"/>
      <c r="N344" s="355"/>
      <c r="O344" s="355"/>
      <c r="P344" s="355"/>
      <c r="Q344" s="355"/>
      <c r="R344" s="355"/>
      <c r="S344" s="355"/>
      <c r="T344" s="355"/>
      <c r="U344" s="355"/>
      <c r="V344" s="355"/>
      <c r="W344" s="355"/>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c r="AS344" s="355"/>
      <c r="AT344" s="355"/>
      <c r="AU344" s="355"/>
      <c r="AV344" s="355"/>
      <c r="AW344" s="355"/>
      <c r="AX344" s="355"/>
      <c r="AY344" s="355"/>
      <c r="AZ344" s="355"/>
      <c r="BA344" s="355"/>
      <c r="BB344" s="355"/>
      <c r="BC344" s="355"/>
      <c r="BD344" s="355"/>
      <c r="BE344" s="355"/>
      <c r="BF344" s="355"/>
    </row>
    <row r="345" spans="1:58" ht="15.75" customHeight="1">
      <c r="A345" s="355"/>
      <c r="B345" s="355"/>
      <c r="C345" s="355"/>
      <c r="D345" s="355"/>
      <c r="E345" s="355"/>
      <c r="F345" s="355"/>
      <c r="G345" s="355"/>
      <c r="H345" s="355"/>
      <c r="I345" s="355"/>
      <c r="J345" s="355"/>
      <c r="K345" s="355"/>
      <c r="L345" s="355"/>
      <c r="M345" s="355"/>
      <c r="N345" s="355"/>
      <c r="O345" s="355"/>
      <c r="P345" s="355"/>
      <c r="Q345" s="355"/>
      <c r="R345" s="355"/>
      <c r="S345" s="355"/>
      <c r="T345" s="355"/>
      <c r="U345" s="355"/>
      <c r="V345" s="355"/>
      <c r="W345" s="355"/>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c r="AS345" s="355"/>
      <c r="AT345" s="355"/>
      <c r="AU345" s="355"/>
      <c r="AV345" s="355"/>
      <c r="AW345" s="355"/>
      <c r="AX345" s="355"/>
      <c r="AY345" s="355"/>
      <c r="AZ345" s="355"/>
      <c r="BA345" s="355"/>
      <c r="BB345" s="355"/>
      <c r="BC345" s="355"/>
      <c r="BD345" s="355"/>
      <c r="BE345" s="355"/>
      <c r="BF345" s="355"/>
    </row>
    <row r="346" spans="1:58" ht="15.75" customHeight="1">
      <c r="A346" s="355"/>
      <c r="B346" s="355"/>
      <c r="C346" s="355"/>
      <c r="D346" s="355"/>
      <c r="E346" s="355"/>
      <c r="F346" s="355"/>
      <c r="G346" s="355"/>
      <c r="H346" s="355"/>
      <c r="I346" s="355"/>
      <c r="J346" s="355"/>
      <c r="K346" s="355"/>
      <c r="L346" s="355"/>
      <c r="M346" s="355"/>
      <c r="N346" s="355"/>
      <c r="O346" s="355"/>
      <c r="P346" s="355"/>
      <c r="Q346" s="355"/>
      <c r="R346" s="355"/>
      <c r="S346" s="355"/>
      <c r="T346" s="355"/>
      <c r="U346" s="355"/>
      <c r="V346" s="355"/>
      <c r="W346" s="355"/>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c r="AS346" s="355"/>
      <c r="AT346" s="355"/>
      <c r="AU346" s="355"/>
      <c r="AV346" s="355"/>
      <c r="AW346" s="355"/>
      <c r="AX346" s="355"/>
      <c r="AY346" s="355"/>
      <c r="AZ346" s="355"/>
      <c r="BA346" s="355"/>
      <c r="BB346" s="355"/>
      <c r="BC346" s="355"/>
      <c r="BD346" s="355"/>
      <c r="BE346" s="355"/>
      <c r="BF346" s="355"/>
    </row>
    <row r="347" spans="1:58" ht="15.75" customHeight="1">
      <c r="A347" s="355"/>
      <c r="B347" s="355"/>
      <c r="C347" s="355"/>
      <c r="D347" s="355"/>
      <c r="E347" s="355"/>
      <c r="F347" s="355"/>
      <c r="G347" s="355"/>
      <c r="H347" s="355"/>
      <c r="I347" s="355"/>
      <c r="J347" s="355"/>
      <c r="K347" s="355"/>
      <c r="L347" s="355"/>
      <c r="M347" s="355"/>
      <c r="N347" s="355"/>
      <c r="O347" s="355"/>
      <c r="P347" s="355"/>
      <c r="Q347" s="355"/>
      <c r="R347" s="355"/>
      <c r="S347" s="355"/>
      <c r="T347" s="355"/>
      <c r="U347" s="355"/>
      <c r="V347" s="355"/>
      <c r="W347" s="355"/>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c r="AS347" s="355"/>
      <c r="AT347" s="355"/>
      <c r="AU347" s="355"/>
      <c r="AV347" s="355"/>
      <c r="AW347" s="355"/>
      <c r="AX347" s="355"/>
      <c r="AY347" s="355"/>
      <c r="AZ347" s="355"/>
      <c r="BA347" s="355"/>
      <c r="BB347" s="355"/>
      <c r="BC347" s="355"/>
      <c r="BD347" s="355"/>
      <c r="BE347" s="355"/>
      <c r="BF347" s="355"/>
    </row>
    <row r="348" spans="1:58" ht="15.75" customHeight="1">
      <c r="A348" s="355"/>
      <c r="B348" s="355"/>
      <c r="C348" s="355"/>
      <c r="D348" s="355"/>
      <c r="E348" s="355"/>
      <c r="F348" s="355"/>
      <c r="G348" s="355"/>
      <c r="H348" s="355"/>
      <c r="I348" s="355"/>
      <c r="J348" s="355"/>
      <c r="K348" s="355"/>
      <c r="L348" s="355"/>
      <c r="M348" s="355"/>
      <c r="N348" s="355"/>
      <c r="O348" s="355"/>
      <c r="P348" s="355"/>
      <c r="Q348" s="355"/>
      <c r="R348" s="355"/>
      <c r="S348" s="355"/>
      <c r="T348" s="355"/>
      <c r="U348" s="355"/>
      <c r="V348" s="355"/>
      <c r="W348" s="355"/>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c r="AS348" s="355"/>
      <c r="AT348" s="355"/>
      <c r="AU348" s="355"/>
      <c r="AV348" s="355"/>
      <c r="AW348" s="355"/>
      <c r="AX348" s="355"/>
      <c r="AY348" s="355"/>
      <c r="AZ348" s="355"/>
      <c r="BA348" s="355"/>
      <c r="BB348" s="355"/>
      <c r="BC348" s="355"/>
      <c r="BD348" s="355"/>
      <c r="BE348" s="355"/>
      <c r="BF348" s="355"/>
    </row>
    <row r="349" spans="1:58" ht="15.75" customHeight="1">
      <c r="A349" s="355"/>
      <c r="B349" s="355"/>
      <c r="C349" s="355"/>
      <c r="D349" s="355"/>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c r="AA349" s="355"/>
      <c r="AB349" s="355"/>
      <c r="AC349" s="355"/>
      <c r="AD349" s="355"/>
      <c r="AE349" s="355"/>
      <c r="AF349" s="355"/>
      <c r="AG349" s="355"/>
      <c r="AH349" s="355"/>
      <c r="AI349" s="355"/>
      <c r="AJ349" s="355"/>
      <c r="AK349" s="355"/>
      <c r="AL349" s="355"/>
      <c r="AM349" s="355"/>
      <c r="AN349" s="355"/>
      <c r="AO349" s="355"/>
      <c r="AP349" s="355"/>
      <c r="AQ349" s="355"/>
      <c r="AR349" s="355"/>
      <c r="AS349" s="355"/>
      <c r="AT349" s="355"/>
      <c r="AU349" s="355"/>
      <c r="AV349" s="355"/>
      <c r="AW349" s="355"/>
      <c r="AX349" s="355"/>
      <c r="AY349" s="355"/>
      <c r="AZ349" s="355"/>
      <c r="BA349" s="355"/>
      <c r="BB349" s="355"/>
      <c r="BC349" s="355"/>
      <c r="BD349" s="355"/>
      <c r="BE349" s="355"/>
      <c r="BF349" s="355"/>
    </row>
    <row r="350" spans="1:58" ht="15.75" customHeight="1">
      <c r="A350" s="355"/>
      <c r="B350" s="355"/>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c r="AA350" s="355"/>
      <c r="AB350" s="355"/>
      <c r="AC350" s="355"/>
      <c r="AD350" s="355"/>
      <c r="AE350" s="355"/>
      <c r="AF350" s="355"/>
      <c r="AG350" s="355"/>
      <c r="AH350" s="355"/>
      <c r="AI350" s="355"/>
      <c r="AJ350" s="355"/>
      <c r="AK350" s="355"/>
      <c r="AL350" s="355"/>
      <c r="AM350" s="355"/>
      <c r="AN350" s="355"/>
      <c r="AO350" s="355"/>
      <c r="AP350" s="355"/>
      <c r="AQ350" s="355"/>
      <c r="AR350" s="355"/>
      <c r="AS350" s="355"/>
      <c r="AT350" s="355"/>
      <c r="AU350" s="355"/>
      <c r="AV350" s="355"/>
      <c r="AW350" s="355"/>
      <c r="AX350" s="355"/>
      <c r="AY350" s="355"/>
      <c r="AZ350" s="355"/>
      <c r="BA350" s="355"/>
      <c r="BB350" s="355"/>
      <c r="BC350" s="355"/>
      <c r="BD350" s="355"/>
      <c r="BE350" s="355"/>
      <c r="BF350" s="355"/>
    </row>
    <row r="351" spans="1:58" ht="15.75" customHeight="1">
      <c r="A351" s="355"/>
      <c r="B351" s="355"/>
      <c r="C351" s="35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c r="AS351" s="355"/>
      <c r="AT351" s="355"/>
      <c r="AU351" s="355"/>
      <c r="AV351" s="355"/>
      <c r="AW351" s="355"/>
      <c r="AX351" s="355"/>
      <c r="AY351" s="355"/>
      <c r="AZ351" s="355"/>
      <c r="BA351" s="355"/>
      <c r="BB351" s="355"/>
      <c r="BC351" s="355"/>
      <c r="BD351" s="355"/>
      <c r="BE351" s="355"/>
      <c r="BF351" s="355"/>
    </row>
    <row r="352" spans="1:58" ht="15.75" customHeight="1">
      <c r="A352" s="355"/>
      <c r="B352" s="355"/>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c r="AA352" s="355"/>
      <c r="AB352" s="355"/>
      <c r="AC352" s="355"/>
      <c r="AD352" s="355"/>
      <c r="AE352" s="355"/>
      <c r="AF352" s="355"/>
      <c r="AG352" s="355"/>
      <c r="AH352" s="355"/>
      <c r="AI352" s="355"/>
      <c r="AJ352" s="355"/>
      <c r="AK352" s="355"/>
      <c r="AL352" s="355"/>
      <c r="AM352" s="355"/>
      <c r="AN352" s="355"/>
      <c r="AO352" s="355"/>
      <c r="AP352" s="355"/>
      <c r="AQ352" s="355"/>
      <c r="AR352" s="355"/>
      <c r="AS352" s="355"/>
      <c r="AT352" s="355"/>
      <c r="AU352" s="355"/>
      <c r="AV352" s="355"/>
      <c r="AW352" s="355"/>
      <c r="AX352" s="355"/>
      <c r="AY352" s="355"/>
      <c r="AZ352" s="355"/>
      <c r="BA352" s="355"/>
      <c r="BB352" s="355"/>
      <c r="BC352" s="355"/>
      <c r="BD352" s="355"/>
      <c r="BE352" s="355"/>
      <c r="BF352" s="355"/>
    </row>
    <row r="353" spans="1:58" ht="15.75" customHeight="1">
      <c r="A353" s="355"/>
      <c r="B353" s="355"/>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row>
    <row r="354" spans="1:58" ht="15.75" customHeight="1">
      <c r="A354" s="355"/>
      <c r="B354" s="355"/>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c r="AS354" s="355"/>
      <c r="AT354" s="355"/>
      <c r="AU354" s="355"/>
      <c r="AV354" s="355"/>
      <c r="AW354" s="355"/>
      <c r="AX354" s="355"/>
      <c r="AY354" s="355"/>
      <c r="AZ354" s="355"/>
      <c r="BA354" s="355"/>
      <c r="BB354" s="355"/>
      <c r="BC354" s="355"/>
      <c r="BD354" s="355"/>
      <c r="BE354" s="355"/>
      <c r="BF354" s="355"/>
    </row>
    <row r="355" spans="1:58" ht="15.75" customHeight="1">
      <c r="A355" s="355"/>
      <c r="B355" s="355"/>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c r="AS355" s="355"/>
      <c r="AT355" s="355"/>
      <c r="AU355" s="355"/>
      <c r="AV355" s="355"/>
      <c r="AW355" s="355"/>
      <c r="AX355" s="355"/>
      <c r="AY355" s="355"/>
      <c r="AZ355" s="355"/>
      <c r="BA355" s="355"/>
      <c r="BB355" s="355"/>
      <c r="BC355" s="355"/>
      <c r="BD355" s="355"/>
      <c r="BE355" s="355"/>
      <c r="BF355" s="355"/>
    </row>
    <row r="356" spans="1:58" ht="15.75" customHeight="1">
      <c r="A356" s="355"/>
      <c r="B356" s="355"/>
      <c r="C356" s="355"/>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355"/>
      <c r="AB356" s="355"/>
      <c r="AC356" s="355"/>
      <c r="AD356" s="355"/>
      <c r="AE356" s="355"/>
      <c r="AF356" s="355"/>
      <c r="AG356" s="355"/>
      <c r="AH356" s="355"/>
      <c r="AI356" s="355"/>
      <c r="AJ356" s="355"/>
      <c r="AK356" s="355"/>
      <c r="AL356" s="355"/>
      <c r="AM356" s="355"/>
      <c r="AN356" s="355"/>
      <c r="AO356" s="355"/>
      <c r="AP356" s="355"/>
      <c r="AQ356" s="355"/>
      <c r="AR356" s="355"/>
      <c r="AS356" s="355"/>
      <c r="AT356" s="355"/>
      <c r="AU356" s="355"/>
      <c r="AV356" s="355"/>
      <c r="AW356" s="355"/>
      <c r="AX356" s="355"/>
      <c r="AY356" s="355"/>
      <c r="AZ356" s="355"/>
      <c r="BA356" s="355"/>
      <c r="BB356" s="355"/>
      <c r="BC356" s="355"/>
      <c r="BD356" s="355"/>
      <c r="BE356" s="355"/>
      <c r="BF356" s="355"/>
    </row>
    <row r="357" spans="1:58" ht="15.75" customHeight="1">
      <c r="A357" s="355"/>
      <c r="B357" s="355"/>
      <c r="C357" s="355"/>
      <c r="D357" s="355"/>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c r="AL357" s="355"/>
      <c r="AM357" s="355"/>
      <c r="AN357" s="355"/>
      <c r="AO357" s="355"/>
      <c r="AP357" s="355"/>
      <c r="AQ357" s="355"/>
      <c r="AR357" s="355"/>
      <c r="AS357" s="355"/>
      <c r="AT357" s="355"/>
      <c r="AU357" s="355"/>
      <c r="AV357" s="355"/>
      <c r="AW357" s="355"/>
      <c r="AX357" s="355"/>
      <c r="AY357" s="355"/>
      <c r="AZ357" s="355"/>
      <c r="BA357" s="355"/>
      <c r="BB357" s="355"/>
      <c r="BC357" s="355"/>
      <c r="BD357" s="355"/>
      <c r="BE357" s="355"/>
      <c r="BF357" s="355"/>
    </row>
    <row r="358" spans="1:58" ht="15.75" customHeight="1">
      <c r="A358" s="355"/>
      <c r="B358" s="355"/>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c r="AA358" s="355"/>
      <c r="AB358" s="355"/>
      <c r="AC358" s="355"/>
      <c r="AD358" s="355"/>
      <c r="AE358" s="355"/>
      <c r="AF358" s="355"/>
      <c r="AG358" s="355"/>
      <c r="AH358" s="355"/>
      <c r="AI358" s="355"/>
      <c r="AJ358" s="355"/>
      <c r="AK358" s="355"/>
      <c r="AL358" s="355"/>
      <c r="AM358" s="355"/>
      <c r="AN358" s="355"/>
      <c r="AO358" s="355"/>
      <c r="AP358" s="355"/>
      <c r="AQ358" s="355"/>
      <c r="AR358" s="355"/>
      <c r="AS358" s="355"/>
      <c r="AT358" s="355"/>
      <c r="AU358" s="355"/>
      <c r="AV358" s="355"/>
      <c r="AW358" s="355"/>
      <c r="AX358" s="355"/>
      <c r="AY358" s="355"/>
      <c r="AZ358" s="355"/>
      <c r="BA358" s="355"/>
      <c r="BB358" s="355"/>
      <c r="BC358" s="355"/>
      <c r="BD358" s="355"/>
      <c r="BE358" s="355"/>
      <c r="BF358" s="355"/>
    </row>
    <row r="359" spans="1:58" ht="15.75" customHeight="1">
      <c r="A359" s="355"/>
      <c r="B359" s="355"/>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c r="AA359" s="355"/>
      <c r="AB359" s="355"/>
      <c r="AC359" s="355"/>
      <c r="AD359" s="355"/>
      <c r="AE359" s="355"/>
      <c r="AF359" s="355"/>
      <c r="AG359" s="355"/>
      <c r="AH359" s="355"/>
      <c r="AI359" s="355"/>
      <c r="AJ359" s="355"/>
      <c r="AK359" s="355"/>
      <c r="AL359" s="355"/>
      <c r="AM359" s="355"/>
      <c r="AN359" s="355"/>
      <c r="AO359" s="355"/>
      <c r="AP359" s="355"/>
      <c r="AQ359" s="355"/>
      <c r="AR359" s="355"/>
      <c r="AS359" s="355"/>
      <c r="AT359" s="355"/>
      <c r="AU359" s="355"/>
      <c r="AV359" s="355"/>
      <c r="AW359" s="355"/>
      <c r="AX359" s="355"/>
      <c r="AY359" s="355"/>
      <c r="AZ359" s="355"/>
      <c r="BA359" s="355"/>
      <c r="BB359" s="355"/>
      <c r="BC359" s="355"/>
      <c r="BD359" s="355"/>
      <c r="BE359" s="355"/>
      <c r="BF359" s="355"/>
    </row>
    <row r="360" spans="1:58" ht="15.75" customHeight="1">
      <c r="A360" s="355"/>
      <c r="B360" s="355"/>
      <c r="C360" s="355"/>
      <c r="D360" s="355"/>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c r="AA360" s="355"/>
      <c r="AB360" s="355"/>
      <c r="AC360" s="355"/>
      <c r="AD360" s="355"/>
      <c r="AE360" s="355"/>
      <c r="AF360" s="355"/>
      <c r="AG360" s="355"/>
      <c r="AH360" s="355"/>
      <c r="AI360" s="355"/>
      <c r="AJ360" s="355"/>
      <c r="AK360" s="355"/>
      <c r="AL360" s="355"/>
      <c r="AM360" s="355"/>
      <c r="AN360" s="355"/>
      <c r="AO360" s="355"/>
      <c r="AP360" s="355"/>
      <c r="AQ360" s="355"/>
      <c r="AR360" s="355"/>
      <c r="AS360" s="355"/>
      <c r="AT360" s="355"/>
      <c r="AU360" s="355"/>
      <c r="AV360" s="355"/>
      <c r="AW360" s="355"/>
      <c r="AX360" s="355"/>
      <c r="AY360" s="355"/>
      <c r="AZ360" s="355"/>
      <c r="BA360" s="355"/>
      <c r="BB360" s="355"/>
      <c r="BC360" s="355"/>
      <c r="BD360" s="355"/>
      <c r="BE360" s="355"/>
      <c r="BF360" s="355"/>
    </row>
    <row r="361" spans="1:58" ht="15.75" customHeight="1">
      <c r="A361" s="355"/>
      <c r="B361" s="355"/>
      <c r="C361" s="355"/>
      <c r="D361" s="355"/>
      <c r="E361" s="355"/>
      <c r="F361" s="355"/>
      <c r="G361" s="355"/>
      <c r="H361" s="355"/>
      <c r="I361" s="355"/>
      <c r="J361" s="355"/>
      <c r="K361" s="355"/>
      <c r="L361" s="355"/>
      <c r="M361" s="355"/>
      <c r="N361" s="355"/>
      <c r="O361" s="355"/>
      <c r="P361" s="355"/>
      <c r="Q361" s="355"/>
      <c r="R361" s="355"/>
      <c r="S361" s="355"/>
      <c r="T361" s="355"/>
      <c r="U361" s="355"/>
      <c r="V361" s="355"/>
      <c r="W361" s="355"/>
      <c r="X361" s="355"/>
      <c r="Y361" s="355"/>
      <c r="Z361" s="355"/>
      <c r="AA361" s="355"/>
      <c r="AB361" s="355"/>
      <c r="AC361" s="355"/>
      <c r="AD361" s="355"/>
      <c r="AE361" s="355"/>
      <c r="AF361" s="355"/>
      <c r="AG361" s="355"/>
      <c r="AH361" s="355"/>
      <c r="AI361" s="355"/>
      <c r="AJ361" s="355"/>
      <c r="AK361" s="355"/>
      <c r="AL361" s="355"/>
      <c r="AM361" s="355"/>
      <c r="AN361" s="355"/>
      <c r="AO361" s="355"/>
      <c r="AP361" s="355"/>
      <c r="AQ361" s="355"/>
      <c r="AR361" s="355"/>
      <c r="AS361" s="355"/>
      <c r="AT361" s="355"/>
      <c r="AU361" s="355"/>
      <c r="AV361" s="355"/>
      <c r="AW361" s="355"/>
      <c r="AX361" s="355"/>
      <c r="AY361" s="355"/>
      <c r="AZ361" s="355"/>
      <c r="BA361" s="355"/>
      <c r="BB361" s="355"/>
      <c r="BC361" s="355"/>
      <c r="BD361" s="355"/>
      <c r="BE361" s="355"/>
      <c r="BF361" s="355"/>
    </row>
    <row r="362" spans="1:58" ht="15.75" customHeight="1">
      <c r="A362" s="355"/>
      <c r="B362" s="355"/>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c r="AS362" s="355"/>
      <c r="AT362" s="355"/>
      <c r="AU362" s="355"/>
      <c r="AV362" s="355"/>
      <c r="AW362" s="355"/>
      <c r="AX362" s="355"/>
      <c r="AY362" s="355"/>
      <c r="AZ362" s="355"/>
      <c r="BA362" s="355"/>
      <c r="BB362" s="355"/>
      <c r="BC362" s="355"/>
      <c r="BD362" s="355"/>
      <c r="BE362" s="355"/>
      <c r="BF362" s="355"/>
    </row>
    <row r="363" spans="1:58" ht="15.75" customHeight="1">
      <c r="A363" s="355"/>
      <c r="B363" s="355"/>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row>
    <row r="364" spans="1:58" ht="15.75" customHeight="1">
      <c r="A364" s="355"/>
      <c r="B364" s="355"/>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c r="AA364" s="355"/>
      <c r="AB364" s="355"/>
      <c r="AC364" s="355"/>
      <c r="AD364" s="355"/>
      <c r="AE364" s="355"/>
      <c r="AF364" s="355"/>
      <c r="AG364" s="355"/>
      <c r="AH364" s="355"/>
      <c r="AI364" s="355"/>
      <c r="AJ364" s="355"/>
      <c r="AK364" s="355"/>
      <c r="AL364" s="355"/>
      <c r="AM364" s="355"/>
      <c r="AN364" s="355"/>
      <c r="AO364" s="355"/>
      <c r="AP364" s="355"/>
      <c r="AQ364" s="355"/>
      <c r="AR364" s="355"/>
      <c r="AS364" s="355"/>
      <c r="AT364" s="355"/>
      <c r="AU364" s="355"/>
      <c r="AV364" s="355"/>
      <c r="AW364" s="355"/>
      <c r="AX364" s="355"/>
      <c r="AY364" s="355"/>
      <c r="AZ364" s="355"/>
      <c r="BA364" s="355"/>
      <c r="BB364" s="355"/>
      <c r="BC364" s="355"/>
      <c r="BD364" s="355"/>
      <c r="BE364" s="355"/>
      <c r="BF364" s="355"/>
    </row>
    <row r="365" spans="1:58" ht="15.75" customHeight="1">
      <c r="A365" s="355"/>
      <c r="B365" s="355"/>
      <c r="C365" s="355"/>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c r="AA365" s="355"/>
      <c r="AB365" s="355"/>
      <c r="AC365" s="355"/>
      <c r="AD365" s="355"/>
      <c r="AE365" s="355"/>
      <c r="AF365" s="355"/>
      <c r="AG365" s="355"/>
      <c r="AH365" s="355"/>
      <c r="AI365" s="355"/>
      <c r="AJ365" s="355"/>
      <c r="AK365" s="355"/>
      <c r="AL365" s="355"/>
      <c r="AM365" s="355"/>
      <c r="AN365" s="355"/>
      <c r="AO365" s="355"/>
      <c r="AP365" s="355"/>
      <c r="AQ365" s="355"/>
      <c r="AR365" s="355"/>
      <c r="AS365" s="355"/>
      <c r="AT365" s="355"/>
      <c r="AU365" s="355"/>
      <c r="AV365" s="355"/>
      <c r="AW365" s="355"/>
      <c r="AX365" s="355"/>
      <c r="AY365" s="355"/>
      <c r="AZ365" s="355"/>
      <c r="BA365" s="355"/>
      <c r="BB365" s="355"/>
      <c r="BC365" s="355"/>
      <c r="BD365" s="355"/>
      <c r="BE365" s="355"/>
      <c r="BF365" s="355"/>
    </row>
    <row r="366" spans="1:58" ht="15.75" customHeight="1">
      <c r="A366" s="355"/>
      <c r="B366" s="355"/>
      <c r="C366" s="355"/>
      <c r="D366" s="355"/>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c r="AA366" s="355"/>
      <c r="AB366" s="355"/>
      <c r="AC366" s="355"/>
      <c r="AD366" s="355"/>
      <c r="AE366" s="355"/>
      <c r="AF366" s="355"/>
      <c r="AG366" s="355"/>
      <c r="AH366" s="355"/>
      <c r="AI366" s="355"/>
      <c r="AJ366" s="355"/>
      <c r="AK366" s="355"/>
      <c r="AL366" s="355"/>
      <c r="AM366" s="355"/>
      <c r="AN366" s="355"/>
      <c r="AO366" s="355"/>
      <c r="AP366" s="355"/>
      <c r="AQ366" s="355"/>
      <c r="AR366" s="355"/>
      <c r="AS366" s="355"/>
      <c r="AT366" s="355"/>
      <c r="AU366" s="355"/>
      <c r="AV366" s="355"/>
      <c r="AW366" s="355"/>
      <c r="AX366" s="355"/>
      <c r="AY366" s="355"/>
      <c r="AZ366" s="355"/>
      <c r="BA366" s="355"/>
      <c r="BB366" s="355"/>
      <c r="BC366" s="355"/>
      <c r="BD366" s="355"/>
      <c r="BE366" s="355"/>
      <c r="BF366" s="355"/>
    </row>
    <row r="367" spans="1:58" ht="15.75" customHeight="1">
      <c r="A367" s="355"/>
      <c r="B367" s="355"/>
      <c r="C367" s="355"/>
      <c r="D367" s="355"/>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c r="AA367" s="355"/>
      <c r="AB367" s="355"/>
      <c r="AC367" s="355"/>
      <c r="AD367" s="355"/>
      <c r="AE367" s="355"/>
      <c r="AF367" s="355"/>
      <c r="AG367" s="355"/>
      <c r="AH367" s="355"/>
      <c r="AI367" s="355"/>
      <c r="AJ367" s="355"/>
      <c r="AK367" s="355"/>
      <c r="AL367" s="355"/>
      <c r="AM367" s="355"/>
      <c r="AN367" s="355"/>
      <c r="AO367" s="355"/>
      <c r="AP367" s="355"/>
      <c r="AQ367" s="355"/>
      <c r="AR367" s="355"/>
      <c r="AS367" s="355"/>
      <c r="AT367" s="355"/>
      <c r="AU367" s="355"/>
      <c r="AV367" s="355"/>
      <c r="AW367" s="355"/>
      <c r="AX367" s="355"/>
      <c r="AY367" s="355"/>
      <c r="AZ367" s="355"/>
      <c r="BA367" s="355"/>
      <c r="BB367" s="355"/>
      <c r="BC367" s="355"/>
      <c r="BD367" s="355"/>
      <c r="BE367" s="355"/>
      <c r="BF367" s="355"/>
    </row>
    <row r="368" spans="1:58" ht="15.75" customHeight="1">
      <c r="A368" s="355"/>
      <c r="B368" s="355"/>
      <c r="C368" s="355"/>
      <c r="D368" s="355"/>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c r="AA368" s="355"/>
      <c r="AB368" s="355"/>
      <c r="AC368" s="355"/>
      <c r="AD368" s="355"/>
      <c r="AE368" s="355"/>
      <c r="AF368" s="355"/>
      <c r="AG368" s="355"/>
      <c r="AH368" s="355"/>
      <c r="AI368" s="355"/>
      <c r="AJ368" s="355"/>
      <c r="AK368" s="355"/>
      <c r="AL368" s="355"/>
      <c r="AM368" s="355"/>
      <c r="AN368" s="355"/>
      <c r="AO368" s="355"/>
      <c r="AP368" s="355"/>
      <c r="AQ368" s="355"/>
      <c r="AR368" s="355"/>
      <c r="AS368" s="355"/>
      <c r="AT368" s="355"/>
      <c r="AU368" s="355"/>
      <c r="AV368" s="355"/>
      <c r="AW368" s="355"/>
      <c r="AX368" s="355"/>
      <c r="AY368" s="355"/>
      <c r="AZ368" s="355"/>
      <c r="BA368" s="355"/>
      <c r="BB368" s="355"/>
      <c r="BC368" s="355"/>
      <c r="BD368" s="355"/>
      <c r="BE368" s="355"/>
      <c r="BF368" s="355"/>
    </row>
    <row r="369" spans="1:58" ht="15.75" customHeight="1">
      <c r="A369" s="355"/>
      <c r="B369" s="355"/>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c r="AS369" s="355"/>
      <c r="AT369" s="355"/>
      <c r="AU369" s="355"/>
      <c r="AV369" s="355"/>
      <c r="AW369" s="355"/>
      <c r="AX369" s="355"/>
      <c r="AY369" s="355"/>
      <c r="AZ369" s="355"/>
      <c r="BA369" s="355"/>
      <c r="BB369" s="355"/>
      <c r="BC369" s="355"/>
      <c r="BD369" s="355"/>
      <c r="BE369" s="355"/>
      <c r="BF369" s="355"/>
    </row>
    <row r="370" spans="1:58" ht="15.75" customHeight="1">
      <c r="A370" s="355"/>
      <c r="B370" s="355"/>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c r="AS370" s="355"/>
      <c r="AT370" s="355"/>
      <c r="AU370" s="355"/>
      <c r="AV370" s="355"/>
      <c r="AW370" s="355"/>
      <c r="AX370" s="355"/>
      <c r="AY370" s="355"/>
      <c r="AZ370" s="355"/>
      <c r="BA370" s="355"/>
      <c r="BB370" s="355"/>
      <c r="BC370" s="355"/>
      <c r="BD370" s="355"/>
      <c r="BE370" s="355"/>
      <c r="BF370" s="355"/>
    </row>
    <row r="371" spans="1:58" ht="15.75" customHeight="1">
      <c r="A371" s="355"/>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55"/>
      <c r="AE371" s="355"/>
      <c r="AF371" s="355"/>
      <c r="AG371" s="355"/>
      <c r="AH371" s="355"/>
      <c r="AI371" s="355"/>
      <c r="AJ371" s="355"/>
      <c r="AK371" s="355"/>
      <c r="AL371" s="355"/>
      <c r="AM371" s="355"/>
      <c r="AN371" s="355"/>
      <c r="AO371" s="355"/>
      <c r="AP371" s="355"/>
      <c r="AQ371" s="355"/>
      <c r="AR371" s="355"/>
      <c r="AS371" s="355"/>
      <c r="AT371" s="355"/>
      <c r="AU371" s="355"/>
      <c r="AV371" s="355"/>
      <c r="AW371" s="355"/>
      <c r="AX371" s="355"/>
      <c r="AY371" s="355"/>
      <c r="AZ371" s="355"/>
      <c r="BA371" s="355"/>
      <c r="BB371" s="355"/>
      <c r="BC371" s="355"/>
      <c r="BD371" s="355"/>
      <c r="BE371" s="355"/>
      <c r="BF371" s="355"/>
    </row>
    <row r="372" spans="1:58" ht="15.75" customHeight="1">
      <c r="A372" s="355"/>
      <c r="B372" s="355"/>
      <c r="C372" s="355"/>
      <c r="D372" s="355"/>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c r="AA372" s="355"/>
      <c r="AB372" s="355"/>
      <c r="AC372" s="355"/>
      <c r="AD372" s="355"/>
      <c r="AE372" s="355"/>
      <c r="AF372" s="355"/>
      <c r="AG372" s="355"/>
      <c r="AH372" s="355"/>
      <c r="AI372" s="355"/>
      <c r="AJ372" s="355"/>
      <c r="AK372" s="355"/>
      <c r="AL372" s="355"/>
      <c r="AM372" s="355"/>
      <c r="AN372" s="355"/>
      <c r="AO372" s="355"/>
      <c r="AP372" s="355"/>
      <c r="AQ372" s="355"/>
      <c r="AR372" s="355"/>
      <c r="AS372" s="355"/>
      <c r="AT372" s="355"/>
      <c r="AU372" s="355"/>
      <c r="AV372" s="355"/>
      <c r="AW372" s="355"/>
      <c r="AX372" s="355"/>
      <c r="AY372" s="355"/>
      <c r="AZ372" s="355"/>
      <c r="BA372" s="355"/>
      <c r="BB372" s="355"/>
      <c r="BC372" s="355"/>
      <c r="BD372" s="355"/>
      <c r="BE372" s="355"/>
      <c r="BF372" s="355"/>
    </row>
    <row r="373" spans="1:58" ht="15.75" customHeight="1">
      <c r="A373" s="355"/>
      <c r="B373" s="355"/>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row>
    <row r="374" spans="1:58" ht="15.75" customHeight="1">
      <c r="A374" s="355"/>
      <c r="B374" s="355"/>
      <c r="C374" s="355"/>
      <c r="D374" s="355"/>
      <c r="E374" s="355"/>
      <c r="F374" s="355"/>
      <c r="G374" s="355"/>
      <c r="H374" s="355"/>
      <c r="I374" s="355"/>
      <c r="J374" s="355"/>
      <c r="K374" s="355"/>
      <c r="L374" s="355"/>
      <c r="M374" s="355"/>
      <c r="N374" s="355"/>
      <c r="O374" s="355"/>
      <c r="P374" s="355"/>
      <c r="Q374" s="355"/>
      <c r="R374" s="355"/>
      <c r="S374" s="355"/>
      <c r="T374" s="355"/>
      <c r="U374" s="355"/>
      <c r="V374" s="355"/>
      <c r="W374" s="355"/>
      <c r="X374" s="355"/>
      <c r="Y374" s="355"/>
      <c r="Z374" s="355"/>
      <c r="AA374" s="355"/>
      <c r="AB374" s="355"/>
      <c r="AC374" s="355"/>
      <c r="AD374" s="355"/>
      <c r="AE374" s="355"/>
      <c r="AF374" s="355"/>
      <c r="AG374" s="355"/>
      <c r="AH374" s="355"/>
      <c r="AI374" s="355"/>
      <c r="AJ374" s="355"/>
      <c r="AK374" s="355"/>
      <c r="AL374" s="355"/>
      <c r="AM374" s="355"/>
      <c r="AN374" s="355"/>
      <c r="AO374" s="355"/>
      <c r="AP374" s="355"/>
      <c r="AQ374" s="355"/>
      <c r="AR374" s="355"/>
      <c r="AS374" s="355"/>
      <c r="AT374" s="355"/>
      <c r="AU374" s="355"/>
      <c r="AV374" s="355"/>
      <c r="AW374" s="355"/>
      <c r="AX374" s="355"/>
      <c r="AY374" s="355"/>
      <c r="AZ374" s="355"/>
      <c r="BA374" s="355"/>
      <c r="BB374" s="355"/>
      <c r="BC374" s="355"/>
      <c r="BD374" s="355"/>
      <c r="BE374" s="355"/>
      <c r="BF374" s="355"/>
    </row>
    <row r="375" spans="1:58" ht="15.75" customHeight="1">
      <c r="A375" s="355"/>
      <c r="B375" s="355"/>
      <c r="C375" s="355"/>
      <c r="D375" s="355"/>
      <c r="E375" s="355"/>
      <c r="F375" s="355"/>
      <c r="G375" s="355"/>
      <c r="H375" s="355"/>
      <c r="I375" s="355"/>
      <c r="J375" s="355"/>
      <c r="K375" s="355"/>
      <c r="L375" s="355"/>
      <c r="M375" s="355"/>
      <c r="N375" s="355"/>
      <c r="O375" s="355"/>
      <c r="P375" s="355"/>
      <c r="Q375" s="355"/>
      <c r="R375" s="355"/>
      <c r="S375" s="355"/>
      <c r="T375" s="355"/>
      <c r="U375" s="355"/>
      <c r="V375" s="355"/>
      <c r="W375" s="355"/>
      <c r="X375" s="355"/>
      <c r="Y375" s="355"/>
      <c r="Z375" s="355"/>
      <c r="AA375" s="355"/>
      <c r="AB375" s="355"/>
      <c r="AC375" s="355"/>
      <c r="AD375" s="355"/>
      <c r="AE375" s="355"/>
      <c r="AF375" s="355"/>
      <c r="AG375" s="355"/>
      <c r="AH375" s="355"/>
      <c r="AI375" s="355"/>
      <c r="AJ375" s="355"/>
      <c r="AK375" s="355"/>
      <c r="AL375" s="355"/>
      <c r="AM375" s="355"/>
      <c r="AN375" s="355"/>
      <c r="AO375" s="355"/>
      <c r="AP375" s="355"/>
      <c r="AQ375" s="355"/>
      <c r="AR375" s="355"/>
      <c r="AS375" s="355"/>
      <c r="AT375" s="355"/>
      <c r="AU375" s="355"/>
      <c r="AV375" s="355"/>
      <c r="AW375" s="355"/>
      <c r="AX375" s="355"/>
      <c r="AY375" s="355"/>
      <c r="AZ375" s="355"/>
      <c r="BA375" s="355"/>
      <c r="BB375" s="355"/>
      <c r="BC375" s="355"/>
      <c r="BD375" s="355"/>
      <c r="BE375" s="355"/>
      <c r="BF375" s="355"/>
    </row>
    <row r="376" spans="1:58" ht="15.75" customHeight="1">
      <c r="A376" s="355"/>
      <c r="B376" s="355"/>
      <c r="C376" s="355"/>
      <c r="D376" s="355"/>
      <c r="E376" s="355"/>
      <c r="F376" s="355"/>
      <c r="G376" s="355"/>
      <c r="H376" s="355"/>
      <c r="I376" s="355"/>
      <c r="J376" s="355"/>
      <c r="K376" s="355"/>
      <c r="L376" s="355"/>
      <c r="M376" s="355"/>
      <c r="N376" s="355"/>
      <c r="O376" s="355"/>
      <c r="P376" s="355"/>
      <c r="Q376" s="355"/>
      <c r="R376" s="355"/>
      <c r="S376" s="355"/>
      <c r="T376" s="355"/>
      <c r="U376" s="355"/>
      <c r="V376" s="355"/>
      <c r="W376" s="355"/>
      <c r="X376" s="355"/>
      <c r="Y376" s="355"/>
      <c r="Z376" s="355"/>
      <c r="AA376" s="355"/>
      <c r="AB376" s="355"/>
      <c r="AC376" s="355"/>
      <c r="AD376" s="355"/>
      <c r="AE376" s="355"/>
      <c r="AF376" s="355"/>
      <c r="AG376" s="355"/>
      <c r="AH376" s="355"/>
      <c r="AI376" s="355"/>
      <c r="AJ376" s="355"/>
      <c r="AK376" s="355"/>
      <c r="AL376" s="355"/>
      <c r="AM376" s="355"/>
      <c r="AN376" s="355"/>
      <c r="AO376" s="355"/>
      <c r="AP376" s="355"/>
      <c r="AQ376" s="355"/>
      <c r="AR376" s="355"/>
      <c r="AS376" s="355"/>
      <c r="AT376" s="355"/>
      <c r="AU376" s="355"/>
      <c r="AV376" s="355"/>
      <c r="AW376" s="355"/>
      <c r="AX376" s="355"/>
      <c r="AY376" s="355"/>
      <c r="AZ376" s="355"/>
      <c r="BA376" s="355"/>
      <c r="BB376" s="355"/>
      <c r="BC376" s="355"/>
      <c r="BD376" s="355"/>
      <c r="BE376" s="355"/>
      <c r="BF376" s="355"/>
    </row>
    <row r="377" spans="1:58" ht="15.75" customHeight="1">
      <c r="A377" s="355"/>
      <c r="B377" s="355"/>
      <c r="C377" s="355"/>
      <c r="D377" s="355"/>
      <c r="E377" s="355"/>
      <c r="F377" s="355"/>
      <c r="G377" s="355"/>
      <c r="H377" s="355"/>
      <c r="I377" s="355"/>
      <c r="J377" s="355"/>
      <c r="K377" s="355"/>
      <c r="L377" s="355"/>
      <c r="M377" s="355"/>
      <c r="N377" s="355"/>
      <c r="O377" s="355"/>
      <c r="P377" s="355"/>
      <c r="Q377" s="355"/>
      <c r="R377" s="355"/>
      <c r="S377" s="355"/>
      <c r="T377" s="355"/>
      <c r="U377" s="355"/>
      <c r="V377" s="355"/>
      <c r="W377" s="355"/>
      <c r="X377" s="355"/>
      <c r="Y377" s="355"/>
      <c r="Z377" s="355"/>
      <c r="AA377" s="355"/>
      <c r="AB377" s="355"/>
      <c r="AC377" s="355"/>
      <c r="AD377" s="355"/>
      <c r="AE377" s="355"/>
      <c r="AF377" s="355"/>
      <c r="AG377" s="355"/>
      <c r="AH377" s="355"/>
      <c r="AI377" s="355"/>
      <c r="AJ377" s="355"/>
      <c r="AK377" s="355"/>
      <c r="AL377" s="355"/>
      <c r="AM377" s="355"/>
      <c r="AN377" s="355"/>
      <c r="AO377" s="355"/>
      <c r="AP377" s="355"/>
      <c r="AQ377" s="355"/>
      <c r="AR377" s="355"/>
      <c r="AS377" s="355"/>
      <c r="AT377" s="355"/>
      <c r="AU377" s="355"/>
      <c r="AV377" s="355"/>
      <c r="AW377" s="355"/>
      <c r="AX377" s="355"/>
      <c r="AY377" s="355"/>
      <c r="AZ377" s="355"/>
      <c r="BA377" s="355"/>
      <c r="BB377" s="355"/>
      <c r="BC377" s="355"/>
      <c r="BD377" s="355"/>
      <c r="BE377" s="355"/>
      <c r="BF377" s="355"/>
    </row>
    <row r="378" spans="1:58" ht="15.75" customHeight="1">
      <c r="A378" s="355"/>
      <c r="B378" s="355"/>
      <c r="C378" s="355"/>
      <c r="D378" s="355"/>
      <c r="E378" s="355"/>
      <c r="F378" s="355"/>
      <c r="G378" s="355"/>
      <c r="H378" s="355"/>
      <c r="I378" s="355"/>
      <c r="J378" s="355"/>
      <c r="K378" s="355"/>
      <c r="L378" s="355"/>
      <c r="M378" s="355"/>
      <c r="N378" s="355"/>
      <c r="O378" s="355"/>
      <c r="P378" s="355"/>
      <c r="Q378" s="355"/>
      <c r="R378" s="355"/>
      <c r="S378" s="355"/>
      <c r="T378" s="355"/>
      <c r="U378" s="355"/>
      <c r="V378" s="355"/>
      <c r="W378" s="355"/>
      <c r="X378" s="355"/>
      <c r="Y378" s="355"/>
      <c r="Z378" s="355"/>
      <c r="AA378" s="355"/>
      <c r="AB378" s="355"/>
      <c r="AC378" s="355"/>
      <c r="AD378" s="355"/>
      <c r="AE378" s="355"/>
      <c r="AF378" s="355"/>
      <c r="AG378" s="355"/>
      <c r="AH378" s="355"/>
      <c r="AI378" s="355"/>
      <c r="AJ378" s="355"/>
      <c r="AK378" s="355"/>
      <c r="AL378" s="355"/>
      <c r="AM378" s="355"/>
      <c r="AN378" s="355"/>
      <c r="AO378" s="355"/>
      <c r="AP378" s="355"/>
      <c r="AQ378" s="355"/>
      <c r="AR378" s="355"/>
      <c r="AS378" s="355"/>
      <c r="AT378" s="355"/>
      <c r="AU378" s="355"/>
      <c r="AV378" s="355"/>
      <c r="AW378" s="355"/>
      <c r="AX378" s="355"/>
      <c r="AY378" s="355"/>
      <c r="AZ378" s="355"/>
      <c r="BA378" s="355"/>
      <c r="BB378" s="355"/>
      <c r="BC378" s="355"/>
      <c r="BD378" s="355"/>
      <c r="BE378" s="355"/>
      <c r="BF378" s="355"/>
    </row>
    <row r="379" spans="1:58" ht="15.75" customHeight="1">
      <c r="A379" s="355"/>
      <c r="B379" s="355"/>
      <c r="C379" s="355"/>
      <c r="D379" s="355"/>
      <c r="E379" s="355"/>
      <c r="F379" s="355"/>
      <c r="G379" s="355"/>
      <c r="H379" s="355"/>
      <c r="I379" s="355"/>
      <c r="J379" s="355"/>
      <c r="K379" s="355"/>
      <c r="L379" s="355"/>
      <c r="M379" s="355"/>
      <c r="N379" s="355"/>
      <c r="O379" s="355"/>
      <c r="P379" s="355"/>
      <c r="Q379" s="355"/>
      <c r="R379" s="355"/>
      <c r="S379" s="355"/>
      <c r="T379" s="355"/>
      <c r="U379" s="355"/>
      <c r="V379" s="355"/>
      <c r="W379" s="355"/>
      <c r="X379" s="355"/>
      <c r="Y379" s="355"/>
      <c r="Z379" s="355"/>
      <c r="AA379" s="355"/>
      <c r="AB379" s="355"/>
      <c r="AC379" s="355"/>
      <c r="AD379" s="355"/>
      <c r="AE379" s="355"/>
      <c r="AF379" s="355"/>
      <c r="AG379" s="355"/>
      <c r="AH379" s="355"/>
      <c r="AI379" s="355"/>
      <c r="AJ379" s="355"/>
      <c r="AK379" s="355"/>
      <c r="AL379" s="355"/>
      <c r="AM379" s="355"/>
      <c r="AN379" s="355"/>
      <c r="AO379" s="355"/>
      <c r="AP379" s="355"/>
      <c r="AQ379" s="355"/>
      <c r="AR379" s="355"/>
      <c r="AS379" s="355"/>
      <c r="AT379" s="355"/>
      <c r="AU379" s="355"/>
      <c r="AV379" s="355"/>
      <c r="AW379" s="355"/>
      <c r="AX379" s="355"/>
      <c r="AY379" s="355"/>
      <c r="AZ379" s="355"/>
      <c r="BA379" s="355"/>
      <c r="BB379" s="355"/>
      <c r="BC379" s="355"/>
      <c r="BD379" s="355"/>
      <c r="BE379" s="355"/>
      <c r="BF379" s="355"/>
    </row>
    <row r="380" spans="1:58" ht="15.75" customHeight="1">
      <c r="A380" s="355"/>
      <c r="B380" s="355"/>
      <c r="C380" s="355"/>
      <c r="D380" s="355"/>
      <c r="E380" s="355"/>
      <c r="F380" s="355"/>
      <c r="G380" s="355"/>
      <c r="H380" s="355"/>
      <c r="I380" s="355"/>
      <c r="J380" s="355"/>
      <c r="K380" s="355"/>
      <c r="L380" s="355"/>
      <c r="M380" s="355"/>
      <c r="N380" s="355"/>
      <c r="O380" s="355"/>
      <c r="P380" s="355"/>
      <c r="Q380" s="355"/>
      <c r="R380" s="355"/>
      <c r="S380" s="355"/>
      <c r="T380" s="355"/>
      <c r="U380" s="355"/>
      <c r="V380" s="355"/>
      <c r="W380" s="355"/>
      <c r="X380" s="355"/>
      <c r="Y380" s="355"/>
      <c r="Z380" s="355"/>
      <c r="AA380" s="355"/>
      <c r="AB380" s="355"/>
      <c r="AC380" s="355"/>
      <c r="AD380" s="355"/>
      <c r="AE380" s="355"/>
      <c r="AF380" s="355"/>
      <c r="AG380" s="355"/>
      <c r="AH380" s="355"/>
      <c r="AI380" s="355"/>
      <c r="AJ380" s="355"/>
      <c r="AK380" s="355"/>
      <c r="AL380" s="355"/>
      <c r="AM380" s="355"/>
      <c r="AN380" s="355"/>
      <c r="AO380" s="355"/>
      <c r="AP380" s="355"/>
      <c r="AQ380" s="355"/>
      <c r="AR380" s="355"/>
      <c r="AS380" s="355"/>
      <c r="AT380" s="355"/>
      <c r="AU380" s="355"/>
      <c r="AV380" s="355"/>
      <c r="AW380" s="355"/>
      <c r="AX380" s="355"/>
      <c r="AY380" s="355"/>
      <c r="AZ380" s="355"/>
      <c r="BA380" s="355"/>
      <c r="BB380" s="355"/>
      <c r="BC380" s="355"/>
      <c r="BD380" s="355"/>
      <c r="BE380" s="355"/>
      <c r="BF380" s="355"/>
    </row>
    <row r="381" spans="1:58" ht="15.75" customHeight="1">
      <c r="A381" s="355"/>
      <c r="B381" s="355"/>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355"/>
      <c r="AB381" s="355"/>
      <c r="AC381" s="355"/>
      <c r="AD381" s="355"/>
      <c r="AE381" s="355"/>
      <c r="AF381" s="355"/>
      <c r="AG381" s="355"/>
      <c r="AH381" s="355"/>
      <c r="AI381" s="355"/>
      <c r="AJ381" s="355"/>
      <c r="AK381" s="355"/>
      <c r="AL381" s="355"/>
      <c r="AM381" s="355"/>
      <c r="AN381" s="355"/>
      <c r="AO381" s="355"/>
      <c r="AP381" s="355"/>
      <c r="AQ381" s="355"/>
      <c r="AR381" s="355"/>
      <c r="AS381" s="355"/>
      <c r="AT381" s="355"/>
      <c r="AU381" s="355"/>
      <c r="AV381" s="355"/>
      <c r="AW381" s="355"/>
      <c r="AX381" s="355"/>
      <c r="AY381" s="355"/>
      <c r="AZ381" s="355"/>
      <c r="BA381" s="355"/>
      <c r="BB381" s="355"/>
      <c r="BC381" s="355"/>
      <c r="BD381" s="355"/>
      <c r="BE381" s="355"/>
      <c r="BF381" s="355"/>
    </row>
    <row r="382" spans="1:58" ht="15.75" customHeight="1">
      <c r="A382" s="355"/>
      <c r="B382" s="355"/>
      <c r="C382" s="355"/>
      <c r="D382" s="355"/>
      <c r="E382" s="355"/>
      <c r="F382" s="355"/>
      <c r="G382" s="355"/>
      <c r="H382" s="355"/>
      <c r="I382" s="355"/>
      <c r="J382" s="355"/>
      <c r="K382" s="355"/>
      <c r="L382" s="355"/>
      <c r="M382" s="355"/>
      <c r="N382" s="355"/>
      <c r="O382" s="355"/>
      <c r="P382" s="355"/>
      <c r="Q382" s="355"/>
      <c r="R382" s="355"/>
      <c r="S382" s="355"/>
      <c r="T382" s="355"/>
      <c r="U382" s="355"/>
      <c r="V382" s="355"/>
      <c r="W382" s="355"/>
      <c r="X382" s="355"/>
      <c r="Y382" s="355"/>
      <c r="Z382" s="355"/>
      <c r="AA382" s="355"/>
      <c r="AB382" s="355"/>
      <c r="AC382" s="355"/>
      <c r="AD382" s="355"/>
      <c r="AE382" s="355"/>
      <c r="AF382" s="355"/>
      <c r="AG382" s="355"/>
      <c r="AH382" s="355"/>
      <c r="AI382" s="355"/>
      <c r="AJ382" s="355"/>
      <c r="AK382" s="355"/>
      <c r="AL382" s="355"/>
      <c r="AM382" s="355"/>
      <c r="AN382" s="355"/>
      <c r="AO382" s="355"/>
      <c r="AP382" s="355"/>
      <c r="AQ382" s="355"/>
      <c r="AR382" s="355"/>
      <c r="AS382" s="355"/>
      <c r="AT382" s="355"/>
      <c r="AU382" s="355"/>
      <c r="AV382" s="355"/>
      <c r="AW382" s="355"/>
      <c r="AX382" s="355"/>
      <c r="AY382" s="355"/>
      <c r="AZ382" s="355"/>
      <c r="BA382" s="355"/>
      <c r="BB382" s="355"/>
      <c r="BC382" s="355"/>
      <c r="BD382" s="355"/>
      <c r="BE382" s="355"/>
      <c r="BF382" s="355"/>
    </row>
    <row r="383" spans="1:58" ht="15.75" customHeight="1">
      <c r="A383" s="355"/>
      <c r="B383" s="355"/>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c r="AS383" s="355"/>
      <c r="AT383" s="355"/>
      <c r="AU383" s="355"/>
      <c r="AV383" s="355"/>
      <c r="AW383" s="355"/>
      <c r="AX383" s="355"/>
      <c r="AY383" s="355"/>
      <c r="AZ383" s="355"/>
      <c r="BA383" s="355"/>
      <c r="BB383" s="355"/>
      <c r="BC383" s="355"/>
      <c r="BD383" s="355"/>
      <c r="BE383" s="355"/>
      <c r="BF383" s="355"/>
    </row>
    <row r="384" spans="1:58" ht="15.75" customHeight="1">
      <c r="A384" s="355"/>
      <c r="B384" s="355"/>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c r="AA384" s="355"/>
      <c r="AB384" s="355"/>
      <c r="AC384" s="355"/>
      <c r="AD384" s="355"/>
      <c r="AE384" s="355"/>
      <c r="AF384" s="355"/>
      <c r="AG384" s="355"/>
      <c r="AH384" s="355"/>
      <c r="AI384" s="355"/>
      <c r="AJ384" s="355"/>
      <c r="AK384" s="355"/>
      <c r="AL384" s="355"/>
      <c r="AM384" s="355"/>
      <c r="AN384" s="355"/>
      <c r="AO384" s="355"/>
      <c r="AP384" s="355"/>
      <c r="AQ384" s="355"/>
      <c r="AR384" s="355"/>
      <c r="AS384" s="355"/>
      <c r="AT384" s="355"/>
      <c r="AU384" s="355"/>
      <c r="AV384" s="355"/>
      <c r="AW384" s="355"/>
      <c r="AX384" s="355"/>
      <c r="AY384" s="355"/>
      <c r="AZ384" s="355"/>
      <c r="BA384" s="355"/>
      <c r="BB384" s="355"/>
      <c r="BC384" s="355"/>
      <c r="BD384" s="355"/>
      <c r="BE384" s="355"/>
      <c r="BF384" s="355"/>
    </row>
    <row r="385" spans="1:58" ht="15.75" customHeight="1">
      <c r="A385" s="355"/>
      <c r="B385" s="355"/>
      <c r="C385" s="355"/>
      <c r="D385" s="355"/>
      <c r="E385" s="355"/>
      <c r="F385" s="355"/>
      <c r="G385" s="355"/>
      <c r="H385" s="355"/>
      <c r="I385" s="355"/>
      <c r="J385" s="355"/>
      <c r="K385" s="355"/>
      <c r="L385" s="355"/>
      <c r="M385" s="355"/>
      <c r="N385" s="355"/>
      <c r="O385" s="355"/>
      <c r="P385" s="355"/>
      <c r="Q385" s="355"/>
      <c r="R385" s="355"/>
      <c r="S385" s="355"/>
      <c r="T385" s="355"/>
      <c r="U385" s="355"/>
      <c r="V385" s="355"/>
      <c r="W385" s="355"/>
      <c r="X385" s="355"/>
      <c r="Y385" s="355"/>
      <c r="Z385" s="355"/>
      <c r="AA385" s="355"/>
      <c r="AB385" s="355"/>
      <c r="AC385" s="355"/>
      <c r="AD385" s="355"/>
      <c r="AE385" s="355"/>
      <c r="AF385" s="355"/>
      <c r="AG385" s="355"/>
      <c r="AH385" s="355"/>
      <c r="AI385" s="355"/>
      <c r="AJ385" s="355"/>
      <c r="AK385" s="355"/>
      <c r="AL385" s="355"/>
      <c r="AM385" s="355"/>
      <c r="AN385" s="355"/>
      <c r="AO385" s="355"/>
      <c r="AP385" s="355"/>
      <c r="AQ385" s="355"/>
      <c r="AR385" s="355"/>
      <c r="AS385" s="355"/>
      <c r="AT385" s="355"/>
      <c r="AU385" s="355"/>
      <c r="AV385" s="355"/>
      <c r="AW385" s="355"/>
      <c r="AX385" s="355"/>
      <c r="AY385" s="355"/>
      <c r="AZ385" s="355"/>
      <c r="BA385" s="355"/>
      <c r="BB385" s="355"/>
      <c r="BC385" s="355"/>
      <c r="BD385" s="355"/>
      <c r="BE385" s="355"/>
      <c r="BF385" s="355"/>
    </row>
    <row r="386" spans="1:58" ht="15.75" customHeight="1">
      <c r="A386" s="355"/>
      <c r="B386" s="355"/>
      <c r="C386" s="355"/>
      <c r="D386" s="355"/>
      <c r="E386" s="355"/>
      <c r="F386" s="355"/>
      <c r="G386" s="355"/>
      <c r="H386" s="355"/>
      <c r="I386" s="355"/>
      <c r="J386" s="355"/>
      <c r="K386" s="355"/>
      <c r="L386" s="355"/>
      <c r="M386" s="355"/>
      <c r="N386" s="355"/>
      <c r="O386" s="355"/>
      <c r="P386" s="355"/>
      <c r="Q386" s="355"/>
      <c r="R386" s="355"/>
      <c r="S386" s="355"/>
      <c r="T386" s="355"/>
      <c r="U386" s="355"/>
      <c r="V386" s="355"/>
      <c r="W386" s="355"/>
      <c r="X386" s="355"/>
      <c r="Y386" s="355"/>
      <c r="Z386" s="355"/>
      <c r="AA386" s="355"/>
      <c r="AB386" s="355"/>
      <c r="AC386" s="355"/>
      <c r="AD386" s="355"/>
      <c r="AE386" s="355"/>
      <c r="AF386" s="355"/>
      <c r="AG386" s="355"/>
      <c r="AH386" s="355"/>
      <c r="AI386" s="355"/>
      <c r="AJ386" s="355"/>
      <c r="AK386" s="355"/>
      <c r="AL386" s="355"/>
      <c r="AM386" s="355"/>
      <c r="AN386" s="355"/>
      <c r="AO386" s="355"/>
      <c r="AP386" s="355"/>
      <c r="AQ386" s="355"/>
      <c r="AR386" s="355"/>
      <c r="AS386" s="355"/>
      <c r="AT386" s="355"/>
      <c r="AU386" s="355"/>
      <c r="AV386" s="355"/>
      <c r="AW386" s="355"/>
      <c r="AX386" s="355"/>
      <c r="AY386" s="355"/>
      <c r="AZ386" s="355"/>
      <c r="BA386" s="355"/>
      <c r="BB386" s="355"/>
      <c r="BC386" s="355"/>
      <c r="BD386" s="355"/>
      <c r="BE386" s="355"/>
      <c r="BF386" s="355"/>
    </row>
    <row r="387" spans="1:58" ht="15.75" customHeight="1">
      <c r="A387" s="355"/>
      <c r="B387" s="355"/>
      <c r="C387" s="355"/>
      <c r="D387" s="355"/>
      <c r="E387" s="355"/>
      <c r="F387" s="355"/>
      <c r="G387" s="355"/>
      <c r="H387" s="355"/>
      <c r="I387" s="355"/>
      <c r="J387" s="355"/>
      <c r="K387" s="355"/>
      <c r="L387" s="355"/>
      <c r="M387" s="355"/>
      <c r="N387" s="355"/>
      <c r="O387" s="355"/>
      <c r="P387" s="355"/>
      <c r="Q387" s="355"/>
      <c r="R387" s="355"/>
      <c r="S387" s="355"/>
      <c r="T387" s="355"/>
      <c r="U387" s="355"/>
      <c r="V387" s="355"/>
      <c r="W387" s="355"/>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c r="AS387" s="355"/>
      <c r="AT387" s="355"/>
      <c r="AU387" s="355"/>
      <c r="AV387" s="355"/>
      <c r="AW387" s="355"/>
      <c r="AX387" s="355"/>
      <c r="AY387" s="355"/>
      <c r="AZ387" s="355"/>
      <c r="BA387" s="355"/>
      <c r="BB387" s="355"/>
      <c r="BC387" s="355"/>
      <c r="BD387" s="355"/>
      <c r="BE387" s="355"/>
      <c r="BF387" s="355"/>
    </row>
    <row r="388" spans="1:58" ht="15.75" customHeight="1">
      <c r="A388" s="355"/>
      <c r="B388" s="355"/>
      <c r="C388" s="355"/>
      <c r="D388" s="355"/>
      <c r="E388" s="355"/>
      <c r="F388" s="355"/>
      <c r="G388" s="355"/>
      <c r="H388" s="355"/>
      <c r="I388" s="355"/>
      <c r="J388" s="355"/>
      <c r="K388" s="355"/>
      <c r="L388" s="355"/>
      <c r="M388" s="355"/>
      <c r="N388" s="355"/>
      <c r="O388" s="355"/>
      <c r="P388" s="355"/>
      <c r="Q388" s="355"/>
      <c r="R388" s="355"/>
      <c r="S388" s="355"/>
      <c r="T388" s="355"/>
      <c r="U388" s="355"/>
      <c r="V388" s="355"/>
      <c r="W388" s="355"/>
      <c r="X388" s="355"/>
      <c r="Y388" s="355"/>
      <c r="Z388" s="355"/>
      <c r="AA388" s="355"/>
      <c r="AB388" s="355"/>
      <c r="AC388" s="355"/>
      <c r="AD388" s="355"/>
      <c r="AE388" s="355"/>
      <c r="AF388" s="355"/>
      <c r="AG388" s="355"/>
      <c r="AH388" s="355"/>
      <c r="AI388" s="355"/>
      <c r="AJ388" s="355"/>
      <c r="AK388" s="355"/>
      <c r="AL388" s="355"/>
      <c r="AM388" s="355"/>
      <c r="AN388" s="355"/>
      <c r="AO388" s="355"/>
      <c r="AP388" s="355"/>
      <c r="AQ388" s="355"/>
      <c r="AR388" s="355"/>
      <c r="AS388" s="355"/>
      <c r="AT388" s="355"/>
      <c r="AU388" s="355"/>
      <c r="AV388" s="355"/>
      <c r="AW388" s="355"/>
      <c r="AX388" s="355"/>
      <c r="AY388" s="355"/>
      <c r="AZ388" s="355"/>
      <c r="BA388" s="355"/>
      <c r="BB388" s="355"/>
      <c r="BC388" s="355"/>
      <c r="BD388" s="355"/>
      <c r="BE388" s="355"/>
      <c r="BF388" s="355"/>
    </row>
    <row r="389" spans="1:58" ht="15.75" customHeight="1">
      <c r="A389" s="355"/>
      <c r="B389" s="355"/>
      <c r="C389" s="355"/>
      <c r="D389" s="355"/>
      <c r="E389" s="355"/>
      <c r="F389" s="355"/>
      <c r="G389" s="355"/>
      <c r="H389" s="355"/>
      <c r="I389" s="355"/>
      <c r="J389" s="355"/>
      <c r="K389" s="355"/>
      <c r="L389" s="355"/>
      <c r="M389" s="355"/>
      <c r="N389" s="355"/>
      <c r="O389" s="355"/>
      <c r="P389" s="355"/>
      <c r="Q389" s="355"/>
      <c r="R389" s="355"/>
      <c r="S389" s="355"/>
      <c r="T389" s="355"/>
      <c r="U389" s="355"/>
      <c r="V389" s="355"/>
      <c r="W389" s="355"/>
      <c r="X389" s="355"/>
      <c r="Y389" s="355"/>
      <c r="Z389" s="355"/>
      <c r="AA389" s="355"/>
      <c r="AB389" s="355"/>
      <c r="AC389" s="355"/>
      <c r="AD389" s="355"/>
      <c r="AE389" s="355"/>
      <c r="AF389" s="355"/>
      <c r="AG389" s="355"/>
      <c r="AH389" s="355"/>
      <c r="AI389" s="355"/>
      <c r="AJ389" s="355"/>
      <c r="AK389" s="355"/>
      <c r="AL389" s="355"/>
      <c r="AM389" s="355"/>
      <c r="AN389" s="355"/>
      <c r="AO389" s="355"/>
      <c r="AP389" s="355"/>
      <c r="AQ389" s="355"/>
      <c r="AR389" s="355"/>
      <c r="AS389" s="355"/>
      <c r="AT389" s="355"/>
      <c r="AU389" s="355"/>
      <c r="AV389" s="355"/>
      <c r="AW389" s="355"/>
      <c r="AX389" s="355"/>
      <c r="AY389" s="355"/>
      <c r="AZ389" s="355"/>
      <c r="BA389" s="355"/>
      <c r="BB389" s="355"/>
      <c r="BC389" s="355"/>
      <c r="BD389" s="355"/>
      <c r="BE389" s="355"/>
      <c r="BF389" s="355"/>
    </row>
    <row r="390" spans="1:58" ht="15.75" customHeight="1">
      <c r="A390" s="355"/>
      <c r="B390" s="355"/>
      <c r="C390" s="355"/>
      <c r="D390" s="355"/>
      <c r="E390" s="355"/>
      <c r="F390" s="355"/>
      <c r="G390" s="355"/>
      <c r="H390" s="355"/>
      <c r="I390" s="355"/>
      <c r="J390" s="355"/>
      <c r="K390" s="355"/>
      <c r="L390" s="355"/>
      <c r="M390" s="355"/>
      <c r="N390" s="355"/>
      <c r="O390" s="355"/>
      <c r="P390" s="355"/>
      <c r="Q390" s="355"/>
      <c r="R390" s="355"/>
      <c r="S390" s="355"/>
      <c r="T390" s="355"/>
      <c r="U390" s="355"/>
      <c r="V390" s="355"/>
      <c r="W390" s="355"/>
      <c r="X390" s="355"/>
      <c r="Y390" s="355"/>
      <c r="Z390" s="355"/>
      <c r="AA390" s="355"/>
      <c r="AB390" s="355"/>
      <c r="AC390" s="355"/>
      <c r="AD390" s="355"/>
      <c r="AE390" s="355"/>
      <c r="AF390" s="355"/>
      <c r="AG390" s="355"/>
      <c r="AH390" s="355"/>
      <c r="AI390" s="355"/>
      <c r="AJ390" s="355"/>
      <c r="AK390" s="355"/>
      <c r="AL390" s="355"/>
      <c r="AM390" s="355"/>
      <c r="AN390" s="355"/>
      <c r="AO390" s="355"/>
      <c r="AP390" s="355"/>
      <c r="AQ390" s="355"/>
      <c r="AR390" s="355"/>
      <c r="AS390" s="355"/>
      <c r="AT390" s="355"/>
      <c r="AU390" s="355"/>
      <c r="AV390" s="355"/>
      <c r="AW390" s="355"/>
      <c r="AX390" s="355"/>
      <c r="AY390" s="355"/>
      <c r="AZ390" s="355"/>
      <c r="BA390" s="355"/>
      <c r="BB390" s="355"/>
      <c r="BC390" s="355"/>
      <c r="BD390" s="355"/>
      <c r="BE390" s="355"/>
      <c r="BF390" s="355"/>
    </row>
    <row r="391" spans="1:58" ht="15.75" customHeight="1">
      <c r="A391" s="355"/>
      <c r="B391" s="355"/>
      <c r="C391" s="355"/>
      <c r="D391" s="355"/>
      <c r="E391" s="355"/>
      <c r="F391" s="355"/>
      <c r="G391" s="355"/>
      <c r="H391" s="355"/>
      <c r="I391" s="355"/>
      <c r="J391" s="355"/>
      <c r="K391" s="355"/>
      <c r="L391" s="355"/>
      <c r="M391" s="355"/>
      <c r="N391" s="355"/>
      <c r="O391" s="355"/>
      <c r="P391" s="355"/>
      <c r="Q391" s="355"/>
      <c r="R391" s="355"/>
      <c r="S391" s="355"/>
      <c r="T391" s="355"/>
      <c r="U391" s="355"/>
      <c r="V391" s="355"/>
      <c r="W391" s="355"/>
      <c r="X391" s="355"/>
      <c r="Y391" s="355"/>
      <c r="Z391" s="355"/>
      <c r="AA391" s="355"/>
      <c r="AB391" s="355"/>
      <c r="AC391" s="355"/>
      <c r="AD391" s="355"/>
      <c r="AE391" s="355"/>
      <c r="AF391" s="355"/>
      <c r="AG391" s="355"/>
      <c r="AH391" s="355"/>
      <c r="AI391" s="355"/>
      <c r="AJ391" s="355"/>
      <c r="AK391" s="355"/>
      <c r="AL391" s="355"/>
      <c r="AM391" s="355"/>
      <c r="AN391" s="355"/>
      <c r="AO391" s="355"/>
      <c r="AP391" s="355"/>
      <c r="AQ391" s="355"/>
      <c r="AR391" s="355"/>
      <c r="AS391" s="355"/>
      <c r="AT391" s="355"/>
      <c r="AU391" s="355"/>
      <c r="AV391" s="355"/>
      <c r="AW391" s="355"/>
      <c r="AX391" s="355"/>
      <c r="AY391" s="355"/>
      <c r="AZ391" s="355"/>
      <c r="BA391" s="355"/>
      <c r="BB391" s="355"/>
      <c r="BC391" s="355"/>
      <c r="BD391" s="355"/>
      <c r="BE391" s="355"/>
      <c r="BF391" s="355"/>
    </row>
    <row r="392" spans="1:58" ht="15.75" customHeight="1">
      <c r="A392" s="355"/>
      <c r="B392" s="355"/>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row>
    <row r="393" spans="1:58" ht="15.75" customHeight="1">
      <c r="A393" s="355"/>
      <c r="B393" s="355"/>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55"/>
      <c r="AT393" s="355"/>
      <c r="AU393" s="355"/>
      <c r="AV393" s="355"/>
      <c r="AW393" s="355"/>
      <c r="AX393" s="355"/>
      <c r="AY393" s="355"/>
      <c r="AZ393" s="355"/>
      <c r="BA393" s="355"/>
      <c r="BB393" s="355"/>
      <c r="BC393" s="355"/>
      <c r="BD393" s="355"/>
      <c r="BE393" s="355"/>
      <c r="BF393" s="355"/>
    </row>
    <row r="394" spans="1:58" ht="15.75" customHeight="1">
      <c r="A394" s="355"/>
      <c r="B394" s="355"/>
      <c r="C394" s="355"/>
      <c r="D394" s="355"/>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row>
    <row r="395" spans="1:58" ht="15.75" customHeight="1">
      <c r="A395" s="355"/>
      <c r="B395" s="355"/>
      <c r="C395" s="355"/>
      <c r="D395" s="355"/>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c r="AA395" s="355"/>
      <c r="AB395" s="355"/>
      <c r="AC395" s="355"/>
      <c r="AD395" s="355"/>
      <c r="AE395" s="355"/>
      <c r="AF395" s="355"/>
      <c r="AG395" s="355"/>
      <c r="AH395" s="355"/>
      <c r="AI395" s="355"/>
      <c r="AJ395" s="355"/>
      <c r="AK395" s="355"/>
      <c r="AL395" s="355"/>
      <c r="AM395" s="355"/>
      <c r="AN395" s="355"/>
      <c r="AO395" s="355"/>
      <c r="AP395" s="355"/>
      <c r="AQ395" s="355"/>
      <c r="AR395" s="355"/>
      <c r="AS395" s="355"/>
      <c r="AT395" s="355"/>
      <c r="AU395" s="355"/>
      <c r="AV395" s="355"/>
      <c r="AW395" s="355"/>
      <c r="AX395" s="355"/>
      <c r="AY395" s="355"/>
      <c r="AZ395" s="355"/>
      <c r="BA395" s="355"/>
      <c r="BB395" s="355"/>
      <c r="BC395" s="355"/>
      <c r="BD395" s="355"/>
      <c r="BE395" s="355"/>
      <c r="BF395" s="355"/>
    </row>
    <row r="396" spans="1:58" ht="15.75" customHeight="1">
      <c r="A396" s="355"/>
      <c r="B396" s="355"/>
      <c r="C396" s="355"/>
      <c r="D396" s="355"/>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c r="AA396" s="355"/>
      <c r="AB396" s="355"/>
      <c r="AC396" s="355"/>
      <c r="AD396" s="355"/>
      <c r="AE396" s="355"/>
      <c r="AF396" s="355"/>
      <c r="AG396" s="355"/>
      <c r="AH396" s="355"/>
      <c r="AI396" s="355"/>
      <c r="AJ396" s="355"/>
      <c r="AK396" s="355"/>
      <c r="AL396" s="355"/>
      <c r="AM396" s="355"/>
      <c r="AN396" s="355"/>
      <c r="AO396" s="355"/>
      <c r="AP396" s="355"/>
      <c r="AQ396" s="355"/>
      <c r="AR396" s="355"/>
      <c r="AS396" s="355"/>
      <c r="AT396" s="355"/>
      <c r="AU396" s="355"/>
      <c r="AV396" s="355"/>
      <c r="AW396" s="355"/>
      <c r="AX396" s="355"/>
      <c r="AY396" s="355"/>
      <c r="AZ396" s="355"/>
      <c r="BA396" s="355"/>
      <c r="BB396" s="355"/>
      <c r="BC396" s="355"/>
      <c r="BD396" s="355"/>
      <c r="BE396" s="355"/>
      <c r="BF396" s="355"/>
    </row>
    <row r="397" spans="1:58" ht="15.75" customHeight="1">
      <c r="A397" s="355"/>
      <c r="B397" s="355"/>
      <c r="C397" s="355"/>
      <c r="D397" s="355"/>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c r="AA397" s="355"/>
      <c r="AB397" s="355"/>
      <c r="AC397" s="355"/>
      <c r="AD397" s="355"/>
      <c r="AE397" s="355"/>
      <c r="AF397" s="355"/>
      <c r="AG397" s="355"/>
      <c r="AH397" s="355"/>
      <c r="AI397" s="355"/>
      <c r="AJ397" s="355"/>
      <c r="AK397" s="355"/>
      <c r="AL397" s="355"/>
      <c r="AM397" s="355"/>
      <c r="AN397" s="355"/>
      <c r="AO397" s="355"/>
      <c r="AP397" s="355"/>
      <c r="AQ397" s="355"/>
      <c r="AR397" s="355"/>
      <c r="AS397" s="355"/>
      <c r="AT397" s="355"/>
      <c r="AU397" s="355"/>
      <c r="AV397" s="355"/>
      <c r="AW397" s="355"/>
      <c r="AX397" s="355"/>
      <c r="AY397" s="355"/>
      <c r="AZ397" s="355"/>
      <c r="BA397" s="355"/>
      <c r="BB397" s="355"/>
      <c r="BC397" s="355"/>
      <c r="BD397" s="355"/>
      <c r="BE397" s="355"/>
      <c r="BF397" s="355"/>
    </row>
    <row r="398" spans="1:58" ht="15.75" customHeight="1">
      <c r="A398" s="355"/>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55"/>
      <c r="AE398" s="355"/>
      <c r="AF398" s="355"/>
      <c r="AG398" s="355"/>
      <c r="AH398" s="355"/>
      <c r="AI398" s="355"/>
      <c r="AJ398" s="355"/>
      <c r="AK398" s="355"/>
      <c r="AL398" s="355"/>
      <c r="AM398" s="355"/>
      <c r="AN398" s="355"/>
      <c r="AO398" s="355"/>
      <c r="AP398" s="355"/>
      <c r="AQ398" s="355"/>
      <c r="AR398" s="355"/>
      <c r="AS398" s="355"/>
      <c r="AT398" s="355"/>
      <c r="AU398" s="355"/>
      <c r="AV398" s="355"/>
      <c r="AW398" s="355"/>
      <c r="AX398" s="355"/>
      <c r="AY398" s="355"/>
      <c r="AZ398" s="355"/>
      <c r="BA398" s="355"/>
      <c r="BB398" s="355"/>
      <c r="BC398" s="355"/>
      <c r="BD398" s="355"/>
      <c r="BE398" s="355"/>
      <c r="BF398" s="355"/>
    </row>
    <row r="399" spans="1:58" ht="15.75" customHeight="1">
      <c r="A399" s="355"/>
      <c r="B399" s="355"/>
      <c r="C399" s="355"/>
      <c r="D399" s="355"/>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c r="AA399" s="355"/>
      <c r="AB399" s="355"/>
      <c r="AC399" s="355"/>
      <c r="AD399" s="355"/>
      <c r="AE399" s="355"/>
      <c r="AF399" s="355"/>
      <c r="AG399" s="355"/>
      <c r="AH399" s="355"/>
      <c r="AI399" s="355"/>
      <c r="AJ399" s="355"/>
      <c r="AK399" s="355"/>
      <c r="AL399" s="355"/>
      <c r="AM399" s="355"/>
      <c r="AN399" s="355"/>
      <c r="AO399" s="355"/>
      <c r="AP399" s="355"/>
      <c r="AQ399" s="355"/>
      <c r="AR399" s="355"/>
      <c r="AS399" s="355"/>
      <c r="AT399" s="355"/>
      <c r="AU399" s="355"/>
      <c r="AV399" s="355"/>
      <c r="AW399" s="355"/>
      <c r="AX399" s="355"/>
      <c r="AY399" s="355"/>
      <c r="AZ399" s="355"/>
      <c r="BA399" s="355"/>
      <c r="BB399" s="355"/>
      <c r="BC399" s="355"/>
      <c r="BD399" s="355"/>
      <c r="BE399" s="355"/>
      <c r="BF399" s="355"/>
    </row>
    <row r="400" spans="1:58" ht="15.75" customHeight="1">
      <c r="A400" s="355"/>
      <c r="B400" s="355"/>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c r="AA400" s="355"/>
      <c r="AB400" s="355"/>
      <c r="AC400" s="355"/>
      <c r="AD400" s="355"/>
      <c r="AE400" s="355"/>
      <c r="AF400" s="355"/>
      <c r="AG400" s="355"/>
      <c r="AH400" s="355"/>
      <c r="AI400" s="355"/>
      <c r="AJ400" s="355"/>
      <c r="AK400" s="355"/>
      <c r="AL400" s="355"/>
      <c r="AM400" s="355"/>
      <c r="AN400" s="355"/>
      <c r="AO400" s="355"/>
      <c r="AP400" s="355"/>
      <c r="AQ400" s="355"/>
      <c r="AR400" s="355"/>
      <c r="AS400" s="355"/>
      <c r="AT400" s="355"/>
      <c r="AU400" s="355"/>
      <c r="AV400" s="355"/>
      <c r="AW400" s="355"/>
      <c r="AX400" s="355"/>
      <c r="AY400" s="355"/>
      <c r="AZ400" s="355"/>
      <c r="BA400" s="355"/>
      <c r="BB400" s="355"/>
      <c r="BC400" s="355"/>
      <c r="BD400" s="355"/>
      <c r="BE400" s="355"/>
      <c r="BF400" s="355"/>
    </row>
    <row r="401" spans="1:58" ht="15.75" customHeight="1">
      <c r="A401" s="355"/>
      <c r="B401" s="355"/>
      <c r="C401" s="355"/>
      <c r="D401" s="355"/>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c r="AA401" s="355"/>
      <c r="AB401" s="355"/>
      <c r="AC401" s="355"/>
      <c r="AD401" s="355"/>
      <c r="AE401" s="355"/>
      <c r="AF401" s="355"/>
      <c r="AG401" s="355"/>
      <c r="AH401" s="355"/>
      <c r="AI401" s="355"/>
      <c r="AJ401" s="355"/>
      <c r="AK401" s="355"/>
      <c r="AL401" s="355"/>
      <c r="AM401" s="355"/>
      <c r="AN401" s="355"/>
      <c r="AO401" s="355"/>
      <c r="AP401" s="355"/>
      <c r="AQ401" s="355"/>
      <c r="AR401" s="355"/>
      <c r="AS401" s="355"/>
      <c r="AT401" s="355"/>
      <c r="AU401" s="355"/>
      <c r="AV401" s="355"/>
      <c r="AW401" s="355"/>
      <c r="AX401" s="355"/>
      <c r="AY401" s="355"/>
      <c r="AZ401" s="355"/>
      <c r="BA401" s="355"/>
      <c r="BB401" s="355"/>
      <c r="BC401" s="355"/>
      <c r="BD401" s="355"/>
      <c r="BE401" s="355"/>
      <c r="BF401" s="355"/>
    </row>
    <row r="402" spans="1:58" ht="15.75" customHeight="1">
      <c r="A402" s="355"/>
      <c r="B402" s="355"/>
      <c r="C402" s="355"/>
      <c r="D402" s="355"/>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c r="AA402" s="355"/>
      <c r="AB402" s="355"/>
      <c r="AC402" s="355"/>
      <c r="AD402" s="355"/>
      <c r="AE402" s="355"/>
      <c r="AF402" s="355"/>
      <c r="AG402" s="355"/>
      <c r="AH402" s="355"/>
      <c r="AI402" s="355"/>
      <c r="AJ402" s="355"/>
      <c r="AK402" s="355"/>
      <c r="AL402" s="355"/>
      <c r="AM402" s="355"/>
      <c r="AN402" s="355"/>
      <c r="AO402" s="355"/>
      <c r="AP402" s="355"/>
      <c r="AQ402" s="355"/>
      <c r="AR402" s="355"/>
      <c r="AS402" s="355"/>
      <c r="AT402" s="355"/>
      <c r="AU402" s="355"/>
      <c r="AV402" s="355"/>
      <c r="AW402" s="355"/>
      <c r="AX402" s="355"/>
      <c r="AY402" s="355"/>
      <c r="AZ402" s="355"/>
      <c r="BA402" s="355"/>
      <c r="BB402" s="355"/>
      <c r="BC402" s="355"/>
      <c r="BD402" s="355"/>
      <c r="BE402" s="355"/>
      <c r="BF402" s="355"/>
    </row>
    <row r="403" spans="1:58" ht="15.75" customHeight="1">
      <c r="A403" s="355"/>
      <c r="B403" s="355"/>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row>
    <row r="404" spans="1:58" ht="15.75" customHeight="1">
      <c r="A404" s="355"/>
      <c r="B404" s="355"/>
      <c r="C404" s="355"/>
      <c r="D404" s="355"/>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c r="AA404" s="355"/>
      <c r="AB404" s="355"/>
      <c r="AC404" s="355"/>
      <c r="AD404" s="355"/>
      <c r="AE404" s="355"/>
      <c r="AF404" s="355"/>
      <c r="AG404" s="355"/>
      <c r="AH404" s="355"/>
      <c r="AI404" s="355"/>
      <c r="AJ404" s="355"/>
      <c r="AK404" s="355"/>
      <c r="AL404" s="355"/>
      <c r="AM404" s="355"/>
      <c r="AN404" s="355"/>
      <c r="AO404" s="355"/>
      <c r="AP404" s="355"/>
      <c r="AQ404" s="355"/>
      <c r="AR404" s="355"/>
      <c r="AS404" s="355"/>
      <c r="AT404" s="355"/>
      <c r="AU404" s="355"/>
      <c r="AV404" s="355"/>
      <c r="AW404" s="355"/>
      <c r="AX404" s="355"/>
      <c r="AY404" s="355"/>
      <c r="AZ404" s="355"/>
      <c r="BA404" s="355"/>
      <c r="BB404" s="355"/>
      <c r="BC404" s="355"/>
      <c r="BD404" s="355"/>
      <c r="BE404" s="355"/>
      <c r="BF404" s="355"/>
    </row>
    <row r="405" spans="1:58" ht="15.75" customHeight="1">
      <c r="A405" s="355"/>
      <c r="B405" s="355"/>
      <c r="C405" s="355"/>
      <c r="D405" s="355"/>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c r="AA405" s="355"/>
      <c r="AB405" s="355"/>
      <c r="AC405" s="355"/>
      <c r="AD405" s="355"/>
      <c r="AE405" s="355"/>
      <c r="AF405" s="355"/>
      <c r="AG405" s="355"/>
      <c r="AH405" s="355"/>
      <c r="AI405" s="355"/>
      <c r="AJ405" s="355"/>
      <c r="AK405" s="355"/>
      <c r="AL405" s="355"/>
      <c r="AM405" s="355"/>
      <c r="AN405" s="355"/>
      <c r="AO405" s="355"/>
      <c r="AP405" s="355"/>
      <c r="AQ405" s="355"/>
      <c r="AR405" s="355"/>
      <c r="AS405" s="355"/>
      <c r="AT405" s="355"/>
      <c r="AU405" s="355"/>
      <c r="AV405" s="355"/>
      <c r="AW405" s="355"/>
      <c r="AX405" s="355"/>
      <c r="AY405" s="355"/>
      <c r="AZ405" s="355"/>
      <c r="BA405" s="355"/>
      <c r="BB405" s="355"/>
      <c r="BC405" s="355"/>
      <c r="BD405" s="355"/>
      <c r="BE405" s="355"/>
      <c r="BF405" s="355"/>
    </row>
    <row r="406" spans="1:58" ht="15.75" customHeight="1">
      <c r="A406" s="355"/>
      <c r="B406" s="355"/>
      <c r="C406" s="355"/>
      <c r="D406" s="355"/>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c r="AA406" s="355"/>
      <c r="AB406" s="355"/>
      <c r="AC406" s="355"/>
      <c r="AD406" s="355"/>
      <c r="AE406" s="355"/>
      <c r="AF406" s="355"/>
      <c r="AG406" s="355"/>
      <c r="AH406" s="355"/>
      <c r="AI406" s="355"/>
      <c r="AJ406" s="355"/>
      <c r="AK406" s="355"/>
      <c r="AL406" s="355"/>
      <c r="AM406" s="355"/>
      <c r="AN406" s="355"/>
      <c r="AO406" s="355"/>
      <c r="AP406" s="355"/>
      <c r="AQ406" s="355"/>
      <c r="AR406" s="355"/>
      <c r="AS406" s="355"/>
      <c r="AT406" s="355"/>
      <c r="AU406" s="355"/>
      <c r="AV406" s="355"/>
      <c r="AW406" s="355"/>
      <c r="AX406" s="355"/>
      <c r="AY406" s="355"/>
      <c r="AZ406" s="355"/>
      <c r="BA406" s="355"/>
      <c r="BB406" s="355"/>
      <c r="BC406" s="355"/>
      <c r="BD406" s="355"/>
      <c r="BE406" s="355"/>
      <c r="BF406" s="355"/>
    </row>
    <row r="407" spans="1:58" ht="15.75" customHeight="1">
      <c r="A407" s="355"/>
      <c r="B407" s="355"/>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c r="AA407" s="355"/>
      <c r="AB407" s="355"/>
      <c r="AC407" s="355"/>
      <c r="AD407" s="355"/>
      <c r="AE407" s="355"/>
      <c r="AF407" s="355"/>
      <c r="AG407" s="355"/>
      <c r="AH407" s="355"/>
      <c r="AI407" s="355"/>
      <c r="AJ407" s="355"/>
      <c r="AK407" s="355"/>
      <c r="AL407" s="355"/>
      <c r="AM407" s="355"/>
      <c r="AN407" s="355"/>
      <c r="AO407" s="355"/>
      <c r="AP407" s="355"/>
      <c r="AQ407" s="355"/>
      <c r="AR407" s="355"/>
      <c r="AS407" s="355"/>
      <c r="AT407" s="355"/>
      <c r="AU407" s="355"/>
      <c r="AV407" s="355"/>
      <c r="AW407" s="355"/>
      <c r="AX407" s="355"/>
      <c r="AY407" s="355"/>
      <c r="AZ407" s="355"/>
      <c r="BA407" s="355"/>
      <c r="BB407" s="355"/>
      <c r="BC407" s="355"/>
      <c r="BD407" s="355"/>
      <c r="BE407" s="355"/>
      <c r="BF407" s="355"/>
    </row>
    <row r="408" spans="1:58" ht="15.75" customHeight="1">
      <c r="A408" s="355"/>
      <c r="B408" s="355"/>
      <c r="C408" s="355"/>
      <c r="D408" s="355"/>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c r="AA408" s="355"/>
      <c r="AB408" s="355"/>
      <c r="AC408" s="355"/>
      <c r="AD408" s="355"/>
      <c r="AE408" s="355"/>
      <c r="AF408" s="355"/>
      <c r="AG408" s="355"/>
      <c r="AH408" s="355"/>
      <c r="AI408" s="355"/>
      <c r="AJ408" s="355"/>
      <c r="AK408" s="355"/>
      <c r="AL408" s="355"/>
      <c r="AM408" s="355"/>
      <c r="AN408" s="355"/>
      <c r="AO408" s="355"/>
      <c r="AP408" s="355"/>
      <c r="AQ408" s="355"/>
      <c r="AR408" s="355"/>
      <c r="AS408" s="355"/>
      <c r="AT408" s="355"/>
      <c r="AU408" s="355"/>
      <c r="AV408" s="355"/>
      <c r="AW408" s="355"/>
      <c r="AX408" s="355"/>
      <c r="AY408" s="355"/>
      <c r="AZ408" s="355"/>
      <c r="BA408" s="355"/>
      <c r="BB408" s="355"/>
      <c r="BC408" s="355"/>
      <c r="BD408" s="355"/>
      <c r="BE408" s="355"/>
      <c r="BF408" s="355"/>
    </row>
    <row r="409" spans="1:58" ht="15.75" customHeight="1">
      <c r="A409" s="355"/>
      <c r="B409" s="355"/>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c r="AS409" s="355"/>
      <c r="AT409" s="355"/>
      <c r="AU409" s="355"/>
      <c r="AV409" s="355"/>
      <c r="AW409" s="355"/>
      <c r="AX409" s="355"/>
      <c r="AY409" s="355"/>
      <c r="AZ409" s="355"/>
      <c r="BA409" s="355"/>
      <c r="BB409" s="355"/>
      <c r="BC409" s="355"/>
      <c r="BD409" s="355"/>
      <c r="BE409" s="355"/>
      <c r="BF409" s="355"/>
    </row>
    <row r="410" spans="1:58" ht="15.75" customHeight="1">
      <c r="A410" s="355"/>
      <c r="B410" s="355"/>
      <c r="C410" s="355"/>
      <c r="D410" s="355"/>
      <c r="E410" s="355"/>
      <c r="F410" s="355"/>
      <c r="G410" s="355"/>
      <c r="H410" s="355"/>
      <c r="I410" s="355"/>
      <c r="J410" s="355"/>
      <c r="K410" s="355"/>
      <c r="L410" s="355"/>
      <c r="M410" s="355"/>
      <c r="N410" s="355"/>
      <c r="O410" s="355"/>
      <c r="P410" s="355"/>
      <c r="Q410" s="355"/>
      <c r="R410" s="355"/>
      <c r="S410" s="355"/>
      <c r="T410" s="355"/>
      <c r="U410" s="355"/>
      <c r="V410" s="355"/>
      <c r="W410" s="355"/>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c r="AS410" s="355"/>
      <c r="AT410" s="355"/>
      <c r="AU410" s="355"/>
      <c r="AV410" s="355"/>
      <c r="AW410" s="355"/>
      <c r="AX410" s="355"/>
      <c r="AY410" s="355"/>
      <c r="AZ410" s="355"/>
      <c r="BA410" s="355"/>
      <c r="BB410" s="355"/>
      <c r="BC410" s="355"/>
      <c r="BD410" s="355"/>
      <c r="BE410" s="355"/>
      <c r="BF410" s="355"/>
    </row>
    <row r="411" spans="1:58" ht="15.75" customHeight="1">
      <c r="A411" s="355"/>
      <c r="B411" s="355"/>
      <c r="C411" s="355"/>
      <c r="D411" s="355"/>
      <c r="E411" s="355"/>
      <c r="F411" s="355"/>
      <c r="G411" s="355"/>
      <c r="H411" s="355"/>
      <c r="I411" s="355"/>
      <c r="J411" s="355"/>
      <c r="K411" s="355"/>
      <c r="L411" s="355"/>
      <c r="M411" s="355"/>
      <c r="N411" s="355"/>
      <c r="O411" s="355"/>
      <c r="P411" s="355"/>
      <c r="Q411" s="355"/>
      <c r="R411" s="355"/>
      <c r="S411" s="355"/>
      <c r="T411" s="355"/>
      <c r="U411" s="355"/>
      <c r="V411" s="355"/>
      <c r="W411" s="355"/>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c r="AS411" s="355"/>
      <c r="AT411" s="355"/>
      <c r="AU411" s="355"/>
      <c r="AV411" s="355"/>
      <c r="AW411" s="355"/>
      <c r="AX411" s="355"/>
      <c r="AY411" s="355"/>
      <c r="AZ411" s="355"/>
      <c r="BA411" s="355"/>
      <c r="BB411" s="355"/>
      <c r="BC411" s="355"/>
      <c r="BD411" s="355"/>
      <c r="BE411" s="355"/>
      <c r="BF411" s="355"/>
    </row>
    <row r="412" spans="1:58" ht="15.75" customHeight="1">
      <c r="A412" s="355"/>
      <c r="B412" s="355"/>
      <c r="C412" s="355"/>
      <c r="D412" s="355"/>
      <c r="E412" s="355"/>
      <c r="F412" s="355"/>
      <c r="G412" s="355"/>
      <c r="H412" s="355"/>
      <c r="I412" s="355"/>
      <c r="J412" s="355"/>
      <c r="K412" s="355"/>
      <c r="L412" s="355"/>
      <c r="M412" s="355"/>
      <c r="N412" s="355"/>
      <c r="O412" s="355"/>
      <c r="P412" s="355"/>
      <c r="Q412" s="355"/>
      <c r="R412" s="355"/>
      <c r="S412" s="355"/>
      <c r="T412" s="355"/>
      <c r="U412" s="355"/>
      <c r="V412" s="355"/>
      <c r="W412" s="355"/>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c r="AS412" s="355"/>
      <c r="AT412" s="355"/>
      <c r="AU412" s="355"/>
      <c r="AV412" s="355"/>
      <c r="AW412" s="355"/>
      <c r="AX412" s="355"/>
      <c r="AY412" s="355"/>
      <c r="AZ412" s="355"/>
      <c r="BA412" s="355"/>
      <c r="BB412" s="355"/>
      <c r="BC412" s="355"/>
      <c r="BD412" s="355"/>
      <c r="BE412" s="355"/>
      <c r="BF412" s="355"/>
    </row>
    <row r="413" spans="1:58" ht="15.75" customHeight="1">
      <c r="A413" s="355"/>
      <c r="B413" s="355"/>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row>
    <row r="414" spans="1:58" ht="15.75" customHeight="1">
      <c r="A414" s="355"/>
      <c r="B414" s="355"/>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c r="AS414" s="355"/>
      <c r="AT414" s="355"/>
      <c r="AU414" s="355"/>
      <c r="AV414" s="355"/>
      <c r="AW414" s="355"/>
      <c r="AX414" s="355"/>
      <c r="AY414" s="355"/>
      <c r="AZ414" s="355"/>
      <c r="BA414" s="355"/>
      <c r="BB414" s="355"/>
      <c r="BC414" s="355"/>
      <c r="BD414" s="355"/>
      <c r="BE414" s="355"/>
      <c r="BF414" s="355"/>
    </row>
    <row r="415" spans="1:58" ht="15.75" customHeight="1">
      <c r="A415" s="355"/>
      <c r="B415" s="355"/>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c r="AS415" s="355"/>
      <c r="AT415" s="355"/>
      <c r="AU415" s="355"/>
      <c r="AV415" s="355"/>
      <c r="AW415" s="355"/>
      <c r="AX415" s="355"/>
      <c r="AY415" s="355"/>
      <c r="AZ415" s="355"/>
      <c r="BA415" s="355"/>
      <c r="BB415" s="355"/>
      <c r="BC415" s="355"/>
      <c r="BD415" s="355"/>
      <c r="BE415" s="355"/>
      <c r="BF415" s="355"/>
    </row>
    <row r="416" spans="1:58" ht="15.75" customHeight="1">
      <c r="A416" s="355"/>
      <c r="B416" s="355"/>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c r="AS416" s="355"/>
      <c r="AT416" s="355"/>
      <c r="AU416" s="355"/>
      <c r="AV416" s="355"/>
      <c r="AW416" s="355"/>
      <c r="AX416" s="355"/>
      <c r="AY416" s="355"/>
      <c r="AZ416" s="355"/>
      <c r="BA416" s="355"/>
      <c r="BB416" s="355"/>
      <c r="BC416" s="355"/>
      <c r="BD416" s="355"/>
      <c r="BE416" s="355"/>
      <c r="BF416" s="355"/>
    </row>
    <row r="417" spans="1:58" ht="15.75" customHeight="1">
      <c r="A417" s="355"/>
      <c r="B417" s="355"/>
      <c r="C417" s="355"/>
      <c r="D417" s="355"/>
      <c r="E417" s="355"/>
      <c r="F417" s="355"/>
      <c r="G417" s="355"/>
      <c r="H417" s="355"/>
      <c r="I417" s="355"/>
      <c r="J417" s="355"/>
      <c r="K417" s="355"/>
      <c r="L417" s="355"/>
      <c r="M417" s="355"/>
      <c r="N417" s="355"/>
      <c r="O417" s="355"/>
      <c r="P417" s="355"/>
      <c r="Q417" s="355"/>
      <c r="R417" s="355"/>
      <c r="S417" s="355"/>
      <c r="T417" s="355"/>
      <c r="U417" s="355"/>
      <c r="V417" s="355"/>
      <c r="W417" s="355"/>
      <c r="X417" s="355"/>
      <c r="Y417" s="355"/>
      <c r="Z417" s="355"/>
      <c r="AA417" s="355"/>
      <c r="AB417" s="355"/>
      <c r="AC417" s="355"/>
      <c r="AD417" s="355"/>
      <c r="AE417" s="355"/>
      <c r="AF417" s="355"/>
      <c r="AG417" s="355"/>
      <c r="AH417" s="355"/>
      <c r="AI417" s="355"/>
      <c r="AJ417" s="355"/>
      <c r="AK417" s="355"/>
      <c r="AL417" s="355"/>
      <c r="AM417" s="355"/>
      <c r="AN417" s="355"/>
      <c r="AO417" s="355"/>
      <c r="AP417" s="355"/>
      <c r="AQ417" s="355"/>
      <c r="AR417" s="355"/>
      <c r="AS417" s="355"/>
      <c r="AT417" s="355"/>
      <c r="AU417" s="355"/>
      <c r="AV417" s="355"/>
      <c r="AW417" s="355"/>
      <c r="AX417" s="355"/>
      <c r="AY417" s="355"/>
      <c r="AZ417" s="355"/>
      <c r="BA417" s="355"/>
      <c r="BB417" s="355"/>
      <c r="BC417" s="355"/>
      <c r="BD417" s="355"/>
      <c r="BE417" s="355"/>
      <c r="BF417" s="355"/>
    </row>
    <row r="418" spans="1:58" ht="15.75" customHeight="1">
      <c r="A418" s="355"/>
      <c r="B418" s="355"/>
      <c r="C418" s="355"/>
      <c r="D418" s="355"/>
      <c r="E418" s="355"/>
      <c r="F418" s="355"/>
      <c r="G418" s="355"/>
      <c r="H418" s="355"/>
      <c r="I418" s="355"/>
      <c r="J418" s="355"/>
      <c r="K418" s="355"/>
      <c r="L418" s="355"/>
      <c r="M418" s="355"/>
      <c r="N418" s="355"/>
      <c r="O418" s="355"/>
      <c r="P418" s="355"/>
      <c r="Q418" s="355"/>
      <c r="R418" s="355"/>
      <c r="S418" s="355"/>
      <c r="T418" s="355"/>
      <c r="U418" s="355"/>
      <c r="V418" s="355"/>
      <c r="W418" s="355"/>
      <c r="X418" s="355"/>
      <c r="Y418" s="355"/>
      <c r="Z418" s="355"/>
      <c r="AA418" s="355"/>
      <c r="AB418" s="355"/>
      <c r="AC418" s="355"/>
      <c r="AD418" s="355"/>
      <c r="AE418" s="355"/>
      <c r="AF418" s="355"/>
      <c r="AG418" s="355"/>
      <c r="AH418" s="355"/>
      <c r="AI418" s="355"/>
      <c r="AJ418" s="355"/>
      <c r="AK418" s="355"/>
      <c r="AL418" s="355"/>
      <c r="AM418" s="355"/>
      <c r="AN418" s="355"/>
      <c r="AO418" s="355"/>
      <c r="AP418" s="355"/>
      <c r="AQ418" s="355"/>
      <c r="AR418" s="355"/>
      <c r="AS418" s="355"/>
      <c r="AT418" s="355"/>
      <c r="AU418" s="355"/>
      <c r="AV418" s="355"/>
      <c r="AW418" s="355"/>
      <c r="AX418" s="355"/>
      <c r="AY418" s="355"/>
      <c r="AZ418" s="355"/>
      <c r="BA418" s="355"/>
      <c r="BB418" s="355"/>
      <c r="BC418" s="355"/>
      <c r="BD418" s="355"/>
      <c r="BE418" s="355"/>
      <c r="BF418" s="355"/>
    </row>
    <row r="419" spans="1:58" ht="15.75" customHeight="1">
      <c r="A419" s="355"/>
      <c r="B419" s="355"/>
      <c r="C419" s="355"/>
      <c r="D419" s="355"/>
      <c r="E419" s="355"/>
      <c r="F419" s="355"/>
      <c r="G419" s="355"/>
      <c r="H419" s="355"/>
      <c r="I419" s="355"/>
      <c r="J419" s="355"/>
      <c r="K419" s="355"/>
      <c r="L419" s="355"/>
      <c r="M419" s="355"/>
      <c r="N419" s="355"/>
      <c r="O419" s="355"/>
      <c r="P419" s="355"/>
      <c r="Q419" s="355"/>
      <c r="R419" s="355"/>
      <c r="S419" s="355"/>
      <c r="T419" s="355"/>
      <c r="U419" s="355"/>
      <c r="V419" s="355"/>
      <c r="W419" s="355"/>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c r="AS419" s="355"/>
      <c r="AT419" s="355"/>
      <c r="AU419" s="355"/>
      <c r="AV419" s="355"/>
      <c r="AW419" s="355"/>
      <c r="AX419" s="355"/>
      <c r="AY419" s="355"/>
      <c r="AZ419" s="355"/>
      <c r="BA419" s="355"/>
      <c r="BB419" s="355"/>
      <c r="BC419" s="355"/>
      <c r="BD419" s="355"/>
      <c r="BE419" s="355"/>
      <c r="BF419" s="355"/>
    </row>
    <row r="420" spans="1:58" ht="15.75" customHeight="1">
      <c r="A420" s="355"/>
      <c r="B420" s="355"/>
      <c r="C420" s="355"/>
      <c r="D420" s="355"/>
      <c r="E420" s="355"/>
      <c r="F420" s="355"/>
      <c r="G420" s="355"/>
      <c r="H420" s="355"/>
      <c r="I420" s="355"/>
      <c r="J420" s="355"/>
      <c r="K420" s="355"/>
      <c r="L420" s="355"/>
      <c r="M420" s="355"/>
      <c r="N420" s="355"/>
      <c r="O420" s="355"/>
      <c r="P420" s="355"/>
      <c r="Q420" s="355"/>
      <c r="R420" s="355"/>
      <c r="S420" s="355"/>
      <c r="T420" s="355"/>
      <c r="U420" s="355"/>
      <c r="V420" s="355"/>
      <c r="W420" s="355"/>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c r="AS420" s="355"/>
      <c r="AT420" s="355"/>
      <c r="AU420" s="355"/>
      <c r="AV420" s="355"/>
      <c r="AW420" s="355"/>
      <c r="AX420" s="355"/>
      <c r="AY420" s="355"/>
      <c r="AZ420" s="355"/>
      <c r="BA420" s="355"/>
      <c r="BB420" s="355"/>
      <c r="BC420" s="355"/>
      <c r="BD420" s="355"/>
      <c r="BE420" s="355"/>
      <c r="BF420" s="355"/>
    </row>
    <row r="421" spans="1:58" ht="15.75" customHeight="1">
      <c r="A421" s="355"/>
      <c r="B421" s="355"/>
      <c r="C421" s="355"/>
      <c r="D421" s="355"/>
      <c r="E421" s="355"/>
      <c r="F421" s="355"/>
      <c r="G421" s="355"/>
      <c r="H421" s="355"/>
      <c r="I421" s="355"/>
      <c r="J421" s="355"/>
      <c r="K421" s="355"/>
      <c r="L421" s="355"/>
      <c r="M421" s="355"/>
      <c r="N421" s="355"/>
      <c r="O421" s="355"/>
      <c r="P421" s="355"/>
      <c r="Q421" s="355"/>
      <c r="R421" s="355"/>
      <c r="S421" s="355"/>
      <c r="T421" s="355"/>
      <c r="U421" s="355"/>
      <c r="V421" s="355"/>
      <c r="W421" s="355"/>
      <c r="X421" s="355"/>
      <c r="Y421" s="355"/>
      <c r="Z421" s="355"/>
      <c r="AA421" s="355"/>
      <c r="AB421" s="355"/>
      <c r="AC421" s="355"/>
      <c r="AD421" s="355"/>
      <c r="AE421" s="355"/>
      <c r="AF421" s="355"/>
      <c r="AG421" s="355"/>
      <c r="AH421" s="355"/>
      <c r="AI421" s="355"/>
      <c r="AJ421" s="355"/>
      <c r="AK421" s="355"/>
      <c r="AL421" s="355"/>
      <c r="AM421" s="355"/>
      <c r="AN421" s="355"/>
      <c r="AO421" s="355"/>
      <c r="AP421" s="355"/>
      <c r="AQ421" s="355"/>
      <c r="AR421" s="355"/>
      <c r="AS421" s="355"/>
      <c r="AT421" s="355"/>
      <c r="AU421" s="355"/>
      <c r="AV421" s="355"/>
      <c r="AW421" s="355"/>
      <c r="AX421" s="355"/>
      <c r="AY421" s="355"/>
      <c r="AZ421" s="355"/>
      <c r="BA421" s="355"/>
      <c r="BB421" s="355"/>
      <c r="BC421" s="355"/>
      <c r="BD421" s="355"/>
      <c r="BE421" s="355"/>
      <c r="BF421" s="355"/>
    </row>
    <row r="422" spans="1:58" ht="15.75" customHeight="1">
      <c r="A422" s="355"/>
      <c r="B422" s="355"/>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c r="AS422" s="355"/>
      <c r="AT422" s="355"/>
      <c r="AU422" s="355"/>
      <c r="AV422" s="355"/>
      <c r="AW422" s="355"/>
      <c r="AX422" s="355"/>
      <c r="AY422" s="355"/>
      <c r="AZ422" s="355"/>
      <c r="BA422" s="355"/>
      <c r="BB422" s="355"/>
      <c r="BC422" s="355"/>
      <c r="BD422" s="355"/>
      <c r="BE422" s="355"/>
      <c r="BF422" s="355"/>
    </row>
    <row r="423" spans="1:58" ht="15.75" customHeight="1">
      <c r="A423" s="355"/>
      <c r="B423" s="355"/>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c r="AS423" s="355"/>
      <c r="AT423" s="355"/>
      <c r="AU423" s="355"/>
      <c r="AV423" s="355"/>
      <c r="AW423" s="355"/>
      <c r="AX423" s="355"/>
      <c r="AY423" s="355"/>
      <c r="AZ423" s="355"/>
      <c r="BA423" s="355"/>
      <c r="BB423" s="355"/>
      <c r="BC423" s="355"/>
      <c r="BD423" s="355"/>
      <c r="BE423" s="355"/>
      <c r="BF423" s="355"/>
    </row>
    <row r="424" spans="1:58" ht="15.75" customHeight="1">
      <c r="A424" s="355"/>
      <c r="B424" s="355"/>
      <c r="C424" s="355"/>
      <c r="D424" s="355"/>
      <c r="E424" s="355"/>
      <c r="F424" s="355"/>
      <c r="G424" s="355"/>
      <c r="H424" s="355"/>
      <c r="I424" s="355"/>
      <c r="J424" s="355"/>
      <c r="K424" s="355"/>
      <c r="L424" s="355"/>
      <c r="M424" s="355"/>
      <c r="N424" s="355"/>
      <c r="O424" s="355"/>
      <c r="P424" s="355"/>
      <c r="Q424" s="355"/>
      <c r="R424" s="355"/>
      <c r="S424" s="355"/>
      <c r="T424" s="355"/>
      <c r="U424" s="355"/>
      <c r="V424" s="355"/>
      <c r="W424" s="355"/>
      <c r="X424" s="355"/>
      <c r="Y424" s="355"/>
      <c r="Z424" s="355"/>
      <c r="AA424" s="355"/>
      <c r="AB424" s="355"/>
      <c r="AC424" s="355"/>
      <c r="AD424" s="355"/>
      <c r="AE424" s="355"/>
      <c r="AF424" s="355"/>
      <c r="AG424" s="355"/>
      <c r="AH424" s="355"/>
      <c r="AI424" s="355"/>
      <c r="AJ424" s="355"/>
      <c r="AK424" s="355"/>
      <c r="AL424" s="355"/>
      <c r="AM424" s="355"/>
      <c r="AN424" s="355"/>
      <c r="AO424" s="355"/>
      <c r="AP424" s="355"/>
      <c r="AQ424" s="355"/>
      <c r="AR424" s="355"/>
      <c r="AS424" s="355"/>
      <c r="AT424" s="355"/>
      <c r="AU424" s="355"/>
      <c r="AV424" s="355"/>
      <c r="AW424" s="355"/>
      <c r="AX424" s="355"/>
      <c r="AY424" s="355"/>
      <c r="AZ424" s="355"/>
      <c r="BA424" s="355"/>
      <c r="BB424" s="355"/>
      <c r="BC424" s="355"/>
      <c r="BD424" s="355"/>
      <c r="BE424" s="355"/>
      <c r="BF424" s="355"/>
    </row>
    <row r="425" spans="1:58" ht="15.75" customHeight="1">
      <c r="A425" s="355"/>
      <c r="B425" s="355"/>
      <c r="C425" s="355"/>
      <c r="D425" s="355"/>
      <c r="E425" s="355"/>
      <c r="F425" s="355"/>
      <c r="G425" s="355"/>
      <c r="H425" s="355"/>
      <c r="I425" s="355"/>
      <c r="J425" s="355"/>
      <c r="K425" s="355"/>
      <c r="L425" s="355"/>
      <c r="M425" s="355"/>
      <c r="N425" s="355"/>
      <c r="O425" s="355"/>
      <c r="P425" s="355"/>
      <c r="Q425" s="355"/>
      <c r="R425" s="355"/>
      <c r="S425" s="355"/>
      <c r="T425" s="355"/>
      <c r="U425" s="355"/>
      <c r="V425" s="355"/>
      <c r="W425" s="355"/>
      <c r="X425" s="355"/>
      <c r="Y425" s="355"/>
      <c r="Z425" s="355"/>
      <c r="AA425" s="355"/>
      <c r="AB425" s="355"/>
      <c r="AC425" s="355"/>
      <c r="AD425" s="355"/>
      <c r="AE425" s="355"/>
      <c r="AF425" s="355"/>
      <c r="AG425" s="355"/>
      <c r="AH425" s="355"/>
      <c r="AI425" s="355"/>
      <c r="AJ425" s="355"/>
      <c r="AK425" s="355"/>
      <c r="AL425" s="355"/>
      <c r="AM425" s="355"/>
      <c r="AN425" s="355"/>
      <c r="AO425" s="355"/>
      <c r="AP425" s="355"/>
      <c r="AQ425" s="355"/>
      <c r="AR425" s="355"/>
      <c r="AS425" s="355"/>
      <c r="AT425" s="355"/>
      <c r="AU425" s="355"/>
      <c r="AV425" s="355"/>
      <c r="AW425" s="355"/>
      <c r="AX425" s="355"/>
      <c r="AY425" s="355"/>
      <c r="AZ425" s="355"/>
      <c r="BA425" s="355"/>
      <c r="BB425" s="355"/>
      <c r="BC425" s="355"/>
      <c r="BD425" s="355"/>
      <c r="BE425" s="355"/>
      <c r="BF425" s="355"/>
    </row>
    <row r="426" spans="1:58" ht="15.75" customHeight="1">
      <c r="A426" s="355"/>
      <c r="B426" s="355"/>
      <c r="C426" s="355"/>
      <c r="D426" s="355"/>
      <c r="E426" s="355"/>
      <c r="F426" s="355"/>
      <c r="G426" s="355"/>
      <c r="H426" s="355"/>
      <c r="I426" s="355"/>
      <c r="J426" s="355"/>
      <c r="K426" s="355"/>
      <c r="L426" s="355"/>
      <c r="M426" s="355"/>
      <c r="N426" s="355"/>
      <c r="O426" s="355"/>
      <c r="P426" s="355"/>
      <c r="Q426" s="355"/>
      <c r="R426" s="355"/>
      <c r="S426" s="355"/>
      <c r="T426" s="355"/>
      <c r="U426" s="355"/>
      <c r="V426" s="355"/>
      <c r="W426" s="355"/>
      <c r="X426" s="355"/>
      <c r="Y426" s="355"/>
      <c r="Z426" s="355"/>
      <c r="AA426" s="355"/>
      <c r="AB426" s="355"/>
      <c r="AC426" s="355"/>
      <c r="AD426" s="355"/>
      <c r="AE426" s="355"/>
      <c r="AF426" s="355"/>
      <c r="AG426" s="355"/>
      <c r="AH426" s="355"/>
      <c r="AI426" s="355"/>
      <c r="AJ426" s="355"/>
      <c r="AK426" s="355"/>
      <c r="AL426" s="355"/>
      <c r="AM426" s="355"/>
      <c r="AN426" s="355"/>
      <c r="AO426" s="355"/>
      <c r="AP426" s="355"/>
      <c r="AQ426" s="355"/>
      <c r="AR426" s="355"/>
      <c r="AS426" s="355"/>
      <c r="AT426" s="355"/>
      <c r="AU426" s="355"/>
      <c r="AV426" s="355"/>
      <c r="AW426" s="355"/>
      <c r="AX426" s="355"/>
      <c r="AY426" s="355"/>
      <c r="AZ426" s="355"/>
      <c r="BA426" s="355"/>
      <c r="BB426" s="355"/>
      <c r="BC426" s="355"/>
      <c r="BD426" s="355"/>
      <c r="BE426" s="355"/>
      <c r="BF426" s="355"/>
    </row>
    <row r="427" spans="1:58" ht="15.75" customHeight="1">
      <c r="A427" s="355"/>
      <c r="B427" s="355"/>
      <c r="C427" s="355"/>
      <c r="D427" s="355"/>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c r="AA427" s="355"/>
      <c r="AB427" s="355"/>
      <c r="AC427" s="355"/>
      <c r="AD427" s="355"/>
      <c r="AE427" s="355"/>
      <c r="AF427" s="355"/>
      <c r="AG427" s="355"/>
      <c r="AH427" s="355"/>
      <c r="AI427" s="355"/>
      <c r="AJ427" s="355"/>
      <c r="AK427" s="355"/>
      <c r="AL427" s="355"/>
      <c r="AM427" s="355"/>
      <c r="AN427" s="355"/>
      <c r="AO427" s="355"/>
      <c r="AP427" s="355"/>
      <c r="AQ427" s="355"/>
      <c r="AR427" s="355"/>
      <c r="AS427" s="355"/>
      <c r="AT427" s="355"/>
      <c r="AU427" s="355"/>
      <c r="AV427" s="355"/>
      <c r="AW427" s="355"/>
      <c r="AX427" s="355"/>
      <c r="AY427" s="355"/>
      <c r="AZ427" s="355"/>
      <c r="BA427" s="355"/>
      <c r="BB427" s="355"/>
      <c r="BC427" s="355"/>
      <c r="BD427" s="355"/>
      <c r="BE427" s="355"/>
      <c r="BF427" s="355"/>
    </row>
    <row r="428" spans="1:58" ht="15.75" customHeight="1">
      <c r="A428" s="355"/>
      <c r="B428" s="355"/>
      <c r="C428" s="355"/>
      <c r="D428" s="355"/>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c r="AA428" s="355"/>
      <c r="AB428" s="355"/>
      <c r="AC428" s="355"/>
      <c r="AD428" s="355"/>
      <c r="AE428" s="355"/>
      <c r="AF428" s="355"/>
      <c r="AG428" s="355"/>
      <c r="AH428" s="355"/>
      <c r="AI428" s="355"/>
      <c r="AJ428" s="355"/>
      <c r="AK428" s="355"/>
      <c r="AL428" s="355"/>
      <c r="AM428" s="355"/>
      <c r="AN428" s="355"/>
      <c r="AO428" s="355"/>
      <c r="AP428" s="355"/>
      <c r="AQ428" s="355"/>
      <c r="AR428" s="355"/>
      <c r="AS428" s="355"/>
      <c r="AT428" s="355"/>
      <c r="AU428" s="355"/>
      <c r="AV428" s="355"/>
      <c r="AW428" s="355"/>
      <c r="AX428" s="355"/>
      <c r="AY428" s="355"/>
      <c r="AZ428" s="355"/>
      <c r="BA428" s="355"/>
      <c r="BB428" s="355"/>
      <c r="BC428" s="355"/>
      <c r="BD428" s="355"/>
      <c r="BE428" s="355"/>
      <c r="BF428" s="355"/>
    </row>
    <row r="429" spans="1:58" ht="15.75" customHeight="1">
      <c r="A429" s="355"/>
      <c r="B429" s="355"/>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c r="AA429" s="355"/>
      <c r="AB429" s="355"/>
      <c r="AC429" s="355"/>
      <c r="AD429" s="355"/>
      <c r="AE429" s="355"/>
      <c r="AF429" s="355"/>
      <c r="AG429" s="355"/>
      <c r="AH429" s="355"/>
      <c r="AI429" s="355"/>
      <c r="AJ429" s="355"/>
      <c r="AK429" s="355"/>
      <c r="AL429" s="355"/>
      <c r="AM429" s="355"/>
      <c r="AN429" s="355"/>
      <c r="AO429" s="355"/>
      <c r="AP429" s="355"/>
      <c r="AQ429" s="355"/>
      <c r="AR429" s="355"/>
      <c r="AS429" s="355"/>
      <c r="AT429" s="355"/>
      <c r="AU429" s="355"/>
      <c r="AV429" s="355"/>
      <c r="AW429" s="355"/>
      <c r="AX429" s="355"/>
      <c r="AY429" s="355"/>
      <c r="AZ429" s="355"/>
      <c r="BA429" s="355"/>
      <c r="BB429" s="355"/>
      <c r="BC429" s="355"/>
      <c r="BD429" s="355"/>
      <c r="BE429" s="355"/>
      <c r="BF429" s="355"/>
    </row>
    <row r="430" spans="1:58" ht="15.75" customHeight="1">
      <c r="A430" s="355"/>
      <c r="B430" s="355"/>
      <c r="C430" s="355"/>
      <c r="D430" s="355"/>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c r="AA430" s="355"/>
      <c r="AB430" s="355"/>
      <c r="AC430" s="355"/>
      <c r="AD430" s="355"/>
      <c r="AE430" s="355"/>
      <c r="AF430" s="355"/>
      <c r="AG430" s="355"/>
      <c r="AH430" s="355"/>
      <c r="AI430" s="355"/>
      <c r="AJ430" s="355"/>
      <c r="AK430" s="355"/>
      <c r="AL430" s="355"/>
      <c r="AM430" s="355"/>
      <c r="AN430" s="355"/>
      <c r="AO430" s="355"/>
      <c r="AP430" s="355"/>
      <c r="AQ430" s="355"/>
      <c r="AR430" s="355"/>
      <c r="AS430" s="355"/>
      <c r="AT430" s="355"/>
      <c r="AU430" s="355"/>
      <c r="AV430" s="355"/>
      <c r="AW430" s="355"/>
      <c r="AX430" s="355"/>
      <c r="AY430" s="355"/>
      <c r="AZ430" s="355"/>
      <c r="BA430" s="355"/>
      <c r="BB430" s="355"/>
      <c r="BC430" s="355"/>
      <c r="BD430" s="355"/>
      <c r="BE430" s="355"/>
      <c r="BF430" s="355"/>
    </row>
    <row r="431" spans="1:58" ht="15.75" customHeight="1">
      <c r="A431" s="355"/>
      <c r="B431" s="355"/>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c r="AA431" s="355"/>
      <c r="AB431" s="355"/>
      <c r="AC431" s="355"/>
      <c r="AD431" s="355"/>
      <c r="AE431" s="355"/>
      <c r="AF431" s="355"/>
      <c r="AG431" s="355"/>
      <c r="AH431" s="355"/>
      <c r="AI431" s="355"/>
      <c r="AJ431" s="355"/>
      <c r="AK431" s="355"/>
      <c r="AL431" s="355"/>
      <c r="AM431" s="355"/>
      <c r="AN431" s="355"/>
      <c r="AO431" s="355"/>
      <c r="AP431" s="355"/>
      <c r="AQ431" s="355"/>
      <c r="AR431" s="355"/>
      <c r="AS431" s="355"/>
      <c r="AT431" s="355"/>
      <c r="AU431" s="355"/>
      <c r="AV431" s="355"/>
      <c r="AW431" s="355"/>
      <c r="AX431" s="355"/>
      <c r="AY431" s="355"/>
      <c r="AZ431" s="355"/>
      <c r="BA431" s="355"/>
      <c r="BB431" s="355"/>
      <c r="BC431" s="355"/>
      <c r="BD431" s="355"/>
      <c r="BE431" s="355"/>
      <c r="BF431" s="355"/>
    </row>
    <row r="432" spans="1:58" ht="15.75" customHeight="1">
      <c r="A432" s="355"/>
      <c r="B432" s="355"/>
      <c r="C432" s="355"/>
      <c r="D432" s="355"/>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c r="AA432" s="355"/>
      <c r="AB432" s="355"/>
      <c r="AC432" s="355"/>
      <c r="AD432" s="355"/>
      <c r="AE432" s="355"/>
      <c r="AF432" s="355"/>
      <c r="AG432" s="355"/>
      <c r="AH432" s="355"/>
      <c r="AI432" s="355"/>
      <c r="AJ432" s="355"/>
      <c r="AK432" s="355"/>
      <c r="AL432" s="355"/>
      <c r="AM432" s="355"/>
      <c r="AN432" s="355"/>
      <c r="AO432" s="355"/>
      <c r="AP432" s="355"/>
      <c r="AQ432" s="355"/>
      <c r="AR432" s="355"/>
      <c r="AS432" s="355"/>
      <c r="AT432" s="355"/>
      <c r="AU432" s="355"/>
      <c r="AV432" s="355"/>
      <c r="AW432" s="355"/>
      <c r="AX432" s="355"/>
      <c r="AY432" s="355"/>
      <c r="AZ432" s="355"/>
      <c r="BA432" s="355"/>
      <c r="BB432" s="355"/>
      <c r="BC432" s="355"/>
      <c r="BD432" s="355"/>
      <c r="BE432" s="355"/>
      <c r="BF432" s="355"/>
    </row>
    <row r="433" spans="1:58" ht="15.75" customHeight="1">
      <c r="A433" s="355"/>
      <c r="B433" s="355"/>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row>
    <row r="434" spans="1:58" ht="15.75" customHeight="1">
      <c r="A434" s="355"/>
      <c r="B434" s="355"/>
      <c r="C434" s="355"/>
      <c r="D434" s="355"/>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c r="AA434" s="355"/>
      <c r="AB434" s="355"/>
      <c r="AC434" s="355"/>
      <c r="AD434" s="355"/>
      <c r="AE434" s="355"/>
      <c r="AF434" s="355"/>
      <c r="AG434" s="355"/>
      <c r="AH434" s="355"/>
      <c r="AI434" s="355"/>
      <c r="AJ434" s="355"/>
      <c r="AK434" s="355"/>
      <c r="AL434" s="355"/>
      <c r="AM434" s="355"/>
      <c r="AN434" s="355"/>
      <c r="AO434" s="355"/>
      <c r="AP434" s="355"/>
      <c r="AQ434" s="355"/>
      <c r="AR434" s="355"/>
      <c r="AS434" s="355"/>
      <c r="AT434" s="355"/>
      <c r="AU434" s="355"/>
      <c r="AV434" s="355"/>
      <c r="AW434" s="355"/>
      <c r="AX434" s="355"/>
      <c r="AY434" s="355"/>
      <c r="AZ434" s="355"/>
      <c r="BA434" s="355"/>
      <c r="BB434" s="355"/>
      <c r="BC434" s="355"/>
      <c r="BD434" s="355"/>
      <c r="BE434" s="355"/>
      <c r="BF434" s="355"/>
    </row>
    <row r="435" spans="1:58" ht="15.75" customHeight="1">
      <c r="A435" s="355"/>
      <c r="B435" s="355"/>
      <c r="C435" s="355"/>
      <c r="D435" s="355"/>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c r="AA435" s="355"/>
      <c r="AB435" s="355"/>
      <c r="AC435" s="355"/>
      <c r="AD435" s="355"/>
      <c r="AE435" s="355"/>
      <c r="AF435" s="355"/>
      <c r="AG435" s="355"/>
      <c r="AH435" s="355"/>
      <c r="AI435" s="355"/>
      <c r="AJ435" s="355"/>
      <c r="AK435" s="355"/>
      <c r="AL435" s="355"/>
      <c r="AM435" s="355"/>
      <c r="AN435" s="355"/>
      <c r="AO435" s="355"/>
      <c r="AP435" s="355"/>
      <c r="AQ435" s="355"/>
      <c r="AR435" s="355"/>
      <c r="AS435" s="355"/>
      <c r="AT435" s="355"/>
      <c r="AU435" s="355"/>
      <c r="AV435" s="355"/>
      <c r="AW435" s="355"/>
      <c r="AX435" s="355"/>
      <c r="AY435" s="355"/>
      <c r="AZ435" s="355"/>
      <c r="BA435" s="355"/>
      <c r="BB435" s="355"/>
      <c r="BC435" s="355"/>
      <c r="BD435" s="355"/>
      <c r="BE435" s="355"/>
      <c r="BF435" s="355"/>
    </row>
    <row r="436" spans="1:58" ht="15.75" customHeight="1">
      <c r="A436" s="355"/>
      <c r="B436" s="355"/>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c r="AA436" s="355"/>
      <c r="AB436" s="355"/>
      <c r="AC436" s="355"/>
      <c r="AD436" s="355"/>
      <c r="AE436" s="355"/>
      <c r="AF436" s="355"/>
      <c r="AG436" s="355"/>
      <c r="AH436" s="355"/>
      <c r="AI436" s="355"/>
      <c r="AJ436" s="355"/>
      <c r="AK436" s="355"/>
      <c r="AL436" s="355"/>
      <c r="AM436" s="355"/>
      <c r="AN436" s="355"/>
      <c r="AO436" s="355"/>
      <c r="AP436" s="355"/>
      <c r="AQ436" s="355"/>
      <c r="AR436" s="355"/>
      <c r="AS436" s="355"/>
      <c r="AT436" s="355"/>
      <c r="AU436" s="355"/>
      <c r="AV436" s="355"/>
      <c r="AW436" s="355"/>
      <c r="AX436" s="355"/>
      <c r="AY436" s="355"/>
      <c r="AZ436" s="355"/>
      <c r="BA436" s="355"/>
      <c r="BB436" s="355"/>
      <c r="BC436" s="355"/>
      <c r="BD436" s="355"/>
      <c r="BE436" s="355"/>
      <c r="BF436" s="355"/>
    </row>
    <row r="437" spans="1:58" ht="15.75" customHeight="1">
      <c r="A437" s="355"/>
      <c r="B437" s="355"/>
      <c r="C437" s="355"/>
      <c r="D437" s="355"/>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c r="AA437" s="355"/>
      <c r="AB437" s="355"/>
      <c r="AC437" s="355"/>
      <c r="AD437" s="355"/>
      <c r="AE437" s="355"/>
      <c r="AF437" s="355"/>
      <c r="AG437" s="355"/>
      <c r="AH437" s="355"/>
      <c r="AI437" s="355"/>
      <c r="AJ437" s="355"/>
      <c r="AK437" s="355"/>
      <c r="AL437" s="355"/>
      <c r="AM437" s="355"/>
      <c r="AN437" s="355"/>
      <c r="AO437" s="355"/>
      <c r="AP437" s="355"/>
      <c r="AQ437" s="355"/>
      <c r="AR437" s="355"/>
      <c r="AS437" s="355"/>
      <c r="AT437" s="355"/>
      <c r="AU437" s="355"/>
      <c r="AV437" s="355"/>
      <c r="AW437" s="355"/>
      <c r="AX437" s="355"/>
      <c r="AY437" s="355"/>
      <c r="AZ437" s="355"/>
      <c r="BA437" s="355"/>
      <c r="BB437" s="355"/>
      <c r="BC437" s="355"/>
      <c r="BD437" s="355"/>
      <c r="BE437" s="355"/>
      <c r="BF437" s="355"/>
    </row>
    <row r="438" spans="1:58" ht="15.75" customHeight="1">
      <c r="A438" s="355"/>
      <c r="B438" s="355"/>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355"/>
      <c r="AB438" s="355"/>
      <c r="AC438" s="355"/>
      <c r="AD438" s="355"/>
      <c r="AE438" s="355"/>
      <c r="AF438" s="355"/>
      <c r="AG438" s="355"/>
      <c r="AH438" s="355"/>
      <c r="AI438" s="355"/>
      <c r="AJ438" s="355"/>
      <c r="AK438" s="355"/>
      <c r="AL438" s="355"/>
      <c r="AM438" s="355"/>
      <c r="AN438" s="355"/>
      <c r="AO438" s="355"/>
      <c r="AP438" s="355"/>
      <c r="AQ438" s="355"/>
      <c r="AR438" s="355"/>
      <c r="AS438" s="355"/>
      <c r="AT438" s="355"/>
      <c r="AU438" s="355"/>
      <c r="AV438" s="355"/>
      <c r="AW438" s="355"/>
      <c r="AX438" s="355"/>
      <c r="AY438" s="355"/>
      <c r="AZ438" s="355"/>
      <c r="BA438" s="355"/>
      <c r="BB438" s="355"/>
      <c r="BC438" s="355"/>
      <c r="BD438" s="355"/>
      <c r="BE438" s="355"/>
      <c r="BF438" s="355"/>
    </row>
    <row r="439" spans="1:58" ht="15.75" customHeight="1">
      <c r="A439" s="355"/>
      <c r="B439" s="355"/>
      <c r="C439" s="355"/>
      <c r="D439" s="355"/>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c r="AA439" s="355"/>
      <c r="AB439" s="355"/>
      <c r="AC439" s="355"/>
      <c r="AD439" s="355"/>
      <c r="AE439" s="355"/>
      <c r="AF439" s="355"/>
      <c r="AG439" s="355"/>
      <c r="AH439" s="355"/>
      <c r="AI439" s="355"/>
      <c r="AJ439" s="355"/>
      <c r="AK439" s="355"/>
      <c r="AL439" s="355"/>
      <c r="AM439" s="355"/>
      <c r="AN439" s="355"/>
      <c r="AO439" s="355"/>
      <c r="AP439" s="355"/>
      <c r="AQ439" s="355"/>
      <c r="AR439" s="355"/>
      <c r="AS439" s="355"/>
      <c r="AT439" s="355"/>
      <c r="AU439" s="355"/>
      <c r="AV439" s="355"/>
      <c r="AW439" s="355"/>
      <c r="AX439" s="355"/>
      <c r="AY439" s="355"/>
      <c r="AZ439" s="355"/>
      <c r="BA439" s="355"/>
      <c r="BB439" s="355"/>
      <c r="BC439" s="355"/>
      <c r="BD439" s="355"/>
      <c r="BE439" s="355"/>
      <c r="BF439" s="355"/>
    </row>
    <row r="440" spans="1:58" ht="15.75" customHeight="1">
      <c r="A440" s="355"/>
      <c r="B440" s="355"/>
      <c r="C440" s="355"/>
      <c r="D440" s="355"/>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c r="AA440" s="355"/>
      <c r="AB440" s="355"/>
      <c r="AC440" s="355"/>
      <c r="AD440" s="355"/>
      <c r="AE440" s="355"/>
      <c r="AF440" s="355"/>
      <c r="AG440" s="355"/>
      <c r="AH440" s="355"/>
      <c r="AI440" s="355"/>
      <c r="AJ440" s="355"/>
      <c r="AK440" s="355"/>
      <c r="AL440" s="355"/>
      <c r="AM440" s="355"/>
      <c r="AN440" s="355"/>
      <c r="AO440" s="355"/>
      <c r="AP440" s="355"/>
      <c r="AQ440" s="355"/>
      <c r="AR440" s="355"/>
      <c r="AS440" s="355"/>
      <c r="AT440" s="355"/>
      <c r="AU440" s="355"/>
      <c r="AV440" s="355"/>
      <c r="AW440" s="355"/>
      <c r="AX440" s="355"/>
      <c r="AY440" s="355"/>
      <c r="AZ440" s="355"/>
      <c r="BA440" s="355"/>
      <c r="BB440" s="355"/>
      <c r="BC440" s="355"/>
      <c r="BD440" s="355"/>
      <c r="BE440" s="355"/>
      <c r="BF440" s="355"/>
    </row>
    <row r="441" spans="1:58" ht="15.75" customHeight="1">
      <c r="A441" s="355"/>
      <c r="B441" s="355"/>
      <c r="C441" s="355"/>
      <c r="D441" s="355"/>
      <c r="E441" s="355"/>
      <c r="F441" s="355"/>
      <c r="G441" s="355"/>
      <c r="H441" s="355"/>
      <c r="I441" s="355"/>
      <c r="J441" s="355"/>
      <c r="K441" s="355"/>
      <c r="L441" s="355"/>
      <c r="M441" s="355"/>
      <c r="N441" s="355"/>
      <c r="O441" s="355"/>
      <c r="P441" s="355"/>
      <c r="Q441" s="355"/>
      <c r="R441" s="355"/>
      <c r="S441" s="355"/>
      <c r="T441" s="355"/>
      <c r="U441" s="355"/>
      <c r="V441" s="355"/>
      <c r="W441" s="355"/>
      <c r="X441" s="355"/>
      <c r="Y441" s="355"/>
      <c r="Z441" s="355"/>
      <c r="AA441" s="355"/>
      <c r="AB441" s="355"/>
      <c r="AC441" s="355"/>
      <c r="AD441" s="355"/>
      <c r="AE441" s="355"/>
      <c r="AF441" s="355"/>
      <c r="AG441" s="355"/>
      <c r="AH441" s="355"/>
      <c r="AI441" s="355"/>
      <c r="AJ441" s="355"/>
      <c r="AK441" s="355"/>
      <c r="AL441" s="355"/>
      <c r="AM441" s="355"/>
      <c r="AN441" s="355"/>
      <c r="AO441" s="355"/>
      <c r="AP441" s="355"/>
      <c r="AQ441" s="355"/>
      <c r="AR441" s="355"/>
      <c r="AS441" s="355"/>
      <c r="AT441" s="355"/>
      <c r="AU441" s="355"/>
      <c r="AV441" s="355"/>
      <c r="AW441" s="355"/>
      <c r="AX441" s="355"/>
      <c r="AY441" s="355"/>
      <c r="AZ441" s="355"/>
      <c r="BA441" s="355"/>
      <c r="BB441" s="355"/>
      <c r="BC441" s="355"/>
      <c r="BD441" s="355"/>
      <c r="BE441" s="355"/>
      <c r="BF441" s="355"/>
    </row>
    <row r="442" spans="1:58" ht="15.75" customHeight="1">
      <c r="A442" s="355"/>
      <c r="B442" s="355"/>
      <c r="C442" s="355"/>
      <c r="D442" s="355"/>
      <c r="E442" s="355"/>
      <c r="F442" s="355"/>
      <c r="G442" s="355"/>
      <c r="H442" s="355"/>
      <c r="I442" s="355"/>
      <c r="J442" s="355"/>
      <c r="K442" s="355"/>
      <c r="L442" s="355"/>
      <c r="M442" s="355"/>
      <c r="N442" s="355"/>
      <c r="O442" s="355"/>
      <c r="P442" s="355"/>
      <c r="Q442" s="355"/>
      <c r="R442" s="355"/>
      <c r="S442" s="355"/>
      <c r="T442" s="355"/>
      <c r="U442" s="355"/>
      <c r="V442" s="355"/>
      <c r="W442" s="355"/>
      <c r="X442" s="355"/>
      <c r="Y442" s="355"/>
      <c r="Z442" s="355"/>
      <c r="AA442" s="355"/>
      <c r="AB442" s="355"/>
      <c r="AC442" s="355"/>
      <c r="AD442" s="355"/>
      <c r="AE442" s="355"/>
      <c r="AF442" s="355"/>
      <c r="AG442" s="355"/>
      <c r="AH442" s="355"/>
      <c r="AI442" s="355"/>
      <c r="AJ442" s="355"/>
      <c r="AK442" s="355"/>
      <c r="AL442" s="355"/>
      <c r="AM442" s="355"/>
      <c r="AN442" s="355"/>
      <c r="AO442" s="355"/>
      <c r="AP442" s="355"/>
      <c r="AQ442" s="355"/>
      <c r="AR442" s="355"/>
      <c r="AS442" s="355"/>
      <c r="AT442" s="355"/>
      <c r="AU442" s="355"/>
      <c r="AV442" s="355"/>
      <c r="AW442" s="355"/>
      <c r="AX442" s="355"/>
      <c r="AY442" s="355"/>
      <c r="AZ442" s="355"/>
      <c r="BA442" s="355"/>
      <c r="BB442" s="355"/>
      <c r="BC442" s="355"/>
      <c r="BD442" s="355"/>
      <c r="BE442" s="355"/>
      <c r="BF442" s="355"/>
    </row>
    <row r="443" spans="1:58" ht="15.75" customHeight="1">
      <c r="A443" s="355"/>
      <c r="B443" s="355"/>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row>
    <row r="444" spans="1:58" ht="15.75" customHeight="1">
      <c r="A444" s="355"/>
      <c r="B444" s="355"/>
      <c r="C444" s="355"/>
      <c r="D444" s="355"/>
      <c r="E444" s="355"/>
      <c r="F444" s="355"/>
      <c r="G444" s="355"/>
      <c r="H444" s="355"/>
      <c r="I444" s="355"/>
      <c r="J444" s="355"/>
      <c r="K444" s="355"/>
      <c r="L444" s="355"/>
      <c r="M444" s="355"/>
      <c r="N444" s="355"/>
      <c r="O444" s="355"/>
      <c r="P444" s="355"/>
      <c r="Q444" s="355"/>
      <c r="R444" s="355"/>
      <c r="S444" s="355"/>
      <c r="T444" s="355"/>
      <c r="U444" s="355"/>
      <c r="V444" s="355"/>
      <c r="W444" s="355"/>
      <c r="X444" s="355"/>
      <c r="Y444" s="355"/>
      <c r="Z444" s="355"/>
      <c r="AA444" s="355"/>
      <c r="AB444" s="355"/>
      <c r="AC444" s="355"/>
      <c r="AD444" s="355"/>
      <c r="AE444" s="355"/>
      <c r="AF444" s="355"/>
      <c r="AG444" s="355"/>
      <c r="AH444" s="355"/>
      <c r="AI444" s="355"/>
      <c r="AJ444" s="355"/>
      <c r="AK444" s="355"/>
      <c r="AL444" s="355"/>
      <c r="AM444" s="355"/>
      <c r="AN444" s="355"/>
      <c r="AO444" s="355"/>
      <c r="AP444" s="355"/>
      <c r="AQ444" s="355"/>
      <c r="AR444" s="355"/>
      <c r="AS444" s="355"/>
      <c r="AT444" s="355"/>
      <c r="AU444" s="355"/>
      <c r="AV444" s="355"/>
      <c r="AW444" s="355"/>
      <c r="AX444" s="355"/>
      <c r="AY444" s="355"/>
      <c r="AZ444" s="355"/>
      <c r="BA444" s="355"/>
      <c r="BB444" s="355"/>
      <c r="BC444" s="355"/>
      <c r="BD444" s="355"/>
      <c r="BE444" s="355"/>
      <c r="BF444" s="355"/>
    </row>
    <row r="445" spans="1:58" ht="15.75" customHeight="1">
      <c r="A445" s="355"/>
      <c r="B445" s="355"/>
      <c r="C445" s="355"/>
      <c r="D445" s="355"/>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c r="AA445" s="355"/>
      <c r="AB445" s="355"/>
      <c r="AC445" s="355"/>
      <c r="AD445" s="355"/>
      <c r="AE445" s="355"/>
      <c r="AF445" s="355"/>
      <c r="AG445" s="355"/>
      <c r="AH445" s="355"/>
      <c r="AI445" s="355"/>
      <c r="AJ445" s="355"/>
      <c r="AK445" s="355"/>
      <c r="AL445" s="355"/>
      <c r="AM445" s="355"/>
      <c r="AN445" s="355"/>
      <c r="AO445" s="355"/>
      <c r="AP445" s="355"/>
      <c r="AQ445" s="355"/>
      <c r="AR445" s="355"/>
      <c r="AS445" s="355"/>
      <c r="AT445" s="355"/>
      <c r="AU445" s="355"/>
      <c r="AV445" s="355"/>
      <c r="AW445" s="355"/>
      <c r="AX445" s="355"/>
      <c r="AY445" s="355"/>
      <c r="AZ445" s="355"/>
      <c r="BA445" s="355"/>
      <c r="BB445" s="355"/>
      <c r="BC445" s="355"/>
      <c r="BD445" s="355"/>
      <c r="BE445" s="355"/>
      <c r="BF445" s="355"/>
    </row>
    <row r="446" spans="1:58" ht="15.75" customHeight="1">
      <c r="A446" s="355"/>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55"/>
      <c r="AE446" s="355"/>
      <c r="AF446" s="355"/>
      <c r="AG446" s="355"/>
      <c r="AH446" s="355"/>
      <c r="AI446" s="355"/>
      <c r="AJ446" s="355"/>
      <c r="AK446" s="355"/>
      <c r="AL446" s="355"/>
      <c r="AM446" s="355"/>
      <c r="AN446" s="355"/>
      <c r="AO446" s="355"/>
      <c r="AP446" s="355"/>
      <c r="AQ446" s="355"/>
      <c r="AR446" s="355"/>
      <c r="AS446" s="355"/>
      <c r="AT446" s="355"/>
      <c r="AU446" s="355"/>
      <c r="AV446" s="355"/>
      <c r="AW446" s="355"/>
      <c r="AX446" s="355"/>
      <c r="AY446" s="355"/>
      <c r="AZ446" s="355"/>
      <c r="BA446" s="355"/>
      <c r="BB446" s="355"/>
      <c r="BC446" s="355"/>
      <c r="BD446" s="355"/>
      <c r="BE446" s="355"/>
      <c r="BF446" s="355"/>
    </row>
    <row r="447" spans="1:58" ht="15.75" customHeight="1">
      <c r="A447" s="355"/>
      <c r="B447" s="355"/>
      <c r="C447" s="355"/>
      <c r="D447" s="355"/>
      <c r="E447" s="355"/>
      <c r="F447" s="355"/>
      <c r="G447" s="355"/>
      <c r="H447" s="355"/>
      <c r="I447" s="355"/>
      <c r="J447" s="355"/>
      <c r="K447" s="355"/>
      <c r="L447" s="355"/>
      <c r="M447" s="355"/>
      <c r="N447" s="355"/>
      <c r="O447" s="355"/>
      <c r="P447" s="355"/>
      <c r="Q447" s="355"/>
      <c r="R447" s="355"/>
      <c r="S447" s="355"/>
      <c r="T447" s="355"/>
      <c r="U447" s="355"/>
      <c r="V447" s="355"/>
      <c r="W447" s="355"/>
      <c r="X447" s="355"/>
      <c r="Y447" s="355"/>
      <c r="Z447" s="355"/>
      <c r="AA447" s="355"/>
      <c r="AB447" s="355"/>
      <c r="AC447" s="355"/>
      <c r="AD447" s="355"/>
      <c r="AE447" s="355"/>
      <c r="AF447" s="355"/>
      <c r="AG447" s="355"/>
      <c r="AH447" s="355"/>
      <c r="AI447" s="355"/>
      <c r="AJ447" s="355"/>
      <c r="AK447" s="355"/>
      <c r="AL447" s="355"/>
      <c r="AM447" s="355"/>
      <c r="AN447" s="355"/>
      <c r="AO447" s="355"/>
      <c r="AP447" s="355"/>
      <c r="AQ447" s="355"/>
      <c r="AR447" s="355"/>
      <c r="AS447" s="355"/>
      <c r="AT447" s="355"/>
      <c r="AU447" s="355"/>
      <c r="AV447" s="355"/>
      <c r="AW447" s="355"/>
      <c r="AX447" s="355"/>
      <c r="AY447" s="355"/>
      <c r="AZ447" s="355"/>
      <c r="BA447" s="355"/>
      <c r="BB447" s="355"/>
      <c r="BC447" s="355"/>
      <c r="BD447" s="355"/>
      <c r="BE447" s="355"/>
      <c r="BF447" s="355"/>
    </row>
    <row r="448" spans="1:58" ht="15.75" customHeight="1">
      <c r="A448" s="355"/>
      <c r="B448" s="355"/>
      <c r="C448" s="355"/>
      <c r="D448" s="355"/>
      <c r="E448" s="355"/>
      <c r="F448" s="355"/>
      <c r="G448" s="355"/>
      <c r="H448" s="355"/>
      <c r="I448" s="355"/>
      <c r="J448" s="355"/>
      <c r="K448" s="355"/>
      <c r="L448" s="355"/>
      <c r="M448" s="355"/>
      <c r="N448" s="355"/>
      <c r="O448" s="355"/>
      <c r="P448" s="355"/>
      <c r="Q448" s="355"/>
      <c r="R448" s="355"/>
      <c r="S448" s="355"/>
      <c r="T448" s="355"/>
      <c r="U448" s="355"/>
      <c r="V448" s="355"/>
      <c r="W448" s="355"/>
      <c r="X448" s="355"/>
      <c r="Y448" s="355"/>
      <c r="Z448" s="355"/>
      <c r="AA448" s="355"/>
      <c r="AB448" s="355"/>
      <c r="AC448" s="355"/>
      <c r="AD448" s="355"/>
      <c r="AE448" s="355"/>
      <c r="AF448" s="355"/>
      <c r="AG448" s="355"/>
      <c r="AH448" s="355"/>
      <c r="AI448" s="355"/>
      <c r="AJ448" s="355"/>
      <c r="AK448" s="355"/>
      <c r="AL448" s="355"/>
      <c r="AM448" s="355"/>
      <c r="AN448" s="355"/>
      <c r="AO448" s="355"/>
      <c r="AP448" s="355"/>
      <c r="AQ448" s="355"/>
      <c r="AR448" s="355"/>
      <c r="AS448" s="355"/>
      <c r="AT448" s="355"/>
      <c r="AU448" s="355"/>
      <c r="AV448" s="355"/>
      <c r="AW448" s="355"/>
      <c r="AX448" s="355"/>
      <c r="AY448" s="355"/>
      <c r="AZ448" s="355"/>
      <c r="BA448" s="355"/>
      <c r="BB448" s="355"/>
      <c r="BC448" s="355"/>
      <c r="BD448" s="355"/>
      <c r="BE448" s="355"/>
      <c r="BF448" s="355"/>
    </row>
    <row r="449" spans="1:58" ht="15.75" customHeight="1">
      <c r="A449" s="355"/>
      <c r="B449" s="355"/>
      <c r="C449" s="355"/>
      <c r="D449" s="355"/>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c r="AA449" s="355"/>
      <c r="AB449" s="355"/>
      <c r="AC449" s="355"/>
      <c r="AD449" s="355"/>
      <c r="AE449" s="355"/>
      <c r="AF449" s="355"/>
      <c r="AG449" s="355"/>
      <c r="AH449" s="355"/>
      <c r="AI449" s="355"/>
      <c r="AJ449" s="355"/>
      <c r="AK449" s="355"/>
      <c r="AL449" s="355"/>
      <c r="AM449" s="355"/>
      <c r="AN449" s="355"/>
      <c r="AO449" s="355"/>
      <c r="AP449" s="355"/>
      <c r="AQ449" s="355"/>
      <c r="AR449" s="355"/>
      <c r="AS449" s="355"/>
      <c r="AT449" s="355"/>
      <c r="AU449" s="355"/>
      <c r="AV449" s="355"/>
      <c r="AW449" s="355"/>
      <c r="AX449" s="355"/>
      <c r="AY449" s="355"/>
      <c r="AZ449" s="355"/>
      <c r="BA449" s="355"/>
      <c r="BB449" s="355"/>
      <c r="BC449" s="355"/>
      <c r="BD449" s="355"/>
      <c r="BE449" s="355"/>
      <c r="BF449" s="355"/>
    </row>
    <row r="450" spans="1:58" ht="15.75" customHeight="1">
      <c r="A450" s="355"/>
      <c r="B450" s="355"/>
      <c r="C450" s="355"/>
      <c r="D450" s="355"/>
      <c r="E450" s="355"/>
      <c r="F450" s="355"/>
      <c r="G450" s="355"/>
      <c r="H450" s="355"/>
      <c r="I450" s="355"/>
      <c r="J450" s="355"/>
      <c r="K450" s="355"/>
      <c r="L450" s="355"/>
      <c r="M450" s="355"/>
      <c r="N450" s="355"/>
      <c r="O450" s="355"/>
      <c r="P450" s="355"/>
      <c r="Q450" s="355"/>
      <c r="R450" s="355"/>
      <c r="S450" s="355"/>
      <c r="T450" s="355"/>
      <c r="U450" s="355"/>
      <c r="V450" s="355"/>
      <c r="W450" s="355"/>
      <c r="X450" s="355"/>
      <c r="Y450" s="355"/>
      <c r="Z450" s="355"/>
      <c r="AA450" s="355"/>
      <c r="AB450" s="355"/>
      <c r="AC450" s="355"/>
      <c r="AD450" s="355"/>
      <c r="AE450" s="355"/>
      <c r="AF450" s="355"/>
      <c r="AG450" s="355"/>
      <c r="AH450" s="355"/>
      <c r="AI450" s="355"/>
      <c r="AJ450" s="355"/>
      <c r="AK450" s="355"/>
      <c r="AL450" s="355"/>
      <c r="AM450" s="355"/>
      <c r="AN450" s="355"/>
      <c r="AO450" s="355"/>
      <c r="AP450" s="355"/>
      <c r="AQ450" s="355"/>
      <c r="AR450" s="355"/>
      <c r="AS450" s="355"/>
      <c r="AT450" s="355"/>
      <c r="AU450" s="355"/>
      <c r="AV450" s="355"/>
      <c r="AW450" s="355"/>
      <c r="AX450" s="355"/>
      <c r="AY450" s="355"/>
      <c r="AZ450" s="355"/>
      <c r="BA450" s="355"/>
      <c r="BB450" s="355"/>
      <c r="BC450" s="355"/>
      <c r="BD450" s="355"/>
      <c r="BE450" s="355"/>
      <c r="BF450" s="355"/>
    </row>
    <row r="451" spans="1:58" ht="15.75" customHeight="1">
      <c r="A451" s="355"/>
      <c r="B451" s="355"/>
      <c r="C451" s="355"/>
      <c r="D451" s="355"/>
      <c r="E451" s="355"/>
      <c r="F451" s="355"/>
      <c r="G451" s="355"/>
      <c r="H451" s="355"/>
      <c r="I451" s="355"/>
      <c r="J451" s="355"/>
      <c r="K451" s="355"/>
      <c r="L451" s="355"/>
      <c r="M451" s="355"/>
      <c r="N451" s="355"/>
      <c r="O451" s="355"/>
      <c r="P451" s="355"/>
      <c r="Q451" s="355"/>
      <c r="R451" s="355"/>
      <c r="S451" s="355"/>
      <c r="T451" s="355"/>
      <c r="U451" s="355"/>
      <c r="V451" s="355"/>
      <c r="W451" s="355"/>
      <c r="X451" s="355"/>
      <c r="Y451" s="355"/>
      <c r="Z451" s="355"/>
      <c r="AA451" s="355"/>
      <c r="AB451" s="355"/>
      <c r="AC451" s="355"/>
      <c r="AD451" s="355"/>
      <c r="AE451" s="355"/>
      <c r="AF451" s="355"/>
      <c r="AG451" s="355"/>
      <c r="AH451" s="355"/>
      <c r="AI451" s="355"/>
      <c r="AJ451" s="355"/>
      <c r="AK451" s="355"/>
      <c r="AL451" s="355"/>
      <c r="AM451" s="355"/>
      <c r="AN451" s="355"/>
      <c r="AO451" s="355"/>
      <c r="AP451" s="355"/>
      <c r="AQ451" s="355"/>
      <c r="AR451" s="355"/>
      <c r="AS451" s="355"/>
      <c r="AT451" s="355"/>
      <c r="AU451" s="355"/>
      <c r="AV451" s="355"/>
      <c r="AW451" s="355"/>
      <c r="AX451" s="355"/>
      <c r="AY451" s="355"/>
      <c r="AZ451" s="355"/>
      <c r="BA451" s="355"/>
      <c r="BB451" s="355"/>
      <c r="BC451" s="355"/>
      <c r="BD451" s="355"/>
      <c r="BE451" s="355"/>
      <c r="BF451" s="355"/>
    </row>
    <row r="452" spans="1:58" ht="15.75" customHeight="1">
      <c r="A452" s="355"/>
      <c r="B452" s="355"/>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row>
    <row r="453" spans="1:58" ht="15.75" customHeight="1">
      <c r="A453" s="355"/>
      <c r="B453" s="355"/>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row>
    <row r="454" spans="1:58" ht="15.75" customHeight="1">
      <c r="A454" s="355"/>
      <c r="B454" s="355"/>
      <c r="C454" s="355"/>
      <c r="D454" s="355"/>
      <c r="E454" s="355"/>
      <c r="F454" s="355"/>
      <c r="G454" s="355"/>
      <c r="H454" s="355"/>
      <c r="I454" s="355"/>
      <c r="J454" s="355"/>
      <c r="K454" s="355"/>
      <c r="L454" s="355"/>
      <c r="M454" s="355"/>
      <c r="N454" s="355"/>
      <c r="O454" s="355"/>
      <c r="P454" s="355"/>
      <c r="Q454" s="355"/>
      <c r="R454" s="355"/>
      <c r="S454" s="355"/>
      <c r="T454" s="355"/>
      <c r="U454" s="355"/>
      <c r="V454" s="355"/>
      <c r="W454" s="355"/>
      <c r="X454" s="355"/>
      <c r="Y454" s="355"/>
      <c r="Z454" s="355"/>
      <c r="AA454" s="355"/>
      <c r="AB454" s="355"/>
      <c r="AC454" s="355"/>
      <c r="AD454" s="355"/>
      <c r="AE454" s="355"/>
      <c r="AF454" s="355"/>
      <c r="AG454" s="355"/>
      <c r="AH454" s="355"/>
      <c r="AI454" s="355"/>
      <c r="AJ454" s="355"/>
      <c r="AK454" s="355"/>
      <c r="AL454" s="355"/>
      <c r="AM454" s="355"/>
      <c r="AN454" s="355"/>
      <c r="AO454" s="355"/>
      <c r="AP454" s="355"/>
      <c r="AQ454" s="355"/>
      <c r="AR454" s="355"/>
      <c r="AS454" s="355"/>
      <c r="AT454" s="355"/>
      <c r="AU454" s="355"/>
      <c r="AV454" s="355"/>
      <c r="AW454" s="355"/>
      <c r="AX454" s="355"/>
      <c r="AY454" s="355"/>
      <c r="AZ454" s="355"/>
      <c r="BA454" s="355"/>
      <c r="BB454" s="355"/>
      <c r="BC454" s="355"/>
      <c r="BD454" s="355"/>
      <c r="BE454" s="355"/>
      <c r="BF454" s="355"/>
    </row>
    <row r="455" spans="1:58" ht="15.75" customHeight="1">
      <c r="A455" s="355"/>
      <c r="B455" s="355"/>
      <c r="C455" s="355"/>
      <c r="D455" s="355"/>
      <c r="E455" s="355"/>
      <c r="F455" s="355"/>
      <c r="G455" s="355"/>
      <c r="H455" s="355"/>
      <c r="I455" s="355"/>
      <c r="J455" s="355"/>
      <c r="K455" s="355"/>
      <c r="L455" s="355"/>
      <c r="M455" s="355"/>
      <c r="N455" s="355"/>
      <c r="O455" s="355"/>
      <c r="P455" s="355"/>
      <c r="Q455" s="355"/>
      <c r="R455" s="355"/>
      <c r="S455" s="355"/>
      <c r="T455" s="355"/>
      <c r="U455" s="355"/>
      <c r="V455" s="355"/>
      <c r="W455" s="355"/>
      <c r="X455" s="355"/>
      <c r="Y455" s="355"/>
      <c r="Z455" s="355"/>
      <c r="AA455" s="355"/>
      <c r="AB455" s="355"/>
      <c r="AC455" s="355"/>
      <c r="AD455" s="355"/>
      <c r="AE455" s="355"/>
      <c r="AF455" s="355"/>
      <c r="AG455" s="355"/>
      <c r="AH455" s="355"/>
      <c r="AI455" s="355"/>
      <c r="AJ455" s="355"/>
      <c r="AK455" s="355"/>
      <c r="AL455" s="355"/>
      <c r="AM455" s="355"/>
      <c r="AN455" s="355"/>
      <c r="AO455" s="355"/>
      <c r="AP455" s="355"/>
      <c r="AQ455" s="355"/>
      <c r="AR455" s="355"/>
      <c r="AS455" s="355"/>
      <c r="AT455" s="355"/>
      <c r="AU455" s="355"/>
      <c r="AV455" s="355"/>
      <c r="AW455" s="355"/>
      <c r="AX455" s="355"/>
      <c r="AY455" s="355"/>
      <c r="AZ455" s="355"/>
      <c r="BA455" s="355"/>
      <c r="BB455" s="355"/>
      <c r="BC455" s="355"/>
      <c r="BD455" s="355"/>
      <c r="BE455" s="355"/>
      <c r="BF455" s="355"/>
    </row>
    <row r="456" spans="1:58" ht="15.75" customHeight="1">
      <c r="A456" s="355"/>
      <c r="B456" s="355"/>
      <c r="C456" s="355"/>
      <c r="D456" s="355"/>
      <c r="E456" s="355"/>
      <c r="F456" s="355"/>
      <c r="G456" s="355"/>
      <c r="H456" s="355"/>
      <c r="I456" s="355"/>
      <c r="J456" s="355"/>
      <c r="K456" s="355"/>
      <c r="L456" s="355"/>
      <c r="M456" s="355"/>
      <c r="N456" s="355"/>
      <c r="O456" s="355"/>
      <c r="P456" s="355"/>
      <c r="Q456" s="355"/>
      <c r="R456" s="355"/>
      <c r="S456" s="355"/>
      <c r="T456" s="355"/>
      <c r="U456" s="355"/>
      <c r="V456" s="355"/>
      <c r="W456" s="355"/>
      <c r="X456" s="355"/>
      <c r="Y456" s="355"/>
      <c r="Z456" s="355"/>
      <c r="AA456" s="355"/>
      <c r="AB456" s="355"/>
      <c r="AC456" s="355"/>
      <c r="AD456" s="355"/>
      <c r="AE456" s="355"/>
      <c r="AF456" s="355"/>
      <c r="AG456" s="355"/>
      <c r="AH456" s="355"/>
      <c r="AI456" s="355"/>
      <c r="AJ456" s="355"/>
      <c r="AK456" s="355"/>
      <c r="AL456" s="355"/>
      <c r="AM456" s="355"/>
      <c r="AN456" s="355"/>
      <c r="AO456" s="355"/>
      <c r="AP456" s="355"/>
      <c r="AQ456" s="355"/>
      <c r="AR456" s="355"/>
      <c r="AS456" s="355"/>
      <c r="AT456" s="355"/>
      <c r="AU456" s="355"/>
      <c r="AV456" s="355"/>
      <c r="AW456" s="355"/>
      <c r="AX456" s="355"/>
      <c r="AY456" s="355"/>
      <c r="AZ456" s="355"/>
      <c r="BA456" s="355"/>
      <c r="BB456" s="355"/>
      <c r="BC456" s="355"/>
      <c r="BD456" s="355"/>
      <c r="BE456" s="355"/>
      <c r="BF456" s="355"/>
    </row>
    <row r="457" spans="1:58" ht="15.75" customHeight="1">
      <c r="A457" s="355"/>
      <c r="B457" s="355"/>
      <c r="C457" s="355"/>
      <c r="D457" s="355"/>
      <c r="E457" s="355"/>
      <c r="F457" s="355"/>
      <c r="G457" s="355"/>
      <c r="H457" s="355"/>
      <c r="I457" s="355"/>
      <c r="J457" s="355"/>
      <c r="K457" s="355"/>
      <c r="L457" s="355"/>
      <c r="M457" s="355"/>
      <c r="N457" s="355"/>
      <c r="O457" s="355"/>
      <c r="P457" s="355"/>
      <c r="Q457" s="355"/>
      <c r="R457" s="355"/>
      <c r="S457" s="355"/>
      <c r="T457" s="355"/>
      <c r="U457" s="355"/>
      <c r="V457" s="355"/>
      <c r="W457" s="355"/>
      <c r="X457" s="355"/>
      <c r="Y457" s="355"/>
      <c r="Z457" s="355"/>
      <c r="AA457" s="355"/>
      <c r="AB457" s="355"/>
      <c r="AC457" s="355"/>
      <c r="AD457" s="355"/>
      <c r="AE457" s="355"/>
      <c r="AF457" s="355"/>
      <c r="AG457" s="355"/>
      <c r="AH457" s="355"/>
      <c r="AI457" s="355"/>
      <c r="AJ457" s="355"/>
      <c r="AK457" s="355"/>
      <c r="AL457" s="355"/>
      <c r="AM457" s="355"/>
      <c r="AN457" s="355"/>
      <c r="AO457" s="355"/>
      <c r="AP457" s="355"/>
      <c r="AQ457" s="355"/>
      <c r="AR457" s="355"/>
      <c r="AS457" s="355"/>
      <c r="AT457" s="355"/>
      <c r="AU457" s="355"/>
      <c r="AV457" s="355"/>
      <c r="AW457" s="355"/>
      <c r="AX457" s="355"/>
      <c r="AY457" s="355"/>
      <c r="AZ457" s="355"/>
      <c r="BA457" s="355"/>
      <c r="BB457" s="355"/>
      <c r="BC457" s="355"/>
      <c r="BD457" s="355"/>
      <c r="BE457" s="355"/>
      <c r="BF457" s="355"/>
    </row>
    <row r="458" spans="1:58" ht="15.75" customHeight="1">
      <c r="A458" s="355"/>
      <c r="B458" s="355"/>
      <c r="C458" s="355"/>
      <c r="D458" s="355"/>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c r="AA458" s="355"/>
      <c r="AB458" s="355"/>
      <c r="AC458" s="355"/>
      <c r="AD458" s="355"/>
      <c r="AE458" s="355"/>
      <c r="AF458" s="355"/>
      <c r="AG458" s="355"/>
      <c r="AH458" s="355"/>
      <c r="AI458" s="355"/>
      <c r="AJ458" s="355"/>
      <c r="AK458" s="355"/>
      <c r="AL458" s="355"/>
      <c r="AM458" s="355"/>
      <c r="AN458" s="355"/>
      <c r="AO458" s="355"/>
      <c r="AP458" s="355"/>
      <c r="AQ458" s="355"/>
      <c r="AR458" s="355"/>
      <c r="AS458" s="355"/>
      <c r="AT458" s="355"/>
      <c r="AU458" s="355"/>
      <c r="AV458" s="355"/>
      <c r="AW458" s="355"/>
      <c r="AX458" s="355"/>
      <c r="AY458" s="355"/>
      <c r="AZ458" s="355"/>
      <c r="BA458" s="355"/>
      <c r="BB458" s="355"/>
      <c r="BC458" s="355"/>
      <c r="BD458" s="355"/>
      <c r="BE458" s="355"/>
      <c r="BF458" s="355"/>
    </row>
    <row r="459" spans="1:58" ht="15.75" customHeight="1">
      <c r="A459" s="355"/>
      <c r="B459" s="355"/>
      <c r="C459" s="355"/>
      <c r="D459" s="355"/>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c r="AA459" s="355"/>
      <c r="AB459" s="355"/>
      <c r="AC459" s="355"/>
      <c r="AD459" s="355"/>
      <c r="AE459" s="355"/>
      <c r="AF459" s="355"/>
      <c r="AG459" s="355"/>
      <c r="AH459" s="355"/>
      <c r="AI459" s="355"/>
      <c r="AJ459" s="355"/>
      <c r="AK459" s="355"/>
      <c r="AL459" s="355"/>
      <c r="AM459" s="355"/>
      <c r="AN459" s="355"/>
      <c r="AO459" s="355"/>
      <c r="AP459" s="355"/>
      <c r="AQ459" s="355"/>
      <c r="AR459" s="355"/>
      <c r="AS459" s="355"/>
      <c r="AT459" s="355"/>
      <c r="AU459" s="355"/>
      <c r="AV459" s="355"/>
      <c r="AW459" s="355"/>
      <c r="AX459" s="355"/>
      <c r="AY459" s="355"/>
      <c r="AZ459" s="355"/>
      <c r="BA459" s="355"/>
      <c r="BB459" s="355"/>
      <c r="BC459" s="355"/>
      <c r="BD459" s="355"/>
      <c r="BE459" s="355"/>
      <c r="BF459" s="355"/>
    </row>
    <row r="460" spans="1:58" ht="15.75" customHeight="1">
      <c r="A460" s="355"/>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55"/>
      <c r="AE460" s="355"/>
      <c r="AF460" s="355"/>
      <c r="AG460" s="355"/>
      <c r="AH460" s="355"/>
      <c r="AI460" s="355"/>
      <c r="AJ460" s="355"/>
      <c r="AK460" s="355"/>
      <c r="AL460" s="355"/>
      <c r="AM460" s="355"/>
      <c r="AN460" s="355"/>
      <c r="AO460" s="355"/>
      <c r="AP460" s="355"/>
      <c r="AQ460" s="355"/>
      <c r="AR460" s="355"/>
      <c r="AS460" s="355"/>
      <c r="AT460" s="355"/>
      <c r="AU460" s="355"/>
      <c r="AV460" s="355"/>
      <c r="AW460" s="355"/>
      <c r="AX460" s="355"/>
      <c r="AY460" s="355"/>
      <c r="AZ460" s="355"/>
      <c r="BA460" s="355"/>
      <c r="BB460" s="355"/>
      <c r="BC460" s="355"/>
      <c r="BD460" s="355"/>
      <c r="BE460" s="355"/>
      <c r="BF460" s="355"/>
    </row>
    <row r="461" spans="1:58" ht="15.75" customHeight="1">
      <c r="A461" s="355"/>
      <c r="B461" s="355"/>
      <c r="C461" s="355"/>
      <c r="D461" s="355"/>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c r="AA461" s="355"/>
      <c r="AB461" s="355"/>
      <c r="AC461" s="355"/>
      <c r="AD461" s="355"/>
      <c r="AE461" s="355"/>
      <c r="AF461" s="355"/>
      <c r="AG461" s="355"/>
      <c r="AH461" s="355"/>
      <c r="AI461" s="355"/>
      <c r="AJ461" s="355"/>
      <c r="AK461" s="355"/>
      <c r="AL461" s="355"/>
      <c r="AM461" s="355"/>
      <c r="AN461" s="355"/>
      <c r="AO461" s="355"/>
      <c r="AP461" s="355"/>
      <c r="AQ461" s="355"/>
      <c r="AR461" s="355"/>
      <c r="AS461" s="355"/>
      <c r="AT461" s="355"/>
      <c r="AU461" s="355"/>
      <c r="AV461" s="355"/>
      <c r="AW461" s="355"/>
      <c r="AX461" s="355"/>
      <c r="AY461" s="355"/>
      <c r="AZ461" s="355"/>
      <c r="BA461" s="355"/>
      <c r="BB461" s="355"/>
      <c r="BC461" s="355"/>
      <c r="BD461" s="355"/>
      <c r="BE461" s="355"/>
      <c r="BF461" s="355"/>
    </row>
    <row r="462" spans="1:58" ht="15.75" customHeight="1">
      <c r="A462" s="355"/>
      <c r="B462" s="355"/>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c r="AA462" s="355"/>
      <c r="AB462" s="355"/>
      <c r="AC462" s="355"/>
      <c r="AD462" s="355"/>
      <c r="AE462" s="355"/>
      <c r="AF462" s="355"/>
      <c r="AG462" s="355"/>
      <c r="AH462" s="355"/>
      <c r="AI462" s="355"/>
      <c r="AJ462" s="355"/>
      <c r="AK462" s="355"/>
      <c r="AL462" s="355"/>
      <c r="AM462" s="355"/>
      <c r="AN462" s="355"/>
      <c r="AO462" s="355"/>
      <c r="AP462" s="355"/>
      <c r="AQ462" s="355"/>
      <c r="AR462" s="355"/>
      <c r="AS462" s="355"/>
      <c r="AT462" s="355"/>
      <c r="AU462" s="355"/>
      <c r="AV462" s="355"/>
      <c r="AW462" s="355"/>
      <c r="AX462" s="355"/>
      <c r="AY462" s="355"/>
      <c r="AZ462" s="355"/>
      <c r="BA462" s="355"/>
      <c r="BB462" s="355"/>
      <c r="BC462" s="355"/>
      <c r="BD462" s="355"/>
      <c r="BE462" s="355"/>
      <c r="BF462" s="355"/>
    </row>
    <row r="463" spans="1:58" ht="15.75" customHeight="1">
      <c r="A463" s="355"/>
      <c r="B463" s="355"/>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row>
    <row r="464" spans="1:58" ht="15.75" customHeight="1">
      <c r="A464" s="355"/>
      <c r="B464" s="355"/>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c r="AA464" s="355"/>
      <c r="AB464" s="355"/>
      <c r="AC464" s="355"/>
      <c r="AD464" s="355"/>
      <c r="AE464" s="355"/>
      <c r="AF464" s="355"/>
      <c r="AG464" s="355"/>
      <c r="AH464" s="355"/>
      <c r="AI464" s="355"/>
      <c r="AJ464" s="355"/>
      <c r="AK464" s="355"/>
      <c r="AL464" s="355"/>
      <c r="AM464" s="355"/>
      <c r="AN464" s="355"/>
      <c r="AO464" s="355"/>
      <c r="AP464" s="355"/>
      <c r="AQ464" s="355"/>
      <c r="AR464" s="355"/>
      <c r="AS464" s="355"/>
      <c r="AT464" s="355"/>
      <c r="AU464" s="355"/>
      <c r="AV464" s="355"/>
      <c r="AW464" s="355"/>
      <c r="AX464" s="355"/>
      <c r="AY464" s="355"/>
      <c r="AZ464" s="355"/>
      <c r="BA464" s="355"/>
      <c r="BB464" s="355"/>
      <c r="BC464" s="355"/>
      <c r="BD464" s="355"/>
      <c r="BE464" s="355"/>
      <c r="BF464" s="355"/>
    </row>
    <row r="465" spans="1:58" ht="15.75" customHeight="1">
      <c r="A465" s="355"/>
      <c r="B465" s="355"/>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355"/>
      <c r="AB465" s="355"/>
      <c r="AC465" s="355"/>
      <c r="AD465" s="355"/>
      <c r="AE465" s="355"/>
      <c r="AF465" s="355"/>
      <c r="AG465" s="355"/>
      <c r="AH465" s="355"/>
      <c r="AI465" s="355"/>
      <c r="AJ465" s="355"/>
      <c r="AK465" s="355"/>
      <c r="AL465" s="355"/>
      <c r="AM465" s="355"/>
      <c r="AN465" s="355"/>
      <c r="AO465" s="355"/>
      <c r="AP465" s="355"/>
      <c r="AQ465" s="355"/>
      <c r="AR465" s="355"/>
      <c r="AS465" s="355"/>
      <c r="AT465" s="355"/>
      <c r="AU465" s="355"/>
      <c r="AV465" s="355"/>
      <c r="AW465" s="355"/>
      <c r="AX465" s="355"/>
      <c r="AY465" s="355"/>
      <c r="AZ465" s="355"/>
      <c r="BA465" s="355"/>
      <c r="BB465" s="355"/>
      <c r="BC465" s="355"/>
      <c r="BD465" s="355"/>
      <c r="BE465" s="355"/>
      <c r="BF465" s="355"/>
    </row>
    <row r="466" spans="1:58" ht="15.75" customHeight="1">
      <c r="A466" s="355"/>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c r="AS466" s="355"/>
      <c r="AT466" s="355"/>
      <c r="AU466" s="355"/>
      <c r="AV466" s="355"/>
      <c r="AW466" s="355"/>
      <c r="AX466" s="355"/>
      <c r="AY466" s="355"/>
      <c r="AZ466" s="355"/>
      <c r="BA466" s="355"/>
      <c r="BB466" s="355"/>
      <c r="BC466" s="355"/>
      <c r="BD466" s="355"/>
      <c r="BE466" s="355"/>
      <c r="BF466" s="355"/>
    </row>
    <row r="467" spans="1:58" ht="15.75" customHeight="1">
      <c r="A467" s="355"/>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c r="AS467" s="355"/>
      <c r="AT467" s="355"/>
      <c r="AU467" s="355"/>
      <c r="AV467" s="355"/>
      <c r="AW467" s="355"/>
      <c r="AX467" s="355"/>
      <c r="AY467" s="355"/>
      <c r="AZ467" s="355"/>
      <c r="BA467" s="355"/>
      <c r="BB467" s="355"/>
      <c r="BC467" s="355"/>
      <c r="BD467" s="355"/>
      <c r="BE467" s="355"/>
      <c r="BF467" s="355"/>
    </row>
    <row r="468" spans="1:58" ht="15.75" customHeight="1">
      <c r="A468" s="355"/>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c r="AS468" s="355"/>
      <c r="AT468" s="355"/>
      <c r="AU468" s="355"/>
      <c r="AV468" s="355"/>
      <c r="AW468" s="355"/>
      <c r="AX468" s="355"/>
      <c r="AY468" s="355"/>
      <c r="AZ468" s="355"/>
      <c r="BA468" s="355"/>
      <c r="BB468" s="355"/>
      <c r="BC468" s="355"/>
      <c r="BD468" s="355"/>
      <c r="BE468" s="355"/>
      <c r="BF468" s="355"/>
    </row>
    <row r="469" spans="1:58" ht="15.75" customHeight="1">
      <c r="A469" s="355"/>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c r="AS469" s="355"/>
      <c r="AT469" s="355"/>
      <c r="AU469" s="355"/>
      <c r="AV469" s="355"/>
      <c r="AW469" s="355"/>
      <c r="AX469" s="355"/>
      <c r="AY469" s="355"/>
      <c r="AZ469" s="355"/>
      <c r="BA469" s="355"/>
      <c r="BB469" s="355"/>
      <c r="BC469" s="355"/>
      <c r="BD469" s="355"/>
      <c r="BE469" s="355"/>
      <c r="BF469" s="355"/>
    </row>
    <row r="470" spans="1:58" ht="15.75" customHeight="1">
      <c r="A470" s="355"/>
      <c r="B470" s="355"/>
      <c r="C470" s="355"/>
      <c r="D470" s="355"/>
      <c r="E470" s="355"/>
      <c r="F470" s="355"/>
      <c r="G470" s="355"/>
      <c r="H470" s="355"/>
      <c r="I470" s="355"/>
      <c r="J470" s="355"/>
      <c r="K470" s="355"/>
      <c r="L470" s="355"/>
      <c r="M470" s="355"/>
      <c r="N470" s="355"/>
      <c r="O470" s="355"/>
      <c r="P470" s="355"/>
      <c r="Q470" s="355"/>
      <c r="R470" s="355"/>
      <c r="S470" s="355"/>
      <c r="T470" s="355"/>
      <c r="U470" s="355"/>
      <c r="V470" s="355"/>
      <c r="W470" s="355"/>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c r="AS470" s="355"/>
      <c r="AT470" s="355"/>
      <c r="AU470" s="355"/>
      <c r="AV470" s="355"/>
      <c r="AW470" s="355"/>
      <c r="AX470" s="355"/>
      <c r="AY470" s="355"/>
      <c r="AZ470" s="355"/>
      <c r="BA470" s="355"/>
      <c r="BB470" s="355"/>
      <c r="BC470" s="355"/>
      <c r="BD470" s="355"/>
      <c r="BE470" s="355"/>
      <c r="BF470" s="355"/>
    </row>
    <row r="471" spans="1:58" ht="15.75" customHeight="1">
      <c r="A471" s="355"/>
      <c r="B471" s="355"/>
      <c r="C471" s="355"/>
      <c r="D471" s="355"/>
      <c r="E471" s="355"/>
      <c r="F471" s="355"/>
      <c r="G471" s="355"/>
      <c r="H471" s="355"/>
      <c r="I471" s="355"/>
      <c r="J471" s="355"/>
      <c r="K471" s="355"/>
      <c r="L471" s="355"/>
      <c r="M471" s="355"/>
      <c r="N471" s="355"/>
      <c r="O471" s="355"/>
      <c r="P471" s="355"/>
      <c r="Q471" s="355"/>
      <c r="R471" s="355"/>
      <c r="S471" s="355"/>
      <c r="T471" s="355"/>
      <c r="U471" s="355"/>
      <c r="V471" s="355"/>
      <c r="W471" s="355"/>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c r="AS471" s="355"/>
      <c r="AT471" s="355"/>
      <c r="AU471" s="355"/>
      <c r="AV471" s="355"/>
      <c r="AW471" s="355"/>
      <c r="AX471" s="355"/>
      <c r="AY471" s="355"/>
      <c r="AZ471" s="355"/>
      <c r="BA471" s="355"/>
      <c r="BB471" s="355"/>
      <c r="BC471" s="355"/>
      <c r="BD471" s="355"/>
      <c r="BE471" s="355"/>
      <c r="BF471" s="355"/>
    </row>
    <row r="472" spans="1:58" ht="15.75" customHeight="1">
      <c r="A472" s="355"/>
      <c r="B472" s="355"/>
      <c r="C472" s="355"/>
      <c r="D472" s="355"/>
      <c r="E472" s="355"/>
      <c r="F472" s="355"/>
      <c r="G472" s="355"/>
      <c r="H472" s="355"/>
      <c r="I472" s="355"/>
      <c r="J472" s="355"/>
      <c r="K472" s="355"/>
      <c r="L472" s="355"/>
      <c r="M472" s="355"/>
      <c r="N472" s="355"/>
      <c r="O472" s="355"/>
      <c r="P472" s="355"/>
      <c r="Q472" s="355"/>
      <c r="R472" s="355"/>
      <c r="S472" s="355"/>
      <c r="T472" s="355"/>
      <c r="U472" s="355"/>
      <c r="V472" s="355"/>
      <c r="W472" s="355"/>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c r="AS472" s="355"/>
      <c r="AT472" s="355"/>
      <c r="AU472" s="355"/>
      <c r="AV472" s="355"/>
      <c r="AW472" s="355"/>
      <c r="AX472" s="355"/>
      <c r="AY472" s="355"/>
      <c r="AZ472" s="355"/>
      <c r="BA472" s="355"/>
      <c r="BB472" s="355"/>
      <c r="BC472" s="355"/>
      <c r="BD472" s="355"/>
      <c r="BE472" s="355"/>
      <c r="BF472" s="355"/>
    </row>
    <row r="473" spans="1:58" ht="15.75" customHeight="1">
      <c r="A473" s="355"/>
      <c r="B473" s="355"/>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5"/>
      <c r="BC473" s="355"/>
      <c r="BD473" s="355"/>
      <c r="BE473" s="355"/>
      <c r="BF473" s="355"/>
    </row>
    <row r="474" spans="1:58" ht="15.75" customHeight="1">
      <c r="A474" s="355"/>
      <c r="B474" s="355"/>
      <c r="C474" s="355"/>
      <c r="D474" s="355"/>
      <c r="E474" s="355"/>
      <c r="F474" s="355"/>
      <c r="G474" s="355"/>
      <c r="H474" s="355"/>
      <c r="I474" s="355"/>
      <c r="J474" s="355"/>
      <c r="K474" s="355"/>
      <c r="L474" s="355"/>
      <c r="M474" s="355"/>
      <c r="N474" s="355"/>
      <c r="O474" s="355"/>
      <c r="P474" s="355"/>
      <c r="Q474" s="355"/>
      <c r="R474" s="355"/>
      <c r="S474" s="355"/>
      <c r="T474" s="355"/>
      <c r="U474" s="355"/>
      <c r="V474" s="355"/>
      <c r="W474" s="355"/>
      <c r="X474" s="355"/>
      <c r="Y474" s="355"/>
      <c r="Z474" s="355"/>
      <c r="AA474" s="355"/>
      <c r="AB474" s="355"/>
      <c r="AC474" s="355"/>
      <c r="AD474" s="355"/>
      <c r="AE474" s="355"/>
      <c r="AF474" s="355"/>
      <c r="AG474" s="355"/>
      <c r="AH474" s="355"/>
      <c r="AI474" s="355"/>
      <c r="AJ474" s="355"/>
      <c r="AK474" s="355"/>
      <c r="AL474" s="355"/>
      <c r="AM474" s="355"/>
      <c r="AN474" s="355"/>
      <c r="AO474" s="355"/>
      <c r="AP474" s="355"/>
      <c r="AQ474" s="355"/>
      <c r="AR474" s="355"/>
      <c r="AS474" s="355"/>
      <c r="AT474" s="355"/>
      <c r="AU474" s="355"/>
      <c r="AV474" s="355"/>
      <c r="AW474" s="355"/>
      <c r="AX474" s="355"/>
      <c r="AY474" s="355"/>
      <c r="AZ474" s="355"/>
      <c r="BA474" s="355"/>
      <c r="BB474" s="355"/>
      <c r="BC474" s="355"/>
      <c r="BD474" s="355"/>
      <c r="BE474" s="355"/>
      <c r="BF474" s="355"/>
    </row>
    <row r="475" spans="1:58" ht="15.75" customHeight="1">
      <c r="A475" s="355"/>
      <c r="B475" s="355"/>
      <c r="C475" s="355"/>
      <c r="D475" s="355"/>
      <c r="E475" s="355"/>
      <c r="F475" s="355"/>
      <c r="G475" s="355"/>
      <c r="H475" s="355"/>
      <c r="I475" s="355"/>
      <c r="J475" s="355"/>
      <c r="K475" s="355"/>
      <c r="L475" s="355"/>
      <c r="M475" s="355"/>
      <c r="N475" s="355"/>
      <c r="O475" s="355"/>
      <c r="P475" s="355"/>
      <c r="Q475" s="355"/>
      <c r="R475" s="355"/>
      <c r="S475" s="355"/>
      <c r="T475" s="355"/>
      <c r="U475" s="355"/>
      <c r="V475" s="355"/>
      <c r="W475" s="355"/>
      <c r="X475" s="355"/>
      <c r="Y475" s="355"/>
      <c r="Z475" s="355"/>
      <c r="AA475" s="355"/>
      <c r="AB475" s="355"/>
      <c r="AC475" s="355"/>
      <c r="AD475" s="355"/>
      <c r="AE475" s="355"/>
      <c r="AF475" s="355"/>
      <c r="AG475" s="355"/>
      <c r="AH475" s="355"/>
      <c r="AI475" s="355"/>
      <c r="AJ475" s="355"/>
      <c r="AK475" s="355"/>
      <c r="AL475" s="355"/>
      <c r="AM475" s="355"/>
      <c r="AN475" s="355"/>
      <c r="AO475" s="355"/>
      <c r="AP475" s="355"/>
      <c r="AQ475" s="355"/>
      <c r="AR475" s="355"/>
      <c r="AS475" s="355"/>
      <c r="AT475" s="355"/>
      <c r="AU475" s="355"/>
      <c r="AV475" s="355"/>
      <c r="AW475" s="355"/>
      <c r="AX475" s="355"/>
      <c r="AY475" s="355"/>
      <c r="AZ475" s="355"/>
      <c r="BA475" s="355"/>
      <c r="BB475" s="355"/>
      <c r="BC475" s="355"/>
      <c r="BD475" s="355"/>
      <c r="BE475" s="355"/>
      <c r="BF475" s="355"/>
    </row>
    <row r="476" spans="1:58" ht="15.75" customHeight="1">
      <c r="A476" s="355"/>
      <c r="B476" s="355"/>
      <c r="C476" s="355"/>
      <c r="D476" s="355"/>
      <c r="E476" s="355"/>
      <c r="F476" s="355"/>
      <c r="G476" s="355"/>
      <c r="H476" s="355"/>
      <c r="I476" s="355"/>
      <c r="J476" s="355"/>
      <c r="K476" s="355"/>
      <c r="L476" s="355"/>
      <c r="M476" s="355"/>
      <c r="N476" s="355"/>
      <c r="O476" s="355"/>
      <c r="P476" s="355"/>
      <c r="Q476" s="355"/>
      <c r="R476" s="355"/>
      <c r="S476" s="355"/>
      <c r="T476" s="355"/>
      <c r="U476" s="355"/>
      <c r="V476" s="355"/>
      <c r="W476" s="355"/>
      <c r="X476" s="355"/>
      <c r="Y476" s="355"/>
      <c r="Z476" s="355"/>
      <c r="AA476" s="355"/>
      <c r="AB476" s="355"/>
      <c r="AC476" s="355"/>
      <c r="AD476" s="355"/>
      <c r="AE476" s="355"/>
      <c r="AF476" s="355"/>
      <c r="AG476" s="355"/>
      <c r="AH476" s="355"/>
      <c r="AI476" s="355"/>
      <c r="AJ476" s="355"/>
      <c r="AK476" s="355"/>
      <c r="AL476" s="355"/>
      <c r="AM476" s="355"/>
      <c r="AN476" s="355"/>
      <c r="AO476" s="355"/>
      <c r="AP476" s="355"/>
      <c r="AQ476" s="355"/>
      <c r="AR476" s="355"/>
      <c r="AS476" s="355"/>
      <c r="AT476" s="355"/>
      <c r="AU476" s="355"/>
      <c r="AV476" s="355"/>
      <c r="AW476" s="355"/>
      <c r="AX476" s="355"/>
      <c r="AY476" s="355"/>
      <c r="AZ476" s="355"/>
      <c r="BA476" s="355"/>
      <c r="BB476" s="355"/>
      <c r="BC476" s="355"/>
      <c r="BD476" s="355"/>
      <c r="BE476" s="355"/>
      <c r="BF476" s="355"/>
    </row>
    <row r="477" spans="1:58" ht="15.75" customHeight="1">
      <c r="A477" s="355"/>
      <c r="B477" s="355"/>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c r="AS477" s="355"/>
      <c r="AT477" s="355"/>
      <c r="AU477" s="355"/>
      <c r="AV477" s="355"/>
      <c r="AW477" s="355"/>
      <c r="AX477" s="355"/>
      <c r="AY477" s="355"/>
      <c r="AZ477" s="355"/>
      <c r="BA477" s="355"/>
      <c r="BB477" s="355"/>
      <c r="BC477" s="355"/>
      <c r="BD477" s="355"/>
      <c r="BE477" s="355"/>
      <c r="BF477" s="355"/>
    </row>
    <row r="478" spans="1:58" ht="15.75" customHeight="1">
      <c r="A478" s="355"/>
      <c r="B478" s="355"/>
      <c r="C478" s="355"/>
      <c r="D478" s="355"/>
      <c r="E478" s="355"/>
      <c r="F478" s="355"/>
      <c r="G478" s="355"/>
      <c r="H478" s="355"/>
      <c r="I478" s="355"/>
      <c r="J478" s="355"/>
      <c r="K478" s="355"/>
      <c r="L478" s="355"/>
      <c r="M478" s="355"/>
      <c r="N478" s="355"/>
      <c r="O478" s="355"/>
      <c r="P478" s="355"/>
      <c r="Q478" s="355"/>
      <c r="R478" s="355"/>
      <c r="S478" s="355"/>
      <c r="T478" s="355"/>
      <c r="U478" s="355"/>
      <c r="V478" s="355"/>
      <c r="W478" s="355"/>
      <c r="X478" s="355"/>
      <c r="Y478" s="355"/>
      <c r="Z478" s="355"/>
      <c r="AA478" s="355"/>
      <c r="AB478" s="355"/>
      <c r="AC478" s="355"/>
      <c r="AD478" s="355"/>
      <c r="AE478" s="355"/>
      <c r="AF478" s="355"/>
      <c r="AG478" s="355"/>
      <c r="AH478" s="355"/>
      <c r="AI478" s="355"/>
      <c r="AJ478" s="355"/>
      <c r="AK478" s="355"/>
      <c r="AL478" s="355"/>
      <c r="AM478" s="355"/>
      <c r="AN478" s="355"/>
      <c r="AO478" s="355"/>
      <c r="AP478" s="355"/>
      <c r="AQ478" s="355"/>
      <c r="AR478" s="355"/>
      <c r="AS478" s="355"/>
      <c r="AT478" s="355"/>
      <c r="AU478" s="355"/>
      <c r="AV478" s="355"/>
      <c r="AW478" s="355"/>
      <c r="AX478" s="355"/>
      <c r="AY478" s="355"/>
      <c r="AZ478" s="355"/>
      <c r="BA478" s="355"/>
      <c r="BB478" s="355"/>
      <c r="BC478" s="355"/>
      <c r="BD478" s="355"/>
      <c r="BE478" s="355"/>
      <c r="BF478" s="355"/>
    </row>
    <row r="479" spans="1:58" ht="15.75" customHeight="1">
      <c r="A479" s="355"/>
      <c r="B479" s="355"/>
      <c r="C479" s="355"/>
      <c r="D479" s="355"/>
      <c r="E479" s="355"/>
      <c r="F479" s="355"/>
      <c r="G479" s="355"/>
      <c r="H479" s="355"/>
      <c r="I479" s="355"/>
      <c r="J479" s="355"/>
      <c r="K479" s="355"/>
      <c r="L479" s="355"/>
      <c r="M479" s="355"/>
      <c r="N479" s="355"/>
      <c r="O479" s="355"/>
      <c r="P479" s="355"/>
      <c r="Q479" s="355"/>
      <c r="R479" s="355"/>
      <c r="S479" s="355"/>
      <c r="T479" s="355"/>
      <c r="U479" s="355"/>
      <c r="V479" s="355"/>
      <c r="W479" s="355"/>
      <c r="X479" s="355"/>
      <c r="Y479" s="355"/>
      <c r="Z479" s="355"/>
      <c r="AA479" s="355"/>
      <c r="AB479" s="355"/>
      <c r="AC479" s="355"/>
      <c r="AD479" s="355"/>
      <c r="AE479" s="355"/>
      <c r="AF479" s="355"/>
      <c r="AG479" s="355"/>
      <c r="AH479" s="355"/>
      <c r="AI479" s="355"/>
      <c r="AJ479" s="355"/>
      <c r="AK479" s="355"/>
      <c r="AL479" s="355"/>
      <c r="AM479" s="355"/>
      <c r="AN479" s="355"/>
      <c r="AO479" s="355"/>
      <c r="AP479" s="355"/>
      <c r="AQ479" s="355"/>
      <c r="AR479" s="355"/>
      <c r="AS479" s="355"/>
      <c r="AT479" s="355"/>
      <c r="AU479" s="355"/>
      <c r="AV479" s="355"/>
      <c r="AW479" s="355"/>
      <c r="AX479" s="355"/>
      <c r="AY479" s="355"/>
      <c r="AZ479" s="355"/>
      <c r="BA479" s="355"/>
      <c r="BB479" s="355"/>
      <c r="BC479" s="355"/>
      <c r="BD479" s="355"/>
      <c r="BE479" s="355"/>
      <c r="BF479" s="355"/>
    </row>
    <row r="480" spans="1:58" ht="15.75" customHeight="1">
      <c r="A480" s="355"/>
      <c r="B480" s="355"/>
      <c r="C480" s="355"/>
      <c r="D480" s="355"/>
      <c r="E480" s="355"/>
      <c r="F480" s="355"/>
      <c r="G480" s="355"/>
      <c r="H480" s="355"/>
      <c r="I480" s="355"/>
      <c r="J480" s="355"/>
      <c r="K480" s="355"/>
      <c r="L480" s="355"/>
      <c r="M480" s="355"/>
      <c r="N480" s="355"/>
      <c r="O480" s="355"/>
      <c r="P480" s="355"/>
      <c r="Q480" s="355"/>
      <c r="R480" s="355"/>
      <c r="S480" s="355"/>
      <c r="T480" s="355"/>
      <c r="U480" s="355"/>
      <c r="V480" s="355"/>
      <c r="W480" s="355"/>
      <c r="X480" s="355"/>
      <c r="Y480" s="355"/>
      <c r="Z480" s="355"/>
      <c r="AA480" s="355"/>
      <c r="AB480" s="355"/>
      <c r="AC480" s="355"/>
      <c r="AD480" s="355"/>
      <c r="AE480" s="355"/>
      <c r="AF480" s="355"/>
      <c r="AG480" s="355"/>
      <c r="AH480" s="355"/>
      <c r="AI480" s="355"/>
      <c r="AJ480" s="355"/>
      <c r="AK480" s="355"/>
      <c r="AL480" s="355"/>
      <c r="AM480" s="355"/>
      <c r="AN480" s="355"/>
      <c r="AO480" s="355"/>
      <c r="AP480" s="355"/>
      <c r="AQ480" s="355"/>
      <c r="AR480" s="355"/>
      <c r="AS480" s="355"/>
      <c r="AT480" s="355"/>
      <c r="AU480" s="355"/>
      <c r="AV480" s="355"/>
      <c r="AW480" s="355"/>
      <c r="AX480" s="355"/>
      <c r="AY480" s="355"/>
      <c r="AZ480" s="355"/>
      <c r="BA480" s="355"/>
      <c r="BB480" s="355"/>
      <c r="BC480" s="355"/>
      <c r="BD480" s="355"/>
      <c r="BE480" s="355"/>
      <c r="BF480" s="355"/>
    </row>
    <row r="481" spans="1:58" ht="15.75" customHeight="1">
      <c r="A481" s="355"/>
      <c r="B481" s="355"/>
      <c r="C481" s="355"/>
      <c r="D481" s="355"/>
      <c r="E481" s="355"/>
      <c r="F481" s="355"/>
      <c r="G481" s="355"/>
      <c r="H481" s="355"/>
      <c r="I481" s="355"/>
      <c r="J481" s="355"/>
      <c r="K481" s="355"/>
      <c r="L481" s="355"/>
      <c r="M481" s="355"/>
      <c r="N481" s="355"/>
      <c r="O481" s="355"/>
      <c r="P481" s="355"/>
      <c r="Q481" s="355"/>
      <c r="R481" s="355"/>
      <c r="S481" s="355"/>
      <c r="T481" s="355"/>
      <c r="U481" s="355"/>
      <c r="V481" s="355"/>
      <c r="W481" s="355"/>
      <c r="X481" s="355"/>
      <c r="Y481" s="355"/>
      <c r="Z481" s="355"/>
      <c r="AA481" s="355"/>
      <c r="AB481" s="355"/>
      <c r="AC481" s="355"/>
      <c r="AD481" s="355"/>
      <c r="AE481" s="355"/>
      <c r="AF481" s="355"/>
      <c r="AG481" s="355"/>
      <c r="AH481" s="355"/>
      <c r="AI481" s="355"/>
      <c r="AJ481" s="355"/>
      <c r="AK481" s="355"/>
      <c r="AL481" s="355"/>
      <c r="AM481" s="355"/>
      <c r="AN481" s="355"/>
      <c r="AO481" s="355"/>
      <c r="AP481" s="355"/>
      <c r="AQ481" s="355"/>
      <c r="AR481" s="355"/>
      <c r="AS481" s="355"/>
      <c r="AT481" s="355"/>
      <c r="AU481" s="355"/>
      <c r="AV481" s="355"/>
      <c r="AW481" s="355"/>
      <c r="AX481" s="355"/>
      <c r="AY481" s="355"/>
      <c r="AZ481" s="355"/>
      <c r="BA481" s="355"/>
      <c r="BB481" s="355"/>
      <c r="BC481" s="355"/>
      <c r="BD481" s="355"/>
      <c r="BE481" s="355"/>
      <c r="BF481" s="355"/>
    </row>
    <row r="482" spans="1:58" ht="15.75" customHeight="1">
      <c r="A482" s="355"/>
      <c r="B482" s="355"/>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c r="AS482" s="355"/>
      <c r="AT482" s="355"/>
      <c r="AU482" s="355"/>
      <c r="AV482" s="355"/>
      <c r="AW482" s="355"/>
      <c r="AX482" s="355"/>
      <c r="AY482" s="355"/>
      <c r="AZ482" s="355"/>
      <c r="BA482" s="355"/>
      <c r="BB482" s="355"/>
      <c r="BC482" s="355"/>
      <c r="BD482" s="355"/>
      <c r="BE482" s="355"/>
      <c r="BF482" s="355"/>
    </row>
    <row r="483" spans="1:58" ht="15.75" customHeight="1">
      <c r="A483" s="355"/>
      <c r="B483" s="355"/>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c r="AS483" s="355"/>
      <c r="AT483" s="355"/>
      <c r="AU483" s="355"/>
      <c r="AV483" s="355"/>
      <c r="AW483" s="355"/>
      <c r="AX483" s="355"/>
      <c r="AY483" s="355"/>
      <c r="AZ483" s="355"/>
      <c r="BA483" s="355"/>
      <c r="BB483" s="355"/>
      <c r="BC483" s="355"/>
      <c r="BD483" s="355"/>
      <c r="BE483" s="355"/>
      <c r="BF483" s="355"/>
    </row>
    <row r="484" spans="1:58" ht="15.75" customHeight="1">
      <c r="A484" s="355"/>
      <c r="B484" s="355"/>
      <c r="C484" s="355"/>
      <c r="D484" s="355"/>
      <c r="E484" s="355"/>
      <c r="F484" s="355"/>
      <c r="G484" s="355"/>
      <c r="H484" s="355"/>
      <c r="I484" s="355"/>
      <c r="J484" s="355"/>
      <c r="K484" s="355"/>
      <c r="L484" s="355"/>
      <c r="M484" s="355"/>
      <c r="N484" s="355"/>
      <c r="O484" s="355"/>
      <c r="P484" s="355"/>
      <c r="Q484" s="355"/>
      <c r="R484" s="355"/>
      <c r="S484" s="355"/>
      <c r="T484" s="355"/>
      <c r="U484" s="355"/>
      <c r="V484" s="355"/>
      <c r="W484" s="355"/>
      <c r="X484" s="355"/>
      <c r="Y484" s="355"/>
      <c r="Z484" s="355"/>
      <c r="AA484" s="355"/>
      <c r="AB484" s="355"/>
      <c r="AC484" s="355"/>
      <c r="AD484" s="355"/>
      <c r="AE484" s="355"/>
      <c r="AF484" s="355"/>
      <c r="AG484" s="355"/>
      <c r="AH484" s="355"/>
      <c r="AI484" s="355"/>
      <c r="AJ484" s="355"/>
      <c r="AK484" s="355"/>
      <c r="AL484" s="355"/>
      <c r="AM484" s="355"/>
      <c r="AN484" s="355"/>
      <c r="AO484" s="355"/>
      <c r="AP484" s="355"/>
      <c r="AQ484" s="355"/>
      <c r="AR484" s="355"/>
      <c r="AS484" s="355"/>
      <c r="AT484" s="355"/>
      <c r="AU484" s="355"/>
      <c r="AV484" s="355"/>
      <c r="AW484" s="355"/>
      <c r="AX484" s="355"/>
      <c r="AY484" s="355"/>
      <c r="AZ484" s="355"/>
      <c r="BA484" s="355"/>
      <c r="BB484" s="355"/>
      <c r="BC484" s="355"/>
      <c r="BD484" s="355"/>
      <c r="BE484" s="355"/>
      <c r="BF484" s="355"/>
    </row>
    <row r="485" spans="1:58" ht="15.75" customHeight="1">
      <c r="A485" s="355"/>
      <c r="B485" s="355"/>
      <c r="C485" s="355"/>
      <c r="D485" s="355"/>
      <c r="E485" s="355"/>
      <c r="F485" s="355"/>
      <c r="G485" s="355"/>
      <c r="H485" s="355"/>
      <c r="I485" s="355"/>
      <c r="J485" s="355"/>
      <c r="K485" s="355"/>
      <c r="L485" s="355"/>
      <c r="M485" s="355"/>
      <c r="N485" s="355"/>
      <c r="O485" s="355"/>
      <c r="P485" s="355"/>
      <c r="Q485" s="355"/>
      <c r="R485" s="355"/>
      <c r="S485" s="355"/>
      <c r="T485" s="355"/>
      <c r="U485" s="355"/>
      <c r="V485" s="355"/>
      <c r="W485" s="355"/>
      <c r="X485" s="355"/>
      <c r="Y485" s="355"/>
      <c r="Z485" s="355"/>
      <c r="AA485" s="355"/>
      <c r="AB485" s="355"/>
      <c r="AC485" s="355"/>
      <c r="AD485" s="355"/>
      <c r="AE485" s="355"/>
      <c r="AF485" s="355"/>
      <c r="AG485" s="355"/>
      <c r="AH485" s="355"/>
      <c r="AI485" s="355"/>
      <c r="AJ485" s="355"/>
      <c r="AK485" s="355"/>
      <c r="AL485" s="355"/>
      <c r="AM485" s="355"/>
      <c r="AN485" s="355"/>
      <c r="AO485" s="355"/>
      <c r="AP485" s="355"/>
      <c r="AQ485" s="355"/>
      <c r="AR485" s="355"/>
      <c r="AS485" s="355"/>
      <c r="AT485" s="355"/>
      <c r="AU485" s="355"/>
      <c r="AV485" s="355"/>
      <c r="AW485" s="355"/>
      <c r="AX485" s="355"/>
      <c r="AY485" s="355"/>
      <c r="AZ485" s="355"/>
      <c r="BA485" s="355"/>
      <c r="BB485" s="355"/>
      <c r="BC485" s="355"/>
      <c r="BD485" s="355"/>
      <c r="BE485" s="355"/>
      <c r="BF485" s="355"/>
    </row>
    <row r="486" spans="1:58" ht="15.75" customHeight="1">
      <c r="A486" s="355"/>
      <c r="B486" s="355"/>
      <c r="C486" s="355"/>
      <c r="D486" s="355"/>
      <c r="E486" s="355"/>
      <c r="F486" s="355"/>
      <c r="G486" s="355"/>
      <c r="H486" s="355"/>
      <c r="I486" s="355"/>
      <c r="J486" s="355"/>
      <c r="K486" s="355"/>
      <c r="L486" s="355"/>
      <c r="M486" s="355"/>
      <c r="N486" s="355"/>
      <c r="O486" s="355"/>
      <c r="P486" s="355"/>
      <c r="Q486" s="355"/>
      <c r="R486" s="355"/>
      <c r="S486" s="355"/>
      <c r="T486" s="355"/>
      <c r="U486" s="355"/>
      <c r="V486" s="355"/>
      <c r="W486" s="355"/>
      <c r="X486" s="355"/>
      <c r="Y486" s="355"/>
      <c r="Z486" s="355"/>
      <c r="AA486" s="355"/>
      <c r="AB486" s="355"/>
      <c r="AC486" s="355"/>
      <c r="AD486" s="355"/>
      <c r="AE486" s="355"/>
      <c r="AF486" s="355"/>
      <c r="AG486" s="355"/>
      <c r="AH486" s="355"/>
      <c r="AI486" s="355"/>
      <c r="AJ486" s="355"/>
      <c r="AK486" s="355"/>
      <c r="AL486" s="355"/>
      <c r="AM486" s="355"/>
      <c r="AN486" s="355"/>
      <c r="AO486" s="355"/>
      <c r="AP486" s="355"/>
      <c r="AQ486" s="355"/>
      <c r="AR486" s="355"/>
      <c r="AS486" s="355"/>
      <c r="AT486" s="355"/>
      <c r="AU486" s="355"/>
      <c r="AV486" s="355"/>
      <c r="AW486" s="355"/>
      <c r="AX486" s="355"/>
      <c r="AY486" s="355"/>
      <c r="AZ486" s="355"/>
      <c r="BA486" s="355"/>
      <c r="BB486" s="355"/>
      <c r="BC486" s="355"/>
      <c r="BD486" s="355"/>
      <c r="BE486" s="355"/>
      <c r="BF486" s="355"/>
    </row>
    <row r="487" spans="1:58" ht="15.75" customHeight="1">
      <c r="A487" s="355"/>
      <c r="B487" s="355"/>
      <c r="C487" s="355"/>
      <c r="D487" s="355"/>
      <c r="E487" s="355"/>
      <c r="F487" s="355"/>
      <c r="G487" s="355"/>
      <c r="H487" s="355"/>
      <c r="I487" s="355"/>
      <c r="J487" s="355"/>
      <c r="K487" s="355"/>
      <c r="L487" s="355"/>
      <c r="M487" s="355"/>
      <c r="N487" s="355"/>
      <c r="O487" s="355"/>
      <c r="P487" s="355"/>
      <c r="Q487" s="355"/>
      <c r="R487" s="355"/>
      <c r="S487" s="355"/>
      <c r="T487" s="355"/>
      <c r="U487" s="355"/>
      <c r="V487" s="355"/>
      <c r="W487" s="355"/>
      <c r="X487" s="355"/>
      <c r="Y487" s="355"/>
      <c r="Z487" s="355"/>
      <c r="AA487" s="355"/>
      <c r="AB487" s="355"/>
      <c r="AC487" s="355"/>
      <c r="AD487" s="355"/>
      <c r="AE487" s="355"/>
      <c r="AF487" s="355"/>
      <c r="AG487" s="355"/>
      <c r="AH487" s="355"/>
      <c r="AI487" s="355"/>
      <c r="AJ487" s="355"/>
      <c r="AK487" s="355"/>
      <c r="AL487" s="355"/>
      <c r="AM487" s="355"/>
      <c r="AN487" s="355"/>
      <c r="AO487" s="355"/>
      <c r="AP487" s="355"/>
      <c r="AQ487" s="355"/>
      <c r="AR487" s="355"/>
      <c r="AS487" s="355"/>
      <c r="AT487" s="355"/>
      <c r="AU487" s="355"/>
      <c r="AV487" s="355"/>
      <c r="AW487" s="355"/>
      <c r="AX487" s="355"/>
      <c r="AY487" s="355"/>
      <c r="AZ487" s="355"/>
      <c r="BA487" s="355"/>
      <c r="BB487" s="355"/>
      <c r="BC487" s="355"/>
      <c r="BD487" s="355"/>
      <c r="BE487" s="355"/>
      <c r="BF487" s="355"/>
    </row>
    <row r="488" spans="1:58" ht="15.75" customHeight="1">
      <c r="A488" s="355"/>
      <c r="B488" s="355"/>
      <c r="C488" s="355"/>
      <c r="D488" s="355"/>
      <c r="E488" s="355"/>
      <c r="F488" s="355"/>
      <c r="G488" s="355"/>
      <c r="H488" s="355"/>
      <c r="I488" s="355"/>
      <c r="J488" s="355"/>
      <c r="K488" s="355"/>
      <c r="L488" s="355"/>
      <c r="M488" s="355"/>
      <c r="N488" s="355"/>
      <c r="O488" s="355"/>
      <c r="P488" s="355"/>
      <c r="Q488" s="355"/>
      <c r="R488" s="355"/>
      <c r="S488" s="355"/>
      <c r="T488" s="355"/>
      <c r="U488" s="355"/>
      <c r="V488" s="355"/>
      <c r="W488" s="355"/>
      <c r="X488" s="355"/>
      <c r="Y488" s="355"/>
      <c r="Z488" s="355"/>
      <c r="AA488" s="355"/>
      <c r="AB488" s="355"/>
      <c r="AC488" s="355"/>
      <c r="AD488" s="355"/>
      <c r="AE488" s="355"/>
      <c r="AF488" s="355"/>
      <c r="AG488" s="355"/>
      <c r="AH488" s="355"/>
      <c r="AI488" s="355"/>
      <c r="AJ488" s="355"/>
      <c r="AK488" s="355"/>
      <c r="AL488" s="355"/>
      <c r="AM488" s="355"/>
      <c r="AN488" s="355"/>
      <c r="AO488" s="355"/>
      <c r="AP488" s="355"/>
      <c r="AQ488" s="355"/>
      <c r="AR488" s="355"/>
      <c r="AS488" s="355"/>
      <c r="AT488" s="355"/>
      <c r="AU488" s="355"/>
      <c r="AV488" s="355"/>
      <c r="AW488" s="355"/>
      <c r="AX488" s="355"/>
      <c r="AY488" s="355"/>
      <c r="AZ488" s="355"/>
      <c r="BA488" s="355"/>
      <c r="BB488" s="355"/>
      <c r="BC488" s="355"/>
      <c r="BD488" s="355"/>
      <c r="BE488" s="355"/>
      <c r="BF488" s="355"/>
    </row>
    <row r="489" spans="1:58" ht="15.75" customHeight="1">
      <c r="A489" s="355"/>
      <c r="B489" s="355"/>
      <c r="C489" s="355"/>
      <c r="D489" s="355"/>
      <c r="E489" s="355"/>
      <c r="F489" s="355"/>
      <c r="G489" s="355"/>
      <c r="H489" s="355"/>
      <c r="I489" s="355"/>
      <c r="J489" s="355"/>
      <c r="K489" s="355"/>
      <c r="L489" s="355"/>
      <c r="M489" s="355"/>
      <c r="N489" s="355"/>
      <c r="O489" s="355"/>
      <c r="P489" s="355"/>
      <c r="Q489" s="355"/>
      <c r="R489" s="355"/>
      <c r="S489" s="355"/>
      <c r="T489" s="355"/>
      <c r="U489" s="355"/>
      <c r="V489" s="355"/>
      <c r="W489" s="355"/>
      <c r="X489" s="355"/>
      <c r="Y489" s="355"/>
      <c r="Z489" s="355"/>
      <c r="AA489" s="355"/>
      <c r="AB489" s="355"/>
      <c r="AC489" s="355"/>
      <c r="AD489" s="355"/>
      <c r="AE489" s="355"/>
      <c r="AF489" s="355"/>
      <c r="AG489" s="355"/>
      <c r="AH489" s="355"/>
      <c r="AI489" s="355"/>
      <c r="AJ489" s="355"/>
      <c r="AK489" s="355"/>
      <c r="AL489" s="355"/>
      <c r="AM489" s="355"/>
      <c r="AN489" s="355"/>
      <c r="AO489" s="355"/>
      <c r="AP489" s="355"/>
      <c r="AQ489" s="355"/>
      <c r="AR489" s="355"/>
      <c r="AS489" s="355"/>
      <c r="AT489" s="355"/>
      <c r="AU489" s="355"/>
      <c r="AV489" s="355"/>
      <c r="AW489" s="355"/>
      <c r="AX489" s="355"/>
      <c r="AY489" s="355"/>
      <c r="AZ489" s="355"/>
      <c r="BA489" s="355"/>
      <c r="BB489" s="355"/>
      <c r="BC489" s="355"/>
      <c r="BD489" s="355"/>
      <c r="BE489" s="355"/>
      <c r="BF489" s="355"/>
    </row>
    <row r="490" spans="1:58" ht="15.75" customHeight="1">
      <c r="A490" s="355"/>
      <c r="B490" s="355"/>
      <c r="C490" s="355"/>
      <c r="D490" s="355"/>
      <c r="E490" s="355"/>
      <c r="F490" s="355"/>
      <c r="G490" s="355"/>
      <c r="H490" s="355"/>
      <c r="I490" s="355"/>
      <c r="J490" s="355"/>
      <c r="K490" s="355"/>
      <c r="L490" s="355"/>
      <c r="M490" s="355"/>
      <c r="N490" s="355"/>
      <c r="O490" s="355"/>
      <c r="P490" s="355"/>
      <c r="Q490" s="355"/>
      <c r="R490" s="355"/>
      <c r="S490" s="355"/>
      <c r="T490" s="355"/>
      <c r="U490" s="355"/>
      <c r="V490" s="355"/>
      <c r="W490" s="355"/>
      <c r="X490" s="355"/>
      <c r="Y490" s="355"/>
      <c r="Z490" s="355"/>
      <c r="AA490" s="355"/>
      <c r="AB490" s="355"/>
      <c r="AC490" s="355"/>
      <c r="AD490" s="355"/>
      <c r="AE490" s="355"/>
      <c r="AF490" s="355"/>
      <c r="AG490" s="355"/>
      <c r="AH490" s="355"/>
      <c r="AI490" s="355"/>
      <c r="AJ490" s="355"/>
      <c r="AK490" s="355"/>
      <c r="AL490" s="355"/>
      <c r="AM490" s="355"/>
      <c r="AN490" s="355"/>
      <c r="AO490" s="355"/>
      <c r="AP490" s="355"/>
      <c r="AQ490" s="355"/>
      <c r="AR490" s="355"/>
      <c r="AS490" s="355"/>
      <c r="AT490" s="355"/>
      <c r="AU490" s="355"/>
      <c r="AV490" s="355"/>
      <c r="AW490" s="355"/>
      <c r="AX490" s="355"/>
      <c r="AY490" s="355"/>
      <c r="AZ490" s="355"/>
      <c r="BA490" s="355"/>
      <c r="BB490" s="355"/>
      <c r="BC490" s="355"/>
      <c r="BD490" s="355"/>
      <c r="BE490" s="355"/>
      <c r="BF490" s="355"/>
    </row>
    <row r="491" spans="1:58" ht="15.75" customHeight="1">
      <c r="A491" s="355"/>
      <c r="B491" s="355"/>
      <c r="C491" s="355"/>
      <c r="D491" s="355"/>
      <c r="E491" s="355"/>
      <c r="F491" s="355"/>
      <c r="G491" s="355"/>
      <c r="H491" s="355"/>
      <c r="I491" s="355"/>
      <c r="J491" s="355"/>
      <c r="K491" s="355"/>
      <c r="L491" s="355"/>
      <c r="M491" s="355"/>
      <c r="N491" s="355"/>
      <c r="O491" s="355"/>
      <c r="P491" s="355"/>
      <c r="Q491" s="355"/>
      <c r="R491" s="355"/>
      <c r="S491" s="355"/>
      <c r="T491" s="355"/>
      <c r="U491" s="355"/>
      <c r="V491" s="355"/>
      <c r="W491" s="355"/>
      <c r="X491" s="355"/>
      <c r="Y491" s="355"/>
      <c r="Z491" s="355"/>
      <c r="AA491" s="355"/>
      <c r="AB491" s="355"/>
      <c r="AC491" s="355"/>
      <c r="AD491" s="355"/>
      <c r="AE491" s="355"/>
      <c r="AF491" s="355"/>
      <c r="AG491" s="355"/>
      <c r="AH491" s="355"/>
      <c r="AI491" s="355"/>
      <c r="AJ491" s="355"/>
      <c r="AK491" s="355"/>
      <c r="AL491" s="355"/>
      <c r="AM491" s="355"/>
      <c r="AN491" s="355"/>
      <c r="AO491" s="355"/>
      <c r="AP491" s="355"/>
      <c r="AQ491" s="355"/>
      <c r="AR491" s="355"/>
      <c r="AS491" s="355"/>
      <c r="AT491" s="355"/>
      <c r="AU491" s="355"/>
      <c r="AV491" s="355"/>
      <c r="AW491" s="355"/>
      <c r="AX491" s="355"/>
      <c r="AY491" s="355"/>
      <c r="AZ491" s="355"/>
      <c r="BA491" s="355"/>
      <c r="BB491" s="355"/>
      <c r="BC491" s="355"/>
      <c r="BD491" s="355"/>
      <c r="BE491" s="355"/>
      <c r="BF491" s="355"/>
    </row>
    <row r="492" spans="1:58" ht="15.75" customHeight="1">
      <c r="A492" s="355"/>
      <c r="B492" s="355"/>
      <c r="C492" s="355"/>
      <c r="D492" s="355"/>
      <c r="E492" s="355"/>
      <c r="F492" s="355"/>
      <c r="G492" s="355"/>
      <c r="H492" s="355"/>
      <c r="I492" s="355"/>
      <c r="J492" s="355"/>
      <c r="K492" s="355"/>
      <c r="L492" s="355"/>
      <c r="M492" s="355"/>
      <c r="N492" s="355"/>
      <c r="O492" s="355"/>
      <c r="P492" s="355"/>
      <c r="Q492" s="355"/>
      <c r="R492" s="355"/>
      <c r="S492" s="355"/>
      <c r="T492" s="355"/>
      <c r="U492" s="355"/>
      <c r="V492" s="355"/>
      <c r="W492" s="355"/>
      <c r="X492" s="355"/>
      <c r="Y492" s="355"/>
      <c r="Z492" s="355"/>
      <c r="AA492" s="355"/>
      <c r="AB492" s="355"/>
      <c r="AC492" s="355"/>
      <c r="AD492" s="355"/>
      <c r="AE492" s="355"/>
      <c r="AF492" s="355"/>
      <c r="AG492" s="355"/>
      <c r="AH492" s="355"/>
      <c r="AI492" s="355"/>
      <c r="AJ492" s="355"/>
      <c r="AK492" s="355"/>
      <c r="AL492" s="355"/>
      <c r="AM492" s="355"/>
      <c r="AN492" s="355"/>
      <c r="AO492" s="355"/>
      <c r="AP492" s="355"/>
      <c r="AQ492" s="355"/>
      <c r="AR492" s="355"/>
      <c r="AS492" s="355"/>
      <c r="AT492" s="355"/>
      <c r="AU492" s="355"/>
      <c r="AV492" s="355"/>
      <c r="AW492" s="355"/>
      <c r="AX492" s="355"/>
      <c r="AY492" s="355"/>
      <c r="AZ492" s="355"/>
      <c r="BA492" s="355"/>
      <c r="BB492" s="355"/>
      <c r="BC492" s="355"/>
      <c r="BD492" s="355"/>
      <c r="BE492" s="355"/>
      <c r="BF492" s="355"/>
    </row>
    <row r="493" spans="1:58" ht="15.75" customHeight="1">
      <c r="A493" s="355"/>
      <c r="B493" s="355"/>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row>
    <row r="494" spans="1:58" ht="15.75" customHeight="1">
      <c r="A494" s="355"/>
      <c r="B494" s="355"/>
      <c r="C494" s="355"/>
      <c r="D494" s="355"/>
      <c r="E494" s="355"/>
      <c r="F494" s="355"/>
      <c r="G494" s="355"/>
      <c r="H494" s="355"/>
      <c r="I494" s="355"/>
      <c r="J494" s="355"/>
      <c r="K494" s="355"/>
      <c r="L494" s="355"/>
      <c r="M494" s="355"/>
      <c r="N494" s="355"/>
      <c r="O494" s="355"/>
      <c r="P494" s="355"/>
      <c r="Q494" s="355"/>
      <c r="R494" s="355"/>
      <c r="S494" s="355"/>
      <c r="T494" s="355"/>
      <c r="U494" s="355"/>
      <c r="V494" s="355"/>
      <c r="W494" s="355"/>
      <c r="X494" s="355"/>
      <c r="Y494" s="355"/>
      <c r="Z494" s="355"/>
      <c r="AA494" s="355"/>
      <c r="AB494" s="355"/>
      <c r="AC494" s="355"/>
      <c r="AD494" s="355"/>
      <c r="AE494" s="355"/>
      <c r="AF494" s="355"/>
      <c r="AG494" s="355"/>
      <c r="AH494" s="355"/>
      <c r="AI494" s="355"/>
      <c r="AJ494" s="355"/>
      <c r="AK494" s="355"/>
      <c r="AL494" s="355"/>
      <c r="AM494" s="355"/>
      <c r="AN494" s="355"/>
      <c r="AO494" s="355"/>
      <c r="AP494" s="355"/>
      <c r="AQ494" s="355"/>
      <c r="AR494" s="355"/>
      <c r="AS494" s="355"/>
      <c r="AT494" s="355"/>
      <c r="AU494" s="355"/>
      <c r="AV494" s="355"/>
      <c r="AW494" s="355"/>
      <c r="AX494" s="355"/>
      <c r="AY494" s="355"/>
      <c r="AZ494" s="355"/>
      <c r="BA494" s="355"/>
      <c r="BB494" s="355"/>
      <c r="BC494" s="355"/>
      <c r="BD494" s="355"/>
      <c r="BE494" s="355"/>
      <c r="BF494" s="355"/>
    </row>
    <row r="495" spans="1:58" ht="15.75" customHeight="1">
      <c r="A495" s="355"/>
      <c r="B495" s="355"/>
      <c r="C495" s="355"/>
      <c r="D495" s="355"/>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c r="AA495" s="355"/>
      <c r="AB495" s="355"/>
      <c r="AC495" s="355"/>
      <c r="AD495" s="355"/>
      <c r="AE495" s="355"/>
      <c r="AF495" s="355"/>
      <c r="AG495" s="355"/>
      <c r="AH495" s="355"/>
      <c r="AI495" s="355"/>
      <c r="AJ495" s="355"/>
      <c r="AK495" s="355"/>
      <c r="AL495" s="355"/>
      <c r="AM495" s="355"/>
      <c r="AN495" s="355"/>
      <c r="AO495" s="355"/>
      <c r="AP495" s="355"/>
      <c r="AQ495" s="355"/>
      <c r="AR495" s="355"/>
      <c r="AS495" s="355"/>
      <c r="AT495" s="355"/>
      <c r="AU495" s="355"/>
      <c r="AV495" s="355"/>
      <c r="AW495" s="355"/>
      <c r="AX495" s="355"/>
      <c r="AY495" s="355"/>
      <c r="AZ495" s="355"/>
      <c r="BA495" s="355"/>
      <c r="BB495" s="355"/>
      <c r="BC495" s="355"/>
      <c r="BD495" s="355"/>
      <c r="BE495" s="355"/>
      <c r="BF495" s="355"/>
    </row>
    <row r="496" spans="1:58" ht="15.75" customHeight="1">
      <c r="A496" s="355"/>
      <c r="B496" s="355"/>
      <c r="C496" s="355"/>
      <c r="D496" s="355"/>
      <c r="E496" s="355"/>
      <c r="F496" s="355"/>
      <c r="G496" s="355"/>
      <c r="H496" s="355"/>
      <c r="I496" s="355"/>
      <c r="J496" s="355"/>
      <c r="K496" s="355"/>
      <c r="L496" s="355"/>
      <c r="M496" s="355"/>
      <c r="N496" s="355"/>
      <c r="O496" s="355"/>
      <c r="P496" s="355"/>
      <c r="Q496" s="355"/>
      <c r="R496" s="355"/>
      <c r="S496" s="355"/>
      <c r="T496" s="355"/>
      <c r="U496" s="355"/>
      <c r="V496" s="355"/>
      <c r="W496" s="355"/>
      <c r="X496" s="355"/>
      <c r="Y496" s="355"/>
      <c r="Z496" s="355"/>
      <c r="AA496" s="355"/>
      <c r="AB496" s="355"/>
      <c r="AC496" s="355"/>
      <c r="AD496" s="355"/>
      <c r="AE496" s="355"/>
      <c r="AF496" s="355"/>
      <c r="AG496" s="355"/>
      <c r="AH496" s="355"/>
      <c r="AI496" s="355"/>
      <c r="AJ496" s="355"/>
      <c r="AK496" s="355"/>
      <c r="AL496" s="355"/>
      <c r="AM496" s="355"/>
      <c r="AN496" s="355"/>
      <c r="AO496" s="355"/>
      <c r="AP496" s="355"/>
      <c r="AQ496" s="355"/>
      <c r="AR496" s="355"/>
      <c r="AS496" s="355"/>
      <c r="AT496" s="355"/>
      <c r="AU496" s="355"/>
      <c r="AV496" s="355"/>
      <c r="AW496" s="355"/>
      <c r="AX496" s="355"/>
      <c r="AY496" s="355"/>
      <c r="AZ496" s="355"/>
      <c r="BA496" s="355"/>
      <c r="BB496" s="355"/>
      <c r="BC496" s="355"/>
      <c r="BD496" s="355"/>
      <c r="BE496" s="355"/>
      <c r="BF496" s="355"/>
    </row>
    <row r="497" spans="1:58" ht="15.75" customHeight="1">
      <c r="A497" s="355"/>
      <c r="B497" s="355"/>
      <c r="C497" s="355"/>
      <c r="D497" s="355"/>
      <c r="E497" s="355"/>
      <c r="F497" s="355"/>
      <c r="G497" s="355"/>
      <c r="H497" s="355"/>
      <c r="I497" s="355"/>
      <c r="J497" s="355"/>
      <c r="K497" s="355"/>
      <c r="L497" s="355"/>
      <c r="M497" s="355"/>
      <c r="N497" s="355"/>
      <c r="O497" s="355"/>
      <c r="P497" s="355"/>
      <c r="Q497" s="355"/>
      <c r="R497" s="355"/>
      <c r="S497" s="355"/>
      <c r="T497" s="355"/>
      <c r="U497" s="355"/>
      <c r="V497" s="355"/>
      <c r="W497" s="355"/>
      <c r="X497" s="355"/>
      <c r="Y497" s="355"/>
      <c r="Z497" s="355"/>
      <c r="AA497" s="355"/>
      <c r="AB497" s="355"/>
      <c r="AC497" s="355"/>
      <c r="AD497" s="355"/>
      <c r="AE497" s="355"/>
      <c r="AF497" s="355"/>
      <c r="AG497" s="355"/>
      <c r="AH497" s="355"/>
      <c r="AI497" s="355"/>
      <c r="AJ497" s="355"/>
      <c r="AK497" s="355"/>
      <c r="AL497" s="355"/>
      <c r="AM497" s="355"/>
      <c r="AN497" s="355"/>
      <c r="AO497" s="355"/>
      <c r="AP497" s="355"/>
      <c r="AQ497" s="355"/>
      <c r="AR497" s="355"/>
      <c r="AS497" s="355"/>
      <c r="AT497" s="355"/>
      <c r="AU497" s="355"/>
      <c r="AV497" s="355"/>
      <c r="AW497" s="355"/>
      <c r="AX497" s="355"/>
      <c r="AY497" s="355"/>
      <c r="AZ497" s="355"/>
      <c r="BA497" s="355"/>
      <c r="BB497" s="355"/>
      <c r="BC497" s="355"/>
      <c r="BD497" s="355"/>
      <c r="BE497" s="355"/>
      <c r="BF497" s="355"/>
    </row>
    <row r="498" spans="1:58" ht="15.75" customHeight="1">
      <c r="A498" s="355"/>
      <c r="B498" s="355"/>
      <c r="C498" s="355"/>
      <c r="D498" s="355"/>
      <c r="E498" s="355"/>
      <c r="F498" s="355"/>
      <c r="G498" s="355"/>
      <c r="H498" s="355"/>
      <c r="I498" s="355"/>
      <c r="J498" s="355"/>
      <c r="K498" s="355"/>
      <c r="L498" s="355"/>
      <c r="M498" s="355"/>
      <c r="N498" s="355"/>
      <c r="O498" s="355"/>
      <c r="P498" s="355"/>
      <c r="Q498" s="355"/>
      <c r="R498" s="355"/>
      <c r="S498" s="355"/>
      <c r="T498" s="355"/>
      <c r="U498" s="355"/>
      <c r="V498" s="355"/>
      <c r="W498" s="355"/>
      <c r="X498" s="355"/>
      <c r="Y498" s="355"/>
      <c r="Z498" s="355"/>
      <c r="AA498" s="355"/>
      <c r="AB498" s="355"/>
      <c r="AC498" s="355"/>
      <c r="AD498" s="355"/>
      <c r="AE498" s="355"/>
      <c r="AF498" s="355"/>
      <c r="AG498" s="355"/>
      <c r="AH498" s="355"/>
      <c r="AI498" s="355"/>
      <c r="AJ498" s="355"/>
      <c r="AK498" s="355"/>
      <c r="AL498" s="355"/>
      <c r="AM498" s="355"/>
      <c r="AN498" s="355"/>
      <c r="AO498" s="355"/>
      <c r="AP498" s="355"/>
      <c r="AQ498" s="355"/>
      <c r="AR498" s="355"/>
      <c r="AS498" s="355"/>
      <c r="AT498" s="355"/>
      <c r="AU498" s="355"/>
      <c r="AV498" s="355"/>
      <c r="AW498" s="355"/>
      <c r="AX498" s="355"/>
      <c r="AY498" s="355"/>
      <c r="AZ498" s="355"/>
      <c r="BA498" s="355"/>
      <c r="BB498" s="355"/>
      <c r="BC498" s="355"/>
      <c r="BD498" s="355"/>
      <c r="BE498" s="355"/>
      <c r="BF498" s="355"/>
    </row>
    <row r="499" spans="1:58" ht="15.75" customHeight="1">
      <c r="A499" s="355"/>
      <c r="B499" s="355"/>
      <c r="C499" s="355"/>
      <c r="D499" s="355"/>
      <c r="E499" s="355"/>
      <c r="F499" s="355"/>
      <c r="G499" s="355"/>
      <c r="H499" s="355"/>
      <c r="I499" s="355"/>
      <c r="J499" s="355"/>
      <c r="K499" s="355"/>
      <c r="L499" s="355"/>
      <c r="M499" s="355"/>
      <c r="N499" s="355"/>
      <c r="O499" s="355"/>
      <c r="P499" s="355"/>
      <c r="Q499" s="355"/>
      <c r="R499" s="355"/>
      <c r="S499" s="355"/>
      <c r="T499" s="355"/>
      <c r="U499" s="355"/>
      <c r="V499" s="355"/>
      <c r="W499" s="355"/>
      <c r="X499" s="355"/>
      <c r="Y499" s="355"/>
      <c r="Z499" s="355"/>
      <c r="AA499" s="355"/>
      <c r="AB499" s="355"/>
      <c r="AC499" s="355"/>
      <c r="AD499" s="355"/>
      <c r="AE499" s="355"/>
      <c r="AF499" s="355"/>
      <c r="AG499" s="355"/>
      <c r="AH499" s="355"/>
      <c r="AI499" s="355"/>
      <c r="AJ499" s="355"/>
      <c r="AK499" s="355"/>
      <c r="AL499" s="355"/>
      <c r="AM499" s="355"/>
      <c r="AN499" s="355"/>
      <c r="AO499" s="355"/>
      <c r="AP499" s="355"/>
      <c r="AQ499" s="355"/>
      <c r="AR499" s="355"/>
      <c r="AS499" s="355"/>
      <c r="AT499" s="355"/>
      <c r="AU499" s="355"/>
      <c r="AV499" s="355"/>
      <c r="AW499" s="355"/>
      <c r="AX499" s="355"/>
      <c r="AY499" s="355"/>
      <c r="AZ499" s="355"/>
      <c r="BA499" s="355"/>
      <c r="BB499" s="355"/>
      <c r="BC499" s="355"/>
      <c r="BD499" s="355"/>
      <c r="BE499" s="355"/>
      <c r="BF499" s="355"/>
    </row>
    <row r="500" spans="1:58" ht="15.75" customHeight="1">
      <c r="A500" s="355"/>
      <c r="B500" s="355"/>
      <c r="C500" s="355"/>
      <c r="D500" s="355"/>
      <c r="E500" s="355"/>
      <c r="F500" s="355"/>
      <c r="G500" s="355"/>
      <c r="H500" s="355"/>
      <c r="I500" s="355"/>
      <c r="J500" s="355"/>
      <c r="K500" s="355"/>
      <c r="L500" s="355"/>
      <c r="M500" s="355"/>
      <c r="N500" s="355"/>
      <c r="O500" s="355"/>
      <c r="P500" s="355"/>
      <c r="Q500" s="355"/>
      <c r="R500" s="355"/>
      <c r="S500" s="355"/>
      <c r="T500" s="355"/>
      <c r="U500" s="355"/>
      <c r="V500" s="355"/>
      <c r="W500" s="355"/>
      <c r="X500" s="355"/>
      <c r="Y500" s="355"/>
      <c r="Z500" s="355"/>
      <c r="AA500" s="355"/>
      <c r="AB500" s="355"/>
      <c r="AC500" s="355"/>
      <c r="AD500" s="355"/>
      <c r="AE500" s="355"/>
      <c r="AF500" s="355"/>
      <c r="AG500" s="355"/>
      <c r="AH500" s="355"/>
      <c r="AI500" s="355"/>
      <c r="AJ500" s="355"/>
      <c r="AK500" s="355"/>
      <c r="AL500" s="355"/>
      <c r="AM500" s="355"/>
      <c r="AN500" s="355"/>
      <c r="AO500" s="355"/>
      <c r="AP500" s="355"/>
      <c r="AQ500" s="355"/>
      <c r="AR500" s="355"/>
      <c r="AS500" s="355"/>
      <c r="AT500" s="355"/>
      <c r="AU500" s="355"/>
      <c r="AV500" s="355"/>
      <c r="AW500" s="355"/>
      <c r="AX500" s="355"/>
      <c r="AY500" s="355"/>
      <c r="AZ500" s="355"/>
      <c r="BA500" s="355"/>
      <c r="BB500" s="355"/>
      <c r="BC500" s="355"/>
      <c r="BD500" s="355"/>
      <c r="BE500" s="355"/>
      <c r="BF500" s="355"/>
    </row>
    <row r="501" spans="1:58" ht="15.75" customHeight="1">
      <c r="A501" s="355"/>
      <c r="B501" s="355"/>
      <c r="C501" s="355"/>
      <c r="D501" s="355"/>
      <c r="E501" s="355"/>
      <c r="F501" s="355"/>
      <c r="G501" s="355"/>
      <c r="H501" s="355"/>
      <c r="I501" s="355"/>
      <c r="J501" s="355"/>
      <c r="K501" s="355"/>
      <c r="L501" s="355"/>
      <c r="M501" s="355"/>
      <c r="N501" s="355"/>
      <c r="O501" s="355"/>
      <c r="P501" s="355"/>
      <c r="Q501" s="355"/>
      <c r="R501" s="355"/>
      <c r="S501" s="355"/>
      <c r="T501" s="355"/>
      <c r="U501" s="355"/>
      <c r="V501" s="355"/>
      <c r="W501" s="355"/>
      <c r="X501" s="355"/>
      <c r="Y501" s="355"/>
      <c r="Z501" s="355"/>
      <c r="AA501" s="355"/>
      <c r="AB501" s="355"/>
      <c r="AC501" s="355"/>
      <c r="AD501" s="355"/>
      <c r="AE501" s="355"/>
      <c r="AF501" s="355"/>
      <c r="AG501" s="355"/>
      <c r="AH501" s="355"/>
      <c r="AI501" s="355"/>
      <c r="AJ501" s="355"/>
      <c r="AK501" s="355"/>
      <c r="AL501" s="355"/>
      <c r="AM501" s="355"/>
      <c r="AN501" s="355"/>
      <c r="AO501" s="355"/>
      <c r="AP501" s="355"/>
      <c r="AQ501" s="355"/>
      <c r="AR501" s="355"/>
      <c r="AS501" s="355"/>
      <c r="AT501" s="355"/>
      <c r="AU501" s="355"/>
      <c r="AV501" s="355"/>
      <c r="AW501" s="355"/>
      <c r="AX501" s="355"/>
      <c r="AY501" s="355"/>
      <c r="AZ501" s="355"/>
      <c r="BA501" s="355"/>
      <c r="BB501" s="355"/>
      <c r="BC501" s="355"/>
      <c r="BD501" s="355"/>
      <c r="BE501" s="355"/>
      <c r="BF501" s="355"/>
    </row>
    <row r="502" spans="1:58" ht="15.75" customHeight="1">
      <c r="A502" s="355"/>
      <c r="B502" s="355"/>
      <c r="C502" s="355"/>
      <c r="D502" s="355"/>
      <c r="E502" s="355"/>
      <c r="F502" s="355"/>
      <c r="G502" s="355"/>
      <c r="H502" s="355"/>
      <c r="I502" s="355"/>
      <c r="J502" s="355"/>
      <c r="K502" s="355"/>
      <c r="L502" s="355"/>
      <c r="M502" s="355"/>
      <c r="N502" s="355"/>
      <c r="O502" s="355"/>
      <c r="P502" s="355"/>
      <c r="Q502" s="355"/>
      <c r="R502" s="355"/>
      <c r="S502" s="355"/>
      <c r="T502" s="355"/>
      <c r="U502" s="355"/>
      <c r="V502" s="355"/>
      <c r="W502" s="355"/>
      <c r="X502" s="355"/>
      <c r="Y502" s="355"/>
      <c r="Z502" s="355"/>
      <c r="AA502" s="355"/>
      <c r="AB502" s="355"/>
      <c r="AC502" s="355"/>
      <c r="AD502" s="355"/>
      <c r="AE502" s="355"/>
      <c r="AF502" s="355"/>
      <c r="AG502" s="355"/>
      <c r="AH502" s="355"/>
      <c r="AI502" s="355"/>
      <c r="AJ502" s="355"/>
      <c r="AK502" s="355"/>
      <c r="AL502" s="355"/>
      <c r="AM502" s="355"/>
      <c r="AN502" s="355"/>
      <c r="AO502" s="355"/>
      <c r="AP502" s="355"/>
      <c r="AQ502" s="355"/>
      <c r="AR502" s="355"/>
      <c r="AS502" s="355"/>
      <c r="AT502" s="355"/>
      <c r="AU502" s="355"/>
      <c r="AV502" s="355"/>
      <c r="AW502" s="355"/>
      <c r="AX502" s="355"/>
      <c r="AY502" s="355"/>
      <c r="AZ502" s="355"/>
      <c r="BA502" s="355"/>
      <c r="BB502" s="355"/>
      <c r="BC502" s="355"/>
      <c r="BD502" s="355"/>
      <c r="BE502" s="355"/>
      <c r="BF502" s="355"/>
    </row>
    <row r="503" spans="1:58" ht="15.75" customHeight="1">
      <c r="A503" s="355"/>
      <c r="B503" s="355"/>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c r="AS503" s="355"/>
      <c r="AT503" s="355"/>
      <c r="AU503" s="355"/>
      <c r="AV503" s="355"/>
      <c r="AW503" s="355"/>
      <c r="AX503" s="355"/>
      <c r="AY503" s="355"/>
      <c r="AZ503" s="355"/>
      <c r="BA503" s="355"/>
      <c r="BB503" s="355"/>
      <c r="BC503" s="355"/>
      <c r="BD503" s="355"/>
      <c r="BE503" s="355"/>
      <c r="BF503" s="355"/>
    </row>
    <row r="504" spans="1:58" ht="15.75" customHeight="1">
      <c r="A504" s="355"/>
      <c r="B504" s="355"/>
      <c r="C504" s="355"/>
      <c r="D504" s="355"/>
      <c r="E504" s="355"/>
      <c r="F504" s="355"/>
      <c r="G504" s="355"/>
      <c r="H504" s="355"/>
      <c r="I504" s="355"/>
      <c r="J504" s="355"/>
      <c r="K504" s="355"/>
      <c r="L504" s="355"/>
      <c r="M504" s="355"/>
      <c r="N504" s="355"/>
      <c r="O504" s="355"/>
      <c r="P504" s="355"/>
      <c r="Q504" s="355"/>
      <c r="R504" s="355"/>
      <c r="S504" s="355"/>
      <c r="T504" s="355"/>
      <c r="U504" s="355"/>
      <c r="V504" s="355"/>
      <c r="W504" s="355"/>
      <c r="X504" s="355"/>
      <c r="Y504" s="355"/>
      <c r="Z504" s="355"/>
      <c r="AA504" s="355"/>
      <c r="AB504" s="355"/>
      <c r="AC504" s="355"/>
      <c r="AD504" s="355"/>
      <c r="AE504" s="355"/>
      <c r="AF504" s="355"/>
      <c r="AG504" s="355"/>
      <c r="AH504" s="355"/>
      <c r="AI504" s="355"/>
      <c r="AJ504" s="355"/>
      <c r="AK504" s="355"/>
      <c r="AL504" s="355"/>
      <c r="AM504" s="355"/>
      <c r="AN504" s="355"/>
      <c r="AO504" s="355"/>
      <c r="AP504" s="355"/>
      <c r="AQ504" s="355"/>
      <c r="AR504" s="355"/>
      <c r="AS504" s="355"/>
      <c r="AT504" s="355"/>
      <c r="AU504" s="355"/>
      <c r="AV504" s="355"/>
      <c r="AW504" s="355"/>
      <c r="AX504" s="355"/>
      <c r="AY504" s="355"/>
      <c r="AZ504" s="355"/>
      <c r="BA504" s="355"/>
      <c r="BB504" s="355"/>
      <c r="BC504" s="355"/>
      <c r="BD504" s="355"/>
      <c r="BE504" s="355"/>
      <c r="BF504" s="355"/>
    </row>
    <row r="505" spans="1:58" ht="15.75" customHeight="1">
      <c r="A505" s="355"/>
      <c r="B505" s="355"/>
      <c r="C505" s="355"/>
      <c r="D505" s="355"/>
      <c r="E505" s="355"/>
      <c r="F505" s="355"/>
      <c r="G505" s="355"/>
      <c r="H505" s="355"/>
      <c r="I505" s="355"/>
      <c r="J505" s="355"/>
      <c r="K505" s="355"/>
      <c r="L505" s="355"/>
      <c r="M505" s="355"/>
      <c r="N505" s="355"/>
      <c r="O505" s="355"/>
      <c r="P505" s="355"/>
      <c r="Q505" s="355"/>
      <c r="R505" s="355"/>
      <c r="S505" s="355"/>
      <c r="T505" s="355"/>
      <c r="U505" s="355"/>
      <c r="V505" s="355"/>
      <c r="W505" s="355"/>
      <c r="X505" s="355"/>
      <c r="Y505" s="355"/>
      <c r="Z505" s="355"/>
      <c r="AA505" s="355"/>
      <c r="AB505" s="355"/>
      <c r="AC505" s="355"/>
      <c r="AD505" s="355"/>
      <c r="AE505" s="355"/>
      <c r="AF505" s="355"/>
      <c r="AG505" s="355"/>
      <c r="AH505" s="355"/>
      <c r="AI505" s="355"/>
      <c r="AJ505" s="355"/>
      <c r="AK505" s="355"/>
      <c r="AL505" s="355"/>
      <c r="AM505" s="355"/>
      <c r="AN505" s="355"/>
      <c r="AO505" s="355"/>
      <c r="AP505" s="355"/>
      <c r="AQ505" s="355"/>
      <c r="AR505" s="355"/>
      <c r="AS505" s="355"/>
      <c r="AT505" s="355"/>
      <c r="AU505" s="355"/>
      <c r="AV505" s="355"/>
      <c r="AW505" s="355"/>
      <c r="AX505" s="355"/>
      <c r="AY505" s="355"/>
      <c r="AZ505" s="355"/>
      <c r="BA505" s="355"/>
      <c r="BB505" s="355"/>
      <c r="BC505" s="355"/>
      <c r="BD505" s="355"/>
      <c r="BE505" s="355"/>
      <c r="BF505" s="355"/>
    </row>
    <row r="506" spans="1:58" ht="15.75" customHeight="1">
      <c r="A506" s="355"/>
      <c r="B506" s="355"/>
      <c r="C506" s="355"/>
      <c r="D506" s="355"/>
      <c r="E506" s="355"/>
      <c r="F506" s="355"/>
      <c r="G506" s="355"/>
      <c r="H506" s="355"/>
      <c r="I506" s="355"/>
      <c r="J506" s="355"/>
      <c r="K506" s="355"/>
      <c r="L506" s="355"/>
      <c r="M506" s="355"/>
      <c r="N506" s="355"/>
      <c r="O506" s="355"/>
      <c r="P506" s="355"/>
      <c r="Q506" s="355"/>
      <c r="R506" s="355"/>
      <c r="S506" s="355"/>
      <c r="T506" s="355"/>
      <c r="U506" s="355"/>
      <c r="V506" s="355"/>
      <c r="W506" s="355"/>
      <c r="X506" s="355"/>
      <c r="Y506" s="355"/>
      <c r="Z506" s="355"/>
      <c r="AA506" s="355"/>
      <c r="AB506" s="355"/>
      <c r="AC506" s="355"/>
      <c r="AD506" s="355"/>
      <c r="AE506" s="355"/>
      <c r="AF506" s="355"/>
      <c r="AG506" s="355"/>
      <c r="AH506" s="355"/>
      <c r="AI506" s="355"/>
      <c r="AJ506" s="355"/>
      <c r="AK506" s="355"/>
      <c r="AL506" s="355"/>
      <c r="AM506" s="355"/>
      <c r="AN506" s="355"/>
      <c r="AO506" s="355"/>
      <c r="AP506" s="355"/>
      <c r="AQ506" s="355"/>
      <c r="AR506" s="355"/>
      <c r="AS506" s="355"/>
      <c r="AT506" s="355"/>
      <c r="AU506" s="355"/>
      <c r="AV506" s="355"/>
      <c r="AW506" s="355"/>
      <c r="AX506" s="355"/>
      <c r="AY506" s="355"/>
      <c r="AZ506" s="355"/>
      <c r="BA506" s="355"/>
      <c r="BB506" s="355"/>
      <c r="BC506" s="355"/>
      <c r="BD506" s="355"/>
      <c r="BE506" s="355"/>
      <c r="BF506" s="355"/>
    </row>
    <row r="507" spans="1:58" ht="15.75" customHeight="1">
      <c r="A507" s="355"/>
      <c r="B507" s="355"/>
      <c r="C507" s="355"/>
      <c r="D507" s="355"/>
      <c r="E507" s="355"/>
      <c r="F507" s="355"/>
      <c r="G507" s="355"/>
      <c r="H507" s="355"/>
      <c r="I507" s="355"/>
      <c r="J507" s="355"/>
      <c r="K507" s="355"/>
      <c r="L507" s="355"/>
      <c r="M507" s="355"/>
      <c r="N507" s="355"/>
      <c r="O507" s="355"/>
      <c r="P507" s="355"/>
      <c r="Q507" s="355"/>
      <c r="R507" s="355"/>
      <c r="S507" s="355"/>
      <c r="T507" s="355"/>
      <c r="U507" s="355"/>
      <c r="V507" s="355"/>
      <c r="W507" s="355"/>
      <c r="X507" s="355"/>
      <c r="Y507" s="355"/>
      <c r="Z507" s="355"/>
      <c r="AA507" s="355"/>
      <c r="AB507" s="355"/>
      <c r="AC507" s="355"/>
      <c r="AD507" s="355"/>
      <c r="AE507" s="355"/>
      <c r="AF507" s="355"/>
      <c r="AG507" s="355"/>
      <c r="AH507" s="355"/>
      <c r="AI507" s="355"/>
      <c r="AJ507" s="355"/>
      <c r="AK507" s="355"/>
      <c r="AL507" s="355"/>
      <c r="AM507" s="355"/>
      <c r="AN507" s="355"/>
      <c r="AO507" s="355"/>
      <c r="AP507" s="355"/>
      <c r="AQ507" s="355"/>
      <c r="AR507" s="355"/>
      <c r="AS507" s="355"/>
      <c r="AT507" s="355"/>
      <c r="AU507" s="355"/>
      <c r="AV507" s="355"/>
      <c r="AW507" s="355"/>
      <c r="AX507" s="355"/>
      <c r="AY507" s="355"/>
      <c r="AZ507" s="355"/>
      <c r="BA507" s="355"/>
      <c r="BB507" s="355"/>
      <c r="BC507" s="355"/>
      <c r="BD507" s="355"/>
      <c r="BE507" s="355"/>
      <c r="BF507" s="355"/>
    </row>
    <row r="508" spans="1:58" ht="15.75" customHeight="1">
      <c r="A508" s="355"/>
      <c r="B508" s="355"/>
      <c r="C508" s="355"/>
      <c r="D508" s="355"/>
      <c r="E508" s="355"/>
      <c r="F508" s="355"/>
      <c r="G508" s="355"/>
      <c r="H508" s="355"/>
      <c r="I508" s="355"/>
      <c r="J508" s="355"/>
      <c r="K508" s="355"/>
      <c r="L508" s="355"/>
      <c r="M508" s="355"/>
      <c r="N508" s="355"/>
      <c r="O508" s="355"/>
      <c r="P508" s="355"/>
      <c r="Q508" s="355"/>
      <c r="R508" s="355"/>
      <c r="S508" s="355"/>
      <c r="T508" s="355"/>
      <c r="U508" s="355"/>
      <c r="V508" s="355"/>
      <c r="W508" s="355"/>
      <c r="X508" s="355"/>
      <c r="Y508" s="355"/>
      <c r="Z508" s="355"/>
      <c r="AA508" s="355"/>
      <c r="AB508" s="355"/>
      <c r="AC508" s="355"/>
      <c r="AD508" s="355"/>
      <c r="AE508" s="355"/>
      <c r="AF508" s="355"/>
      <c r="AG508" s="355"/>
      <c r="AH508" s="355"/>
      <c r="AI508" s="355"/>
      <c r="AJ508" s="355"/>
      <c r="AK508" s="355"/>
      <c r="AL508" s="355"/>
      <c r="AM508" s="355"/>
      <c r="AN508" s="355"/>
      <c r="AO508" s="355"/>
      <c r="AP508" s="355"/>
      <c r="AQ508" s="355"/>
      <c r="AR508" s="355"/>
      <c r="AS508" s="355"/>
      <c r="AT508" s="355"/>
      <c r="AU508" s="355"/>
      <c r="AV508" s="355"/>
      <c r="AW508" s="355"/>
      <c r="AX508" s="355"/>
      <c r="AY508" s="355"/>
      <c r="AZ508" s="355"/>
      <c r="BA508" s="355"/>
      <c r="BB508" s="355"/>
      <c r="BC508" s="355"/>
      <c r="BD508" s="355"/>
      <c r="BE508" s="355"/>
      <c r="BF508" s="355"/>
    </row>
    <row r="509" spans="1:58" ht="15.75" customHeight="1">
      <c r="A509" s="355"/>
      <c r="B509" s="355"/>
      <c r="C509" s="355"/>
      <c r="D509" s="355"/>
      <c r="E509" s="355"/>
      <c r="F509" s="355"/>
      <c r="G509" s="355"/>
      <c r="H509" s="355"/>
      <c r="I509" s="355"/>
      <c r="J509" s="355"/>
      <c r="K509" s="355"/>
      <c r="L509" s="355"/>
      <c r="M509" s="355"/>
      <c r="N509" s="355"/>
      <c r="O509" s="355"/>
      <c r="P509" s="355"/>
      <c r="Q509" s="355"/>
      <c r="R509" s="355"/>
      <c r="S509" s="355"/>
      <c r="T509" s="355"/>
      <c r="U509" s="355"/>
      <c r="V509" s="355"/>
      <c r="W509" s="355"/>
      <c r="X509" s="355"/>
      <c r="Y509" s="355"/>
      <c r="Z509" s="355"/>
      <c r="AA509" s="355"/>
      <c r="AB509" s="355"/>
      <c r="AC509" s="355"/>
      <c r="AD509" s="355"/>
      <c r="AE509" s="355"/>
      <c r="AF509" s="355"/>
      <c r="AG509" s="355"/>
      <c r="AH509" s="355"/>
      <c r="AI509" s="355"/>
      <c r="AJ509" s="355"/>
      <c r="AK509" s="355"/>
      <c r="AL509" s="355"/>
      <c r="AM509" s="355"/>
      <c r="AN509" s="355"/>
      <c r="AO509" s="355"/>
      <c r="AP509" s="355"/>
      <c r="AQ509" s="355"/>
      <c r="AR509" s="355"/>
      <c r="AS509" s="355"/>
      <c r="AT509" s="355"/>
      <c r="AU509" s="355"/>
      <c r="AV509" s="355"/>
      <c r="AW509" s="355"/>
      <c r="AX509" s="355"/>
      <c r="AY509" s="355"/>
      <c r="AZ509" s="355"/>
      <c r="BA509" s="355"/>
      <c r="BB509" s="355"/>
      <c r="BC509" s="355"/>
      <c r="BD509" s="355"/>
      <c r="BE509" s="355"/>
      <c r="BF509" s="355"/>
    </row>
    <row r="510" spans="1:58" ht="15.75" customHeight="1">
      <c r="A510" s="355"/>
      <c r="B510" s="355"/>
      <c r="C510" s="355"/>
      <c r="D510" s="355"/>
      <c r="E510" s="355"/>
      <c r="F510" s="355"/>
      <c r="G510" s="355"/>
      <c r="H510" s="355"/>
      <c r="I510" s="355"/>
      <c r="J510" s="355"/>
      <c r="K510" s="355"/>
      <c r="L510" s="355"/>
      <c r="M510" s="355"/>
      <c r="N510" s="355"/>
      <c r="O510" s="355"/>
      <c r="P510" s="355"/>
      <c r="Q510" s="355"/>
      <c r="R510" s="355"/>
      <c r="S510" s="355"/>
      <c r="T510" s="355"/>
      <c r="U510" s="355"/>
      <c r="V510" s="355"/>
      <c r="W510" s="355"/>
      <c r="X510" s="355"/>
      <c r="Y510" s="355"/>
      <c r="Z510" s="355"/>
      <c r="AA510" s="355"/>
      <c r="AB510" s="355"/>
      <c r="AC510" s="355"/>
      <c r="AD510" s="355"/>
      <c r="AE510" s="355"/>
      <c r="AF510" s="355"/>
      <c r="AG510" s="355"/>
      <c r="AH510" s="355"/>
      <c r="AI510" s="355"/>
      <c r="AJ510" s="355"/>
      <c r="AK510" s="355"/>
      <c r="AL510" s="355"/>
      <c r="AM510" s="355"/>
      <c r="AN510" s="355"/>
      <c r="AO510" s="355"/>
      <c r="AP510" s="355"/>
      <c r="AQ510" s="355"/>
      <c r="AR510" s="355"/>
      <c r="AS510" s="355"/>
      <c r="AT510" s="355"/>
      <c r="AU510" s="355"/>
      <c r="AV510" s="355"/>
      <c r="AW510" s="355"/>
      <c r="AX510" s="355"/>
      <c r="AY510" s="355"/>
      <c r="AZ510" s="355"/>
      <c r="BA510" s="355"/>
      <c r="BB510" s="355"/>
      <c r="BC510" s="355"/>
      <c r="BD510" s="355"/>
      <c r="BE510" s="355"/>
      <c r="BF510" s="355"/>
    </row>
    <row r="511" spans="1:58" ht="15.75" customHeight="1">
      <c r="A511" s="355"/>
      <c r="B511" s="355"/>
      <c r="C511" s="355"/>
      <c r="D511" s="355"/>
      <c r="E511" s="355"/>
      <c r="F511" s="355"/>
      <c r="G511" s="355"/>
      <c r="H511" s="355"/>
      <c r="I511" s="355"/>
      <c r="J511" s="355"/>
      <c r="K511" s="355"/>
      <c r="L511" s="355"/>
      <c r="M511" s="355"/>
      <c r="N511" s="355"/>
      <c r="O511" s="355"/>
      <c r="P511" s="355"/>
      <c r="Q511" s="355"/>
      <c r="R511" s="355"/>
      <c r="S511" s="355"/>
      <c r="T511" s="355"/>
      <c r="U511" s="355"/>
      <c r="V511" s="355"/>
      <c r="W511" s="355"/>
      <c r="X511" s="355"/>
      <c r="Y511" s="355"/>
      <c r="Z511" s="355"/>
      <c r="AA511" s="355"/>
      <c r="AB511" s="355"/>
      <c r="AC511" s="355"/>
      <c r="AD511" s="355"/>
      <c r="AE511" s="355"/>
      <c r="AF511" s="355"/>
      <c r="AG511" s="355"/>
      <c r="AH511" s="355"/>
      <c r="AI511" s="355"/>
      <c r="AJ511" s="355"/>
      <c r="AK511" s="355"/>
      <c r="AL511" s="355"/>
      <c r="AM511" s="355"/>
      <c r="AN511" s="355"/>
      <c r="AO511" s="355"/>
      <c r="AP511" s="355"/>
      <c r="AQ511" s="355"/>
      <c r="AR511" s="355"/>
      <c r="AS511" s="355"/>
      <c r="AT511" s="355"/>
      <c r="AU511" s="355"/>
      <c r="AV511" s="355"/>
      <c r="AW511" s="355"/>
      <c r="AX511" s="355"/>
      <c r="AY511" s="355"/>
      <c r="AZ511" s="355"/>
      <c r="BA511" s="355"/>
      <c r="BB511" s="355"/>
      <c r="BC511" s="355"/>
      <c r="BD511" s="355"/>
      <c r="BE511" s="355"/>
      <c r="BF511" s="355"/>
    </row>
    <row r="512" spans="1:58" ht="15.75" customHeight="1">
      <c r="A512" s="355"/>
      <c r="B512" s="355"/>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c r="AS512" s="355"/>
      <c r="AT512" s="355"/>
      <c r="AU512" s="355"/>
      <c r="AV512" s="355"/>
      <c r="AW512" s="355"/>
      <c r="AX512" s="355"/>
      <c r="AY512" s="355"/>
      <c r="AZ512" s="355"/>
      <c r="BA512" s="355"/>
      <c r="BB512" s="355"/>
      <c r="BC512" s="355"/>
      <c r="BD512" s="355"/>
      <c r="BE512" s="355"/>
      <c r="BF512" s="355"/>
    </row>
    <row r="513" spans="1:58" ht="15.75" customHeight="1">
      <c r="A513" s="355"/>
      <c r="B513" s="355"/>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5"/>
      <c r="BC513" s="355"/>
      <c r="BD513" s="355"/>
      <c r="BE513" s="355"/>
      <c r="BF513" s="355"/>
    </row>
    <row r="514" spans="1:58" ht="15.75" customHeight="1">
      <c r="A514" s="355"/>
      <c r="B514" s="355"/>
      <c r="C514" s="355"/>
      <c r="D514" s="355"/>
      <c r="E514" s="355"/>
      <c r="F514" s="355"/>
      <c r="G514" s="355"/>
      <c r="H514" s="355"/>
      <c r="I514" s="355"/>
      <c r="J514" s="355"/>
      <c r="K514" s="355"/>
      <c r="L514" s="355"/>
      <c r="M514" s="355"/>
      <c r="N514" s="355"/>
      <c r="O514" s="355"/>
      <c r="P514" s="355"/>
      <c r="Q514" s="355"/>
      <c r="R514" s="355"/>
      <c r="S514" s="355"/>
      <c r="T514" s="355"/>
      <c r="U514" s="355"/>
      <c r="V514" s="355"/>
      <c r="W514" s="355"/>
      <c r="X514" s="355"/>
      <c r="Y514" s="355"/>
      <c r="Z514" s="355"/>
      <c r="AA514" s="355"/>
      <c r="AB514" s="355"/>
      <c r="AC514" s="355"/>
      <c r="AD514" s="355"/>
      <c r="AE514" s="355"/>
      <c r="AF514" s="355"/>
      <c r="AG514" s="355"/>
      <c r="AH514" s="355"/>
      <c r="AI514" s="355"/>
      <c r="AJ514" s="355"/>
      <c r="AK514" s="355"/>
      <c r="AL514" s="355"/>
      <c r="AM514" s="355"/>
      <c r="AN514" s="355"/>
      <c r="AO514" s="355"/>
      <c r="AP514" s="355"/>
      <c r="AQ514" s="355"/>
      <c r="AR514" s="355"/>
      <c r="AS514" s="355"/>
      <c r="AT514" s="355"/>
      <c r="AU514" s="355"/>
      <c r="AV514" s="355"/>
      <c r="AW514" s="355"/>
      <c r="AX514" s="355"/>
      <c r="AY514" s="355"/>
      <c r="AZ514" s="355"/>
      <c r="BA514" s="355"/>
      <c r="BB514" s="355"/>
      <c r="BC514" s="355"/>
      <c r="BD514" s="355"/>
      <c r="BE514" s="355"/>
      <c r="BF514" s="355"/>
    </row>
    <row r="515" spans="1:58" ht="15.75" customHeight="1">
      <c r="A515" s="355"/>
      <c r="B515" s="355"/>
      <c r="C515" s="355"/>
      <c r="D515" s="355"/>
      <c r="E515" s="355"/>
      <c r="F515" s="355"/>
      <c r="G515" s="355"/>
      <c r="H515" s="355"/>
      <c r="I515" s="355"/>
      <c r="J515" s="355"/>
      <c r="K515" s="355"/>
      <c r="L515" s="355"/>
      <c r="M515" s="355"/>
      <c r="N515" s="355"/>
      <c r="O515" s="355"/>
      <c r="P515" s="355"/>
      <c r="Q515" s="355"/>
      <c r="R515" s="355"/>
      <c r="S515" s="355"/>
      <c r="T515" s="355"/>
      <c r="U515" s="355"/>
      <c r="V515" s="355"/>
      <c r="W515" s="355"/>
      <c r="X515" s="355"/>
      <c r="Y515" s="355"/>
      <c r="Z515" s="355"/>
      <c r="AA515" s="355"/>
      <c r="AB515" s="355"/>
      <c r="AC515" s="355"/>
      <c r="AD515" s="355"/>
      <c r="AE515" s="355"/>
      <c r="AF515" s="355"/>
      <c r="AG515" s="355"/>
      <c r="AH515" s="355"/>
      <c r="AI515" s="355"/>
      <c r="AJ515" s="355"/>
      <c r="AK515" s="355"/>
      <c r="AL515" s="355"/>
      <c r="AM515" s="355"/>
      <c r="AN515" s="355"/>
      <c r="AO515" s="355"/>
      <c r="AP515" s="355"/>
      <c r="AQ515" s="355"/>
      <c r="AR515" s="355"/>
      <c r="AS515" s="355"/>
      <c r="AT515" s="355"/>
      <c r="AU515" s="355"/>
      <c r="AV515" s="355"/>
      <c r="AW515" s="355"/>
      <c r="AX515" s="355"/>
      <c r="AY515" s="355"/>
      <c r="AZ515" s="355"/>
      <c r="BA515" s="355"/>
      <c r="BB515" s="355"/>
      <c r="BC515" s="355"/>
      <c r="BD515" s="355"/>
      <c r="BE515" s="355"/>
      <c r="BF515" s="355"/>
    </row>
    <row r="516" spans="1:58" ht="15.75" customHeight="1">
      <c r="A516" s="355"/>
      <c r="B516" s="355"/>
      <c r="C516" s="355"/>
      <c r="D516" s="355"/>
      <c r="E516" s="355"/>
      <c r="F516" s="355"/>
      <c r="G516" s="355"/>
      <c r="H516" s="355"/>
      <c r="I516" s="355"/>
      <c r="J516" s="355"/>
      <c r="K516" s="355"/>
      <c r="L516" s="355"/>
      <c r="M516" s="355"/>
      <c r="N516" s="355"/>
      <c r="O516" s="355"/>
      <c r="P516" s="355"/>
      <c r="Q516" s="355"/>
      <c r="R516" s="355"/>
      <c r="S516" s="355"/>
      <c r="T516" s="355"/>
      <c r="U516" s="355"/>
      <c r="V516" s="355"/>
      <c r="W516" s="355"/>
      <c r="X516" s="355"/>
      <c r="Y516" s="355"/>
      <c r="Z516" s="355"/>
      <c r="AA516" s="355"/>
      <c r="AB516" s="355"/>
      <c r="AC516" s="355"/>
      <c r="AD516" s="355"/>
      <c r="AE516" s="355"/>
      <c r="AF516" s="355"/>
      <c r="AG516" s="355"/>
      <c r="AH516" s="355"/>
      <c r="AI516" s="355"/>
      <c r="AJ516" s="355"/>
      <c r="AK516" s="355"/>
      <c r="AL516" s="355"/>
      <c r="AM516" s="355"/>
      <c r="AN516" s="355"/>
      <c r="AO516" s="355"/>
      <c r="AP516" s="355"/>
      <c r="AQ516" s="355"/>
      <c r="AR516" s="355"/>
      <c r="AS516" s="355"/>
      <c r="AT516" s="355"/>
      <c r="AU516" s="355"/>
      <c r="AV516" s="355"/>
      <c r="AW516" s="355"/>
      <c r="AX516" s="355"/>
      <c r="AY516" s="355"/>
      <c r="AZ516" s="355"/>
      <c r="BA516" s="355"/>
      <c r="BB516" s="355"/>
      <c r="BC516" s="355"/>
      <c r="BD516" s="355"/>
      <c r="BE516" s="355"/>
      <c r="BF516" s="355"/>
    </row>
    <row r="517" spans="1:58" ht="15.75" customHeight="1">
      <c r="A517" s="355"/>
      <c r="B517" s="355"/>
      <c r="C517" s="355"/>
      <c r="D517" s="355"/>
      <c r="E517" s="355"/>
      <c r="F517" s="355"/>
      <c r="G517" s="355"/>
      <c r="H517" s="355"/>
      <c r="I517" s="355"/>
      <c r="J517" s="355"/>
      <c r="K517" s="355"/>
      <c r="L517" s="355"/>
      <c r="M517" s="355"/>
      <c r="N517" s="355"/>
      <c r="O517" s="355"/>
      <c r="P517" s="355"/>
      <c r="Q517" s="355"/>
      <c r="R517" s="355"/>
      <c r="S517" s="355"/>
      <c r="T517" s="355"/>
      <c r="U517" s="355"/>
      <c r="V517" s="355"/>
      <c r="W517" s="355"/>
      <c r="X517" s="355"/>
      <c r="Y517" s="355"/>
      <c r="Z517" s="355"/>
      <c r="AA517" s="355"/>
      <c r="AB517" s="355"/>
      <c r="AC517" s="355"/>
      <c r="AD517" s="355"/>
      <c r="AE517" s="355"/>
      <c r="AF517" s="355"/>
      <c r="AG517" s="355"/>
      <c r="AH517" s="355"/>
      <c r="AI517" s="355"/>
      <c r="AJ517" s="355"/>
      <c r="AK517" s="355"/>
      <c r="AL517" s="355"/>
      <c r="AM517" s="355"/>
      <c r="AN517" s="355"/>
      <c r="AO517" s="355"/>
      <c r="AP517" s="355"/>
      <c r="AQ517" s="355"/>
      <c r="AR517" s="355"/>
      <c r="AS517" s="355"/>
      <c r="AT517" s="355"/>
      <c r="AU517" s="355"/>
      <c r="AV517" s="355"/>
      <c r="AW517" s="355"/>
      <c r="AX517" s="355"/>
      <c r="AY517" s="355"/>
      <c r="AZ517" s="355"/>
      <c r="BA517" s="355"/>
      <c r="BB517" s="355"/>
      <c r="BC517" s="355"/>
      <c r="BD517" s="355"/>
      <c r="BE517" s="355"/>
      <c r="BF517" s="355"/>
    </row>
    <row r="518" spans="1:58" ht="15.75" customHeight="1">
      <c r="A518" s="355"/>
      <c r="B518" s="355"/>
      <c r="C518" s="355"/>
      <c r="D518" s="355"/>
      <c r="E518" s="355"/>
      <c r="F518" s="355"/>
      <c r="G518" s="355"/>
      <c r="H518" s="355"/>
      <c r="I518" s="355"/>
      <c r="J518" s="355"/>
      <c r="K518" s="355"/>
      <c r="L518" s="355"/>
      <c r="M518" s="355"/>
      <c r="N518" s="355"/>
      <c r="O518" s="355"/>
      <c r="P518" s="355"/>
      <c r="Q518" s="355"/>
      <c r="R518" s="355"/>
      <c r="S518" s="355"/>
      <c r="T518" s="355"/>
      <c r="U518" s="355"/>
      <c r="V518" s="355"/>
      <c r="W518" s="355"/>
      <c r="X518" s="355"/>
      <c r="Y518" s="355"/>
      <c r="Z518" s="355"/>
      <c r="AA518" s="355"/>
      <c r="AB518" s="355"/>
      <c r="AC518" s="355"/>
      <c r="AD518" s="355"/>
      <c r="AE518" s="355"/>
      <c r="AF518" s="355"/>
      <c r="AG518" s="355"/>
      <c r="AH518" s="355"/>
      <c r="AI518" s="355"/>
      <c r="AJ518" s="355"/>
      <c r="AK518" s="355"/>
      <c r="AL518" s="355"/>
      <c r="AM518" s="355"/>
      <c r="AN518" s="355"/>
      <c r="AO518" s="355"/>
      <c r="AP518" s="355"/>
      <c r="AQ518" s="355"/>
      <c r="AR518" s="355"/>
      <c r="AS518" s="355"/>
      <c r="AT518" s="355"/>
      <c r="AU518" s="355"/>
      <c r="AV518" s="355"/>
      <c r="AW518" s="355"/>
      <c r="AX518" s="355"/>
      <c r="AY518" s="355"/>
      <c r="AZ518" s="355"/>
      <c r="BA518" s="355"/>
      <c r="BB518" s="355"/>
      <c r="BC518" s="355"/>
      <c r="BD518" s="355"/>
      <c r="BE518" s="355"/>
      <c r="BF518" s="355"/>
    </row>
    <row r="519" spans="1:58" ht="15.75" customHeight="1">
      <c r="A519" s="355"/>
      <c r="B519" s="355"/>
      <c r="C519" s="355"/>
      <c r="D519" s="355"/>
      <c r="E519" s="355"/>
      <c r="F519" s="355"/>
      <c r="G519" s="355"/>
      <c r="H519" s="355"/>
      <c r="I519" s="355"/>
      <c r="J519" s="355"/>
      <c r="K519" s="355"/>
      <c r="L519" s="355"/>
      <c r="M519" s="355"/>
      <c r="N519" s="355"/>
      <c r="O519" s="355"/>
      <c r="P519" s="355"/>
      <c r="Q519" s="355"/>
      <c r="R519" s="355"/>
      <c r="S519" s="355"/>
      <c r="T519" s="355"/>
      <c r="U519" s="355"/>
      <c r="V519" s="355"/>
      <c r="W519" s="355"/>
      <c r="X519" s="355"/>
      <c r="Y519" s="355"/>
      <c r="Z519" s="355"/>
      <c r="AA519" s="355"/>
      <c r="AB519" s="355"/>
      <c r="AC519" s="355"/>
      <c r="AD519" s="355"/>
      <c r="AE519" s="355"/>
      <c r="AF519" s="355"/>
      <c r="AG519" s="355"/>
      <c r="AH519" s="355"/>
      <c r="AI519" s="355"/>
      <c r="AJ519" s="355"/>
      <c r="AK519" s="355"/>
      <c r="AL519" s="355"/>
      <c r="AM519" s="355"/>
      <c r="AN519" s="355"/>
      <c r="AO519" s="355"/>
      <c r="AP519" s="355"/>
      <c r="AQ519" s="355"/>
      <c r="AR519" s="355"/>
      <c r="AS519" s="355"/>
      <c r="AT519" s="355"/>
      <c r="AU519" s="355"/>
      <c r="AV519" s="355"/>
      <c r="AW519" s="355"/>
      <c r="AX519" s="355"/>
      <c r="AY519" s="355"/>
      <c r="AZ519" s="355"/>
      <c r="BA519" s="355"/>
      <c r="BB519" s="355"/>
      <c r="BC519" s="355"/>
      <c r="BD519" s="355"/>
      <c r="BE519" s="355"/>
      <c r="BF519" s="355"/>
    </row>
    <row r="520" spans="1:58" ht="15.75" customHeight="1">
      <c r="A520" s="355"/>
      <c r="B520" s="355"/>
      <c r="C520" s="355"/>
      <c r="D520" s="355"/>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c r="AA520" s="355"/>
      <c r="AB520" s="355"/>
      <c r="AC520" s="355"/>
      <c r="AD520" s="355"/>
      <c r="AE520" s="355"/>
      <c r="AF520" s="355"/>
      <c r="AG520" s="355"/>
      <c r="AH520" s="355"/>
      <c r="AI520" s="355"/>
      <c r="AJ520" s="355"/>
      <c r="AK520" s="355"/>
      <c r="AL520" s="355"/>
      <c r="AM520" s="355"/>
      <c r="AN520" s="355"/>
      <c r="AO520" s="355"/>
      <c r="AP520" s="355"/>
      <c r="AQ520" s="355"/>
      <c r="AR520" s="355"/>
      <c r="AS520" s="355"/>
      <c r="AT520" s="355"/>
      <c r="AU520" s="355"/>
      <c r="AV520" s="355"/>
      <c r="AW520" s="355"/>
      <c r="AX520" s="355"/>
      <c r="AY520" s="355"/>
      <c r="AZ520" s="355"/>
      <c r="BA520" s="355"/>
      <c r="BB520" s="355"/>
      <c r="BC520" s="355"/>
      <c r="BD520" s="355"/>
      <c r="BE520" s="355"/>
      <c r="BF520" s="355"/>
    </row>
    <row r="521" spans="1:58" ht="15.75" customHeight="1">
      <c r="A521" s="355"/>
      <c r="B521" s="355"/>
      <c r="C521" s="355"/>
      <c r="D521" s="355"/>
      <c r="E521" s="355"/>
      <c r="F521" s="355"/>
      <c r="G521" s="355"/>
      <c r="H521" s="355"/>
      <c r="I521" s="355"/>
      <c r="J521" s="355"/>
      <c r="K521" s="355"/>
      <c r="L521" s="355"/>
      <c r="M521" s="355"/>
      <c r="N521" s="355"/>
      <c r="O521" s="355"/>
      <c r="P521" s="355"/>
      <c r="Q521" s="355"/>
      <c r="R521" s="355"/>
      <c r="S521" s="355"/>
      <c r="T521" s="355"/>
      <c r="U521" s="355"/>
      <c r="V521" s="355"/>
      <c r="W521" s="355"/>
      <c r="X521" s="355"/>
      <c r="Y521" s="355"/>
      <c r="Z521" s="355"/>
      <c r="AA521" s="355"/>
      <c r="AB521" s="355"/>
      <c r="AC521" s="355"/>
      <c r="AD521" s="355"/>
      <c r="AE521" s="355"/>
      <c r="AF521" s="355"/>
      <c r="AG521" s="355"/>
      <c r="AH521" s="355"/>
      <c r="AI521" s="355"/>
      <c r="AJ521" s="355"/>
      <c r="AK521" s="355"/>
      <c r="AL521" s="355"/>
      <c r="AM521" s="355"/>
      <c r="AN521" s="355"/>
      <c r="AO521" s="355"/>
      <c r="AP521" s="355"/>
      <c r="AQ521" s="355"/>
      <c r="AR521" s="355"/>
      <c r="AS521" s="355"/>
      <c r="AT521" s="355"/>
      <c r="AU521" s="355"/>
      <c r="AV521" s="355"/>
      <c r="AW521" s="355"/>
      <c r="AX521" s="355"/>
      <c r="AY521" s="355"/>
      <c r="AZ521" s="355"/>
      <c r="BA521" s="355"/>
      <c r="BB521" s="355"/>
      <c r="BC521" s="355"/>
      <c r="BD521" s="355"/>
      <c r="BE521" s="355"/>
      <c r="BF521" s="355"/>
    </row>
    <row r="522" spans="1:58" ht="15.75" customHeight="1">
      <c r="A522" s="355"/>
      <c r="B522" s="355"/>
      <c r="C522" s="355"/>
      <c r="D522" s="355"/>
      <c r="E522" s="355"/>
      <c r="F522" s="355"/>
      <c r="G522" s="355"/>
      <c r="H522" s="355"/>
      <c r="I522" s="355"/>
      <c r="J522" s="355"/>
      <c r="K522" s="355"/>
      <c r="L522" s="355"/>
      <c r="M522" s="355"/>
      <c r="N522" s="355"/>
      <c r="O522" s="355"/>
      <c r="P522" s="355"/>
      <c r="Q522" s="355"/>
      <c r="R522" s="355"/>
      <c r="S522" s="355"/>
      <c r="T522" s="355"/>
      <c r="U522" s="355"/>
      <c r="V522" s="355"/>
      <c r="W522" s="355"/>
      <c r="X522" s="355"/>
      <c r="Y522" s="355"/>
      <c r="Z522" s="355"/>
      <c r="AA522" s="355"/>
      <c r="AB522" s="355"/>
      <c r="AC522" s="355"/>
      <c r="AD522" s="355"/>
      <c r="AE522" s="355"/>
      <c r="AF522" s="355"/>
      <c r="AG522" s="355"/>
      <c r="AH522" s="355"/>
      <c r="AI522" s="355"/>
      <c r="AJ522" s="355"/>
      <c r="AK522" s="355"/>
      <c r="AL522" s="355"/>
      <c r="AM522" s="355"/>
      <c r="AN522" s="355"/>
      <c r="AO522" s="355"/>
      <c r="AP522" s="355"/>
      <c r="AQ522" s="355"/>
      <c r="AR522" s="355"/>
      <c r="AS522" s="355"/>
      <c r="AT522" s="355"/>
      <c r="AU522" s="355"/>
      <c r="AV522" s="355"/>
      <c r="AW522" s="355"/>
      <c r="AX522" s="355"/>
      <c r="AY522" s="355"/>
      <c r="AZ522" s="355"/>
      <c r="BA522" s="355"/>
      <c r="BB522" s="355"/>
      <c r="BC522" s="355"/>
      <c r="BD522" s="355"/>
      <c r="BE522" s="355"/>
      <c r="BF522" s="355"/>
    </row>
    <row r="523" spans="1:58" ht="15.75" customHeight="1">
      <c r="A523" s="355"/>
      <c r="B523" s="355"/>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c r="AS523" s="355"/>
      <c r="AT523" s="355"/>
      <c r="AU523" s="355"/>
      <c r="AV523" s="355"/>
      <c r="AW523" s="355"/>
      <c r="AX523" s="355"/>
      <c r="AY523" s="355"/>
      <c r="AZ523" s="355"/>
      <c r="BA523" s="355"/>
      <c r="BB523" s="355"/>
      <c r="BC523" s="355"/>
      <c r="BD523" s="355"/>
      <c r="BE523" s="355"/>
      <c r="BF523" s="355"/>
    </row>
    <row r="524" spans="1:58" ht="15.75" customHeight="1">
      <c r="A524" s="355"/>
      <c r="B524" s="355"/>
      <c r="C524" s="355"/>
      <c r="D524" s="355"/>
      <c r="E524" s="355"/>
      <c r="F524" s="355"/>
      <c r="G524" s="355"/>
      <c r="H524" s="355"/>
      <c r="I524" s="355"/>
      <c r="J524" s="355"/>
      <c r="K524" s="355"/>
      <c r="L524" s="355"/>
      <c r="M524" s="355"/>
      <c r="N524" s="355"/>
      <c r="O524" s="355"/>
      <c r="P524" s="355"/>
      <c r="Q524" s="355"/>
      <c r="R524" s="355"/>
      <c r="S524" s="355"/>
      <c r="T524" s="355"/>
      <c r="U524" s="355"/>
      <c r="V524" s="355"/>
      <c r="W524" s="355"/>
      <c r="X524" s="355"/>
      <c r="Y524" s="355"/>
      <c r="Z524" s="355"/>
      <c r="AA524" s="355"/>
      <c r="AB524" s="355"/>
      <c r="AC524" s="355"/>
      <c r="AD524" s="355"/>
      <c r="AE524" s="355"/>
      <c r="AF524" s="355"/>
      <c r="AG524" s="355"/>
      <c r="AH524" s="355"/>
      <c r="AI524" s="355"/>
      <c r="AJ524" s="355"/>
      <c r="AK524" s="355"/>
      <c r="AL524" s="355"/>
      <c r="AM524" s="355"/>
      <c r="AN524" s="355"/>
      <c r="AO524" s="355"/>
      <c r="AP524" s="355"/>
      <c r="AQ524" s="355"/>
      <c r="AR524" s="355"/>
      <c r="AS524" s="355"/>
      <c r="AT524" s="355"/>
      <c r="AU524" s="355"/>
      <c r="AV524" s="355"/>
      <c r="AW524" s="355"/>
      <c r="AX524" s="355"/>
      <c r="AY524" s="355"/>
      <c r="AZ524" s="355"/>
      <c r="BA524" s="355"/>
      <c r="BB524" s="355"/>
      <c r="BC524" s="355"/>
      <c r="BD524" s="355"/>
      <c r="BE524" s="355"/>
      <c r="BF524" s="355"/>
    </row>
    <row r="525" spans="1:58" ht="15.75" customHeight="1">
      <c r="A525" s="355"/>
      <c r="B525" s="355"/>
      <c r="C525" s="355"/>
      <c r="D525" s="355"/>
      <c r="E525" s="355"/>
      <c r="F525" s="355"/>
      <c r="G525" s="355"/>
      <c r="H525" s="355"/>
      <c r="I525" s="355"/>
      <c r="J525" s="355"/>
      <c r="K525" s="355"/>
      <c r="L525" s="355"/>
      <c r="M525" s="355"/>
      <c r="N525" s="355"/>
      <c r="O525" s="355"/>
      <c r="P525" s="355"/>
      <c r="Q525" s="355"/>
      <c r="R525" s="355"/>
      <c r="S525" s="355"/>
      <c r="T525" s="355"/>
      <c r="U525" s="355"/>
      <c r="V525" s="355"/>
      <c r="W525" s="355"/>
      <c r="X525" s="355"/>
      <c r="Y525" s="355"/>
      <c r="Z525" s="355"/>
      <c r="AA525" s="355"/>
      <c r="AB525" s="355"/>
      <c r="AC525" s="355"/>
      <c r="AD525" s="355"/>
      <c r="AE525" s="355"/>
      <c r="AF525" s="355"/>
      <c r="AG525" s="355"/>
      <c r="AH525" s="355"/>
      <c r="AI525" s="355"/>
      <c r="AJ525" s="355"/>
      <c r="AK525" s="355"/>
      <c r="AL525" s="355"/>
      <c r="AM525" s="355"/>
      <c r="AN525" s="355"/>
      <c r="AO525" s="355"/>
      <c r="AP525" s="355"/>
      <c r="AQ525" s="355"/>
      <c r="AR525" s="355"/>
      <c r="AS525" s="355"/>
      <c r="AT525" s="355"/>
      <c r="AU525" s="355"/>
      <c r="AV525" s="355"/>
      <c r="AW525" s="355"/>
      <c r="AX525" s="355"/>
      <c r="AY525" s="355"/>
      <c r="AZ525" s="355"/>
      <c r="BA525" s="355"/>
      <c r="BB525" s="355"/>
      <c r="BC525" s="355"/>
      <c r="BD525" s="355"/>
      <c r="BE525" s="355"/>
      <c r="BF525" s="355"/>
    </row>
    <row r="526" spans="1:58" ht="15.75" customHeight="1">
      <c r="A526" s="355"/>
      <c r="B526" s="355"/>
      <c r="C526" s="355"/>
      <c r="D526" s="355"/>
      <c r="E526" s="355"/>
      <c r="F526" s="355"/>
      <c r="G526" s="355"/>
      <c r="H526" s="355"/>
      <c r="I526" s="355"/>
      <c r="J526" s="355"/>
      <c r="K526" s="355"/>
      <c r="L526" s="355"/>
      <c r="M526" s="355"/>
      <c r="N526" s="355"/>
      <c r="O526" s="355"/>
      <c r="P526" s="355"/>
      <c r="Q526" s="355"/>
      <c r="R526" s="355"/>
      <c r="S526" s="355"/>
      <c r="T526" s="355"/>
      <c r="U526" s="355"/>
      <c r="V526" s="355"/>
      <c r="W526" s="355"/>
      <c r="X526" s="355"/>
      <c r="Y526" s="355"/>
      <c r="Z526" s="355"/>
      <c r="AA526" s="355"/>
      <c r="AB526" s="355"/>
      <c r="AC526" s="355"/>
      <c r="AD526" s="355"/>
      <c r="AE526" s="355"/>
      <c r="AF526" s="355"/>
      <c r="AG526" s="355"/>
      <c r="AH526" s="355"/>
      <c r="AI526" s="355"/>
      <c r="AJ526" s="355"/>
      <c r="AK526" s="355"/>
      <c r="AL526" s="355"/>
      <c r="AM526" s="355"/>
      <c r="AN526" s="355"/>
      <c r="AO526" s="355"/>
      <c r="AP526" s="355"/>
      <c r="AQ526" s="355"/>
      <c r="AR526" s="355"/>
      <c r="AS526" s="355"/>
      <c r="AT526" s="355"/>
      <c r="AU526" s="355"/>
      <c r="AV526" s="355"/>
      <c r="AW526" s="355"/>
      <c r="AX526" s="355"/>
      <c r="AY526" s="355"/>
      <c r="AZ526" s="355"/>
      <c r="BA526" s="355"/>
      <c r="BB526" s="355"/>
      <c r="BC526" s="355"/>
      <c r="BD526" s="355"/>
      <c r="BE526" s="355"/>
      <c r="BF526" s="355"/>
    </row>
    <row r="527" spans="1:58" ht="15.75" customHeight="1">
      <c r="A527" s="355"/>
      <c r="B527" s="355"/>
      <c r="C527" s="355"/>
      <c r="D527" s="355"/>
      <c r="E527" s="355"/>
      <c r="F527" s="355"/>
      <c r="G527" s="355"/>
      <c r="H527" s="355"/>
      <c r="I527" s="355"/>
      <c r="J527" s="355"/>
      <c r="K527" s="355"/>
      <c r="L527" s="355"/>
      <c r="M527" s="355"/>
      <c r="N527" s="355"/>
      <c r="O527" s="355"/>
      <c r="P527" s="355"/>
      <c r="Q527" s="355"/>
      <c r="R527" s="355"/>
      <c r="S527" s="355"/>
      <c r="T527" s="355"/>
      <c r="U527" s="355"/>
      <c r="V527" s="355"/>
      <c r="W527" s="355"/>
      <c r="X527" s="355"/>
      <c r="Y527" s="355"/>
      <c r="Z527" s="355"/>
      <c r="AA527" s="355"/>
      <c r="AB527" s="355"/>
      <c r="AC527" s="355"/>
      <c r="AD527" s="355"/>
      <c r="AE527" s="355"/>
      <c r="AF527" s="355"/>
      <c r="AG527" s="355"/>
      <c r="AH527" s="355"/>
      <c r="AI527" s="355"/>
      <c r="AJ527" s="355"/>
      <c r="AK527" s="355"/>
      <c r="AL527" s="355"/>
      <c r="AM527" s="355"/>
      <c r="AN527" s="355"/>
      <c r="AO527" s="355"/>
      <c r="AP527" s="355"/>
      <c r="AQ527" s="355"/>
      <c r="AR527" s="355"/>
      <c r="AS527" s="355"/>
      <c r="AT527" s="355"/>
      <c r="AU527" s="355"/>
      <c r="AV527" s="355"/>
      <c r="AW527" s="355"/>
      <c r="AX527" s="355"/>
      <c r="AY527" s="355"/>
      <c r="AZ527" s="355"/>
      <c r="BA527" s="355"/>
      <c r="BB527" s="355"/>
      <c r="BC527" s="355"/>
      <c r="BD527" s="355"/>
      <c r="BE527" s="355"/>
      <c r="BF527" s="355"/>
    </row>
    <row r="528" spans="1:58" ht="15.75" customHeight="1">
      <c r="A528" s="355"/>
      <c r="B528" s="355"/>
      <c r="C528" s="355"/>
      <c r="D528" s="355"/>
      <c r="E528" s="355"/>
      <c r="F528" s="355"/>
      <c r="G528" s="355"/>
      <c r="H528" s="355"/>
      <c r="I528" s="355"/>
      <c r="J528" s="355"/>
      <c r="K528" s="355"/>
      <c r="L528" s="355"/>
      <c r="M528" s="355"/>
      <c r="N528" s="355"/>
      <c r="O528" s="355"/>
      <c r="P528" s="355"/>
      <c r="Q528" s="355"/>
      <c r="R528" s="355"/>
      <c r="S528" s="355"/>
      <c r="T528" s="355"/>
      <c r="U528" s="355"/>
      <c r="V528" s="355"/>
      <c r="W528" s="355"/>
      <c r="X528" s="355"/>
      <c r="Y528" s="355"/>
      <c r="Z528" s="355"/>
      <c r="AA528" s="355"/>
      <c r="AB528" s="355"/>
      <c r="AC528" s="355"/>
      <c r="AD528" s="355"/>
      <c r="AE528" s="355"/>
      <c r="AF528" s="355"/>
      <c r="AG528" s="355"/>
      <c r="AH528" s="355"/>
      <c r="AI528" s="355"/>
      <c r="AJ528" s="355"/>
      <c r="AK528" s="355"/>
      <c r="AL528" s="355"/>
      <c r="AM528" s="355"/>
      <c r="AN528" s="355"/>
      <c r="AO528" s="355"/>
      <c r="AP528" s="355"/>
      <c r="AQ528" s="355"/>
      <c r="AR528" s="355"/>
      <c r="AS528" s="355"/>
      <c r="AT528" s="355"/>
      <c r="AU528" s="355"/>
      <c r="AV528" s="355"/>
      <c r="AW528" s="355"/>
      <c r="AX528" s="355"/>
      <c r="AY528" s="355"/>
      <c r="AZ528" s="355"/>
      <c r="BA528" s="355"/>
      <c r="BB528" s="355"/>
      <c r="BC528" s="355"/>
      <c r="BD528" s="355"/>
      <c r="BE528" s="355"/>
      <c r="BF528" s="355"/>
    </row>
    <row r="529" spans="1:58" ht="15.75" customHeight="1">
      <c r="A529" s="355"/>
      <c r="B529" s="355"/>
      <c r="C529" s="355"/>
      <c r="D529" s="355"/>
      <c r="E529" s="355"/>
      <c r="F529" s="355"/>
      <c r="G529" s="355"/>
      <c r="H529" s="355"/>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55"/>
      <c r="AE529" s="355"/>
      <c r="AF529" s="355"/>
      <c r="AG529" s="355"/>
      <c r="AH529" s="355"/>
      <c r="AI529" s="355"/>
      <c r="AJ529" s="355"/>
      <c r="AK529" s="355"/>
      <c r="AL529" s="355"/>
      <c r="AM529" s="355"/>
      <c r="AN529" s="355"/>
      <c r="AO529" s="355"/>
      <c r="AP529" s="355"/>
      <c r="AQ529" s="355"/>
      <c r="AR529" s="355"/>
      <c r="AS529" s="355"/>
      <c r="AT529" s="355"/>
      <c r="AU529" s="355"/>
      <c r="AV529" s="355"/>
      <c r="AW529" s="355"/>
      <c r="AX529" s="355"/>
      <c r="AY529" s="355"/>
      <c r="AZ529" s="355"/>
      <c r="BA529" s="355"/>
      <c r="BB529" s="355"/>
      <c r="BC529" s="355"/>
      <c r="BD529" s="355"/>
      <c r="BE529" s="355"/>
      <c r="BF529" s="355"/>
    </row>
    <row r="530" spans="1:58" ht="15.75" customHeight="1">
      <c r="A530" s="355"/>
      <c r="B530" s="355"/>
      <c r="C530" s="355"/>
      <c r="D530" s="355"/>
      <c r="E530" s="355"/>
      <c r="F530" s="355"/>
      <c r="G530" s="355"/>
      <c r="H530" s="355"/>
      <c r="I530" s="355"/>
      <c r="J530" s="355"/>
      <c r="K530" s="355"/>
      <c r="L530" s="355"/>
      <c r="M530" s="355"/>
      <c r="N530" s="355"/>
      <c r="O530" s="355"/>
      <c r="P530" s="355"/>
      <c r="Q530" s="355"/>
      <c r="R530" s="355"/>
      <c r="S530" s="355"/>
      <c r="T530" s="355"/>
      <c r="U530" s="355"/>
      <c r="V530" s="355"/>
      <c r="W530" s="355"/>
      <c r="X530" s="355"/>
      <c r="Y530" s="355"/>
      <c r="Z530" s="355"/>
      <c r="AA530" s="355"/>
      <c r="AB530" s="355"/>
      <c r="AC530" s="355"/>
      <c r="AD530" s="355"/>
      <c r="AE530" s="355"/>
      <c r="AF530" s="355"/>
      <c r="AG530" s="355"/>
      <c r="AH530" s="355"/>
      <c r="AI530" s="355"/>
      <c r="AJ530" s="355"/>
      <c r="AK530" s="355"/>
      <c r="AL530" s="355"/>
      <c r="AM530" s="355"/>
      <c r="AN530" s="355"/>
      <c r="AO530" s="355"/>
      <c r="AP530" s="355"/>
      <c r="AQ530" s="355"/>
      <c r="AR530" s="355"/>
      <c r="AS530" s="355"/>
      <c r="AT530" s="355"/>
      <c r="AU530" s="355"/>
      <c r="AV530" s="355"/>
      <c r="AW530" s="355"/>
      <c r="AX530" s="355"/>
      <c r="AY530" s="355"/>
      <c r="AZ530" s="355"/>
      <c r="BA530" s="355"/>
      <c r="BB530" s="355"/>
      <c r="BC530" s="355"/>
      <c r="BD530" s="355"/>
      <c r="BE530" s="355"/>
      <c r="BF530" s="355"/>
    </row>
    <row r="531" spans="1:58" ht="15.75" customHeight="1">
      <c r="A531" s="355"/>
      <c r="B531" s="355"/>
      <c r="C531" s="355"/>
      <c r="D531" s="355"/>
      <c r="E531" s="355"/>
      <c r="F531" s="355"/>
      <c r="G531" s="355"/>
      <c r="H531" s="355"/>
      <c r="I531" s="355"/>
      <c r="J531" s="355"/>
      <c r="K531" s="355"/>
      <c r="L531" s="355"/>
      <c r="M531" s="355"/>
      <c r="N531" s="355"/>
      <c r="O531" s="355"/>
      <c r="P531" s="355"/>
      <c r="Q531" s="355"/>
      <c r="R531" s="355"/>
      <c r="S531" s="355"/>
      <c r="T531" s="355"/>
      <c r="U531" s="355"/>
      <c r="V531" s="355"/>
      <c r="W531" s="355"/>
      <c r="X531" s="355"/>
      <c r="Y531" s="355"/>
      <c r="Z531" s="355"/>
      <c r="AA531" s="355"/>
      <c r="AB531" s="355"/>
      <c r="AC531" s="355"/>
      <c r="AD531" s="355"/>
      <c r="AE531" s="355"/>
      <c r="AF531" s="355"/>
      <c r="AG531" s="355"/>
      <c r="AH531" s="355"/>
      <c r="AI531" s="355"/>
      <c r="AJ531" s="355"/>
      <c r="AK531" s="355"/>
      <c r="AL531" s="355"/>
      <c r="AM531" s="355"/>
      <c r="AN531" s="355"/>
      <c r="AO531" s="355"/>
      <c r="AP531" s="355"/>
      <c r="AQ531" s="355"/>
      <c r="AR531" s="355"/>
      <c r="AS531" s="355"/>
      <c r="AT531" s="355"/>
      <c r="AU531" s="355"/>
      <c r="AV531" s="355"/>
      <c r="AW531" s="355"/>
      <c r="AX531" s="355"/>
      <c r="AY531" s="355"/>
      <c r="AZ531" s="355"/>
      <c r="BA531" s="355"/>
      <c r="BB531" s="355"/>
      <c r="BC531" s="355"/>
      <c r="BD531" s="355"/>
      <c r="BE531" s="355"/>
      <c r="BF531" s="355"/>
    </row>
    <row r="532" spans="1:58" ht="15.75" customHeight="1">
      <c r="A532" s="355"/>
      <c r="B532" s="355"/>
      <c r="C532" s="355"/>
      <c r="D532" s="355"/>
      <c r="E532" s="355"/>
      <c r="F532" s="355"/>
      <c r="G532" s="355"/>
      <c r="H532" s="355"/>
      <c r="I532" s="355"/>
      <c r="J532" s="355"/>
      <c r="K532" s="355"/>
      <c r="L532" s="355"/>
      <c r="M532" s="355"/>
      <c r="N532" s="355"/>
      <c r="O532" s="355"/>
      <c r="P532" s="355"/>
      <c r="Q532" s="355"/>
      <c r="R532" s="355"/>
      <c r="S532" s="355"/>
      <c r="T532" s="355"/>
      <c r="U532" s="355"/>
      <c r="V532" s="355"/>
      <c r="W532" s="355"/>
      <c r="X532" s="355"/>
      <c r="Y532" s="355"/>
      <c r="Z532" s="355"/>
      <c r="AA532" s="355"/>
      <c r="AB532" s="355"/>
      <c r="AC532" s="355"/>
      <c r="AD532" s="355"/>
      <c r="AE532" s="355"/>
      <c r="AF532" s="355"/>
      <c r="AG532" s="355"/>
      <c r="AH532" s="355"/>
      <c r="AI532" s="355"/>
      <c r="AJ532" s="355"/>
      <c r="AK532" s="355"/>
      <c r="AL532" s="355"/>
      <c r="AM532" s="355"/>
      <c r="AN532" s="355"/>
      <c r="AO532" s="355"/>
      <c r="AP532" s="355"/>
      <c r="AQ532" s="355"/>
      <c r="AR532" s="355"/>
      <c r="AS532" s="355"/>
      <c r="AT532" s="355"/>
      <c r="AU532" s="355"/>
      <c r="AV532" s="355"/>
      <c r="AW532" s="355"/>
      <c r="AX532" s="355"/>
      <c r="AY532" s="355"/>
      <c r="AZ532" s="355"/>
      <c r="BA532" s="355"/>
      <c r="BB532" s="355"/>
      <c r="BC532" s="355"/>
      <c r="BD532" s="355"/>
      <c r="BE532" s="355"/>
      <c r="BF532" s="355"/>
    </row>
    <row r="533" spans="1:58" ht="15.75" customHeight="1">
      <c r="A533" s="355"/>
      <c r="B533" s="355"/>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c r="AS533" s="355"/>
      <c r="AT533" s="355"/>
      <c r="AU533" s="355"/>
      <c r="AV533" s="355"/>
      <c r="AW533" s="355"/>
      <c r="AX533" s="355"/>
      <c r="AY533" s="355"/>
      <c r="AZ533" s="355"/>
      <c r="BA533" s="355"/>
      <c r="BB533" s="355"/>
      <c r="BC533" s="355"/>
      <c r="BD533" s="355"/>
      <c r="BE533" s="355"/>
      <c r="BF533" s="355"/>
    </row>
    <row r="534" spans="1:58" ht="15.75" customHeight="1">
      <c r="A534" s="355"/>
      <c r="B534" s="355"/>
      <c r="C534" s="355"/>
      <c r="D534" s="355"/>
      <c r="E534" s="355"/>
      <c r="F534" s="355"/>
      <c r="G534" s="355"/>
      <c r="H534" s="355"/>
      <c r="I534" s="355"/>
      <c r="J534" s="355"/>
      <c r="K534" s="355"/>
      <c r="L534" s="355"/>
      <c r="M534" s="355"/>
      <c r="N534" s="355"/>
      <c r="O534" s="355"/>
      <c r="P534" s="355"/>
      <c r="Q534" s="355"/>
      <c r="R534" s="355"/>
      <c r="S534" s="355"/>
      <c r="T534" s="355"/>
      <c r="U534" s="355"/>
      <c r="V534" s="355"/>
      <c r="W534" s="355"/>
      <c r="X534" s="355"/>
      <c r="Y534" s="355"/>
      <c r="Z534" s="355"/>
      <c r="AA534" s="355"/>
      <c r="AB534" s="355"/>
      <c r="AC534" s="355"/>
      <c r="AD534" s="355"/>
      <c r="AE534" s="355"/>
      <c r="AF534" s="355"/>
      <c r="AG534" s="355"/>
      <c r="AH534" s="355"/>
      <c r="AI534" s="355"/>
      <c r="AJ534" s="355"/>
      <c r="AK534" s="355"/>
      <c r="AL534" s="355"/>
      <c r="AM534" s="355"/>
      <c r="AN534" s="355"/>
      <c r="AO534" s="355"/>
      <c r="AP534" s="355"/>
      <c r="AQ534" s="355"/>
      <c r="AR534" s="355"/>
      <c r="AS534" s="355"/>
      <c r="AT534" s="355"/>
      <c r="AU534" s="355"/>
      <c r="AV534" s="355"/>
      <c r="AW534" s="355"/>
      <c r="AX534" s="355"/>
      <c r="AY534" s="355"/>
      <c r="AZ534" s="355"/>
      <c r="BA534" s="355"/>
      <c r="BB534" s="355"/>
      <c r="BC534" s="355"/>
      <c r="BD534" s="355"/>
      <c r="BE534" s="355"/>
      <c r="BF534" s="355"/>
    </row>
    <row r="535" spans="1:58" ht="15.75" customHeight="1">
      <c r="A535" s="355"/>
      <c r="B535" s="355"/>
      <c r="C535" s="355"/>
      <c r="D535" s="355"/>
      <c r="E535" s="355"/>
      <c r="F535" s="355"/>
      <c r="G535" s="355"/>
      <c r="H535" s="355"/>
      <c r="I535" s="355"/>
      <c r="J535" s="355"/>
      <c r="K535" s="355"/>
      <c r="L535" s="355"/>
      <c r="M535" s="355"/>
      <c r="N535" s="355"/>
      <c r="O535" s="355"/>
      <c r="P535" s="355"/>
      <c r="Q535" s="355"/>
      <c r="R535" s="355"/>
      <c r="S535" s="355"/>
      <c r="T535" s="355"/>
      <c r="U535" s="355"/>
      <c r="V535" s="355"/>
      <c r="W535" s="355"/>
      <c r="X535" s="355"/>
      <c r="Y535" s="355"/>
      <c r="Z535" s="355"/>
      <c r="AA535" s="355"/>
      <c r="AB535" s="355"/>
      <c r="AC535" s="355"/>
      <c r="AD535" s="355"/>
      <c r="AE535" s="355"/>
      <c r="AF535" s="355"/>
      <c r="AG535" s="355"/>
      <c r="AH535" s="355"/>
      <c r="AI535" s="355"/>
      <c r="AJ535" s="355"/>
      <c r="AK535" s="355"/>
      <c r="AL535" s="355"/>
      <c r="AM535" s="355"/>
      <c r="AN535" s="355"/>
      <c r="AO535" s="355"/>
      <c r="AP535" s="355"/>
      <c r="AQ535" s="355"/>
      <c r="AR535" s="355"/>
      <c r="AS535" s="355"/>
      <c r="AT535" s="355"/>
      <c r="AU535" s="355"/>
      <c r="AV535" s="355"/>
      <c r="AW535" s="355"/>
      <c r="AX535" s="355"/>
      <c r="AY535" s="355"/>
      <c r="AZ535" s="355"/>
      <c r="BA535" s="355"/>
      <c r="BB535" s="355"/>
      <c r="BC535" s="355"/>
      <c r="BD535" s="355"/>
      <c r="BE535" s="355"/>
      <c r="BF535" s="355"/>
    </row>
    <row r="536" spans="1:58" ht="15.75" customHeight="1">
      <c r="A536" s="355"/>
      <c r="B536" s="355"/>
      <c r="C536" s="355"/>
      <c r="D536" s="355"/>
      <c r="E536" s="355"/>
      <c r="F536" s="355"/>
      <c r="G536" s="355"/>
      <c r="H536" s="355"/>
      <c r="I536" s="355"/>
      <c r="J536" s="355"/>
      <c r="K536" s="355"/>
      <c r="L536" s="355"/>
      <c r="M536" s="355"/>
      <c r="N536" s="355"/>
      <c r="O536" s="355"/>
      <c r="P536" s="355"/>
      <c r="Q536" s="355"/>
      <c r="R536" s="355"/>
      <c r="S536" s="355"/>
      <c r="T536" s="355"/>
      <c r="U536" s="355"/>
      <c r="V536" s="355"/>
      <c r="W536" s="355"/>
      <c r="X536" s="355"/>
      <c r="Y536" s="355"/>
      <c r="Z536" s="355"/>
      <c r="AA536" s="355"/>
      <c r="AB536" s="355"/>
      <c r="AC536" s="355"/>
      <c r="AD536" s="355"/>
      <c r="AE536" s="355"/>
      <c r="AF536" s="355"/>
      <c r="AG536" s="355"/>
      <c r="AH536" s="355"/>
      <c r="AI536" s="355"/>
      <c r="AJ536" s="355"/>
      <c r="AK536" s="355"/>
      <c r="AL536" s="355"/>
      <c r="AM536" s="355"/>
      <c r="AN536" s="355"/>
      <c r="AO536" s="355"/>
      <c r="AP536" s="355"/>
      <c r="AQ536" s="355"/>
      <c r="AR536" s="355"/>
      <c r="AS536" s="355"/>
      <c r="AT536" s="355"/>
      <c r="AU536" s="355"/>
      <c r="AV536" s="355"/>
      <c r="AW536" s="355"/>
      <c r="AX536" s="355"/>
      <c r="AY536" s="355"/>
      <c r="AZ536" s="355"/>
      <c r="BA536" s="355"/>
      <c r="BB536" s="355"/>
      <c r="BC536" s="355"/>
      <c r="BD536" s="355"/>
      <c r="BE536" s="355"/>
      <c r="BF536" s="355"/>
    </row>
    <row r="537" spans="1:58" ht="15.75" customHeight="1">
      <c r="A537" s="355"/>
      <c r="B537" s="355"/>
      <c r="C537" s="355"/>
      <c r="D537" s="355"/>
      <c r="E537" s="355"/>
      <c r="F537" s="355"/>
      <c r="G537" s="355"/>
      <c r="H537" s="355"/>
      <c r="I537" s="355"/>
      <c r="J537" s="355"/>
      <c r="K537" s="355"/>
      <c r="L537" s="355"/>
      <c r="M537" s="355"/>
      <c r="N537" s="355"/>
      <c r="O537" s="355"/>
      <c r="P537" s="355"/>
      <c r="Q537" s="355"/>
      <c r="R537" s="355"/>
      <c r="S537" s="355"/>
      <c r="T537" s="355"/>
      <c r="U537" s="355"/>
      <c r="V537" s="355"/>
      <c r="W537" s="355"/>
      <c r="X537" s="355"/>
      <c r="Y537" s="355"/>
      <c r="Z537" s="355"/>
      <c r="AA537" s="355"/>
      <c r="AB537" s="355"/>
      <c r="AC537" s="355"/>
      <c r="AD537" s="355"/>
      <c r="AE537" s="355"/>
      <c r="AF537" s="355"/>
      <c r="AG537" s="355"/>
      <c r="AH537" s="355"/>
      <c r="AI537" s="355"/>
      <c r="AJ537" s="355"/>
      <c r="AK537" s="355"/>
      <c r="AL537" s="355"/>
      <c r="AM537" s="355"/>
      <c r="AN537" s="355"/>
      <c r="AO537" s="355"/>
      <c r="AP537" s="355"/>
      <c r="AQ537" s="355"/>
      <c r="AR537" s="355"/>
      <c r="AS537" s="355"/>
      <c r="AT537" s="355"/>
      <c r="AU537" s="355"/>
      <c r="AV537" s="355"/>
      <c r="AW537" s="355"/>
      <c r="AX537" s="355"/>
      <c r="AY537" s="355"/>
      <c r="AZ537" s="355"/>
      <c r="BA537" s="355"/>
      <c r="BB537" s="355"/>
      <c r="BC537" s="355"/>
      <c r="BD537" s="355"/>
      <c r="BE537" s="355"/>
      <c r="BF537" s="355"/>
    </row>
    <row r="538" spans="1:58" ht="15.75" customHeight="1">
      <c r="A538" s="355"/>
      <c r="B538" s="355"/>
      <c r="C538" s="355"/>
      <c r="D538" s="355"/>
      <c r="E538" s="355"/>
      <c r="F538" s="355"/>
      <c r="G538" s="355"/>
      <c r="H538" s="355"/>
      <c r="I538" s="355"/>
      <c r="J538" s="355"/>
      <c r="K538" s="355"/>
      <c r="L538" s="355"/>
      <c r="M538" s="355"/>
      <c r="N538" s="355"/>
      <c r="O538" s="355"/>
      <c r="P538" s="355"/>
      <c r="Q538" s="355"/>
      <c r="R538" s="355"/>
      <c r="S538" s="355"/>
      <c r="T538" s="355"/>
      <c r="U538" s="355"/>
      <c r="V538" s="355"/>
      <c r="W538" s="355"/>
      <c r="X538" s="355"/>
      <c r="Y538" s="355"/>
      <c r="Z538" s="355"/>
      <c r="AA538" s="355"/>
      <c r="AB538" s="355"/>
      <c r="AC538" s="355"/>
      <c r="AD538" s="355"/>
      <c r="AE538" s="355"/>
      <c r="AF538" s="355"/>
      <c r="AG538" s="355"/>
      <c r="AH538" s="355"/>
      <c r="AI538" s="355"/>
      <c r="AJ538" s="355"/>
      <c r="AK538" s="355"/>
      <c r="AL538" s="355"/>
      <c r="AM538" s="355"/>
      <c r="AN538" s="355"/>
      <c r="AO538" s="355"/>
      <c r="AP538" s="355"/>
      <c r="AQ538" s="355"/>
      <c r="AR538" s="355"/>
      <c r="AS538" s="355"/>
      <c r="AT538" s="355"/>
      <c r="AU538" s="355"/>
      <c r="AV538" s="355"/>
      <c r="AW538" s="355"/>
      <c r="AX538" s="355"/>
      <c r="AY538" s="355"/>
      <c r="AZ538" s="355"/>
      <c r="BA538" s="355"/>
      <c r="BB538" s="355"/>
      <c r="BC538" s="355"/>
      <c r="BD538" s="355"/>
      <c r="BE538" s="355"/>
      <c r="BF538" s="355"/>
    </row>
    <row r="539" spans="1:58" ht="15.75" customHeight="1">
      <c r="A539" s="355"/>
      <c r="B539" s="355"/>
      <c r="C539" s="355"/>
      <c r="D539" s="355"/>
      <c r="E539" s="355"/>
      <c r="F539" s="355"/>
      <c r="G539" s="355"/>
      <c r="H539" s="355"/>
      <c r="I539" s="355"/>
      <c r="J539" s="355"/>
      <c r="K539" s="355"/>
      <c r="L539" s="355"/>
      <c r="M539" s="355"/>
      <c r="N539" s="355"/>
      <c r="O539" s="355"/>
      <c r="P539" s="355"/>
      <c r="Q539" s="355"/>
      <c r="R539" s="355"/>
      <c r="S539" s="355"/>
      <c r="T539" s="355"/>
      <c r="U539" s="355"/>
      <c r="V539" s="355"/>
      <c r="W539" s="355"/>
      <c r="X539" s="355"/>
      <c r="Y539" s="355"/>
      <c r="Z539" s="355"/>
      <c r="AA539" s="355"/>
      <c r="AB539" s="355"/>
      <c r="AC539" s="355"/>
      <c r="AD539" s="355"/>
      <c r="AE539" s="355"/>
      <c r="AF539" s="355"/>
      <c r="AG539" s="355"/>
      <c r="AH539" s="355"/>
      <c r="AI539" s="355"/>
      <c r="AJ539" s="355"/>
      <c r="AK539" s="355"/>
      <c r="AL539" s="355"/>
      <c r="AM539" s="355"/>
      <c r="AN539" s="355"/>
      <c r="AO539" s="355"/>
      <c r="AP539" s="355"/>
      <c r="AQ539" s="355"/>
      <c r="AR539" s="355"/>
      <c r="AS539" s="355"/>
      <c r="AT539" s="355"/>
      <c r="AU539" s="355"/>
      <c r="AV539" s="355"/>
      <c r="AW539" s="355"/>
      <c r="AX539" s="355"/>
      <c r="AY539" s="355"/>
      <c r="AZ539" s="355"/>
      <c r="BA539" s="355"/>
      <c r="BB539" s="355"/>
      <c r="BC539" s="355"/>
      <c r="BD539" s="355"/>
      <c r="BE539" s="355"/>
      <c r="BF539" s="355"/>
    </row>
    <row r="540" spans="1:58" ht="15.75" customHeight="1">
      <c r="A540" s="355"/>
      <c r="B540" s="355"/>
      <c r="C540" s="355"/>
      <c r="D540" s="355"/>
      <c r="E540" s="355"/>
      <c r="F540" s="355"/>
      <c r="G540" s="355"/>
      <c r="H540" s="355"/>
      <c r="I540" s="355"/>
      <c r="J540" s="355"/>
      <c r="K540" s="355"/>
      <c r="L540" s="355"/>
      <c r="M540" s="355"/>
      <c r="N540" s="355"/>
      <c r="O540" s="355"/>
      <c r="P540" s="355"/>
      <c r="Q540" s="355"/>
      <c r="R540" s="355"/>
      <c r="S540" s="355"/>
      <c r="T540" s="355"/>
      <c r="U540" s="355"/>
      <c r="V540" s="355"/>
      <c r="W540" s="355"/>
      <c r="X540" s="355"/>
      <c r="Y540" s="355"/>
      <c r="Z540" s="355"/>
      <c r="AA540" s="355"/>
      <c r="AB540" s="355"/>
      <c r="AC540" s="355"/>
      <c r="AD540" s="355"/>
      <c r="AE540" s="355"/>
      <c r="AF540" s="355"/>
      <c r="AG540" s="355"/>
      <c r="AH540" s="355"/>
      <c r="AI540" s="355"/>
      <c r="AJ540" s="355"/>
      <c r="AK540" s="355"/>
      <c r="AL540" s="355"/>
      <c r="AM540" s="355"/>
      <c r="AN540" s="355"/>
      <c r="AO540" s="355"/>
      <c r="AP540" s="355"/>
      <c r="AQ540" s="355"/>
      <c r="AR540" s="355"/>
      <c r="AS540" s="355"/>
      <c r="AT540" s="355"/>
      <c r="AU540" s="355"/>
      <c r="AV540" s="355"/>
      <c r="AW540" s="355"/>
      <c r="AX540" s="355"/>
      <c r="AY540" s="355"/>
      <c r="AZ540" s="355"/>
      <c r="BA540" s="355"/>
      <c r="BB540" s="355"/>
      <c r="BC540" s="355"/>
      <c r="BD540" s="355"/>
      <c r="BE540" s="355"/>
      <c r="BF540" s="355"/>
    </row>
    <row r="541" spans="1:58" ht="15.75" customHeight="1">
      <c r="A541" s="355"/>
      <c r="B541" s="355"/>
      <c r="C541" s="355"/>
      <c r="D541" s="355"/>
      <c r="E541" s="355"/>
      <c r="F541" s="355"/>
      <c r="G541" s="355"/>
      <c r="H541" s="355"/>
      <c r="I541" s="355"/>
      <c r="J541" s="355"/>
      <c r="K541" s="355"/>
      <c r="L541" s="355"/>
      <c r="M541" s="355"/>
      <c r="N541" s="355"/>
      <c r="O541" s="355"/>
      <c r="P541" s="355"/>
      <c r="Q541" s="355"/>
      <c r="R541" s="355"/>
      <c r="S541" s="355"/>
      <c r="T541" s="355"/>
      <c r="U541" s="355"/>
      <c r="V541" s="355"/>
      <c r="W541" s="355"/>
      <c r="X541" s="355"/>
      <c r="Y541" s="355"/>
      <c r="Z541" s="355"/>
      <c r="AA541" s="355"/>
      <c r="AB541" s="355"/>
      <c r="AC541" s="355"/>
      <c r="AD541" s="355"/>
      <c r="AE541" s="355"/>
      <c r="AF541" s="355"/>
      <c r="AG541" s="355"/>
      <c r="AH541" s="355"/>
      <c r="AI541" s="355"/>
      <c r="AJ541" s="355"/>
      <c r="AK541" s="355"/>
      <c r="AL541" s="355"/>
      <c r="AM541" s="355"/>
      <c r="AN541" s="355"/>
      <c r="AO541" s="355"/>
      <c r="AP541" s="355"/>
      <c r="AQ541" s="355"/>
      <c r="AR541" s="355"/>
      <c r="AS541" s="355"/>
      <c r="AT541" s="355"/>
      <c r="AU541" s="355"/>
      <c r="AV541" s="355"/>
      <c r="AW541" s="355"/>
      <c r="AX541" s="355"/>
      <c r="AY541" s="355"/>
      <c r="AZ541" s="355"/>
      <c r="BA541" s="355"/>
      <c r="BB541" s="355"/>
      <c r="BC541" s="355"/>
      <c r="BD541" s="355"/>
      <c r="BE541" s="355"/>
      <c r="BF541" s="355"/>
    </row>
    <row r="542" spans="1:58" ht="15.75" customHeight="1">
      <c r="A542" s="355"/>
      <c r="B542" s="355"/>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c r="AS542" s="355"/>
      <c r="AT542" s="355"/>
      <c r="AU542" s="355"/>
      <c r="AV542" s="355"/>
      <c r="AW542" s="355"/>
      <c r="AX542" s="355"/>
      <c r="AY542" s="355"/>
      <c r="AZ542" s="355"/>
      <c r="BA542" s="355"/>
      <c r="BB542" s="355"/>
      <c r="BC542" s="355"/>
      <c r="BD542" s="355"/>
      <c r="BE542" s="355"/>
      <c r="BF542" s="355"/>
    </row>
    <row r="543" spans="1:58" ht="15.75" customHeight="1">
      <c r="A543" s="355"/>
      <c r="B543" s="355"/>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c r="AS543" s="355"/>
      <c r="AT543" s="355"/>
      <c r="AU543" s="355"/>
      <c r="AV543" s="355"/>
      <c r="AW543" s="355"/>
      <c r="AX543" s="355"/>
      <c r="AY543" s="355"/>
      <c r="AZ543" s="355"/>
      <c r="BA543" s="355"/>
      <c r="BB543" s="355"/>
      <c r="BC543" s="355"/>
      <c r="BD543" s="355"/>
      <c r="BE543" s="355"/>
      <c r="BF543" s="355"/>
    </row>
    <row r="544" spans="1:58" ht="15.75" customHeight="1">
      <c r="A544" s="355"/>
      <c r="B544" s="355"/>
      <c r="C544" s="355"/>
      <c r="D544" s="355"/>
      <c r="E544" s="355"/>
      <c r="F544" s="355"/>
      <c r="G544" s="355"/>
      <c r="H544" s="355"/>
      <c r="I544" s="355"/>
      <c r="J544" s="355"/>
      <c r="K544" s="355"/>
      <c r="L544" s="355"/>
      <c r="M544" s="355"/>
      <c r="N544" s="355"/>
      <c r="O544" s="355"/>
      <c r="P544" s="355"/>
      <c r="Q544" s="355"/>
      <c r="R544" s="355"/>
      <c r="S544" s="355"/>
      <c r="T544" s="355"/>
      <c r="U544" s="355"/>
      <c r="V544" s="355"/>
      <c r="W544" s="355"/>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c r="AS544" s="355"/>
      <c r="AT544" s="355"/>
      <c r="AU544" s="355"/>
      <c r="AV544" s="355"/>
      <c r="AW544" s="355"/>
      <c r="AX544" s="355"/>
      <c r="AY544" s="355"/>
      <c r="AZ544" s="355"/>
      <c r="BA544" s="355"/>
      <c r="BB544" s="355"/>
      <c r="BC544" s="355"/>
      <c r="BD544" s="355"/>
      <c r="BE544" s="355"/>
      <c r="BF544" s="355"/>
    </row>
    <row r="545" spans="1:58" ht="15.75" customHeight="1">
      <c r="A545" s="355"/>
      <c r="B545" s="355"/>
      <c r="C545" s="355"/>
      <c r="D545" s="355"/>
      <c r="E545" s="355"/>
      <c r="F545" s="355"/>
      <c r="G545" s="355"/>
      <c r="H545" s="355"/>
      <c r="I545" s="355"/>
      <c r="J545" s="355"/>
      <c r="K545" s="355"/>
      <c r="L545" s="355"/>
      <c r="M545" s="355"/>
      <c r="N545" s="355"/>
      <c r="O545" s="355"/>
      <c r="P545" s="355"/>
      <c r="Q545" s="355"/>
      <c r="R545" s="355"/>
      <c r="S545" s="355"/>
      <c r="T545" s="355"/>
      <c r="U545" s="355"/>
      <c r="V545" s="355"/>
      <c r="W545" s="355"/>
      <c r="X545" s="355"/>
      <c r="Y545" s="355"/>
      <c r="Z545" s="355"/>
      <c r="AA545" s="355"/>
      <c r="AB545" s="355"/>
      <c r="AC545" s="355"/>
      <c r="AD545" s="355"/>
      <c r="AE545" s="355"/>
      <c r="AF545" s="355"/>
      <c r="AG545" s="355"/>
      <c r="AH545" s="355"/>
      <c r="AI545" s="355"/>
      <c r="AJ545" s="355"/>
      <c r="AK545" s="355"/>
      <c r="AL545" s="355"/>
      <c r="AM545" s="355"/>
      <c r="AN545" s="355"/>
      <c r="AO545" s="355"/>
      <c r="AP545" s="355"/>
      <c r="AQ545" s="355"/>
      <c r="AR545" s="355"/>
      <c r="AS545" s="355"/>
      <c r="AT545" s="355"/>
      <c r="AU545" s="355"/>
      <c r="AV545" s="355"/>
      <c r="AW545" s="355"/>
      <c r="AX545" s="355"/>
      <c r="AY545" s="355"/>
      <c r="AZ545" s="355"/>
      <c r="BA545" s="355"/>
      <c r="BB545" s="355"/>
      <c r="BC545" s="355"/>
      <c r="BD545" s="355"/>
      <c r="BE545" s="355"/>
      <c r="BF545" s="355"/>
    </row>
    <row r="546" spans="1:58" ht="15.75" customHeight="1">
      <c r="A546" s="355"/>
      <c r="B546" s="355"/>
      <c r="C546" s="355"/>
      <c r="D546" s="355"/>
      <c r="E546" s="355"/>
      <c r="F546" s="355"/>
      <c r="G546" s="355"/>
      <c r="H546" s="355"/>
      <c r="I546" s="355"/>
      <c r="J546" s="355"/>
      <c r="K546" s="355"/>
      <c r="L546" s="355"/>
      <c r="M546" s="355"/>
      <c r="N546" s="355"/>
      <c r="O546" s="355"/>
      <c r="P546" s="355"/>
      <c r="Q546" s="355"/>
      <c r="R546" s="355"/>
      <c r="S546" s="355"/>
      <c r="T546" s="355"/>
      <c r="U546" s="355"/>
      <c r="V546" s="355"/>
      <c r="W546" s="355"/>
      <c r="X546" s="355"/>
      <c r="Y546" s="355"/>
      <c r="Z546" s="355"/>
      <c r="AA546" s="355"/>
      <c r="AB546" s="355"/>
      <c r="AC546" s="355"/>
      <c r="AD546" s="355"/>
      <c r="AE546" s="355"/>
      <c r="AF546" s="355"/>
      <c r="AG546" s="355"/>
      <c r="AH546" s="355"/>
      <c r="AI546" s="355"/>
      <c r="AJ546" s="355"/>
      <c r="AK546" s="355"/>
      <c r="AL546" s="355"/>
      <c r="AM546" s="355"/>
      <c r="AN546" s="355"/>
      <c r="AO546" s="355"/>
      <c r="AP546" s="355"/>
      <c r="AQ546" s="355"/>
      <c r="AR546" s="355"/>
      <c r="AS546" s="355"/>
      <c r="AT546" s="355"/>
      <c r="AU546" s="355"/>
      <c r="AV546" s="355"/>
      <c r="AW546" s="355"/>
      <c r="AX546" s="355"/>
      <c r="AY546" s="355"/>
      <c r="AZ546" s="355"/>
      <c r="BA546" s="355"/>
      <c r="BB546" s="355"/>
      <c r="BC546" s="355"/>
      <c r="BD546" s="355"/>
      <c r="BE546" s="355"/>
      <c r="BF546" s="355"/>
    </row>
    <row r="547" spans="1:58" ht="15.75" customHeight="1">
      <c r="A547" s="355"/>
      <c r="B547" s="355"/>
      <c r="C547" s="355"/>
      <c r="D547" s="355"/>
      <c r="E547" s="355"/>
      <c r="F547" s="355"/>
      <c r="G547" s="355"/>
      <c r="H547" s="355"/>
      <c r="I547" s="355"/>
      <c r="J547" s="355"/>
      <c r="K547" s="355"/>
      <c r="L547" s="355"/>
      <c r="M547" s="355"/>
      <c r="N547" s="355"/>
      <c r="O547" s="355"/>
      <c r="P547" s="355"/>
      <c r="Q547" s="355"/>
      <c r="R547" s="355"/>
      <c r="S547" s="355"/>
      <c r="T547" s="355"/>
      <c r="U547" s="355"/>
      <c r="V547" s="355"/>
      <c r="W547" s="355"/>
      <c r="X547" s="355"/>
      <c r="Y547" s="355"/>
      <c r="Z547" s="355"/>
      <c r="AA547" s="355"/>
      <c r="AB547" s="355"/>
      <c r="AC547" s="355"/>
      <c r="AD547" s="355"/>
      <c r="AE547" s="355"/>
      <c r="AF547" s="355"/>
      <c r="AG547" s="355"/>
      <c r="AH547" s="355"/>
      <c r="AI547" s="355"/>
      <c r="AJ547" s="355"/>
      <c r="AK547" s="355"/>
      <c r="AL547" s="355"/>
      <c r="AM547" s="355"/>
      <c r="AN547" s="355"/>
      <c r="AO547" s="355"/>
      <c r="AP547" s="355"/>
      <c r="AQ547" s="355"/>
      <c r="AR547" s="355"/>
      <c r="AS547" s="355"/>
      <c r="AT547" s="355"/>
      <c r="AU547" s="355"/>
      <c r="AV547" s="355"/>
      <c r="AW547" s="355"/>
      <c r="AX547" s="355"/>
      <c r="AY547" s="355"/>
      <c r="AZ547" s="355"/>
      <c r="BA547" s="355"/>
      <c r="BB547" s="355"/>
      <c r="BC547" s="355"/>
      <c r="BD547" s="355"/>
      <c r="BE547" s="355"/>
      <c r="BF547" s="355"/>
    </row>
    <row r="548" spans="1:58" ht="15.75" customHeight="1">
      <c r="A548" s="355"/>
      <c r="B548" s="355"/>
      <c r="C548" s="355"/>
      <c r="D548" s="355"/>
      <c r="E548" s="355"/>
      <c r="F548" s="355"/>
      <c r="G548" s="355"/>
      <c r="H548" s="355"/>
      <c r="I548" s="355"/>
      <c r="J548" s="355"/>
      <c r="K548" s="355"/>
      <c r="L548" s="355"/>
      <c r="M548" s="355"/>
      <c r="N548" s="355"/>
      <c r="O548" s="355"/>
      <c r="P548" s="355"/>
      <c r="Q548" s="355"/>
      <c r="R548" s="355"/>
      <c r="S548" s="355"/>
      <c r="T548" s="355"/>
      <c r="U548" s="355"/>
      <c r="V548" s="355"/>
      <c r="W548" s="355"/>
      <c r="X548" s="355"/>
      <c r="Y548" s="355"/>
      <c r="Z548" s="355"/>
      <c r="AA548" s="355"/>
      <c r="AB548" s="355"/>
      <c r="AC548" s="355"/>
      <c r="AD548" s="355"/>
      <c r="AE548" s="355"/>
      <c r="AF548" s="355"/>
      <c r="AG548" s="355"/>
      <c r="AH548" s="355"/>
      <c r="AI548" s="355"/>
      <c r="AJ548" s="355"/>
      <c r="AK548" s="355"/>
      <c r="AL548" s="355"/>
      <c r="AM548" s="355"/>
      <c r="AN548" s="355"/>
      <c r="AO548" s="355"/>
      <c r="AP548" s="355"/>
      <c r="AQ548" s="355"/>
      <c r="AR548" s="355"/>
      <c r="AS548" s="355"/>
      <c r="AT548" s="355"/>
      <c r="AU548" s="355"/>
      <c r="AV548" s="355"/>
      <c r="AW548" s="355"/>
      <c r="AX548" s="355"/>
      <c r="AY548" s="355"/>
      <c r="AZ548" s="355"/>
      <c r="BA548" s="355"/>
      <c r="BB548" s="355"/>
      <c r="BC548" s="355"/>
      <c r="BD548" s="355"/>
      <c r="BE548" s="355"/>
      <c r="BF548" s="355"/>
    </row>
    <row r="549" spans="1:58" ht="15.75" customHeight="1">
      <c r="A549" s="355"/>
      <c r="B549" s="355"/>
      <c r="C549" s="355"/>
      <c r="D549" s="355"/>
      <c r="E549" s="355"/>
      <c r="F549" s="355"/>
      <c r="G549" s="355"/>
      <c r="H549" s="355"/>
      <c r="I549" s="355"/>
      <c r="J549" s="355"/>
      <c r="K549" s="355"/>
      <c r="L549" s="355"/>
      <c r="M549" s="355"/>
      <c r="N549" s="355"/>
      <c r="O549" s="355"/>
      <c r="P549" s="355"/>
      <c r="Q549" s="355"/>
      <c r="R549" s="355"/>
      <c r="S549" s="355"/>
      <c r="T549" s="355"/>
      <c r="U549" s="355"/>
      <c r="V549" s="355"/>
      <c r="W549" s="355"/>
      <c r="X549" s="355"/>
      <c r="Y549" s="355"/>
      <c r="Z549" s="355"/>
      <c r="AA549" s="355"/>
      <c r="AB549" s="355"/>
      <c r="AC549" s="355"/>
      <c r="AD549" s="355"/>
      <c r="AE549" s="355"/>
      <c r="AF549" s="355"/>
      <c r="AG549" s="355"/>
      <c r="AH549" s="355"/>
      <c r="AI549" s="355"/>
      <c r="AJ549" s="355"/>
      <c r="AK549" s="355"/>
      <c r="AL549" s="355"/>
      <c r="AM549" s="355"/>
      <c r="AN549" s="355"/>
      <c r="AO549" s="355"/>
      <c r="AP549" s="355"/>
      <c r="AQ549" s="355"/>
      <c r="AR549" s="355"/>
      <c r="AS549" s="355"/>
      <c r="AT549" s="355"/>
      <c r="AU549" s="355"/>
      <c r="AV549" s="355"/>
      <c r="AW549" s="355"/>
      <c r="AX549" s="355"/>
      <c r="AY549" s="355"/>
      <c r="AZ549" s="355"/>
      <c r="BA549" s="355"/>
      <c r="BB549" s="355"/>
      <c r="BC549" s="355"/>
      <c r="BD549" s="355"/>
      <c r="BE549" s="355"/>
      <c r="BF549" s="355"/>
    </row>
    <row r="550" spans="1:58" ht="15.75" customHeight="1">
      <c r="A550" s="355"/>
      <c r="B550" s="355"/>
      <c r="C550" s="355"/>
      <c r="D550" s="355"/>
      <c r="E550" s="355"/>
      <c r="F550" s="355"/>
      <c r="G550" s="355"/>
      <c r="H550" s="355"/>
      <c r="I550" s="355"/>
      <c r="J550" s="355"/>
      <c r="K550" s="355"/>
      <c r="L550" s="355"/>
      <c r="M550" s="355"/>
      <c r="N550" s="355"/>
      <c r="O550" s="355"/>
      <c r="P550" s="355"/>
      <c r="Q550" s="355"/>
      <c r="R550" s="355"/>
      <c r="S550" s="355"/>
      <c r="T550" s="355"/>
      <c r="U550" s="355"/>
      <c r="V550" s="355"/>
      <c r="W550" s="355"/>
      <c r="X550" s="355"/>
      <c r="Y550" s="355"/>
      <c r="Z550" s="355"/>
      <c r="AA550" s="355"/>
      <c r="AB550" s="355"/>
      <c r="AC550" s="355"/>
      <c r="AD550" s="355"/>
      <c r="AE550" s="355"/>
      <c r="AF550" s="355"/>
      <c r="AG550" s="355"/>
      <c r="AH550" s="355"/>
      <c r="AI550" s="355"/>
      <c r="AJ550" s="355"/>
      <c r="AK550" s="355"/>
      <c r="AL550" s="355"/>
      <c r="AM550" s="355"/>
      <c r="AN550" s="355"/>
      <c r="AO550" s="355"/>
      <c r="AP550" s="355"/>
      <c r="AQ550" s="355"/>
      <c r="AR550" s="355"/>
      <c r="AS550" s="355"/>
      <c r="AT550" s="355"/>
      <c r="AU550" s="355"/>
      <c r="AV550" s="355"/>
      <c r="AW550" s="355"/>
      <c r="AX550" s="355"/>
      <c r="AY550" s="355"/>
      <c r="AZ550" s="355"/>
      <c r="BA550" s="355"/>
      <c r="BB550" s="355"/>
      <c r="BC550" s="355"/>
      <c r="BD550" s="355"/>
      <c r="BE550" s="355"/>
      <c r="BF550" s="355"/>
    </row>
    <row r="551" spans="1:58" ht="15.75" customHeight="1">
      <c r="A551" s="355"/>
      <c r="B551" s="355"/>
      <c r="C551" s="355"/>
      <c r="D551" s="355"/>
      <c r="E551" s="355"/>
      <c r="F551" s="355"/>
      <c r="G551" s="355"/>
      <c r="H551" s="355"/>
      <c r="I551" s="355"/>
      <c r="J551" s="355"/>
      <c r="K551" s="355"/>
      <c r="L551" s="355"/>
      <c r="M551" s="355"/>
      <c r="N551" s="355"/>
      <c r="O551" s="355"/>
      <c r="P551" s="355"/>
      <c r="Q551" s="355"/>
      <c r="R551" s="355"/>
      <c r="S551" s="355"/>
      <c r="T551" s="355"/>
      <c r="U551" s="355"/>
      <c r="V551" s="355"/>
      <c r="W551" s="355"/>
      <c r="X551" s="355"/>
      <c r="Y551" s="355"/>
      <c r="Z551" s="355"/>
      <c r="AA551" s="355"/>
      <c r="AB551" s="355"/>
      <c r="AC551" s="355"/>
      <c r="AD551" s="355"/>
      <c r="AE551" s="355"/>
      <c r="AF551" s="355"/>
      <c r="AG551" s="355"/>
      <c r="AH551" s="355"/>
      <c r="AI551" s="355"/>
      <c r="AJ551" s="355"/>
      <c r="AK551" s="355"/>
      <c r="AL551" s="355"/>
      <c r="AM551" s="355"/>
      <c r="AN551" s="355"/>
      <c r="AO551" s="355"/>
      <c r="AP551" s="355"/>
      <c r="AQ551" s="355"/>
      <c r="AR551" s="355"/>
      <c r="AS551" s="355"/>
      <c r="AT551" s="355"/>
      <c r="AU551" s="355"/>
      <c r="AV551" s="355"/>
      <c r="AW551" s="355"/>
      <c r="AX551" s="355"/>
      <c r="AY551" s="355"/>
      <c r="AZ551" s="355"/>
      <c r="BA551" s="355"/>
      <c r="BB551" s="355"/>
      <c r="BC551" s="355"/>
      <c r="BD551" s="355"/>
      <c r="BE551" s="355"/>
      <c r="BF551" s="355"/>
    </row>
    <row r="552" spans="1:58" ht="15.75" customHeight="1">
      <c r="A552" s="355"/>
      <c r="B552" s="355"/>
      <c r="C552" s="355"/>
      <c r="D552" s="355"/>
      <c r="E552" s="355"/>
      <c r="F552" s="355"/>
      <c r="G552" s="355"/>
      <c r="H552" s="355"/>
      <c r="I552" s="355"/>
      <c r="J552" s="355"/>
      <c r="K552" s="355"/>
      <c r="L552" s="355"/>
      <c r="M552" s="355"/>
      <c r="N552" s="355"/>
      <c r="O552" s="355"/>
      <c r="P552" s="355"/>
      <c r="Q552" s="355"/>
      <c r="R552" s="355"/>
      <c r="S552" s="355"/>
      <c r="T552" s="355"/>
      <c r="U552" s="355"/>
      <c r="V552" s="355"/>
      <c r="W552" s="355"/>
      <c r="X552" s="355"/>
      <c r="Y552" s="355"/>
      <c r="Z552" s="355"/>
      <c r="AA552" s="355"/>
      <c r="AB552" s="355"/>
      <c r="AC552" s="355"/>
      <c r="AD552" s="355"/>
      <c r="AE552" s="355"/>
      <c r="AF552" s="355"/>
      <c r="AG552" s="355"/>
      <c r="AH552" s="355"/>
      <c r="AI552" s="355"/>
      <c r="AJ552" s="355"/>
      <c r="AK552" s="355"/>
      <c r="AL552" s="355"/>
      <c r="AM552" s="355"/>
      <c r="AN552" s="355"/>
      <c r="AO552" s="355"/>
      <c r="AP552" s="355"/>
      <c r="AQ552" s="355"/>
      <c r="AR552" s="355"/>
      <c r="AS552" s="355"/>
      <c r="AT552" s="355"/>
      <c r="AU552" s="355"/>
      <c r="AV552" s="355"/>
      <c r="AW552" s="355"/>
      <c r="AX552" s="355"/>
      <c r="AY552" s="355"/>
      <c r="AZ552" s="355"/>
      <c r="BA552" s="355"/>
      <c r="BB552" s="355"/>
      <c r="BC552" s="355"/>
      <c r="BD552" s="355"/>
      <c r="BE552" s="355"/>
      <c r="BF552" s="355"/>
    </row>
    <row r="553" spans="1:58" ht="15.75" customHeight="1">
      <c r="A553" s="355"/>
      <c r="B553" s="355"/>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c r="AS553" s="355"/>
      <c r="AT553" s="355"/>
      <c r="AU553" s="355"/>
      <c r="AV553" s="355"/>
      <c r="AW553" s="355"/>
      <c r="AX553" s="355"/>
      <c r="AY553" s="355"/>
      <c r="AZ553" s="355"/>
      <c r="BA553" s="355"/>
      <c r="BB553" s="355"/>
      <c r="BC553" s="355"/>
      <c r="BD553" s="355"/>
      <c r="BE553" s="355"/>
      <c r="BF553" s="355"/>
    </row>
    <row r="554" spans="1:58" ht="15.75" customHeight="1">
      <c r="A554" s="355"/>
      <c r="B554" s="355"/>
      <c r="C554" s="355"/>
      <c r="D554" s="355"/>
      <c r="E554" s="355"/>
      <c r="F554" s="355"/>
      <c r="G554" s="355"/>
      <c r="H554" s="355"/>
      <c r="I554" s="355"/>
      <c r="J554" s="355"/>
      <c r="K554" s="355"/>
      <c r="L554" s="355"/>
      <c r="M554" s="355"/>
      <c r="N554" s="355"/>
      <c r="O554" s="355"/>
      <c r="P554" s="355"/>
      <c r="Q554" s="355"/>
      <c r="R554" s="355"/>
      <c r="S554" s="355"/>
      <c r="T554" s="355"/>
      <c r="U554" s="355"/>
      <c r="V554" s="355"/>
      <c r="W554" s="355"/>
      <c r="X554" s="355"/>
      <c r="Y554" s="355"/>
      <c r="Z554" s="355"/>
      <c r="AA554" s="355"/>
      <c r="AB554" s="355"/>
      <c r="AC554" s="355"/>
      <c r="AD554" s="355"/>
      <c r="AE554" s="355"/>
      <c r="AF554" s="355"/>
      <c r="AG554" s="355"/>
      <c r="AH554" s="355"/>
      <c r="AI554" s="355"/>
      <c r="AJ554" s="355"/>
      <c r="AK554" s="355"/>
      <c r="AL554" s="355"/>
      <c r="AM554" s="355"/>
      <c r="AN554" s="355"/>
      <c r="AO554" s="355"/>
      <c r="AP554" s="355"/>
      <c r="AQ554" s="355"/>
      <c r="AR554" s="355"/>
      <c r="AS554" s="355"/>
      <c r="AT554" s="355"/>
      <c r="AU554" s="355"/>
      <c r="AV554" s="355"/>
      <c r="AW554" s="355"/>
      <c r="AX554" s="355"/>
      <c r="AY554" s="355"/>
      <c r="AZ554" s="355"/>
      <c r="BA554" s="355"/>
      <c r="BB554" s="355"/>
      <c r="BC554" s="355"/>
      <c r="BD554" s="355"/>
      <c r="BE554" s="355"/>
      <c r="BF554" s="355"/>
    </row>
    <row r="555" spans="1:58" ht="15.75" customHeight="1">
      <c r="A555" s="355"/>
      <c r="B555" s="355"/>
      <c r="C555" s="355"/>
      <c r="D555" s="355"/>
      <c r="E555" s="355"/>
      <c r="F555" s="355"/>
      <c r="G555" s="355"/>
      <c r="H555" s="355"/>
      <c r="I555" s="355"/>
      <c r="J555" s="355"/>
      <c r="K555" s="355"/>
      <c r="L555" s="355"/>
      <c r="M555" s="355"/>
      <c r="N555" s="355"/>
      <c r="O555" s="355"/>
      <c r="P555" s="355"/>
      <c r="Q555" s="355"/>
      <c r="R555" s="355"/>
      <c r="S555" s="355"/>
      <c r="T555" s="355"/>
      <c r="U555" s="355"/>
      <c r="V555" s="355"/>
      <c r="W555" s="355"/>
      <c r="X555" s="355"/>
      <c r="Y555" s="355"/>
      <c r="Z555" s="355"/>
      <c r="AA555" s="355"/>
      <c r="AB555" s="355"/>
      <c r="AC555" s="355"/>
      <c r="AD555" s="355"/>
      <c r="AE555" s="355"/>
      <c r="AF555" s="355"/>
      <c r="AG555" s="355"/>
      <c r="AH555" s="355"/>
      <c r="AI555" s="355"/>
      <c r="AJ555" s="355"/>
      <c r="AK555" s="355"/>
      <c r="AL555" s="355"/>
      <c r="AM555" s="355"/>
      <c r="AN555" s="355"/>
      <c r="AO555" s="355"/>
      <c r="AP555" s="355"/>
      <c r="AQ555" s="355"/>
      <c r="AR555" s="355"/>
      <c r="AS555" s="355"/>
      <c r="AT555" s="355"/>
      <c r="AU555" s="355"/>
      <c r="AV555" s="355"/>
      <c r="AW555" s="355"/>
      <c r="AX555" s="355"/>
      <c r="AY555" s="355"/>
      <c r="AZ555" s="355"/>
      <c r="BA555" s="355"/>
      <c r="BB555" s="355"/>
      <c r="BC555" s="355"/>
      <c r="BD555" s="355"/>
      <c r="BE555" s="355"/>
      <c r="BF555" s="355"/>
    </row>
    <row r="556" spans="1:58" ht="15.75" customHeight="1">
      <c r="A556" s="355"/>
      <c r="B556" s="355"/>
      <c r="C556" s="355"/>
      <c r="D556" s="355"/>
      <c r="E556" s="355"/>
      <c r="F556" s="355"/>
      <c r="G556" s="355"/>
      <c r="H556" s="355"/>
      <c r="I556" s="355"/>
      <c r="J556" s="355"/>
      <c r="K556" s="355"/>
      <c r="L556" s="355"/>
      <c r="M556" s="355"/>
      <c r="N556" s="355"/>
      <c r="O556" s="355"/>
      <c r="P556" s="355"/>
      <c r="Q556" s="355"/>
      <c r="R556" s="355"/>
      <c r="S556" s="355"/>
      <c r="T556" s="355"/>
      <c r="U556" s="355"/>
      <c r="V556" s="355"/>
      <c r="W556" s="355"/>
      <c r="X556" s="355"/>
      <c r="Y556" s="355"/>
      <c r="Z556" s="355"/>
      <c r="AA556" s="355"/>
      <c r="AB556" s="355"/>
      <c r="AC556" s="355"/>
      <c r="AD556" s="355"/>
      <c r="AE556" s="355"/>
      <c r="AF556" s="355"/>
      <c r="AG556" s="355"/>
      <c r="AH556" s="355"/>
      <c r="AI556" s="355"/>
      <c r="AJ556" s="355"/>
      <c r="AK556" s="355"/>
      <c r="AL556" s="355"/>
      <c r="AM556" s="355"/>
      <c r="AN556" s="355"/>
      <c r="AO556" s="355"/>
      <c r="AP556" s="355"/>
      <c r="AQ556" s="355"/>
      <c r="AR556" s="355"/>
      <c r="AS556" s="355"/>
      <c r="AT556" s="355"/>
      <c r="AU556" s="355"/>
      <c r="AV556" s="355"/>
      <c r="AW556" s="355"/>
      <c r="AX556" s="355"/>
      <c r="AY556" s="355"/>
      <c r="AZ556" s="355"/>
      <c r="BA556" s="355"/>
      <c r="BB556" s="355"/>
      <c r="BC556" s="355"/>
      <c r="BD556" s="355"/>
      <c r="BE556" s="355"/>
      <c r="BF556" s="355"/>
    </row>
    <row r="557" spans="1:58" ht="15.75" customHeight="1">
      <c r="A557" s="355"/>
      <c r="B557" s="355"/>
      <c r="C557" s="355"/>
      <c r="D557" s="355"/>
      <c r="E557" s="355"/>
      <c r="F557" s="355"/>
      <c r="G557" s="355"/>
      <c r="H557" s="355"/>
      <c r="I557" s="355"/>
      <c r="J557" s="355"/>
      <c r="K557" s="355"/>
      <c r="L557" s="355"/>
      <c r="M557" s="355"/>
      <c r="N557" s="355"/>
      <c r="O557" s="355"/>
      <c r="P557" s="355"/>
      <c r="Q557" s="355"/>
      <c r="R557" s="355"/>
      <c r="S557" s="355"/>
      <c r="T557" s="355"/>
      <c r="U557" s="355"/>
      <c r="V557" s="355"/>
      <c r="W557" s="355"/>
      <c r="X557" s="355"/>
      <c r="Y557" s="355"/>
      <c r="Z557" s="355"/>
      <c r="AA557" s="355"/>
      <c r="AB557" s="355"/>
      <c r="AC557" s="355"/>
      <c r="AD557" s="355"/>
      <c r="AE557" s="355"/>
      <c r="AF557" s="355"/>
      <c r="AG557" s="355"/>
      <c r="AH557" s="355"/>
      <c r="AI557" s="355"/>
      <c r="AJ557" s="355"/>
      <c r="AK557" s="355"/>
      <c r="AL557" s="355"/>
      <c r="AM557" s="355"/>
      <c r="AN557" s="355"/>
      <c r="AO557" s="355"/>
      <c r="AP557" s="355"/>
      <c r="AQ557" s="355"/>
      <c r="AR557" s="355"/>
      <c r="AS557" s="355"/>
      <c r="AT557" s="355"/>
      <c r="AU557" s="355"/>
      <c r="AV557" s="355"/>
      <c r="AW557" s="355"/>
      <c r="AX557" s="355"/>
      <c r="AY557" s="355"/>
      <c r="AZ557" s="355"/>
      <c r="BA557" s="355"/>
      <c r="BB557" s="355"/>
      <c r="BC557" s="355"/>
      <c r="BD557" s="355"/>
      <c r="BE557" s="355"/>
      <c r="BF557" s="355"/>
    </row>
    <row r="558" spans="1:58" ht="15.75" customHeight="1">
      <c r="A558" s="355"/>
      <c r="B558" s="355"/>
      <c r="C558" s="355"/>
      <c r="D558" s="355"/>
      <c r="E558" s="355"/>
      <c r="F558" s="355"/>
      <c r="G558" s="355"/>
      <c r="H558" s="355"/>
      <c r="I558" s="355"/>
      <c r="J558" s="355"/>
      <c r="K558" s="355"/>
      <c r="L558" s="355"/>
      <c r="M558" s="355"/>
      <c r="N558" s="355"/>
      <c r="O558" s="355"/>
      <c r="P558" s="355"/>
      <c r="Q558" s="355"/>
      <c r="R558" s="355"/>
      <c r="S558" s="355"/>
      <c r="T558" s="355"/>
      <c r="U558" s="355"/>
      <c r="V558" s="355"/>
      <c r="W558" s="355"/>
      <c r="X558" s="355"/>
      <c r="Y558" s="355"/>
      <c r="Z558" s="355"/>
      <c r="AA558" s="355"/>
      <c r="AB558" s="355"/>
      <c r="AC558" s="355"/>
      <c r="AD558" s="355"/>
      <c r="AE558" s="355"/>
      <c r="AF558" s="355"/>
      <c r="AG558" s="355"/>
      <c r="AH558" s="355"/>
      <c r="AI558" s="355"/>
      <c r="AJ558" s="355"/>
      <c r="AK558" s="355"/>
      <c r="AL558" s="355"/>
      <c r="AM558" s="355"/>
      <c r="AN558" s="355"/>
      <c r="AO558" s="355"/>
      <c r="AP558" s="355"/>
      <c r="AQ558" s="355"/>
      <c r="AR558" s="355"/>
      <c r="AS558" s="355"/>
      <c r="AT558" s="355"/>
      <c r="AU558" s="355"/>
      <c r="AV558" s="355"/>
      <c r="AW558" s="355"/>
      <c r="AX558" s="355"/>
      <c r="AY558" s="355"/>
      <c r="AZ558" s="355"/>
      <c r="BA558" s="355"/>
      <c r="BB558" s="355"/>
      <c r="BC558" s="355"/>
      <c r="BD558" s="355"/>
      <c r="BE558" s="355"/>
      <c r="BF558" s="355"/>
    </row>
    <row r="559" spans="1:58" ht="15.75" customHeight="1">
      <c r="A559" s="355"/>
      <c r="B559" s="355"/>
      <c r="C559" s="355"/>
      <c r="D559" s="355"/>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c r="AA559" s="355"/>
      <c r="AB559" s="355"/>
      <c r="AC559" s="355"/>
      <c r="AD559" s="355"/>
      <c r="AE559" s="355"/>
      <c r="AF559" s="355"/>
      <c r="AG559" s="355"/>
      <c r="AH559" s="355"/>
      <c r="AI559" s="355"/>
      <c r="AJ559" s="355"/>
      <c r="AK559" s="355"/>
      <c r="AL559" s="355"/>
      <c r="AM559" s="355"/>
      <c r="AN559" s="355"/>
      <c r="AO559" s="355"/>
      <c r="AP559" s="355"/>
      <c r="AQ559" s="355"/>
      <c r="AR559" s="355"/>
      <c r="AS559" s="355"/>
      <c r="AT559" s="355"/>
      <c r="AU559" s="355"/>
      <c r="AV559" s="355"/>
      <c r="AW559" s="355"/>
      <c r="AX559" s="355"/>
      <c r="AY559" s="355"/>
      <c r="AZ559" s="355"/>
      <c r="BA559" s="355"/>
      <c r="BB559" s="355"/>
      <c r="BC559" s="355"/>
      <c r="BD559" s="355"/>
      <c r="BE559" s="355"/>
      <c r="BF559" s="355"/>
    </row>
    <row r="560" spans="1:58" ht="15.75" customHeight="1">
      <c r="A560" s="355"/>
      <c r="B560" s="355"/>
      <c r="C560" s="355"/>
      <c r="D560" s="355"/>
      <c r="E560" s="355"/>
      <c r="F560" s="355"/>
      <c r="G560" s="355"/>
      <c r="H560" s="355"/>
      <c r="I560" s="355"/>
      <c r="J560" s="355"/>
      <c r="K560" s="355"/>
      <c r="L560" s="355"/>
      <c r="M560" s="355"/>
      <c r="N560" s="355"/>
      <c r="O560" s="355"/>
      <c r="P560" s="355"/>
      <c r="Q560" s="355"/>
      <c r="R560" s="355"/>
      <c r="S560" s="355"/>
      <c r="T560" s="355"/>
      <c r="U560" s="355"/>
      <c r="V560" s="355"/>
      <c r="W560" s="355"/>
      <c r="X560" s="355"/>
      <c r="Y560" s="355"/>
      <c r="Z560" s="355"/>
      <c r="AA560" s="355"/>
      <c r="AB560" s="355"/>
      <c r="AC560" s="355"/>
      <c r="AD560" s="355"/>
      <c r="AE560" s="355"/>
      <c r="AF560" s="355"/>
      <c r="AG560" s="355"/>
      <c r="AH560" s="355"/>
      <c r="AI560" s="355"/>
      <c r="AJ560" s="355"/>
      <c r="AK560" s="355"/>
      <c r="AL560" s="355"/>
      <c r="AM560" s="355"/>
      <c r="AN560" s="355"/>
      <c r="AO560" s="355"/>
      <c r="AP560" s="355"/>
      <c r="AQ560" s="355"/>
      <c r="AR560" s="355"/>
      <c r="AS560" s="355"/>
      <c r="AT560" s="355"/>
      <c r="AU560" s="355"/>
      <c r="AV560" s="355"/>
      <c r="AW560" s="355"/>
      <c r="AX560" s="355"/>
      <c r="AY560" s="355"/>
      <c r="AZ560" s="355"/>
      <c r="BA560" s="355"/>
      <c r="BB560" s="355"/>
      <c r="BC560" s="355"/>
      <c r="BD560" s="355"/>
      <c r="BE560" s="355"/>
      <c r="BF560" s="355"/>
    </row>
    <row r="561" spans="1:58" ht="15.75" customHeight="1">
      <c r="A561" s="355"/>
      <c r="B561" s="355"/>
      <c r="C561" s="355"/>
      <c r="D561" s="355"/>
      <c r="E561" s="355"/>
      <c r="F561" s="355"/>
      <c r="G561" s="355"/>
      <c r="H561" s="355"/>
      <c r="I561" s="355"/>
      <c r="J561" s="355"/>
      <c r="K561" s="355"/>
      <c r="L561" s="355"/>
      <c r="M561" s="355"/>
      <c r="N561" s="355"/>
      <c r="O561" s="355"/>
      <c r="P561" s="355"/>
      <c r="Q561" s="355"/>
      <c r="R561" s="355"/>
      <c r="S561" s="355"/>
      <c r="T561" s="355"/>
      <c r="U561" s="355"/>
      <c r="V561" s="355"/>
      <c r="W561" s="355"/>
      <c r="X561" s="355"/>
      <c r="Y561" s="355"/>
      <c r="Z561" s="355"/>
      <c r="AA561" s="355"/>
      <c r="AB561" s="355"/>
      <c r="AC561" s="355"/>
      <c r="AD561" s="355"/>
      <c r="AE561" s="355"/>
      <c r="AF561" s="355"/>
      <c r="AG561" s="355"/>
      <c r="AH561" s="355"/>
      <c r="AI561" s="355"/>
      <c r="AJ561" s="355"/>
      <c r="AK561" s="355"/>
      <c r="AL561" s="355"/>
      <c r="AM561" s="355"/>
      <c r="AN561" s="355"/>
      <c r="AO561" s="355"/>
      <c r="AP561" s="355"/>
      <c r="AQ561" s="355"/>
      <c r="AR561" s="355"/>
      <c r="AS561" s="355"/>
      <c r="AT561" s="355"/>
      <c r="AU561" s="355"/>
      <c r="AV561" s="355"/>
      <c r="AW561" s="355"/>
      <c r="AX561" s="355"/>
      <c r="AY561" s="355"/>
      <c r="AZ561" s="355"/>
      <c r="BA561" s="355"/>
      <c r="BB561" s="355"/>
      <c r="BC561" s="355"/>
      <c r="BD561" s="355"/>
      <c r="BE561" s="355"/>
      <c r="BF561" s="355"/>
    </row>
    <row r="562" spans="1:58" ht="15.75" customHeight="1">
      <c r="A562" s="355"/>
      <c r="B562" s="355"/>
      <c r="C562" s="355"/>
      <c r="D562" s="355"/>
      <c r="E562" s="355"/>
      <c r="F562" s="355"/>
      <c r="G562" s="355"/>
      <c r="H562" s="355"/>
      <c r="I562" s="355"/>
      <c r="J562" s="355"/>
      <c r="K562" s="355"/>
      <c r="L562" s="355"/>
      <c r="M562" s="355"/>
      <c r="N562" s="355"/>
      <c r="O562" s="355"/>
      <c r="P562" s="355"/>
      <c r="Q562" s="355"/>
      <c r="R562" s="355"/>
      <c r="S562" s="355"/>
      <c r="T562" s="355"/>
      <c r="U562" s="355"/>
      <c r="V562" s="355"/>
      <c r="W562" s="355"/>
      <c r="X562" s="355"/>
      <c r="Y562" s="355"/>
      <c r="Z562" s="355"/>
      <c r="AA562" s="355"/>
      <c r="AB562" s="355"/>
      <c r="AC562" s="355"/>
      <c r="AD562" s="355"/>
      <c r="AE562" s="355"/>
      <c r="AF562" s="355"/>
      <c r="AG562" s="355"/>
      <c r="AH562" s="355"/>
      <c r="AI562" s="355"/>
      <c r="AJ562" s="355"/>
      <c r="AK562" s="355"/>
      <c r="AL562" s="355"/>
      <c r="AM562" s="355"/>
      <c r="AN562" s="355"/>
      <c r="AO562" s="355"/>
      <c r="AP562" s="355"/>
      <c r="AQ562" s="355"/>
      <c r="AR562" s="355"/>
      <c r="AS562" s="355"/>
      <c r="AT562" s="355"/>
      <c r="AU562" s="355"/>
      <c r="AV562" s="355"/>
      <c r="AW562" s="355"/>
      <c r="AX562" s="355"/>
      <c r="AY562" s="355"/>
      <c r="AZ562" s="355"/>
      <c r="BA562" s="355"/>
      <c r="BB562" s="355"/>
      <c r="BC562" s="355"/>
      <c r="BD562" s="355"/>
      <c r="BE562" s="355"/>
      <c r="BF562" s="355"/>
    </row>
    <row r="563" spans="1:58" ht="15.75" customHeight="1">
      <c r="A563" s="355"/>
      <c r="B563" s="355"/>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row>
    <row r="564" spans="1:58" ht="15.75" customHeight="1">
      <c r="A564" s="355"/>
      <c r="B564" s="355"/>
      <c r="C564" s="355"/>
      <c r="D564" s="355"/>
      <c r="E564" s="355"/>
      <c r="F564" s="355"/>
      <c r="G564" s="355"/>
      <c r="H564" s="355"/>
      <c r="I564" s="355"/>
      <c r="J564" s="355"/>
      <c r="K564" s="355"/>
      <c r="L564" s="355"/>
      <c r="M564" s="355"/>
      <c r="N564" s="355"/>
      <c r="O564" s="355"/>
      <c r="P564" s="355"/>
      <c r="Q564" s="355"/>
      <c r="R564" s="355"/>
      <c r="S564" s="355"/>
      <c r="T564" s="355"/>
      <c r="U564" s="355"/>
      <c r="V564" s="355"/>
      <c r="W564" s="355"/>
      <c r="X564" s="355"/>
      <c r="Y564" s="355"/>
      <c r="Z564" s="355"/>
      <c r="AA564" s="355"/>
      <c r="AB564" s="355"/>
      <c r="AC564" s="355"/>
      <c r="AD564" s="355"/>
      <c r="AE564" s="355"/>
      <c r="AF564" s="355"/>
      <c r="AG564" s="355"/>
      <c r="AH564" s="355"/>
      <c r="AI564" s="355"/>
      <c r="AJ564" s="355"/>
      <c r="AK564" s="355"/>
      <c r="AL564" s="355"/>
      <c r="AM564" s="355"/>
      <c r="AN564" s="355"/>
      <c r="AO564" s="355"/>
      <c r="AP564" s="355"/>
      <c r="AQ564" s="355"/>
      <c r="AR564" s="355"/>
      <c r="AS564" s="355"/>
      <c r="AT564" s="355"/>
      <c r="AU564" s="355"/>
      <c r="AV564" s="355"/>
      <c r="AW564" s="355"/>
      <c r="AX564" s="355"/>
      <c r="AY564" s="355"/>
      <c r="AZ564" s="355"/>
      <c r="BA564" s="355"/>
      <c r="BB564" s="355"/>
      <c r="BC564" s="355"/>
      <c r="BD564" s="355"/>
      <c r="BE564" s="355"/>
      <c r="BF564" s="355"/>
    </row>
    <row r="565" spans="1:58" ht="15.75" customHeight="1">
      <c r="A565" s="355"/>
      <c r="B565" s="355"/>
      <c r="C565" s="355"/>
      <c r="D565" s="355"/>
      <c r="E565" s="355"/>
      <c r="F565" s="355"/>
      <c r="G565" s="355"/>
      <c r="H565" s="355"/>
      <c r="I565" s="355"/>
      <c r="J565" s="355"/>
      <c r="K565" s="355"/>
      <c r="L565" s="355"/>
      <c r="M565" s="355"/>
      <c r="N565" s="355"/>
      <c r="O565" s="355"/>
      <c r="P565" s="355"/>
      <c r="Q565" s="355"/>
      <c r="R565" s="355"/>
      <c r="S565" s="355"/>
      <c r="T565" s="355"/>
      <c r="U565" s="355"/>
      <c r="V565" s="355"/>
      <c r="W565" s="355"/>
      <c r="X565" s="355"/>
      <c r="Y565" s="355"/>
      <c r="Z565" s="355"/>
      <c r="AA565" s="355"/>
      <c r="AB565" s="355"/>
      <c r="AC565" s="355"/>
      <c r="AD565" s="355"/>
      <c r="AE565" s="355"/>
      <c r="AF565" s="355"/>
      <c r="AG565" s="355"/>
      <c r="AH565" s="355"/>
      <c r="AI565" s="355"/>
      <c r="AJ565" s="355"/>
      <c r="AK565" s="355"/>
      <c r="AL565" s="355"/>
      <c r="AM565" s="355"/>
      <c r="AN565" s="355"/>
      <c r="AO565" s="355"/>
      <c r="AP565" s="355"/>
      <c r="AQ565" s="355"/>
      <c r="AR565" s="355"/>
      <c r="AS565" s="355"/>
      <c r="AT565" s="355"/>
      <c r="AU565" s="355"/>
      <c r="AV565" s="355"/>
      <c r="AW565" s="355"/>
      <c r="AX565" s="355"/>
      <c r="AY565" s="355"/>
      <c r="AZ565" s="355"/>
      <c r="BA565" s="355"/>
      <c r="BB565" s="355"/>
      <c r="BC565" s="355"/>
      <c r="BD565" s="355"/>
      <c r="BE565" s="355"/>
      <c r="BF565" s="355"/>
    </row>
    <row r="566" spans="1:58" ht="15.75" customHeight="1">
      <c r="A566" s="355"/>
      <c r="B566" s="355"/>
      <c r="C566" s="355"/>
      <c r="D566" s="355"/>
      <c r="E566" s="355"/>
      <c r="F566" s="355"/>
      <c r="G566" s="355"/>
      <c r="H566" s="355"/>
      <c r="I566" s="355"/>
      <c r="J566" s="355"/>
      <c r="K566" s="355"/>
      <c r="L566" s="355"/>
      <c r="M566" s="355"/>
      <c r="N566" s="355"/>
      <c r="O566" s="355"/>
      <c r="P566" s="355"/>
      <c r="Q566" s="355"/>
      <c r="R566" s="355"/>
      <c r="S566" s="355"/>
      <c r="T566" s="355"/>
      <c r="U566" s="355"/>
      <c r="V566" s="355"/>
      <c r="W566" s="355"/>
      <c r="X566" s="355"/>
      <c r="Y566" s="355"/>
      <c r="Z566" s="355"/>
      <c r="AA566" s="355"/>
      <c r="AB566" s="355"/>
      <c r="AC566" s="355"/>
      <c r="AD566" s="355"/>
      <c r="AE566" s="355"/>
      <c r="AF566" s="355"/>
      <c r="AG566" s="355"/>
      <c r="AH566" s="355"/>
      <c r="AI566" s="355"/>
      <c r="AJ566" s="355"/>
      <c r="AK566" s="355"/>
      <c r="AL566" s="355"/>
      <c r="AM566" s="355"/>
      <c r="AN566" s="355"/>
      <c r="AO566" s="355"/>
      <c r="AP566" s="355"/>
      <c r="AQ566" s="355"/>
      <c r="AR566" s="355"/>
      <c r="AS566" s="355"/>
      <c r="AT566" s="355"/>
      <c r="AU566" s="355"/>
      <c r="AV566" s="355"/>
      <c r="AW566" s="355"/>
      <c r="AX566" s="355"/>
      <c r="AY566" s="355"/>
      <c r="AZ566" s="355"/>
      <c r="BA566" s="355"/>
      <c r="BB566" s="355"/>
      <c r="BC566" s="355"/>
      <c r="BD566" s="355"/>
      <c r="BE566" s="355"/>
      <c r="BF566" s="355"/>
    </row>
    <row r="567" spans="1:58" ht="15.75" customHeight="1">
      <c r="A567" s="355"/>
      <c r="B567" s="355"/>
      <c r="C567" s="355"/>
      <c r="D567" s="355"/>
      <c r="E567" s="355"/>
      <c r="F567" s="355"/>
      <c r="G567" s="355"/>
      <c r="H567" s="355"/>
      <c r="I567" s="355"/>
      <c r="J567" s="355"/>
      <c r="K567" s="355"/>
      <c r="L567" s="355"/>
      <c r="M567" s="355"/>
      <c r="N567" s="355"/>
      <c r="O567" s="355"/>
      <c r="P567" s="355"/>
      <c r="Q567" s="355"/>
      <c r="R567" s="355"/>
      <c r="S567" s="355"/>
      <c r="T567" s="355"/>
      <c r="U567" s="355"/>
      <c r="V567" s="355"/>
      <c r="W567" s="355"/>
      <c r="X567" s="355"/>
      <c r="Y567" s="355"/>
      <c r="Z567" s="355"/>
      <c r="AA567" s="355"/>
      <c r="AB567" s="355"/>
      <c r="AC567" s="355"/>
      <c r="AD567" s="355"/>
      <c r="AE567" s="355"/>
      <c r="AF567" s="355"/>
      <c r="AG567" s="355"/>
      <c r="AH567" s="355"/>
      <c r="AI567" s="355"/>
      <c r="AJ567" s="355"/>
      <c r="AK567" s="355"/>
      <c r="AL567" s="355"/>
      <c r="AM567" s="355"/>
      <c r="AN567" s="355"/>
      <c r="AO567" s="355"/>
      <c r="AP567" s="355"/>
      <c r="AQ567" s="355"/>
      <c r="AR567" s="355"/>
      <c r="AS567" s="355"/>
      <c r="AT567" s="355"/>
      <c r="AU567" s="355"/>
      <c r="AV567" s="355"/>
      <c r="AW567" s="355"/>
      <c r="AX567" s="355"/>
      <c r="AY567" s="355"/>
      <c r="AZ567" s="355"/>
      <c r="BA567" s="355"/>
      <c r="BB567" s="355"/>
      <c r="BC567" s="355"/>
      <c r="BD567" s="355"/>
      <c r="BE567" s="355"/>
      <c r="BF567" s="355"/>
    </row>
    <row r="568" spans="1:58" ht="15.75" customHeight="1">
      <c r="A568" s="355"/>
      <c r="B568" s="355"/>
      <c r="C568" s="355"/>
      <c r="D568" s="355"/>
      <c r="E568" s="355"/>
      <c r="F568" s="355"/>
      <c r="G568" s="355"/>
      <c r="H568" s="355"/>
      <c r="I568" s="355"/>
      <c r="J568" s="355"/>
      <c r="K568" s="355"/>
      <c r="L568" s="355"/>
      <c r="M568" s="355"/>
      <c r="N568" s="355"/>
      <c r="O568" s="355"/>
      <c r="P568" s="355"/>
      <c r="Q568" s="355"/>
      <c r="R568" s="355"/>
      <c r="S568" s="355"/>
      <c r="T568" s="355"/>
      <c r="U568" s="355"/>
      <c r="V568" s="355"/>
      <c r="W568" s="355"/>
      <c r="X568" s="355"/>
      <c r="Y568" s="355"/>
      <c r="Z568" s="355"/>
      <c r="AA568" s="355"/>
      <c r="AB568" s="355"/>
      <c r="AC568" s="355"/>
      <c r="AD568" s="355"/>
      <c r="AE568" s="355"/>
      <c r="AF568" s="355"/>
      <c r="AG568" s="355"/>
      <c r="AH568" s="355"/>
      <c r="AI568" s="355"/>
      <c r="AJ568" s="355"/>
      <c r="AK568" s="355"/>
      <c r="AL568" s="355"/>
      <c r="AM568" s="355"/>
      <c r="AN568" s="355"/>
      <c r="AO568" s="355"/>
      <c r="AP568" s="355"/>
      <c r="AQ568" s="355"/>
      <c r="AR568" s="355"/>
      <c r="AS568" s="355"/>
      <c r="AT568" s="355"/>
      <c r="AU568" s="355"/>
      <c r="AV568" s="355"/>
      <c r="AW568" s="355"/>
      <c r="AX568" s="355"/>
      <c r="AY568" s="355"/>
      <c r="AZ568" s="355"/>
      <c r="BA568" s="355"/>
      <c r="BB568" s="355"/>
      <c r="BC568" s="355"/>
      <c r="BD568" s="355"/>
      <c r="BE568" s="355"/>
      <c r="BF568" s="355"/>
    </row>
    <row r="569" spans="1:58" ht="15.75" customHeight="1">
      <c r="A569" s="355"/>
      <c r="B569" s="355"/>
      <c r="C569" s="355"/>
      <c r="D569" s="355"/>
      <c r="E569" s="355"/>
      <c r="F569" s="355"/>
      <c r="G569" s="355"/>
      <c r="H569" s="355"/>
      <c r="I569" s="355"/>
      <c r="J569" s="355"/>
      <c r="K569" s="355"/>
      <c r="L569" s="355"/>
      <c r="M569" s="355"/>
      <c r="N569" s="355"/>
      <c r="O569" s="355"/>
      <c r="P569" s="355"/>
      <c r="Q569" s="355"/>
      <c r="R569" s="355"/>
      <c r="S569" s="355"/>
      <c r="T569" s="355"/>
      <c r="U569" s="355"/>
      <c r="V569" s="355"/>
      <c r="W569" s="355"/>
      <c r="X569" s="355"/>
      <c r="Y569" s="355"/>
      <c r="Z569" s="355"/>
      <c r="AA569" s="355"/>
      <c r="AB569" s="355"/>
      <c r="AC569" s="355"/>
      <c r="AD569" s="355"/>
      <c r="AE569" s="355"/>
      <c r="AF569" s="355"/>
      <c r="AG569" s="355"/>
      <c r="AH569" s="355"/>
      <c r="AI569" s="355"/>
      <c r="AJ569" s="355"/>
      <c r="AK569" s="355"/>
      <c r="AL569" s="355"/>
      <c r="AM569" s="355"/>
      <c r="AN569" s="355"/>
      <c r="AO569" s="355"/>
      <c r="AP569" s="355"/>
      <c r="AQ569" s="355"/>
      <c r="AR569" s="355"/>
      <c r="AS569" s="355"/>
      <c r="AT569" s="355"/>
      <c r="AU569" s="355"/>
      <c r="AV569" s="355"/>
      <c r="AW569" s="355"/>
      <c r="AX569" s="355"/>
      <c r="AY569" s="355"/>
      <c r="AZ569" s="355"/>
      <c r="BA569" s="355"/>
      <c r="BB569" s="355"/>
      <c r="BC569" s="355"/>
      <c r="BD569" s="355"/>
      <c r="BE569" s="355"/>
      <c r="BF569" s="355"/>
    </row>
    <row r="570" spans="1:58" ht="15.75" customHeight="1">
      <c r="A570" s="355"/>
      <c r="B570" s="355"/>
      <c r="C570" s="355"/>
      <c r="D570" s="355"/>
      <c r="E570" s="355"/>
      <c r="F570" s="355"/>
      <c r="G570" s="355"/>
      <c r="H570" s="355"/>
      <c r="I570" s="355"/>
      <c r="J570" s="355"/>
      <c r="K570" s="355"/>
      <c r="L570" s="355"/>
      <c r="M570" s="355"/>
      <c r="N570" s="355"/>
      <c r="O570" s="355"/>
      <c r="P570" s="355"/>
      <c r="Q570" s="355"/>
      <c r="R570" s="355"/>
      <c r="S570" s="355"/>
      <c r="T570" s="355"/>
      <c r="U570" s="355"/>
      <c r="V570" s="355"/>
      <c r="W570" s="355"/>
      <c r="X570" s="355"/>
      <c r="Y570" s="355"/>
      <c r="Z570" s="355"/>
      <c r="AA570" s="355"/>
      <c r="AB570" s="355"/>
      <c r="AC570" s="355"/>
      <c r="AD570" s="355"/>
      <c r="AE570" s="355"/>
      <c r="AF570" s="355"/>
      <c r="AG570" s="355"/>
      <c r="AH570" s="355"/>
      <c r="AI570" s="355"/>
      <c r="AJ570" s="355"/>
      <c r="AK570" s="355"/>
      <c r="AL570" s="355"/>
      <c r="AM570" s="355"/>
      <c r="AN570" s="355"/>
      <c r="AO570" s="355"/>
      <c r="AP570" s="355"/>
      <c r="AQ570" s="355"/>
      <c r="AR570" s="355"/>
      <c r="AS570" s="355"/>
      <c r="AT570" s="355"/>
      <c r="AU570" s="355"/>
      <c r="AV570" s="355"/>
      <c r="AW570" s="355"/>
      <c r="AX570" s="355"/>
      <c r="AY570" s="355"/>
      <c r="AZ570" s="355"/>
      <c r="BA570" s="355"/>
      <c r="BB570" s="355"/>
      <c r="BC570" s="355"/>
      <c r="BD570" s="355"/>
      <c r="BE570" s="355"/>
      <c r="BF570" s="355"/>
    </row>
    <row r="571" spans="1:58" ht="15.75" customHeight="1">
      <c r="A571" s="355"/>
      <c r="B571" s="355"/>
      <c r="C571" s="355"/>
      <c r="D571" s="355"/>
      <c r="E571" s="355"/>
      <c r="F571" s="355"/>
      <c r="G571" s="355"/>
      <c r="H571" s="355"/>
      <c r="I571" s="355"/>
      <c r="J571" s="355"/>
      <c r="K571" s="355"/>
      <c r="L571" s="355"/>
      <c r="M571" s="355"/>
      <c r="N571" s="355"/>
      <c r="O571" s="355"/>
      <c r="P571" s="355"/>
      <c r="Q571" s="355"/>
      <c r="R571" s="355"/>
      <c r="S571" s="355"/>
      <c r="T571" s="355"/>
      <c r="U571" s="355"/>
      <c r="V571" s="355"/>
      <c r="W571" s="355"/>
      <c r="X571" s="355"/>
      <c r="Y571" s="355"/>
      <c r="Z571" s="355"/>
      <c r="AA571" s="355"/>
      <c r="AB571" s="355"/>
      <c r="AC571" s="355"/>
      <c r="AD571" s="355"/>
      <c r="AE571" s="355"/>
      <c r="AF571" s="355"/>
      <c r="AG571" s="355"/>
      <c r="AH571" s="355"/>
      <c r="AI571" s="355"/>
      <c r="AJ571" s="355"/>
      <c r="AK571" s="355"/>
      <c r="AL571" s="355"/>
      <c r="AM571" s="355"/>
      <c r="AN571" s="355"/>
      <c r="AO571" s="355"/>
      <c r="AP571" s="355"/>
      <c r="AQ571" s="355"/>
      <c r="AR571" s="355"/>
      <c r="AS571" s="355"/>
      <c r="AT571" s="355"/>
      <c r="AU571" s="355"/>
      <c r="AV571" s="355"/>
      <c r="AW571" s="355"/>
      <c r="AX571" s="355"/>
      <c r="AY571" s="355"/>
      <c r="AZ571" s="355"/>
      <c r="BA571" s="355"/>
      <c r="BB571" s="355"/>
      <c r="BC571" s="355"/>
      <c r="BD571" s="355"/>
      <c r="BE571" s="355"/>
      <c r="BF571" s="355"/>
    </row>
    <row r="572" spans="1:58" ht="15.75" customHeight="1">
      <c r="A572" s="355"/>
      <c r="B572" s="355"/>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row>
    <row r="573" spans="1:58" ht="15.75" customHeight="1">
      <c r="A573" s="355"/>
      <c r="B573" s="355"/>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row>
    <row r="574" spans="1:58" ht="15.75" customHeight="1">
      <c r="A574" s="355"/>
      <c r="B574" s="355"/>
      <c r="C574" s="355"/>
      <c r="D574" s="355"/>
      <c r="E574" s="355"/>
      <c r="F574" s="355"/>
      <c r="G574" s="355"/>
      <c r="H574" s="355"/>
      <c r="I574" s="355"/>
      <c r="J574" s="355"/>
      <c r="K574" s="355"/>
      <c r="L574" s="355"/>
      <c r="M574" s="355"/>
      <c r="N574" s="355"/>
      <c r="O574" s="355"/>
      <c r="P574" s="355"/>
      <c r="Q574" s="355"/>
      <c r="R574" s="355"/>
      <c r="S574" s="355"/>
      <c r="T574" s="355"/>
      <c r="U574" s="355"/>
      <c r="V574" s="355"/>
      <c r="W574" s="355"/>
      <c r="X574" s="355"/>
      <c r="Y574" s="355"/>
      <c r="Z574" s="355"/>
      <c r="AA574" s="355"/>
      <c r="AB574" s="355"/>
      <c r="AC574" s="355"/>
      <c r="AD574" s="355"/>
      <c r="AE574" s="355"/>
      <c r="AF574" s="355"/>
      <c r="AG574" s="355"/>
      <c r="AH574" s="355"/>
      <c r="AI574" s="355"/>
      <c r="AJ574" s="355"/>
      <c r="AK574" s="355"/>
      <c r="AL574" s="355"/>
      <c r="AM574" s="355"/>
      <c r="AN574" s="355"/>
      <c r="AO574" s="355"/>
      <c r="AP574" s="355"/>
      <c r="AQ574" s="355"/>
      <c r="AR574" s="355"/>
      <c r="AS574" s="355"/>
      <c r="AT574" s="355"/>
      <c r="AU574" s="355"/>
      <c r="AV574" s="355"/>
      <c r="AW574" s="355"/>
      <c r="AX574" s="355"/>
      <c r="AY574" s="355"/>
      <c r="AZ574" s="355"/>
      <c r="BA574" s="355"/>
      <c r="BB574" s="355"/>
      <c r="BC574" s="355"/>
      <c r="BD574" s="355"/>
      <c r="BE574" s="355"/>
      <c r="BF574" s="355"/>
    </row>
    <row r="575" spans="1:58" ht="15.75" customHeight="1">
      <c r="A575" s="355"/>
      <c r="B575" s="355"/>
      <c r="C575" s="355"/>
      <c r="D575" s="355"/>
      <c r="E575" s="355"/>
      <c r="F575" s="355"/>
      <c r="G575" s="355"/>
      <c r="H575" s="355"/>
      <c r="I575" s="355"/>
      <c r="J575" s="355"/>
      <c r="K575" s="355"/>
      <c r="L575" s="355"/>
      <c r="M575" s="355"/>
      <c r="N575" s="355"/>
      <c r="O575" s="355"/>
      <c r="P575" s="355"/>
      <c r="Q575" s="355"/>
      <c r="R575" s="355"/>
      <c r="S575" s="355"/>
      <c r="T575" s="355"/>
      <c r="U575" s="355"/>
      <c r="V575" s="355"/>
      <c r="W575" s="355"/>
      <c r="X575" s="355"/>
      <c r="Y575" s="355"/>
      <c r="Z575" s="355"/>
      <c r="AA575" s="355"/>
      <c r="AB575" s="355"/>
      <c r="AC575" s="355"/>
      <c r="AD575" s="355"/>
      <c r="AE575" s="355"/>
      <c r="AF575" s="355"/>
      <c r="AG575" s="355"/>
      <c r="AH575" s="355"/>
      <c r="AI575" s="355"/>
      <c r="AJ575" s="355"/>
      <c r="AK575" s="355"/>
      <c r="AL575" s="355"/>
      <c r="AM575" s="355"/>
      <c r="AN575" s="355"/>
      <c r="AO575" s="355"/>
      <c r="AP575" s="355"/>
      <c r="AQ575" s="355"/>
      <c r="AR575" s="355"/>
      <c r="AS575" s="355"/>
      <c r="AT575" s="355"/>
      <c r="AU575" s="355"/>
      <c r="AV575" s="355"/>
      <c r="AW575" s="355"/>
      <c r="AX575" s="355"/>
      <c r="AY575" s="355"/>
      <c r="AZ575" s="355"/>
      <c r="BA575" s="355"/>
      <c r="BB575" s="355"/>
      <c r="BC575" s="355"/>
      <c r="BD575" s="355"/>
      <c r="BE575" s="355"/>
      <c r="BF575" s="355"/>
    </row>
    <row r="576" spans="1:58" ht="15.75" customHeight="1">
      <c r="A576" s="355"/>
      <c r="B576" s="355"/>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355"/>
      <c r="AB576" s="355"/>
      <c r="AC576" s="355"/>
      <c r="AD576" s="355"/>
      <c r="AE576" s="355"/>
      <c r="AF576" s="355"/>
      <c r="AG576" s="355"/>
      <c r="AH576" s="355"/>
      <c r="AI576" s="355"/>
      <c r="AJ576" s="355"/>
      <c r="AK576" s="355"/>
      <c r="AL576" s="355"/>
      <c r="AM576" s="355"/>
      <c r="AN576" s="355"/>
      <c r="AO576" s="355"/>
      <c r="AP576" s="355"/>
      <c r="AQ576" s="355"/>
      <c r="AR576" s="355"/>
      <c r="AS576" s="355"/>
      <c r="AT576" s="355"/>
      <c r="AU576" s="355"/>
      <c r="AV576" s="355"/>
      <c r="AW576" s="355"/>
      <c r="AX576" s="355"/>
      <c r="AY576" s="355"/>
      <c r="AZ576" s="355"/>
      <c r="BA576" s="355"/>
      <c r="BB576" s="355"/>
      <c r="BC576" s="355"/>
      <c r="BD576" s="355"/>
      <c r="BE576" s="355"/>
      <c r="BF576" s="355"/>
    </row>
    <row r="577" spans="1:58" ht="15.75" customHeight="1">
      <c r="A577" s="355"/>
      <c r="B577" s="355"/>
      <c r="C577" s="355"/>
      <c r="D577" s="355"/>
      <c r="E577" s="355"/>
      <c r="F577" s="355"/>
      <c r="G577" s="355"/>
      <c r="H577" s="355"/>
      <c r="I577" s="355"/>
      <c r="J577" s="355"/>
      <c r="K577" s="355"/>
      <c r="L577" s="355"/>
      <c r="M577" s="355"/>
      <c r="N577" s="355"/>
      <c r="O577" s="355"/>
      <c r="P577" s="355"/>
      <c r="Q577" s="355"/>
      <c r="R577" s="355"/>
      <c r="S577" s="355"/>
      <c r="T577" s="355"/>
      <c r="U577" s="355"/>
      <c r="V577" s="355"/>
      <c r="W577" s="355"/>
      <c r="X577" s="355"/>
      <c r="Y577" s="355"/>
      <c r="Z577" s="355"/>
      <c r="AA577" s="355"/>
      <c r="AB577" s="355"/>
      <c r="AC577" s="355"/>
      <c r="AD577" s="355"/>
      <c r="AE577" s="355"/>
      <c r="AF577" s="355"/>
      <c r="AG577" s="355"/>
      <c r="AH577" s="355"/>
      <c r="AI577" s="355"/>
      <c r="AJ577" s="355"/>
      <c r="AK577" s="355"/>
      <c r="AL577" s="355"/>
      <c r="AM577" s="355"/>
      <c r="AN577" s="355"/>
      <c r="AO577" s="355"/>
      <c r="AP577" s="355"/>
      <c r="AQ577" s="355"/>
      <c r="AR577" s="355"/>
      <c r="AS577" s="355"/>
      <c r="AT577" s="355"/>
      <c r="AU577" s="355"/>
      <c r="AV577" s="355"/>
      <c r="AW577" s="355"/>
      <c r="AX577" s="355"/>
      <c r="AY577" s="355"/>
      <c r="AZ577" s="355"/>
      <c r="BA577" s="355"/>
      <c r="BB577" s="355"/>
      <c r="BC577" s="355"/>
      <c r="BD577" s="355"/>
      <c r="BE577" s="355"/>
      <c r="BF577" s="355"/>
    </row>
    <row r="578" spans="1:58" ht="15.75" customHeight="1">
      <c r="A578" s="355"/>
      <c r="B578" s="355"/>
      <c r="C578" s="355"/>
      <c r="D578" s="355"/>
      <c r="E578" s="355"/>
      <c r="F578" s="355"/>
      <c r="G578" s="355"/>
      <c r="H578" s="355"/>
      <c r="I578" s="355"/>
      <c r="J578" s="355"/>
      <c r="K578" s="355"/>
      <c r="L578" s="355"/>
      <c r="M578" s="355"/>
      <c r="N578" s="355"/>
      <c r="O578" s="355"/>
      <c r="P578" s="355"/>
      <c r="Q578" s="355"/>
      <c r="R578" s="355"/>
      <c r="S578" s="355"/>
      <c r="T578" s="355"/>
      <c r="U578" s="355"/>
      <c r="V578" s="355"/>
      <c r="W578" s="355"/>
      <c r="X578" s="355"/>
      <c r="Y578" s="355"/>
      <c r="Z578" s="355"/>
      <c r="AA578" s="355"/>
      <c r="AB578" s="355"/>
      <c r="AC578" s="355"/>
      <c r="AD578" s="355"/>
      <c r="AE578" s="355"/>
      <c r="AF578" s="355"/>
      <c r="AG578" s="355"/>
      <c r="AH578" s="355"/>
      <c r="AI578" s="355"/>
      <c r="AJ578" s="355"/>
      <c r="AK578" s="355"/>
      <c r="AL578" s="355"/>
      <c r="AM578" s="355"/>
      <c r="AN578" s="355"/>
      <c r="AO578" s="355"/>
      <c r="AP578" s="355"/>
      <c r="AQ578" s="355"/>
      <c r="AR578" s="355"/>
      <c r="AS578" s="355"/>
      <c r="AT578" s="355"/>
      <c r="AU578" s="355"/>
      <c r="AV578" s="355"/>
      <c r="AW578" s="355"/>
      <c r="AX578" s="355"/>
      <c r="AY578" s="355"/>
      <c r="AZ578" s="355"/>
      <c r="BA578" s="355"/>
      <c r="BB578" s="355"/>
      <c r="BC578" s="355"/>
      <c r="BD578" s="355"/>
      <c r="BE578" s="355"/>
      <c r="BF578" s="355"/>
    </row>
    <row r="579" spans="1:58" ht="15.75" customHeight="1">
      <c r="A579" s="355"/>
      <c r="B579" s="355"/>
      <c r="C579" s="355"/>
      <c r="D579" s="355"/>
      <c r="E579" s="355"/>
      <c r="F579" s="355"/>
      <c r="G579" s="355"/>
      <c r="H579" s="355"/>
      <c r="I579" s="355"/>
      <c r="J579" s="355"/>
      <c r="K579" s="355"/>
      <c r="L579" s="355"/>
      <c r="M579" s="355"/>
      <c r="N579" s="355"/>
      <c r="O579" s="355"/>
      <c r="P579" s="355"/>
      <c r="Q579" s="355"/>
      <c r="R579" s="355"/>
      <c r="S579" s="355"/>
      <c r="T579" s="355"/>
      <c r="U579" s="355"/>
      <c r="V579" s="355"/>
      <c r="W579" s="355"/>
      <c r="X579" s="355"/>
      <c r="Y579" s="355"/>
      <c r="Z579" s="355"/>
      <c r="AA579" s="355"/>
      <c r="AB579" s="355"/>
      <c r="AC579" s="355"/>
      <c r="AD579" s="355"/>
      <c r="AE579" s="355"/>
      <c r="AF579" s="355"/>
      <c r="AG579" s="355"/>
      <c r="AH579" s="355"/>
      <c r="AI579" s="355"/>
      <c r="AJ579" s="355"/>
      <c r="AK579" s="355"/>
      <c r="AL579" s="355"/>
      <c r="AM579" s="355"/>
      <c r="AN579" s="355"/>
      <c r="AO579" s="355"/>
      <c r="AP579" s="355"/>
      <c r="AQ579" s="355"/>
      <c r="AR579" s="355"/>
      <c r="AS579" s="355"/>
      <c r="AT579" s="355"/>
      <c r="AU579" s="355"/>
      <c r="AV579" s="355"/>
      <c r="AW579" s="355"/>
      <c r="AX579" s="355"/>
      <c r="AY579" s="355"/>
      <c r="AZ579" s="355"/>
      <c r="BA579" s="355"/>
      <c r="BB579" s="355"/>
      <c r="BC579" s="355"/>
      <c r="BD579" s="355"/>
      <c r="BE579" s="355"/>
      <c r="BF579" s="355"/>
    </row>
    <row r="580" spans="1:58" ht="15.75" customHeight="1">
      <c r="A580" s="355"/>
      <c r="B580" s="355"/>
      <c r="C580" s="355"/>
      <c r="D580" s="355"/>
      <c r="E580" s="355"/>
      <c r="F580" s="355"/>
      <c r="G580" s="355"/>
      <c r="H580" s="355"/>
      <c r="I580" s="355"/>
      <c r="J580" s="355"/>
      <c r="K580" s="355"/>
      <c r="L580" s="355"/>
      <c r="M580" s="355"/>
      <c r="N580" s="355"/>
      <c r="O580" s="355"/>
      <c r="P580" s="355"/>
      <c r="Q580" s="355"/>
      <c r="R580" s="355"/>
      <c r="S580" s="355"/>
      <c r="T580" s="355"/>
      <c r="U580" s="355"/>
      <c r="V580" s="355"/>
      <c r="W580" s="355"/>
      <c r="X580" s="355"/>
      <c r="Y580" s="355"/>
      <c r="Z580" s="355"/>
      <c r="AA580" s="355"/>
      <c r="AB580" s="355"/>
      <c r="AC580" s="355"/>
      <c r="AD580" s="355"/>
      <c r="AE580" s="355"/>
      <c r="AF580" s="355"/>
      <c r="AG580" s="355"/>
      <c r="AH580" s="355"/>
      <c r="AI580" s="355"/>
      <c r="AJ580" s="355"/>
      <c r="AK580" s="355"/>
      <c r="AL580" s="355"/>
      <c r="AM580" s="355"/>
      <c r="AN580" s="355"/>
      <c r="AO580" s="355"/>
      <c r="AP580" s="355"/>
      <c r="AQ580" s="355"/>
      <c r="AR580" s="355"/>
      <c r="AS580" s="355"/>
      <c r="AT580" s="355"/>
      <c r="AU580" s="355"/>
      <c r="AV580" s="355"/>
      <c r="AW580" s="355"/>
      <c r="AX580" s="355"/>
      <c r="AY580" s="355"/>
      <c r="AZ580" s="355"/>
      <c r="BA580" s="355"/>
      <c r="BB580" s="355"/>
      <c r="BC580" s="355"/>
      <c r="BD580" s="355"/>
      <c r="BE580" s="355"/>
      <c r="BF580" s="355"/>
    </row>
    <row r="581" spans="1:58" ht="15.75" customHeight="1">
      <c r="A581" s="355"/>
      <c r="B581" s="355"/>
      <c r="C581" s="355"/>
      <c r="D581" s="355"/>
      <c r="E581" s="355"/>
      <c r="F581" s="355"/>
      <c r="G581" s="355"/>
      <c r="H581" s="355"/>
      <c r="I581" s="355"/>
      <c r="J581" s="355"/>
      <c r="K581" s="355"/>
      <c r="L581" s="355"/>
      <c r="M581" s="355"/>
      <c r="N581" s="355"/>
      <c r="O581" s="355"/>
      <c r="P581" s="355"/>
      <c r="Q581" s="355"/>
      <c r="R581" s="355"/>
      <c r="S581" s="355"/>
      <c r="T581" s="355"/>
      <c r="U581" s="355"/>
      <c r="V581" s="355"/>
      <c r="W581" s="355"/>
      <c r="X581" s="355"/>
      <c r="Y581" s="355"/>
      <c r="Z581" s="355"/>
      <c r="AA581" s="355"/>
      <c r="AB581" s="355"/>
      <c r="AC581" s="355"/>
      <c r="AD581" s="355"/>
      <c r="AE581" s="355"/>
      <c r="AF581" s="355"/>
      <c r="AG581" s="355"/>
      <c r="AH581" s="355"/>
      <c r="AI581" s="355"/>
      <c r="AJ581" s="355"/>
      <c r="AK581" s="355"/>
      <c r="AL581" s="355"/>
      <c r="AM581" s="355"/>
      <c r="AN581" s="355"/>
      <c r="AO581" s="355"/>
      <c r="AP581" s="355"/>
      <c r="AQ581" s="355"/>
      <c r="AR581" s="355"/>
      <c r="AS581" s="355"/>
      <c r="AT581" s="355"/>
      <c r="AU581" s="355"/>
      <c r="AV581" s="355"/>
      <c r="AW581" s="355"/>
      <c r="AX581" s="355"/>
      <c r="AY581" s="355"/>
      <c r="AZ581" s="355"/>
      <c r="BA581" s="355"/>
      <c r="BB581" s="355"/>
      <c r="BC581" s="355"/>
      <c r="BD581" s="355"/>
      <c r="BE581" s="355"/>
      <c r="BF581" s="355"/>
    </row>
    <row r="582" spans="1:58" ht="15.75" customHeight="1">
      <c r="A582" s="355"/>
      <c r="B582" s="355"/>
      <c r="C582" s="355"/>
      <c r="D582" s="355"/>
      <c r="E582" s="355"/>
      <c r="F582" s="355"/>
      <c r="G582" s="355"/>
      <c r="H582" s="355"/>
      <c r="I582" s="355"/>
      <c r="J582" s="355"/>
      <c r="K582" s="355"/>
      <c r="L582" s="355"/>
      <c r="M582" s="355"/>
      <c r="N582" s="355"/>
      <c r="O582" s="355"/>
      <c r="P582" s="355"/>
      <c r="Q582" s="355"/>
      <c r="R582" s="355"/>
      <c r="S582" s="355"/>
      <c r="T582" s="355"/>
      <c r="U582" s="355"/>
      <c r="V582" s="355"/>
      <c r="W582" s="355"/>
      <c r="X582" s="355"/>
      <c r="Y582" s="355"/>
      <c r="Z582" s="355"/>
      <c r="AA582" s="355"/>
      <c r="AB582" s="355"/>
      <c r="AC582" s="355"/>
      <c r="AD582" s="355"/>
      <c r="AE582" s="355"/>
      <c r="AF582" s="355"/>
      <c r="AG582" s="355"/>
      <c r="AH582" s="355"/>
      <c r="AI582" s="355"/>
      <c r="AJ582" s="355"/>
      <c r="AK582" s="355"/>
      <c r="AL582" s="355"/>
      <c r="AM582" s="355"/>
      <c r="AN582" s="355"/>
      <c r="AO582" s="355"/>
      <c r="AP582" s="355"/>
      <c r="AQ582" s="355"/>
      <c r="AR582" s="355"/>
      <c r="AS582" s="355"/>
      <c r="AT582" s="355"/>
      <c r="AU582" s="355"/>
      <c r="AV582" s="355"/>
      <c r="AW582" s="355"/>
      <c r="AX582" s="355"/>
      <c r="AY582" s="355"/>
      <c r="AZ582" s="355"/>
      <c r="BA582" s="355"/>
      <c r="BB582" s="355"/>
      <c r="BC582" s="355"/>
      <c r="BD582" s="355"/>
      <c r="BE582" s="355"/>
      <c r="BF582" s="355"/>
    </row>
    <row r="583" spans="1:58" ht="15.75" customHeight="1">
      <c r="A583" s="355"/>
      <c r="B583" s="355"/>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c r="AS583" s="355"/>
      <c r="AT583" s="355"/>
      <c r="AU583" s="355"/>
      <c r="AV583" s="355"/>
      <c r="AW583" s="355"/>
      <c r="AX583" s="355"/>
      <c r="AY583" s="355"/>
      <c r="AZ583" s="355"/>
      <c r="BA583" s="355"/>
      <c r="BB583" s="355"/>
      <c r="BC583" s="355"/>
      <c r="BD583" s="355"/>
      <c r="BE583" s="355"/>
      <c r="BF583" s="355"/>
    </row>
    <row r="584" spans="1:58" ht="15.75" customHeight="1">
      <c r="A584" s="355"/>
      <c r="B584" s="355"/>
      <c r="C584" s="355"/>
      <c r="D584" s="355"/>
      <c r="E584" s="355"/>
      <c r="F584" s="355"/>
      <c r="G584" s="355"/>
      <c r="H584" s="355"/>
      <c r="I584" s="355"/>
      <c r="J584" s="355"/>
      <c r="K584" s="355"/>
      <c r="L584" s="355"/>
      <c r="M584" s="355"/>
      <c r="N584" s="355"/>
      <c r="O584" s="355"/>
      <c r="P584" s="355"/>
      <c r="Q584" s="355"/>
      <c r="R584" s="355"/>
      <c r="S584" s="355"/>
      <c r="T584" s="355"/>
      <c r="U584" s="355"/>
      <c r="V584" s="355"/>
      <c r="W584" s="355"/>
      <c r="X584" s="355"/>
      <c r="Y584" s="355"/>
      <c r="Z584" s="355"/>
      <c r="AA584" s="355"/>
      <c r="AB584" s="355"/>
      <c r="AC584" s="355"/>
      <c r="AD584" s="355"/>
      <c r="AE584" s="355"/>
      <c r="AF584" s="355"/>
      <c r="AG584" s="355"/>
      <c r="AH584" s="355"/>
      <c r="AI584" s="355"/>
      <c r="AJ584" s="355"/>
      <c r="AK584" s="355"/>
      <c r="AL584" s="355"/>
      <c r="AM584" s="355"/>
      <c r="AN584" s="355"/>
      <c r="AO584" s="355"/>
      <c r="AP584" s="355"/>
      <c r="AQ584" s="355"/>
      <c r="AR584" s="355"/>
      <c r="AS584" s="355"/>
      <c r="AT584" s="355"/>
      <c r="AU584" s="355"/>
      <c r="AV584" s="355"/>
      <c r="AW584" s="355"/>
      <c r="AX584" s="355"/>
      <c r="AY584" s="355"/>
      <c r="AZ584" s="355"/>
      <c r="BA584" s="355"/>
      <c r="BB584" s="355"/>
      <c r="BC584" s="355"/>
      <c r="BD584" s="355"/>
      <c r="BE584" s="355"/>
      <c r="BF584" s="355"/>
    </row>
    <row r="585" spans="1:58" ht="15.75" customHeight="1">
      <c r="A585" s="355"/>
      <c r="B585" s="355"/>
      <c r="C585" s="355"/>
      <c r="D585" s="355"/>
      <c r="E585" s="355"/>
      <c r="F585" s="355"/>
      <c r="G585" s="355"/>
      <c r="H585" s="355"/>
      <c r="I585" s="355"/>
      <c r="J585" s="355"/>
      <c r="K585" s="355"/>
      <c r="L585" s="355"/>
      <c r="M585" s="355"/>
      <c r="N585" s="355"/>
      <c r="O585" s="355"/>
      <c r="P585" s="355"/>
      <c r="Q585" s="355"/>
      <c r="R585" s="355"/>
      <c r="S585" s="355"/>
      <c r="T585" s="355"/>
      <c r="U585" s="355"/>
      <c r="V585" s="355"/>
      <c r="W585" s="355"/>
      <c r="X585" s="355"/>
      <c r="Y585" s="355"/>
      <c r="Z585" s="355"/>
      <c r="AA585" s="355"/>
      <c r="AB585" s="355"/>
      <c r="AC585" s="355"/>
      <c r="AD585" s="355"/>
      <c r="AE585" s="355"/>
      <c r="AF585" s="355"/>
      <c r="AG585" s="355"/>
      <c r="AH585" s="355"/>
      <c r="AI585" s="355"/>
      <c r="AJ585" s="355"/>
      <c r="AK585" s="355"/>
      <c r="AL585" s="355"/>
      <c r="AM585" s="355"/>
      <c r="AN585" s="355"/>
      <c r="AO585" s="355"/>
      <c r="AP585" s="355"/>
      <c r="AQ585" s="355"/>
      <c r="AR585" s="355"/>
      <c r="AS585" s="355"/>
      <c r="AT585" s="355"/>
      <c r="AU585" s="355"/>
      <c r="AV585" s="355"/>
      <c r="AW585" s="355"/>
      <c r="AX585" s="355"/>
      <c r="AY585" s="355"/>
      <c r="AZ585" s="355"/>
      <c r="BA585" s="355"/>
      <c r="BB585" s="355"/>
      <c r="BC585" s="355"/>
      <c r="BD585" s="355"/>
      <c r="BE585" s="355"/>
      <c r="BF585" s="355"/>
    </row>
    <row r="586" spans="1:58" ht="15.75" customHeight="1">
      <c r="A586" s="355"/>
      <c r="B586" s="355"/>
      <c r="C586" s="355"/>
      <c r="D586" s="355"/>
      <c r="E586" s="355"/>
      <c r="F586" s="355"/>
      <c r="G586" s="355"/>
      <c r="H586" s="355"/>
      <c r="I586" s="355"/>
      <c r="J586" s="355"/>
      <c r="K586" s="355"/>
      <c r="L586" s="355"/>
      <c r="M586" s="355"/>
      <c r="N586" s="355"/>
      <c r="O586" s="355"/>
      <c r="P586" s="355"/>
      <c r="Q586" s="355"/>
      <c r="R586" s="355"/>
      <c r="S586" s="355"/>
      <c r="T586" s="355"/>
      <c r="U586" s="355"/>
      <c r="V586" s="355"/>
      <c r="W586" s="355"/>
      <c r="X586" s="355"/>
      <c r="Y586" s="355"/>
      <c r="Z586" s="355"/>
      <c r="AA586" s="355"/>
      <c r="AB586" s="355"/>
      <c r="AC586" s="355"/>
      <c r="AD586" s="355"/>
      <c r="AE586" s="355"/>
      <c r="AF586" s="355"/>
      <c r="AG586" s="355"/>
      <c r="AH586" s="355"/>
      <c r="AI586" s="355"/>
      <c r="AJ586" s="355"/>
      <c r="AK586" s="355"/>
      <c r="AL586" s="355"/>
      <c r="AM586" s="355"/>
      <c r="AN586" s="355"/>
      <c r="AO586" s="355"/>
      <c r="AP586" s="355"/>
      <c r="AQ586" s="355"/>
      <c r="AR586" s="355"/>
      <c r="AS586" s="355"/>
      <c r="AT586" s="355"/>
      <c r="AU586" s="355"/>
      <c r="AV586" s="355"/>
      <c r="AW586" s="355"/>
      <c r="AX586" s="355"/>
      <c r="AY586" s="355"/>
      <c r="AZ586" s="355"/>
      <c r="BA586" s="355"/>
      <c r="BB586" s="355"/>
      <c r="BC586" s="355"/>
      <c r="BD586" s="355"/>
      <c r="BE586" s="355"/>
      <c r="BF586" s="355"/>
    </row>
    <row r="587" spans="1:58" ht="15.75" customHeight="1">
      <c r="A587" s="355"/>
      <c r="B587" s="355"/>
      <c r="C587" s="355"/>
      <c r="D587" s="355"/>
      <c r="E587" s="355"/>
      <c r="F587" s="355"/>
      <c r="G587" s="355"/>
      <c r="H587" s="355"/>
      <c r="I587" s="355"/>
      <c r="J587" s="355"/>
      <c r="K587" s="355"/>
      <c r="L587" s="355"/>
      <c r="M587" s="355"/>
      <c r="N587" s="355"/>
      <c r="O587" s="355"/>
      <c r="P587" s="355"/>
      <c r="Q587" s="355"/>
      <c r="R587" s="355"/>
      <c r="S587" s="355"/>
      <c r="T587" s="355"/>
      <c r="U587" s="355"/>
      <c r="V587" s="355"/>
      <c r="W587" s="355"/>
      <c r="X587" s="355"/>
      <c r="Y587" s="355"/>
      <c r="Z587" s="355"/>
      <c r="AA587" s="355"/>
      <c r="AB587" s="355"/>
      <c r="AC587" s="355"/>
      <c r="AD587" s="355"/>
      <c r="AE587" s="355"/>
      <c r="AF587" s="355"/>
      <c r="AG587" s="355"/>
      <c r="AH587" s="355"/>
      <c r="AI587" s="355"/>
      <c r="AJ587" s="355"/>
      <c r="AK587" s="355"/>
      <c r="AL587" s="355"/>
      <c r="AM587" s="355"/>
      <c r="AN587" s="355"/>
      <c r="AO587" s="355"/>
      <c r="AP587" s="355"/>
      <c r="AQ587" s="355"/>
      <c r="AR587" s="355"/>
      <c r="AS587" s="355"/>
      <c r="AT587" s="355"/>
      <c r="AU587" s="355"/>
      <c r="AV587" s="355"/>
      <c r="AW587" s="355"/>
      <c r="AX587" s="355"/>
      <c r="AY587" s="355"/>
      <c r="AZ587" s="355"/>
      <c r="BA587" s="355"/>
      <c r="BB587" s="355"/>
      <c r="BC587" s="355"/>
      <c r="BD587" s="355"/>
      <c r="BE587" s="355"/>
      <c r="BF587" s="355"/>
    </row>
    <row r="588" spans="1:58" ht="15.75" customHeight="1">
      <c r="A588" s="355"/>
      <c r="B588" s="355"/>
      <c r="C588" s="355"/>
      <c r="D588" s="355"/>
      <c r="E588" s="355"/>
      <c r="F588" s="355"/>
      <c r="G588" s="355"/>
      <c r="H588" s="355"/>
      <c r="I588" s="355"/>
      <c r="J588" s="355"/>
      <c r="K588" s="355"/>
      <c r="L588" s="355"/>
      <c r="M588" s="355"/>
      <c r="N588" s="355"/>
      <c r="O588" s="355"/>
      <c r="P588" s="355"/>
      <c r="Q588" s="355"/>
      <c r="R588" s="355"/>
      <c r="S588" s="355"/>
      <c r="T588" s="355"/>
      <c r="U588" s="355"/>
      <c r="V588" s="355"/>
      <c r="W588" s="355"/>
      <c r="X588" s="355"/>
      <c r="Y588" s="355"/>
      <c r="Z588" s="355"/>
      <c r="AA588" s="355"/>
      <c r="AB588" s="355"/>
      <c r="AC588" s="355"/>
      <c r="AD588" s="355"/>
      <c r="AE588" s="355"/>
      <c r="AF588" s="355"/>
      <c r="AG588" s="355"/>
      <c r="AH588" s="355"/>
      <c r="AI588" s="355"/>
      <c r="AJ588" s="355"/>
      <c r="AK588" s="355"/>
      <c r="AL588" s="355"/>
      <c r="AM588" s="355"/>
      <c r="AN588" s="355"/>
      <c r="AO588" s="355"/>
      <c r="AP588" s="355"/>
      <c r="AQ588" s="355"/>
      <c r="AR588" s="355"/>
      <c r="AS588" s="355"/>
      <c r="AT588" s="355"/>
      <c r="AU588" s="355"/>
      <c r="AV588" s="355"/>
      <c r="AW588" s="355"/>
      <c r="AX588" s="355"/>
      <c r="AY588" s="355"/>
      <c r="AZ588" s="355"/>
      <c r="BA588" s="355"/>
      <c r="BB588" s="355"/>
      <c r="BC588" s="355"/>
      <c r="BD588" s="355"/>
      <c r="BE588" s="355"/>
      <c r="BF588" s="355"/>
    </row>
    <row r="589" spans="1:58" ht="15.75" customHeight="1">
      <c r="A589" s="355"/>
      <c r="B589" s="355"/>
      <c r="C589" s="355"/>
      <c r="D589" s="355"/>
      <c r="E589" s="355"/>
      <c r="F589" s="355"/>
      <c r="G589" s="355"/>
      <c r="H589" s="355"/>
      <c r="I589" s="355"/>
      <c r="J589" s="355"/>
      <c r="K589" s="355"/>
      <c r="L589" s="355"/>
      <c r="M589" s="355"/>
      <c r="N589" s="355"/>
      <c r="O589" s="355"/>
      <c r="P589" s="355"/>
      <c r="Q589" s="355"/>
      <c r="R589" s="355"/>
      <c r="S589" s="355"/>
      <c r="T589" s="355"/>
      <c r="U589" s="355"/>
      <c r="V589" s="355"/>
      <c r="W589" s="355"/>
      <c r="X589" s="355"/>
      <c r="Y589" s="355"/>
      <c r="Z589" s="355"/>
      <c r="AA589" s="355"/>
      <c r="AB589" s="355"/>
      <c r="AC589" s="355"/>
      <c r="AD589" s="355"/>
      <c r="AE589" s="355"/>
      <c r="AF589" s="355"/>
      <c r="AG589" s="355"/>
      <c r="AH589" s="355"/>
      <c r="AI589" s="355"/>
      <c r="AJ589" s="355"/>
      <c r="AK589" s="355"/>
      <c r="AL589" s="355"/>
      <c r="AM589" s="355"/>
      <c r="AN589" s="355"/>
      <c r="AO589" s="355"/>
      <c r="AP589" s="355"/>
      <c r="AQ589" s="355"/>
      <c r="AR589" s="355"/>
      <c r="AS589" s="355"/>
      <c r="AT589" s="355"/>
      <c r="AU589" s="355"/>
      <c r="AV589" s="355"/>
      <c r="AW589" s="355"/>
      <c r="AX589" s="355"/>
      <c r="AY589" s="355"/>
      <c r="AZ589" s="355"/>
      <c r="BA589" s="355"/>
      <c r="BB589" s="355"/>
      <c r="BC589" s="355"/>
      <c r="BD589" s="355"/>
      <c r="BE589" s="355"/>
      <c r="BF589" s="355"/>
    </row>
    <row r="590" spans="1:58" ht="15.75" customHeight="1">
      <c r="A590" s="355"/>
      <c r="B590" s="355"/>
      <c r="C590" s="355"/>
      <c r="D590" s="355"/>
      <c r="E590" s="355"/>
      <c r="F590" s="355"/>
      <c r="G590" s="355"/>
      <c r="H590" s="355"/>
      <c r="I590" s="355"/>
      <c r="J590" s="355"/>
      <c r="K590" s="355"/>
      <c r="L590" s="355"/>
      <c r="M590" s="355"/>
      <c r="N590" s="355"/>
      <c r="O590" s="355"/>
      <c r="P590" s="355"/>
      <c r="Q590" s="355"/>
      <c r="R590" s="355"/>
      <c r="S590" s="355"/>
      <c r="T590" s="355"/>
      <c r="U590" s="355"/>
      <c r="V590" s="355"/>
      <c r="W590" s="355"/>
      <c r="X590" s="355"/>
      <c r="Y590" s="355"/>
      <c r="Z590" s="355"/>
      <c r="AA590" s="355"/>
      <c r="AB590" s="355"/>
      <c r="AC590" s="355"/>
      <c r="AD590" s="355"/>
      <c r="AE590" s="355"/>
      <c r="AF590" s="355"/>
      <c r="AG590" s="355"/>
      <c r="AH590" s="355"/>
      <c r="AI590" s="355"/>
      <c r="AJ590" s="355"/>
      <c r="AK590" s="355"/>
      <c r="AL590" s="355"/>
      <c r="AM590" s="355"/>
      <c r="AN590" s="355"/>
      <c r="AO590" s="355"/>
      <c r="AP590" s="355"/>
      <c r="AQ590" s="355"/>
      <c r="AR590" s="355"/>
      <c r="AS590" s="355"/>
      <c r="AT590" s="355"/>
      <c r="AU590" s="355"/>
      <c r="AV590" s="355"/>
      <c r="AW590" s="355"/>
      <c r="AX590" s="355"/>
      <c r="AY590" s="355"/>
      <c r="AZ590" s="355"/>
      <c r="BA590" s="355"/>
      <c r="BB590" s="355"/>
      <c r="BC590" s="355"/>
      <c r="BD590" s="355"/>
      <c r="BE590" s="355"/>
      <c r="BF590" s="355"/>
    </row>
    <row r="591" spans="1:58" ht="15.75" customHeight="1">
      <c r="A591" s="355"/>
      <c r="B591" s="355"/>
      <c r="C591" s="355"/>
      <c r="D591" s="355"/>
      <c r="E591" s="355"/>
      <c r="F591" s="355"/>
      <c r="G591" s="355"/>
      <c r="H591" s="355"/>
      <c r="I591" s="355"/>
      <c r="J591" s="355"/>
      <c r="K591" s="355"/>
      <c r="L591" s="355"/>
      <c r="M591" s="355"/>
      <c r="N591" s="355"/>
      <c r="O591" s="355"/>
      <c r="P591" s="355"/>
      <c r="Q591" s="355"/>
      <c r="R591" s="355"/>
      <c r="S591" s="355"/>
      <c r="T591" s="355"/>
      <c r="U591" s="355"/>
      <c r="V591" s="355"/>
      <c r="W591" s="355"/>
      <c r="X591" s="355"/>
      <c r="Y591" s="355"/>
      <c r="Z591" s="355"/>
      <c r="AA591" s="355"/>
      <c r="AB591" s="355"/>
      <c r="AC591" s="355"/>
      <c r="AD591" s="355"/>
      <c r="AE591" s="355"/>
      <c r="AF591" s="355"/>
      <c r="AG591" s="355"/>
      <c r="AH591" s="355"/>
      <c r="AI591" s="355"/>
      <c r="AJ591" s="355"/>
      <c r="AK591" s="355"/>
      <c r="AL591" s="355"/>
      <c r="AM591" s="355"/>
      <c r="AN591" s="355"/>
      <c r="AO591" s="355"/>
      <c r="AP591" s="355"/>
      <c r="AQ591" s="355"/>
      <c r="AR591" s="355"/>
      <c r="AS591" s="355"/>
      <c r="AT591" s="355"/>
      <c r="AU591" s="355"/>
      <c r="AV591" s="355"/>
      <c r="AW591" s="355"/>
      <c r="AX591" s="355"/>
      <c r="AY591" s="355"/>
      <c r="AZ591" s="355"/>
      <c r="BA591" s="355"/>
      <c r="BB591" s="355"/>
      <c r="BC591" s="355"/>
      <c r="BD591" s="355"/>
      <c r="BE591" s="355"/>
      <c r="BF591" s="355"/>
    </row>
    <row r="592" spans="1:58" ht="15.75" customHeight="1">
      <c r="A592" s="355"/>
      <c r="B592" s="355"/>
      <c r="C592" s="355"/>
      <c r="D592" s="355"/>
      <c r="E592" s="355"/>
      <c r="F592" s="355"/>
      <c r="G592" s="355"/>
      <c r="H592" s="355"/>
      <c r="I592" s="355"/>
      <c r="J592" s="355"/>
      <c r="K592" s="355"/>
      <c r="L592" s="355"/>
      <c r="M592" s="355"/>
      <c r="N592" s="355"/>
      <c r="O592" s="355"/>
      <c r="P592" s="355"/>
      <c r="Q592" s="355"/>
      <c r="R592" s="355"/>
      <c r="S592" s="355"/>
      <c r="T592" s="355"/>
      <c r="U592" s="355"/>
      <c r="V592" s="355"/>
      <c r="W592" s="355"/>
      <c r="X592" s="355"/>
      <c r="Y592" s="355"/>
      <c r="Z592" s="355"/>
      <c r="AA592" s="355"/>
      <c r="AB592" s="355"/>
      <c r="AC592" s="355"/>
      <c r="AD592" s="355"/>
      <c r="AE592" s="355"/>
      <c r="AF592" s="355"/>
      <c r="AG592" s="355"/>
      <c r="AH592" s="355"/>
      <c r="AI592" s="355"/>
      <c r="AJ592" s="355"/>
      <c r="AK592" s="355"/>
      <c r="AL592" s="355"/>
      <c r="AM592" s="355"/>
      <c r="AN592" s="355"/>
      <c r="AO592" s="355"/>
      <c r="AP592" s="355"/>
      <c r="AQ592" s="355"/>
      <c r="AR592" s="355"/>
      <c r="AS592" s="355"/>
      <c r="AT592" s="355"/>
      <c r="AU592" s="355"/>
      <c r="AV592" s="355"/>
      <c r="AW592" s="355"/>
      <c r="AX592" s="355"/>
      <c r="AY592" s="355"/>
      <c r="AZ592" s="355"/>
      <c r="BA592" s="355"/>
      <c r="BB592" s="355"/>
      <c r="BC592" s="355"/>
      <c r="BD592" s="355"/>
      <c r="BE592" s="355"/>
      <c r="BF592" s="355"/>
    </row>
    <row r="593" spans="1:58" ht="15.75" customHeight="1">
      <c r="A593" s="355"/>
      <c r="B593" s="355"/>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355"/>
      <c r="AV593" s="355"/>
      <c r="AW593" s="355"/>
      <c r="AX593" s="355"/>
      <c r="AY593" s="355"/>
      <c r="AZ593" s="355"/>
      <c r="BA593" s="355"/>
      <c r="BB593" s="355"/>
      <c r="BC593" s="355"/>
      <c r="BD593" s="355"/>
      <c r="BE593" s="355"/>
      <c r="BF593" s="355"/>
    </row>
    <row r="594" spans="1:58" ht="15.75" customHeight="1">
      <c r="A594" s="355"/>
      <c r="B594" s="355"/>
      <c r="C594" s="355"/>
      <c r="D594" s="355"/>
      <c r="E594" s="355"/>
      <c r="F594" s="355"/>
      <c r="G594" s="355"/>
      <c r="H594" s="355"/>
      <c r="I594" s="355"/>
      <c r="J594" s="355"/>
      <c r="K594" s="355"/>
      <c r="L594" s="355"/>
      <c r="M594" s="355"/>
      <c r="N594" s="355"/>
      <c r="O594" s="355"/>
      <c r="P594" s="355"/>
      <c r="Q594" s="355"/>
      <c r="R594" s="355"/>
      <c r="S594" s="355"/>
      <c r="T594" s="355"/>
      <c r="U594" s="355"/>
      <c r="V594" s="355"/>
      <c r="W594" s="355"/>
      <c r="X594" s="355"/>
      <c r="Y594" s="355"/>
      <c r="Z594" s="355"/>
      <c r="AA594" s="355"/>
      <c r="AB594" s="355"/>
      <c r="AC594" s="355"/>
      <c r="AD594" s="355"/>
      <c r="AE594" s="355"/>
      <c r="AF594" s="355"/>
      <c r="AG594" s="355"/>
      <c r="AH594" s="355"/>
      <c r="AI594" s="355"/>
      <c r="AJ594" s="355"/>
      <c r="AK594" s="355"/>
      <c r="AL594" s="355"/>
      <c r="AM594" s="355"/>
      <c r="AN594" s="355"/>
      <c r="AO594" s="355"/>
      <c r="AP594" s="355"/>
      <c r="AQ594" s="355"/>
      <c r="AR594" s="355"/>
      <c r="AS594" s="355"/>
      <c r="AT594" s="355"/>
      <c r="AU594" s="355"/>
      <c r="AV594" s="355"/>
      <c r="AW594" s="355"/>
      <c r="AX594" s="355"/>
      <c r="AY594" s="355"/>
      <c r="AZ594" s="355"/>
      <c r="BA594" s="355"/>
      <c r="BB594" s="355"/>
      <c r="BC594" s="355"/>
      <c r="BD594" s="355"/>
      <c r="BE594" s="355"/>
      <c r="BF594" s="355"/>
    </row>
    <row r="595" spans="1:58" ht="15.75" customHeight="1">
      <c r="A595" s="355"/>
      <c r="B595" s="355"/>
      <c r="C595" s="355"/>
      <c r="D595" s="355"/>
      <c r="E595" s="355"/>
      <c r="F595" s="355"/>
      <c r="G595" s="355"/>
      <c r="H595" s="355"/>
      <c r="I595" s="355"/>
      <c r="J595" s="355"/>
      <c r="K595" s="355"/>
      <c r="L595" s="355"/>
      <c r="M595" s="355"/>
      <c r="N595" s="355"/>
      <c r="O595" s="355"/>
      <c r="P595" s="355"/>
      <c r="Q595" s="355"/>
      <c r="R595" s="355"/>
      <c r="S595" s="355"/>
      <c r="T595" s="355"/>
      <c r="U595" s="355"/>
      <c r="V595" s="355"/>
      <c r="W595" s="355"/>
      <c r="X595" s="355"/>
      <c r="Y595" s="355"/>
      <c r="Z595" s="355"/>
      <c r="AA595" s="355"/>
      <c r="AB595" s="355"/>
      <c r="AC595" s="355"/>
      <c r="AD595" s="355"/>
      <c r="AE595" s="355"/>
      <c r="AF595" s="355"/>
      <c r="AG595" s="355"/>
      <c r="AH595" s="355"/>
      <c r="AI595" s="355"/>
      <c r="AJ595" s="355"/>
      <c r="AK595" s="355"/>
      <c r="AL595" s="355"/>
      <c r="AM595" s="355"/>
      <c r="AN595" s="355"/>
      <c r="AO595" s="355"/>
      <c r="AP595" s="355"/>
      <c r="AQ595" s="355"/>
      <c r="AR595" s="355"/>
      <c r="AS595" s="355"/>
      <c r="AT595" s="355"/>
      <c r="AU595" s="355"/>
      <c r="AV595" s="355"/>
      <c r="AW595" s="355"/>
      <c r="AX595" s="355"/>
      <c r="AY595" s="355"/>
      <c r="AZ595" s="355"/>
      <c r="BA595" s="355"/>
      <c r="BB595" s="355"/>
      <c r="BC595" s="355"/>
      <c r="BD595" s="355"/>
      <c r="BE595" s="355"/>
      <c r="BF595" s="355"/>
    </row>
    <row r="596" spans="1:58" ht="15.75" customHeight="1">
      <c r="A596" s="355"/>
      <c r="B596" s="355"/>
      <c r="C596" s="355"/>
      <c r="D596" s="355"/>
      <c r="E596" s="355"/>
      <c r="F596" s="355"/>
      <c r="G596" s="355"/>
      <c r="H596" s="355"/>
      <c r="I596" s="355"/>
      <c r="J596" s="355"/>
      <c r="K596" s="355"/>
      <c r="L596" s="355"/>
      <c r="M596" s="355"/>
      <c r="N596" s="355"/>
      <c r="O596" s="355"/>
      <c r="P596" s="355"/>
      <c r="Q596" s="355"/>
      <c r="R596" s="355"/>
      <c r="S596" s="355"/>
      <c r="T596" s="355"/>
      <c r="U596" s="355"/>
      <c r="V596" s="355"/>
      <c r="W596" s="355"/>
      <c r="X596" s="355"/>
      <c r="Y596" s="355"/>
      <c r="Z596" s="355"/>
      <c r="AA596" s="355"/>
      <c r="AB596" s="355"/>
      <c r="AC596" s="355"/>
      <c r="AD596" s="355"/>
      <c r="AE596" s="355"/>
      <c r="AF596" s="355"/>
      <c r="AG596" s="355"/>
      <c r="AH596" s="355"/>
      <c r="AI596" s="355"/>
      <c r="AJ596" s="355"/>
      <c r="AK596" s="355"/>
      <c r="AL596" s="355"/>
      <c r="AM596" s="355"/>
      <c r="AN596" s="355"/>
      <c r="AO596" s="355"/>
      <c r="AP596" s="355"/>
      <c r="AQ596" s="355"/>
      <c r="AR596" s="355"/>
      <c r="AS596" s="355"/>
      <c r="AT596" s="355"/>
      <c r="AU596" s="355"/>
      <c r="AV596" s="355"/>
      <c r="AW596" s="355"/>
      <c r="AX596" s="355"/>
      <c r="AY596" s="355"/>
      <c r="AZ596" s="355"/>
      <c r="BA596" s="355"/>
      <c r="BB596" s="355"/>
      <c r="BC596" s="355"/>
      <c r="BD596" s="355"/>
      <c r="BE596" s="355"/>
      <c r="BF596" s="355"/>
    </row>
    <row r="597" spans="1:58" ht="15.75" customHeight="1">
      <c r="A597" s="355"/>
      <c r="B597" s="355"/>
      <c r="C597" s="355"/>
      <c r="D597" s="355"/>
      <c r="E597" s="355"/>
      <c r="F597" s="355"/>
      <c r="G597" s="355"/>
      <c r="H597" s="355"/>
      <c r="I597" s="355"/>
      <c r="J597" s="355"/>
      <c r="K597" s="355"/>
      <c r="L597" s="355"/>
      <c r="M597" s="355"/>
      <c r="N597" s="355"/>
      <c r="O597" s="355"/>
      <c r="P597" s="355"/>
      <c r="Q597" s="355"/>
      <c r="R597" s="355"/>
      <c r="S597" s="355"/>
      <c r="T597" s="355"/>
      <c r="U597" s="355"/>
      <c r="V597" s="355"/>
      <c r="W597" s="355"/>
      <c r="X597" s="355"/>
      <c r="Y597" s="355"/>
      <c r="Z597" s="355"/>
      <c r="AA597" s="355"/>
      <c r="AB597" s="355"/>
      <c r="AC597" s="355"/>
      <c r="AD597" s="355"/>
      <c r="AE597" s="355"/>
      <c r="AF597" s="355"/>
      <c r="AG597" s="355"/>
      <c r="AH597" s="355"/>
      <c r="AI597" s="355"/>
      <c r="AJ597" s="355"/>
      <c r="AK597" s="355"/>
      <c r="AL597" s="355"/>
      <c r="AM597" s="355"/>
      <c r="AN597" s="355"/>
      <c r="AO597" s="355"/>
      <c r="AP597" s="355"/>
      <c r="AQ597" s="355"/>
      <c r="AR597" s="355"/>
      <c r="AS597" s="355"/>
      <c r="AT597" s="355"/>
      <c r="AU597" s="355"/>
      <c r="AV597" s="355"/>
      <c r="AW597" s="355"/>
      <c r="AX597" s="355"/>
      <c r="AY597" s="355"/>
      <c r="AZ597" s="355"/>
      <c r="BA597" s="355"/>
      <c r="BB597" s="355"/>
      <c r="BC597" s="355"/>
      <c r="BD597" s="355"/>
      <c r="BE597" s="355"/>
      <c r="BF597" s="355"/>
    </row>
    <row r="598" spans="1:58" ht="15.75" customHeight="1">
      <c r="A598" s="355"/>
      <c r="B598" s="355"/>
      <c r="C598" s="355"/>
      <c r="D598" s="355"/>
      <c r="E598" s="355"/>
      <c r="F598" s="355"/>
      <c r="G598" s="355"/>
      <c r="H598" s="355"/>
      <c r="I598" s="355"/>
      <c r="J598" s="355"/>
      <c r="K598" s="355"/>
      <c r="L598" s="355"/>
      <c r="M598" s="355"/>
      <c r="N598" s="355"/>
      <c r="O598" s="355"/>
      <c r="P598" s="355"/>
      <c r="Q598" s="355"/>
      <c r="R598" s="355"/>
      <c r="S598" s="355"/>
      <c r="T598" s="355"/>
      <c r="U598" s="355"/>
      <c r="V598" s="355"/>
      <c r="W598" s="355"/>
      <c r="X598" s="355"/>
      <c r="Y598" s="355"/>
      <c r="Z598" s="355"/>
      <c r="AA598" s="355"/>
      <c r="AB598" s="355"/>
      <c r="AC598" s="355"/>
      <c r="AD598" s="355"/>
      <c r="AE598" s="355"/>
      <c r="AF598" s="355"/>
      <c r="AG598" s="355"/>
      <c r="AH598" s="355"/>
      <c r="AI598" s="355"/>
      <c r="AJ598" s="355"/>
      <c r="AK598" s="355"/>
      <c r="AL598" s="355"/>
      <c r="AM598" s="355"/>
      <c r="AN598" s="355"/>
      <c r="AO598" s="355"/>
      <c r="AP598" s="355"/>
      <c r="AQ598" s="355"/>
      <c r="AR598" s="355"/>
      <c r="AS598" s="355"/>
      <c r="AT598" s="355"/>
      <c r="AU598" s="355"/>
      <c r="AV598" s="355"/>
      <c r="AW598" s="355"/>
      <c r="AX598" s="355"/>
      <c r="AY598" s="355"/>
      <c r="AZ598" s="355"/>
      <c r="BA598" s="355"/>
      <c r="BB598" s="355"/>
      <c r="BC598" s="355"/>
      <c r="BD598" s="355"/>
      <c r="BE598" s="355"/>
      <c r="BF598" s="355"/>
    </row>
    <row r="599" spans="1:58" ht="15.75" customHeight="1">
      <c r="A599" s="355"/>
      <c r="B599" s="355"/>
      <c r="C599" s="355"/>
      <c r="D599" s="355"/>
      <c r="E599" s="355"/>
      <c r="F599" s="355"/>
      <c r="G599" s="355"/>
      <c r="H599" s="355"/>
      <c r="I599" s="355"/>
      <c r="J599" s="355"/>
      <c r="K599" s="355"/>
      <c r="L599" s="355"/>
      <c r="M599" s="355"/>
      <c r="N599" s="355"/>
      <c r="O599" s="355"/>
      <c r="P599" s="355"/>
      <c r="Q599" s="355"/>
      <c r="R599" s="355"/>
      <c r="S599" s="355"/>
      <c r="T599" s="355"/>
      <c r="U599" s="355"/>
      <c r="V599" s="355"/>
      <c r="W599" s="355"/>
      <c r="X599" s="355"/>
      <c r="Y599" s="355"/>
      <c r="Z599" s="355"/>
      <c r="AA599" s="355"/>
      <c r="AB599" s="355"/>
      <c r="AC599" s="355"/>
      <c r="AD599" s="355"/>
      <c r="AE599" s="355"/>
      <c r="AF599" s="355"/>
      <c r="AG599" s="355"/>
      <c r="AH599" s="355"/>
      <c r="AI599" s="355"/>
      <c r="AJ599" s="355"/>
      <c r="AK599" s="355"/>
      <c r="AL599" s="355"/>
      <c r="AM599" s="355"/>
      <c r="AN599" s="355"/>
      <c r="AO599" s="355"/>
      <c r="AP599" s="355"/>
      <c r="AQ599" s="355"/>
      <c r="AR599" s="355"/>
      <c r="AS599" s="355"/>
      <c r="AT599" s="355"/>
      <c r="AU599" s="355"/>
      <c r="AV599" s="355"/>
      <c r="AW599" s="355"/>
      <c r="AX599" s="355"/>
      <c r="AY599" s="355"/>
      <c r="AZ599" s="355"/>
      <c r="BA599" s="355"/>
      <c r="BB599" s="355"/>
      <c r="BC599" s="355"/>
      <c r="BD599" s="355"/>
      <c r="BE599" s="355"/>
      <c r="BF599" s="355"/>
    </row>
    <row r="600" spans="1:58" ht="15.75" customHeight="1">
      <c r="A600" s="355"/>
      <c r="B600" s="355"/>
      <c r="C600" s="355"/>
      <c r="D600" s="355"/>
      <c r="E600" s="355"/>
      <c r="F600" s="355"/>
      <c r="G600" s="355"/>
      <c r="H600" s="355"/>
      <c r="I600" s="355"/>
      <c r="J600" s="355"/>
      <c r="K600" s="355"/>
      <c r="L600" s="355"/>
      <c r="M600" s="355"/>
      <c r="N600" s="355"/>
      <c r="O600" s="355"/>
      <c r="P600" s="355"/>
      <c r="Q600" s="355"/>
      <c r="R600" s="355"/>
      <c r="S600" s="355"/>
      <c r="T600" s="355"/>
      <c r="U600" s="355"/>
      <c r="V600" s="355"/>
      <c r="W600" s="355"/>
      <c r="X600" s="355"/>
      <c r="Y600" s="355"/>
      <c r="Z600" s="355"/>
      <c r="AA600" s="355"/>
      <c r="AB600" s="355"/>
      <c r="AC600" s="355"/>
      <c r="AD600" s="355"/>
      <c r="AE600" s="355"/>
      <c r="AF600" s="355"/>
      <c r="AG600" s="355"/>
      <c r="AH600" s="355"/>
      <c r="AI600" s="355"/>
      <c r="AJ600" s="355"/>
      <c r="AK600" s="355"/>
      <c r="AL600" s="355"/>
      <c r="AM600" s="355"/>
      <c r="AN600" s="355"/>
      <c r="AO600" s="355"/>
      <c r="AP600" s="355"/>
      <c r="AQ600" s="355"/>
      <c r="AR600" s="355"/>
      <c r="AS600" s="355"/>
      <c r="AT600" s="355"/>
      <c r="AU600" s="355"/>
      <c r="AV600" s="355"/>
      <c r="AW600" s="355"/>
      <c r="AX600" s="355"/>
      <c r="AY600" s="355"/>
      <c r="AZ600" s="355"/>
      <c r="BA600" s="355"/>
      <c r="BB600" s="355"/>
      <c r="BC600" s="355"/>
      <c r="BD600" s="355"/>
      <c r="BE600" s="355"/>
      <c r="BF600" s="355"/>
    </row>
    <row r="601" spans="1:58" ht="15.75" customHeight="1">
      <c r="A601" s="355"/>
      <c r="B601" s="355"/>
      <c r="C601" s="355"/>
      <c r="D601" s="355"/>
      <c r="E601" s="355"/>
      <c r="F601" s="355"/>
      <c r="G601" s="355"/>
      <c r="H601" s="355"/>
      <c r="I601" s="355"/>
      <c r="J601" s="355"/>
      <c r="K601" s="355"/>
      <c r="L601" s="355"/>
      <c r="M601" s="355"/>
      <c r="N601" s="355"/>
      <c r="O601" s="355"/>
      <c r="P601" s="355"/>
      <c r="Q601" s="355"/>
      <c r="R601" s="355"/>
      <c r="S601" s="355"/>
      <c r="T601" s="355"/>
      <c r="U601" s="355"/>
      <c r="V601" s="355"/>
      <c r="W601" s="355"/>
      <c r="X601" s="355"/>
      <c r="Y601" s="355"/>
      <c r="Z601" s="355"/>
      <c r="AA601" s="355"/>
      <c r="AB601" s="355"/>
      <c r="AC601" s="355"/>
      <c r="AD601" s="355"/>
      <c r="AE601" s="355"/>
      <c r="AF601" s="355"/>
      <c r="AG601" s="355"/>
      <c r="AH601" s="355"/>
      <c r="AI601" s="355"/>
      <c r="AJ601" s="355"/>
      <c r="AK601" s="355"/>
      <c r="AL601" s="355"/>
      <c r="AM601" s="355"/>
      <c r="AN601" s="355"/>
      <c r="AO601" s="355"/>
      <c r="AP601" s="355"/>
      <c r="AQ601" s="355"/>
      <c r="AR601" s="355"/>
      <c r="AS601" s="355"/>
      <c r="AT601" s="355"/>
      <c r="AU601" s="355"/>
      <c r="AV601" s="355"/>
      <c r="AW601" s="355"/>
      <c r="AX601" s="355"/>
      <c r="AY601" s="355"/>
      <c r="AZ601" s="355"/>
      <c r="BA601" s="355"/>
      <c r="BB601" s="355"/>
      <c r="BC601" s="355"/>
      <c r="BD601" s="355"/>
      <c r="BE601" s="355"/>
      <c r="BF601" s="355"/>
    </row>
    <row r="602" spans="1:58" ht="15.75" customHeight="1">
      <c r="A602" s="355"/>
      <c r="B602" s="355"/>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c r="AS602" s="355"/>
      <c r="AT602" s="355"/>
      <c r="AU602" s="355"/>
      <c r="AV602" s="355"/>
      <c r="AW602" s="355"/>
      <c r="AX602" s="355"/>
      <c r="AY602" s="355"/>
      <c r="AZ602" s="355"/>
      <c r="BA602" s="355"/>
      <c r="BB602" s="355"/>
      <c r="BC602" s="355"/>
      <c r="BD602" s="355"/>
      <c r="BE602" s="355"/>
      <c r="BF602" s="355"/>
    </row>
    <row r="603" spans="1:58" ht="15.75" customHeight="1">
      <c r="A603" s="355"/>
      <c r="B603" s="355"/>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row>
    <row r="604" spans="1:58" ht="15.75" customHeight="1">
      <c r="A604" s="355"/>
      <c r="B604" s="355"/>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355"/>
      <c r="AB604" s="355"/>
      <c r="AC604" s="355"/>
      <c r="AD604" s="355"/>
      <c r="AE604" s="355"/>
      <c r="AF604" s="355"/>
      <c r="AG604" s="355"/>
      <c r="AH604" s="355"/>
      <c r="AI604" s="355"/>
      <c r="AJ604" s="355"/>
      <c r="AK604" s="355"/>
      <c r="AL604" s="355"/>
      <c r="AM604" s="355"/>
      <c r="AN604" s="355"/>
      <c r="AO604" s="355"/>
      <c r="AP604" s="355"/>
      <c r="AQ604" s="355"/>
      <c r="AR604" s="355"/>
      <c r="AS604" s="355"/>
      <c r="AT604" s="355"/>
      <c r="AU604" s="355"/>
      <c r="AV604" s="355"/>
      <c r="AW604" s="355"/>
      <c r="AX604" s="355"/>
      <c r="AY604" s="355"/>
      <c r="AZ604" s="355"/>
      <c r="BA604" s="355"/>
      <c r="BB604" s="355"/>
      <c r="BC604" s="355"/>
      <c r="BD604" s="355"/>
      <c r="BE604" s="355"/>
      <c r="BF604" s="355"/>
    </row>
    <row r="605" spans="1:58" ht="15.75" customHeight="1">
      <c r="A605" s="355"/>
      <c r="B605" s="355"/>
      <c r="C605" s="355"/>
      <c r="D605" s="355"/>
      <c r="E605" s="355"/>
      <c r="F605" s="355"/>
      <c r="G605" s="355"/>
      <c r="H605" s="355"/>
      <c r="I605" s="355"/>
      <c r="J605" s="355"/>
      <c r="K605" s="355"/>
      <c r="L605" s="355"/>
      <c r="M605" s="355"/>
      <c r="N605" s="355"/>
      <c r="O605" s="355"/>
      <c r="P605" s="355"/>
      <c r="Q605" s="355"/>
      <c r="R605" s="355"/>
      <c r="S605" s="355"/>
      <c r="T605" s="355"/>
      <c r="U605" s="355"/>
      <c r="V605" s="355"/>
      <c r="W605" s="355"/>
      <c r="X605" s="355"/>
      <c r="Y605" s="355"/>
      <c r="Z605" s="355"/>
      <c r="AA605" s="355"/>
      <c r="AB605" s="355"/>
      <c r="AC605" s="355"/>
      <c r="AD605" s="355"/>
      <c r="AE605" s="355"/>
      <c r="AF605" s="355"/>
      <c r="AG605" s="355"/>
      <c r="AH605" s="355"/>
      <c r="AI605" s="355"/>
      <c r="AJ605" s="355"/>
      <c r="AK605" s="355"/>
      <c r="AL605" s="355"/>
      <c r="AM605" s="355"/>
      <c r="AN605" s="355"/>
      <c r="AO605" s="355"/>
      <c r="AP605" s="355"/>
      <c r="AQ605" s="355"/>
      <c r="AR605" s="355"/>
      <c r="AS605" s="355"/>
      <c r="AT605" s="355"/>
      <c r="AU605" s="355"/>
      <c r="AV605" s="355"/>
      <c r="AW605" s="355"/>
      <c r="AX605" s="355"/>
      <c r="AY605" s="355"/>
      <c r="AZ605" s="355"/>
      <c r="BA605" s="355"/>
      <c r="BB605" s="355"/>
      <c r="BC605" s="355"/>
      <c r="BD605" s="355"/>
      <c r="BE605" s="355"/>
      <c r="BF605" s="355"/>
    </row>
    <row r="606" spans="1:58" ht="15.75" customHeight="1">
      <c r="A606" s="355"/>
      <c r="B606" s="355"/>
      <c r="C606" s="355"/>
      <c r="D606" s="355"/>
      <c r="E606" s="355"/>
      <c r="F606" s="355"/>
      <c r="G606" s="355"/>
      <c r="H606" s="355"/>
      <c r="I606" s="355"/>
      <c r="J606" s="355"/>
      <c r="K606" s="355"/>
      <c r="L606" s="355"/>
      <c r="M606" s="355"/>
      <c r="N606" s="355"/>
      <c r="O606" s="355"/>
      <c r="P606" s="355"/>
      <c r="Q606" s="355"/>
      <c r="R606" s="355"/>
      <c r="S606" s="355"/>
      <c r="T606" s="355"/>
      <c r="U606" s="355"/>
      <c r="V606" s="355"/>
      <c r="W606" s="355"/>
      <c r="X606" s="355"/>
      <c r="Y606" s="355"/>
      <c r="Z606" s="355"/>
      <c r="AA606" s="355"/>
      <c r="AB606" s="355"/>
      <c r="AC606" s="355"/>
      <c r="AD606" s="355"/>
      <c r="AE606" s="355"/>
      <c r="AF606" s="355"/>
      <c r="AG606" s="355"/>
      <c r="AH606" s="355"/>
      <c r="AI606" s="355"/>
      <c r="AJ606" s="355"/>
      <c r="AK606" s="355"/>
      <c r="AL606" s="355"/>
      <c r="AM606" s="355"/>
      <c r="AN606" s="355"/>
      <c r="AO606" s="355"/>
      <c r="AP606" s="355"/>
      <c r="AQ606" s="355"/>
      <c r="AR606" s="355"/>
      <c r="AS606" s="355"/>
      <c r="AT606" s="355"/>
      <c r="AU606" s="355"/>
      <c r="AV606" s="355"/>
      <c r="AW606" s="355"/>
      <c r="AX606" s="355"/>
      <c r="AY606" s="355"/>
      <c r="AZ606" s="355"/>
      <c r="BA606" s="355"/>
      <c r="BB606" s="355"/>
      <c r="BC606" s="355"/>
      <c r="BD606" s="355"/>
      <c r="BE606" s="355"/>
      <c r="BF606" s="355"/>
    </row>
    <row r="607" spans="1:58" ht="15.75" customHeight="1">
      <c r="A607" s="355"/>
      <c r="B607" s="355"/>
      <c r="C607" s="355"/>
      <c r="D607" s="355"/>
      <c r="E607" s="355"/>
      <c r="F607" s="355"/>
      <c r="G607" s="355"/>
      <c r="H607" s="355"/>
      <c r="I607" s="355"/>
      <c r="J607" s="355"/>
      <c r="K607" s="355"/>
      <c r="L607" s="355"/>
      <c r="M607" s="355"/>
      <c r="N607" s="355"/>
      <c r="O607" s="355"/>
      <c r="P607" s="355"/>
      <c r="Q607" s="355"/>
      <c r="R607" s="355"/>
      <c r="S607" s="355"/>
      <c r="T607" s="355"/>
      <c r="U607" s="355"/>
      <c r="V607" s="355"/>
      <c r="W607" s="355"/>
      <c r="X607" s="355"/>
      <c r="Y607" s="355"/>
      <c r="Z607" s="355"/>
      <c r="AA607" s="355"/>
      <c r="AB607" s="355"/>
      <c r="AC607" s="355"/>
      <c r="AD607" s="355"/>
      <c r="AE607" s="355"/>
      <c r="AF607" s="355"/>
      <c r="AG607" s="355"/>
      <c r="AH607" s="355"/>
      <c r="AI607" s="355"/>
      <c r="AJ607" s="355"/>
      <c r="AK607" s="355"/>
      <c r="AL607" s="355"/>
      <c r="AM607" s="355"/>
      <c r="AN607" s="355"/>
      <c r="AO607" s="355"/>
      <c r="AP607" s="355"/>
      <c r="AQ607" s="355"/>
      <c r="AR607" s="355"/>
      <c r="AS607" s="355"/>
      <c r="AT607" s="355"/>
      <c r="AU607" s="355"/>
      <c r="AV607" s="355"/>
      <c r="AW607" s="355"/>
      <c r="AX607" s="355"/>
      <c r="AY607" s="355"/>
      <c r="AZ607" s="355"/>
      <c r="BA607" s="355"/>
      <c r="BB607" s="355"/>
      <c r="BC607" s="355"/>
      <c r="BD607" s="355"/>
      <c r="BE607" s="355"/>
      <c r="BF607" s="355"/>
    </row>
    <row r="608" spans="1:58" ht="15.75" customHeight="1">
      <c r="A608" s="355"/>
      <c r="B608" s="355"/>
      <c r="C608" s="355"/>
      <c r="D608" s="355"/>
      <c r="E608" s="355"/>
      <c r="F608" s="355"/>
      <c r="G608" s="355"/>
      <c r="H608" s="355"/>
      <c r="I608" s="355"/>
      <c r="J608" s="355"/>
      <c r="K608" s="355"/>
      <c r="L608" s="355"/>
      <c r="M608" s="355"/>
      <c r="N608" s="355"/>
      <c r="O608" s="355"/>
      <c r="P608" s="355"/>
      <c r="Q608" s="355"/>
      <c r="R608" s="355"/>
      <c r="S608" s="355"/>
      <c r="T608" s="355"/>
      <c r="U608" s="355"/>
      <c r="V608" s="355"/>
      <c r="W608" s="355"/>
      <c r="X608" s="355"/>
      <c r="Y608" s="355"/>
      <c r="Z608" s="355"/>
      <c r="AA608" s="355"/>
      <c r="AB608" s="355"/>
      <c r="AC608" s="355"/>
      <c r="AD608" s="355"/>
      <c r="AE608" s="355"/>
      <c r="AF608" s="355"/>
      <c r="AG608" s="355"/>
      <c r="AH608" s="355"/>
      <c r="AI608" s="355"/>
      <c r="AJ608" s="355"/>
      <c r="AK608" s="355"/>
      <c r="AL608" s="355"/>
      <c r="AM608" s="355"/>
      <c r="AN608" s="355"/>
      <c r="AO608" s="355"/>
      <c r="AP608" s="355"/>
      <c r="AQ608" s="355"/>
      <c r="AR608" s="355"/>
      <c r="AS608" s="355"/>
      <c r="AT608" s="355"/>
      <c r="AU608" s="355"/>
      <c r="AV608" s="355"/>
      <c r="AW608" s="355"/>
      <c r="AX608" s="355"/>
      <c r="AY608" s="355"/>
      <c r="AZ608" s="355"/>
      <c r="BA608" s="355"/>
      <c r="BB608" s="355"/>
      <c r="BC608" s="355"/>
      <c r="BD608" s="355"/>
      <c r="BE608" s="355"/>
      <c r="BF608" s="355"/>
    </row>
    <row r="609" spans="1:58" ht="15.75" customHeight="1">
      <c r="A609" s="355"/>
      <c r="B609" s="355"/>
      <c r="C609" s="355"/>
      <c r="D609" s="355"/>
      <c r="E609" s="355"/>
      <c r="F609" s="355"/>
      <c r="G609" s="355"/>
      <c r="H609" s="355"/>
      <c r="I609" s="355"/>
      <c r="J609" s="355"/>
      <c r="K609" s="355"/>
      <c r="L609" s="355"/>
      <c r="M609" s="355"/>
      <c r="N609" s="355"/>
      <c r="O609" s="355"/>
      <c r="P609" s="355"/>
      <c r="Q609" s="355"/>
      <c r="R609" s="355"/>
      <c r="S609" s="355"/>
      <c r="T609" s="355"/>
      <c r="U609" s="355"/>
      <c r="V609" s="355"/>
      <c r="W609" s="355"/>
      <c r="X609" s="355"/>
      <c r="Y609" s="355"/>
      <c r="Z609" s="355"/>
      <c r="AA609" s="355"/>
      <c r="AB609" s="355"/>
      <c r="AC609" s="355"/>
      <c r="AD609" s="355"/>
      <c r="AE609" s="355"/>
      <c r="AF609" s="355"/>
      <c r="AG609" s="355"/>
      <c r="AH609" s="355"/>
      <c r="AI609" s="355"/>
      <c r="AJ609" s="355"/>
      <c r="AK609" s="355"/>
      <c r="AL609" s="355"/>
      <c r="AM609" s="355"/>
      <c r="AN609" s="355"/>
      <c r="AO609" s="355"/>
      <c r="AP609" s="355"/>
      <c r="AQ609" s="355"/>
      <c r="AR609" s="355"/>
      <c r="AS609" s="355"/>
      <c r="AT609" s="355"/>
      <c r="AU609" s="355"/>
      <c r="AV609" s="355"/>
      <c r="AW609" s="355"/>
      <c r="AX609" s="355"/>
      <c r="AY609" s="355"/>
      <c r="AZ609" s="355"/>
      <c r="BA609" s="355"/>
      <c r="BB609" s="355"/>
      <c r="BC609" s="355"/>
      <c r="BD609" s="355"/>
      <c r="BE609" s="355"/>
      <c r="BF609" s="355"/>
    </row>
    <row r="610" spans="1:58" ht="15.75" customHeight="1">
      <c r="A610" s="355"/>
      <c r="B610" s="355"/>
      <c r="C610" s="355"/>
      <c r="D610" s="355"/>
      <c r="E610" s="355"/>
      <c r="F610" s="355"/>
      <c r="G610" s="355"/>
      <c r="H610" s="355"/>
      <c r="I610" s="355"/>
      <c r="J610" s="355"/>
      <c r="K610" s="355"/>
      <c r="L610" s="355"/>
      <c r="M610" s="355"/>
      <c r="N610" s="355"/>
      <c r="O610" s="355"/>
      <c r="P610" s="355"/>
      <c r="Q610" s="355"/>
      <c r="R610" s="355"/>
      <c r="S610" s="355"/>
      <c r="T610" s="355"/>
      <c r="U610" s="355"/>
      <c r="V610" s="355"/>
      <c r="W610" s="355"/>
      <c r="X610" s="355"/>
      <c r="Y610" s="355"/>
      <c r="Z610" s="355"/>
      <c r="AA610" s="355"/>
      <c r="AB610" s="355"/>
      <c r="AC610" s="355"/>
      <c r="AD610" s="355"/>
      <c r="AE610" s="355"/>
      <c r="AF610" s="355"/>
      <c r="AG610" s="355"/>
      <c r="AH610" s="355"/>
      <c r="AI610" s="355"/>
      <c r="AJ610" s="355"/>
      <c r="AK610" s="355"/>
      <c r="AL610" s="355"/>
      <c r="AM610" s="355"/>
      <c r="AN610" s="355"/>
      <c r="AO610" s="355"/>
      <c r="AP610" s="355"/>
      <c r="AQ610" s="355"/>
      <c r="AR610" s="355"/>
      <c r="AS610" s="355"/>
      <c r="AT610" s="355"/>
      <c r="AU610" s="355"/>
      <c r="AV610" s="355"/>
      <c r="AW610" s="355"/>
      <c r="AX610" s="355"/>
      <c r="AY610" s="355"/>
      <c r="AZ610" s="355"/>
      <c r="BA610" s="355"/>
      <c r="BB610" s="355"/>
      <c r="BC610" s="355"/>
      <c r="BD610" s="355"/>
      <c r="BE610" s="355"/>
      <c r="BF610" s="355"/>
    </row>
    <row r="611" spans="1:58" ht="15.75" customHeight="1">
      <c r="A611" s="355"/>
      <c r="B611" s="355"/>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c r="AS611" s="355"/>
      <c r="AT611" s="355"/>
      <c r="AU611" s="355"/>
      <c r="AV611" s="355"/>
      <c r="AW611" s="355"/>
      <c r="AX611" s="355"/>
      <c r="AY611" s="355"/>
      <c r="AZ611" s="355"/>
      <c r="BA611" s="355"/>
      <c r="BB611" s="355"/>
      <c r="BC611" s="355"/>
      <c r="BD611" s="355"/>
      <c r="BE611" s="355"/>
      <c r="BF611" s="355"/>
    </row>
    <row r="612" spans="1:58" ht="15.75" customHeight="1">
      <c r="A612" s="355"/>
      <c r="B612" s="355"/>
      <c r="C612" s="355"/>
      <c r="D612" s="355"/>
      <c r="E612" s="355"/>
      <c r="F612" s="355"/>
      <c r="G612" s="355"/>
      <c r="H612" s="355"/>
      <c r="I612" s="355"/>
      <c r="J612" s="355"/>
      <c r="K612" s="355"/>
      <c r="L612" s="355"/>
      <c r="M612" s="355"/>
      <c r="N612" s="355"/>
      <c r="O612" s="355"/>
      <c r="P612" s="355"/>
      <c r="Q612" s="355"/>
      <c r="R612" s="355"/>
      <c r="S612" s="355"/>
      <c r="T612" s="355"/>
      <c r="U612" s="355"/>
      <c r="V612" s="355"/>
      <c r="W612" s="355"/>
      <c r="X612" s="355"/>
      <c r="Y612" s="355"/>
      <c r="Z612" s="355"/>
      <c r="AA612" s="355"/>
      <c r="AB612" s="355"/>
      <c r="AC612" s="355"/>
      <c r="AD612" s="355"/>
      <c r="AE612" s="355"/>
      <c r="AF612" s="355"/>
      <c r="AG612" s="355"/>
      <c r="AH612" s="355"/>
      <c r="AI612" s="355"/>
      <c r="AJ612" s="355"/>
      <c r="AK612" s="355"/>
      <c r="AL612" s="355"/>
      <c r="AM612" s="355"/>
      <c r="AN612" s="355"/>
      <c r="AO612" s="355"/>
      <c r="AP612" s="355"/>
      <c r="AQ612" s="355"/>
      <c r="AR612" s="355"/>
      <c r="AS612" s="355"/>
      <c r="AT612" s="355"/>
      <c r="AU612" s="355"/>
      <c r="AV612" s="355"/>
      <c r="AW612" s="355"/>
      <c r="AX612" s="355"/>
      <c r="AY612" s="355"/>
      <c r="AZ612" s="355"/>
      <c r="BA612" s="355"/>
      <c r="BB612" s="355"/>
      <c r="BC612" s="355"/>
      <c r="BD612" s="355"/>
      <c r="BE612" s="355"/>
      <c r="BF612" s="355"/>
    </row>
    <row r="613" spans="1:58" ht="15.75" customHeight="1">
      <c r="A613" s="355"/>
      <c r="B613" s="355"/>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row>
    <row r="614" spans="1:58" ht="15.75" customHeight="1">
      <c r="A614" s="355"/>
      <c r="B614" s="355"/>
      <c r="C614" s="355"/>
      <c r="D614" s="355"/>
      <c r="E614" s="355"/>
      <c r="F614" s="355"/>
      <c r="G614" s="355"/>
      <c r="H614" s="355"/>
      <c r="I614" s="355"/>
      <c r="J614" s="355"/>
      <c r="K614" s="355"/>
      <c r="L614" s="355"/>
      <c r="M614" s="355"/>
      <c r="N614" s="355"/>
      <c r="O614" s="355"/>
      <c r="P614" s="355"/>
      <c r="Q614" s="355"/>
      <c r="R614" s="355"/>
      <c r="S614" s="355"/>
      <c r="T614" s="355"/>
      <c r="U614" s="355"/>
      <c r="V614" s="355"/>
      <c r="W614" s="355"/>
      <c r="X614" s="355"/>
      <c r="Y614" s="355"/>
      <c r="Z614" s="355"/>
      <c r="AA614" s="355"/>
      <c r="AB614" s="355"/>
      <c r="AC614" s="355"/>
      <c r="AD614" s="355"/>
      <c r="AE614" s="355"/>
      <c r="AF614" s="355"/>
      <c r="AG614" s="355"/>
      <c r="AH614" s="355"/>
      <c r="AI614" s="355"/>
      <c r="AJ614" s="355"/>
      <c r="AK614" s="355"/>
      <c r="AL614" s="355"/>
      <c r="AM614" s="355"/>
      <c r="AN614" s="355"/>
      <c r="AO614" s="355"/>
      <c r="AP614" s="355"/>
      <c r="AQ614" s="355"/>
      <c r="AR614" s="355"/>
      <c r="AS614" s="355"/>
      <c r="AT614" s="355"/>
      <c r="AU614" s="355"/>
      <c r="AV614" s="355"/>
      <c r="AW614" s="355"/>
      <c r="AX614" s="355"/>
      <c r="AY614" s="355"/>
      <c r="AZ614" s="355"/>
      <c r="BA614" s="355"/>
      <c r="BB614" s="355"/>
      <c r="BC614" s="355"/>
      <c r="BD614" s="355"/>
      <c r="BE614" s="355"/>
      <c r="BF614" s="355"/>
    </row>
    <row r="615" spans="1:58" ht="15.75" customHeight="1">
      <c r="A615" s="355"/>
      <c r="B615" s="355"/>
      <c r="C615" s="355"/>
      <c r="D615" s="355"/>
      <c r="E615" s="355"/>
      <c r="F615" s="355"/>
      <c r="G615" s="355"/>
      <c r="H615" s="355"/>
      <c r="I615" s="355"/>
      <c r="J615" s="355"/>
      <c r="K615" s="355"/>
      <c r="L615" s="355"/>
      <c r="M615" s="355"/>
      <c r="N615" s="355"/>
      <c r="O615" s="355"/>
      <c r="P615" s="355"/>
      <c r="Q615" s="355"/>
      <c r="R615" s="355"/>
      <c r="S615" s="355"/>
      <c r="T615" s="355"/>
      <c r="U615" s="355"/>
      <c r="V615" s="355"/>
      <c r="W615" s="355"/>
      <c r="X615" s="355"/>
      <c r="Y615" s="355"/>
      <c r="Z615" s="355"/>
      <c r="AA615" s="355"/>
      <c r="AB615" s="355"/>
      <c r="AC615" s="355"/>
      <c r="AD615" s="355"/>
      <c r="AE615" s="355"/>
      <c r="AF615" s="355"/>
      <c r="AG615" s="355"/>
      <c r="AH615" s="355"/>
      <c r="AI615" s="355"/>
      <c r="AJ615" s="355"/>
      <c r="AK615" s="355"/>
      <c r="AL615" s="355"/>
      <c r="AM615" s="355"/>
      <c r="AN615" s="355"/>
      <c r="AO615" s="355"/>
      <c r="AP615" s="355"/>
      <c r="AQ615" s="355"/>
      <c r="AR615" s="355"/>
      <c r="AS615" s="355"/>
      <c r="AT615" s="355"/>
      <c r="AU615" s="355"/>
      <c r="AV615" s="355"/>
      <c r="AW615" s="355"/>
      <c r="AX615" s="355"/>
      <c r="AY615" s="355"/>
      <c r="AZ615" s="355"/>
      <c r="BA615" s="355"/>
      <c r="BB615" s="355"/>
      <c r="BC615" s="355"/>
      <c r="BD615" s="355"/>
      <c r="BE615" s="355"/>
      <c r="BF615" s="355"/>
    </row>
    <row r="616" spans="1:58" ht="15.75" customHeight="1">
      <c r="A616" s="355"/>
      <c r="B616" s="355"/>
      <c r="C616" s="355"/>
      <c r="D616" s="355"/>
      <c r="E616" s="355"/>
      <c r="F616" s="355"/>
      <c r="G616" s="355"/>
      <c r="H616" s="355"/>
      <c r="I616" s="355"/>
      <c r="J616" s="355"/>
      <c r="K616" s="355"/>
      <c r="L616" s="355"/>
      <c r="M616" s="355"/>
      <c r="N616" s="355"/>
      <c r="O616" s="355"/>
      <c r="P616" s="355"/>
      <c r="Q616" s="355"/>
      <c r="R616" s="355"/>
      <c r="S616" s="355"/>
      <c r="T616" s="355"/>
      <c r="U616" s="355"/>
      <c r="V616" s="355"/>
      <c r="W616" s="355"/>
      <c r="X616" s="355"/>
      <c r="Y616" s="355"/>
      <c r="Z616" s="355"/>
      <c r="AA616" s="355"/>
      <c r="AB616" s="355"/>
      <c r="AC616" s="355"/>
      <c r="AD616" s="355"/>
      <c r="AE616" s="355"/>
      <c r="AF616" s="355"/>
      <c r="AG616" s="355"/>
      <c r="AH616" s="355"/>
      <c r="AI616" s="355"/>
      <c r="AJ616" s="355"/>
      <c r="AK616" s="355"/>
      <c r="AL616" s="355"/>
      <c r="AM616" s="355"/>
      <c r="AN616" s="355"/>
      <c r="AO616" s="355"/>
      <c r="AP616" s="355"/>
      <c r="AQ616" s="355"/>
      <c r="AR616" s="355"/>
      <c r="AS616" s="355"/>
      <c r="AT616" s="355"/>
      <c r="AU616" s="355"/>
      <c r="AV616" s="355"/>
      <c r="AW616" s="355"/>
      <c r="AX616" s="355"/>
      <c r="AY616" s="355"/>
      <c r="AZ616" s="355"/>
      <c r="BA616" s="355"/>
      <c r="BB616" s="355"/>
      <c r="BC616" s="355"/>
      <c r="BD616" s="355"/>
      <c r="BE616" s="355"/>
      <c r="BF616" s="355"/>
    </row>
    <row r="617" spans="1:58" ht="15.75" customHeight="1">
      <c r="A617" s="355"/>
      <c r="B617" s="355"/>
      <c r="C617" s="355"/>
      <c r="D617" s="355"/>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c r="AS617" s="355"/>
      <c r="AT617" s="355"/>
      <c r="AU617" s="355"/>
      <c r="AV617" s="355"/>
      <c r="AW617" s="355"/>
      <c r="AX617" s="355"/>
      <c r="AY617" s="355"/>
      <c r="AZ617" s="355"/>
      <c r="BA617" s="355"/>
      <c r="BB617" s="355"/>
      <c r="BC617" s="355"/>
      <c r="BD617" s="355"/>
      <c r="BE617" s="355"/>
      <c r="BF617" s="355"/>
    </row>
    <row r="618" spans="1:58" ht="15.75" customHeight="1">
      <c r="A618" s="355"/>
      <c r="B618" s="355"/>
      <c r="C618" s="355"/>
      <c r="D618" s="355"/>
      <c r="E618" s="355"/>
      <c r="F618" s="355"/>
      <c r="G618" s="355"/>
      <c r="H618" s="355"/>
      <c r="I618" s="355"/>
      <c r="J618" s="355"/>
      <c r="K618" s="355"/>
      <c r="L618" s="355"/>
      <c r="M618" s="355"/>
      <c r="N618" s="355"/>
      <c r="O618" s="355"/>
      <c r="P618" s="355"/>
      <c r="Q618" s="355"/>
      <c r="R618" s="355"/>
      <c r="S618" s="355"/>
      <c r="T618" s="355"/>
      <c r="U618" s="355"/>
      <c r="V618" s="355"/>
      <c r="W618" s="355"/>
      <c r="X618" s="355"/>
      <c r="Y618" s="355"/>
      <c r="Z618" s="355"/>
      <c r="AA618" s="355"/>
      <c r="AB618" s="355"/>
      <c r="AC618" s="355"/>
      <c r="AD618" s="355"/>
      <c r="AE618" s="355"/>
      <c r="AF618" s="355"/>
      <c r="AG618" s="355"/>
      <c r="AH618" s="355"/>
      <c r="AI618" s="355"/>
      <c r="AJ618" s="355"/>
      <c r="AK618" s="355"/>
      <c r="AL618" s="355"/>
      <c r="AM618" s="355"/>
      <c r="AN618" s="355"/>
      <c r="AO618" s="355"/>
      <c r="AP618" s="355"/>
      <c r="AQ618" s="355"/>
      <c r="AR618" s="355"/>
      <c r="AS618" s="355"/>
      <c r="AT618" s="355"/>
      <c r="AU618" s="355"/>
      <c r="AV618" s="355"/>
      <c r="AW618" s="355"/>
      <c r="AX618" s="355"/>
      <c r="AY618" s="355"/>
      <c r="AZ618" s="355"/>
      <c r="BA618" s="355"/>
      <c r="BB618" s="355"/>
      <c r="BC618" s="355"/>
      <c r="BD618" s="355"/>
      <c r="BE618" s="355"/>
      <c r="BF618" s="355"/>
    </row>
    <row r="619" spans="1:58" ht="15.75" customHeight="1">
      <c r="A619" s="355"/>
      <c r="B619" s="355"/>
      <c r="C619" s="355"/>
      <c r="D619" s="355"/>
      <c r="E619" s="355"/>
      <c r="F619" s="355"/>
      <c r="G619" s="355"/>
      <c r="H619" s="355"/>
      <c r="I619" s="355"/>
      <c r="J619" s="355"/>
      <c r="K619" s="355"/>
      <c r="L619" s="355"/>
      <c r="M619" s="355"/>
      <c r="N619" s="355"/>
      <c r="O619" s="355"/>
      <c r="P619" s="355"/>
      <c r="Q619" s="355"/>
      <c r="R619" s="355"/>
      <c r="S619" s="355"/>
      <c r="T619" s="355"/>
      <c r="U619" s="355"/>
      <c r="V619" s="355"/>
      <c r="W619" s="355"/>
      <c r="X619" s="355"/>
      <c r="Y619" s="355"/>
      <c r="Z619" s="355"/>
      <c r="AA619" s="355"/>
      <c r="AB619" s="355"/>
      <c r="AC619" s="355"/>
      <c r="AD619" s="355"/>
      <c r="AE619" s="355"/>
      <c r="AF619" s="355"/>
      <c r="AG619" s="355"/>
      <c r="AH619" s="355"/>
      <c r="AI619" s="355"/>
      <c r="AJ619" s="355"/>
      <c r="AK619" s="355"/>
      <c r="AL619" s="355"/>
      <c r="AM619" s="355"/>
      <c r="AN619" s="355"/>
      <c r="AO619" s="355"/>
      <c r="AP619" s="355"/>
      <c r="AQ619" s="355"/>
      <c r="AR619" s="355"/>
      <c r="AS619" s="355"/>
      <c r="AT619" s="355"/>
      <c r="AU619" s="355"/>
      <c r="AV619" s="355"/>
      <c r="AW619" s="355"/>
      <c r="AX619" s="355"/>
      <c r="AY619" s="355"/>
      <c r="AZ619" s="355"/>
      <c r="BA619" s="355"/>
      <c r="BB619" s="355"/>
      <c r="BC619" s="355"/>
      <c r="BD619" s="355"/>
      <c r="BE619" s="355"/>
      <c r="BF619" s="355"/>
    </row>
    <row r="620" spans="1:58" ht="15.75" customHeight="1">
      <c r="A620" s="355"/>
      <c r="B620" s="355"/>
      <c r="C620" s="355"/>
      <c r="D620" s="355"/>
      <c r="E620" s="355"/>
      <c r="F620" s="355"/>
      <c r="G620" s="355"/>
      <c r="H620" s="355"/>
      <c r="I620" s="355"/>
      <c r="J620" s="355"/>
      <c r="K620" s="355"/>
      <c r="L620" s="355"/>
      <c r="M620" s="355"/>
      <c r="N620" s="355"/>
      <c r="O620" s="355"/>
      <c r="P620" s="355"/>
      <c r="Q620" s="355"/>
      <c r="R620" s="355"/>
      <c r="S620" s="355"/>
      <c r="T620" s="355"/>
      <c r="U620" s="355"/>
      <c r="V620" s="355"/>
      <c r="W620" s="355"/>
      <c r="X620" s="355"/>
      <c r="Y620" s="355"/>
      <c r="Z620" s="355"/>
      <c r="AA620" s="355"/>
      <c r="AB620" s="355"/>
      <c r="AC620" s="355"/>
      <c r="AD620" s="355"/>
      <c r="AE620" s="355"/>
      <c r="AF620" s="355"/>
      <c r="AG620" s="355"/>
      <c r="AH620" s="355"/>
      <c r="AI620" s="355"/>
      <c r="AJ620" s="355"/>
      <c r="AK620" s="355"/>
      <c r="AL620" s="355"/>
      <c r="AM620" s="355"/>
      <c r="AN620" s="355"/>
      <c r="AO620" s="355"/>
      <c r="AP620" s="355"/>
      <c r="AQ620" s="355"/>
      <c r="AR620" s="355"/>
      <c r="AS620" s="355"/>
      <c r="AT620" s="355"/>
      <c r="AU620" s="355"/>
      <c r="AV620" s="355"/>
      <c r="AW620" s="355"/>
      <c r="AX620" s="355"/>
      <c r="AY620" s="355"/>
      <c r="AZ620" s="355"/>
      <c r="BA620" s="355"/>
      <c r="BB620" s="355"/>
      <c r="BC620" s="355"/>
      <c r="BD620" s="355"/>
      <c r="BE620" s="355"/>
      <c r="BF620" s="355"/>
    </row>
    <row r="621" spans="1:58" ht="15.75" customHeight="1">
      <c r="A621" s="355"/>
      <c r="B621" s="355"/>
      <c r="C621" s="355"/>
      <c r="D621" s="355"/>
      <c r="E621" s="355"/>
      <c r="F621" s="355"/>
      <c r="G621" s="355"/>
      <c r="H621" s="355"/>
      <c r="I621" s="355"/>
      <c r="J621" s="355"/>
      <c r="K621" s="355"/>
      <c r="L621" s="355"/>
      <c r="M621" s="355"/>
      <c r="N621" s="355"/>
      <c r="O621" s="355"/>
      <c r="P621" s="355"/>
      <c r="Q621" s="355"/>
      <c r="R621" s="355"/>
      <c r="S621" s="355"/>
      <c r="T621" s="355"/>
      <c r="U621" s="355"/>
      <c r="V621" s="355"/>
      <c r="W621" s="355"/>
      <c r="X621" s="355"/>
      <c r="Y621" s="355"/>
      <c r="Z621" s="355"/>
      <c r="AA621" s="355"/>
      <c r="AB621" s="355"/>
      <c r="AC621" s="355"/>
      <c r="AD621" s="355"/>
      <c r="AE621" s="355"/>
      <c r="AF621" s="355"/>
      <c r="AG621" s="355"/>
      <c r="AH621" s="355"/>
      <c r="AI621" s="355"/>
      <c r="AJ621" s="355"/>
      <c r="AK621" s="355"/>
      <c r="AL621" s="355"/>
      <c r="AM621" s="355"/>
      <c r="AN621" s="355"/>
      <c r="AO621" s="355"/>
      <c r="AP621" s="355"/>
      <c r="AQ621" s="355"/>
      <c r="AR621" s="355"/>
      <c r="AS621" s="355"/>
      <c r="AT621" s="355"/>
      <c r="AU621" s="355"/>
      <c r="AV621" s="355"/>
      <c r="AW621" s="355"/>
      <c r="AX621" s="355"/>
      <c r="AY621" s="355"/>
      <c r="AZ621" s="355"/>
      <c r="BA621" s="355"/>
      <c r="BB621" s="355"/>
      <c r="BC621" s="355"/>
      <c r="BD621" s="355"/>
      <c r="BE621" s="355"/>
      <c r="BF621" s="355"/>
    </row>
    <row r="622" spans="1:58" ht="15.75" customHeight="1">
      <c r="A622" s="355"/>
      <c r="B622" s="355"/>
      <c r="C622" s="355"/>
      <c r="D622" s="355"/>
      <c r="E622" s="355"/>
      <c r="F622" s="355"/>
      <c r="G622" s="355"/>
      <c r="H622" s="355"/>
      <c r="I622" s="355"/>
      <c r="J622" s="355"/>
      <c r="K622" s="355"/>
      <c r="L622" s="355"/>
      <c r="M622" s="355"/>
      <c r="N622" s="355"/>
      <c r="O622" s="355"/>
      <c r="P622" s="355"/>
      <c r="Q622" s="355"/>
      <c r="R622" s="355"/>
      <c r="S622" s="355"/>
      <c r="T622" s="355"/>
      <c r="U622" s="355"/>
      <c r="V622" s="355"/>
      <c r="W622" s="355"/>
      <c r="X622" s="355"/>
      <c r="Y622" s="355"/>
      <c r="Z622" s="355"/>
      <c r="AA622" s="355"/>
      <c r="AB622" s="355"/>
      <c r="AC622" s="355"/>
      <c r="AD622" s="355"/>
      <c r="AE622" s="355"/>
      <c r="AF622" s="355"/>
      <c r="AG622" s="355"/>
      <c r="AH622" s="355"/>
      <c r="AI622" s="355"/>
      <c r="AJ622" s="355"/>
      <c r="AK622" s="355"/>
      <c r="AL622" s="355"/>
      <c r="AM622" s="355"/>
      <c r="AN622" s="355"/>
      <c r="AO622" s="355"/>
      <c r="AP622" s="355"/>
      <c r="AQ622" s="355"/>
      <c r="AR622" s="355"/>
      <c r="AS622" s="355"/>
      <c r="AT622" s="355"/>
      <c r="AU622" s="355"/>
      <c r="AV622" s="355"/>
      <c r="AW622" s="355"/>
      <c r="AX622" s="355"/>
      <c r="AY622" s="355"/>
      <c r="AZ622" s="355"/>
      <c r="BA622" s="355"/>
      <c r="BB622" s="355"/>
      <c r="BC622" s="355"/>
      <c r="BD622" s="355"/>
      <c r="BE622" s="355"/>
      <c r="BF622" s="355"/>
    </row>
    <row r="623" spans="1:58" ht="15.75" customHeight="1">
      <c r="A623" s="355"/>
      <c r="B623" s="355"/>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355"/>
      <c r="AV623" s="355"/>
      <c r="AW623" s="355"/>
      <c r="AX623" s="355"/>
      <c r="AY623" s="355"/>
      <c r="AZ623" s="355"/>
      <c r="BA623" s="355"/>
      <c r="BB623" s="355"/>
      <c r="BC623" s="355"/>
      <c r="BD623" s="355"/>
      <c r="BE623" s="355"/>
      <c r="BF623" s="355"/>
    </row>
    <row r="624" spans="1:58" ht="15.75" customHeight="1">
      <c r="A624" s="355"/>
      <c r="B624" s="355"/>
      <c r="C624" s="355"/>
      <c r="D624" s="355"/>
      <c r="E624" s="355"/>
      <c r="F624" s="355"/>
      <c r="G624" s="355"/>
      <c r="H624" s="355"/>
      <c r="I624" s="355"/>
      <c r="J624" s="355"/>
      <c r="K624" s="355"/>
      <c r="L624" s="355"/>
      <c r="M624" s="355"/>
      <c r="N624" s="355"/>
      <c r="O624" s="355"/>
      <c r="P624" s="355"/>
      <c r="Q624" s="355"/>
      <c r="R624" s="355"/>
      <c r="S624" s="355"/>
      <c r="T624" s="355"/>
      <c r="U624" s="355"/>
      <c r="V624" s="355"/>
      <c r="W624" s="355"/>
      <c r="X624" s="355"/>
      <c r="Y624" s="355"/>
      <c r="Z624" s="355"/>
      <c r="AA624" s="355"/>
      <c r="AB624" s="355"/>
      <c r="AC624" s="355"/>
      <c r="AD624" s="355"/>
      <c r="AE624" s="355"/>
      <c r="AF624" s="355"/>
      <c r="AG624" s="355"/>
      <c r="AH624" s="355"/>
      <c r="AI624" s="355"/>
      <c r="AJ624" s="355"/>
      <c r="AK624" s="355"/>
      <c r="AL624" s="355"/>
      <c r="AM624" s="355"/>
      <c r="AN624" s="355"/>
      <c r="AO624" s="355"/>
      <c r="AP624" s="355"/>
      <c r="AQ624" s="355"/>
      <c r="AR624" s="355"/>
      <c r="AS624" s="355"/>
      <c r="AT624" s="355"/>
      <c r="AU624" s="355"/>
      <c r="AV624" s="355"/>
      <c r="AW624" s="355"/>
      <c r="AX624" s="355"/>
      <c r="AY624" s="355"/>
      <c r="AZ624" s="355"/>
      <c r="BA624" s="355"/>
      <c r="BB624" s="355"/>
      <c r="BC624" s="355"/>
      <c r="BD624" s="355"/>
      <c r="BE624" s="355"/>
      <c r="BF624" s="355"/>
    </row>
    <row r="625" spans="1:58" ht="15.75" customHeight="1">
      <c r="A625" s="355"/>
      <c r="B625" s="355"/>
      <c r="C625" s="355"/>
      <c r="D625" s="355"/>
      <c r="E625" s="355"/>
      <c r="F625" s="355"/>
      <c r="G625" s="355"/>
      <c r="H625" s="355"/>
      <c r="I625" s="355"/>
      <c r="J625" s="355"/>
      <c r="K625" s="355"/>
      <c r="L625" s="355"/>
      <c r="M625" s="355"/>
      <c r="N625" s="355"/>
      <c r="O625" s="355"/>
      <c r="P625" s="355"/>
      <c r="Q625" s="355"/>
      <c r="R625" s="355"/>
      <c r="S625" s="355"/>
      <c r="T625" s="355"/>
      <c r="U625" s="355"/>
      <c r="V625" s="355"/>
      <c r="W625" s="355"/>
      <c r="X625" s="355"/>
      <c r="Y625" s="355"/>
      <c r="Z625" s="355"/>
      <c r="AA625" s="355"/>
      <c r="AB625" s="355"/>
      <c r="AC625" s="355"/>
      <c r="AD625" s="355"/>
      <c r="AE625" s="355"/>
      <c r="AF625" s="355"/>
      <c r="AG625" s="355"/>
      <c r="AH625" s="355"/>
      <c r="AI625" s="355"/>
      <c r="AJ625" s="355"/>
      <c r="AK625" s="355"/>
      <c r="AL625" s="355"/>
      <c r="AM625" s="355"/>
      <c r="AN625" s="355"/>
      <c r="AO625" s="355"/>
      <c r="AP625" s="355"/>
      <c r="AQ625" s="355"/>
      <c r="AR625" s="355"/>
      <c r="AS625" s="355"/>
      <c r="AT625" s="355"/>
      <c r="AU625" s="355"/>
      <c r="AV625" s="355"/>
      <c r="AW625" s="355"/>
      <c r="AX625" s="355"/>
      <c r="AY625" s="355"/>
      <c r="AZ625" s="355"/>
      <c r="BA625" s="355"/>
      <c r="BB625" s="355"/>
      <c r="BC625" s="355"/>
      <c r="BD625" s="355"/>
      <c r="BE625" s="355"/>
      <c r="BF625" s="355"/>
    </row>
    <row r="626" spans="1:58" ht="15.75" customHeight="1">
      <c r="A626" s="355"/>
      <c r="B626" s="355"/>
      <c r="C626" s="355"/>
      <c r="D626" s="355"/>
      <c r="E626" s="355"/>
      <c r="F626" s="355"/>
      <c r="G626" s="355"/>
      <c r="H626" s="355"/>
      <c r="I626" s="355"/>
      <c r="J626" s="355"/>
      <c r="K626" s="355"/>
      <c r="L626" s="355"/>
      <c r="M626" s="355"/>
      <c r="N626" s="355"/>
      <c r="O626" s="355"/>
      <c r="P626" s="355"/>
      <c r="Q626" s="355"/>
      <c r="R626" s="355"/>
      <c r="S626" s="355"/>
      <c r="T626" s="355"/>
      <c r="U626" s="355"/>
      <c r="V626" s="355"/>
      <c r="W626" s="355"/>
      <c r="X626" s="355"/>
      <c r="Y626" s="355"/>
      <c r="Z626" s="355"/>
      <c r="AA626" s="355"/>
      <c r="AB626" s="355"/>
      <c r="AC626" s="355"/>
      <c r="AD626" s="355"/>
      <c r="AE626" s="355"/>
      <c r="AF626" s="355"/>
      <c r="AG626" s="355"/>
      <c r="AH626" s="355"/>
      <c r="AI626" s="355"/>
      <c r="AJ626" s="355"/>
      <c r="AK626" s="355"/>
      <c r="AL626" s="355"/>
      <c r="AM626" s="355"/>
      <c r="AN626" s="355"/>
      <c r="AO626" s="355"/>
      <c r="AP626" s="355"/>
      <c r="AQ626" s="355"/>
      <c r="AR626" s="355"/>
      <c r="AS626" s="355"/>
      <c r="AT626" s="355"/>
      <c r="AU626" s="355"/>
      <c r="AV626" s="355"/>
      <c r="AW626" s="355"/>
      <c r="AX626" s="355"/>
      <c r="AY626" s="355"/>
      <c r="AZ626" s="355"/>
      <c r="BA626" s="355"/>
      <c r="BB626" s="355"/>
      <c r="BC626" s="355"/>
      <c r="BD626" s="355"/>
      <c r="BE626" s="355"/>
      <c r="BF626" s="355"/>
    </row>
    <row r="627" spans="1:58" ht="15.75" customHeight="1">
      <c r="A627" s="355"/>
      <c r="B627" s="355"/>
      <c r="C627" s="355"/>
      <c r="D627" s="355"/>
      <c r="E627" s="355"/>
      <c r="F627" s="355"/>
      <c r="G627" s="355"/>
      <c r="H627" s="355"/>
      <c r="I627" s="355"/>
      <c r="J627" s="355"/>
      <c r="K627" s="355"/>
      <c r="L627" s="355"/>
      <c r="M627" s="355"/>
      <c r="N627" s="355"/>
      <c r="O627" s="355"/>
      <c r="P627" s="355"/>
      <c r="Q627" s="355"/>
      <c r="R627" s="355"/>
      <c r="S627" s="355"/>
      <c r="T627" s="355"/>
      <c r="U627" s="355"/>
      <c r="V627" s="355"/>
      <c r="W627" s="355"/>
      <c r="X627" s="355"/>
      <c r="Y627" s="355"/>
      <c r="Z627" s="355"/>
      <c r="AA627" s="355"/>
      <c r="AB627" s="355"/>
      <c r="AC627" s="355"/>
      <c r="AD627" s="355"/>
      <c r="AE627" s="355"/>
      <c r="AF627" s="355"/>
      <c r="AG627" s="355"/>
      <c r="AH627" s="355"/>
      <c r="AI627" s="355"/>
      <c r="AJ627" s="355"/>
      <c r="AK627" s="355"/>
      <c r="AL627" s="355"/>
      <c r="AM627" s="355"/>
      <c r="AN627" s="355"/>
      <c r="AO627" s="355"/>
      <c r="AP627" s="355"/>
      <c r="AQ627" s="355"/>
      <c r="AR627" s="355"/>
      <c r="AS627" s="355"/>
      <c r="AT627" s="355"/>
      <c r="AU627" s="355"/>
      <c r="AV627" s="355"/>
      <c r="AW627" s="355"/>
      <c r="AX627" s="355"/>
      <c r="AY627" s="355"/>
      <c r="AZ627" s="355"/>
      <c r="BA627" s="355"/>
      <c r="BB627" s="355"/>
      <c r="BC627" s="355"/>
      <c r="BD627" s="355"/>
      <c r="BE627" s="355"/>
      <c r="BF627" s="355"/>
    </row>
    <row r="628" spans="1:58" ht="15.75" customHeight="1">
      <c r="A628" s="355"/>
      <c r="B628" s="355"/>
      <c r="C628" s="355"/>
      <c r="D628" s="355"/>
      <c r="E628" s="355"/>
      <c r="F628" s="355"/>
      <c r="G628" s="355"/>
      <c r="H628" s="355"/>
      <c r="I628" s="355"/>
      <c r="J628" s="355"/>
      <c r="K628" s="355"/>
      <c r="L628" s="355"/>
      <c r="M628" s="355"/>
      <c r="N628" s="355"/>
      <c r="O628" s="355"/>
      <c r="P628" s="355"/>
      <c r="Q628" s="355"/>
      <c r="R628" s="355"/>
      <c r="S628" s="355"/>
      <c r="T628" s="355"/>
      <c r="U628" s="355"/>
      <c r="V628" s="355"/>
      <c r="W628" s="355"/>
      <c r="X628" s="355"/>
      <c r="Y628" s="355"/>
      <c r="Z628" s="355"/>
      <c r="AA628" s="355"/>
      <c r="AB628" s="355"/>
      <c r="AC628" s="355"/>
      <c r="AD628" s="355"/>
      <c r="AE628" s="355"/>
      <c r="AF628" s="355"/>
      <c r="AG628" s="355"/>
      <c r="AH628" s="355"/>
      <c r="AI628" s="355"/>
      <c r="AJ628" s="355"/>
      <c r="AK628" s="355"/>
      <c r="AL628" s="355"/>
      <c r="AM628" s="355"/>
      <c r="AN628" s="355"/>
      <c r="AO628" s="355"/>
      <c r="AP628" s="355"/>
      <c r="AQ628" s="355"/>
      <c r="AR628" s="355"/>
      <c r="AS628" s="355"/>
      <c r="AT628" s="355"/>
      <c r="AU628" s="355"/>
      <c r="AV628" s="355"/>
      <c r="AW628" s="355"/>
      <c r="AX628" s="355"/>
      <c r="AY628" s="355"/>
      <c r="AZ628" s="355"/>
      <c r="BA628" s="355"/>
      <c r="BB628" s="355"/>
      <c r="BC628" s="355"/>
      <c r="BD628" s="355"/>
      <c r="BE628" s="355"/>
      <c r="BF628" s="355"/>
    </row>
    <row r="629" spans="1:58" ht="15.75" customHeight="1">
      <c r="A629" s="355"/>
      <c r="B629" s="355"/>
      <c r="C629" s="355"/>
      <c r="D629" s="355"/>
      <c r="E629" s="355"/>
      <c r="F629" s="355"/>
      <c r="G629" s="355"/>
      <c r="H629" s="355"/>
      <c r="I629" s="355"/>
      <c r="J629" s="355"/>
      <c r="K629" s="355"/>
      <c r="L629" s="355"/>
      <c r="M629" s="355"/>
      <c r="N629" s="355"/>
      <c r="O629" s="355"/>
      <c r="P629" s="355"/>
      <c r="Q629" s="355"/>
      <c r="R629" s="355"/>
      <c r="S629" s="355"/>
      <c r="T629" s="355"/>
      <c r="U629" s="355"/>
      <c r="V629" s="355"/>
      <c r="W629" s="355"/>
      <c r="X629" s="355"/>
      <c r="Y629" s="355"/>
      <c r="Z629" s="355"/>
      <c r="AA629" s="355"/>
      <c r="AB629" s="355"/>
      <c r="AC629" s="355"/>
      <c r="AD629" s="355"/>
      <c r="AE629" s="355"/>
      <c r="AF629" s="355"/>
      <c r="AG629" s="355"/>
      <c r="AH629" s="355"/>
      <c r="AI629" s="355"/>
      <c r="AJ629" s="355"/>
      <c r="AK629" s="355"/>
      <c r="AL629" s="355"/>
      <c r="AM629" s="355"/>
      <c r="AN629" s="355"/>
      <c r="AO629" s="355"/>
      <c r="AP629" s="355"/>
      <c r="AQ629" s="355"/>
      <c r="AR629" s="355"/>
      <c r="AS629" s="355"/>
      <c r="AT629" s="355"/>
      <c r="AU629" s="355"/>
      <c r="AV629" s="355"/>
      <c r="AW629" s="355"/>
      <c r="AX629" s="355"/>
      <c r="AY629" s="355"/>
      <c r="AZ629" s="355"/>
      <c r="BA629" s="355"/>
      <c r="BB629" s="355"/>
      <c r="BC629" s="355"/>
      <c r="BD629" s="355"/>
      <c r="BE629" s="355"/>
      <c r="BF629" s="355"/>
    </row>
    <row r="630" spans="1:58" ht="15.75" customHeight="1">
      <c r="A630" s="355"/>
      <c r="B630" s="355"/>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c r="AS630" s="355"/>
      <c r="AT630" s="355"/>
      <c r="AU630" s="355"/>
      <c r="AV630" s="355"/>
      <c r="AW630" s="355"/>
      <c r="AX630" s="355"/>
      <c r="AY630" s="355"/>
      <c r="AZ630" s="355"/>
      <c r="BA630" s="355"/>
      <c r="BB630" s="355"/>
      <c r="BC630" s="355"/>
      <c r="BD630" s="355"/>
      <c r="BE630" s="355"/>
      <c r="BF630" s="355"/>
    </row>
    <row r="631" spans="1:58" ht="15.75" customHeight="1">
      <c r="A631" s="355"/>
      <c r="B631" s="355"/>
      <c r="C631" s="355"/>
      <c r="D631" s="355"/>
      <c r="E631" s="355"/>
      <c r="F631" s="355"/>
      <c r="G631" s="355"/>
      <c r="H631" s="355"/>
      <c r="I631" s="355"/>
      <c r="J631" s="355"/>
      <c r="K631" s="355"/>
      <c r="L631" s="355"/>
      <c r="M631" s="355"/>
      <c r="N631" s="355"/>
      <c r="O631" s="355"/>
      <c r="P631" s="355"/>
      <c r="Q631" s="355"/>
      <c r="R631" s="355"/>
      <c r="S631" s="355"/>
      <c r="T631" s="355"/>
      <c r="U631" s="355"/>
      <c r="V631" s="355"/>
      <c r="W631" s="355"/>
      <c r="X631" s="355"/>
      <c r="Y631" s="355"/>
      <c r="Z631" s="355"/>
      <c r="AA631" s="355"/>
      <c r="AB631" s="355"/>
      <c r="AC631" s="355"/>
      <c r="AD631" s="355"/>
      <c r="AE631" s="355"/>
      <c r="AF631" s="355"/>
      <c r="AG631" s="355"/>
      <c r="AH631" s="355"/>
      <c r="AI631" s="355"/>
      <c r="AJ631" s="355"/>
      <c r="AK631" s="355"/>
      <c r="AL631" s="355"/>
      <c r="AM631" s="355"/>
      <c r="AN631" s="355"/>
      <c r="AO631" s="355"/>
      <c r="AP631" s="355"/>
      <c r="AQ631" s="355"/>
      <c r="AR631" s="355"/>
      <c r="AS631" s="355"/>
      <c r="AT631" s="355"/>
      <c r="AU631" s="355"/>
      <c r="AV631" s="355"/>
      <c r="AW631" s="355"/>
      <c r="AX631" s="355"/>
      <c r="AY631" s="355"/>
      <c r="AZ631" s="355"/>
      <c r="BA631" s="355"/>
      <c r="BB631" s="355"/>
      <c r="BC631" s="355"/>
      <c r="BD631" s="355"/>
      <c r="BE631" s="355"/>
      <c r="BF631" s="355"/>
    </row>
    <row r="632" spans="1:58" ht="15.75" customHeight="1">
      <c r="A632" s="355"/>
      <c r="B632" s="355"/>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row>
    <row r="633" spans="1:58" ht="15.75" customHeight="1">
      <c r="A633" s="355"/>
      <c r="B633" s="355"/>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row>
    <row r="634" spans="1:58" ht="15.75" customHeight="1">
      <c r="A634" s="355"/>
      <c r="B634" s="355"/>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row>
    <row r="635" spans="1:58" ht="15.75" customHeight="1">
      <c r="A635" s="355"/>
      <c r="B635" s="355"/>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row>
    <row r="636" spans="1:58" ht="15.75" customHeight="1">
      <c r="A636" s="355"/>
      <c r="B636" s="355"/>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row>
    <row r="637" spans="1:58" ht="15.75" customHeight="1">
      <c r="A637" s="355"/>
      <c r="B637" s="355"/>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row>
    <row r="638" spans="1:58" ht="15.75" customHeight="1">
      <c r="A638" s="355"/>
      <c r="B638" s="355"/>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row>
    <row r="639" spans="1:58" ht="15.75" customHeight="1">
      <c r="A639" s="355"/>
      <c r="B639" s="355"/>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row>
    <row r="640" spans="1:58" ht="15.75" customHeight="1">
      <c r="A640" s="355"/>
      <c r="B640" s="355"/>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row>
    <row r="641" spans="1:58" ht="15.75" customHeight="1">
      <c r="A641" s="355"/>
      <c r="B641" s="355"/>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row>
    <row r="642" spans="1:58" ht="15.75" customHeight="1">
      <c r="A642" s="355"/>
      <c r="B642" s="355"/>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row>
    <row r="643" spans="1:58" ht="15.75" customHeight="1">
      <c r="A643" s="355"/>
      <c r="B643" s="355"/>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row>
    <row r="644" spans="1:58" ht="15.75" customHeight="1">
      <c r="A644" s="355"/>
      <c r="B644" s="355"/>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row>
    <row r="645" spans="1:58" ht="15.75" customHeight="1">
      <c r="A645" s="355"/>
      <c r="B645" s="355"/>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row>
    <row r="646" spans="1:58" ht="15.75" customHeight="1">
      <c r="A646" s="355"/>
      <c r="B646" s="355"/>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c r="AS646" s="355"/>
      <c r="AT646" s="355"/>
      <c r="AU646" s="355"/>
      <c r="AV646" s="355"/>
      <c r="AW646" s="355"/>
      <c r="AX646" s="355"/>
      <c r="AY646" s="355"/>
      <c r="AZ646" s="355"/>
      <c r="BA646" s="355"/>
      <c r="BB646" s="355"/>
      <c r="BC646" s="355"/>
      <c r="BD646" s="355"/>
      <c r="BE646" s="355"/>
      <c r="BF646" s="355"/>
    </row>
    <row r="647" spans="1:58" ht="15.75" customHeight="1">
      <c r="A647" s="355"/>
      <c r="B647" s="355"/>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row>
    <row r="648" spans="1:58" ht="15.75" customHeight="1">
      <c r="A648" s="355"/>
      <c r="B648" s="355"/>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row>
    <row r="649" spans="1:58" ht="15.75" customHeight="1">
      <c r="A649" s="355"/>
      <c r="B649" s="355"/>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row>
    <row r="650" spans="1:58" ht="15.75" customHeight="1">
      <c r="A650" s="355"/>
      <c r="B650" s="355"/>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row>
    <row r="651" spans="1:58" ht="15.75" customHeight="1">
      <c r="A651" s="355"/>
      <c r="B651" s="355"/>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row>
    <row r="652" spans="1:58" ht="15.75" customHeight="1">
      <c r="A652" s="355"/>
      <c r="B652" s="355"/>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row>
    <row r="653" spans="1:58" ht="15.75" customHeight="1">
      <c r="A653" s="355"/>
      <c r="B653" s="355"/>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row>
    <row r="654" spans="1:58" ht="15.75" customHeight="1">
      <c r="A654" s="355"/>
      <c r="B654" s="355"/>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row>
    <row r="655" spans="1:58" ht="15.75" customHeight="1">
      <c r="A655" s="355"/>
      <c r="B655" s="355"/>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row>
    <row r="656" spans="1:58" ht="15.75" customHeight="1">
      <c r="A656" s="355"/>
      <c r="B656" s="355"/>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row>
    <row r="657" spans="1:58" ht="15.75" customHeight="1">
      <c r="A657" s="355"/>
      <c r="B657" s="355"/>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row>
    <row r="658" spans="1:58" ht="15.75" customHeight="1">
      <c r="A658" s="355"/>
      <c r="B658" s="355"/>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row>
    <row r="659" spans="1:58" ht="15.75" customHeight="1">
      <c r="A659" s="355"/>
      <c r="B659" s="355"/>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row>
    <row r="660" spans="1:58" ht="15.75" customHeight="1">
      <c r="A660" s="355"/>
      <c r="B660" s="355"/>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row>
    <row r="661" spans="1:58" ht="15.75" customHeight="1">
      <c r="A661" s="355"/>
      <c r="B661" s="355"/>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row>
    <row r="662" spans="1:58" ht="15.75" customHeight="1">
      <c r="A662" s="355"/>
      <c r="B662" s="355"/>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row>
    <row r="663" spans="1:58" ht="15.75" customHeight="1">
      <c r="A663" s="355"/>
      <c r="B663" s="355"/>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row>
    <row r="664" spans="1:58" ht="15.75" customHeight="1">
      <c r="A664" s="355"/>
      <c r="B664" s="355"/>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row>
    <row r="665" spans="1:58" ht="15.75" customHeight="1">
      <c r="A665" s="355"/>
      <c r="B665" s="355"/>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row>
    <row r="666" spans="1:58" ht="15.75" customHeight="1">
      <c r="A666" s="355"/>
      <c r="B666" s="355"/>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row>
    <row r="667" spans="1:58" ht="15.75" customHeight="1">
      <c r="A667" s="355"/>
      <c r="B667" s="355"/>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c r="AS667" s="355"/>
      <c r="AT667" s="355"/>
      <c r="AU667" s="355"/>
      <c r="AV667" s="355"/>
      <c r="AW667" s="355"/>
      <c r="AX667" s="355"/>
      <c r="AY667" s="355"/>
      <c r="AZ667" s="355"/>
      <c r="BA667" s="355"/>
      <c r="BB667" s="355"/>
      <c r="BC667" s="355"/>
      <c r="BD667" s="355"/>
      <c r="BE667" s="355"/>
      <c r="BF667" s="355"/>
    </row>
    <row r="668" spans="1:58" ht="15.75" customHeight="1">
      <c r="A668" s="355"/>
      <c r="B668" s="355"/>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row>
    <row r="669" spans="1:58" ht="15.75" customHeight="1">
      <c r="A669" s="355"/>
      <c r="B669" s="355"/>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row>
    <row r="670" spans="1:58" ht="15.75" customHeight="1">
      <c r="A670" s="355"/>
      <c r="B670" s="355"/>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row>
    <row r="671" spans="1:58" ht="15.75" customHeight="1">
      <c r="A671" s="355"/>
      <c r="B671" s="355"/>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row>
    <row r="672" spans="1:58" ht="15.75" customHeight="1">
      <c r="A672" s="355"/>
      <c r="B672" s="355"/>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c r="AS672" s="355"/>
      <c r="AT672" s="355"/>
      <c r="AU672" s="355"/>
      <c r="AV672" s="355"/>
      <c r="AW672" s="355"/>
      <c r="AX672" s="355"/>
      <c r="AY672" s="355"/>
      <c r="AZ672" s="355"/>
      <c r="BA672" s="355"/>
      <c r="BB672" s="355"/>
      <c r="BC672" s="355"/>
      <c r="BD672" s="355"/>
      <c r="BE672" s="355"/>
      <c r="BF672" s="355"/>
    </row>
    <row r="673" spans="1:58" ht="15.75" customHeight="1">
      <c r="A673" s="355"/>
      <c r="B673" s="355"/>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5"/>
      <c r="AV673" s="355"/>
      <c r="AW673" s="355"/>
      <c r="AX673" s="355"/>
      <c r="AY673" s="355"/>
      <c r="AZ673" s="355"/>
      <c r="BA673" s="355"/>
      <c r="BB673" s="355"/>
      <c r="BC673" s="355"/>
      <c r="BD673" s="355"/>
      <c r="BE673" s="355"/>
      <c r="BF673" s="355"/>
    </row>
    <row r="674" spans="1:58" ht="15.75" customHeight="1">
      <c r="A674" s="355"/>
      <c r="B674" s="355"/>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c r="AS674" s="355"/>
      <c r="AT674" s="355"/>
      <c r="AU674" s="355"/>
      <c r="AV674" s="355"/>
      <c r="AW674" s="355"/>
      <c r="AX674" s="355"/>
      <c r="AY674" s="355"/>
      <c r="AZ674" s="355"/>
      <c r="BA674" s="355"/>
      <c r="BB674" s="355"/>
      <c r="BC674" s="355"/>
      <c r="BD674" s="355"/>
      <c r="BE674" s="355"/>
      <c r="BF674" s="355"/>
    </row>
    <row r="675" spans="1:58" ht="15.75" customHeight="1">
      <c r="A675" s="355"/>
      <c r="B675" s="355"/>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c r="AS675" s="355"/>
      <c r="AT675" s="355"/>
      <c r="AU675" s="355"/>
      <c r="AV675" s="355"/>
      <c r="AW675" s="355"/>
      <c r="AX675" s="355"/>
      <c r="AY675" s="355"/>
      <c r="AZ675" s="355"/>
      <c r="BA675" s="355"/>
      <c r="BB675" s="355"/>
      <c r="BC675" s="355"/>
      <c r="BD675" s="355"/>
      <c r="BE675" s="355"/>
      <c r="BF675" s="355"/>
    </row>
    <row r="676" spans="1:58" ht="15.75" customHeight="1">
      <c r="A676" s="355"/>
      <c r="B676" s="355"/>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c r="AS676" s="355"/>
      <c r="AT676" s="355"/>
      <c r="AU676" s="355"/>
      <c r="AV676" s="355"/>
      <c r="AW676" s="355"/>
      <c r="AX676" s="355"/>
      <c r="AY676" s="355"/>
      <c r="AZ676" s="355"/>
      <c r="BA676" s="355"/>
      <c r="BB676" s="355"/>
      <c r="BC676" s="355"/>
      <c r="BD676" s="355"/>
      <c r="BE676" s="355"/>
      <c r="BF676" s="355"/>
    </row>
    <row r="677" spans="1:58" ht="15.75" customHeight="1">
      <c r="A677" s="355"/>
      <c r="B677" s="355"/>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c r="AS677" s="355"/>
      <c r="AT677" s="355"/>
      <c r="AU677" s="355"/>
      <c r="AV677" s="355"/>
      <c r="AW677" s="355"/>
      <c r="AX677" s="355"/>
      <c r="AY677" s="355"/>
      <c r="AZ677" s="355"/>
      <c r="BA677" s="355"/>
      <c r="BB677" s="355"/>
      <c r="BC677" s="355"/>
      <c r="BD677" s="355"/>
      <c r="BE677" s="355"/>
      <c r="BF677" s="355"/>
    </row>
    <row r="678" spans="1:58" ht="15.75" customHeight="1">
      <c r="A678" s="355"/>
      <c r="B678" s="355"/>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row>
    <row r="679" spans="1:58" ht="15.75" customHeight="1">
      <c r="A679" s="355"/>
      <c r="B679" s="355"/>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c r="AS679" s="355"/>
      <c r="AT679" s="355"/>
      <c r="AU679" s="355"/>
      <c r="AV679" s="355"/>
      <c r="AW679" s="355"/>
      <c r="AX679" s="355"/>
      <c r="AY679" s="355"/>
      <c r="AZ679" s="355"/>
      <c r="BA679" s="355"/>
      <c r="BB679" s="355"/>
      <c r="BC679" s="355"/>
      <c r="BD679" s="355"/>
      <c r="BE679" s="355"/>
      <c r="BF679" s="355"/>
    </row>
    <row r="680" spans="1:58" ht="15.75" customHeight="1">
      <c r="A680" s="355"/>
      <c r="B680" s="355"/>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c r="AS680" s="355"/>
      <c r="AT680" s="355"/>
      <c r="AU680" s="355"/>
      <c r="AV680" s="355"/>
      <c r="AW680" s="355"/>
      <c r="AX680" s="355"/>
      <c r="AY680" s="355"/>
      <c r="AZ680" s="355"/>
      <c r="BA680" s="355"/>
      <c r="BB680" s="355"/>
      <c r="BC680" s="355"/>
      <c r="BD680" s="355"/>
      <c r="BE680" s="355"/>
      <c r="BF680" s="355"/>
    </row>
    <row r="681" spans="1:58" ht="15.75" customHeight="1">
      <c r="A681" s="355"/>
      <c r="B681" s="355"/>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c r="AS681" s="355"/>
      <c r="AT681" s="355"/>
      <c r="AU681" s="355"/>
      <c r="AV681" s="355"/>
      <c r="AW681" s="355"/>
      <c r="AX681" s="355"/>
      <c r="AY681" s="355"/>
      <c r="AZ681" s="355"/>
      <c r="BA681" s="355"/>
      <c r="BB681" s="355"/>
      <c r="BC681" s="355"/>
      <c r="BD681" s="355"/>
      <c r="BE681" s="355"/>
      <c r="BF681" s="355"/>
    </row>
    <row r="682" spans="1:58" ht="15.75" customHeight="1">
      <c r="A682" s="355"/>
      <c r="B682" s="355"/>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c r="AS682" s="355"/>
      <c r="AT682" s="355"/>
      <c r="AU682" s="355"/>
      <c r="AV682" s="355"/>
      <c r="AW682" s="355"/>
      <c r="AX682" s="355"/>
      <c r="AY682" s="355"/>
      <c r="AZ682" s="355"/>
      <c r="BA682" s="355"/>
      <c r="BB682" s="355"/>
      <c r="BC682" s="355"/>
      <c r="BD682" s="355"/>
      <c r="BE682" s="355"/>
      <c r="BF682" s="355"/>
    </row>
    <row r="683" spans="1:58" ht="15.75" customHeight="1">
      <c r="A683" s="355"/>
      <c r="B683" s="355"/>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c r="AS683" s="355"/>
      <c r="AT683" s="355"/>
      <c r="AU683" s="355"/>
      <c r="AV683" s="355"/>
      <c r="AW683" s="355"/>
      <c r="AX683" s="355"/>
      <c r="AY683" s="355"/>
      <c r="AZ683" s="355"/>
      <c r="BA683" s="355"/>
      <c r="BB683" s="355"/>
      <c r="BC683" s="355"/>
      <c r="BD683" s="355"/>
      <c r="BE683" s="355"/>
      <c r="BF683" s="355"/>
    </row>
    <row r="684" spans="1:58" ht="15.75" customHeight="1">
      <c r="A684" s="355"/>
      <c r="B684" s="355"/>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c r="AS684" s="355"/>
      <c r="AT684" s="355"/>
      <c r="AU684" s="355"/>
      <c r="AV684" s="355"/>
      <c r="AW684" s="355"/>
      <c r="AX684" s="355"/>
      <c r="AY684" s="355"/>
      <c r="AZ684" s="355"/>
      <c r="BA684" s="355"/>
      <c r="BB684" s="355"/>
      <c r="BC684" s="355"/>
      <c r="BD684" s="355"/>
      <c r="BE684" s="355"/>
      <c r="BF684" s="355"/>
    </row>
    <row r="685" spans="1:58" ht="15.75" customHeight="1">
      <c r="A685" s="355"/>
      <c r="B685" s="355"/>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c r="AS685" s="355"/>
      <c r="AT685" s="355"/>
      <c r="AU685" s="355"/>
      <c r="AV685" s="355"/>
      <c r="AW685" s="355"/>
      <c r="AX685" s="355"/>
      <c r="AY685" s="355"/>
      <c r="AZ685" s="355"/>
      <c r="BA685" s="355"/>
      <c r="BB685" s="355"/>
      <c r="BC685" s="355"/>
      <c r="BD685" s="355"/>
      <c r="BE685" s="355"/>
      <c r="BF685" s="355"/>
    </row>
    <row r="686" spans="1:58" ht="15.75" customHeight="1">
      <c r="A686" s="355"/>
      <c r="B686" s="355"/>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c r="AS686" s="355"/>
      <c r="AT686" s="355"/>
      <c r="AU686" s="355"/>
      <c r="AV686" s="355"/>
      <c r="AW686" s="355"/>
      <c r="AX686" s="355"/>
      <c r="AY686" s="355"/>
      <c r="AZ686" s="355"/>
      <c r="BA686" s="355"/>
      <c r="BB686" s="355"/>
      <c r="BC686" s="355"/>
      <c r="BD686" s="355"/>
      <c r="BE686" s="355"/>
      <c r="BF686" s="355"/>
    </row>
    <row r="687" spans="1:58" ht="15.75" customHeight="1">
      <c r="A687" s="355"/>
      <c r="B687" s="355"/>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c r="AS687" s="355"/>
      <c r="AT687" s="355"/>
      <c r="AU687" s="355"/>
      <c r="AV687" s="355"/>
      <c r="AW687" s="355"/>
      <c r="AX687" s="355"/>
      <c r="AY687" s="355"/>
      <c r="AZ687" s="355"/>
      <c r="BA687" s="355"/>
      <c r="BB687" s="355"/>
      <c r="BC687" s="355"/>
      <c r="BD687" s="355"/>
      <c r="BE687" s="355"/>
      <c r="BF687" s="355"/>
    </row>
    <row r="688" spans="1:58" ht="15.75" customHeight="1">
      <c r="A688" s="355"/>
      <c r="B688" s="355"/>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c r="AS688" s="355"/>
      <c r="AT688" s="355"/>
      <c r="AU688" s="355"/>
      <c r="AV688" s="355"/>
      <c r="AW688" s="355"/>
      <c r="AX688" s="355"/>
      <c r="AY688" s="355"/>
      <c r="AZ688" s="355"/>
      <c r="BA688" s="355"/>
      <c r="BB688" s="355"/>
      <c r="BC688" s="355"/>
      <c r="BD688" s="355"/>
      <c r="BE688" s="355"/>
      <c r="BF688" s="355"/>
    </row>
    <row r="689" spans="1:58" ht="15.75" customHeight="1">
      <c r="A689" s="355"/>
      <c r="B689" s="355"/>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c r="AS689" s="355"/>
      <c r="AT689" s="355"/>
      <c r="AU689" s="355"/>
      <c r="AV689" s="355"/>
      <c r="AW689" s="355"/>
      <c r="AX689" s="355"/>
      <c r="AY689" s="355"/>
      <c r="AZ689" s="355"/>
      <c r="BA689" s="355"/>
      <c r="BB689" s="355"/>
      <c r="BC689" s="355"/>
      <c r="BD689" s="355"/>
      <c r="BE689" s="355"/>
      <c r="BF689" s="355"/>
    </row>
    <row r="690" spans="1:58" ht="15.75" customHeight="1">
      <c r="A690" s="355"/>
      <c r="B690" s="355"/>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c r="AS690" s="355"/>
      <c r="AT690" s="355"/>
      <c r="AU690" s="355"/>
      <c r="AV690" s="355"/>
      <c r="AW690" s="355"/>
      <c r="AX690" s="355"/>
      <c r="AY690" s="355"/>
      <c r="AZ690" s="355"/>
      <c r="BA690" s="355"/>
      <c r="BB690" s="355"/>
      <c r="BC690" s="355"/>
      <c r="BD690" s="355"/>
      <c r="BE690" s="355"/>
      <c r="BF690" s="355"/>
    </row>
    <row r="691" spans="1:58" ht="15.75" customHeight="1">
      <c r="A691" s="355"/>
      <c r="B691" s="355"/>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row>
    <row r="692" spans="1:58" ht="15.75" customHeight="1">
      <c r="A692" s="355"/>
      <c r="B692" s="355"/>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row>
    <row r="693" spans="1:58" ht="15.75" customHeight="1">
      <c r="A693" s="355"/>
      <c r="B693" s="355"/>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row>
    <row r="694" spans="1:58" ht="15.75" customHeight="1">
      <c r="A694" s="355"/>
      <c r="B694" s="355"/>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row>
    <row r="695" spans="1:58" ht="15.75" customHeight="1">
      <c r="A695" s="355"/>
      <c r="B695" s="355"/>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row>
    <row r="696" spans="1:58" ht="15.75" customHeight="1">
      <c r="A696" s="355"/>
      <c r="B696" s="355"/>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row>
    <row r="697" spans="1:58" ht="15.75" customHeight="1">
      <c r="A697" s="355"/>
      <c r="B697" s="355"/>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row>
    <row r="698" spans="1:58" ht="15.75" customHeight="1">
      <c r="A698" s="355"/>
      <c r="B698" s="355"/>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row>
    <row r="699" spans="1:58" ht="15.75" customHeight="1">
      <c r="A699" s="355"/>
      <c r="B699" s="355"/>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row>
    <row r="700" spans="1:58" ht="15.75" customHeight="1">
      <c r="A700" s="355"/>
      <c r="B700" s="355"/>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row>
    <row r="701" spans="1:58" ht="15.75" customHeight="1">
      <c r="A701" s="355"/>
      <c r="B701" s="355"/>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row>
    <row r="702" spans="1:58" ht="15.75" customHeight="1">
      <c r="A702" s="355"/>
      <c r="B702" s="355"/>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row>
    <row r="703" spans="1:58" ht="15.75" customHeight="1">
      <c r="A703" s="355"/>
      <c r="B703" s="355"/>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row>
    <row r="704" spans="1:58" ht="15.75" customHeight="1">
      <c r="A704" s="355"/>
      <c r="B704" s="355"/>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row>
    <row r="705" spans="1:58" ht="15.75" customHeight="1">
      <c r="A705" s="355"/>
      <c r="B705" s="355"/>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row>
    <row r="706" spans="1:58" ht="15.75" customHeight="1">
      <c r="A706" s="355"/>
      <c r="B706" s="355"/>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row>
    <row r="707" spans="1:58" ht="15.75" customHeight="1">
      <c r="A707" s="355"/>
      <c r="B707" s="355"/>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row>
    <row r="708" spans="1:58" ht="15.75" customHeight="1">
      <c r="A708" s="355"/>
      <c r="B708" s="355"/>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row>
    <row r="709" spans="1:58" ht="15.75" customHeight="1">
      <c r="A709" s="355"/>
      <c r="B709" s="355"/>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row>
    <row r="710" spans="1:58" ht="15.75" customHeight="1">
      <c r="A710" s="355"/>
      <c r="B710" s="355"/>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row>
    <row r="711" spans="1:58" ht="15.75" customHeight="1">
      <c r="A711" s="355"/>
      <c r="B711" s="355"/>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c r="AS711" s="355"/>
      <c r="AT711" s="355"/>
      <c r="AU711" s="355"/>
      <c r="AV711" s="355"/>
      <c r="AW711" s="355"/>
      <c r="AX711" s="355"/>
      <c r="AY711" s="355"/>
      <c r="AZ711" s="355"/>
      <c r="BA711" s="355"/>
      <c r="BB711" s="355"/>
      <c r="BC711" s="355"/>
      <c r="BD711" s="355"/>
      <c r="BE711" s="355"/>
      <c r="BF711" s="355"/>
    </row>
    <row r="712" spans="1:58" ht="15.75" customHeight="1">
      <c r="A712" s="355"/>
      <c r="B712" s="355"/>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c r="AS712" s="355"/>
      <c r="AT712" s="355"/>
      <c r="AU712" s="355"/>
      <c r="AV712" s="355"/>
      <c r="AW712" s="355"/>
      <c r="AX712" s="355"/>
      <c r="AY712" s="355"/>
      <c r="AZ712" s="355"/>
      <c r="BA712" s="355"/>
      <c r="BB712" s="355"/>
      <c r="BC712" s="355"/>
      <c r="BD712" s="355"/>
      <c r="BE712" s="355"/>
      <c r="BF712" s="355"/>
    </row>
    <row r="713" spans="1:58" ht="15.75" customHeight="1">
      <c r="A713" s="355"/>
      <c r="B713" s="355"/>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row>
    <row r="714" spans="1:58" ht="15.75" customHeight="1">
      <c r="A714" s="355"/>
      <c r="B714" s="355"/>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row>
    <row r="715" spans="1:58" ht="15.75" customHeight="1">
      <c r="A715" s="355"/>
      <c r="B715" s="355"/>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row>
    <row r="716" spans="1:58" ht="15.75" customHeight="1">
      <c r="A716" s="355"/>
      <c r="B716" s="355"/>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row>
    <row r="717" spans="1:58" ht="15.75" customHeight="1">
      <c r="A717" s="355"/>
      <c r="B717" s="355"/>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row>
    <row r="718" spans="1:58" ht="15.75" customHeight="1">
      <c r="A718" s="355"/>
      <c r="B718" s="355"/>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row>
    <row r="719" spans="1:58" ht="15.75" customHeight="1">
      <c r="A719" s="355"/>
      <c r="B719" s="355"/>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row>
    <row r="720" spans="1:58" ht="15.75" customHeight="1">
      <c r="A720" s="355"/>
      <c r="B720" s="355"/>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row>
    <row r="721" spans="1:58" ht="15.75" customHeight="1">
      <c r="A721" s="355"/>
      <c r="B721" s="355"/>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row>
    <row r="722" spans="1:58" ht="15.75" customHeight="1">
      <c r="A722" s="355"/>
      <c r="B722" s="355"/>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c r="AS722" s="355"/>
      <c r="AT722" s="355"/>
      <c r="AU722" s="355"/>
      <c r="AV722" s="355"/>
      <c r="AW722" s="355"/>
      <c r="AX722" s="355"/>
      <c r="AY722" s="355"/>
      <c r="AZ722" s="355"/>
      <c r="BA722" s="355"/>
      <c r="BB722" s="355"/>
      <c r="BC722" s="355"/>
      <c r="BD722" s="355"/>
      <c r="BE722" s="355"/>
      <c r="BF722" s="355"/>
    </row>
    <row r="723" spans="1:58" ht="15.75" customHeight="1">
      <c r="A723" s="355"/>
      <c r="B723" s="355"/>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c r="AS723" s="355"/>
      <c r="AT723" s="355"/>
      <c r="AU723" s="355"/>
      <c r="AV723" s="355"/>
      <c r="AW723" s="355"/>
      <c r="AX723" s="355"/>
      <c r="AY723" s="355"/>
      <c r="AZ723" s="355"/>
      <c r="BA723" s="355"/>
      <c r="BB723" s="355"/>
      <c r="BC723" s="355"/>
      <c r="BD723" s="355"/>
      <c r="BE723" s="355"/>
      <c r="BF723" s="355"/>
    </row>
    <row r="724" spans="1:58" ht="15.75" customHeight="1">
      <c r="A724" s="355"/>
      <c r="B724" s="355"/>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row>
    <row r="725" spans="1:58" ht="15.75" customHeight="1">
      <c r="A725" s="355"/>
      <c r="B725" s="355"/>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row>
    <row r="726" spans="1:58" ht="15.75" customHeight="1">
      <c r="A726" s="355"/>
      <c r="B726" s="355"/>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row>
    <row r="727" spans="1:58" ht="15.75" customHeight="1">
      <c r="A727" s="355"/>
      <c r="B727" s="355"/>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row>
    <row r="728" spans="1:58" ht="15.75" customHeight="1">
      <c r="A728" s="355"/>
      <c r="B728" s="355"/>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c r="AS728" s="355"/>
      <c r="AT728" s="355"/>
      <c r="AU728" s="355"/>
      <c r="AV728" s="355"/>
      <c r="AW728" s="355"/>
      <c r="AX728" s="355"/>
      <c r="AY728" s="355"/>
      <c r="AZ728" s="355"/>
      <c r="BA728" s="355"/>
      <c r="BB728" s="355"/>
      <c r="BC728" s="355"/>
      <c r="BD728" s="355"/>
      <c r="BE728" s="355"/>
      <c r="BF728" s="355"/>
    </row>
    <row r="729" spans="1:58" ht="15.75" customHeight="1">
      <c r="A729" s="355"/>
      <c r="B729" s="355"/>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c r="AS729" s="355"/>
      <c r="AT729" s="355"/>
      <c r="AU729" s="355"/>
      <c r="AV729" s="355"/>
      <c r="AW729" s="355"/>
      <c r="AX729" s="355"/>
      <c r="AY729" s="355"/>
      <c r="AZ729" s="355"/>
      <c r="BA729" s="355"/>
      <c r="BB729" s="355"/>
      <c r="BC729" s="355"/>
      <c r="BD729" s="355"/>
      <c r="BE729" s="355"/>
      <c r="BF729" s="355"/>
    </row>
    <row r="730" spans="1:58" ht="15.75" customHeight="1">
      <c r="A730" s="355"/>
      <c r="B730" s="355"/>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c r="AS730" s="355"/>
      <c r="AT730" s="355"/>
      <c r="AU730" s="355"/>
      <c r="AV730" s="355"/>
      <c r="AW730" s="355"/>
      <c r="AX730" s="355"/>
      <c r="AY730" s="355"/>
      <c r="AZ730" s="355"/>
      <c r="BA730" s="355"/>
      <c r="BB730" s="355"/>
      <c r="BC730" s="355"/>
      <c r="BD730" s="355"/>
      <c r="BE730" s="355"/>
      <c r="BF730" s="355"/>
    </row>
    <row r="731" spans="1:58" ht="15.75" customHeight="1">
      <c r="A731" s="355"/>
      <c r="B731" s="355"/>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row>
    <row r="732" spans="1:58" ht="15.75" customHeight="1">
      <c r="A732" s="355"/>
      <c r="B732" s="355"/>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5"/>
      <c r="AV732" s="355"/>
      <c r="AW732" s="355"/>
      <c r="AX732" s="355"/>
      <c r="AY732" s="355"/>
      <c r="AZ732" s="355"/>
      <c r="BA732" s="355"/>
      <c r="BB732" s="355"/>
      <c r="BC732" s="355"/>
      <c r="BD732" s="355"/>
      <c r="BE732" s="355"/>
      <c r="BF732" s="355"/>
    </row>
    <row r="733" spans="1:58" ht="15.75" customHeight="1">
      <c r="A733" s="355"/>
      <c r="B733" s="355"/>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row>
    <row r="734" spans="1:58" ht="15.75" customHeight="1">
      <c r="A734" s="355"/>
      <c r="B734" s="355"/>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c r="AS734" s="355"/>
      <c r="AT734" s="355"/>
      <c r="AU734" s="355"/>
      <c r="AV734" s="355"/>
      <c r="AW734" s="355"/>
      <c r="AX734" s="355"/>
      <c r="AY734" s="355"/>
      <c r="AZ734" s="355"/>
      <c r="BA734" s="355"/>
      <c r="BB734" s="355"/>
      <c r="BC734" s="355"/>
      <c r="BD734" s="355"/>
      <c r="BE734" s="355"/>
      <c r="BF734" s="355"/>
    </row>
    <row r="735" spans="1:58" ht="15.75" customHeight="1">
      <c r="A735" s="355"/>
      <c r="B735" s="355"/>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row>
    <row r="736" spans="1:58" ht="15.75" customHeight="1">
      <c r="A736" s="355"/>
      <c r="B736" s="355"/>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row>
    <row r="737" spans="1:58" ht="15.75" customHeight="1">
      <c r="A737" s="355"/>
      <c r="B737" s="355"/>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row>
    <row r="738" spans="1:58" ht="15.75" customHeight="1">
      <c r="A738" s="355"/>
      <c r="B738" s="355"/>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row>
    <row r="739" spans="1:58" ht="15.75" customHeight="1">
      <c r="A739" s="355"/>
      <c r="B739" s="355"/>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row>
    <row r="740" spans="1:58" ht="15.75" customHeight="1">
      <c r="A740" s="355"/>
      <c r="B740" s="355"/>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row>
    <row r="741" spans="1:58" ht="15.75" customHeight="1">
      <c r="A741" s="355"/>
      <c r="B741" s="355"/>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c r="AS741" s="355"/>
      <c r="AT741" s="355"/>
      <c r="AU741" s="355"/>
      <c r="AV741" s="355"/>
      <c r="AW741" s="355"/>
      <c r="AX741" s="355"/>
      <c r="AY741" s="355"/>
      <c r="AZ741" s="355"/>
      <c r="BA741" s="355"/>
      <c r="BB741" s="355"/>
      <c r="BC741" s="355"/>
      <c r="BD741" s="355"/>
      <c r="BE741" s="355"/>
      <c r="BF741" s="355"/>
    </row>
    <row r="742" spans="1:58" ht="15.75" customHeight="1">
      <c r="A742" s="355"/>
      <c r="B742" s="355"/>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c r="AS742" s="355"/>
      <c r="AT742" s="355"/>
      <c r="AU742" s="355"/>
      <c r="AV742" s="355"/>
      <c r="AW742" s="355"/>
      <c r="AX742" s="355"/>
      <c r="AY742" s="355"/>
      <c r="AZ742" s="355"/>
      <c r="BA742" s="355"/>
      <c r="BB742" s="355"/>
      <c r="BC742" s="355"/>
      <c r="BD742" s="355"/>
      <c r="BE742" s="355"/>
      <c r="BF742" s="355"/>
    </row>
    <row r="743" spans="1:58" ht="15.75" customHeight="1">
      <c r="A743" s="355"/>
      <c r="B743" s="355"/>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c r="AS743" s="355"/>
      <c r="AT743" s="355"/>
      <c r="AU743" s="355"/>
      <c r="AV743" s="355"/>
      <c r="AW743" s="355"/>
      <c r="AX743" s="355"/>
      <c r="AY743" s="355"/>
      <c r="AZ743" s="355"/>
      <c r="BA743" s="355"/>
      <c r="BB743" s="355"/>
      <c r="BC743" s="355"/>
      <c r="BD743" s="355"/>
      <c r="BE743" s="355"/>
      <c r="BF743" s="355"/>
    </row>
    <row r="744" spans="1:58" ht="15.75" customHeight="1">
      <c r="A744" s="355"/>
      <c r="B744" s="355"/>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c r="AS744" s="355"/>
      <c r="AT744" s="355"/>
      <c r="AU744" s="355"/>
      <c r="AV744" s="355"/>
      <c r="AW744" s="355"/>
      <c r="AX744" s="355"/>
      <c r="AY744" s="355"/>
      <c r="AZ744" s="355"/>
      <c r="BA744" s="355"/>
      <c r="BB744" s="355"/>
      <c r="BC744" s="355"/>
      <c r="BD744" s="355"/>
      <c r="BE744" s="355"/>
      <c r="BF744" s="355"/>
    </row>
    <row r="745" spans="1:58" ht="15.75" customHeight="1">
      <c r="A745" s="355"/>
      <c r="B745" s="355"/>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c r="AS745" s="355"/>
      <c r="AT745" s="355"/>
      <c r="AU745" s="355"/>
      <c r="AV745" s="355"/>
      <c r="AW745" s="355"/>
      <c r="AX745" s="355"/>
      <c r="AY745" s="355"/>
      <c r="AZ745" s="355"/>
      <c r="BA745" s="355"/>
      <c r="BB745" s="355"/>
      <c r="BC745" s="355"/>
      <c r="BD745" s="355"/>
      <c r="BE745" s="355"/>
      <c r="BF745" s="355"/>
    </row>
    <row r="746" spans="1:58" ht="15.75" customHeight="1">
      <c r="A746" s="355"/>
      <c r="B746" s="355"/>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c r="AS746" s="355"/>
      <c r="AT746" s="355"/>
      <c r="AU746" s="355"/>
      <c r="AV746" s="355"/>
      <c r="AW746" s="355"/>
      <c r="AX746" s="355"/>
      <c r="AY746" s="355"/>
      <c r="AZ746" s="355"/>
      <c r="BA746" s="355"/>
      <c r="BB746" s="355"/>
      <c r="BC746" s="355"/>
      <c r="BD746" s="355"/>
      <c r="BE746" s="355"/>
      <c r="BF746" s="355"/>
    </row>
    <row r="747" spans="1:58" ht="15.75" customHeight="1">
      <c r="A747" s="355"/>
      <c r="B747" s="355"/>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5"/>
      <c r="AV747" s="355"/>
      <c r="AW747" s="355"/>
      <c r="AX747" s="355"/>
      <c r="AY747" s="355"/>
      <c r="AZ747" s="355"/>
      <c r="BA747" s="355"/>
      <c r="BB747" s="355"/>
      <c r="BC747" s="355"/>
      <c r="BD747" s="355"/>
      <c r="BE747" s="355"/>
      <c r="BF747" s="355"/>
    </row>
    <row r="748" spans="1:58" ht="15.75" customHeight="1">
      <c r="A748" s="355"/>
      <c r="B748" s="355"/>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c r="AS748" s="355"/>
      <c r="AT748" s="355"/>
      <c r="AU748" s="355"/>
      <c r="AV748" s="355"/>
      <c r="AW748" s="355"/>
      <c r="AX748" s="355"/>
      <c r="AY748" s="355"/>
      <c r="AZ748" s="355"/>
      <c r="BA748" s="355"/>
      <c r="BB748" s="355"/>
      <c r="BC748" s="355"/>
      <c r="BD748" s="355"/>
      <c r="BE748" s="355"/>
      <c r="BF748" s="355"/>
    </row>
    <row r="749" spans="1:58" ht="15.75" customHeight="1">
      <c r="A749" s="355"/>
      <c r="B749" s="355"/>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row>
    <row r="750" spans="1:58" ht="15.75" customHeight="1">
      <c r="A750" s="355"/>
      <c r="B750" s="355"/>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c r="AS750" s="355"/>
      <c r="AT750" s="355"/>
      <c r="AU750" s="355"/>
      <c r="AV750" s="355"/>
      <c r="AW750" s="355"/>
      <c r="AX750" s="355"/>
      <c r="AY750" s="355"/>
      <c r="AZ750" s="355"/>
      <c r="BA750" s="355"/>
      <c r="BB750" s="355"/>
      <c r="BC750" s="355"/>
      <c r="BD750" s="355"/>
      <c r="BE750" s="355"/>
      <c r="BF750" s="355"/>
    </row>
    <row r="751" spans="1:58" ht="15.75" customHeight="1">
      <c r="A751" s="355"/>
      <c r="B751" s="355"/>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row>
    <row r="752" spans="1:58" ht="15.75" customHeight="1">
      <c r="A752" s="355"/>
      <c r="B752" s="355"/>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c r="AS752" s="355"/>
      <c r="AT752" s="355"/>
      <c r="AU752" s="355"/>
      <c r="AV752" s="355"/>
      <c r="AW752" s="355"/>
      <c r="AX752" s="355"/>
      <c r="AY752" s="355"/>
      <c r="AZ752" s="355"/>
      <c r="BA752" s="355"/>
      <c r="BB752" s="355"/>
      <c r="BC752" s="355"/>
      <c r="BD752" s="355"/>
      <c r="BE752" s="355"/>
      <c r="BF752" s="355"/>
    </row>
    <row r="753" spans="1:58" ht="15.75" customHeight="1">
      <c r="A753" s="355"/>
      <c r="B753" s="355"/>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row>
    <row r="754" spans="1:58" ht="15.75" customHeight="1">
      <c r="A754" s="355"/>
      <c r="B754" s="355"/>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c r="AS754" s="355"/>
      <c r="AT754" s="355"/>
      <c r="AU754" s="355"/>
      <c r="AV754" s="355"/>
      <c r="AW754" s="355"/>
      <c r="AX754" s="355"/>
      <c r="AY754" s="355"/>
      <c r="AZ754" s="355"/>
      <c r="BA754" s="355"/>
      <c r="BB754" s="355"/>
      <c r="BC754" s="355"/>
      <c r="BD754" s="355"/>
      <c r="BE754" s="355"/>
      <c r="BF754" s="355"/>
    </row>
    <row r="755" spans="1:58" ht="15.75" customHeight="1">
      <c r="A755" s="355"/>
      <c r="B755" s="355"/>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5"/>
      <c r="AV755" s="355"/>
      <c r="AW755" s="355"/>
      <c r="AX755" s="355"/>
      <c r="AY755" s="355"/>
      <c r="AZ755" s="355"/>
      <c r="BA755" s="355"/>
      <c r="BB755" s="355"/>
      <c r="BC755" s="355"/>
      <c r="BD755" s="355"/>
      <c r="BE755" s="355"/>
      <c r="BF755" s="355"/>
    </row>
    <row r="756" spans="1:58" ht="15.75" customHeight="1">
      <c r="A756" s="355"/>
      <c r="B756" s="355"/>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c r="AS756" s="355"/>
      <c r="AT756" s="355"/>
      <c r="AU756" s="355"/>
      <c r="AV756" s="355"/>
      <c r="AW756" s="355"/>
      <c r="AX756" s="355"/>
      <c r="AY756" s="355"/>
      <c r="AZ756" s="355"/>
      <c r="BA756" s="355"/>
      <c r="BB756" s="355"/>
      <c r="BC756" s="355"/>
      <c r="BD756" s="355"/>
      <c r="BE756" s="355"/>
      <c r="BF756" s="355"/>
    </row>
    <row r="757" spans="1:58" ht="15.75" customHeight="1">
      <c r="A757" s="355"/>
      <c r="B757" s="355"/>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row>
    <row r="758" spans="1:58" ht="15.75" customHeight="1">
      <c r="A758" s="355"/>
      <c r="B758" s="355"/>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row>
    <row r="759" spans="1:58" ht="15.75" customHeight="1">
      <c r="A759" s="355"/>
      <c r="B759" s="355"/>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row>
    <row r="760" spans="1:58" ht="15.75" customHeight="1">
      <c r="A760" s="355"/>
      <c r="B760" s="355"/>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row>
    <row r="761" spans="1:58" ht="15.75" customHeight="1">
      <c r="A761" s="355"/>
      <c r="B761" s="355"/>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row>
    <row r="762" spans="1:58" ht="15.75" customHeight="1">
      <c r="A762" s="355"/>
      <c r="B762" s="355"/>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row>
    <row r="763" spans="1:58" ht="15.75" customHeight="1">
      <c r="A763" s="355"/>
      <c r="B763" s="355"/>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row>
    <row r="764" spans="1:58" ht="15.75" customHeight="1">
      <c r="A764" s="355"/>
      <c r="B764" s="355"/>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row>
    <row r="765" spans="1:58" ht="15.75" customHeight="1">
      <c r="A765" s="355"/>
      <c r="B765" s="355"/>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row>
    <row r="766" spans="1:58" ht="15.75" customHeight="1">
      <c r="A766" s="355"/>
      <c r="B766" s="355"/>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row>
    <row r="767" spans="1:58" ht="15.75" customHeight="1">
      <c r="A767" s="355"/>
      <c r="B767" s="355"/>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row>
    <row r="768" spans="1:58" ht="15.75" customHeight="1">
      <c r="A768" s="355"/>
      <c r="B768" s="355"/>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row>
    <row r="769" spans="1:58" ht="15.75" customHeight="1">
      <c r="A769" s="355"/>
      <c r="B769" s="355"/>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row>
    <row r="770" spans="1:58" ht="15.75" customHeight="1">
      <c r="A770" s="355"/>
      <c r="B770" s="355"/>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row>
    <row r="771" spans="1:58" ht="15.75" customHeight="1">
      <c r="A771" s="355"/>
      <c r="B771" s="355"/>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row>
    <row r="772" spans="1:58" ht="15.75" customHeight="1">
      <c r="A772" s="355"/>
      <c r="B772" s="355"/>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row>
    <row r="773" spans="1:58" ht="15.75" customHeight="1">
      <c r="A773" s="355"/>
      <c r="B773" s="355"/>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row>
    <row r="774" spans="1:58" ht="15.75" customHeight="1">
      <c r="A774" s="355"/>
      <c r="B774" s="355"/>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row>
    <row r="775" spans="1:58" ht="15.75" customHeight="1">
      <c r="A775" s="355"/>
      <c r="B775" s="355"/>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row>
    <row r="776" spans="1:58" ht="15.75" customHeight="1">
      <c r="A776" s="355"/>
      <c r="B776" s="355"/>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row>
    <row r="777" spans="1:58" ht="15.75" customHeight="1">
      <c r="A777" s="355"/>
      <c r="B777" s="355"/>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c r="AS777" s="355"/>
      <c r="AT777" s="355"/>
      <c r="AU777" s="355"/>
      <c r="AV777" s="355"/>
      <c r="AW777" s="355"/>
      <c r="AX777" s="355"/>
      <c r="AY777" s="355"/>
      <c r="AZ777" s="355"/>
      <c r="BA777" s="355"/>
      <c r="BB777" s="355"/>
      <c r="BC777" s="355"/>
      <c r="BD777" s="355"/>
      <c r="BE777" s="355"/>
      <c r="BF777" s="355"/>
    </row>
    <row r="778" spans="1:58" ht="15.75" customHeight="1">
      <c r="A778" s="355"/>
      <c r="B778" s="355"/>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c r="AS778" s="355"/>
      <c r="AT778" s="355"/>
      <c r="AU778" s="355"/>
      <c r="AV778" s="355"/>
      <c r="AW778" s="355"/>
      <c r="AX778" s="355"/>
      <c r="AY778" s="355"/>
      <c r="AZ778" s="355"/>
      <c r="BA778" s="355"/>
      <c r="BB778" s="355"/>
      <c r="BC778" s="355"/>
      <c r="BD778" s="355"/>
      <c r="BE778" s="355"/>
      <c r="BF778" s="355"/>
    </row>
    <row r="779" spans="1:58" ht="15.75" customHeight="1">
      <c r="A779" s="355"/>
      <c r="B779" s="355"/>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row>
    <row r="780" spans="1:58" ht="15.75" customHeight="1">
      <c r="A780" s="355"/>
      <c r="B780" s="355"/>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row>
    <row r="781" spans="1:58" ht="15.75" customHeight="1">
      <c r="A781" s="355"/>
      <c r="B781" s="355"/>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row>
    <row r="782" spans="1:58" ht="15.75" customHeight="1">
      <c r="A782" s="355"/>
      <c r="B782" s="355"/>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row>
    <row r="783" spans="1:58" ht="15.75" customHeight="1">
      <c r="A783" s="355"/>
      <c r="B783" s="355"/>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row>
    <row r="784" spans="1:58" ht="15.75" customHeight="1">
      <c r="A784" s="355"/>
      <c r="B784" s="355"/>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row>
    <row r="785" spans="1:58" ht="15.75" customHeight="1">
      <c r="A785" s="355"/>
      <c r="B785" s="355"/>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row>
    <row r="786" spans="1:58" ht="15.75" customHeight="1">
      <c r="A786" s="355"/>
      <c r="B786" s="355"/>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row>
    <row r="787" spans="1:58" ht="15.75" customHeight="1">
      <c r="A787" s="355"/>
      <c r="B787" s="355"/>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row>
    <row r="788" spans="1:58" ht="15.75" customHeight="1">
      <c r="A788" s="355"/>
      <c r="B788" s="355"/>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row>
    <row r="789" spans="1:58" ht="15.75" customHeight="1">
      <c r="A789" s="355"/>
      <c r="B789" s="355"/>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row>
    <row r="790" spans="1:58" ht="15.75" customHeight="1">
      <c r="A790" s="355"/>
      <c r="B790" s="355"/>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row>
    <row r="791" spans="1:58" ht="15.75" customHeight="1">
      <c r="A791" s="355"/>
      <c r="B791" s="355"/>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row>
    <row r="792" spans="1:58" ht="15.75" customHeight="1">
      <c r="A792" s="355"/>
      <c r="B792" s="355"/>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row>
    <row r="793" spans="1:58" ht="15.75" customHeight="1">
      <c r="A793" s="355"/>
      <c r="B793" s="355"/>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row>
    <row r="794" spans="1:58" ht="15.75" customHeight="1">
      <c r="A794" s="355"/>
      <c r="B794" s="355"/>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row>
    <row r="795" spans="1:58" ht="15.75" customHeight="1">
      <c r="A795" s="355"/>
      <c r="B795" s="355"/>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row>
    <row r="796" spans="1:58" ht="15.75" customHeight="1">
      <c r="A796" s="355"/>
      <c r="B796" s="355"/>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row>
    <row r="797" spans="1:58" ht="15.75" customHeight="1">
      <c r="A797" s="355"/>
      <c r="B797" s="355"/>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row>
    <row r="798" spans="1:58" ht="15.75" customHeight="1">
      <c r="A798" s="355"/>
      <c r="B798" s="355"/>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row>
    <row r="799" spans="1:58" ht="15.75" customHeight="1">
      <c r="A799" s="355"/>
      <c r="B799" s="355"/>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c r="AS799" s="355"/>
      <c r="AT799" s="355"/>
      <c r="AU799" s="355"/>
      <c r="AV799" s="355"/>
      <c r="AW799" s="355"/>
      <c r="AX799" s="355"/>
      <c r="AY799" s="355"/>
      <c r="AZ799" s="355"/>
      <c r="BA799" s="355"/>
      <c r="BB799" s="355"/>
      <c r="BC799" s="355"/>
      <c r="BD799" s="355"/>
      <c r="BE799" s="355"/>
      <c r="BF799" s="355"/>
    </row>
    <row r="800" spans="1:58" ht="15.75" customHeight="1">
      <c r="A800" s="355"/>
      <c r="B800" s="355"/>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55"/>
      <c r="AE800" s="355"/>
      <c r="AF800" s="355"/>
      <c r="AG800" s="355"/>
      <c r="AH800" s="355"/>
      <c r="AI800" s="355"/>
      <c r="AJ800" s="355"/>
      <c r="AK800" s="355"/>
      <c r="AL800" s="355"/>
      <c r="AM800" s="355"/>
      <c r="AN800" s="355"/>
      <c r="AO800" s="355"/>
      <c r="AP800" s="355"/>
      <c r="AQ800" s="355"/>
      <c r="AR800" s="355"/>
      <c r="AS800" s="355"/>
      <c r="AT800" s="355"/>
      <c r="AU800" s="355"/>
      <c r="AV800" s="355"/>
      <c r="AW800" s="355"/>
      <c r="AX800" s="355"/>
      <c r="AY800" s="355"/>
      <c r="AZ800" s="355"/>
      <c r="BA800" s="355"/>
      <c r="BB800" s="355"/>
      <c r="BC800" s="355"/>
      <c r="BD800" s="355"/>
      <c r="BE800" s="355"/>
      <c r="BF800" s="355"/>
    </row>
    <row r="801" spans="1:58" ht="15.75" customHeight="1">
      <c r="A801" s="355"/>
      <c r="B801" s="355"/>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row>
    <row r="802" spans="1:58" ht="15.75" customHeight="1">
      <c r="A802" s="355"/>
      <c r="B802" s="355"/>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row>
    <row r="803" spans="1:58" ht="15.75" customHeight="1">
      <c r="A803" s="355"/>
      <c r="B803" s="355"/>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row>
    <row r="804" spans="1:58" ht="15.75" customHeight="1">
      <c r="A804" s="355"/>
      <c r="B804" s="355"/>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row>
    <row r="805" spans="1:58" ht="15.75" customHeight="1">
      <c r="A805" s="355"/>
      <c r="B805" s="355"/>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row>
    <row r="806" spans="1:58" ht="15.75" customHeight="1">
      <c r="A806" s="355"/>
      <c r="B806" s="355"/>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row>
    <row r="807" spans="1:58" ht="15.75" customHeight="1">
      <c r="A807" s="355"/>
      <c r="B807" s="355"/>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row>
    <row r="808" spans="1:58" ht="15.75" customHeight="1">
      <c r="A808" s="355"/>
      <c r="B808" s="355"/>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row>
    <row r="809" spans="1:58" ht="15.75" customHeight="1">
      <c r="A809" s="355"/>
      <c r="B809" s="355"/>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row>
    <row r="810" spans="1:58" ht="15.75" customHeight="1">
      <c r="A810" s="355"/>
      <c r="B810" s="355"/>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row>
    <row r="811" spans="1:58" ht="15.75" customHeight="1">
      <c r="A811" s="355"/>
      <c r="B811" s="355"/>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row>
    <row r="812" spans="1:58" ht="15.75" customHeight="1">
      <c r="A812" s="355"/>
      <c r="B812" s="355"/>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row>
    <row r="813" spans="1:58" ht="15.75" customHeight="1">
      <c r="A813" s="355"/>
      <c r="B813" s="355"/>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row>
    <row r="814" spans="1:58" ht="15.75" customHeight="1">
      <c r="A814" s="355"/>
      <c r="B814" s="355"/>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row>
    <row r="815" spans="1:58" ht="15.75" customHeight="1">
      <c r="A815" s="355"/>
      <c r="B815" s="355"/>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row>
    <row r="816" spans="1:58" ht="15.75" customHeight="1">
      <c r="A816" s="355"/>
      <c r="B816" s="355"/>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row>
    <row r="817" spans="1:58" ht="15.75" customHeight="1">
      <c r="A817" s="355"/>
      <c r="B817" s="355"/>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row>
    <row r="818" spans="1:58" ht="15.75" customHeight="1">
      <c r="A818" s="355"/>
      <c r="B818" s="355"/>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row>
    <row r="819" spans="1:58" ht="15.75" customHeight="1">
      <c r="A819" s="355"/>
      <c r="B819" s="355"/>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row>
    <row r="820" spans="1:58" ht="15.75" customHeight="1">
      <c r="A820" s="355"/>
      <c r="B820" s="355"/>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row>
    <row r="821" spans="1:58" ht="15.75" customHeight="1">
      <c r="A821" s="355"/>
      <c r="B821" s="355"/>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355"/>
      <c r="AV821" s="355"/>
      <c r="AW821" s="355"/>
      <c r="AX821" s="355"/>
      <c r="AY821" s="355"/>
      <c r="AZ821" s="355"/>
      <c r="BA821" s="355"/>
      <c r="BB821" s="355"/>
      <c r="BC821" s="355"/>
      <c r="BD821" s="355"/>
      <c r="BE821" s="355"/>
      <c r="BF821" s="355"/>
    </row>
    <row r="822" spans="1:58" ht="15.75" customHeight="1">
      <c r="A822" s="355"/>
      <c r="B822" s="355"/>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355"/>
      <c r="AB822" s="355"/>
      <c r="AC822" s="355"/>
      <c r="AD822" s="355"/>
      <c r="AE822" s="355"/>
      <c r="AF822" s="355"/>
      <c r="AG822" s="355"/>
      <c r="AH822" s="355"/>
      <c r="AI822" s="355"/>
      <c r="AJ822" s="355"/>
      <c r="AK822" s="355"/>
      <c r="AL822" s="355"/>
      <c r="AM822" s="355"/>
      <c r="AN822" s="355"/>
      <c r="AO822" s="355"/>
      <c r="AP822" s="355"/>
      <c r="AQ822" s="355"/>
      <c r="AR822" s="355"/>
      <c r="AS822" s="355"/>
      <c r="AT822" s="355"/>
      <c r="AU822" s="355"/>
      <c r="AV822" s="355"/>
      <c r="AW822" s="355"/>
      <c r="AX822" s="355"/>
      <c r="AY822" s="355"/>
      <c r="AZ822" s="355"/>
      <c r="BA822" s="355"/>
      <c r="BB822" s="355"/>
      <c r="BC822" s="355"/>
      <c r="BD822" s="355"/>
      <c r="BE822" s="355"/>
      <c r="BF822" s="355"/>
    </row>
    <row r="823" spans="1:58" ht="15.75" customHeight="1">
      <c r="A823" s="355"/>
      <c r="B823" s="355"/>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row>
    <row r="824" spans="1:58" ht="15.75" customHeight="1">
      <c r="A824" s="355"/>
      <c r="B824" s="355"/>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row>
    <row r="825" spans="1:58" ht="15.75" customHeight="1">
      <c r="A825" s="355"/>
      <c r="B825" s="355"/>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row>
    <row r="826" spans="1:58" ht="15.75" customHeight="1">
      <c r="A826" s="355"/>
      <c r="B826" s="355"/>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row>
    <row r="827" spans="1:58" ht="15.75" customHeight="1">
      <c r="A827" s="355"/>
      <c r="B827" s="355"/>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row>
    <row r="828" spans="1:58" ht="15.75" customHeight="1">
      <c r="A828" s="355"/>
      <c r="B828" s="355"/>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row>
    <row r="829" spans="1:58" ht="15.75" customHeight="1">
      <c r="A829" s="355"/>
      <c r="B829" s="355"/>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row>
    <row r="830" spans="1:58" ht="15.75" customHeight="1">
      <c r="A830" s="355"/>
      <c r="B830" s="355"/>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row>
    <row r="831" spans="1:58" ht="15.75" customHeight="1">
      <c r="A831" s="355"/>
      <c r="B831" s="355"/>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row>
    <row r="832" spans="1:58" ht="15.75" customHeight="1">
      <c r="A832" s="355"/>
      <c r="B832" s="355"/>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row>
    <row r="833" spans="1:58" ht="15.75" customHeight="1">
      <c r="A833" s="355"/>
      <c r="B833" s="355"/>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row>
    <row r="834" spans="1:58" ht="15.75" customHeight="1">
      <c r="A834" s="355"/>
      <c r="B834" s="355"/>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row>
    <row r="835" spans="1:58" ht="15.75" customHeight="1">
      <c r="A835" s="355"/>
      <c r="B835" s="355"/>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row>
    <row r="836" spans="1:58" ht="15.75" customHeight="1">
      <c r="A836" s="355"/>
      <c r="B836" s="355"/>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row>
    <row r="837" spans="1:58" ht="15.75" customHeight="1">
      <c r="A837" s="355"/>
      <c r="B837" s="355"/>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row>
    <row r="838" spans="1:58" ht="15.75" customHeight="1">
      <c r="A838" s="355"/>
      <c r="B838" s="355"/>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row>
    <row r="839" spans="1:58" ht="15.75" customHeight="1">
      <c r="A839" s="355"/>
      <c r="B839" s="355"/>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row>
    <row r="840" spans="1:58" ht="15.75" customHeight="1">
      <c r="A840" s="355"/>
      <c r="B840" s="355"/>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row>
    <row r="841" spans="1:58" ht="15.75" customHeight="1">
      <c r="A841" s="355"/>
      <c r="B841" s="355"/>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row>
    <row r="842" spans="1:58" ht="15.75" customHeight="1">
      <c r="A842" s="355"/>
      <c r="B842" s="355"/>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row>
    <row r="843" spans="1:58" ht="15.75" customHeight="1">
      <c r="A843" s="355"/>
      <c r="B843" s="355"/>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55"/>
      <c r="AE843" s="355"/>
      <c r="AF843" s="355"/>
      <c r="AG843" s="355"/>
      <c r="AH843" s="355"/>
      <c r="AI843" s="355"/>
      <c r="AJ843" s="355"/>
      <c r="AK843" s="355"/>
      <c r="AL843" s="355"/>
      <c r="AM843" s="355"/>
      <c r="AN843" s="355"/>
      <c r="AO843" s="355"/>
      <c r="AP843" s="355"/>
      <c r="AQ843" s="355"/>
      <c r="AR843" s="355"/>
      <c r="AS843" s="355"/>
      <c r="AT843" s="355"/>
      <c r="AU843" s="355"/>
      <c r="AV843" s="355"/>
      <c r="AW843" s="355"/>
      <c r="AX843" s="355"/>
      <c r="AY843" s="355"/>
      <c r="AZ843" s="355"/>
      <c r="BA843" s="355"/>
      <c r="BB843" s="355"/>
      <c r="BC843" s="355"/>
      <c r="BD843" s="355"/>
      <c r="BE843" s="355"/>
      <c r="BF843" s="355"/>
    </row>
    <row r="844" spans="1:58" ht="15.75" customHeight="1">
      <c r="A844" s="355"/>
      <c r="B844" s="355"/>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55"/>
      <c r="AE844" s="355"/>
      <c r="AF844" s="355"/>
      <c r="AG844" s="355"/>
      <c r="AH844" s="355"/>
      <c r="AI844" s="355"/>
      <c r="AJ844" s="355"/>
      <c r="AK844" s="355"/>
      <c r="AL844" s="355"/>
      <c r="AM844" s="355"/>
      <c r="AN844" s="355"/>
      <c r="AO844" s="355"/>
      <c r="AP844" s="355"/>
      <c r="AQ844" s="355"/>
      <c r="AR844" s="355"/>
      <c r="AS844" s="355"/>
      <c r="AT844" s="355"/>
      <c r="AU844" s="355"/>
      <c r="AV844" s="355"/>
      <c r="AW844" s="355"/>
      <c r="AX844" s="355"/>
      <c r="AY844" s="355"/>
      <c r="AZ844" s="355"/>
      <c r="BA844" s="355"/>
      <c r="BB844" s="355"/>
      <c r="BC844" s="355"/>
      <c r="BD844" s="355"/>
      <c r="BE844" s="355"/>
      <c r="BF844" s="355"/>
    </row>
    <row r="845" spans="1:58" ht="15.75" customHeight="1">
      <c r="A845" s="355"/>
      <c r="B845" s="355"/>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355"/>
      <c r="AB845" s="355"/>
      <c r="AC845" s="355"/>
      <c r="AD845" s="355"/>
      <c r="AE845" s="355"/>
      <c r="AF845" s="355"/>
      <c r="AG845" s="355"/>
      <c r="AH845" s="355"/>
      <c r="AI845" s="355"/>
      <c r="AJ845" s="355"/>
      <c r="AK845" s="355"/>
      <c r="AL845" s="355"/>
      <c r="AM845" s="355"/>
      <c r="AN845" s="355"/>
      <c r="AO845" s="355"/>
      <c r="AP845" s="355"/>
      <c r="AQ845" s="355"/>
      <c r="AR845" s="355"/>
      <c r="AS845" s="355"/>
      <c r="AT845" s="355"/>
      <c r="AU845" s="355"/>
      <c r="AV845" s="355"/>
      <c r="AW845" s="355"/>
      <c r="AX845" s="355"/>
      <c r="AY845" s="355"/>
      <c r="AZ845" s="355"/>
      <c r="BA845" s="355"/>
      <c r="BB845" s="355"/>
      <c r="BC845" s="355"/>
      <c r="BD845" s="355"/>
      <c r="BE845" s="355"/>
      <c r="BF845" s="355"/>
    </row>
    <row r="846" spans="1:58" ht="15.75" customHeight="1">
      <c r="A846" s="355"/>
      <c r="B846" s="355"/>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355"/>
      <c r="AB846" s="355"/>
      <c r="AC846" s="355"/>
      <c r="AD846" s="355"/>
      <c r="AE846" s="355"/>
      <c r="AF846" s="355"/>
      <c r="AG846" s="355"/>
      <c r="AH846" s="355"/>
      <c r="AI846" s="355"/>
      <c r="AJ846" s="355"/>
      <c r="AK846" s="355"/>
      <c r="AL846" s="355"/>
      <c r="AM846" s="355"/>
      <c r="AN846" s="355"/>
      <c r="AO846" s="355"/>
      <c r="AP846" s="355"/>
      <c r="AQ846" s="355"/>
      <c r="AR846" s="355"/>
      <c r="AS846" s="355"/>
      <c r="AT846" s="355"/>
      <c r="AU846" s="355"/>
      <c r="AV846" s="355"/>
      <c r="AW846" s="355"/>
      <c r="AX846" s="355"/>
      <c r="AY846" s="355"/>
      <c r="AZ846" s="355"/>
      <c r="BA846" s="355"/>
      <c r="BB846" s="355"/>
      <c r="BC846" s="355"/>
      <c r="BD846" s="355"/>
      <c r="BE846" s="355"/>
      <c r="BF846" s="355"/>
    </row>
    <row r="847" spans="1:58" ht="15.75" customHeight="1">
      <c r="A847" s="355"/>
      <c r="B847" s="355"/>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355"/>
      <c r="AB847" s="355"/>
      <c r="AC847" s="355"/>
      <c r="AD847" s="355"/>
      <c r="AE847" s="355"/>
      <c r="AF847" s="355"/>
      <c r="AG847" s="355"/>
      <c r="AH847" s="355"/>
      <c r="AI847" s="355"/>
      <c r="AJ847" s="355"/>
      <c r="AK847" s="355"/>
      <c r="AL847" s="355"/>
      <c r="AM847" s="355"/>
      <c r="AN847" s="355"/>
      <c r="AO847" s="355"/>
      <c r="AP847" s="355"/>
      <c r="AQ847" s="355"/>
      <c r="AR847" s="355"/>
      <c r="AS847" s="355"/>
      <c r="AT847" s="355"/>
      <c r="AU847" s="355"/>
      <c r="AV847" s="355"/>
      <c r="AW847" s="355"/>
      <c r="AX847" s="355"/>
      <c r="AY847" s="355"/>
      <c r="AZ847" s="355"/>
      <c r="BA847" s="355"/>
      <c r="BB847" s="355"/>
      <c r="BC847" s="355"/>
      <c r="BD847" s="355"/>
      <c r="BE847" s="355"/>
      <c r="BF847" s="355"/>
    </row>
    <row r="848" spans="1:58" ht="15.75" customHeight="1">
      <c r="A848" s="355"/>
      <c r="B848" s="355"/>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355"/>
      <c r="AB848" s="355"/>
      <c r="AC848" s="355"/>
      <c r="AD848" s="355"/>
      <c r="AE848" s="355"/>
      <c r="AF848" s="355"/>
      <c r="AG848" s="355"/>
      <c r="AH848" s="355"/>
      <c r="AI848" s="355"/>
      <c r="AJ848" s="355"/>
      <c r="AK848" s="355"/>
      <c r="AL848" s="355"/>
      <c r="AM848" s="355"/>
      <c r="AN848" s="355"/>
      <c r="AO848" s="355"/>
      <c r="AP848" s="355"/>
      <c r="AQ848" s="355"/>
      <c r="AR848" s="355"/>
      <c r="AS848" s="355"/>
      <c r="AT848" s="355"/>
      <c r="AU848" s="355"/>
      <c r="AV848" s="355"/>
      <c r="AW848" s="355"/>
      <c r="AX848" s="355"/>
      <c r="AY848" s="355"/>
      <c r="AZ848" s="355"/>
      <c r="BA848" s="355"/>
      <c r="BB848" s="355"/>
      <c r="BC848" s="355"/>
      <c r="BD848" s="355"/>
      <c r="BE848" s="355"/>
      <c r="BF848" s="355"/>
    </row>
    <row r="849" spans="1:58" ht="15.75" customHeight="1">
      <c r="A849" s="355"/>
      <c r="B849" s="355"/>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355"/>
      <c r="AB849" s="355"/>
      <c r="AC849" s="355"/>
      <c r="AD849" s="355"/>
      <c r="AE849" s="355"/>
      <c r="AF849" s="355"/>
      <c r="AG849" s="355"/>
      <c r="AH849" s="355"/>
      <c r="AI849" s="355"/>
      <c r="AJ849" s="355"/>
      <c r="AK849" s="355"/>
      <c r="AL849" s="355"/>
      <c r="AM849" s="355"/>
      <c r="AN849" s="355"/>
      <c r="AO849" s="355"/>
      <c r="AP849" s="355"/>
      <c r="AQ849" s="355"/>
      <c r="AR849" s="355"/>
      <c r="AS849" s="355"/>
      <c r="AT849" s="355"/>
      <c r="AU849" s="355"/>
      <c r="AV849" s="355"/>
      <c r="AW849" s="355"/>
      <c r="AX849" s="355"/>
      <c r="AY849" s="355"/>
      <c r="AZ849" s="355"/>
      <c r="BA849" s="355"/>
      <c r="BB849" s="355"/>
      <c r="BC849" s="355"/>
      <c r="BD849" s="355"/>
      <c r="BE849" s="355"/>
      <c r="BF849" s="355"/>
    </row>
    <row r="850" spans="1:58" ht="15.75" customHeight="1">
      <c r="A850" s="355"/>
      <c r="B850" s="355"/>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c r="AC850" s="355"/>
      <c r="AD850" s="355"/>
      <c r="AE850" s="355"/>
      <c r="AF850" s="355"/>
      <c r="AG850" s="355"/>
      <c r="AH850" s="355"/>
      <c r="AI850" s="355"/>
      <c r="AJ850" s="355"/>
      <c r="AK850" s="355"/>
      <c r="AL850" s="355"/>
      <c r="AM850" s="355"/>
      <c r="AN850" s="355"/>
      <c r="AO850" s="355"/>
      <c r="AP850" s="355"/>
      <c r="AQ850" s="355"/>
      <c r="AR850" s="355"/>
      <c r="AS850" s="355"/>
      <c r="AT850" s="355"/>
      <c r="AU850" s="355"/>
      <c r="AV850" s="355"/>
      <c r="AW850" s="355"/>
      <c r="AX850" s="355"/>
      <c r="AY850" s="355"/>
      <c r="AZ850" s="355"/>
      <c r="BA850" s="355"/>
      <c r="BB850" s="355"/>
      <c r="BC850" s="355"/>
      <c r="BD850" s="355"/>
      <c r="BE850" s="355"/>
      <c r="BF850" s="355"/>
    </row>
    <row r="851" spans="1:58" ht="15.75" customHeight="1">
      <c r="A851" s="355"/>
      <c r="B851" s="355"/>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355"/>
      <c r="AB851" s="355"/>
      <c r="AC851" s="355"/>
      <c r="AD851" s="355"/>
      <c r="AE851" s="355"/>
      <c r="AF851" s="355"/>
      <c r="AG851" s="355"/>
      <c r="AH851" s="355"/>
      <c r="AI851" s="355"/>
      <c r="AJ851" s="355"/>
      <c r="AK851" s="355"/>
      <c r="AL851" s="355"/>
      <c r="AM851" s="355"/>
      <c r="AN851" s="355"/>
      <c r="AO851" s="355"/>
      <c r="AP851" s="355"/>
      <c r="AQ851" s="355"/>
      <c r="AR851" s="355"/>
      <c r="AS851" s="355"/>
      <c r="AT851" s="355"/>
      <c r="AU851" s="355"/>
      <c r="AV851" s="355"/>
      <c r="AW851" s="355"/>
      <c r="AX851" s="355"/>
      <c r="AY851" s="355"/>
      <c r="AZ851" s="355"/>
      <c r="BA851" s="355"/>
      <c r="BB851" s="355"/>
      <c r="BC851" s="355"/>
      <c r="BD851" s="355"/>
      <c r="BE851" s="355"/>
      <c r="BF851" s="355"/>
    </row>
    <row r="852" spans="1:58" ht="15.75" customHeight="1">
      <c r="A852" s="355"/>
      <c r="B852" s="355"/>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355"/>
      <c r="AB852" s="355"/>
      <c r="AC852" s="355"/>
      <c r="AD852" s="355"/>
      <c r="AE852" s="355"/>
      <c r="AF852" s="355"/>
      <c r="AG852" s="355"/>
      <c r="AH852" s="355"/>
      <c r="AI852" s="355"/>
      <c r="AJ852" s="355"/>
      <c r="AK852" s="355"/>
      <c r="AL852" s="355"/>
      <c r="AM852" s="355"/>
      <c r="AN852" s="355"/>
      <c r="AO852" s="355"/>
      <c r="AP852" s="355"/>
      <c r="AQ852" s="355"/>
      <c r="AR852" s="355"/>
      <c r="AS852" s="355"/>
      <c r="AT852" s="355"/>
      <c r="AU852" s="355"/>
      <c r="AV852" s="355"/>
      <c r="AW852" s="355"/>
      <c r="AX852" s="355"/>
      <c r="AY852" s="355"/>
      <c r="AZ852" s="355"/>
      <c r="BA852" s="355"/>
      <c r="BB852" s="355"/>
      <c r="BC852" s="355"/>
      <c r="BD852" s="355"/>
      <c r="BE852" s="355"/>
      <c r="BF852" s="355"/>
    </row>
    <row r="853" spans="1:58" ht="15.75" customHeight="1">
      <c r="A853" s="355"/>
      <c r="B853" s="355"/>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55"/>
      <c r="AE853" s="355"/>
      <c r="AF853" s="355"/>
      <c r="AG853" s="355"/>
      <c r="AH853" s="355"/>
      <c r="AI853" s="355"/>
      <c r="AJ853" s="355"/>
      <c r="AK853" s="355"/>
      <c r="AL853" s="355"/>
      <c r="AM853" s="355"/>
      <c r="AN853" s="355"/>
      <c r="AO853" s="355"/>
      <c r="AP853" s="355"/>
      <c r="AQ853" s="355"/>
      <c r="AR853" s="355"/>
      <c r="AS853" s="355"/>
      <c r="AT853" s="355"/>
      <c r="AU853" s="355"/>
      <c r="AV853" s="355"/>
      <c r="AW853" s="355"/>
      <c r="AX853" s="355"/>
      <c r="AY853" s="355"/>
      <c r="AZ853" s="355"/>
      <c r="BA853" s="355"/>
      <c r="BB853" s="355"/>
      <c r="BC853" s="355"/>
      <c r="BD853" s="355"/>
      <c r="BE853" s="355"/>
      <c r="BF853" s="355"/>
    </row>
    <row r="854" spans="1:58" ht="15.75" customHeight="1">
      <c r="A854" s="355"/>
      <c r="B854" s="355"/>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355"/>
      <c r="AB854" s="355"/>
      <c r="AC854" s="355"/>
      <c r="AD854" s="355"/>
      <c r="AE854" s="355"/>
      <c r="AF854" s="355"/>
      <c r="AG854" s="355"/>
      <c r="AH854" s="355"/>
      <c r="AI854" s="355"/>
      <c r="AJ854" s="355"/>
      <c r="AK854" s="355"/>
      <c r="AL854" s="355"/>
      <c r="AM854" s="355"/>
      <c r="AN854" s="355"/>
      <c r="AO854" s="355"/>
      <c r="AP854" s="355"/>
      <c r="AQ854" s="355"/>
      <c r="AR854" s="355"/>
      <c r="AS854" s="355"/>
      <c r="AT854" s="355"/>
      <c r="AU854" s="355"/>
      <c r="AV854" s="355"/>
      <c r="AW854" s="355"/>
      <c r="AX854" s="355"/>
      <c r="AY854" s="355"/>
      <c r="AZ854" s="355"/>
      <c r="BA854" s="355"/>
      <c r="BB854" s="355"/>
      <c r="BC854" s="355"/>
      <c r="BD854" s="355"/>
      <c r="BE854" s="355"/>
      <c r="BF854" s="355"/>
    </row>
    <row r="855" spans="1:58" ht="15.75" customHeight="1">
      <c r="A855" s="355"/>
      <c r="B855" s="355"/>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355"/>
      <c r="AB855" s="355"/>
      <c r="AC855" s="355"/>
      <c r="AD855" s="355"/>
      <c r="AE855" s="355"/>
      <c r="AF855" s="355"/>
      <c r="AG855" s="355"/>
      <c r="AH855" s="355"/>
      <c r="AI855" s="355"/>
      <c r="AJ855" s="355"/>
      <c r="AK855" s="355"/>
      <c r="AL855" s="355"/>
      <c r="AM855" s="355"/>
      <c r="AN855" s="355"/>
      <c r="AO855" s="355"/>
      <c r="AP855" s="355"/>
      <c r="AQ855" s="355"/>
      <c r="AR855" s="355"/>
      <c r="AS855" s="355"/>
      <c r="AT855" s="355"/>
      <c r="AU855" s="355"/>
      <c r="AV855" s="355"/>
      <c r="AW855" s="355"/>
      <c r="AX855" s="355"/>
      <c r="AY855" s="355"/>
      <c r="AZ855" s="355"/>
      <c r="BA855" s="355"/>
      <c r="BB855" s="355"/>
      <c r="BC855" s="355"/>
      <c r="BD855" s="355"/>
      <c r="BE855" s="355"/>
      <c r="BF855" s="355"/>
    </row>
    <row r="856" spans="1:58" ht="15.75" customHeight="1">
      <c r="A856" s="355"/>
      <c r="B856" s="355"/>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355"/>
      <c r="AB856" s="355"/>
      <c r="AC856" s="355"/>
      <c r="AD856" s="355"/>
      <c r="AE856" s="355"/>
      <c r="AF856" s="355"/>
      <c r="AG856" s="355"/>
      <c r="AH856" s="355"/>
      <c r="AI856" s="355"/>
      <c r="AJ856" s="355"/>
      <c r="AK856" s="355"/>
      <c r="AL856" s="355"/>
      <c r="AM856" s="355"/>
      <c r="AN856" s="355"/>
      <c r="AO856" s="355"/>
      <c r="AP856" s="355"/>
      <c r="AQ856" s="355"/>
      <c r="AR856" s="355"/>
      <c r="AS856" s="355"/>
      <c r="AT856" s="355"/>
      <c r="AU856" s="355"/>
      <c r="AV856" s="355"/>
      <c r="AW856" s="355"/>
      <c r="AX856" s="355"/>
      <c r="AY856" s="355"/>
      <c r="AZ856" s="355"/>
      <c r="BA856" s="355"/>
      <c r="BB856" s="355"/>
      <c r="BC856" s="355"/>
      <c r="BD856" s="355"/>
      <c r="BE856" s="355"/>
      <c r="BF856" s="355"/>
    </row>
    <row r="857" spans="1:58" ht="15.75" customHeight="1">
      <c r="A857" s="355"/>
      <c r="B857" s="355"/>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355"/>
      <c r="AB857" s="355"/>
      <c r="AC857" s="355"/>
      <c r="AD857" s="355"/>
      <c r="AE857" s="355"/>
      <c r="AF857" s="355"/>
      <c r="AG857" s="355"/>
      <c r="AH857" s="355"/>
      <c r="AI857" s="355"/>
      <c r="AJ857" s="355"/>
      <c r="AK857" s="355"/>
      <c r="AL857" s="355"/>
      <c r="AM857" s="355"/>
      <c r="AN857" s="355"/>
      <c r="AO857" s="355"/>
      <c r="AP857" s="355"/>
      <c r="AQ857" s="355"/>
      <c r="AR857" s="355"/>
      <c r="AS857" s="355"/>
      <c r="AT857" s="355"/>
      <c r="AU857" s="355"/>
      <c r="AV857" s="355"/>
      <c r="AW857" s="355"/>
      <c r="AX857" s="355"/>
      <c r="AY857" s="355"/>
      <c r="AZ857" s="355"/>
      <c r="BA857" s="355"/>
      <c r="BB857" s="355"/>
      <c r="BC857" s="355"/>
      <c r="BD857" s="355"/>
      <c r="BE857" s="355"/>
      <c r="BF857" s="355"/>
    </row>
    <row r="858" spans="1:58" ht="15.75" customHeight="1">
      <c r="A858" s="355"/>
      <c r="B858" s="355"/>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55"/>
      <c r="AE858" s="355"/>
      <c r="AF858" s="355"/>
      <c r="AG858" s="355"/>
      <c r="AH858" s="355"/>
      <c r="AI858" s="355"/>
      <c r="AJ858" s="355"/>
      <c r="AK858" s="355"/>
      <c r="AL858" s="355"/>
      <c r="AM858" s="355"/>
      <c r="AN858" s="355"/>
      <c r="AO858" s="355"/>
      <c r="AP858" s="355"/>
      <c r="AQ858" s="355"/>
      <c r="AR858" s="355"/>
      <c r="AS858" s="355"/>
      <c r="AT858" s="355"/>
      <c r="AU858" s="355"/>
      <c r="AV858" s="355"/>
      <c r="AW858" s="355"/>
      <c r="AX858" s="355"/>
      <c r="AY858" s="355"/>
      <c r="AZ858" s="355"/>
      <c r="BA858" s="355"/>
      <c r="BB858" s="355"/>
      <c r="BC858" s="355"/>
      <c r="BD858" s="355"/>
      <c r="BE858" s="355"/>
      <c r="BF858" s="355"/>
    </row>
    <row r="859" spans="1:58" ht="15.75" customHeight="1">
      <c r="A859" s="355"/>
      <c r="B859" s="355"/>
      <c r="C859" s="355"/>
      <c r="D859" s="355"/>
      <c r="E859" s="355"/>
      <c r="F859" s="355"/>
      <c r="G859" s="355"/>
      <c r="H859" s="355"/>
      <c r="I859" s="355"/>
      <c r="J859" s="355"/>
      <c r="K859" s="355"/>
      <c r="L859" s="355"/>
      <c r="M859" s="355"/>
      <c r="N859" s="355"/>
      <c r="O859" s="355"/>
      <c r="P859" s="355"/>
      <c r="Q859" s="355"/>
      <c r="R859" s="355"/>
      <c r="S859" s="355"/>
      <c r="T859" s="355"/>
      <c r="U859" s="355"/>
      <c r="V859" s="355"/>
      <c r="W859" s="355"/>
      <c r="X859" s="355"/>
      <c r="Y859" s="355"/>
      <c r="Z859" s="355"/>
      <c r="AA859" s="355"/>
      <c r="AB859" s="355"/>
      <c r="AC859" s="355"/>
      <c r="AD859" s="355"/>
      <c r="AE859" s="355"/>
      <c r="AF859" s="355"/>
      <c r="AG859" s="355"/>
      <c r="AH859" s="355"/>
      <c r="AI859" s="355"/>
      <c r="AJ859" s="355"/>
      <c r="AK859" s="355"/>
      <c r="AL859" s="355"/>
      <c r="AM859" s="355"/>
      <c r="AN859" s="355"/>
      <c r="AO859" s="355"/>
      <c r="AP859" s="355"/>
      <c r="AQ859" s="355"/>
      <c r="AR859" s="355"/>
      <c r="AS859" s="355"/>
      <c r="AT859" s="355"/>
      <c r="AU859" s="355"/>
      <c r="AV859" s="355"/>
      <c r="AW859" s="355"/>
      <c r="AX859" s="355"/>
      <c r="AY859" s="355"/>
      <c r="AZ859" s="355"/>
      <c r="BA859" s="355"/>
      <c r="BB859" s="355"/>
      <c r="BC859" s="355"/>
      <c r="BD859" s="355"/>
      <c r="BE859" s="355"/>
      <c r="BF859" s="355"/>
    </row>
    <row r="860" spans="1:58" ht="15.75" customHeight="1">
      <c r="A860" s="355"/>
      <c r="B860" s="355"/>
      <c r="C860" s="355"/>
      <c r="D860" s="355"/>
      <c r="E860" s="355"/>
      <c r="F860" s="355"/>
      <c r="G860" s="355"/>
      <c r="H860" s="355"/>
      <c r="I860" s="355"/>
      <c r="J860" s="355"/>
      <c r="K860" s="355"/>
      <c r="L860" s="355"/>
      <c r="M860" s="355"/>
      <c r="N860" s="355"/>
      <c r="O860" s="355"/>
      <c r="P860" s="355"/>
      <c r="Q860" s="355"/>
      <c r="R860" s="355"/>
      <c r="S860" s="355"/>
      <c r="T860" s="355"/>
      <c r="U860" s="355"/>
      <c r="V860" s="355"/>
      <c r="W860" s="355"/>
      <c r="X860" s="355"/>
      <c r="Y860" s="355"/>
      <c r="Z860" s="355"/>
      <c r="AA860" s="355"/>
      <c r="AB860" s="355"/>
      <c r="AC860" s="355"/>
      <c r="AD860" s="355"/>
      <c r="AE860" s="355"/>
      <c r="AF860" s="355"/>
      <c r="AG860" s="355"/>
      <c r="AH860" s="355"/>
      <c r="AI860" s="355"/>
      <c r="AJ860" s="355"/>
      <c r="AK860" s="355"/>
      <c r="AL860" s="355"/>
      <c r="AM860" s="355"/>
      <c r="AN860" s="355"/>
      <c r="AO860" s="355"/>
      <c r="AP860" s="355"/>
      <c r="AQ860" s="355"/>
      <c r="AR860" s="355"/>
      <c r="AS860" s="355"/>
      <c r="AT860" s="355"/>
      <c r="AU860" s="355"/>
      <c r="AV860" s="355"/>
      <c r="AW860" s="355"/>
      <c r="AX860" s="355"/>
      <c r="AY860" s="355"/>
      <c r="AZ860" s="355"/>
      <c r="BA860" s="355"/>
      <c r="BB860" s="355"/>
      <c r="BC860" s="355"/>
      <c r="BD860" s="355"/>
      <c r="BE860" s="355"/>
      <c r="BF860" s="355"/>
    </row>
    <row r="861" spans="1:58" ht="15.75" customHeight="1">
      <c r="A861" s="355"/>
      <c r="B861" s="355"/>
      <c r="C861" s="355"/>
      <c r="D861" s="355"/>
      <c r="E861" s="355"/>
      <c r="F861" s="355"/>
      <c r="G861" s="355"/>
      <c r="H861" s="355"/>
      <c r="I861" s="355"/>
      <c r="J861" s="355"/>
      <c r="K861" s="355"/>
      <c r="L861" s="355"/>
      <c r="M861" s="355"/>
      <c r="N861" s="355"/>
      <c r="O861" s="355"/>
      <c r="P861" s="355"/>
      <c r="Q861" s="355"/>
      <c r="R861" s="355"/>
      <c r="S861" s="355"/>
      <c r="T861" s="355"/>
      <c r="U861" s="355"/>
      <c r="V861" s="355"/>
      <c r="W861" s="355"/>
      <c r="X861" s="355"/>
      <c r="Y861" s="355"/>
      <c r="Z861" s="355"/>
      <c r="AA861" s="355"/>
      <c r="AB861" s="355"/>
      <c r="AC861" s="355"/>
      <c r="AD861" s="355"/>
      <c r="AE861" s="355"/>
      <c r="AF861" s="355"/>
      <c r="AG861" s="355"/>
      <c r="AH861" s="355"/>
      <c r="AI861" s="355"/>
      <c r="AJ861" s="355"/>
      <c r="AK861" s="355"/>
      <c r="AL861" s="355"/>
      <c r="AM861" s="355"/>
      <c r="AN861" s="355"/>
      <c r="AO861" s="355"/>
      <c r="AP861" s="355"/>
      <c r="AQ861" s="355"/>
      <c r="AR861" s="355"/>
      <c r="AS861" s="355"/>
      <c r="AT861" s="355"/>
      <c r="AU861" s="355"/>
      <c r="AV861" s="355"/>
      <c r="AW861" s="355"/>
      <c r="AX861" s="355"/>
      <c r="AY861" s="355"/>
      <c r="AZ861" s="355"/>
      <c r="BA861" s="355"/>
      <c r="BB861" s="355"/>
      <c r="BC861" s="355"/>
      <c r="BD861" s="355"/>
      <c r="BE861" s="355"/>
      <c r="BF861" s="355"/>
    </row>
    <row r="862" spans="1:58" ht="15.75" customHeight="1">
      <c r="A862" s="355"/>
      <c r="B862" s="355"/>
      <c r="C862" s="355"/>
      <c r="D862" s="355"/>
      <c r="E862" s="355"/>
      <c r="F862" s="355"/>
      <c r="G862" s="355"/>
      <c r="H862" s="355"/>
      <c r="I862" s="355"/>
      <c r="J862" s="355"/>
      <c r="K862" s="355"/>
      <c r="L862" s="355"/>
      <c r="M862" s="355"/>
      <c r="N862" s="355"/>
      <c r="O862" s="355"/>
      <c r="P862" s="355"/>
      <c r="Q862" s="355"/>
      <c r="R862" s="355"/>
      <c r="S862" s="355"/>
      <c r="T862" s="355"/>
      <c r="U862" s="355"/>
      <c r="V862" s="355"/>
      <c r="W862" s="355"/>
      <c r="X862" s="355"/>
      <c r="Y862" s="355"/>
      <c r="Z862" s="355"/>
      <c r="AA862" s="355"/>
      <c r="AB862" s="355"/>
      <c r="AC862" s="355"/>
      <c r="AD862" s="355"/>
      <c r="AE862" s="355"/>
      <c r="AF862" s="355"/>
      <c r="AG862" s="355"/>
      <c r="AH862" s="355"/>
      <c r="AI862" s="355"/>
      <c r="AJ862" s="355"/>
      <c r="AK862" s="355"/>
      <c r="AL862" s="355"/>
      <c r="AM862" s="355"/>
      <c r="AN862" s="355"/>
      <c r="AO862" s="355"/>
      <c r="AP862" s="355"/>
      <c r="AQ862" s="355"/>
      <c r="AR862" s="355"/>
      <c r="AS862" s="355"/>
      <c r="AT862" s="355"/>
      <c r="AU862" s="355"/>
      <c r="AV862" s="355"/>
      <c r="AW862" s="355"/>
      <c r="AX862" s="355"/>
      <c r="AY862" s="355"/>
      <c r="AZ862" s="355"/>
      <c r="BA862" s="355"/>
      <c r="BB862" s="355"/>
      <c r="BC862" s="355"/>
      <c r="BD862" s="355"/>
      <c r="BE862" s="355"/>
      <c r="BF862" s="355"/>
    </row>
    <row r="863" spans="1:58" ht="15.75" customHeight="1">
      <c r="A863" s="355"/>
      <c r="B863" s="355"/>
      <c r="C863" s="355"/>
      <c r="D863" s="355"/>
      <c r="E863" s="355"/>
      <c r="F863" s="355"/>
      <c r="G863" s="355"/>
      <c r="H863" s="355"/>
      <c r="I863" s="355"/>
      <c r="J863" s="355"/>
      <c r="K863" s="355"/>
      <c r="L863" s="355"/>
      <c r="M863" s="355"/>
      <c r="N863" s="355"/>
      <c r="O863" s="355"/>
      <c r="P863" s="355"/>
      <c r="Q863" s="355"/>
      <c r="R863" s="355"/>
      <c r="S863" s="355"/>
      <c r="T863" s="355"/>
      <c r="U863" s="355"/>
      <c r="V863" s="355"/>
      <c r="W863" s="355"/>
      <c r="X863" s="355"/>
      <c r="Y863" s="355"/>
      <c r="Z863" s="355"/>
      <c r="AA863" s="355"/>
      <c r="AB863" s="355"/>
      <c r="AC863" s="355"/>
      <c r="AD863" s="355"/>
      <c r="AE863" s="355"/>
      <c r="AF863" s="355"/>
      <c r="AG863" s="355"/>
      <c r="AH863" s="355"/>
      <c r="AI863" s="355"/>
      <c r="AJ863" s="355"/>
      <c r="AK863" s="355"/>
      <c r="AL863" s="355"/>
      <c r="AM863" s="355"/>
      <c r="AN863" s="355"/>
      <c r="AO863" s="355"/>
      <c r="AP863" s="355"/>
      <c r="AQ863" s="355"/>
      <c r="AR863" s="355"/>
      <c r="AS863" s="355"/>
      <c r="AT863" s="355"/>
      <c r="AU863" s="355"/>
      <c r="AV863" s="355"/>
      <c r="AW863" s="355"/>
      <c r="AX863" s="355"/>
      <c r="AY863" s="355"/>
      <c r="AZ863" s="355"/>
      <c r="BA863" s="355"/>
      <c r="BB863" s="355"/>
      <c r="BC863" s="355"/>
      <c r="BD863" s="355"/>
      <c r="BE863" s="355"/>
      <c r="BF863" s="355"/>
    </row>
    <row r="864" spans="1:58" ht="15.75" customHeight="1">
      <c r="A864" s="355"/>
      <c r="B864" s="355"/>
      <c r="C864" s="355"/>
      <c r="D864" s="355"/>
      <c r="E864" s="355"/>
      <c r="F864" s="355"/>
      <c r="G864" s="355"/>
      <c r="H864" s="355"/>
      <c r="I864" s="355"/>
      <c r="J864" s="355"/>
      <c r="K864" s="355"/>
      <c r="L864" s="355"/>
      <c r="M864" s="355"/>
      <c r="N864" s="355"/>
      <c r="O864" s="355"/>
      <c r="P864" s="355"/>
      <c r="Q864" s="355"/>
      <c r="R864" s="355"/>
      <c r="S864" s="355"/>
      <c r="T864" s="355"/>
      <c r="U864" s="355"/>
      <c r="V864" s="355"/>
      <c r="W864" s="355"/>
      <c r="X864" s="355"/>
      <c r="Y864" s="355"/>
      <c r="Z864" s="355"/>
      <c r="AA864" s="355"/>
      <c r="AB864" s="355"/>
      <c r="AC864" s="355"/>
      <c r="AD864" s="355"/>
      <c r="AE864" s="355"/>
      <c r="AF864" s="355"/>
      <c r="AG864" s="355"/>
      <c r="AH864" s="355"/>
      <c r="AI864" s="355"/>
      <c r="AJ864" s="355"/>
      <c r="AK864" s="355"/>
      <c r="AL864" s="355"/>
      <c r="AM864" s="355"/>
      <c r="AN864" s="355"/>
      <c r="AO864" s="355"/>
      <c r="AP864" s="355"/>
      <c r="AQ864" s="355"/>
      <c r="AR864" s="355"/>
      <c r="AS864" s="355"/>
      <c r="AT864" s="355"/>
      <c r="AU864" s="355"/>
      <c r="AV864" s="355"/>
      <c r="AW864" s="355"/>
      <c r="AX864" s="355"/>
      <c r="AY864" s="355"/>
      <c r="AZ864" s="355"/>
      <c r="BA864" s="355"/>
      <c r="BB864" s="355"/>
      <c r="BC864" s="355"/>
      <c r="BD864" s="355"/>
      <c r="BE864" s="355"/>
      <c r="BF864" s="355"/>
    </row>
    <row r="865" spans="1:58" ht="15.75" customHeight="1">
      <c r="A865" s="355"/>
      <c r="B865" s="355"/>
      <c r="C865" s="355"/>
      <c r="D865" s="355"/>
      <c r="E865" s="355"/>
      <c r="F865" s="355"/>
      <c r="G865" s="355"/>
      <c r="H865" s="355"/>
      <c r="I865" s="355"/>
      <c r="J865" s="355"/>
      <c r="K865" s="355"/>
      <c r="L865" s="355"/>
      <c r="M865" s="355"/>
      <c r="N865" s="355"/>
      <c r="O865" s="355"/>
      <c r="P865" s="355"/>
      <c r="Q865" s="355"/>
      <c r="R865" s="355"/>
      <c r="S865" s="355"/>
      <c r="T865" s="355"/>
      <c r="U865" s="355"/>
      <c r="V865" s="355"/>
      <c r="W865" s="355"/>
      <c r="X865" s="355"/>
      <c r="Y865" s="355"/>
      <c r="Z865" s="355"/>
      <c r="AA865" s="355"/>
      <c r="AB865" s="355"/>
      <c r="AC865" s="355"/>
      <c r="AD865" s="355"/>
      <c r="AE865" s="355"/>
      <c r="AF865" s="355"/>
      <c r="AG865" s="355"/>
      <c r="AH865" s="355"/>
      <c r="AI865" s="355"/>
      <c r="AJ865" s="355"/>
      <c r="AK865" s="355"/>
      <c r="AL865" s="355"/>
      <c r="AM865" s="355"/>
      <c r="AN865" s="355"/>
      <c r="AO865" s="355"/>
      <c r="AP865" s="355"/>
      <c r="AQ865" s="355"/>
      <c r="AR865" s="355"/>
      <c r="AS865" s="355"/>
      <c r="AT865" s="355"/>
      <c r="AU865" s="355"/>
      <c r="AV865" s="355"/>
      <c r="AW865" s="355"/>
      <c r="AX865" s="355"/>
      <c r="AY865" s="355"/>
      <c r="AZ865" s="355"/>
      <c r="BA865" s="355"/>
      <c r="BB865" s="355"/>
      <c r="BC865" s="355"/>
      <c r="BD865" s="355"/>
      <c r="BE865" s="355"/>
      <c r="BF865" s="355"/>
    </row>
    <row r="866" spans="1:58" ht="15.75" customHeight="1">
      <c r="A866" s="355"/>
      <c r="B866" s="355"/>
      <c r="C866" s="355"/>
      <c r="D866" s="355"/>
      <c r="E866" s="355"/>
      <c r="F866" s="355"/>
      <c r="G866" s="355"/>
      <c r="H866" s="355"/>
      <c r="I866" s="355"/>
      <c r="J866" s="355"/>
      <c r="K866" s="355"/>
      <c r="L866" s="355"/>
      <c r="M866" s="355"/>
      <c r="N866" s="355"/>
      <c r="O866" s="355"/>
      <c r="P866" s="355"/>
      <c r="Q866" s="355"/>
      <c r="R866" s="355"/>
      <c r="S866" s="355"/>
      <c r="T866" s="355"/>
      <c r="U866" s="355"/>
      <c r="V866" s="355"/>
      <c r="W866" s="355"/>
      <c r="X866" s="355"/>
      <c r="Y866" s="355"/>
      <c r="Z866" s="355"/>
      <c r="AA866" s="355"/>
      <c r="AB866" s="355"/>
      <c r="AC866" s="355"/>
      <c r="AD866" s="355"/>
      <c r="AE866" s="355"/>
      <c r="AF866" s="355"/>
      <c r="AG866" s="355"/>
      <c r="AH866" s="355"/>
      <c r="AI866" s="355"/>
      <c r="AJ866" s="355"/>
      <c r="AK866" s="355"/>
      <c r="AL866" s="355"/>
      <c r="AM866" s="355"/>
      <c r="AN866" s="355"/>
      <c r="AO866" s="355"/>
      <c r="AP866" s="355"/>
      <c r="AQ866" s="355"/>
      <c r="AR866" s="355"/>
      <c r="AS866" s="355"/>
      <c r="AT866" s="355"/>
      <c r="AU866" s="355"/>
      <c r="AV866" s="355"/>
      <c r="AW866" s="355"/>
      <c r="AX866" s="355"/>
      <c r="AY866" s="355"/>
      <c r="AZ866" s="355"/>
      <c r="BA866" s="355"/>
      <c r="BB866" s="355"/>
      <c r="BC866" s="355"/>
      <c r="BD866" s="355"/>
      <c r="BE866" s="355"/>
      <c r="BF866" s="355"/>
    </row>
    <row r="867" spans="1:58" ht="15.75" customHeight="1">
      <c r="A867" s="355"/>
      <c r="B867" s="355"/>
      <c r="C867" s="355"/>
      <c r="D867" s="355"/>
      <c r="E867" s="355"/>
      <c r="F867" s="355"/>
      <c r="G867" s="355"/>
      <c r="H867" s="355"/>
      <c r="I867" s="355"/>
      <c r="J867" s="355"/>
      <c r="K867" s="355"/>
      <c r="L867" s="355"/>
      <c r="M867" s="355"/>
      <c r="N867" s="355"/>
      <c r="O867" s="355"/>
      <c r="P867" s="355"/>
      <c r="Q867" s="355"/>
      <c r="R867" s="355"/>
      <c r="S867" s="355"/>
      <c r="T867" s="355"/>
      <c r="U867" s="355"/>
      <c r="V867" s="355"/>
      <c r="W867" s="355"/>
      <c r="X867" s="355"/>
      <c r="Y867" s="355"/>
      <c r="Z867" s="355"/>
      <c r="AA867" s="355"/>
      <c r="AB867" s="355"/>
      <c r="AC867" s="355"/>
      <c r="AD867" s="355"/>
      <c r="AE867" s="355"/>
      <c r="AF867" s="355"/>
      <c r="AG867" s="355"/>
      <c r="AH867" s="355"/>
      <c r="AI867" s="355"/>
      <c r="AJ867" s="355"/>
      <c r="AK867" s="355"/>
      <c r="AL867" s="355"/>
      <c r="AM867" s="355"/>
      <c r="AN867" s="355"/>
      <c r="AO867" s="355"/>
      <c r="AP867" s="355"/>
      <c r="AQ867" s="355"/>
      <c r="AR867" s="355"/>
      <c r="AS867" s="355"/>
      <c r="AT867" s="355"/>
      <c r="AU867" s="355"/>
      <c r="AV867" s="355"/>
      <c r="AW867" s="355"/>
      <c r="AX867" s="355"/>
      <c r="AY867" s="355"/>
      <c r="AZ867" s="355"/>
      <c r="BA867" s="355"/>
      <c r="BB867" s="355"/>
      <c r="BC867" s="355"/>
      <c r="BD867" s="355"/>
      <c r="BE867" s="355"/>
      <c r="BF867" s="355"/>
    </row>
    <row r="868" spans="1:58" ht="15.75" customHeight="1">
      <c r="A868" s="355"/>
      <c r="B868" s="355"/>
      <c r="C868" s="355"/>
      <c r="D868" s="355"/>
      <c r="E868" s="355"/>
      <c r="F868" s="355"/>
      <c r="G868" s="355"/>
      <c r="H868" s="355"/>
      <c r="I868" s="355"/>
      <c r="J868" s="355"/>
      <c r="K868" s="355"/>
      <c r="L868" s="355"/>
      <c r="M868" s="355"/>
      <c r="N868" s="355"/>
      <c r="O868" s="355"/>
      <c r="P868" s="355"/>
      <c r="Q868" s="355"/>
      <c r="R868" s="355"/>
      <c r="S868" s="355"/>
      <c r="T868" s="355"/>
      <c r="U868" s="355"/>
      <c r="V868" s="355"/>
      <c r="W868" s="355"/>
      <c r="X868" s="355"/>
      <c r="Y868" s="355"/>
      <c r="Z868" s="355"/>
      <c r="AA868" s="355"/>
      <c r="AB868" s="355"/>
      <c r="AC868" s="355"/>
      <c r="AD868" s="355"/>
      <c r="AE868" s="355"/>
      <c r="AF868" s="355"/>
      <c r="AG868" s="355"/>
      <c r="AH868" s="355"/>
      <c r="AI868" s="355"/>
      <c r="AJ868" s="355"/>
      <c r="AK868" s="355"/>
      <c r="AL868" s="355"/>
      <c r="AM868" s="355"/>
      <c r="AN868" s="355"/>
      <c r="AO868" s="355"/>
      <c r="AP868" s="355"/>
      <c r="AQ868" s="355"/>
      <c r="AR868" s="355"/>
      <c r="AS868" s="355"/>
      <c r="AT868" s="355"/>
      <c r="AU868" s="355"/>
      <c r="AV868" s="355"/>
      <c r="AW868" s="355"/>
      <c r="AX868" s="355"/>
      <c r="AY868" s="355"/>
      <c r="AZ868" s="355"/>
      <c r="BA868" s="355"/>
      <c r="BB868" s="355"/>
      <c r="BC868" s="355"/>
      <c r="BD868" s="355"/>
      <c r="BE868" s="355"/>
      <c r="BF868" s="355"/>
    </row>
    <row r="869" spans="1:58" ht="15.75" customHeight="1">
      <c r="A869" s="355"/>
      <c r="B869" s="355"/>
      <c r="C869" s="355"/>
      <c r="D869" s="355"/>
      <c r="E869" s="355"/>
      <c r="F869" s="355"/>
      <c r="G869" s="355"/>
      <c r="H869" s="355"/>
      <c r="I869" s="355"/>
      <c r="J869" s="355"/>
      <c r="K869" s="355"/>
      <c r="L869" s="355"/>
      <c r="M869" s="355"/>
      <c r="N869" s="355"/>
      <c r="O869" s="355"/>
      <c r="P869" s="355"/>
      <c r="Q869" s="355"/>
      <c r="R869" s="355"/>
      <c r="S869" s="355"/>
      <c r="T869" s="355"/>
      <c r="U869" s="355"/>
      <c r="V869" s="355"/>
      <c r="W869" s="355"/>
      <c r="X869" s="355"/>
      <c r="Y869" s="355"/>
      <c r="Z869" s="355"/>
      <c r="AA869" s="355"/>
      <c r="AB869" s="355"/>
      <c r="AC869" s="355"/>
      <c r="AD869" s="355"/>
      <c r="AE869" s="355"/>
      <c r="AF869" s="355"/>
      <c r="AG869" s="355"/>
      <c r="AH869" s="355"/>
      <c r="AI869" s="355"/>
      <c r="AJ869" s="355"/>
      <c r="AK869" s="355"/>
      <c r="AL869" s="355"/>
      <c r="AM869" s="355"/>
      <c r="AN869" s="355"/>
      <c r="AO869" s="355"/>
      <c r="AP869" s="355"/>
      <c r="AQ869" s="355"/>
      <c r="AR869" s="355"/>
      <c r="AS869" s="355"/>
      <c r="AT869" s="355"/>
      <c r="AU869" s="355"/>
      <c r="AV869" s="355"/>
      <c r="AW869" s="355"/>
      <c r="AX869" s="355"/>
      <c r="AY869" s="355"/>
      <c r="AZ869" s="355"/>
      <c r="BA869" s="355"/>
      <c r="BB869" s="355"/>
      <c r="BC869" s="355"/>
      <c r="BD869" s="355"/>
      <c r="BE869" s="355"/>
      <c r="BF869" s="355"/>
    </row>
    <row r="870" spans="1:58" ht="15.75" customHeight="1">
      <c r="A870" s="355"/>
      <c r="B870" s="355"/>
      <c r="C870" s="355"/>
      <c r="D870" s="355"/>
      <c r="E870" s="355"/>
      <c r="F870" s="355"/>
      <c r="G870" s="355"/>
      <c r="H870" s="355"/>
      <c r="I870" s="355"/>
      <c r="J870" s="355"/>
      <c r="K870" s="355"/>
      <c r="L870" s="355"/>
      <c r="M870" s="355"/>
      <c r="N870" s="355"/>
      <c r="O870" s="355"/>
      <c r="P870" s="355"/>
      <c r="Q870" s="355"/>
      <c r="R870" s="355"/>
      <c r="S870" s="355"/>
      <c r="T870" s="355"/>
      <c r="U870" s="355"/>
      <c r="V870" s="355"/>
      <c r="W870" s="355"/>
      <c r="X870" s="355"/>
      <c r="Y870" s="355"/>
      <c r="Z870" s="355"/>
      <c r="AA870" s="355"/>
      <c r="AB870" s="355"/>
      <c r="AC870" s="355"/>
      <c r="AD870" s="355"/>
      <c r="AE870" s="355"/>
      <c r="AF870" s="355"/>
      <c r="AG870" s="355"/>
      <c r="AH870" s="355"/>
      <c r="AI870" s="355"/>
      <c r="AJ870" s="355"/>
      <c r="AK870" s="355"/>
      <c r="AL870" s="355"/>
      <c r="AM870" s="355"/>
      <c r="AN870" s="355"/>
      <c r="AO870" s="355"/>
      <c r="AP870" s="355"/>
      <c r="AQ870" s="355"/>
      <c r="AR870" s="355"/>
      <c r="AS870" s="355"/>
      <c r="AT870" s="355"/>
      <c r="AU870" s="355"/>
      <c r="AV870" s="355"/>
      <c r="AW870" s="355"/>
      <c r="AX870" s="355"/>
      <c r="AY870" s="355"/>
      <c r="AZ870" s="355"/>
      <c r="BA870" s="355"/>
      <c r="BB870" s="355"/>
      <c r="BC870" s="355"/>
      <c r="BD870" s="355"/>
      <c r="BE870" s="355"/>
      <c r="BF870" s="355"/>
    </row>
    <row r="871" spans="1:58" ht="15.75" customHeight="1">
      <c r="A871" s="355"/>
      <c r="B871" s="355"/>
      <c r="C871" s="355"/>
      <c r="D871" s="355"/>
      <c r="E871" s="355"/>
      <c r="F871" s="355"/>
      <c r="G871" s="355"/>
      <c r="H871" s="355"/>
      <c r="I871" s="355"/>
      <c r="J871" s="355"/>
      <c r="K871" s="355"/>
      <c r="L871" s="355"/>
      <c r="M871" s="355"/>
      <c r="N871" s="355"/>
      <c r="O871" s="355"/>
      <c r="P871" s="355"/>
      <c r="Q871" s="355"/>
      <c r="R871" s="355"/>
      <c r="S871" s="355"/>
      <c r="T871" s="355"/>
      <c r="U871" s="355"/>
      <c r="V871" s="355"/>
      <c r="W871" s="355"/>
      <c r="X871" s="355"/>
      <c r="Y871" s="355"/>
      <c r="Z871" s="355"/>
      <c r="AA871" s="355"/>
      <c r="AB871" s="355"/>
      <c r="AC871" s="355"/>
      <c r="AD871" s="355"/>
      <c r="AE871" s="355"/>
      <c r="AF871" s="355"/>
      <c r="AG871" s="355"/>
      <c r="AH871" s="355"/>
      <c r="AI871" s="355"/>
      <c r="AJ871" s="355"/>
      <c r="AK871" s="355"/>
      <c r="AL871" s="355"/>
      <c r="AM871" s="355"/>
      <c r="AN871" s="355"/>
      <c r="AO871" s="355"/>
      <c r="AP871" s="355"/>
      <c r="AQ871" s="355"/>
      <c r="AR871" s="355"/>
      <c r="AS871" s="355"/>
      <c r="AT871" s="355"/>
      <c r="AU871" s="355"/>
      <c r="AV871" s="355"/>
      <c r="AW871" s="355"/>
      <c r="AX871" s="355"/>
      <c r="AY871" s="355"/>
      <c r="AZ871" s="355"/>
      <c r="BA871" s="355"/>
      <c r="BB871" s="355"/>
      <c r="BC871" s="355"/>
      <c r="BD871" s="355"/>
      <c r="BE871" s="355"/>
      <c r="BF871" s="355"/>
    </row>
    <row r="872" spans="1:58" ht="15.75" customHeight="1">
      <c r="A872" s="355"/>
      <c r="B872" s="355"/>
      <c r="C872" s="355"/>
      <c r="D872" s="355"/>
      <c r="E872" s="355"/>
      <c r="F872" s="355"/>
      <c r="G872" s="355"/>
      <c r="H872" s="355"/>
      <c r="I872" s="355"/>
      <c r="J872" s="355"/>
      <c r="K872" s="355"/>
      <c r="L872" s="355"/>
      <c r="M872" s="355"/>
      <c r="N872" s="355"/>
      <c r="O872" s="355"/>
      <c r="P872" s="355"/>
      <c r="Q872" s="355"/>
      <c r="R872" s="355"/>
      <c r="S872" s="355"/>
      <c r="T872" s="355"/>
      <c r="U872" s="355"/>
      <c r="V872" s="355"/>
      <c r="W872" s="355"/>
      <c r="X872" s="355"/>
      <c r="Y872" s="355"/>
      <c r="Z872" s="355"/>
      <c r="AA872" s="355"/>
      <c r="AB872" s="355"/>
      <c r="AC872" s="355"/>
      <c r="AD872" s="355"/>
      <c r="AE872" s="355"/>
      <c r="AF872" s="355"/>
      <c r="AG872" s="355"/>
      <c r="AH872" s="355"/>
      <c r="AI872" s="355"/>
      <c r="AJ872" s="355"/>
      <c r="AK872" s="355"/>
      <c r="AL872" s="355"/>
      <c r="AM872" s="355"/>
      <c r="AN872" s="355"/>
      <c r="AO872" s="355"/>
      <c r="AP872" s="355"/>
      <c r="AQ872" s="355"/>
      <c r="AR872" s="355"/>
      <c r="AS872" s="355"/>
      <c r="AT872" s="355"/>
      <c r="AU872" s="355"/>
      <c r="AV872" s="355"/>
      <c r="AW872" s="355"/>
      <c r="AX872" s="355"/>
      <c r="AY872" s="355"/>
      <c r="AZ872" s="355"/>
      <c r="BA872" s="355"/>
      <c r="BB872" s="355"/>
      <c r="BC872" s="355"/>
      <c r="BD872" s="355"/>
      <c r="BE872" s="355"/>
      <c r="BF872" s="355"/>
    </row>
    <row r="873" spans="1:58" ht="15.75" customHeight="1">
      <c r="A873" s="355"/>
      <c r="B873" s="355"/>
      <c r="C873" s="355"/>
      <c r="D873" s="355"/>
      <c r="E873" s="355"/>
      <c r="F873" s="355"/>
      <c r="G873" s="355"/>
      <c r="H873" s="355"/>
      <c r="I873" s="355"/>
      <c r="J873" s="355"/>
      <c r="K873" s="355"/>
      <c r="L873" s="355"/>
      <c r="M873" s="355"/>
      <c r="N873" s="355"/>
      <c r="O873" s="355"/>
      <c r="P873" s="355"/>
      <c r="Q873" s="355"/>
      <c r="R873" s="355"/>
      <c r="S873" s="355"/>
      <c r="T873" s="355"/>
      <c r="U873" s="355"/>
      <c r="V873" s="355"/>
      <c r="W873" s="355"/>
      <c r="X873" s="355"/>
      <c r="Y873" s="355"/>
      <c r="Z873" s="355"/>
      <c r="AA873" s="355"/>
      <c r="AB873" s="355"/>
      <c r="AC873" s="355"/>
      <c r="AD873" s="355"/>
      <c r="AE873" s="355"/>
      <c r="AF873" s="355"/>
      <c r="AG873" s="355"/>
      <c r="AH873" s="355"/>
      <c r="AI873" s="355"/>
      <c r="AJ873" s="355"/>
      <c r="AK873" s="355"/>
      <c r="AL873" s="355"/>
      <c r="AM873" s="355"/>
      <c r="AN873" s="355"/>
      <c r="AO873" s="355"/>
      <c r="AP873" s="355"/>
      <c r="AQ873" s="355"/>
      <c r="AR873" s="355"/>
      <c r="AS873" s="355"/>
      <c r="AT873" s="355"/>
      <c r="AU873" s="355"/>
      <c r="AV873" s="355"/>
      <c r="AW873" s="355"/>
      <c r="AX873" s="355"/>
      <c r="AY873" s="355"/>
      <c r="AZ873" s="355"/>
      <c r="BA873" s="355"/>
      <c r="BB873" s="355"/>
      <c r="BC873" s="355"/>
      <c r="BD873" s="355"/>
      <c r="BE873" s="355"/>
      <c r="BF873" s="355"/>
    </row>
    <row r="874" spans="1:58" ht="15.75" customHeight="1">
      <c r="A874" s="355"/>
      <c r="B874" s="355"/>
      <c r="C874" s="355"/>
      <c r="D874" s="355"/>
      <c r="E874" s="355"/>
      <c r="F874" s="355"/>
      <c r="G874" s="355"/>
      <c r="H874" s="355"/>
      <c r="I874" s="355"/>
      <c r="J874" s="355"/>
      <c r="K874" s="355"/>
      <c r="L874" s="355"/>
      <c r="M874" s="355"/>
      <c r="N874" s="355"/>
      <c r="O874" s="355"/>
      <c r="P874" s="355"/>
      <c r="Q874" s="355"/>
      <c r="R874" s="355"/>
      <c r="S874" s="355"/>
      <c r="T874" s="355"/>
      <c r="U874" s="355"/>
      <c r="V874" s="355"/>
      <c r="W874" s="355"/>
      <c r="X874" s="355"/>
      <c r="Y874" s="355"/>
      <c r="Z874" s="355"/>
      <c r="AA874" s="355"/>
      <c r="AB874" s="355"/>
      <c r="AC874" s="355"/>
      <c r="AD874" s="355"/>
      <c r="AE874" s="355"/>
      <c r="AF874" s="355"/>
      <c r="AG874" s="355"/>
      <c r="AH874" s="355"/>
      <c r="AI874" s="355"/>
      <c r="AJ874" s="355"/>
      <c r="AK874" s="355"/>
      <c r="AL874" s="355"/>
      <c r="AM874" s="355"/>
      <c r="AN874" s="355"/>
      <c r="AO874" s="355"/>
      <c r="AP874" s="355"/>
      <c r="AQ874" s="355"/>
      <c r="AR874" s="355"/>
      <c r="AS874" s="355"/>
      <c r="AT874" s="355"/>
      <c r="AU874" s="355"/>
      <c r="AV874" s="355"/>
      <c r="AW874" s="355"/>
      <c r="AX874" s="355"/>
      <c r="AY874" s="355"/>
      <c r="AZ874" s="355"/>
      <c r="BA874" s="355"/>
      <c r="BB874" s="355"/>
      <c r="BC874" s="355"/>
      <c r="BD874" s="355"/>
      <c r="BE874" s="355"/>
      <c r="BF874" s="355"/>
    </row>
    <row r="875" spans="1:58" ht="15.75" customHeight="1">
      <c r="A875" s="355"/>
      <c r="B875" s="355"/>
      <c r="C875" s="355"/>
      <c r="D875" s="355"/>
      <c r="E875" s="355"/>
      <c r="F875" s="355"/>
      <c r="G875" s="355"/>
      <c r="H875" s="355"/>
      <c r="I875" s="355"/>
      <c r="J875" s="355"/>
      <c r="K875" s="355"/>
      <c r="L875" s="355"/>
      <c r="M875" s="355"/>
      <c r="N875" s="355"/>
      <c r="O875" s="355"/>
      <c r="P875" s="355"/>
      <c r="Q875" s="355"/>
      <c r="R875" s="355"/>
      <c r="S875" s="355"/>
      <c r="T875" s="355"/>
      <c r="U875" s="355"/>
      <c r="V875" s="355"/>
      <c r="W875" s="355"/>
      <c r="X875" s="355"/>
      <c r="Y875" s="355"/>
      <c r="Z875" s="355"/>
      <c r="AA875" s="355"/>
      <c r="AB875" s="355"/>
      <c r="AC875" s="355"/>
      <c r="AD875" s="355"/>
      <c r="AE875" s="355"/>
      <c r="AF875" s="355"/>
      <c r="AG875" s="355"/>
      <c r="AH875" s="355"/>
      <c r="AI875" s="355"/>
      <c r="AJ875" s="355"/>
      <c r="AK875" s="355"/>
      <c r="AL875" s="355"/>
      <c r="AM875" s="355"/>
      <c r="AN875" s="355"/>
      <c r="AO875" s="355"/>
      <c r="AP875" s="355"/>
      <c r="AQ875" s="355"/>
      <c r="AR875" s="355"/>
      <c r="AS875" s="355"/>
      <c r="AT875" s="355"/>
      <c r="AU875" s="355"/>
      <c r="AV875" s="355"/>
      <c r="AW875" s="355"/>
      <c r="AX875" s="355"/>
      <c r="AY875" s="355"/>
      <c r="AZ875" s="355"/>
      <c r="BA875" s="355"/>
      <c r="BB875" s="355"/>
      <c r="BC875" s="355"/>
      <c r="BD875" s="355"/>
      <c r="BE875" s="355"/>
      <c r="BF875" s="355"/>
    </row>
    <row r="876" spans="1:58" ht="15.75" customHeight="1">
      <c r="A876" s="355"/>
      <c r="B876" s="355"/>
      <c r="C876" s="355"/>
      <c r="D876" s="355"/>
      <c r="E876" s="355"/>
      <c r="F876" s="355"/>
      <c r="G876" s="355"/>
      <c r="H876" s="355"/>
      <c r="I876" s="355"/>
      <c r="J876" s="355"/>
      <c r="K876" s="355"/>
      <c r="L876" s="355"/>
      <c r="M876" s="355"/>
      <c r="N876" s="355"/>
      <c r="O876" s="355"/>
      <c r="P876" s="355"/>
      <c r="Q876" s="355"/>
      <c r="R876" s="355"/>
      <c r="S876" s="355"/>
      <c r="T876" s="355"/>
      <c r="U876" s="355"/>
      <c r="V876" s="355"/>
      <c r="W876" s="355"/>
      <c r="X876" s="355"/>
      <c r="Y876" s="355"/>
      <c r="Z876" s="355"/>
      <c r="AA876" s="355"/>
      <c r="AB876" s="355"/>
      <c r="AC876" s="355"/>
      <c r="AD876" s="355"/>
      <c r="AE876" s="355"/>
      <c r="AF876" s="355"/>
      <c r="AG876" s="355"/>
      <c r="AH876" s="355"/>
      <c r="AI876" s="355"/>
      <c r="AJ876" s="355"/>
      <c r="AK876" s="355"/>
      <c r="AL876" s="355"/>
      <c r="AM876" s="355"/>
      <c r="AN876" s="355"/>
      <c r="AO876" s="355"/>
      <c r="AP876" s="355"/>
      <c r="AQ876" s="355"/>
      <c r="AR876" s="355"/>
      <c r="AS876" s="355"/>
      <c r="AT876" s="355"/>
      <c r="AU876" s="355"/>
      <c r="AV876" s="355"/>
      <c r="AW876" s="355"/>
      <c r="AX876" s="355"/>
      <c r="AY876" s="355"/>
      <c r="AZ876" s="355"/>
      <c r="BA876" s="355"/>
      <c r="BB876" s="355"/>
      <c r="BC876" s="355"/>
      <c r="BD876" s="355"/>
      <c r="BE876" s="355"/>
      <c r="BF876" s="355"/>
    </row>
    <row r="877" spans="1:58" ht="15.75" customHeight="1">
      <c r="A877" s="355"/>
      <c r="B877" s="355"/>
      <c r="C877" s="355"/>
      <c r="D877" s="355"/>
      <c r="E877" s="355"/>
      <c r="F877" s="355"/>
      <c r="G877" s="355"/>
      <c r="H877" s="355"/>
      <c r="I877" s="355"/>
      <c r="J877" s="355"/>
      <c r="K877" s="355"/>
      <c r="L877" s="355"/>
      <c r="M877" s="355"/>
      <c r="N877" s="355"/>
      <c r="O877" s="355"/>
      <c r="P877" s="355"/>
      <c r="Q877" s="355"/>
      <c r="R877" s="355"/>
      <c r="S877" s="355"/>
      <c r="T877" s="355"/>
      <c r="U877" s="355"/>
      <c r="V877" s="355"/>
      <c r="W877" s="355"/>
      <c r="X877" s="355"/>
      <c r="Y877" s="355"/>
      <c r="Z877" s="355"/>
      <c r="AA877" s="355"/>
      <c r="AB877" s="355"/>
      <c r="AC877" s="355"/>
      <c r="AD877" s="355"/>
      <c r="AE877" s="355"/>
      <c r="AF877" s="355"/>
      <c r="AG877" s="355"/>
      <c r="AH877" s="355"/>
      <c r="AI877" s="355"/>
      <c r="AJ877" s="355"/>
      <c r="AK877" s="355"/>
      <c r="AL877" s="355"/>
      <c r="AM877" s="355"/>
      <c r="AN877" s="355"/>
      <c r="AO877" s="355"/>
      <c r="AP877" s="355"/>
      <c r="AQ877" s="355"/>
      <c r="AR877" s="355"/>
      <c r="AS877" s="355"/>
      <c r="AT877" s="355"/>
      <c r="AU877" s="355"/>
      <c r="AV877" s="355"/>
      <c r="AW877" s="355"/>
      <c r="AX877" s="355"/>
      <c r="AY877" s="355"/>
      <c r="AZ877" s="355"/>
      <c r="BA877" s="355"/>
      <c r="BB877" s="355"/>
      <c r="BC877" s="355"/>
      <c r="BD877" s="355"/>
      <c r="BE877" s="355"/>
      <c r="BF877" s="355"/>
    </row>
    <row r="878" spans="1:58" ht="15.75" customHeight="1">
      <c r="A878" s="355"/>
      <c r="B878" s="355"/>
      <c r="C878" s="355"/>
      <c r="D878" s="355"/>
      <c r="E878" s="355"/>
      <c r="F878" s="355"/>
      <c r="G878" s="355"/>
      <c r="H878" s="355"/>
      <c r="I878" s="355"/>
      <c r="J878" s="355"/>
      <c r="K878" s="355"/>
      <c r="L878" s="355"/>
      <c r="M878" s="355"/>
      <c r="N878" s="355"/>
      <c r="O878" s="355"/>
      <c r="P878" s="355"/>
      <c r="Q878" s="355"/>
      <c r="R878" s="355"/>
      <c r="S878" s="355"/>
      <c r="T878" s="355"/>
      <c r="U878" s="355"/>
      <c r="V878" s="355"/>
      <c r="W878" s="355"/>
      <c r="X878" s="355"/>
      <c r="Y878" s="355"/>
      <c r="Z878" s="355"/>
      <c r="AA878" s="355"/>
      <c r="AB878" s="355"/>
      <c r="AC878" s="355"/>
      <c r="AD878" s="355"/>
      <c r="AE878" s="355"/>
      <c r="AF878" s="355"/>
      <c r="AG878" s="355"/>
      <c r="AH878" s="355"/>
      <c r="AI878" s="355"/>
      <c r="AJ878" s="355"/>
      <c r="AK878" s="355"/>
      <c r="AL878" s="355"/>
      <c r="AM878" s="355"/>
      <c r="AN878" s="355"/>
      <c r="AO878" s="355"/>
      <c r="AP878" s="355"/>
      <c r="AQ878" s="355"/>
      <c r="AR878" s="355"/>
      <c r="AS878" s="355"/>
      <c r="AT878" s="355"/>
      <c r="AU878" s="355"/>
      <c r="AV878" s="355"/>
      <c r="AW878" s="355"/>
      <c r="AX878" s="355"/>
      <c r="AY878" s="355"/>
      <c r="AZ878" s="355"/>
      <c r="BA878" s="355"/>
      <c r="BB878" s="355"/>
      <c r="BC878" s="355"/>
      <c r="BD878" s="355"/>
      <c r="BE878" s="355"/>
      <c r="BF878" s="355"/>
    </row>
    <row r="879" spans="1:58" ht="15.75" customHeight="1">
      <c r="A879" s="355"/>
      <c r="B879" s="355"/>
      <c r="C879" s="355"/>
      <c r="D879" s="355"/>
      <c r="E879" s="355"/>
      <c r="F879" s="355"/>
      <c r="G879" s="355"/>
      <c r="H879" s="355"/>
      <c r="I879" s="355"/>
      <c r="J879" s="355"/>
      <c r="K879" s="355"/>
      <c r="L879" s="355"/>
      <c r="M879" s="355"/>
      <c r="N879" s="355"/>
      <c r="O879" s="355"/>
      <c r="P879" s="355"/>
      <c r="Q879" s="355"/>
      <c r="R879" s="355"/>
      <c r="S879" s="355"/>
      <c r="T879" s="355"/>
      <c r="U879" s="355"/>
      <c r="V879" s="355"/>
      <c r="W879" s="355"/>
      <c r="X879" s="355"/>
      <c r="Y879" s="355"/>
      <c r="Z879" s="355"/>
      <c r="AA879" s="355"/>
      <c r="AB879" s="355"/>
      <c r="AC879" s="355"/>
      <c r="AD879" s="355"/>
      <c r="AE879" s="355"/>
      <c r="AF879" s="355"/>
      <c r="AG879" s="355"/>
      <c r="AH879" s="355"/>
      <c r="AI879" s="355"/>
      <c r="AJ879" s="355"/>
      <c r="AK879" s="355"/>
      <c r="AL879" s="355"/>
      <c r="AM879" s="355"/>
      <c r="AN879" s="355"/>
      <c r="AO879" s="355"/>
      <c r="AP879" s="355"/>
      <c r="AQ879" s="355"/>
      <c r="AR879" s="355"/>
      <c r="AS879" s="355"/>
      <c r="AT879" s="355"/>
      <c r="AU879" s="355"/>
      <c r="AV879" s="355"/>
      <c r="AW879" s="355"/>
      <c r="AX879" s="355"/>
      <c r="AY879" s="355"/>
      <c r="AZ879" s="355"/>
      <c r="BA879" s="355"/>
      <c r="BB879" s="355"/>
      <c r="BC879" s="355"/>
      <c r="BD879" s="355"/>
      <c r="BE879" s="355"/>
      <c r="BF879" s="355"/>
    </row>
    <row r="880" spans="1:58" ht="15.75" customHeight="1">
      <c r="A880" s="355"/>
      <c r="B880" s="355"/>
      <c r="C880" s="355"/>
      <c r="D880" s="355"/>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c r="AA880" s="355"/>
      <c r="AB880" s="355"/>
      <c r="AC880" s="355"/>
      <c r="AD880" s="355"/>
      <c r="AE880" s="355"/>
      <c r="AF880" s="355"/>
      <c r="AG880" s="355"/>
      <c r="AH880" s="355"/>
      <c r="AI880" s="355"/>
      <c r="AJ880" s="355"/>
      <c r="AK880" s="355"/>
      <c r="AL880" s="355"/>
      <c r="AM880" s="355"/>
      <c r="AN880" s="355"/>
      <c r="AO880" s="355"/>
      <c r="AP880" s="355"/>
      <c r="AQ880" s="355"/>
      <c r="AR880" s="355"/>
      <c r="AS880" s="355"/>
      <c r="AT880" s="355"/>
      <c r="AU880" s="355"/>
      <c r="AV880" s="355"/>
      <c r="AW880" s="355"/>
      <c r="AX880" s="355"/>
      <c r="AY880" s="355"/>
      <c r="AZ880" s="355"/>
      <c r="BA880" s="355"/>
      <c r="BB880" s="355"/>
      <c r="BC880" s="355"/>
      <c r="BD880" s="355"/>
      <c r="BE880" s="355"/>
      <c r="BF880" s="355"/>
    </row>
    <row r="881" spans="1:58" ht="15.75" customHeight="1">
      <c r="A881" s="355"/>
      <c r="B881" s="355"/>
      <c r="C881" s="355"/>
      <c r="D881" s="355"/>
      <c r="E881" s="355"/>
      <c r="F881" s="355"/>
      <c r="G881" s="355"/>
      <c r="H881" s="355"/>
      <c r="I881" s="355"/>
      <c r="J881" s="355"/>
      <c r="K881" s="355"/>
      <c r="L881" s="355"/>
      <c r="M881" s="355"/>
      <c r="N881" s="355"/>
      <c r="O881" s="355"/>
      <c r="P881" s="355"/>
      <c r="Q881" s="355"/>
      <c r="R881" s="355"/>
      <c r="S881" s="355"/>
      <c r="T881" s="355"/>
      <c r="U881" s="355"/>
      <c r="V881" s="355"/>
      <c r="W881" s="355"/>
      <c r="X881" s="355"/>
      <c r="Y881" s="355"/>
      <c r="Z881" s="355"/>
      <c r="AA881" s="355"/>
      <c r="AB881" s="355"/>
      <c r="AC881" s="355"/>
      <c r="AD881" s="355"/>
      <c r="AE881" s="355"/>
      <c r="AF881" s="355"/>
      <c r="AG881" s="355"/>
      <c r="AH881" s="355"/>
      <c r="AI881" s="355"/>
      <c r="AJ881" s="355"/>
      <c r="AK881" s="355"/>
      <c r="AL881" s="355"/>
      <c r="AM881" s="355"/>
      <c r="AN881" s="355"/>
      <c r="AO881" s="355"/>
      <c r="AP881" s="355"/>
      <c r="AQ881" s="355"/>
      <c r="AR881" s="355"/>
      <c r="AS881" s="355"/>
      <c r="AT881" s="355"/>
      <c r="AU881" s="355"/>
      <c r="AV881" s="355"/>
      <c r="AW881" s="355"/>
      <c r="AX881" s="355"/>
      <c r="AY881" s="355"/>
      <c r="AZ881" s="355"/>
      <c r="BA881" s="355"/>
      <c r="BB881" s="355"/>
      <c r="BC881" s="355"/>
      <c r="BD881" s="355"/>
      <c r="BE881" s="355"/>
      <c r="BF881" s="355"/>
    </row>
    <row r="882" spans="1:58" ht="15.75" customHeight="1">
      <c r="A882" s="355"/>
      <c r="B882" s="355"/>
      <c r="C882" s="355"/>
      <c r="D882" s="355"/>
      <c r="E882" s="355"/>
      <c r="F882" s="355"/>
      <c r="G882" s="355"/>
      <c r="H882" s="355"/>
      <c r="I882" s="355"/>
      <c r="J882" s="355"/>
      <c r="K882" s="355"/>
      <c r="L882" s="355"/>
      <c r="M882" s="355"/>
      <c r="N882" s="355"/>
      <c r="O882" s="355"/>
      <c r="P882" s="355"/>
      <c r="Q882" s="355"/>
      <c r="R882" s="355"/>
      <c r="S882" s="355"/>
      <c r="T882" s="355"/>
      <c r="U882" s="355"/>
      <c r="V882" s="355"/>
      <c r="W882" s="355"/>
      <c r="X882" s="355"/>
      <c r="Y882" s="355"/>
      <c r="Z882" s="355"/>
      <c r="AA882" s="355"/>
      <c r="AB882" s="355"/>
      <c r="AC882" s="355"/>
      <c r="AD882" s="355"/>
      <c r="AE882" s="355"/>
      <c r="AF882" s="355"/>
      <c r="AG882" s="355"/>
      <c r="AH882" s="355"/>
      <c r="AI882" s="355"/>
      <c r="AJ882" s="355"/>
      <c r="AK882" s="355"/>
      <c r="AL882" s="355"/>
      <c r="AM882" s="355"/>
      <c r="AN882" s="355"/>
      <c r="AO882" s="355"/>
      <c r="AP882" s="355"/>
      <c r="AQ882" s="355"/>
      <c r="AR882" s="355"/>
      <c r="AS882" s="355"/>
      <c r="AT882" s="355"/>
      <c r="AU882" s="355"/>
      <c r="AV882" s="355"/>
      <c r="AW882" s="355"/>
      <c r="AX882" s="355"/>
      <c r="AY882" s="355"/>
      <c r="AZ882" s="355"/>
      <c r="BA882" s="355"/>
      <c r="BB882" s="355"/>
      <c r="BC882" s="355"/>
      <c r="BD882" s="355"/>
      <c r="BE882" s="355"/>
      <c r="BF882" s="355"/>
    </row>
    <row r="883" spans="1:58" ht="15.75" customHeight="1">
      <c r="A883" s="355"/>
      <c r="B883" s="355"/>
      <c r="C883" s="355"/>
      <c r="D883" s="355"/>
      <c r="E883" s="355"/>
      <c r="F883" s="355"/>
      <c r="G883" s="355"/>
      <c r="H883" s="355"/>
      <c r="I883" s="355"/>
      <c r="J883" s="355"/>
      <c r="K883" s="355"/>
      <c r="L883" s="355"/>
      <c r="M883" s="355"/>
      <c r="N883" s="355"/>
      <c r="O883" s="355"/>
      <c r="P883" s="355"/>
      <c r="Q883" s="355"/>
      <c r="R883" s="355"/>
      <c r="S883" s="355"/>
      <c r="T883" s="355"/>
      <c r="U883" s="355"/>
      <c r="V883" s="355"/>
      <c r="W883" s="355"/>
      <c r="X883" s="355"/>
      <c r="Y883" s="355"/>
      <c r="Z883" s="355"/>
      <c r="AA883" s="355"/>
      <c r="AB883" s="355"/>
      <c r="AC883" s="355"/>
      <c r="AD883" s="355"/>
      <c r="AE883" s="355"/>
      <c r="AF883" s="355"/>
      <c r="AG883" s="355"/>
      <c r="AH883" s="355"/>
      <c r="AI883" s="355"/>
      <c r="AJ883" s="355"/>
      <c r="AK883" s="355"/>
      <c r="AL883" s="355"/>
      <c r="AM883" s="355"/>
      <c r="AN883" s="355"/>
      <c r="AO883" s="355"/>
      <c r="AP883" s="355"/>
      <c r="AQ883" s="355"/>
      <c r="AR883" s="355"/>
      <c r="AS883" s="355"/>
      <c r="AT883" s="355"/>
      <c r="AU883" s="355"/>
      <c r="AV883" s="355"/>
      <c r="AW883" s="355"/>
      <c r="AX883" s="355"/>
      <c r="AY883" s="355"/>
      <c r="AZ883" s="355"/>
      <c r="BA883" s="355"/>
      <c r="BB883" s="355"/>
      <c r="BC883" s="355"/>
      <c r="BD883" s="355"/>
      <c r="BE883" s="355"/>
      <c r="BF883" s="355"/>
    </row>
    <row r="884" spans="1:58" ht="15.75" customHeight="1">
      <c r="A884" s="355"/>
      <c r="B884" s="355"/>
      <c r="C884" s="355"/>
      <c r="D884" s="355"/>
      <c r="E884" s="355"/>
      <c r="F884" s="355"/>
      <c r="G884" s="355"/>
      <c r="H884" s="355"/>
      <c r="I884" s="355"/>
      <c r="J884" s="355"/>
      <c r="K884" s="355"/>
      <c r="L884" s="355"/>
      <c r="M884" s="355"/>
      <c r="N884" s="355"/>
      <c r="O884" s="355"/>
      <c r="P884" s="355"/>
      <c r="Q884" s="355"/>
      <c r="R884" s="355"/>
      <c r="S884" s="355"/>
      <c r="T884" s="355"/>
      <c r="U884" s="355"/>
      <c r="V884" s="355"/>
      <c r="W884" s="355"/>
      <c r="X884" s="355"/>
      <c r="Y884" s="355"/>
      <c r="Z884" s="355"/>
      <c r="AA884" s="355"/>
      <c r="AB884" s="355"/>
      <c r="AC884" s="355"/>
      <c r="AD884" s="355"/>
      <c r="AE884" s="355"/>
      <c r="AF884" s="355"/>
      <c r="AG884" s="355"/>
      <c r="AH884" s="355"/>
      <c r="AI884" s="355"/>
      <c r="AJ884" s="355"/>
      <c r="AK884" s="355"/>
      <c r="AL884" s="355"/>
      <c r="AM884" s="355"/>
      <c r="AN884" s="355"/>
      <c r="AO884" s="355"/>
      <c r="AP884" s="355"/>
      <c r="AQ884" s="355"/>
      <c r="AR884" s="355"/>
      <c r="AS884" s="355"/>
      <c r="AT884" s="355"/>
      <c r="AU884" s="355"/>
      <c r="AV884" s="355"/>
      <c r="AW884" s="355"/>
      <c r="AX884" s="355"/>
      <c r="AY884" s="355"/>
      <c r="AZ884" s="355"/>
      <c r="BA884" s="355"/>
      <c r="BB884" s="355"/>
      <c r="BC884" s="355"/>
      <c r="BD884" s="355"/>
      <c r="BE884" s="355"/>
      <c r="BF884" s="355"/>
    </row>
    <row r="885" spans="1:58" ht="15.75" customHeight="1">
      <c r="A885" s="355"/>
      <c r="B885" s="355"/>
      <c r="C885" s="355"/>
      <c r="D885" s="355"/>
      <c r="E885" s="355"/>
      <c r="F885" s="355"/>
      <c r="G885" s="355"/>
      <c r="H885" s="355"/>
      <c r="I885" s="355"/>
      <c r="J885" s="355"/>
      <c r="K885" s="355"/>
      <c r="L885" s="355"/>
      <c r="M885" s="355"/>
      <c r="N885" s="355"/>
      <c r="O885" s="355"/>
      <c r="P885" s="355"/>
      <c r="Q885" s="355"/>
      <c r="R885" s="355"/>
      <c r="S885" s="355"/>
      <c r="T885" s="355"/>
      <c r="U885" s="355"/>
      <c r="V885" s="355"/>
      <c r="W885" s="355"/>
      <c r="X885" s="355"/>
      <c r="Y885" s="355"/>
      <c r="Z885" s="355"/>
      <c r="AA885" s="355"/>
      <c r="AB885" s="355"/>
      <c r="AC885" s="355"/>
      <c r="AD885" s="355"/>
      <c r="AE885" s="355"/>
      <c r="AF885" s="355"/>
      <c r="AG885" s="355"/>
      <c r="AH885" s="355"/>
      <c r="AI885" s="355"/>
      <c r="AJ885" s="355"/>
      <c r="AK885" s="355"/>
      <c r="AL885" s="355"/>
      <c r="AM885" s="355"/>
      <c r="AN885" s="355"/>
      <c r="AO885" s="355"/>
      <c r="AP885" s="355"/>
      <c r="AQ885" s="355"/>
      <c r="AR885" s="355"/>
      <c r="AS885" s="355"/>
      <c r="AT885" s="355"/>
      <c r="AU885" s="355"/>
      <c r="AV885" s="355"/>
      <c r="AW885" s="355"/>
      <c r="AX885" s="355"/>
      <c r="AY885" s="355"/>
      <c r="AZ885" s="355"/>
      <c r="BA885" s="355"/>
      <c r="BB885" s="355"/>
      <c r="BC885" s="355"/>
      <c r="BD885" s="355"/>
      <c r="BE885" s="355"/>
      <c r="BF885" s="355"/>
    </row>
    <row r="886" spans="1:58" ht="15.75" customHeight="1">
      <c r="A886" s="355"/>
      <c r="B886" s="355"/>
      <c r="C886" s="355"/>
      <c r="D886" s="355"/>
      <c r="E886" s="355"/>
      <c r="F886" s="355"/>
      <c r="G886" s="355"/>
      <c r="H886" s="355"/>
      <c r="I886" s="355"/>
      <c r="J886" s="355"/>
      <c r="K886" s="355"/>
      <c r="L886" s="355"/>
      <c r="M886" s="355"/>
      <c r="N886" s="355"/>
      <c r="O886" s="355"/>
      <c r="P886" s="355"/>
      <c r="Q886" s="355"/>
      <c r="R886" s="355"/>
      <c r="S886" s="355"/>
      <c r="T886" s="355"/>
      <c r="U886" s="355"/>
      <c r="V886" s="355"/>
      <c r="W886" s="355"/>
      <c r="X886" s="355"/>
      <c r="Y886" s="355"/>
      <c r="Z886" s="355"/>
      <c r="AA886" s="355"/>
      <c r="AB886" s="355"/>
      <c r="AC886" s="355"/>
      <c r="AD886" s="355"/>
      <c r="AE886" s="355"/>
      <c r="AF886" s="355"/>
      <c r="AG886" s="355"/>
      <c r="AH886" s="355"/>
      <c r="AI886" s="355"/>
      <c r="AJ886" s="355"/>
      <c r="AK886" s="355"/>
      <c r="AL886" s="355"/>
      <c r="AM886" s="355"/>
      <c r="AN886" s="355"/>
      <c r="AO886" s="355"/>
      <c r="AP886" s="355"/>
      <c r="AQ886" s="355"/>
      <c r="AR886" s="355"/>
      <c r="AS886" s="355"/>
      <c r="AT886" s="355"/>
      <c r="AU886" s="355"/>
      <c r="AV886" s="355"/>
      <c r="AW886" s="355"/>
      <c r="AX886" s="355"/>
      <c r="AY886" s="355"/>
      <c r="AZ886" s="355"/>
      <c r="BA886" s="355"/>
      <c r="BB886" s="355"/>
      <c r="BC886" s="355"/>
      <c r="BD886" s="355"/>
      <c r="BE886" s="355"/>
      <c r="BF886" s="355"/>
    </row>
    <row r="887" spans="1:58" ht="15.75" customHeight="1">
      <c r="A887" s="355"/>
      <c r="B887" s="355"/>
      <c r="C887" s="355"/>
      <c r="D887" s="355"/>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c r="AA887" s="355"/>
      <c r="AB887" s="355"/>
      <c r="AC887" s="355"/>
      <c r="AD887" s="355"/>
      <c r="AE887" s="355"/>
      <c r="AF887" s="355"/>
      <c r="AG887" s="355"/>
      <c r="AH887" s="355"/>
      <c r="AI887" s="355"/>
      <c r="AJ887" s="355"/>
      <c r="AK887" s="355"/>
      <c r="AL887" s="355"/>
      <c r="AM887" s="355"/>
      <c r="AN887" s="355"/>
      <c r="AO887" s="355"/>
      <c r="AP887" s="355"/>
      <c r="AQ887" s="355"/>
      <c r="AR887" s="355"/>
      <c r="AS887" s="355"/>
      <c r="AT887" s="355"/>
      <c r="AU887" s="355"/>
      <c r="AV887" s="355"/>
      <c r="AW887" s="355"/>
      <c r="AX887" s="355"/>
      <c r="AY887" s="355"/>
      <c r="AZ887" s="355"/>
      <c r="BA887" s="355"/>
      <c r="BB887" s="355"/>
      <c r="BC887" s="355"/>
      <c r="BD887" s="355"/>
      <c r="BE887" s="355"/>
      <c r="BF887" s="355"/>
    </row>
    <row r="888" spans="1:58" ht="15.75" customHeight="1">
      <c r="A888" s="355"/>
      <c r="B888" s="355"/>
      <c r="C888" s="355"/>
      <c r="D888" s="355"/>
      <c r="E888" s="355"/>
      <c r="F888" s="355"/>
      <c r="G888" s="355"/>
      <c r="H888" s="355"/>
      <c r="I888" s="355"/>
      <c r="J888" s="355"/>
      <c r="K888" s="355"/>
      <c r="L888" s="355"/>
      <c r="M888" s="355"/>
      <c r="N888" s="355"/>
      <c r="O888" s="355"/>
      <c r="P888" s="355"/>
      <c r="Q888" s="355"/>
      <c r="R888" s="355"/>
      <c r="S888" s="355"/>
      <c r="T888" s="355"/>
      <c r="U888" s="355"/>
      <c r="V888" s="355"/>
      <c r="W888" s="355"/>
      <c r="X888" s="355"/>
      <c r="Y888" s="355"/>
      <c r="Z888" s="355"/>
      <c r="AA888" s="355"/>
      <c r="AB888" s="355"/>
      <c r="AC888" s="355"/>
      <c r="AD888" s="355"/>
      <c r="AE888" s="355"/>
      <c r="AF888" s="355"/>
      <c r="AG888" s="355"/>
      <c r="AH888" s="355"/>
      <c r="AI888" s="355"/>
      <c r="AJ888" s="355"/>
      <c r="AK888" s="355"/>
      <c r="AL888" s="355"/>
      <c r="AM888" s="355"/>
      <c r="AN888" s="355"/>
      <c r="AO888" s="355"/>
      <c r="AP888" s="355"/>
      <c r="AQ888" s="355"/>
      <c r="AR888" s="355"/>
      <c r="AS888" s="355"/>
      <c r="AT888" s="355"/>
      <c r="AU888" s="355"/>
      <c r="AV888" s="355"/>
      <c r="AW888" s="355"/>
      <c r="AX888" s="355"/>
      <c r="AY888" s="355"/>
      <c r="AZ888" s="355"/>
      <c r="BA888" s="355"/>
      <c r="BB888" s="355"/>
      <c r="BC888" s="355"/>
      <c r="BD888" s="355"/>
      <c r="BE888" s="355"/>
      <c r="BF888" s="355"/>
    </row>
    <row r="889" spans="1:58" ht="15.75" customHeight="1">
      <c r="A889" s="355"/>
      <c r="B889" s="355"/>
      <c r="C889" s="355"/>
      <c r="D889" s="355"/>
      <c r="E889" s="355"/>
      <c r="F889" s="355"/>
      <c r="G889" s="355"/>
      <c r="H889" s="355"/>
      <c r="I889" s="355"/>
      <c r="J889" s="355"/>
      <c r="K889" s="355"/>
      <c r="L889" s="355"/>
      <c r="M889" s="355"/>
      <c r="N889" s="355"/>
      <c r="O889" s="355"/>
      <c r="P889" s="355"/>
      <c r="Q889" s="355"/>
      <c r="R889" s="355"/>
      <c r="S889" s="355"/>
      <c r="T889" s="355"/>
      <c r="U889" s="355"/>
      <c r="V889" s="355"/>
      <c r="W889" s="355"/>
      <c r="X889" s="355"/>
      <c r="Y889" s="355"/>
      <c r="Z889" s="355"/>
      <c r="AA889" s="355"/>
      <c r="AB889" s="355"/>
      <c r="AC889" s="355"/>
      <c r="AD889" s="355"/>
      <c r="AE889" s="355"/>
      <c r="AF889" s="355"/>
      <c r="AG889" s="355"/>
      <c r="AH889" s="355"/>
      <c r="AI889" s="355"/>
      <c r="AJ889" s="355"/>
      <c r="AK889" s="355"/>
      <c r="AL889" s="355"/>
      <c r="AM889" s="355"/>
      <c r="AN889" s="355"/>
      <c r="AO889" s="355"/>
      <c r="AP889" s="355"/>
      <c r="AQ889" s="355"/>
      <c r="AR889" s="355"/>
      <c r="AS889" s="355"/>
      <c r="AT889" s="355"/>
      <c r="AU889" s="355"/>
      <c r="AV889" s="355"/>
      <c r="AW889" s="355"/>
      <c r="AX889" s="355"/>
      <c r="AY889" s="355"/>
      <c r="AZ889" s="355"/>
      <c r="BA889" s="355"/>
      <c r="BB889" s="355"/>
      <c r="BC889" s="355"/>
      <c r="BD889" s="355"/>
      <c r="BE889" s="355"/>
      <c r="BF889" s="355"/>
    </row>
    <row r="890" spans="1:58" ht="15.75" customHeight="1">
      <c r="A890" s="355"/>
      <c r="B890" s="355"/>
      <c r="C890" s="355"/>
      <c r="D890" s="355"/>
      <c r="E890" s="355"/>
      <c r="F890" s="355"/>
      <c r="G890" s="355"/>
      <c r="H890" s="355"/>
      <c r="I890" s="355"/>
      <c r="J890" s="355"/>
      <c r="K890" s="355"/>
      <c r="L890" s="355"/>
      <c r="M890" s="355"/>
      <c r="N890" s="355"/>
      <c r="O890" s="355"/>
      <c r="P890" s="355"/>
      <c r="Q890" s="355"/>
      <c r="R890" s="355"/>
      <c r="S890" s="355"/>
      <c r="T890" s="355"/>
      <c r="U890" s="355"/>
      <c r="V890" s="355"/>
      <c r="W890" s="355"/>
      <c r="X890" s="355"/>
      <c r="Y890" s="355"/>
      <c r="Z890" s="355"/>
      <c r="AA890" s="355"/>
      <c r="AB890" s="355"/>
      <c r="AC890" s="355"/>
      <c r="AD890" s="355"/>
      <c r="AE890" s="355"/>
      <c r="AF890" s="355"/>
      <c r="AG890" s="355"/>
      <c r="AH890" s="355"/>
      <c r="AI890" s="355"/>
      <c r="AJ890" s="355"/>
      <c r="AK890" s="355"/>
      <c r="AL890" s="355"/>
      <c r="AM890" s="355"/>
      <c r="AN890" s="355"/>
      <c r="AO890" s="355"/>
      <c r="AP890" s="355"/>
      <c r="AQ890" s="355"/>
      <c r="AR890" s="355"/>
      <c r="AS890" s="355"/>
      <c r="AT890" s="355"/>
      <c r="AU890" s="355"/>
      <c r="AV890" s="355"/>
      <c r="AW890" s="355"/>
      <c r="AX890" s="355"/>
      <c r="AY890" s="355"/>
      <c r="AZ890" s="355"/>
      <c r="BA890" s="355"/>
      <c r="BB890" s="355"/>
      <c r="BC890" s="355"/>
      <c r="BD890" s="355"/>
      <c r="BE890" s="355"/>
      <c r="BF890" s="355"/>
    </row>
    <row r="891" spans="1:58" ht="15.75" customHeight="1">
      <c r="A891" s="355"/>
      <c r="B891" s="355"/>
      <c r="C891" s="355"/>
      <c r="D891" s="355"/>
      <c r="E891" s="355"/>
      <c r="F891" s="355"/>
      <c r="G891" s="355"/>
      <c r="H891" s="355"/>
      <c r="I891" s="355"/>
      <c r="J891" s="355"/>
      <c r="K891" s="355"/>
      <c r="L891" s="355"/>
      <c r="M891" s="355"/>
      <c r="N891" s="355"/>
      <c r="O891" s="355"/>
      <c r="P891" s="355"/>
      <c r="Q891" s="355"/>
      <c r="R891" s="355"/>
      <c r="S891" s="355"/>
      <c r="T891" s="355"/>
      <c r="U891" s="355"/>
      <c r="V891" s="355"/>
      <c r="W891" s="355"/>
      <c r="X891" s="355"/>
      <c r="Y891" s="355"/>
      <c r="Z891" s="355"/>
      <c r="AA891" s="355"/>
      <c r="AB891" s="355"/>
      <c r="AC891" s="355"/>
      <c r="AD891" s="355"/>
      <c r="AE891" s="355"/>
      <c r="AF891" s="355"/>
      <c r="AG891" s="355"/>
      <c r="AH891" s="355"/>
      <c r="AI891" s="355"/>
      <c r="AJ891" s="355"/>
      <c r="AK891" s="355"/>
      <c r="AL891" s="355"/>
      <c r="AM891" s="355"/>
      <c r="AN891" s="355"/>
      <c r="AO891" s="355"/>
      <c r="AP891" s="355"/>
      <c r="AQ891" s="355"/>
      <c r="AR891" s="355"/>
      <c r="AS891" s="355"/>
      <c r="AT891" s="355"/>
      <c r="AU891" s="355"/>
      <c r="AV891" s="355"/>
      <c r="AW891" s="355"/>
      <c r="AX891" s="355"/>
      <c r="AY891" s="355"/>
      <c r="AZ891" s="355"/>
      <c r="BA891" s="355"/>
      <c r="BB891" s="355"/>
      <c r="BC891" s="355"/>
      <c r="BD891" s="355"/>
      <c r="BE891" s="355"/>
      <c r="BF891" s="355"/>
    </row>
    <row r="892" spans="1:58" ht="15.75" customHeight="1">
      <c r="A892" s="355"/>
      <c r="B892" s="355"/>
      <c r="C892" s="355"/>
      <c r="D892" s="355"/>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c r="AA892" s="355"/>
      <c r="AB892" s="355"/>
      <c r="AC892" s="355"/>
      <c r="AD892" s="355"/>
      <c r="AE892" s="355"/>
      <c r="AF892" s="355"/>
      <c r="AG892" s="355"/>
      <c r="AH892" s="355"/>
      <c r="AI892" s="355"/>
      <c r="AJ892" s="355"/>
      <c r="AK892" s="355"/>
      <c r="AL892" s="355"/>
      <c r="AM892" s="355"/>
      <c r="AN892" s="355"/>
      <c r="AO892" s="355"/>
      <c r="AP892" s="355"/>
      <c r="AQ892" s="355"/>
      <c r="AR892" s="355"/>
      <c r="AS892" s="355"/>
      <c r="AT892" s="355"/>
      <c r="AU892" s="355"/>
      <c r="AV892" s="355"/>
      <c r="AW892" s="355"/>
      <c r="AX892" s="355"/>
      <c r="AY892" s="355"/>
      <c r="AZ892" s="355"/>
      <c r="BA892" s="355"/>
      <c r="BB892" s="355"/>
      <c r="BC892" s="355"/>
      <c r="BD892" s="355"/>
      <c r="BE892" s="355"/>
      <c r="BF892" s="355"/>
    </row>
    <row r="893" spans="1:58" ht="15.75" customHeight="1">
      <c r="A893" s="355"/>
      <c r="B893" s="355"/>
      <c r="C893" s="355"/>
      <c r="D893" s="355"/>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c r="AA893" s="355"/>
      <c r="AB893" s="355"/>
      <c r="AC893" s="355"/>
      <c r="AD893" s="355"/>
      <c r="AE893" s="355"/>
      <c r="AF893" s="355"/>
      <c r="AG893" s="355"/>
      <c r="AH893" s="355"/>
      <c r="AI893" s="355"/>
      <c r="AJ893" s="355"/>
      <c r="AK893" s="355"/>
      <c r="AL893" s="355"/>
      <c r="AM893" s="355"/>
      <c r="AN893" s="355"/>
      <c r="AO893" s="355"/>
      <c r="AP893" s="355"/>
      <c r="AQ893" s="355"/>
      <c r="AR893" s="355"/>
      <c r="AS893" s="355"/>
      <c r="AT893" s="355"/>
      <c r="AU893" s="355"/>
      <c r="AV893" s="355"/>
      <c r="AW893" s="355"/>
      <c r="AX893" s="355"/>
      <c r="AY893" s="355"/>
      <c r="AZ893" s="355"/>
      <c r="BA893" s="355"/>
      <c r="BB893" s="355"/>
      <c r="BC893" s="355"/>
      <c r="BD893" s="355"/>
      <c r="BE893" s="355"/>
      <c r="BF893" s="355"/>
    </row>
    <row r="894" spans="1:58" ht="15.75" customHeight="1">
      <c r="A894" s="355"/>
      <c r="B894" s="355"/>
      <c r="C894" s="355"/>
      <c r="D894" s="355"/>
      <c r="E894" s="355"/>
      <c r="F894" s="355"/>
      <c r="G894" s="355"/>
      <c r="H894" s="355"/>
      <c r="I894" s="355"/>
      <c r="J894" s="355"/>
      <c r="K894" s="355"/>
      <c r="L894" s="355"/>
      <c r="M894" s="355"/>
      <c r="N894" s="355"/>
      <c r="O894" s="355"/>
      <c r="P894" s="355"/>
      <c r="Q894" s="355"/>
      <c r="R894" s="355"/>
      <c r="S894" s="355"/>
      <c r="T894" s="355"/>
      <c r="U894" s="355"/>
      <c r="V894" s="355"/>
      <c r="W894" s="355"/>
      <c r="X894" s="355"/>
      <c r="Y894" s="355"/>
      <c r="Z894" s="355"/>
      <c r="AA894" s="355"/>
      <c r="AB894" s="355"/>
      <c r="AC894" s="355"/>
      <c r="AD894" s="355"/>
      <c r="AE894" s="355"/>
      <c r="AF894" s="355"/>
      <c r="AG894" s="355"/>
      <c r="AH894" s="355"/>
      <c r="AI894" s="355"/>
      <c r="AJ894" s="355"/>
      <c r="AK894" s="355"/>
      <c r="AL894" s="355"/>
      <c r="AM894" s="355"/>
      <c r="AN894" s="355"/>
      <c r="AO894" s="355"/>
      <c r="AP894" s="355"/>
      <c r="AQ894" s="355"/>
      <c r="AR894" s="355"/>
      <c r="AS894" s="355"/>
      <c r="AT894" s="355"/>
      <c r="AU894" s="355"/>
      <c r="AV894" s="355"/>
      <c r="AW894" s="355"/>
      <c r="AX894" s="355"/>
      <c r="AY894" s="355"/>
      <c r="AZ894" s="355"/>
      <c r="BA894" s="355"/>
      <c r="BB894" s="355"/>
      <c r="BC894" s="355"/>
      <c r="BD894" s="355"/>
      <c r="BE894" s="355"/>
      <c r="BF894" s="355"/>
    </row>
    <row r="895" spans="1:58" ht="15.75" customHeight="1">
      <c r="A895" s="355"/>
      <c r="B895" s="355"/>
      <c r="C895" s="355"/>
      <c r="D895" s="355"/>
      <c r="E895" s="355"/>
      <c r="F895" s="355"/>
      <c r="G895" s="355"/>
      <c r="H895" s="355"/>
      <c r="I895" s="355"/>
      <c r="J895" s="355"/>
      <c r="K895" s="355"/>
      <c r="L895" s="355"/>
      <c r="M895" s="355"/>
      <c r="N895" s="355"/>
      <c r="O895" s="355"/>
      <c r="P895" s="355"/>
      <c r="Q895" s="355"/>
      <c r="R895" s="355"/>
      <c r="S895" s="355"/>
      <c r="T895" s="355"/>
      <c r="U895" s="355"/>
      <c r="V895" s="355"/>
      <c r="W895" s="355"/>
      <c r="X895" s="355"/>
      <c r="Y895" s="355"/>
      <c r="Z895" s="355"/>
      <c r="AA895" s="355"/>
      <c r="AB895" s="355"/>
      <c r="AC895" s="355"/>
      <c r="AD895" s="355"/>
      <c r="AE895" s="355"/>
      <c r="AF895" s="355"/>
      <c r="AG895" s="355"/>
      <c r="AH895" s="355"/>
      <c r="AI895" s="355"/>
      <c r="AJ895" s="355"/>
      <c r="AK895" s="355"/>
      <c r="AL895" s="355"/>
      <c r="AM895" s="355"/>
      <c r="AN895" s="355"/>
      <c r="AO895" s="355"/>
      <c r="AP895" s="355"/>
      <c r="AQ895" s="355"/>
      <c r="AR895" s="355"/>
      <c r="AS895" s="355"/>
      <c r="AT895" s="355"/>
      <c r="AU895" s="355"/>
      <c r="AV895" s="355"/>
      <c r="AW895" s="355"/>
      <c r="AX895" s="355"/>
      <c r="AY895" s="355"/>
      <c r="AZ895" s="355"/>
      <c r="BA895" s="355"/>
      <c r="BB895" s="355"/>
      <c r="BC895" s="355"/>
      <c r="BD895" s="355"/>
      <c r="BE895" s="355"/>
      <c r="BF895" s="355"/>
    </row>
    <row r="896" spans="1:58" ht="15.75" customHeight="1">
      <c r="A896" s="355"/>
      <c r="B896" s="355"/>
      <c r="C896" s="355"/>
      <c r="D896" s="355"/>
      <c r="E896" s="355"/>
      <c r="F896" s="355"/>
      <c r="G896" s="355"/>
      <c r="H896" s="355"/>
      <c r="I896" s="355"/>
      <c r="J896" s="355"/>
      <c r="K896" s="355"/>
      <c r="L896" s="355"/>
      <c r="M896" s="355"/>
      <c r="N896" s="355"/>
      <c r="O896" s="355"/>
      <c r="P896" s="355"/>
      <c r="Q896" s="355"/>
      <c r="R896" s="355"/>
      <c r="S896" s="355"/>
      <c r="T896" s="355"/>
      <c r="U896" s="355"/>
      <c r="V896" s="355"/>
      <c r="W896" s="355"/>
      <c r="X896" s="355"/>
      <c r="Y896" s="355"/>
      <c r="Z896" s="355"/>
      <c r="AA896" s="355"/>
      <c r="AB896" s="355"/>
      <c r="AC896" s="355"/>
      <c r="AD896" s="355"/>
      <c r="AE896" s="355"/>
      <c r="AF896" s="355"/>
      <c r="AG896" s="355"/>
      <c r="AH896" s="355"/>
      <c r="AI896" s="355"/>
      <c r="AJ896" s="355"/>
      <c r="AK896" s="355"/>
      <c r="AL896" s="355"/>
      <c r="AM896" s="355"/>
      <c r="AN896" s="355"/>
      <c r="AO896" s="355"/>
      <c r="AP896" s="355"/>
      <c r="AQ896" s="355"/>
      <c r="AR896" s="355"/>
      <c r="AS896" s="355"/>
      <c r="AT896" s="355"/>
      <c r="AU896" s="355"/>
      <c r="AV896" s="355"/>
      <c r="AW896" s="355"/>
      <c r="AX896" s="355"/>
      <c r="AY896" s="355"/>
      <c r="AZ896" s="355"/>
      <c r="BA896" s="355"/>
      <c r="BB896" s="355"/>
      <c r="BC896" s="355"/>
      <c r="BD896" s="355"/>
      <c r="BE896" s="355"/>
      <c r="BF896" s="355"/>
    </row>
    <row r="897" spans="1:58" ht="15.75" customHeight="1">
      <c r="A897" s="355"/>
      <c r="B897" s="355"/>
      <c r="C897" s="355"/>
      <c r="D897" s="355"/>
      <c r="E897" s="355"/>
      <c r="F897" s="355"/>
      <c r="G897" s="355"/>
      <c r="H897" s="355"/>
      <c r="I897" s="355"/>
      <c r="J897" s="355"/>
      <c r="K897" s="355"/>
      <c r="L897" s="355"/>
      <c r="M897" s="355"/>
      <c r="N897" s="355"/>
      <c r="O897" s="355"/>
      <c r="P897" s="355"/>
      <c r="Q897" s="355"/>
      <c r="R897" s="355"/>
      <c r="S897" s="355"/>
      <c r="T897" s="355"/>
      <c r="U897" s="355"/>
      <c r="V897" s="355"/>
      <c r="W897" s="355"/>
      <c r="X897" s="355"/>
      <c r="Y897" s="355"/>
      <c r="Z897" s="355"/>
      <c r="AA897" s="355"/>
      <c r="AB897" s="355"/>
      <c r="AC897" s="355"/>
      <c r="AD897" s="355"/>
      <c r="AE897" s="355"/>
      <c r="AF897" s="355"/>
      <c r="AG897" s="355"/>
      <c r="AH897" s="355"/>
      <c r="AI897" s="355"/>
      <c r="AJ897" s="355"/>
      <c r="AK897" s="355"/>
      <c r="AL897" s="355"/>
      <c r="AM897" s="355"/>
      <c r="AN897" s="355"/>
      <c r="AO897" s="355"/>
      <c r="AP897" s="355"/>
      <c r="AQ897" s="355"/>
      <c r="AR897" s="355"/>
      <c r="AS897" s="355"/>
      <c r="AT897" s="355"/>
      <c r="AU897" s="355"/>
      <c r="AV897" s="355"/>
      <c r="AW897" s="355"/>
      <c r="AX897" s="355"/>
      <c r="AY897" s="355"/>
      <c r="AZ897" s="355"/>
      <c r="BA897" s="355"/>
      <c r="BB897" s="355"/>
      <c r="BC897" s="355"/>
      <c r="BD897" s="355"/>
      <c r="BE897" s="355"/>
      <c r="BF897" s="355"/>
    </row>
    <row r="898" spans="1:58" ht="15.75" customHeight="1">
      <c r="A898" s="355"/>
      <c r="B898" s="355"/>
      <c r="C898" s="355"/>
      <c r="D898" s="355"/>
      <c r="E898" s="355"/>
      <c r="F898" s="355"/>
      <c r="G898" s="355"/>
      <c r="H898" s="355"/>
      <c r="I898" s="355"/>
      <c r="J898" s="355"/>
      <c r="K898" s="355"/>
      <c r="L898" s="355"/>
      <c r="M898" s="355"/>
      <c r="N898" s="355"/>
      <c r="O898" s="355"/>
      <c r="P898" s="355"/>
      <c r="Q898" s="355"/>
      <c r="R898" s="355"/>
      <c r="S898" s="355"/>
      <c r="T898" s="355"/>
      <c r="U898" s="355"/>
      <c r="V898" s="355"/>
      <c r="W898" s="355"/>
      <c r="X898" s="355"/>
      <c r="Y898" s="355"/>
      <c r="Z898" s="355"/>
      <c r="AA898" s="355"/>
      <c r="AB898" s="355"/>
      <c r="AC898" s="355"/>
      <c r="AD898" s="355"/>
      <c r="AE898" s="355"/>
      <c r="AF898" s="355"/>
      <c r="AG898" s="355"/>
      <c r="AH898" s="355"/>
      <c r="AI898" s="355"/>
      <c r="AJ898" s="355"/>
      <c r="AK898" s="355"/>
      <c r="AL898" s="355"/>
      <c r="AM898" s="355"/>
      <c r="AN898" s="355"/>
      <c r="AO898" s="355"/>
      <c r="AP898" s="355"/>
      <c r="AQ898" s="355"/>
      <c r="AR898" s="355"/>
      <c r="AS898" s="355"/>
      <c r="AT898" s="355"/>
      <c r="AU898" s="355"/>
      <c r="AV898" s="355"/>
      <c r="AW898" s="355"/>
      <c r="AX898" s="355"/>
      <c r="AY898" s="355"/>
      <c r="AZ898" s="355"/>
      <c r="BA898" s="355"/>
      <c r="BB898" s="355"/>
      <c r="BC898" s="355"/>
      <c r="BD898" s="355"/>
      <c r="BE898" s="355"/>
      <c r="BF898" s="355"/>
    </row>
    <row r="899" spans="1:58" ht="15.75" customHeight="1">
      <c r="A899" s="355"/>
      <c r="B899" s="355"/>
      <c r="C899" s="355"/>
      <c r="D899" s="355"/>
      <c r="E899" s="355"/>
      <c r="F899" s="355"/>
      <c r="G899" s="355"/>
      <c r="H899" s="355"/>
      <c r="I899" s="355"/>
      <c r="J899" s="355"/>
      <c r="K899" s="355"/>
      <c r="L899" s="355"/>
      <c r="M899" s="355"/>
      <c r="N899" s="355"/>
      <c r="O899" s="355"/>
      <c r="P899" s="355"/>
      <c r="Q899" s="355"/>
      <c r="R899" s="355"/>
      <c r="S899" s="355"/>
      <c r="T899" s="355"/>
      <c r="U899" s="355"/>
      <c r="V899" s="355"/>
      <c r="W899" s="355"/>
      <c r="X899" s="355"/>
      <c r="Y899" s="355"/>
      <c r="Z899" s="355"/>
      <c r="AA899" s="355"/>
      <c r="AB899" s="355"/>
      <c r="AC899" s="355"/>
      <c r="AD899" s="355"/>
      <c r="AE899" s="355"/>
      <c r="AF899" s="355"/>
      <c r="AG899" s="355"/>
      <c r="AH899" s="355"/>
      <c r="AI899" s="355"/>
      <c r="AJ899" s="355"/>
      <c r="AK899" s="355"/>
      <c r="AL899" s="355"/>
      <c r="AM899" s="355"/>
      <c r="AN899" s="355"/>
      <c r="AO899" s="355"/>
      <c r="AP899" s="355"/>
      <c r="AQ899" s="355"/>
      <c r="AR899" s="355"/>
      <c r="AS899" s="355"/>
      <c r="AT899" s="355"/>
      <c r="AU899" s="355"/>
      <c r="AV899" s="355"/>
      <c r="AW899" s="355"/>
      <c r="AX899" s="355"/>
      <c r="AY899" s="355"/>
      <c r="AZ899" s="355"/>
      <c r="BA899" s="355"/>
      <c r="BB899" s="355"/>
      <c r="BC899" s="355"/>
      <c r="BD899" s="355"/>
      <c r="BE899" s="355"/>
      <c r="BF899" s="355"/>
    </row>
    <row r="900" spans="1:58" ht="15.75" customHeight="1">
      <c r="A900" s="355"/>
      <c r="B900" s="355"/>
      <c r="C900" s="355"/>
      <c r="D900" s="355"/>
      <c r="E900" s="355"/>
      <c r="F900" s="355"/>
      <c r="G900" s="355"/>
      <c r="H900" s="355"/>
      <c r="I900" s="355"/>
      <c r="J900" s="355"/>
      <c r="K900" s="355"/>
      <c r="L900" s="355"/>
      <c r="M900" s="355"/>
      <c r="N900" s="355"/>
      <c r="O900" s="355"/>
      <c r="P900" s="355"/>
      <c r="Q900" s="355"/>
      <c r="R900" s="355"/>
      <c r="S900" s="355"/>
      <c r="T900" s="355"/>
      <c r="U900" s="355"/>
      <c r="V900" s="355"/>
      <c r="W900" s="355"/>
      <c r="X900" s="355"/>
      <c r="Y900" s="355"/>
      <c r="Z900" s="355"/>
      <c r="AA900" s="355"/>
      <c r="AB900" s="355"/>
      <c r="AC900" s="355"/>
      <c r="AD900" s="355"/>
      <c r="AE900" s="355"/>
      <c r="AF900" s="355"/>
      <c r="AG900" s="355"/>
      <c r="AH900" s="355"/>
      <c r="AI900" s="355"/>
      <c r="AJ900" s="355"/>
      <c r="AK900" s="355"/>
      <c r="AL900" s="355"/>
      <c r="AM900" s="355"/>
      <c r="AN900" s="355"/>
      <c r="AO900" s="355"/>
      <c r="AP900" s="355"/>
      <c r="AQ900" s="355"/>
      <c r="AR900" s="355"/>
      <c r="AS900" s="355"/>
      <c r="AT900" s="355"/>
      <c r="AU900" s="355"/>
      <c r="AV900" s="355"/>
      <c r="AW900" s="355"/>
      <c r="AX900" s="355"/>
      <c r="AY900" s="355"/>
      <c r="AZ900" s="355"/>
      <c r="BA900" s="355"/>
      <c r="BB900" s="355"/>
      <c r="BC900" s="355"/>
      <c r="BD900" s="355"/>
      <c r="BE900" s="355"/>
      <c r="BF900" s="355"/>
    </row>
    <row r="901" spans="1:58" ht="15.75" customHeight="1">
      <c r="A901" s="355"/>
      <c r="B901" s="355"/>
      <c r="C901" s="355"/>
      <c r="D901" s="355"/>
      <c r="E901" s="355"/>
      <c r="F901" s="355"/>
      <c r="G901" s="355"/>
      <c r="H901" s="355"/>
      <c r="I901" s="355"/>
      <c r="J901" s="355"/>
      <c r="K901" s="355"/>
      <c r="L901" s="355"/>
      <c r="M901" s="355"/>
      <c r="N901" s="355"/>
      <c r="O901" s="355"/>
      <c r="P901" s="355"/>
      <c r="Q901" s="355"/>
      <c r="R901" s="355"/>
      <c r="S901" s="355"/>
      <c r="T901" s="355"/>
      <c r="U901" s="355"/>
      <c r="V901" s="355"/>
      <c r="W901" s="355"/>
      <c r="X901" s="355"/>
      <c r="Y901" s="355"/>
      <c r="Z901" s="355"/>
      <c r="AA901" s="355"/>
      <c r="AB901" s="355"/>
      <c r="AC901" s="355"/>
      <c r="AD901" s="355"/>
      <c r="AE901" s="355"/>
      <c r="AF901" s="355"/>
      <c r="AG901" s="355"/>
      <c r="AH901" s="355"/>
      <c r="AI901" s="355"/>
      <c r="AJ901" s="355"/>
      <c r="AK901" s="355"/>
      <c r="AL901" s="355"/>
      <c r="AM901" s="355"/>
      <c r="AN901" s="355"/>
      <c r="AO901" s="355"/>
      <c r="AP901" s="355"/>
      <c r="AQ901" s="355"/>
      <c r="AR901" s="355"/>
      <c r="AS901" s="355"/>
      <c r="AT901" s="355"/>
      <c r="AU901" s="355"/>
      <c r="AV901" s="355"/>
      <c r="AW901" s="355"/>
      <c r="AX901" s="355"/>
      <c r="AY901" s="355"/>
      <c r="AZ901" s="355"/>
      <c r="BA901" s="355"/>
      <c r="BB901" s="355"/>
      <c r="BC901" s="355"/>
      <c r="BD901" s="355"/>
      <c r="BE901" s="355"/>
      <c r="BF901" s="355"/>
    </row>
    <row r="902" spans="1:58" ht="15.75" customHeight="1">
      <c r="A902" s="355"/>
      <c r="B902" s="355"/>
      <c r="C902" s="355"/>
      <c r="D902" s="355"/>
      <c r="E902" s="355"/>
      <c r="F902" s="355"/>
      <c r="G902" s="355"/>
      <c r="H902" s="355"/>
      <c r="I902" s="355"/>
      <c r="J902" s="355"/>
      <c r="K902" s="355"/>
      <c r="L902" s="355"/>
      <c r="M902" s="355"/>
      <c r="N902" s="355"/>
      <c r="O902" s="355"/>
      <c r="P902" s="355"/>
      <c r="Q902" s="355"/>
      <c r="R902" s="355"/>
      <c r="S902" s="355"/>
      <c r="T902" s="355"/>
      <c r="U902" s="355"/>
      <c r="V902" s="355"/>
      <c r="W902" s="355"/>
      <c r="X902" s="355"/>
      <c r="Y902" s="355"/>
      <c r="Z902" s="355"/>
      <c r="AA902" s="355"/>
      <c r="AB902" s="355"/>
      <c r="AC902" s="355"/>
      <c r="AD902" s="355"/>
      <c r="AE902" s="355"/>
      <c r="AF902" s="355"/>
      <c r="AG902" s="355"/>
      <c r="AH902" s="355"/>
      <c r="AI902" s="355"/>
      <c r="AJ902" s="355"/>
      <c r="AK902" s="355"/>
      <c r="AL902" s="355"/>
      <c r="AM902" s="355"/>
      <c r="AN902" s="355"/>
      <c r="AO902" s="355"/>
      <c r="AP902" s="355"/>
      <c r="AQ902" s="355"/>
      <c r="AR902" s="355"/>
      <c r="AS902" s="355"/>
      <c r="AT902" s="355"/>
      <c r="AU902" s="355"/>
      <c r="AV902" s="355"/>
      <c r="AW902" s="355"/>
      <c r="AX902" s="355"/>
      <c r="AY902" s="355"/>
      <c r="AZ902" s="355"/>
      <c r="BA902" s="355"/>
      <c r="BB902" s="355"/>
      <c r="BC902" s="355"/>
      <c r="BD902" s="355"/>
      <c r="BE902" s="355"/>
      <c r="BF902" s="355"/>
    </row>
    <row r="903" spans="1:58" ht="15.75" customHeight="1">
      <c r="A903" s="355"/>
      <c r="B903" s="355"/>
      <c r="C903" s="355"/>
      <c r="D903" s="355"/>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355"/>
      <c r="AB903" s="355"/>
      <c r="AC903" s="355"/>
      <c r="AD903" s="355"/>
      <c r="AE903" s="355"/>
      <c r="AF903" s="355"/>
      <c r="AG903" s="355"/>
      <c r="AH903" s="355"/>
      <c r="AI903" s="355"/>
      <c r="AJ903" s="355"/>
      <c r="AK903" s="355"/>
      <c r="AL903" s="355"/>
      <c r="AM903" s="355"/>
      <c r="AN903" s="355"/>
      <c r="AO903" s="355"/>
      <c r="AP903" s="355"/>
      <c r="AQ903" s="355"/>
      <c r="AR903" s="355"/>
      <c r="AS903" s="355"/>
      <c r="AT903" s="355"/>
      <c r="AU903" s="355"/>
      <c r="AV903" s="355"/>
      <c r="AW903" s="355"/>
      <c r="AX903" s="355"/>
      <c r="AY903" s="355"/>
      <c r="AZ903" s="355"/>
      <c r="BA903" s="355"/>
      <c r="BB903" s="355"/>
      <c r="BC903" s="355"/>
      <c r="BD903" s="355"/>
      <c r="BE903" s="355"/>
      <c r="BF903" s="355"/>
    </row>
    <row r="904" spans="1:58" ht="15.75" customHeight="1">
      <c r="A904" s="355"/>
      <c r="B904" s="355"/>
      <c r="C904" s="355"/>
      <c r="D904" s="355"/>
      <c r="E904" s="355"/>
      <c r="F904" s="355"/>
      <c r="G904" s="355"/>
      <c r="H904" s="355"/>
      <c r="I904" s="355"/>
      <c r="J904" s="355"/>
      <c r="K904" s="355"/>
      <c r="L904" s="355"/>
      <c r="M904" s="355"/>
      <c r="N904" s="355"/>
      <c r="O904" s="355"/>
      <c r="P904" s="355"/>
      <c r="Q904" s="355"/>
      <c r="R904" s="355"/>
      <c r="S904" s="355"/>
      <c r="T904" s="355"/>
      <c r="U904" s="355"/>
      <c r="V904" s="355"/>
      <c r="W904" s="355"/>
      <c r="X904" s="355"/>
      <c r="Y904" s="355"/>
      <c r="Z904" s="355"/>
      <c r="AA904" s="355"/>
      <c r="AB904" s="355"/>
      <c r="AC904" s="355"/>
      <c r="AD904" s="355"/>
      <c r="AE904" s="355"/>
      <c r="AF904" s="355"/>
      <c r="AG904" s="355"/>
      <c r="AH904" s="355"/>
      <c r="AI904" s="355"/>
      <c r="AJ904" s="355"/>
      <c r="AK904" s="355"/>
      <c r="AL904" s="355"/>
      <c r="AM904" s="355"/>
      <c r="AN904" s="355"/>
      <c r="AO904" s="355"/>
      <c r="AP904" s="355"/>
      <c r="AQ904" s="355"/>
      <c r="AR904" s="355"/>
      <c r="AS904" s="355"/>
      <c r="AT904" s="355"/>
      <c r="AU904" s="355"/>
      <c r="AV904" s="355"/>
      <c r="AW904" s="355"/>
      <c r="AX904" s="355"/>
      <c r="AY904" s="355"/>
      <c r="AZ904" s="355"/>
      <c r="BA904" s="355"/>
      <c r="BB904" s="355"/>
      <c r="BC904" s="355"/>
      <c r="BD904" s="355"/>
      <c r="BE904" s="355"/>
      <c r="BF904" s="355"/>
    </row>
    <row r="905" spans="1:58" ht="15.75" customHeight="1">
      <c r="A905" s="355"/>
      <c r="B905" s="355"/>
      <c r="C905" s="355"/>
      <c r="D905" s="355"/>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c r="AA905" s="355"/>
      <c r="AB905" s="355"/>
      <c r="AC905" s="355"/>
      <c r="AD905" s="355"/>
      <c r="AE905" s="355"/>
      <c r="AF905" s="355"/>
      <c r="AG905" s="355"/>
      <c r="AH905" s="355"/>
      <c r="AI905" s="355"/>
      <c r="AJ905" s="355"/>
      <c r="AK905" s="355"/>
      <c r="AL905" s="355"/>
      <c r="AM905" s="355"/>
      <c r="AN905" s="355"/>
      <c r="AO905" s="355"/>
      <c r="AP905" s="355"/>
      <c r="AQ905" s="355"/>
      <c r="AR905" s="355"/>
      <c r="AS905" s="355"/>
      <c r="AT905" s="355"/>
      <c r="AU905" s="355"/>
      <c r="AV905" s="355"/>
      <c r="AW905" s="355"/>
      <c r="AX905" s="355"/>
      <c r="AY905" s="355"/>
      <c r="AZ905" s="355"/>
      <c r="BA905" s="355"/>
      <c r="BB905" s="355"/>
      <c r="BC905" s="355"/>
      <c r="BD905" s="355"/>
      <c r="BE905" s="355"/>
      <c r="BF905" s="355"/>
    </row>
    <row r="906" spans="1:58" ht="15.75" customHeight="1">
      <c r="A906" s="355"/>
      <c r="B906" s="355"/>
      <c r="C906" s="355"/>
      <c r="D906" s="355"/>
      <c r="E906" s="355"/>
      <c r="F906" s="355"/>
      <c r="G906" s="355"/>
      <c r="H906" s="355"/>
      <c r="I906" s="355"/>
      <c r="J906" s="355"/>
      <c r="K906" s="355"/>
      <c r="L906" s="355"/>
      <c r="M906" s="355"/>
      <c r="N906" s="355"/>
      <c r="O906" s="355"/>
      <c r="P906" s="355"/>
      <c r="Q906" s="355"/>
      <c r="R906" s="355"/>
      <c r="S906" s="355"/>
      <c r="T906" s="355"/>
      <c r="U906" s="355"/>
      <c r="V906" s="355"/>
      <c r="W906" s="355"/>
      <c r="X906" s="355"/>
      <c r="Y906" s="355"/>
      <c r="Z906" s="355"/>
      <c r="AA906" s="355"/>
      <c r="AB906" s="355"/>
      <c r="AC906" s="355"/>
      <c r="AD906" s="355"/>
      <c r="AE906" s="355"/>
      <c r="AF906" s="355"/>
      <c r="AG906" s="355"/>
      <c r="AH906" s="355"/>
      <c r="AI906" s="355"/>
      <c r="AJ906" s="355"/>
      <c r="AK906" s="355"/>
      <c r="AL906" s="355"/>
      <c r="AM906" s="355"/>
      <c r="AN906" s="355"/>
      <c r="AO906" s="355"/>
      <c r="AP906" s="355"/>
      <c r="AQ906" s="355"/>
      <c r="AR906" s="355"/>
      <c r="AS906" s="355"/>
      <c r="AT906" s="355"/>
      <c r="AU906" s="355"/>
      <c r="AV906" s="355"/>
      <c r="AW906" s="355"/>
      <c r="AX906" s="355"/>
      <c r="AY906" s="355"/>
      <c r="AZ906" s="355"/>
      <c r="BA906" s="355"/>
      <c r="BB906" s="355"/>
      <c r="BC906" s="355"/>
      <c r="BD906" s="355"/>
      <c r="BE906" s="355"/>
      <c r="BF906" s="355"/>
    </row>
    <row r="907" spans="1:58" ht="15.75" customHeight="1">
      <c r="A907" s="355"/>
      <c r="B907" s="355"/>
      <c r="C907" s="355"/>
      <c r="D907" s="355"/>
      <c r="E907" s="355"/>
      <c r="F907" s="355"/>
      <c r="G907" s="355"/>
      <c r="H907" s="355"/>
      <c r="I907" s="355"/>
      <c r="J907" s="355"/>
      <c r="K907" s="355"/>
      <c r="L907" s="355"/>
      <c r="M907" s="355"/>
      <c r="N907" s="355"/>
      <c r="O907" s="355"/>
      <c r="P907" s="355"/>
      <c r="Q907" s="355"/>
      <c r="R907" s="355"/>
      <c r="S907" s="355"/>
      <c r="T907" s="355"/>
      <c r="U907" s="355"/>
      <c r="V907" s="355"/>
      <c r="W907" s="355"/>
      <c r="X907" s="355"/>
      <c r="Y907" s="355"/>
      <c r="Z907" s="355"/>
      <c r="AA907" s="355"/>
      <c r="AB907" s="355"/>
      <c r="AC907" s="355"/>
      <c r="AD907" s="355"/>
      <c r="AE907" s="355"/>
      <c r="AF907" s="355"/>
      <c r="AG907" s="355"/>
      <c r="AH907" s="355"/>
      <c r="AI907" s="355"/>
      <c r="AJ907" s="355"/>
      <c r="AK907" s="355"/>
      <c r="AL907" s="355"/>
      <c r="AM907" s="355"/>
      <c r="AN907" s="355"/>
      <c r="AO907" s="355"/>
      <c r="AP907" s="355"/>
      <c r="AQ907" s="355"/>
      <c r="AR907" s="355"/>
      <c r="AS907" s="355"/>
      <c r="AT907" s="355"/>
      <c r="AU907" s="355"/>
      <c r="AV907" s="355"/>
      <c r="AW907" s="355"/>
      <c r="AX907" s="355"/>
      <c r="AY907" s="355"/>
      <c r="AZ907" s="355"/>
      <c r="BA907" s="355"/>
      <c r="BB907" s="355"/>
      <c r="BC907" s="355"/>
      <c r="BD907" s="355"/>
      <c r="BE907" s="355"/>
      <c r="BF907" s="355"/>
    </row>
    <row r="908" spans="1:58" ht="15.75" customHeight="1">
      <c r="A908" s="355"/>
      <c r="B908" s="355"/>
      <c r="C908" s="355"/>
      <c r="D908" s="355"/>
      <c r="E908" s="355"/>
      <c r="F908" s="355"/>
      <c r="G908" s="355"/>
      <c r="H908" s="355"/>
      <c r="I908" s="355"/>
      <c r="J908" s="355"/>
      <c r="K908" s="355"/>
      <c r="L908" s="355"/>
      <c r="M908" s="355"/>
      <c r="N908" s="355"/>
      <c r="O908" s="355"/>
      <c r="P908" s="355"/>
      <c r="Q908" s="355"/>
      <c r="R908" s="355"/>
      <c r="S908" s="355"/>
      <c r="T908" s="355"/>
      <c r="U908" s="355"/>
      <c r="V908" s="355"/>
      <c r="W908" s="355"/>
      <c r="X908" s="355"/>
      <c r="Y908" s="355"/>
      <c r="Z908" s="355"/>
      <c r="AA908" s="355"/>
      <c r="AB908" s="355"/>
      <c r="AC908" s="355"/>
      <c r="AD908" s="355"/>
      <c r="AE908" s="355"/>
      <c r="AF908" s="355"/>
      <c r="AG908" s="355"/>
      <c r="AH908" s="355"/>
      <c r="AI908" s="355"/>
      <c r="AJ908" s="355"/>
      <c r="AK908" s="355"/>
      <c r="AL908" s="355"/>
      <c r="AM908" s="355"/>
      <c r="AN908" s="355"/>
      <c r="AO908" s="355"/>
      <c r="AP908" s="355"/>
      <c r="AQ908" s="355"/>
      <c r="AR908" s="355"/>
      <c r="AS908" s="355"/>
      <c r="AT908" s="355"/>
      <c r="AU908" s="355"/>
      <c r="AV908" s="355"/>
      <c r="AW908" s="355"/>
      <c r="AX908" s="355"/>
      <c r="AY908" s="355"/>
      <c r="AZ908" s="355"/>
      <c r="BA908" s="355"/>
      <c r="BB908" s="355"/>
      <c r="BC908" s="355"/>
      <c r="BD908" s="355"/>
      <c r="BE908" s="355"/>
      <c r="BF908" s="355"/>
    </row>
    <row r="909" spans="1:58" ht="15.75" customHeight="1">
      <c r="A909" s="355"/>
      <c r="B909" s="355"/>
      <c r="C909" s="355"/>
      <c r="D909" s="355"/>
      <c r="E909" s="355"/>
      <c r="F909" s="355"/>
      <c r="G909" s="355"/>
      <c r="H909" s="355"/>
      <c r="I909" s="355"/>
      <c r="J909" s="355"/>
      <c r="K909" s="355"/>
      <c r="L909" s="355"/>
      <c r="M909" s="355"/>
      <c r="N909" s="355"/>
      <c r="O909" s="355"/>
      <c r="P909" s="355"/>
      <c r="Q909" s="355"/>
      <c r="R909" s="355"/>
      <c r="S909" s="355"/>
      <c r="T909" s="355"/>
      <c r="U909" s="355"/>
      <c r="V909" s="355"/>
      <c r="W909" s="355"/>
      <c r="X909" s="355"/>
      <c r="Y909" s="355"/>
      <c r="Z909" s="355"/>
      <c r="AA909" s="355"/>
      <c r="AB909" s="355"/>
      <c r="AC909" s="355"/>
      <c r="AD909" s="355"/>
      <c r="AE909" s="355"/>
      <c r="AF909" s="355"/>
      <c r="AG909" s="355"/>
      <c r="AH909" s="355"/>
      <c r="AI909" s="355"/>
      <c r="AJ909" s="355"/>
      <c r="AK909" s="355"/>
      <c r="AL909" s="355"/>
      <c r="AM909" s="355"/>
      <c r="AN909" s="355"/>
      <c r="AO909" s="355"/>
      <c r="AP909" s="355"/>
      <c r="AQ909" s="355"/>
      <c r="AR909" s="355"/>
      <c r="AS909" s="355"/>
      <c r="AT909" s="355"/>
      <c r="AU909" s="355"/>
      <c r="AV909" s="355"/>
      <c r="AW909" s="355"/>
      <c r="AX909" s="355"/>
      <c r="AY909" s="355"/>
      <c r="AZ909" s="355"/>
      <c r="BA909" s="355"/>
      <c r="BB909" s="355"/>
      <c r="BC909" s="355"/>
      <c r="BD909" s="355"/>
      <c r="BE909" s="355"/>
      <c r="BF909" s="355"/>
    </row>
    <row r="910" spans="1:58" ht="15.75" customHeight="1">
      <c r="A910" s="355"/>
      <c r="B910" s="355"/>
      <c r="C910" s="355"/>
      <c r="D910" s="355"/>
      <c r="E910" s="355"/>
      <c r="F910" s="355"/>
      <c r="G910" s="355"/>
      <c r="H910" s="355"/>
      <c r="I910" s="355"/>
      <c r="J910" s="355"/>
      <c r="K910" s="355"/>
      <c r="L910" s="355"/>
      <c r="M910" s="355"/>
      <c r="N910" s="355"/>
      <c r="O910" s="355"/>
      <c r="P910" s="355"/>
      <c r="Q910" s="355"/>
      <c r="R910" s="355"/>
      <c r="S910" s="355"/>
      <c r="T910" s="355"/>
      <c r="U910" s="355"/>
      <c r="V910" s="355"/>
      <c r="W910" s="355"/>
      <c r="X910" s="355"/>
      <c r="Y910" s="355"/>
      <c r="Z910" s="355"/>
      <c r="AA910" s="355"/>
      <c r="AB910" s="355"/>
      <c r="AC910" s="355"/>
      <c r="AD910" s="355"/>
      <c r="AE910" s="355"/>
      <c r="AF910" s="355"/>
      <c r="AG910" s="355"/>
      <c r="AH910" s="355"/>
      <c r="AI910" s="355"/>
      <c r="AJ910" s="355"/>
      <c r="AK910" s="355"/>
      <c r="AL910" s="355"/>
      <c r="AM910" s="355"/>
      <c r="AN910" s="355"/>
      <c r="AO910" s="355"/>
      <c r="AP910" s="355"/>
      <c r="AQ910" s="355"/>
      <c r="AR910" s="355"/>
      <c r="AS910" s="355"/>
      <c r="AT910" s="355"/>
      <c r="AU910" s="355"/>
      <c r="AV910" s="355"/>
      <c r="AW910" s="355"/>
      <c r="AX910" s="355"/>
      <c r="AY910" s="355"/>
      <c r="AZ910" s="355"/>
      <c r="BA910" s="355"/>
      <c r="BB910" s="355"/>
      <c r="BC910" s="355"/>
      <c r="BD910" s="355"/>
      <c r="BE910" s="355"/>
      <c r="BF910" s="355"/>
    </row>
    <row r="911" spans="1:58" ht="15.75" customHeight="1">
      <c r="A911" s="355"/>
      <c r="B911" s="355"/>
      <c r="C911" s="355"/>
      <c r="D911" s="355"/>
      <c r="E911" s="355"/>
      <c r="F911" s="355"/>
      <c r="G911" s="355"/>
      <c r="H911" s="355"/>
      <c r="I911" s="355"/>
      <c r="J911" s="355"/>
      <c r="K911" s="355"/>
      <c r="L911" s="355"/>
      <c r="M911" s="355"/>
      <c r="N911" s="355"/>
      <c r="O911" s="355"/>
      <c r="P911" s="355"/>
      <c r="Q911" s="355"/>
      <c r="R911" s="355"/>
      <c r="S911" s="355"/>
      <c r="T911" s="355"/>
      <c r="U911" s="355"/>
      <c r="V911" s="355"/>
      <c r="W911" s="355"/>
      <c r="X911" s="355"/>
      <c r="Y911" s="355"/>
      <c r="Z911" s="355"/>
      <c r="AA911" s="355"/>
      <c r="AB911" s="355"/>
      <c r="AC911" s="355"/>
      <c r="AD911" s="355"/>
      <c r="AE911" s="355"/>
      <c r="AF911" s="355"/>
      <c r="AG911" s="355"/>
      <c r="AH911" s="355"/>
      <c r="AI911" s="355"/>
      <c r="AJ911" s="355"/>
      <c r="AK911" s="355"/>
      <c r="AL911" s="355"/>
      <c r="AM911" s="355"/>
      <c r="AN911" s="355"/>
      <c r="AO911" s="355"/>
      <c r="AP911" s="355"/>
      <c r="AQ911" s="355"/>
      <c r="AR911" s="355"/>
      <c r="AS911" s="355"/>
      <c r="AT911" s="355"/>
      <c r="AU911" s="355"/>
      <c r="AV911" s="355"/>
      <c r="AW911" s="355"/>
      <c r="AX911" s="355"/>
      <c r="AY911" s="355"/>
      <c r="AZ911" s="355"/>
      <c r="BA911" s="355"/>
      <c r="BB911" s="355"/>
      <c r="BC911" s="355"/>
      <c r="BD911" s="355"/>
      <c r="BE911" s="355"/>
      <c r="BF911" s="355"/>
    </row>
    <row r="912" spans="1:58" ht="15.75" customHeight="1">
      <c r="A912" s="355"/>
      <c r="B912" s="355"/>
      <c r="C912" s="355"/>
      <c r="D912" s="355"/>
      <c r="E912" s="355"/>
      <c r="F912" s="355"/>
      <c r="G912" s="355"/>
      <c r="H912" s="355"/>
      <c r="I912" s="355"/>
      <c r="J912" s="355"/>
      <c r="K912" s="355"/>
      <c r="L912" s="355"/>
      <c r="M912" s="355"/>
      <c r="N912" s="355"/>
      <c r="O912" s="355"/>
      <c r="P912" s="355"/>
      <c r="Q912" s="355"/>
      <c r="R912" s="355"/>
      <c r="S912" s="355"/>
      <c r="T912" s="355"/>
      <c r="U912" s="355"/>
      <c r="V912" s="355"/>
      <c r="W912" s="355"/>
      <c r="X912" s="355"/>
      <c r="Y912" s="355"/>
      <c r="Z912" s="355"/>
      <c r="AA912" s="355"/>
      <c r="AB912" s="355"/>
      <c r="AC912" s="355"/>
      <c r="AD912" s="355"/>
      <c r="AE912" s="355"/>
      <c r="AF912" s="355"/>
      <c r="AG912" s="355"/>
      <c r="AH912" s="355"/>
      <c r="AI912" s="355"/>
      <c r="AJ912" s="355"/>
      <c r="AK912" s="355"/>
      <c r="AL912" s="355"/>
      <c r="AM912" s="355"/>
      <c r="AN912" s="355"/>
      <c r="AO912" s="355"/>
      <c r="AP912" s="355"/>
      <c r="AQ912" s="355"/>
      <c r="AR912" s="355"/>
      <c r="AS912" s="355"/>
      <c r="AT912" s="355"/>
      <c r="AU912" s="355"/>
      <c r="AV912" s="355"/>
      <c r="AW912" s="355"/>
      <c r="AX912" s="355"/>
      <c r="AY912" s="355"/>
      <c r="AZ912" s="355"/>
      <c r="BA912" s="355"/>
      <c r="BB912" s="355"/>
      <c r="BC912" s="355"/>
      <c r="BD912" s="355"/>
      <c r="BE912" s="355"/>
      <c r="BF912" s="355"/>
    </row>
    <row r="913" spans="1:58" ht="15.75" customHeight="1">
      <c r="A913" s="355"/>
      <c r="B913" s="355"/>
      <c r="C913" s="355"/>
      <c r="D913" s="355"/>
      <c r="E913" s="355"/>
      <c r="F913" s="355"/>
      <c r="G913" s="355"/>
      <c r="H913" s="355"/>
      <c r="I913" s="355"/>
      <c r="J913" s="355"/>
      <c r="K913" s="355"/>
      <c r="L913" s="355"/>
      <c r="M913" s="355"/>
      <c r="N913" s="355"/>
      <c r="O913" s="355"/>
      <c r="P913" s="355"/>
      <c r="Q913" s="355"/>
      <c r="R913" s="355"/>
      <c r="S913" s="355"/>
      <c r="T913" s="355"/>
      <c r="U913" s="355"/>
      <c r="V913" s="355"/>
      <c r="W913" s="355"/>
      <c r="X913" s="355"/>
      <c r="Y913" s="355"/>
      <c r="Z913" s="355"/>
      <c r="AA913" s="355"/>
      <c r="AB913" s="355"/>
      <c r="AC913" s="355"/>
      <c r="AD913" s="355"/>
      <c r="AE913" s="355"/>
      <c r="AF913" s="355"/>
      <c r="AG913" s="355"/>
      <c r="AH913" s="355"/>
      <c r="AI913" s="355"/>
      <c r="AJ913" s="355"/>
      <c r="AK913" s="355"/>
      <c r="AL913" s="355"/>
      <c r="AM913" s="355"/>
      <c r="AN913" s="355"/>
      <c r="AO913" s="355"/>
      <c r="AP913" s="355"/>
      <c r="AQ913" s="355"/>
      <c r="AR913" s="355"/>
      <c r="AS913" s="355"/>
      <c r="AT913" s="355"/>
      <c r="AU913" s="355"/>
      <c r="AV913" s="355"/>
      <c r="AW913" s="355"/>
      <c r="AX913" s="355"/>
      <c r="AY913" s="355"/>
      <c r="AZ913" s="355"/>
      <c r="BA913" s="355"/>
      <c r="BB913" s="355"/>
      <c r="BC913" s="355"/>
      <c r="BD913" s="355"/>
      <c r="BE913" s="355"/>
      <c r="BF913" s="355"/>
    </row>
    <row r="914" spans="1:58" ht="15.75" customHeight="1">
      <c r="A914" s="355"/>
      <c r="B914" s="355"/>
      <c r="C914" s="355"/>
      <c r="D914" s="355"/>
      <c r="E914" s="355"/>
      <c r="F914" s="355"/>
      <c r="G914" s="355"/>
      <c r="H914" s="355"/>
      <c r="I914" s="355"/>
      <c r="J914" s="355"/>
      <c r="K914" s="355"/>
      <c r="L914" s="355"/>
      <c r="M914" s="355"/>
      <c r="N914" s="355"/>
      <c r="O914" s="355"/>
      <c r="P914" s="355"/>
      <c r="Q914" s="355"/>
      <c r="R914" s="355"/>
      <c r="S914" s="355"/>
      <c r="T914" s="355"/>
      <c r="U914" s="355"/>
      <c r="V914" s="355"/>
      <c r="W914" s="355"/>
      <c r="X914" s="355"/>
      <c r="Y914" s="355"/>
      <c r="Z914" s="355"/>
      <c r="AA914" s="355"/>
      <c r="AB914" s="355"/>
      <c r="AC914" s="355"/>
      <c r="AD914" s="355"/>
      <c r="AE914" s="355"/>
      <c r="AF914" s="355"/>
      <c r="AG914" s="355"/>
      <c r="AH914" s="355"/>
      <c r="AI914" s="355"/>
      <c r="AJ914" s="355"/>
      <c r="AK914" s="355"/>
      <c r="AL914" s="355"/>
      <c r="AM914" s="355"/>
      <c r="AN914" s="355"/>
      <c r="AO914" s="355"/>
      <c r="AP914" s="355"/>
      <c r="AQ914" s="355"/>
      <c r="AR914" s="355"/>
      <c r="AS914" s="355"/>
      <c r="AT914" s="355"/>
      <c r="AU914" s="355"/>
      <c r="AV914" s="355"/>
      <c r="AW914" s="355"/>
      <c r="AX914" s="355"/>
      <c r="AY914" s="355"/>
      <c r="AZ914" s="355"/>
      <c r="BA914" s="355"/>
      <c r="BB914" s="355"/>
      <c r="BC914" s="355"/>
      <c r="BD914" s="355"/>
      <c r="BE914" s="355"/>
      <c r="BF914" s="355"/>
    </row>
    <row r="915" spans="1:58" ht="15.75" customHeight="1">
      <c r="A915" s="355"/>
      <c r="B915" s="355"/>
      <c r="C915" s="355"/>
      <c r="D915" s="355"/>
      <c r="E915" s="355"/>
      <c r="F915" s="355"/>
      <c r="G915" s="355"/>
      <c r="H915" s="355"/>
      <c r="I915" s="355"/>
      <c r="J915" s="355"/>
      <c r="K915" s="355"/>
      <c r="L915" s="355"/>
      <c r="M915" s="355"/>
      <c r="N915" s="355"/>
      <c r="O915" s="355"/>
      <c r="P915" s="355"/>
      <c r="Q915" s="355"/>
      <c r="R915" s="355"/>
      <c r="S915" s="355"/>
      <c r="T915" s="355"/>
      <c r="U915" s="355"/>
      <c r="V915" s="355"/>
      <c r="W915" s="355"/>
      <c r="X915" s="355"/>
      <c r="Y915" s="355"/>
      <c r="Z915" s="355"/>
      <c r="AA915" s="355"/>
      <c r="AB915" s="355"/>
      <c r="AC915" s="355"/>
      <c r="AD915" s="355"/>
      <c r="AE915" s="355"/>
      <c r="AF915" s="355"/>
      <c r="AG915" s="355"/>
      <c r="AH915" s="355"/>
      <c r="AI915" s="355"/>
      <c r="AJ915" s="355"/>
      <c r="AK915" s="355"/>
      <c r="AL915" s="355"/>
      <c r="AM915" s="355"/>
      <c r="AN915" s="355"/>
      <c r="AO915" s="355"/>
      <c r="AP915" s="355"/>
      <c r="AQ915" s="355"/>
      <c r="AR915" s="355"/>
      <c r="AS915" s="355"/>
      <c r="AT915" s="355"/>
      <c r="AU915" s="355"/>
      <c r="AV915" s="355"/>
      <c r="AW915" s="355"/>
      <c r="AX915" s="355"/>
      <c r="AY915" s="355"/>
      <c r="AZ915" s="355"/>
      <c r="BA915" s="355"/>
      <c r="BB915" s="355"/>
      <c r="BC915" s="355"/>
      <c r="BD915" s="355"/>
      <c r="BE915" s="355"/>
      <c r="BF915" s="355"/>
    </row>
    <row r="916" spans="1:58" ht="15.75" customHeight="1">
      <c r="A916" s="355"/>
      <c r="B916" s="355"/>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355"/>
      <c r="AB916" s="355"/>
      <c r="AC916" s="355"/>
      <c r="AD916" s="355"/>
      <c r="AE916" s="355"/>
      <c r="AF916" s="355"/>
      <c r="AG916" s="355"/>
      <c r="AH916" s="355"/>
      <c r="AI916" s="355"/>
      <c r="AJ916" s="355"/>
      <c r="AK916" s="355"/>
      <c r="AL916" s="355"/>
      <c r="AM916" s="355"/>
      <c r="AN916" s="355"/>
      <c r="AO916" s="355"/>
      <c r="AP916" s="355"/>
      <c r="AQ916" s="355"/>
      <c r="AR916" s="355"/>
      <c r="AS916" s="355"/>
      <c r="AT916" s="355"/>
      <c r="AU916" s="355"/>
      <c r="AV916" s="355"/>
      <c r="AW916" s="355"/>
      <c r="AX916" s="355"/>
      <c r="AY916" s="355"/>
      <c r="AZ916" s="355"/>
      <c r="BA916" s="355"/>
      <c r="BB916" s="355"/>
      <c r="BC916" s="355"/>
      <c r="BD916" s="355"/>
      <c r="BE916" s="355"/>
      <c r="BF916" s="355"/>
    </row>
    <row r="917" spans="1:58" ht="15.75" customHeight="1">
      <c r="A917" s="355"/>
      <c r="B917" s="355"/>
      <c r="C917" s="355"/>
      <c r="D917" s="355"/>
      <c r="E917" s="355"/>
      <c r="F917" s="355"/>
      <c r="G917" s="355"/>
      <c r="H917" s="355"/>
      <c r="I917" s="355"/>
      <c r="J917" s="355"/>
      <c r="K917" s="355"/>
      <c r="L917" s="355"/>
      <c r="M917" s="355"/>
      <c r="N917" s="355"/>
      <c r="O917" s="355"/>
      <c r="P917" s="355"/>
      <c r="Q917" s="355"/>
      <c r="R917" s="355"/>
      <c r="S917" s="355"/>
      <c r="T917" s="355"/>
      <c r="U917" s="355"/>
      <c r="V917" s="355"/>
      <c r="W917" s="355"/>
      <c r="X917" s="355"/>
      <c r="Y917" s="355"/>
      <c r="Z917" s="355"/>
      <c r="AA917" s="355"/>
      <c r="AB917" s="355"/>
      <c r="AC917" s="355"/>
      <c r="AD917" s="355"/>
      <c r="AE917" s="355"/>
      <c r="AF917" s="355"/>
      <c r="AG917" s="355"/>
      <c r="AH917" s="355"/>
      <c r="AI917" s="355"/>
      <c r="AJ917" s="355"/>
      <c r="AK917" s="355"/>
      <c r="AL917" s="355"/>
      <c r="AM917" s="355"/>
      <c r="AN917" s="355"/>
      <c r="AO917" s="355"/>
      <c r="AP917" s="355"/>
      <c r="AQ917" s="355"/>
      <c r="AR917" s="355"/>
      <c r="AS917" s="355"/>
      <c r="AT917" s="355"/>
      <c r="AU917" s="355"/>
      <c r="AV917" s="355"/>
      <c r="AW917" s="355"/>
      <c r="AX917" s="355"/>
      <c r="AY917" s="355"/>
      <c r="AZ917" s="355"/>
      <c r="BA917" s="355"/>
      <c r="BB917" s="355"/>
      <c r="BC917" s="355"/>
      <c r="BD917" s="355"/>
      <c r="BE917" s="355"/>
      <c r="BF917" s="355"/>
    </row>
    <row r="918" spans="1:58" ht="15.75" customHeight="1">
      <c r="A918" s="355"/>
      <c r="B918" s="355"/>
      <c r="C918" s="355"/>
      <c r="D918" s="355"/>
      <c r="E918" s="355"/>
      <c r="F918" s="355"/>
      <c r="G918" s="355"/>
      <c r="H918" s="355"/>
      <c r="I918" s="355"/>
      <c r="J918" s="355"/>
      <c r="K918" s="355"/>
      <c r="L918" s="355"/>
      <c r="M918" s="355"/>
      <c r="N918" s="355"/>
      <c r="O918" s="355"/>
      <c r="P918" s="355"/>
      <c r="Q918" s="355"/>
      <c r="R918" s="355"/>
      <c r="S918" s="355"/>
      <c r="T918" s="355"/>
      <c r="U918" s="355"/>
      <c r="V918" s="355"/>
      <c r="W918" s="355"/>
      <c r="X918" s="355"/>
      <c r="Y918" s="355"/>
      <c r="Z918" s="355"/>
      <c r="AA918" s="355"/>
      <c r="AB918" s="355"/>
      <c r="AC918" s="355"/>
      <c r="AD918" s="355"/>
      <c r="AE918" s="355"/>
      <c r="AF918" s="355"/>
      <c r="AG918" s="355"/>
      <c r="AH918" s="355"/>
      <c r="AI918" s="355"/>
      <c r="AJ918" s="355"/>
      <c r="AK918" s="355"/>
      <c r="AL918" s="355"/>
      <c r="AM918" s="355"/>
      <c r="AN918" s="355"/>
      <c r="AO918" s="355"/>
      <c r="AP918" s="355"/>
      <c r="AQ918" s="355"/>
      <c r="AR918" s="355"/>
      <c r="AS918" s="355"/>
      <c r="AT918" s="355"/>
      <c r="AU918" s="355"/>
      <c r="AV918" s="355"/>
      <c r="AW918" s="355"/>
      <c r="AX918" s="355"/>
      <c r="AY918" s="355"/>
      <c r="AZ918" s="355"/>
      <c r="BA918" s="355"/>
      <c r="BB918" s="355"/>
      <c r="BC918" s="355"/>
      <c r="BD918" s="355"/>
      <c r="BE918" s="355"/>
      <c r="BF918" s="355"/>
    </row>
    <row r="919" spans="1:58" ht="15.75" customHeight="1">
      <c r="A919" s="355"/>
      <c r="B919" s="355"/>
      <c r="C919" s="355"/>
      <c r="D919" s="355"/>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c r="AA919" s="355"/>
      <c r="AB919" s="355"/>
      <c r="AC919" s="355"/>
      <c r="AD919" s="355"/>
      <c r="AE919" s="355"/>
      <c r="AF919" s="355"/>
      <c r="AG919" s="355"/>
      <c r="AH919" s="355"/>
      <c r="AI919" s="355"/>
      <c r="AJ919" s="355"/>
      <c r="AK919" s="355"/>
      <c r="AL919" s="355"/>
      <c r="AM919" s="355"/>
      <c r="AN919" s="355"/>
      <c r="AO919" s="355"/>
      <c r="AP919" s="355"/>
      <c r="AQ919" s="355"/>
      <c r="AR919" s="355"/>
      <c r="AS919" s="355"/>
      <c r="AT919" s="355"/>
      <c r="AU919" s="355"/>
      <c r="AV919" s="355"/>
      <c r="AW919" s="355"/>
      <c r="AX919" s="355"/>
      <c r="AY919" s="355"/>
      <c r="AZ919" s="355"/>
      <c r="BA919" s="355"/>
      <c r="BB919" s="355"/>
      <c r="BC919" s="355"/>
      <c r="BD919" s="355"/>
      <c r="BE919" s="355"/>
      <c r="BF919" s="355"/>
    </row>
    <row r="920" spans="1:58" ht="15.75" customHeight="1">
      <c r="A920" s="355"/>
      <c r="B920" s="355"/>
      <c r="C920" s="355"/>
      <c r="D920" s="355"/>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c r="AA920" s="355"/>
      <c r="AB920" s="355"/>
      <c r="AC920" s="355"/>
      <c r="AD920" s="355"/>
      <c r="AE920" s="355"/>
      <c r="AF920" s="355"/>
      <c r="AG920" s="355"/>
      <c r="AH920" s="355"/>
      <c r="AI920" s="355"/>
      <c r="AJ920" s="355"/>
      <c r="AK920" s="355"/>
      <c r="AL920" s="355"/>
      <c r="AM920" s="355"/>
      <c r="AN920" s="355"/>
      <c r="AO920" s="355"/>
      <c r="AP920" s="355"/>
      <c r="AQ920" s="355"/>
      <c r="AR920" s="355"/>
      <c r="AS920" s="355"/>
      <c r="AT920" s="355"/>
      <c r="AU920" s="355"/>
      <c r="AV920" s="355"/>
      <c r="AW920" s="355"/>
      <c r="AX920" s="355"/>
      <c r="AY920" s="355"/>
      <c r="AZ920" s="355"/>
      <c r="BA920" s="355"/>
      <c r="BB920" s="355"/>
      <c r="BC920" s="355"/>
      <c r="BD920" s="355"/>
      <c r="BE920" s="355"/>
      <c r="BF920" s="355"/>
    </row>
    <row r="921" spans="1:58" ht="15.75" customHeight="1">
      <c r="A921" s="355"/>
      <c r="B921" s="355"/>
      <c r="C921" s="355"/>
      <c r="D921" s="355"/>
      <c r="E921" s="355"/>
      <c r="F921" s="355"/>
      <c r="G921" s="355"/>
      <c r="H921" s="355"/>
      <c r="I921" s="355"/>
      <c r="J921" s="355"/>
      <c r="K921" s="355"/>
      <c r="L921" s="355"/>
      <c r="M921" s="355"/>
      <c r="N921" s="355"/>
      <c r="O921" s="355"/>
      <c r="P921" s="355"/>
      <c r="Q921" s="355"/>
      <c r="R921" s="355"/>
      <c r="S921" s="355"/>
      <c r="T921" s="355"/>
      <c r="U921" s="355"/>
      <c r="V921" s="355"/>
      <c r="W921" s="355"/>
      <c r="X921" s="355"/>
      <c r="Y921" s="355"/>
      <c r="Z921" s="355"/>
      <c r="AA921" s="355"/>
      <c r="AB921" s="355"/>
      <c r="AC921" s="355"/>
      <c r="AD921" s="355"/>
      <c r="AE921" s="355"/>
      <c r="AF921" s="355"/>
      <c r="AG921" s="355"/>
      <c r="AH921" s="355"/>
      <c r="AI921" s="355"/>
      <c r="AJ921" s="355"/>
      <c r="AK921" s="355"/>
      <c r="AL921" s="355"/>
      <c r="AM921" s="355"/>
      <c r="AN921" s="355"/>
      <c r="AO921" s="355"/>
      <c r="AP921" s="355"/>
      <c r="AQ921" s="355"/>
      <c r="AR921" s="355"/>
      <c r="AS921" s="355"/>
      <c r="AT921" s="355"/>
      <c r="AU921" s="355"/>
      <c r="AV921" s="355"/>
      <c r="AW921" s="355"/>
      <c r="AX921" s="355"/>
      <c r="AY921" s="355"/>
      <c r="AZ921" s="355"/>
      <c r="BA921" s="355"/>
      <c r="BB921" s="355"/>
      <c r="BC921" s="355"/>
      <c r="BD921" s="355"/>
      <c r="BE921" s="355"/>
      <c r="BF921" s="355"/>
    </row>
    <row r="922" spans="1:58" ht="15.75" customHeight="1">
      <c r="A922" s="355"/>
      <c r="B922" s="355"/>
      <c r="C922" s="355"/>
      <c r="D922" s="355"/>
      <c r="E922" s="355"/>
      <c r="F922" s="355"/>
      <c r="G922" s="355"/>
      <c r="H922" s="355"/>
      <c r="I922" s="355"/>
      <c r="J922" s="355"/>
      <c r="K922" s="355"/>
      <c r="L922" s="355"/>
      <c r="M922" s="355"/>
      <c r="N922" s="355"/>
      <c r="O922" s="355"/>
      <c r="P922" s="355"/>
      <c r="Q922" s="355"/>
      <c r="R922" s="355"/>
      <c r="S922" s="355"/>
      <c r="T922" s="355"/>
      <c r="U922" s="355"/>
      <c r="V922" s="355"/>
      <c r="W922" s="355"/>
      <c r="X922" s="355"/>
      <c r="Y922" s="355"/>
      <c r="Z922" s="355"/>
      <c r="AA922" s="355"/>
      <c r="AB922" s="355"/>
      <c r="AC922" s="355"/>
      <c r="AD922" s="355"/>
      <c r="AE922" s="355"/>
      <c r="AF922" s="355"/>
      <c r="AG922" s="355"/>
      <c r="AH922" s="355"/>
      <c r="AI922" s="355"/>
      <c r="AJ922" s="355"/>
      <c r="AK922" s="355"/>
      <c r="AL922" s="355"/>
      <c r="AM922" s="355"/>
      <c r="AN922" s="355"/>
      <c r="AO922" s="355"/>
      <c r="AP922" s="355"/>
      <c r="AQ922" s="355"/>
      <c r="AR922" s="355"/>
      <c r="AS922" s="355"/>
      <c r="AT922" s="355"/>
      <c r="AU922" s="355"/>
      <c r="AV922" s="355"/>
      <c r="AW922" s="355"/>
      <c r="AX922" s="355"/>
      <c r="AY922" s="355"/>
      <c r="AZ922" s="355"/>
      <c r="BA922" s="355"/>
      <c r="BB922" s="355"/>
      <c r="BC922" s="355"/>
      <c r="BD922" s="355"/>
      <c r="BE922" s="355"/>
      <c r="BF922" s="355"/>
    </row>
    <row r="923" spans="1:58" ht="15.75" customHeight="1">
      <c r="A923" s="355"/>
      <c r="B923" s="355"/>
      <c r="C923" s="355"/>
      <c r="D923" s="355"/>
      <c r="E923" s="355"/>
      <c r="F923" s="355"/>
      <c r="G923" s="355"/>
      <c r="H923" s="355"/>
      <c r="I923" s="355"/>
      <c r="J923" s="355"/>
      <c r="K923" s="355"/>
      <c r="L923" s="355"/>
      <c r="M923" s="355"/>
      <c r="N923" s="355"/>
      <c r="O923" s="355"/>
      <c r="P923" s="355"/>
      <c r="Q923" s="355"/>
      <c r="R923" s="355"/>
      <c r="S923" s="355"/>
      <c r="T923" s="355"/>
      <c r="U923" s="355"/>
      <c r="V923" s="355"/>
      <c r="W923" s="355"/>
      <c r="X923" s="355"/>
      <c r="Y923" s="355"/>
      <c r="Z923" s="355"/>
      <c r="AA923" s="355"/>
      <c r="AB923" s="355"/>
      <c r="AC923" s="355"/>
      <c r="AD923" s="355"/>
      <c r="AE923" s="355"/>
      <c r="AF923" s="355"/>
      <c r="AG923" s="355"/>
      <c r="AH923" s="355"/>
      <c r="AI923" s="355"/>
      <c r="AJ923" s="355"/>
      <c r="AK923" s="355"/>
      <c r="AL923" s="355"/>
      <c r="AM923" s="355"/>
      <c r="AN923" s="355"/>
      <c r="AO923" s="355"/>
      <c r="AP923" s="355"/>
      <c r="AQ923" s="355"/>
      <c r="AR923" s="355"/>
      <c r="AS923" s="355"/>
      <c r="AT923" s="355"/>
      <c r="AU923" s="355"/>
      <c r="AV923" s="355"/>
      <c r="AW923" s="355"/>
      <c r="AX923" s="355"/>
      <c r="AY923" s="355"/>
      <c r="AZ923" s="355"/>
      <c r="BA923" s="355"/>
      <c r="BB923" s="355"/>
      <c r="BC923" s="355"/>
      <c r="BD923" s="355"/>
      <c r="BE923" s="355"/>
      <c r="BF923" s="355"/>
    </row>
    <row r="924" spans="1:58" ht="15.75" customHeight="1">
      <c r="A924" s="355"/>
      <c r="B924" s="355"/>
      <c r="C924" s="355"/>
      <c r="D924" s="355"/>
      <c r="E924" s="355"/>
      <c r="F924" s="355"/>
      <c r="G924" s="355"/>
      <c r="H924" s="355"/>
      <c r="I924" s="355"/>
      <c r="J924" s="355"/>
      <c r="K924" s="355"/>
      <c r="L924" s="355"/>
      <c r="M924" s="355"/>
      <c r="N924" s="355"/>
      <c r="O924" s="355"/>
      <c r="P924" s="355"/>
      <c r="Q924" s="355"/>
      <c r="R924" s="355"/>
      <c r="S924" s="355"/>
      <c r="T924" s="355"/>
      <c r="U924" s="355"/>
      <c r="V924" s="355"/>
      <c r="W924" s="355"/>
      <c r="X924" s="355"/>
      <c r="Y924" s="355"/>
      <c r="Z924" s="355"/>
      <c r="AA924" s="355"/>
      <c r="AB924" s="355"/>
      <c r="AC924" s="355"/>
      <c r="AD924" s="355"/>
      <c r="AE924" s="355"/>
      <c r="AF924" s="355"/>
      <c r="AG924" s="355"/>
      <c r="AH924" s="355"/>
      <c r="AI924" s="355"/>
      <c r="AJ924" s="355"/>
      <c r="AK924" s="355"/>
      <c r="AL924" s="355"/>
      <c r="AM924" s="355"/>
      <c r="AN924" s="355"/>
      <c r="AO924" s="355"/>
      <c r="AP924" s="355"/>
      <c r="AQ924" s="355"/>
      <c r="AR924" s="355"/>
      <c r="AS924" s="355"/>
      <c r="AT924" s="355"/>
      <c r="AU924" s="355"/>
      <c r="AV924" s="355"/>
      <c r="AW924" s="355"/>
      <c r="AX924" s="355"/>
      <c r="AY924" s="355"/>
      <c r="AZ924" s="355"/>
      <c r="BA924" s="355"/>
      <c r="BB924" s="355"/>
      <c r="BC924" s="355"/>
      <c r="BD924" s="355"/>
      <c r="BE924" s="355"/>
      <c r="BF924" s="355"/>
    </row>
    <row r="925" spans="1:58" ht="15.75" customHeight="1">
      <c r="A925" s="355"/>
      <c r="B925" s="355"/>
      <c r="C925" s="355"/>
      <c r="D925" s="355"/>
      <c r="E925" s="355"/>
      <c r="F925" s="355"/>
      <c r="G925" s="355"/>
      <c r="H925" s="355"/>
      <c r="I925" s="355"/>
      <c r="J925" s="355"/>
      <c r="K925" s="355"/>
      <c r="L925" s="355"/>
      <c r="M925" s="355"/>
      <c r="N925" s="355"/>
      <c r="O925" s="355"/>
      <c r="P925" s="355"/>
      <c r="Q925" s="355"/>
      <c r="R925" s="355"/>
      <c r="S925" s="355"/>
      <c r="T925" s="355"/>
      <c r="U925" s="355"/>
      <c r="V925" s="355"/>
      <c r="W925" s="355"/>
      <c r="X925" s="355"/>
      <c r="Y925" s="355"/>
      <c r="Z925" s="355"/>
      <c r="AA925" s="355"/>
      <c r="AB925" s="355"/>
      <c r="AC925" s="355"/>
      <c r="AD925" s="355"/>
      <c r="AE925" s="355"/>
      <c r="AF925" s="355"/>
      <c r="AG925" s="355"/>
      <c r="AH925" s="355"/>
      <c r="AI925" s="355"/>
      <c r="AJ925" s="355"/>
      <c r="AK925" s="355"/>
      <c r="AL925" s="355"/>
      <c r="AM925" s="355"/>
      <c r="AN925" s="355"/>
      <c r="AO925" s="355"/>
      <c r="AP925" s="355"/>
      <c r="AQ925" s="355"/>
      <c r="AR925" s="355"/>
      <c r="AS925" s="355"/>
      <c r="AT925" s="355"/>
      <c r="AU925" s="355"/>
      <c r="AV925" s="355"/>
      <c r="AW925" s="355"/>
      <c r="AX925" s="355"/>
      <c r="AY925" s="355"/>
      <c r="AZ925" s="355"/>
      <c r="BA925" s="355"/>
      <c r="BB925" s="355"/>
      <c r="BC925" s="355"/>
      <c r="BD925" s="355"/>
      <c r="BE925" s="355"/>
      <c r="BF925" s="355"/>
    </row>
    <row r="926" spans="1:58" ht="15.75" customHeight="1">
      <c r="A926" s="355"/>
      <c r="B926" s="355"/>
      <c r="C926" s="355"/>
      <c r="D926" s="355"/>
      <c r="E926" s="355"/>
      <c r="F926" s="355"/>
      <c r="G926" s="355"/>
      <c r="H926" s="355"/>
      <c r="I926" s="355"/>
      <c r="J926" s="355"/>
      <c r="K926" s="355"/>
      <c r="L926" s="355"/>
      <c r="M926" s="355"/>
      <c r="N926" s="355"/>
      <c r="O926" s="355"/>
      <c r="P926" s="355"/>
      <c r="Q926" s="355"/>
      <c r="R926" s="355"/>
      <c r="S926" s="355"/>
      <c r="T926" s="355"/>
      <c r="U926" s="355"/>
      <c r="V926" s="355"/>
      <c r="W926" s="355"/>
      <c r="X926" s="355"/>
      <c r="Y926" s="355"/>
      <c r="Z926" s="355"/>
      <c r="AA926" s="355"/>
      <c r="AB926" s="355"/>
      <c r="AC926" s="355"/>
      <c r="AD926" s="355"/>
      <c r="AE926" s="355"/>
      <c r="AF926" s="355"/>
      <c r="AG926" s="355"/>
      <c r="AH926" s="355"/>
      <c r="AI926" s="355"/>
      <c r="AJ926" s="355"/>
      <c r="AK926" s="355"/>
      <c r="AL926" s="355"/>
      <c r="AM926" s="355"/>
      <c r="AN926" s="355"/>
      <c r="AO926" s="355"/>
      <c r="AP926" s="355"/>
      <c r="AQ926" s="355"/>
      <c r="AR926" s="355"/>
      <c r="AS926" s="355"/>
      <c r="AT926" s="355"/>
      <c r="AU926" s="355"/>
      <c r="AV926" s="355"/>
      <c r="AW926" s="355"/>
      <c r="AX926" s="355"/>
      <c r="AY926" s="355"/>
      <c r="AZ926" s="355"/>
      <c r="BA926" s="355"/>
      <c r="BB926" s="355"/>
      <c r="BC926" s="355"/>
      <c r="BD926" s="355"/>
      <c r="BE926" s="355"/>
      <c r="BF926" s="355"/>
    </row>
    <row r="927" spans="1:58" ht="15.75" customHeight="1">
      <c r="A927" s="355"/>
      <c r="B927" s="355"/>
      <c r="C927" s="355"/>
      <c r="D927" s="355"/>
      <c r="E927" s="355"/>
      <c r="F927" s="355"/>
      <c r="G927" s="355"/>
      <c r="H927" s="355"/>
      <c r="I927" s="355"/>
      <c r="J927" s="355"/>
      <c r="K927" s="355"/>
      <c r="L927" s="355"/>
      <c r="M927" s="355"/>
      <c r="N927" s="355"/>
      <c r="O927" s="355"/>
      <c r="P927" s="355"/>
      <c r="Q927" s="355"/>
      <c r="R927" s="355"/>
      <c r="S927" s="355"/>
      <c r="T927" s="355"/>
      <c r="U927" s="355"/>
      <c r="V927" s="355"/>
      <c r="W927" s="355"/>
      <c r="X927" s="355"/>
      <c r="Y927" s="355"/>
      <c r="Z927" s="355"/>
      <c r="AA927" s="355"/>
      <c r="AB927" s="355"/>
      <c r="AC927" s="355"/>
      <c r="AD927" s="355"/>
      <c r="AE927" s="355"/>
      <c r="AF927" s="355"/>
      <c r="AG927" s="355"/>
      <c r="AH927" s="355"/>
      <c r="AI927" s="355"/>
      <c r="AJ927" s="355"/>
      <c r="AK927" s="355"/>
      <c r="AL927" s="355"/>
      <c r="AM927" s="355"/>
      <c r="AN927" s="355"/>
      <c r="AO927" s="355"/>
      <c r="AP927" s="355"/>
      <c r="AQ927" s="355"/>
      <c r="AR927" s="355"/>
      <c r="AS927" s="355"/>
      <c r="AT927" s="355"/>
      <c r="AU927" s="355"/>
      <c r="AV927" s="355"/>
      <c r="AW927" s="355"/>
      <c r="AX927" s="355"/>
      <c r="AY927" s="355"/>
      <c r="AZ927" s="355"/>
      <c r="BA927" s="355"/>
      <c r="BB927" s="355"/>
      <c r="BC927" s="355"/>
      <c r="BD927" s="355"/>
      <c r="BE927" s="355"/>
      <c r="BF927" s="355"/>
    </row>
    <row r="928" spans="1:58" ht="15.75" customHeight="1">
      <c r="A928" s="355"/>
      <c r="B928" s="355"/>
      <c r="C928" s="355"/>
      <c r="D928" s="355"/>
      <c r="E928" s="355"/>
      <c r="F928" s="355"/>
      <c r="G928" s="355"/>
      <c r="H928" s="355"/>
      <c r="I928" s="355"/>
      <c r="J928" s="355"/>
      <c r="K928" s="355"/>
      <c r="L928" s="355"/>
      <c r="M928" s="355"/>
      <c r="N928" s="355"/>
      <c r="O928" s="355"/>
      <c r="P928" s="355"/>
      <c r="Q928" s="355"/>
      <c r="R928" s="355"/>
      <c r="S928" s="355"/>
      <c r="T928" s="355"/>
      <c r="U928" s="355"/>
      <c r="V928" s="355"/>
      <c r="W928" s="355"/>
      <c r="X928" s="355"/>
      <c r="Y928" s="355"/>
      <c r="Z928" s="355"/>
      <c r="AA928" s="355"/>
      <c r="AB928" s="355"/>
      <c r="AC928" s="355"/>
      <c r="AD928" s="355"/>
      <c r="AE928" s="355"/>
      <c r="AF928" s="355"/>
      <c r="AG928" s="355"/>
      <c r="AH928" s="355"/>
      <c r="AI928" s="355"/>
      <c r="AJ928" s="355"/>
      <c r="AK928" s="355"/>
      <c r="AL928" s="355"/>
      <c r="AM928" s="355"/>
      <c r="AN928" s="355"/>
      <c r="AO928" s="355"/>
      <c r="AP928" s="355"/>
      <c r="AQ928" s="355"/>
      <c r="AR928" s="355"/>
      <c r="AS928" s="355"/>
      <c r="AT928" s="355"/>
      <c r="AU928" s="355"/>
      <c r="AV928" s="355"/>
      <c r="AW928" s="355"/>
      <c r="AX928" s="355"/>
      <c r="AY928" s="355"/>
      <c r="AZ928" s="355"/>
      <c r="BA928" s="355"/>
      <c r="BB928" s="355"/>
      <c r="BC928" s="355"/>
      <c r="BD928" s="355"/>
      <c r="BE928" s="355"/>
      <c r="BF928" s="355"/>
    </row>
    <row r="929" spans="1:58" ht="15.75" customHeight="1">
      <c r="A929" s="355"/>
      <c r="B929" s="355"/>
      <c r="C929" s="355"/>
      <c r="D929" s="355"/>
      <c r="E929" s="355"/>
      <c r="F929" s="355"/>
      <c r="G929" s="355"/>
      <c r="H929" s="355"/>
      <c r="I929" s="355"/>
      <c r="J929" s="355"/>
      <c r="K929" s="355"/>
      <c r="L929" s="355"/>
      <c r="M929" s="355"/>
      <c r="N929" s="355"/>
      <c r="O929" s="355"/>
      <c r="P929" s="355"/>
      <c r="Q929" s="355"/>
      <c r="R929" s="355"/>
      <c r="S929" s="355"/>
      <c r="T929" s="355"/>
      <c r="U929" s="355"/>
      <c r="V929" s="355"/>
      <c r="W929" s="355"/>
      <c r="X929" s="355"/>
      <c r="Y929" s="355"/>
      <c r="Z929" s="355"/>
      <c r="AA929" s="355"/>
      <c r="AB929" s="355"/>
      <c r="AC929" s="355"/>
      <c r="AD929" s="355"/>
      <c r="AE929" s="355"/>
      <c r="AF929" s="355"/>
      <c r="AG929" s="355"/>
      <c r="AH929" s="355"/>
      <c r="AI929" s="355"/>
      <c r="AJ929" s="355"/>
      <c r="AK929" s="355"/>
      <c r="AL929" s="355"/>
      <c r="AM929" s="355"/>
      <c r="AN929" s="355"/>
      <c r="AO929" s="355"/>
      <c r="AP929" s="355"/>
      <c r="AQ929" s="355"/>
      <c r="AR929" s="355"/>
      <c r="AS929" s="355"/>
      <c r="AT929" s="355"/>
      <c r="AU929" s="355"/>
      <c r="AV929" s="355"/>
      <c r="AW929" s="355"/>
      <c r="AX929" s="355"/>
      <c r="AY929" s="355"/>
      <c r="AZ929" s="355"/>
      <c r="BA929" s="355"/>
      <c r="BB929" s="355"/>
      <c r="BC929" s="355"/>
      <c r="BD929" s="355"/>
      <c r="BE929" s="355"/>
      <c r="BF929" s="355"/>
    </row>
    <row r="930" spans="1:58" ht="15.75" customHeight="1">
      <c r="A930" s="355"/>
      <c r="B930" s="355"/>
      <c r="C930" s="355"/>
      <c r="D930" s="355"/>
      <c r="E930" s="355"/>
      <c r="F930" s="355"/>
      <c r="G930" s="355"/>
      <c r="H930" s="355"/>
      <c r="I930" s="355"/>
      <c r="J930" s="355"/>
      <c r="K930" s="355"/>
      <c r="L930" s="355"/>
      <c r="M930" s="355"/>
      <c r="N930" s="355"/>
      <c r="O930" s="355"/>
      <c r="P930" s="355"/>
      <c r="Q930" s="355"/>
      <c r="R930" s="355"/>
      <c r="S930" s="355"/>
      <c r="T930" s="355"/>
      <c r="U930" s="355"/>
      <c r="V930" s="355"/>
      <c r="W930" s="355"/>
      <c r="X930" s="355"/>
      <c r="Y930" s="355"/>
      <c r="Z930" s="355"/>
      <c r="AA930" s="355"/>
      <c r="AB930" s="355"/>
      <c r="AC930" s="355"/>
      <c r="AD930" s="355"/>
      <c r="AE930" s="355"/>
      <c r="AF930" s="355"/>
      <c r="AG930" s="355"/>
      <c r="AH930" s="355"/>
      <c r="AI930" s="355"/>
      <c r="AJ930" s="355"/>
      <c r="AK930" s="355"/>
      <c r="AL930" s="355"/>
      <c r="AM930" s="355"/>
      <c r="AN930" s="355"/>
      <c r="AO930" s="355"/>
      <c r="AP930" s="355"/>
      <c r="AQ930" s="355"/>
      <c r="AR930" s="355"/>
      <c r="AS930" s="355"/>
      <c r="AT930" s="355"/>
      <c r="AU930" s="355"/>
      <c r="AV930" s="355"/>
      <c r="AW930" s="355"/>
      <c r="AX930" s="355"/>
      <c r="AY930" s="355"/>
      <c r="AZ930" s="355"/>
      <c r="BA930" s="355"/>
      <c r="BB930" s="355"/>
      <c r="BC930" s="355"/>
      <c r="BD930" s="355"/>
      <c r="BE930" s="355"/>
      <c r="BF930" s="355"/>
    </row>
    <row r="931" spans="1:58" ht="15.75" customHeight="1">
      <c r="A931" s="355"/>
      <c r="B931" s="355"/>
      <c r="C931" s="355"/>
      <c r="D931" s="355"/>
      <c r="E931" s="355"/>
      <c r="F931" s="355"/>
      <c r="G931" s="355"/>
      <c r="H931" s="355"/>
      <c r="I931" s="355"/>
      <c r="J931" s="355"/>
      <c r="K931" s="355"/>
      <c r="L931" s="355"/>
      <c r="M931" s="355"/>
      <c r="N931" s="355"/>
      <c r="O931" s="355"/>
      <c r="P931" s="355"/>
      <c r="Q931" s="355"/>
      <c r="R931" s="355"/>
      <c r="S931" s="355"/>
      <c r="T931" s="355"/>
      <c r="U931" s="355"/>
      <c r="V931" s="355"/>
      <c r="W931" s="355"/>
      <c r="X931" s="355"/>
      <c r="Y931" s="355"/>
      <c r="Z931" s="355"/>
      <c r="AA931" s="355"/>
      <c r="AB931" s="355"/>
      <c r="AC931" s="355"/>
      <c r="AD931" s="355"/>
      <c r="AE931" s="355"/>
      <c r="AF931" s="355"/>
      <c r="AG931" s="355"/>
      <c r="AH931" s="355"/>
      <c r="AI931" s="355"/>
      <c r="AJ931" s="355"/>
      <c r="AK931" s="355"/>
      <c r="AL931" s="355"/>
      <c r="AM931" s="355"/>
      <c r="AN931" s="355"/>
      <c r="AO931" s="355"/>
      <c r="AP931" s="355"/>
      <c r="AQ931" s="355"/>
      <c r="AR931" s="355"/>
      <c r="AS931" s="355"/>
      <c r="AT931" s="355"/>
      <c r="AU931" s="355"/>
      <c r="AV931" s="355"/>
      <c r="AW931" s="355"/>
      <c r="AX931" s="355"/>
      <c r="AY931" s="355"/>
      <c r="AZ931" s="355"/>
      <c r="BA931" s="355"/>
      <c r="BB931" s="355"/>
      <c r="BC931" s="355"/>
      <c r="BD931" s="355"/>
      <c r="BE931" s="355"/>
      <c r="BF931" s="355"/>
    </row>
    <row r="932" spans="1:58" ht="15.75" customHeight="1">
      <c r="A932" s="355"/>
      <c r="B932" s="355"/>
      <c r="C932" s="355"/>
      <c r="D932" s="355"/>
      <c r="E932" s="355"/>
      <c r="F932" s="355"/>
      <c r="G932" s="355"/>
      <c r="H932" s="355"/>
      <c r="I932" s="355"/>
      <c r="J932" s="355"/>
      <c r="K932" s="355"/>
      <c r="L932" s="355"/>
      <c r="M932" s="355"/>
      <c r="N932" s="355"/>
      <c r="O932" s="355"/>
      <c r="P932" s="355"/>
      <c r="Q932" s="355"/>
      <c r="R932" s="355"/>
      <c r="S932" s="355"/>
      <c r="T932" s="355"/>
      <c r="U932" s="355"/>
      <c r="V932" s="355"/>
      <c r="W932" s="355"/>
      <c r="X932" s="355"/>
      <c r="Y932" s="355"/>
      <c r="Z932" s="355"/>
      <c r="AA932" s="355"/>
      <c r="AB932" s="355"/>
      <c r="AC932" s="355"/>
      <c r="AD932" s="355"/>
      <c r="AE932" s="355"/>
      <c r="AF932" s="355"/>
      <c r="AG932" s="355"/>
      <c r="AH932" s="355"/>
      <c r="AI932" s="355"/>
      <c r="AJ932" s="355"/>
      <c r="AK932" s="355"/>
      <c r="AL932" s="355"/>
      <c r="AM932" s="355"/>
      <c r="AN932" s="355"/>
      <c r="AO932" s="355"/>
      <c r="AP932" s="355"/>
      <c r="AQ932" s="355"/>
      <c r="AR932" s="355"/>
      <c r="AS932" s="355"/>
      <c r="AT932" s="355"/>
      <c r="AU932" s="355"/>
      <c r="AV932" s="355"/>
      <c r="AW932" s="355"/>
      <c r="AX932" s="355"/>
      <c r="AY932" s="355"/>
      <c r="AZ932" s="355"/>
      <c r="BA932" s="355"/>
      <c r="BB932" s="355"/>
      <c r="BC932" s="355"/>
      <c r="BD932" s="355"/>
      <c r="BE932" s="355"/>
      <c r="BF932" s="355"/>
    </row>
    <row r="933" spans="1:58" ht="15.75" customHeight="1">
      <c r="A933" s="355"/>
      <c r="B933" s="355"/>
      <c r="C933" s="355"/>
      <c r="D933" s="355"/>
      <c r="E933" s="355"/>
      <c r="F933" s="355"/>
      <c r="G933" s="355"/>
      <c r="H933" s="355"/>
      <c r="I933" s="355"/>
      <c r="J933" s="355"/>
      <c r="K933" s="355"/>
      <c r="L933" s="355"/>
      <c r="M933" s="355"/>
      <c r="N933" s="355"/>
      <c r="O933" s="355"/>
      <c r="P933" s="355"/>
      <c r="Q933" s="355"/>
      <c r="R933" s="355"/>
      <c r="S933" s="355"/>
      <c r="T933" s="355"/>
      <c r="U933" s="355"/>
      <c r="V933" s="355"/>
      <c r="W933" s="355"/>
      <c r="X933" s="355"/>
      <c r="Y933" s="355"/>
      <c r="Z933" s="355"/>
      <c r="AA933" s="355"/>
      <c r="AB933" s="355"/>
      <c r="AC933" s="355"/>
      <c r="AD933" s="355"/>
      <c r="AE933" s="355"/>
      <c r="AF933" s="355"/>
      <c r="AG933" s="355"/>
      <c r="AH933" s="355"/>
      <c r="AI933" s="355"/>
      <c r="AJ933" s="355"/>
      <c r="AK933" s="355"/>
      <c r="AL933" s="355"/>
      <c r="AM933" s="355"/>
      <c r="AN933" s="355"/>
      <c r="AO933" s="355"/>
      <c r="AP933" s="355"/>
      <c r="AQ933" s="355"/>
      <c r="AR933" s="355"/>
      <c r="AS933" s="355"/>
      <c r="AT933" s="355"/>
      <c r="AU933" s="355"/>
      <c r="AV933" s="355"/>
      <c r="AW933" s="355"/>
      <c r="AX933" s="355"/>
      <c r="AY933" s="355"/>
      <c r="AZ933" s="355"/>
      <c r="BA933" s="355"/>
      <c r="BB933" s="355"/>
      <c r="BC933" s="355"/>
      <c r="BD933" s="355"/>
      <c r="BE933" s="355"/>
      <c r="BF933" s="355"/>
    </row>
    <row r="934" spans="1:58" ht="15.75" customHeight="1">
      <c r="A934" s="355"/>
      <c r="B934" s="355"/>
      <c r="C934" s="355"/>
      <c r="D934" s="355"/>
      <c r="E934" s="355"/>
      <c r="F934" s="355"/>
      <c r="G934" s="355"/>
      <c r="H934" s="355"/>
      <c r="I934" s="355"/>
      <c r="J934" s="355"/>
      <c r="K934" s="355"/>
      <c r="L934" s="355"/>
      <c r="M934" s="355"/>
      <c r="N934" s="355"/>
      <c r="O934" s="355"/>
      <c r="P934" s="355"/>
      <c r="Q934" s="355"/>
      <c r="R934" s="355"/>
      <c r="S934" s="355"/>
      <c r="T934" s="355"/>
      <c r="U934" s="355"/>
      <c r="V934" s="355"/>
      <c r="W934" s="355"/>
      <c r="X934" s="355"/>
      <c r="Y934" s="355"/>
      <c r="Z934" s="355"/>
      <c r="AA934" s="355"/>
      <c r="AB934" s="355"/>
      <c r="AC934" s="355"/>
      <c r="AD934" s="355"/>
      <c r="AE934" s="355"/>
      <c r="AF934" s="355"/>
      <c r="AG934" s="355"/>
      <c r="AH934" s="355"/>
      <c r="AI934" s="355"/>
      <c r="AJ934" s="355"/>
      <c r="AK934" s="355"/>
      <c r="AL934" s="355"/>
      <c r="AM934" s="355"/>
      <c r="AN934" s="355"/>
      <c r="AO934" s="355"/>
      <c r="AP934" s="355"/>
      <c r="AQ934" s="355"/>
      <c r="AR934" s="355"/>
      <c r="AS934" s="355"/>
      <c r="AT934" s="355"/>
      <c r="AU934" s="355"/>
      <c r="AV934" s="355"/>
      <c r="AW934" s="355"/>
      <c r="AX934" s="355"/>
      <c r="AY934" s="355"/>
      <c r="AZ934" s="355"/>
      <c r="BA934" s="355"/>
      <c r="BB934" s="355"/>
      <c r="BC934" s="355"/>
      <c r="BD934" s="355"/>
      <c r="BE934" s="355"/>
      <c r="BF934" s="355"/>
    </row>
    <row r="935" spans="1:58" ht="15.75" customHeight="1">
      <c r="A935" s="355"/>
      <c r="B935" s="355"/>
      <c r="C935" s="355"/>
      <c r="D935" s="355"/>
      <c r="E935" s="355"/>
      <c r="F935" s="355"/>
      <c r="G935" s="355"/>
      <c r="H935" s="355"/>
      <c r="I935" s="355"/>
      <c r="J935" s="355"/>
      <c r="K935" s="355"/>
      <c r="L935" s="355"/>
      <c r="M935" s="355"/>
      <c r="N935" s="355"/>
      <c r="O935" s="355"/>
      <c r="P935" s="355"/>
      <c r="Q935" s="355"/>
      <c r="R935" s="355"/>
      <c r="S935" s="355"/>
      <c r="T935" s="355"/>
      <c r="U935" s="355"/>
      <c r="V935" s="355"/>
      <c r="W935" s="355"/>
      <c r="X935" s="355"/>
      <c r="Y935" s="355"/>
      <c r="Z935" s="355"/>
      <c r="AA935" s="355"/>
      <c r="AB935" s="355"/>
      <c r="AC935" s="355"/>
      <c r="AD935" s="355"/>
      <c r="AE935" s="355"/>
      <c r="AF935" s="355"/>
      <c r="AG935" s="355"/>
      <c r="AH935" s="355"/>
      <c r="AI935" s="355"/>
      <c r="AJ935" s="355"/>
      <c r="AK935" s="355"/>
      <c r="AL935" s="355"/>
      <c r="AM935" s="355"/>
      <c r="AN935" s="355"/>
      <c r="AO935" s="355"/>
      <c r="AP935" s="355"/>
      <c r="AQ935" s="355"/>
      <c r="AR935" s="355"/>
      <c r="AS935" s="355"/>
      <c r="AT935" s="355"/>
      <c r="AU935" s="355"/>
      <c r="AV935" s="355"/>
      <c r="AW935" s="355"/>
      <c r="AX935" s="355"/>
      <c r="AY935" s="355"/>
      <c r="AZ935" s="355"/>
      <c r="BA935" s="355"/>
      <c r="BB935" s="355"/>
      <c r="BC935" s="355"/>
      <c r="BD935" s="355"/>
      <c r="BE935" s="355"/>
      <c r="BF935" s="355"/>
    </row>
    <row r="936" spans="1:58" ht="15.75" customHeight="1">
      <c r="A936" s="355"/>
      <c r="B936" s="355"/>
      <c r="C936" s="355"/>
      <c r="D936" s="355"/>
      <c r="E936" s="355"/>
      <c r="F936" s="355"/>
      <c r="G936" s="355"/>
      <c r="H936" s="355"/>
      <c r="I936" s="355"/>
      <c r="J936" s="355"/>
      <c r="K936" s="355"/>
      <c r="L936" s="355"/>
      <c r="M936" s="355"/>
      <c r="N936" s="355"/>
      <c r="O936" s="355"/>
      <c r="P936" s="355"/>
      <c r="Q936" s="355"/>
      <c r="R936" s="355"/>
      <c r="S936" s="355"/>
      <c r="T936" s="355"/>
      <c r="U936" s="355"/>
      <c r="V936" s="355"/>
      <c r="W936" s="355"/>
      <c r="X936" s="355"/>
      <c r="Y936" s="355"/>
      <c r="Z936" s="355"/>
      <c r="AA936" s="355"/>
      <c r="AB936" s="355"/>
      <c r="AC936" s="355"/>
      <c r="AD936" s="355"/>
      <c r="AE936" s="355"/>
      <c r="AF936" s="355"/>
      <c r="AG936" s="355"/>
      <c r="AH936" s="355"/>
      <c r="AI936" s="355"/>
      <c r="AJ936" s="355"/>
      <c r="AK936" s="355"/>
      <c r="AL936" s="355"/>
      <c r="AM936" s="355"/>
      <c r="AN936" s="355"/>
      <c r="AO936" s="355"/>
      <c r="AP936" s="355"/>
      <c r="AQ936" s="355"/>
      <c r="AR936" s="355"/>
      <c r="AS936" s="355"/>
      <c r="AT936" s="355"/>
      <c r="AU936" s="355"/>
      <c r="AV936" s="355"/>
      <c r="AW936" s="355"/>
      <c r="AX936" s="355"/>
      <c r="AY936" s="355"/>
      <c r="AZ936" s="355"/>
      <c r="BA936" s="355"/>
      <c r="BB936" s="355"/>
      <c r="BC936" s="355"/>
      <c r="BD936" s="355"/>
      <c r="BE936" s="355"/>
      <c r="BF936" s="355"/>
    </row>
    <row r="937" spans="1:58" ht="15.75" customHeight="1">
      <c r="A937" s="355"/>
      <c r="B937" s="355"/>
      <c r="C937" s="355"/>
      <c r="D937" s="355"/>
      <c r="E937" s="355"/>
      <c r="F937" s="355"/>
      <c r="G937" s="355"/>
      <c r="H937" s="355"/>
      <c r="I937" s="355"/>
      <c r="J937" s="355"/>
      <c r="K937" s="355"/>
      <c r="L937" s="355"/>
      <c r="M937" s="355"/>
      <c r="N937" s="355"/>
      <c r="O937" s="355"/>
      <c r="P937" s="355"/>
      <c r="Q937" s="355"/>
      <c r="R937" s="355"/>
      <c r="S937" s="355"/>
      <c r="T937" s="355"/>
      <c r="U937" s="355"/>
      <c r="V937" s="355"/>
      <c r="W937" s="355"/>
      <c r="X937" s="355"/>
      <c r="Y937" s="355"/>
      <c r="Z937" s="355"/>
      <c r="AA937" s="355"/>
      <c r="AB937" s="355"/>
      <c r="AC937" s="355"/>
      <c r="AD937" s="355"/>
      <c r="AE937" s="355"/>
      <c r="AF937" s="355"/>
      <c r="AG937" s="355"/>
      <c r="AH937" s="355"/>
      <c r="AI937" s="355"/>
      <c r="AJ937" s="355"/>
      <c r="AK937" s="355"/>
      <c r="AL937" s="355"/>
      <c r="AM937" s="355"/>
      <c r="AN937" s="355"/>
      <c r="AO937" s="355"/>
      <c r="AP937" s="355"/>
      <c r="AQ937" s="355"/>
      <c r="AR937" s="355"/>
      <c r="AS937" s="355"/>
      <c r="AT937" s="355"/>
      <c r="AU937" s="355"/>
      <c r="AV937" s="355"/>
      <c r="AW937" s="355"/>
      <c r="AX937" s="355"/>
      <c r="AY937" s="355"/>
      <c r="AZ937" s="355"/>
      <c r="BA937" s="355"/>
      <c r="BB937" s="355"/>
      <c r="BC937" s="355"/>
      <c r="BD937" s="355"/>
      <c r="BE937" s="355"/>
      <c r="BF937" s="355"/>
    </row>
    <row r="938" spans="1:58" ht="15.75" customHeight="1">
      <c r="A938" s="355"/>
      <c r="B938" s="355"/>
      <c r="C938" s="355"/>
      <c r="D938" s="355"/>
      <c r="E938" s="355"/>
      <c r="F938" s="355"/>
      <c r="G938" s="355"/>
      <c r="H938" s="355"/>
      <c r="I938" s="355"/>
      <c r="J938" s="355"/>
      <c r="K938" s="355"/>
      <c r="L938" s="355"/>
      <c r="M938" s="355"/>
      <c r="N938" s="355"/>
      <c r="O938" s="355"/>
      <c r="P938" s="355"/>
      <c r="Q938" s="355"/>
      <c r="R938" s="355"/>
      <c r="S938" s="355"/>
      <c r="T938" s="355"/>
      <c r="U938" s="355"/>
      <c r="V938" s="355"/>
      <c r="W938" s="355"/>
      <c r="X938" s="355"/>
      <c r="Y938" s="355"/>
      <c r="Z938" s="355"/>
      <c r="AA938" s="355"/>
      <c r="AB938" s="355"/>
      <c r="AC938" s="355"/>
      <c r="AD938" s="355"/>
      <c r="AE938" s="355"/>
      <c r="AF938" s="355"/>
      <c r="AG938" s="355"/>
      <c r="AH938" s="355"/>
      <c r="AI938" s="355"/>
      <c r="AJ938" s="355"/>
      <c r="AK938" s="355"/>
      <c r="AL938" s="355"/>
      <c r="AM938" s="355"/>
      <c r="AN938" s="355"/>
      <c r="AO938" s="355"/>
      <c r="AP938" s="355"/>
      <c r="AQ938" s="355"/>
      <c r="AR938" s="355"/>
      <c r="AS938" s="355"/>
      <c r="AT938" s="355"/>
      <c r="AU938" s="355"/>
      <c r="AV938" s="355"/>
      <c r="AW938" s="355"/>
      <c r="AX938" s="355"/>
      <c r="AY938" s="355"/>
      <c r="AZ938" s="355"/>
      <c r="BA938" s="355"/>
      <c r="BB938" s="355"/>
      <c r="BC938" s="355"/>
      <c r="BD938" s="355"/>
      <c r="BE938" s="355"/>
      <c r="BF938" s="355"/>
    </row>
    <row r="939" spans="1:58" ht="15.75" customHeight="1">
      <c r="A939" s="355"/>
      <c r="B939" s="355"/>
      <c r="C939" s="355"/>
      <c r="D939" s="355"/>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c r="AA939" s="355"/>
      <c r="AB939" s="355"/>
      <c r="AC939" s="355"/>
      <c r="AD939" s="355"/>
      <c r="AE939" s="355"/>
      <c r="AF939" s="355"/>
      <c r="AG939" s="355"/>
      <c r="AH939" s="355"/>
      <c r="AI939" s="355"/>
      <c r="AJ939" s="355"/>
      <c r="AK939" s="355"/>
      <c r="AL939" s="355"/>
      <c r="AM939" s="355"/>
      <c r="AN939" s="355"/>
      <c r="AO939" s="355"/>
      <c r="AP939" s="355"/>
      <c r="AQ939" s="355"/>
      <c r="AR939" s="355"/>
      <c r="AS939" s="355"/>
      <c r="AT939" s="355"/>
      <c r="AU939" s="355"/>
      <c r="AV939" s="355"/>
      <c r="AW939" s="355"/>
      <c r="AX939" s="355"/>
      <c r="AY939" s="355"/>
      <c r="AZ939" s="355"/>
      <c r="BA939" s="355"/>
      <c r="BB939" s="355"/>
      <c r="BC939" s="355"/>
      <c r="BD939" s="355"/>
      <c r="BE939" s="355"/>
      <c r="BF939" s="355"/>
    </row>
    <row r="940" spans="1:58" ht="15.75" customHeight="1">
      <c r="A940" s="355"/>
      <c r="B940" s="355"/>
      <c r="C940" s="355"/>
      <c r="D940" s="355"/>
      <c r="E940" s="355"/>
      <c r="F940" s="355"/>
      <c r="G940" s="355"/>
      <c r="H940" s="355"/>
      <c r="I940" s="355"/>
      <c r="J940" s="355"/>
      <c r="K940" s="355"/>
      <c r="L940" s="355"/>
      <c r="M940" s="355"/>
      <c r="N940" s="355"/>
      <c r="O940" s="355"/>
      <c r="P940" s="355"/>
      <c r="Q940" s="355"/>
      <c r="R940" s="355"/>
      <c r="S940" s="355"/>
      <c r="T940" s="355"/>
      <c r="U940" s="355"/>
      <c r="V940" s="355"/>
      <c r="W940" s="355"/>
      <c r="X940" s="355"/>
      <c r="Y940" s="355"/>
      <c r="Z940" s="355"/>
      <c r="AA940" s="355"/>
      <c r="AB940" s="355"/>
      <c r="AC940" s="355"/>
      <c r="AD940" s="355"/>
      <c r="AE940" s="355"/>
      <c r="AF940" s="355"/>
      <c r="AG940" s="355"/>
      <c r="AH940" s="355"/>
      <c r="AI940" s="355"/>
      <c r="AJ940" s="355"/>
      <c r="AK940" s="355"/>
      <c r="AL940" s="355"/>
      <c r="AM940" s="355"/>
      <c r="AN940" s="355"/>
      <c r="AO940" s="355"/>
      <c r="AP940" s="355"/>
      <c r="AQ940" s="355"/>
      <c r="AR940" s="355"/>
      <c r="AS940" s="355"/>
      <c r="AT940" s="355"/>
      <c r="AU940" s="355"/>
      <c r="AV940" s="355"/>
      <c r="AW940" s="355"/>
      <c r="AX940" s="355"/>
      <c r="AY940" s="355"/>
      <c r="AZ940" s="355"/>
      <c r="BA940" s="355"/>
      <c r="BB940" s="355"/>
      <c r="BC940" s="355"/>
      <c r="BD940" s="355"/>
      <c r="BE940" s="355"/>
      <c r="BF940" s="355"/>
    </row>
    <row r="941" spans="1:58" ht="15.75" customHeight="1">
      <c r="A941" s="355"/>
      <c r="B941" s="355"/>
      <c r="C941" s="355"/>
      <c r="D941" s="355"/>
      <c r="E941" s="355"/>
      <c r="F941" s="355"/>
      <c r="G941" s="355"/>
      <c r="H941" s="355"/>
      <c r="I941" s="355"/>
      <c r="J941" s="355"/>
      <c r="K941" s="355"/>
      <c r="L941" s="355"/>
      <c r="M941" s="355"/>
      <c r="N941" s="355"/>
      <c r="O941" s="355"/>
      <c r="P941" s="355"/>
      <c r="Q941" s="355"/>
      <c r="R941" s="355"/>
      <c r="S941" s="355"/>
      <c r="T941" s="355"/>
      <c r="U941" s="355"/>
      <c r="V941" s="355"/>
      <c r="W941" s="355"/>
      <c r="X941" s="355"/>
      <c r="Y941" s="355"/>
      <c r="Z941" s="355"/>
      <c r="AA941" s="355"/>
      <c r="AB941" s="355"/>
      <c r="AC941" s="355"/>
      <c r="AD941" s="355"/>
      <c r="AE941" s="355"/>
      <c r="AF941" s="355"/>
      <c r="AG941" s="355"/>
      <c r="AH941" s="355"/>
      <c r="AI941" s="355"/>
      <c r="AJ941" s="355"/>
      <c r="AK941" s="355"/>
      <c r="AL941" s="355"/>
      <c r="AM941" s="355"/>
      <c r="AN941" s="355"/>
      <c r="AO941" s="355"/>
      <c r="AP941" s="355"/>
      <c r="AQ941" s="355"/>
      <c r="AR941" s="355"/>
      <c r="AS941" s="355"/>
      <c r="AT941" s="355"/>
      <c r="AU941" s="355"/>
      <c r="AV941" s="355"/>
      <c r="AW941" s="355"/>
      <c r="AX941" s="355"/>
      <c r="AY941" s="355"/>
      <c r="AZ941" s="355"/>
      <c r="BA941" s="355"/>
      <c r="BB941" s="355"/>
      <c r="BC941" s="355"/>
      <c r="BD941" s="355"/>
      <c r="BE941" s="355"/>
      <c r="BF941" s="355"/>
    </row>
    <row r="942" spans="1:58" ht="15.75" customHeight="1">
      <c r="A942" s="355"/>
      <c r="B942" s="355"/>
      <c r="C942" s="355"/>
      <c r="D942" s="355"/>
      <c r="E942" s="355"/>
      <c r="F942" s="355"/>
      <c r="G942" s="355"/>
      <c r="H942" s="355"/>
      <c r="I942" s="355"/>
      <c r="J942" s="355"/>
      <c r="K942" s="355"/>
      <c r="L942" s="355"/>
      <c r="M942" s="355"/>
      <c r="N942" s="355"/>
      <c r="O942" s="355"/>
      <c r="P942" s="355"/>
      <c r="Q942" s="355"/>
      <c r="R942" s="355"/>
      <c r="S942" s="355"/>
      <c r="T942" s="355"/>
      <c r="U942" s="355"/>
      <c r="V942" s="355"/>
      <c r="W942" s="355"/>
      <c r="X942" s="355"/>
      <c r="Y942" s="355"/>
      <c r="Z942" s="355"/>
      <c r="AA942" s="355"/>
      <c r="AB942" s="355"/>
      <c r="AC942" s="355"/>
      <c r="AD942" s="355"/>
      <c r="AE942" s="355"/>
      <c r="AF942" s="355"/>
      <c r="AG942" s="355"/>
      <c r="AH942" s="355"/>
      <c r="AI942" s="355"/>
      <c r="AJ942" s="355"/>
      <c r="AK942" s="355"/>
      <c r="AL942" s="355"/>
      <c r="AM942" s="355"/>
      <c r="AN942" s="355"/>
      <c r="AO942" s="355"/>
      <c r="AP942" s="355"/>
      <c r="AQ942" s="355"/>
      <c r="AR942" s="355"/>
      <c r="AS942" s="355"/>
      <c r="AT942" s="355"/>
      <c r="AU942" s="355"/>
      <c r="AV942" s="355"/>
      <c r="AW942" s="355"/>
      <c r="AX942" s="355"/>
      <c r="AY942" s="355"/>
      <c r="AZ942" s="355"/>
      <c r="BA942" s="355"/>
      <c r="BB942" s="355"/>
      <c r="BC942" s="355"/>
      <c r="BD942" s="355"/>
      <c r="BE942" s="355"/>
      <c r="BF942" s="355"/>
    </row>
    <row r="943" spans="1:58" ht="15.75" customHeight="1">
      <c r="A943" s="355"/>
      <c r="B943" s="355"/>
      <c r="C943" s="355"/>
      <c r="D943" s="355"/>
      <c r="E943" s="355"/>
      <c r="F943" s="355"/>
      <c r="G943" s="355"/>
      <c r="H943" s="355"/>
      <c r="I943" s="355"/>
      <c r="J943" s="355"/>
      <c r="K943" s="355"/>
      <c r="L943" s="355"/>
      <c r="M943" s="355"/>
      <c r="N943" s="355"/>
      <c r="O943" s="355"/>
      <c r="P943" s="355"/>
      <c r="Q943" s="355"/>
      <c r="R943" s="355"/>
      <c r="S943" s="355"/>
      <c r="T943" s="355"/>
      <c r="U943" s="355"/>
      <c r="V943" s="355"/>
      <c r="W943" s="355"/>
      <c r="X943" s="355"/>
      <c r="Y943" s="355"/>
      <c r="Z943" s="355"/>
      <c r="AA943" s="355"/>
      <c r="AB943" s="355"/>
      <c r="AC943" s="355"/>
      <c r="AD943" s="355"/>
      <c r="AE943" s="355"/>
      <c r="AF943" s="355"/>
      <c r="AG943" s="355"/>
      <c r="AH943" s="355"/>
      <c r="AI943" s="355"/>
      <c r="AJ943" s="355"/>
      <c r="AK943" s="355"/>
      <c r="AL943" s="355"/>
      <c r="AM943" s="355"/>
      <c r="AN943" s="355"/>
      <c r="AO943" s="355"/>
      <c r="AP943" s="355"/>
      <c r="AQ943" s="355"/>
      <c r="AR943" s="355"/>
      <c r="AS943" s="355"/>
      <c r="AT943" s="355"/>
      <c r="AU943" s="355"/>
      <c r="AV943" s="355"/>
      <c r="AW943" s="355"/>
      <c r="AX943" s="355"/>
      <c r="AY943" s="355"/>
      <c r="AZ943" s="355"/>
      <c r="BA943" s="355"/>
      <c r="BB943" s="355"/>
      <c r="BC943" s="355"/>
      <c r="BD943" s="355"/>
      <c r="BE943" s="355"/>
      <c r="BF943" s="355"/>
    </row>
    <row r="944" spans="1:58" ht="15.75" customHeight="1">
      <c r="A944" s="355"/>
      <c r="B944" s="355"/>
      <c r="C944" s="355"/>
      <c r="D944" s="355"/>
      <c r="E944" s="355"/>
      <c r="F944" s="355"/>
      <c r="G944" s="355"/>
      <c r="H944" s="355"/>
      <c r="I944" s="355"/>
      <c r="J944" s="355"/>
      <c r="K944" s="355"/>
      <c r="L944" s="355"/>
      <c r="M944" s="355"/>
      <c r="N944" s="355"/>
      <c r="O944" s="355"/>
      <c r="P944" s="355"/>
      <c r="Q944" s="355"/>
      <c r="R944" s="355"/>
      <c r="S944" s="355"/>
      <c r="T944" s="355"/>
      <c r="U944" s="355"/>
      <c r="V944" s="355"/>
      <c r="W944" s="355"/>
      <c r="X944" s="355"/>
      <c r="Y944" s="355"/>
      <c r="Z944" s="355"/>
      <c r="AA944" s="355"/>
      <c r="AB944" s="355"/>
      <c r="AC944" s="355"/>
      <c r="AD944" s="355"/>
      <c r="AE944" s="355"/>
      <c r="AF944" s="355"/>
      <c r="AG944" s="355"/>
      <c r="AH944" s="355"/>
      <c r="AI944" s="355"/>
      <c r="AJ944" s="355"/>
      <c r="AK944" s="355"/>
      <c r="AL944" s="355"/>
      <c r="AM944" s="355"/>
      <c r="AN944" s="355"/>
      <c r="AO944" s="355"/>
      <c r="AP944" s="355"/>
      <c r="AQ944" s="355"/>
      <c r="AR944" s="355"/>
      <c r="AS944" s="355"/>
      <c r="AT944" s="355"/>
      <c r="AU944" s="355"/>
      <c r="AV944" s="355"/>
      <c r="AW944" s="355"/>
      <c r="AX944" s="355"/>
      <c r="AY944" s="355"/>
      <c r="AZ944" s="355"/>
      <c r="BA944" s="355"/>
      <c r="BB944" s="355"/>
      <c r="BC944" s="355"/>
      <c r="BD944" s="355"/>
      <c r="BE944" s="355"/>
      <c r="BF944" s="355"/>
    </row>
    <row r="945" spans="1:58" ht="15.75" customHeight="1">
      <c r="A945" s="355"/>
      <c r="B945" s="355"/>
      <c r="C945" s="355"/>
      <c r="D945" s="355"/>
      <c r="E945" s="355"/>
      <c r="F945" s="355"/>
      <c r="G945" s="355"/>
      <c r="H945" s="355"/>
      <c r="I945" s="355"/>
      <c r="J945" s="355"/>
      <c r="K945" s="355"/>
      <c r="L945" s="355"/>
      <c r="M945" s="355"/>
      <c r="N945" s="355"/>
      <c r="O945" s="355"/>
      <c r="P945" s="355"/>
      <c r="Q945" s="355"/>
      <c r="R945" s="355"/>
      <c r="S945" s="355"/>
      <c r="T945" s="355"/>
      <c r="U945" s="355"/>
      <c r="V945" s="355"/>
      <c r="W945" s="355"/>
      <c r="X945" s="355"/>
      <c r="Y945" s="355"/>
      <c r="Z945" s="355"/>
      <c r="AA945" s="355"/>
      <c r="AB945" s="355"/>
      <c r="AC945" s="355"/>
      <c r="AD945" s="355"/>
      <c r="AE945" s="355"/>
      <c r="AF945" s="355"/>
      <c r="AG945" s="355"/>
      <c r="AH945" s="355"/>
      <c r="AI945" s="355"/>
      <c r="AJ945" s="355"/>
      <c r="AK945" s="355"/>
      <c r="AL945" s="355"/>
      <c r="AM945" s="355"/>
      <c r="AN945" s="355"/>
      <c r="AO945" s="355"/>
      <c r="AP945" s="355"/>
      <c r="AQ945" s="355"/>
      <c r="AR945" s="355"/>
      <c r="AS945" s="355"/>
      <c r="AT945" s="355"/>
      <c r="AU945" s="355"/>
      <c r="AV945" s="355"/>
      <c r="AW945" s="355"/>
      <c r="AX945" s="355"/>
      <c r="AY945" s="355"/>
      <c r="AZ945" s="355"/>
      <c r="BA945" s="355"/>
      <c r="BB945" s="355"/>
      <c r="BC945" s="355"/>
      <c r="BD945" s="355"/>
      <c r="BE945" s="355"/>
      <c r="BF945" s="355"/>
    </row>
    <row r="946" spans="1:58" ht="15.75" customHeight="1">
      <c r="A946" s="355"/>
      <c r="B946" s="355"/>
      <c r="C946" s="355"/>
      <c r="D946" s="355"/>
      <c r="E946" s="355"/>
      <c r="F946" s="355"/>
      <c r="G946" s="355"/>
      <c r="H946" s="355"/>
      <c r="I946" s="355"/>
      <c r="J946" s="355"/>
      <c r="K946" s="355"/>
      <c r="L946" s="355"/>
      <c r="M946" s="355"/>
      <c r="N946" s="355"/>
      <c r="O946" s="355"/>
      <c r="P946" s="355"/>
      <c r="Q946" s="355"/>
      <c r="R946" s="355"/>
      <c r="S946" s="355"/>
      <c r="T946" s="355"/>
      <c r="U946" s="355"/>
      <c r="V946" s="355"/>
      <c r="W946" s="355"/>
      <c r="X946" s="355"/>
      <c r="Y946" s="355"/>
      <c r="Z946" s="355"/>
      <c r="AA946" s="355"/>
      <c r="AB946" s="355"/>
      <c r="AC946" s="355"/>
      <c r="AD946" s="355"/>
      <c r="AE946" s="355"/>
      <c r="AF946" s="355"/>
      <c r="AG946" s="355"/>
      <c r="AH946" s="355"/>
      <c r="AI946" s="355"/>
      <c r="AJ946" s="355"/>
      <c r="AK946" s="355"/>
      <c r="AL946" s="355"/>
      <c r="AM946" s="355"/>
      <c r="AN946" s="355"/>
      <c r="AO946" s="355"/>
      <c r="AP946" s="355"/>
      <c r="AQ946" s="355"/>
      <c r="AR946" s="355"/>
      <c r="AS946" s="355"/>
      <c r="AT946" s="355"/>
      <c r="AU946" s="355"/>
      <c r="AV946" s="355"/>
      <c r="AW946" s="355"/>
      <c r="AX946" s="355"/>
      <c r="AY946" s="355"/>
      <c r="AZ946" s="355"/>
      <c r="BA946" s="355"/>
      <c r="BB946" s="355"/>
      <c r="BC946" s="355"/>
      <c r="BD946" s="355"/>
      <c r="BE946" s="355"/>
      <c r="BF946" s="355"/>
    </row>
    <row r="947" spans="1:58" ht="15.75" customHeight="1">
      <c r="A947" s="355"/>
      <c r="B947" s="355"/>
      <c r="C947" s="355"/>
      <c r="D947" s="355"/>
      <c r="E947" s="355"/>
      <c r="F947" s="355"/>
      <c r="G947" s="355"/>
      <c r="H947" s="355"/>
      <c r="I947" s="355"/>
      <c r="J947" s="355"/>
      <c r="K947" s="355"/>
      <c r="L947" s="355"/>
      <c r="M947" s="355"/>
      <c r="N947" s="355"/>
      <c r="O947" s="355"/>
      <c r="P947" s="355"/>
      <c r="Q947" s="355"/>
      <c r="R947" s="355"/>
      <c r="S947" s="355"/>
      <c r="T947" s="355"/>
      <c r="U947" s="355"/>
      <c r="V947" s="355"/>
      <c r="W947" s="355"/>
      <c r="X947" s="355"/>
      <c r="Y947" s="355"/>
      <c r="Z947" s="355"/>
      <c r="AA947" s="355"/>
      <c r="AB947" s="355"/>
      <c r="AC947" s="355"/>
      <c r="AD947" s="355"/>
      <c r="AE947" s="355"/>
      <c r="AF947" s="355"/>
      <c r="AG947" s="355"/>
      <c r="AH947" s="355"/>
      <c r="AI947" s="355"/>
      <c r="AJ947" s="355"/>
      <c r="AK947" s="355"/>
      <c r="AL947" s="355"/>
      <c r="AM947" s="355"/>
      <c r="AN947" s="355"/>
      <c r="AO947" s="355"/>
      <c r="AP947" s="355"/>
      <c r="AQ947" s="355"/>
      <c r="AR947" s="355"/>
      <c r="AS947" s="355"/>
      <c r="AT947" s="355"/>
      <c r="AU947" s="355"/>
      <c r="AV947" s="355"/>
      <c r="AW947" s="355"/>
      <c r="AX947" s="355"/>
      <c r="AY947" s="355"/>
      <c r="AZ947" s="355"/>
      <c r="BA947" s="355"/>
      <c r="BB947" s="355"/>
      <c r="BC947" s="355"/>
      <c r="BD947" s="355"/>
      <c r="BE947" s="355"/>
      <c r="BF947" s="355"/>
    </row>
    <row r="948" spans="1:58" ht="15.75" customHeight="1">
      <c r="A948" s="355"/>
      <c r="B948" s="355"/>
      <c r="C948" s="355"/>
      <c r="D948" s="355"/>
      <c r="E948" s="355"/>
      <c r="F948" s="355"/>
      <c r="G948" s="355"/>
      <c r="H948" s="355"/>
      <c r="I948" s="355"/>
      <c r="J948" s="355"/>
      <c r="K948" s="355"/>
      <c r="L948" s="355"/>
      <c r="M948" s="355"/>
      <c r="N948" s="355"/>
      <c r="O948" s="355"/>
      <c r="P948" s="355"/>
      <c r="Q948" s="355"/>
      <c r="R948" s="355"/>
      <c r="S948" s="355"/>
      <c r="T948" s="355"/>
      <c r="U948" s="355"/>
      <c r="V948" s="355"/>
      <c r="W948" s="355"/>
      <c r="X948" s="355"/>
      <c r="Y948" s="355"/>
      <c r="Z948" s="355"/>
      <c r="AA948" s="355"/>
      <c r="AB948" s="355"/>
      <c r="AC948" s="355"/>
      <c r="AD948" s="355"/>
      <c r="AE948" s="355"/>
      <c r="AF948" s="355"/>
      <c r="AG948" s="355"/>
      <c r="AH948" s="355"/>
      <c r="AI948" s="355"/>
      <c r="AJ948" s="355"/>
      <c r="AK948" s="355"/>
      <c r="AL948" s="355"/>
      <c r="AM948" s="355"/>
      <c r="AN948" s="355"/>
      <c r="AO948" s="355"/>
      <c r="AP948" s="355"/>
      <c r="AQ948" s="355"/>
      <c r="AR948" s="355"/>
      <c r="AS948" s="355"/>
      <c r="AT948" s="355"/>
      <c r="AU948" s="355"/>
      <c r="AV948" s="355"/>
      <c r="AW948" s="355"/>
      <c r="AX948" s="355"/>
      <c r="AY948" s="355"/>
      <c r="AZ948" s="355"/>
      <c r="BA948" s="355"/>
      <c r="BB948" s="355"/>
      <c r="BC948" s="355"/>
      <c r="BD948" s="355"/>
      <c r="BE948" s="355"/>
      <c r="BF948" s="355"/>
    </row>
    <row r="949" spans="1:58" ht="15.75" customHeight="1">
      <c r="A949" s="355"/>
      <c r="B949" s="355"/>
      <c r="C949" s="355"/>
      <c r="D949" s="355"/>
      <c r="E949" s="355"/>
      <c r="F949" s="355"/>
      <c r="G949" s="355"/>
      <c r="H949" s="355"/>
      <c r="I949" s="355"/>
      <c r="J949" s="355"/>
      <c r="K949" s="355"/>
      <c r="L949" s="355"/>
      <c r="M949" s="355"/>
      <c r="N949" s="355"/>
      <c r="O949" s="355"/>
      <c r="P949" s="355"/>
      <c r="Q949" s="355"/>
      <c r="R949" s="355"/>
      <c r="S949" s="355"/>
      <c r="T949" s="355"/>
      <c r="U949" s="355"/>
      <c r="V949" s="355"/>
      <c r="W949" s="355"/>
      <c r="X949" s="355"/>
      <c r="Y949" s="355"/>
      <c r="Z949" s="355"/>
      <c r="AA949" s="355"/>
      <c r="AB949" s="355"/>
      <c r="AC949" s="355"/>
      <c r="AD949" s="355"/>
      <c r="AE949" s="355"/>
      <c r="AF949" s="355"/>
      <c r="AG949" s="355"/>
      <c r="AH949" s="355"/>
      <c r="AI949" s="355"/>
      <c r="AJ949" s="355"/>
      <c r="AK949" s="355"/>
      <c r="AL949" s="355"/>
      <c r="AM949" s="355"/>
      <c r="AN949" s="355"/>
      <c r="AO949" s="355"/>
      <c r="AP949" s="355"/>
      <c r="AQ949" s="355"/>
      <c r="AR949" s="355"/>
      <c r="AS949" s="355"/>
      <c r="AT949" s="355"/>
      <c r="AU949" s="355"/>
      <c r="AV949" s="355"/>
      <c r="AW949" s="355"/>
      <c r="AX949" s="355"/>
      <c r="AY949" s="355"/>
      <c r="AZ949" s="355"/>
      <c r="BA949" s="355"/>
      <c r="BB949" s="355"/>
      <c r="BC949" s="355"/>
      <c r="BD949" s="355"/>
      <c r="BE949" s="355"/>
      <c r="BF949" s="355"/>
    </row>
    <row r="950" spans="1:58" ht="15.75" customHeight="1">
      <c r="A950" s="355"/>
      <c r="B950" s="355"/>
      <c r="C950" s="355"/>
      <c r="D950" s="355"/>
      <c r="E950" s="355"/>
      <c r="F950" s="355"/>
      <c r="G950" s="355"/>
      <c r="H950" s="355"/>
      <c r="I950" s="355"/>
      <c r="J950" s="355"/>
      <c r="K950" s="355"/>
      <c r="L950" s="355"/>
      <c r="M950" s="355"/>
      <c r="N950" s="355"/>
      <c r="O950" s="355"/>
      <c r="P950" s="355"/>
      <c r="Q950" s="355"/>
      <c r="R950" s="355"/>
      <c r="S950" s="355"/>
      <c r="T950" s="355"/>
      <c r="U950" s="355"/>
      <c r="V950" s="355"/>
      <c r="W950" s="355"/>
      <c r="X950" s="355"/>
      <c r="Y950" s="355"/>
      <c r="Z950" s="355"/>
      <c r="AA950" s="355"/>
      <c r="AB950" s="355"/>
      <c r="AC950" s="355"/>
      <c r="AD950" s="355"/>
      <c r="AE950" s="355"/>
      <c r="AF950" s="355"/>
      <c r="AG950" s="355"/>
      <c r="AH950" s="355"/>
      <c r="AI950" s="355"/>
      <c r="AJ950" s="355"/>
      <c r="AK950" s="355"/>
      <c r="AL950" s="355"/>
      <c r="AM950" s="355"/>
      <c r="AN950" s="355"/>
      <c r="AO950" s="355"/>
      <c r="AP950" s="355"/>
      <c r="AQ950" s="355"/>
      <c r="AR950" s="355"/>
      <c r="AS950" s="355"/>
      <c r="AT950" s="355"/>
      <c r="AU950" s="355"/>
      <c r="AV950" s="355"/>
      <c r="AW950" s="355"/>
      <c r="AX950" s="355"/>
      <c r="AY950" s="355"/>
      <c r="AZ950" s="355"/>
      <c r="BA950" s="355"/>
      <c r="BB950" s="355"/>
      <c r="BC950" s="355"/>
      <c r="BD950" s="355"/>
      <c r="BE950" s="355"/>
      <c r="BF950" s="355"/>
    </row>
    <row r="951" spans="1:58" ht="15.75" customHeight="1">
      <c r="A951" s="355"/>
      <c r="B951" s="355"/>
      <c r="C951" s="355"/>
      <c r="D951" s="355"/>
      <c r="E951" s="355"/>
      <c r="F951" s="355"/>
      <c r="G951" s="355"/>
      <c r="H951" s="355"/>
      <c r="I951" s="355"/>
      <c r="J951" s="355"/>
      <c r="K951" s="355"/>
      <c r="L951" s="355"/>
      <c r="M951" s="355"/>
      <c r="N951" s="355"/>
      <c r="O951" s="355"/>
      <c r="P951" s="355"/>
      <c r="Q951" s="355"/>
      <c r="R951" s="355"/>
      <c r="S951" s="355"/>
      <c r="T951" s="355"/>
      <c r="U951" s="355"/>
      <c r="V951" s="355"/>
      <c r="W951" s="355"/>
      <c r="X951" s="355"/>
      <c r="Y951" s="355"/>
      <c r="Z951" s="355"/>
      <c r="AA951" s="355"/>
      <c r="AB951" s="355"/>
      <c r="AC951" s="355"/>
      <c r="AD951" s="355"/>
      <c r="AE951" s="355"/>
      <c r="AF951" s="355"/>
      <c r="AG951" s="355"/>
      <c r="AH951" s="355"/>
      <c r="AI951" s="355"/>
      <c r="AJ951" s="355"/>
      <c r="AK951" s="355"/>
      <c r="AL951" s="355"/>
      <c r="AM951" s="355"/>
      <c r="AN951" s="355"/>
      <c r="AO951" s="355"/>
      <c r="AP951" s="355"/>
      <c r="AQ951" s="355"/>
      <c r="AR951" s="355"/>
      <c r="AS951" s="355"/>
      <c r="AT951" s="355"/>
      <c r="AU951" s="355"/>
      <c r="AV951" s="355"/>
      <c r="AW951" s="355"/>
      <c r="AX951" s="355"/>
      <c r="AY951" s="355"/>
      <c r="AZ951" s="355"/>
      <c r="BA951" s="355"/>
      <c r="BB951" s="355"/>
      <c r="BC951" s="355"/>
      <c r="BD951" s="355"/>
      <c r="BE951" s="355"/>
      <c r="BF951" s="355"/>
    </row>
    <row r="952" spans="1:58" ht="15.75" customHeight="1">
      <c r="A952" s="355"/>
      <c r="B952" s="355"/>
      <c r="C952" s="355"/>
      <c r="D952" s="355"/>
      <c r="E952" s="355"/>
      <c r="F952" s="355"/>
      <c r="G952" s="355"/>
      <c r="H952" s="355"/>
      <c r="I952" s="355"/>
      <c r="J952" s="355"/>
      <c r="K952" s="355"/>
      <c r="L952" s="355"/>
      <c r="M952" s="355"/>
      <c r="N952" s="355"/>
      <c r="O952" s="355"/>
      <c r="P952" s="355"/>
      <c r="Q952" s="355"/>
      <c r="R952" s="355"/>
      <c r="S952" s="355"/>
      <c r="T952" s="355"/>
      <c r="U952" s="355"/>
      <c r="V952" s="355"/>
      <c r="W952" s="355"/>
      <c r="X952" s="355"/>
      <c r="Y952" s="355"/>
      <c r="Z952" s="355"/>
      <c r="AA952" s="355"/>
      <c r="AB952" s="355"/>
      <c r="AC952" s="355"/>
      <c r="AD952" s="355"/>
      <c r="AE952" s="355"/>
      <c r="AF952" s="355"/>
      <c r="AG952" s="355"/>
      <c r="AH952" s="355"/>
      <c r="AI952" s="355"/>
      <c r="AJ952" s="355"/>
      <c r="AK952" s="355"/>
      <c r="AL952" s="355"/>
      <c r="AM952" s="355"/>
      <c r="AN952" s="355"/>
      <c r="AO952" s="355"/>
      <c r="AP952" s="355"/>
      <c r="AQ952" s="355"/>
      <c r="AR952" s="355"/>
      <c r="AS952" s="355"/>
      <c r="AT952" s="355"/>
      <c r="AU952" s="355"/>
      <c r="AV952" s="355"/>
      <c r="AW952" s="355"/>
      <c r="AX952" s="355"/>
      <c r="AY952" s="355"/>
      <c r="AZ952" s="355"/>
      <c r="BA952" s="355"/>
      <c r="BB952" s="355"/>
      <c r="BC952" s="355"/>
      <c r="BD952" s="355"/>
      <c r="BE952" s="355"/>
      <c r="BF952" s="355"/>
    </row>
    <row r="953" spans="1:58" ht="15.75" customHeight="1">
      <c r="A953" s="355"/>
      <c r="B953" s="355"/>
      <c r="C953" s="355"/>
      <c r="D953" s="355"/>
      <c r="E953" s="355"/>
      <c r="F953" s="355"/>
      <c r="G953" s="355"/>
      <c r="H953" s="355"/>
      <c r="I953" s="355"/>
      <c r="J953" s="355"/>
      <c r="K953" s="355"/>
      <c r="L953" s="355"/>
      <c r="M953" s="355"/>
      <c r="N953" s="355"/>
      <c r="O953" s="355"/>
      <c r="P953" s="355"/>
      <c r="Q953" s="355"/>
      <c r="R953" s="355"/>
      <c r="S953" s="355"/>
      <c r="T953" s="355"/>
      <c r="U953" s="355"/>
      <c r="V953" s="355"/>
      <c r="W953" s="355"/>
      <c r="X953" s="355"/>
      <c r="Y953" s="355"/>
      <c r="Z953" s="355"/>
      <c r="AA953" s="355"/>
      <c r="AB953" s="355"/>
      <c r="AC953" s="355"/>
      <c r="AD953" s="355"/>
      <c r="AE953" s="355"/>
      <c r="AF953" s="355"/>
      <c r="AG953" s="355"/>
      <c r="AH953" s="355"/>
      <c r="AI953" s="355"/>
      <c r="AJ953" s="355"/>
      <c r="AK953" s="355"/>
      <c r="AL953" s="355"/>
      <c r="AM953" s="355"/>
      <c r="AN953" s="355"/>
      <c r="AO953" s="355"/>
      <c r="AP953" s="355"/>
      <c r="AQ953" s="355"/>
      <c r="AR953" s="355"/>
      <c r="AS953" s="355"/>
      <c r="AT953" s="355"/>
      <c r="AU953" s="355"/>
      <c r="AV953" s="355"/>
      <c r="AW953" s="355"/>
      <c r="AX953" s="355"/>
      <c r="AY953" s="355"/>
      <c r="AZ953" s="355"/>
      <c r="BA953" s="355"/>
      <c r="BB953" s="355"/>
      <c r="BC953" s="355"/>
      <c r="BD953" s="355"/>
      <c r="BE953" s="355"/>
      <c r="BF953" s="355"/>
    </row>
    <row r="954" spans="1:58" ht="15.75" customHeight="1">
      <c r="A954" s="355"/>
      <c r="B954" s="355"/>
      <c r="C954" s="355"/>
      <c r="D954" s="355"/>
      <c r="E954" s="355"/>
      <c r="F954" s="355"/>
      <c r="G954" s="355"/>
      <c r="H954" s="355"/>
      <c r="I954" s="355"/>
      <c r="J954" s="355"/>
      <c r="K954" s="355"/>
      <c r="L954" s="355"/>
      <c r="M954" s="355"/>
      <c r="N954" s="355"/>
      <c r="O954" s="355"/>
      <c r="P954" s="355"/>
      <c r="Q954" s="355"/>
      <c r="R954" s="355"/>
      <c r="S954" s="355"/>
      <c r="T954" s="355"/>
      <c r="U954" s="355"/>
      <c r="V954" s="355"/>
      <c r="W954" s="355"/>
      <c r="X954" s="355"/>
      <c r="Y954" s="355"/>
      <c r="Z954" s="355"/>
      <c r="AA954" s="355"/>
      <c r="AB954" s="355"/>
      <c r="AC954" s="355"/>
      <c r="AD954" s="355"/>
      <c r="AE954" s="355"/>
      <c r="AF954" s="355"/>
      <c r="AG954" s="355"/>
      <c r="AH954" s="355"/>
      <c r="AI954" s="355"/>
      <c r="AJ954" s="355"/>
      <c r="AK954" s="355"/>
      <c r="AL954" s="355"/>
      <c r="AM954" s="355"/>
      <c r="AN954" s="355"/>
      <c r="AO954" s="355"/>
      <c r="AP954" s="355"/>
      <c r="AQ954" s="355"/>
      <c r="AR954" s="355"/>
      <c r="AS954" s="355"/>
      <c r="AT954" s="355"/>
      <c r="AU954" s="355"/>
      <c r="AV954" s="355"/>
      <c r="AW954" s="355"/>
      <c r="AX954" s="355"/>
      <c r="AY954" s="355"/>
      <c r="AZ954" s="355"/>
      <c r="BA954" s="355"/>
      <c r="BB954" s="355"/>
      <c r="BC954" s="355"/>
      <c r="BD954" s="355"/>
      <c r="BE954" s="355"/>
      <c r="BF954" s="355"/>
    </row>
    <row r="955" spans="1:58" ht="15.75" customHeight="1">
      <c r="A955" s="355"/>
      <c r="B955" s="355"/>
      <c r="C955" s="355"/>
      <c r="D955" s="355"/>
      <c r="E955" s="355"/>
      <c r="F955" s="355"/>
      <c r="G955" s="355"/>
      <c r="H955" s="355"/>
      <c r="I955" s="355"/>
      <c r="J955" s="355"/>
      <c r="K955" s="355"/>
      <c r="L955" s="355"/>
      <c r="M955" s="355"/>
      <c r="N955" s="355"/>
      <c r="O955" s="355"/>
      <c r="P955" s="355"/>
      <c r="Q955" s="355"/>
      <c r="R955" s="355"/>
      <c r="S955" s="355"/>
      <c r="T955" s="355"/>
      <c r="U955" s="355"/>
      <c r="V955" s="355"/>
      <c r="W955" s="355"/>
      <c r="X955" s="355"/>
      <c r="Y955" s="355"/>
      <c r="Z955" s="355"/>
      <c r="AA955" s="355"/>
      <c r="AB955" s="355"/>
      <c r="AC955" s="355"/>
      <c r="AD955" s="355"/>
      <c r="AE955" s="355"/>
      <c r="AF955" s="355"/>
      <c r="AG955" s="355"/>
      <c r="AH955" s="355"/>
      <c r="AI955" s="355"/>
      <c r="AJ955" s="355"/>
      <c r="AK955" s="355"/>
      <c r="AL955" s="355"/>
      <c r="AM955" s="355"/>
      <c r="AN955" s="355"/>
      <c r="AO955" s="355"/>
      <c r="AP955" s="355"/>
      <c r="AQ955" s="355"/>
      <c r="AR955" s="355"/>
      <c r="AS955" s="355"/>
      <c r="AT955" s="355"/>
      <c r="AU955" s="355"/>
      <c r="AV955" s="355"/>
      <c r="AW955" s="355"/>
      <c r="AX955" s="355"/>
      <c r="AY955" s="355"/>
      <c r="AZ955" s="355"/>
      <c r="BA955" s="355"/>
      <c r="BB955" s="355"/>
      <c r="BC955" s="355"/>
      <c r="BD955" s="355"/>
      <c r="BE955" s="355"/>
      <c r="BF955" s="355"/>
    </row>
    <row r="956" spans="1:58" ht="15.75" customHeight="1">
      <c r="A956" s="355"/>
      <c r="B956" s="355"/>
      <c r="C956" s="355"/>
      <c r="D956" s="355"/>
      <c r="E956" s="355"/>
      <c r="F956" s="355"/>
      <c r="G956" s="355"/>
      <c r="H956" s="355"/>
      <c r="I956" s="355"/>
      <c r="J956" s="355"/>
      <c r="K956" s="355"/>
      <c r="L956" s="355"/>
      <c r="M956" s="355"/>
      <c r="N956" s="355"/>
      <c r="O956" s="355"/>
      <c r="P956" s="355"/>
      <c r="Q956" s="355"/>
      <c r="R956" s="355"/>
      <c r="S956" s="355"/>
      <c r="T956" s="355"/>
      <c r="U956" s="355"/>
      <c r="V956" s="355"/>
      <c r="W956" s="355"/>
      <c r="X956" s="355"/>
      <c r="Y956" s="355"/>
      <c r="Z956" s="355"/>
      <c r="AA956" s="355"/>
      <c r="AB956" s="355"/>
      <c r="AC956" s="355"/>
      <c r="AD956" s="355"/>
      <c r="AE956" s="355"/>
      <c r="AF956" s="355"/>
      <c r="AG956" s="355"/>
      <c r="AH956" s="355"/>
      <c r="AI956" s="355"/>
      <c r="AJ956" s="355"/>
      <c r="AK956" s="355"/>
      <c r="AL956" s="355"/>
      <c r="AM956" s="355"/>
      <c r="AN956" s="355"/>
      <c r="AO956" s="355"/>
      <c r="AP956" s="355"/>
      <c r="AQ956" s="355"/>
      <c r="AR956" s="355"/>
      <c r="AS956" s="355"/>
      <c r="AT956" s="355"/>
      <c r="AU956" s="355"/>
      <c r="AV956" s="355"/>
      <c r="AW956" s="355"/>
      <c r="AX956" s="355"/>
      <c r="AY956" s="355"/>
      <c r="AZ956" s="355"/>
      <c r="BA956" s="355"/>
      <c r="BB956" s="355"/>
      <c r="BC956" s="355"/>
      <c r="BD956" s="355"/>
      <c r="BE956" s="355"/>
      <c r="BF956" s="355"/>
    </row>
    <row r="957" spans="1:58" ht="15.75" customHeight="1">
      <c r="A957" s="355"/>
      <c r="B957" s="355"/>
      <c r="C957" s="355"/>
      <c r="D957" s="355"/>
      <c r="E957" s="355"/>
      <c r="F957" s="355"/>
      <c r="G957" s="355"/>
      <c r="H957" s="355"/>
      <c r="I957" s="355"/>
      <c r="J957" s="355"/>
      <c r="K957" s="355"/>
      <c r="L957" s="355"/>
      <c r="M957" s="355"/>
      <c r="N957" s="355"/>
      <c r="O957" s="355"/>
      <c r="P957" s="355"/>
      <c r="Q957" s="355"/>
      <c r="R957" s="355"/>
      <c r="S957" s="355"/>
      <c r="T957" s="355"/>
      <c r="U957" s="355"/>
      <c r="V957" s="355"/>
      <c r="W957" s="355"/>
      <c r="X957" s="355"/>
      <c r="Y957" s="355"/>
      <c r="Z957" s="355"/>
      <c r="AA957" s="355"/>
      <c r="AB957" s="355"/>
      <c r="AC957" s="355"/>
      <c r="AD957" s="355"/>
      <c r="AE957" s="355"/>
      <c r="AF957" s="355"/>
      <c r="AG957" s="355"/>
      <c r="AH957" s="355"/>
      <c r="AI957" s="355"/>
      <c r="AJ957" s="355"/>
      <c r="AK957" s="355"/>
      <c r="AL957" s="355"/>
      <c r="AM957" s="355"/>
      <c r="AN957" s="355"/>
      <c r="AO957" s="355"/>
      <c r="AP957" s="355"/>
      <c r="AQ957" s="355"/>
      <c r="AR957" s="355"/>
      <c r="AS957" s="355"/>
      <c r="AT957" s="355"/>
      <c r="AU957" s="355"/>
      <c r="AV957" s="355"/>
      <c r="AW957" s="355"/>
      <c r="AX957" s="355"/>
      <c r="AY957" s="355"/>
      <c r="AZ957" s="355"/>
      <c r="BA957" s="355"/>
      <c r="BB957" s="355"/>
      <c r="BC957" s="355"/>
      <c r="BD957" s="355"/>
      <c r="BE957" s="355"/>
      <c r="BF957" s="355"/>
    </row>
    <row r="958" spans="1:58" ht="15.75" customHeight="1">
      <c r="A958" s="355"/>
      <c r="B958" s="355"/>
      <c r="C958" s="355"/>
      <c r="D958" s="355"/>
      <c r="E958" s="355"/>
      <c r="F958" s="355"/>
      <c r="G958" s="355"/>
      <c r="H958" s="355"/>
      <c r="I958" s="355"/>
      <c r="J958" s="355"/>
      <c r="K958" s="355"/>
      <c r="L958" s="355"/>
      <c r="M958" s="355"/>
      <c r="N958" s="355"/>
      <c r="O958" s="355"/>
      <c r="P958" s="355"/>
      <c r="Q958" s="355"/>
      <c r="R958" s="355"/>
      <c r="S958" s="355"/>
      <c r="T958" s="355"/>
      <c r="U958" s="355"/>
      <c r="V958" s="355"/>
      <c r="W958" s="355"/>
      <c r="X958" s="355"/>
      <c r="Y958" s="355"/>
      <c r="Z958" s="355"/>
      <c r="AA958" s="355"/>
      <c r="AB958" s="355"/>
      <c r="AC958" s="355"/>
      <c r="AD958" s="355"/>
      <c r="AE958" s="355"/>
      <c r="AF958" s="355"/>
      <c r="AG958" s="355"/>
      <c r="AH958" s="355"/>
      <c r="AI958" s="355"/>
      <c r="AJ958" s="355"/>
      <c r="AK958" s="355"/>
      <c r="AL958" s="355"/>
      <c r="AM958" s="355"/>
      <c r="AN958" s="355"/>
      <c r="AO958" s="355"/>
      <c r="AP958" s="355"/>
      <c r="AQ958" s="355"/>
      <c r="AR958" s="355"/>
      <c r="AS958" s="355"/>
      <c r="AT958" s="355"/>
      <c r="AU958" s="355"/>
      <c r="AV958" s="355"/>
      <c r="AW958" s="355"/>
      <c r="AX958" s="355"/>
      <c r="AY958" s="355"/>
      <c r="AZ958" s="355"/>
      <c r="BA958" s="355"/>
      <c r="BB958" s="355"/>
      <c r="BC958" s="355"/>
      <c r="BD958" s="355"/>
      <c r="BE958" s="355"/>
      <c r="BF958" s="355"/>
    </row>
    <row r="959" spans="1:58" ht="15.75" customHeight="1">
      <c r="A959" s="355"/>
      <c r="B959" s="355"/>
      <c r="C959" s="355"/>
      <c r="D959" s="355"/>
      <c r="E959" s="355"/>
      <c r="F959" s="355"/>
      <c r="G959" s="355"/>
      <c r="H959" s="355"/>
      <c r="I959" s="355"/>
      <c r="J959" s="355"/>
      <c r="K959" s="355"/>
      <c r="L959" s="355"/>
      <c r="M959" s="355"/>
      <c r="N959" s="355"/>
      <c r="O959" s="355"/>
      <c r="P959" s="355"/>
      <c r="Q959" s="355"/>
      <c r="R959" s="355"/>
      <c r="S959" s="355"/>
      <c r="T959" s="355"/>
      <c r="U959" s="355"/>
      <c r="V959" s="355"/>
      <c r="W959" s="355"/>
      <c r="X959" s="355"/>
      <c r="Y959" s="355"/>
      <c r="Z959" s="355"/>
      <c r="AA959" s="355"/>
      <c r="AB959" s="355"/>
      <c r="AC959" s="355"/>
      <c r="AD959" s="355"/>
      <c r="AE959" s="355"/>
      <c r="AF959" s="355"/>
      <c r="AG959" s="355"/>
      <c r="AH959" s="355"/>
      <c r="AI959" s="355"/>
      <c r="AJ959" s="355"/>
      <c r="AK959" s="355"/>
      <c r="AL959" s="355"/>
      <c r="AM959" s="355"/>
      <c r="AN959" s="355"/>
      <c r="AO959" s="355"/>
      <c r="AP959" s="355"/>
      <c r="AQ959" s="355"/>
      <c r="AR959" s="355"/>
      <c r="AS959" s="355"/>
      <c r="AT959" s="355"/>
      <c r="AU959" s="355"/>
      <c r="AV959" s="355"/>
      <c r="AW959" s="355"/>
      <c r="AX959" s="355"/>
      <c r="AY959" s="355"/>
      <c r="AZ959" s="355"/>
      <c r="BA959" s="355"/>
      <c r="BB959" s="355"/>
      <c r="BC959" s="355"/>
      <c r="BD959" s="355"/>
      <c r="BE959" s="355"/>
      <c r="BF959" s="355"/>
    </row>
    <row r="960" spans="1:58" ht="15.75" customHeight="1">
      <c r="A960" s="355"/>
      <c r="B960" s="355"/>
      <c r="C960" s="355"/>
      <c r="D960" s="355"/>
      <c r="E960" s="355"/>
      <c r="F960" s="355"/>
      <c r="G960" s="355"/>
      <c r="H960" s="355"/>
      <c r="I960" s="355"/>
      <c r="J960" s="355"/>
      <c r="K960" s="355"/>
      <c r="L960" s="355"/>
      <c r="M960" s="355"/>
      <c r="N960" s="355"/>
      <c r="O960" s="355"/>
      <c r="P960" s="355"/>
      <c r="Q960" s="355"/>
      <c r="R960" s="355"/>
      <c r="S960" s="355"/>
      <c r="T960" s="355"/>
      <c r="U960" s="355"/>
      <c r="V960" s="355"/>
      <c r="W960" s="355"/>
      <c r="X960" s="355"/>
      <c r="Y960" s="355"/>
      <c r="Z960" s="355"/>
      <c r="AA960" s="355"/>
      <c r="AB960" s="355"/>
      <c r="AC960" s="355"/>
      <c r="AD960" s="355"/>
      <c r="AE960" s="355"/>
      <c r="AF960" s="355"/>
      <c r="AG960" s="355"/>
      <c r="AH960" s="355"/>
      <c r="AI960" s="355"/>
      <c r="AJ960" s="355"/>
      <c r="AK960" s="355"/>
      <c r="AL960" s="355"/>
      <c r="AM960" s="355"/>
      <c r="AN960" s="355"/>
      <c r="AO960" s="355"/>
      <c r="AP960" s="355"/>
      <c r="AQ960" s="355"/>
      <c r="AR960" s="355"/>
      <c r="AS960" s="355"/>
      <c r="AT960" s="355"/>
      <c r="AU960" s="355"/>
      <c r="AV960" s="355"/>
      <c r="AW960" s="355"/>
      <c r="AX960" s="355"/>
      <c r="AY960" s="355"/>
      <c r="AZ960" s="355"/>
      <c r="BA960" s="355"/>
      <c r="BB960" s="355"/>
      <c r="BC960" s="355"/>
      <c r="BD960" s="355"/>
      <c r="BE960" s="355"/>
      <c r="BF960" s="355"/>
    </row>
    <row r="961" spans="1:58" ht="15.75" customHeight="1">
      <c r="A961" s="355"/>
      <c r="B961" s="355"/>
      <c r="C961" s="355"/>
      <c r="D961" s="355"/>
      <c r="E961" s="355"/>
      <c r="F961" s="355"/>
      <c r="G961" s="355"/>
      <c r="H961" s="355"/>
      <c r="I961" s="355"/>
      <c r="J961" s="355"/>
      <c r="K961" s="355"/>
      <c r="L961" s="355"/>
      <c r="M961" s="355"/>
      <c r="N961" s="355"/>
      <c r="O961" s="355"/>
      <c r="P961" s="355"/>
      <c r="Q961" s="355"/>
      <c r="R961" s="355"/>
      <c r="S961" s="355"/>
      <c r="T961" s="355"/>
      <c r="U961" s="355"/>
      <c r="V961" s="355"/>
      <c r="W961" s="355"/>
      <c r="X961" s="355"/>
      <c r="Y961" s="355"/>
      <c r="Z961" s="355"/>
      <c r="AA961" s="355"/>
      <c r="AB961" s="355"/>
      <c r="AC961" s="355"/>
      <c r="AD961" s="355"/>
      <c r="AE961" s="355"/>
      <c r="AF961" s="355"/>
      <c r="AG961" s="355"/>
      <c r="AH961" s="355"/>
      <c r="AI961" s="355"/>
      <c r="AJ961" s="355"/>
      <c r="AK961" s="355"/>
      <c r="AL961" s="355"/>
      <c r="AM961" s="355"/>
      <c r="AN961" s="355"/>
      <c r="AO961" s="355"/>
      <c r="AP961" s="355"/>
      <c r="AQ961" s="355"/>
      <c r="AR961" s="355"/>
      <c r="AS961" s="355"/>
      <c r="AT961" s="355"/>
      <c r="AU961" s="355"/>
      <c r="AV961" s="355"/>
      <c r="AW961" s="355"/>
      <c r="AX961" s="355"/>
      <c r="AY961" s="355"/>
      <c r="AZ961" s="355"/>
      <c r="BA961" s="355"/>
      <c r="BB961" s="355"/>
      <c r="BC961" s="355"/>
      <c r="BD961" s="355"/>
      <c r="BE961" s="355"/>
      <c r="BF961" s="355"/>
    </row>
    <row r="962" spans="1:58" ht="15.75" customHeight="1">
      <c r="A962" s="355"/>
      <c r="B962" s="355"/>
      <c r="C962" s="355"/>
      <c r="D962" s="355"/>
      <c r="E962" s="355"/>
      <c r="F962" s="355"/>
      <c r="G962" s="355"/>
      <c r="H962" s="355"/>
      <c r="I962" s="355"/>
      <c r="J962" s="355"/>
      <c r="K962" s="355"/>
      <c r="L962" s="355"/>
      <c r="M962" s="355"/>
      <c r="N962" s="355"/>
      <c r="O962" s="355"/>
      <c r="P962" s="355"/>
      <c r="Q962" s="355"/>
      <c r="R962" s="355"/>
      <c r="S962" s="355"/>
      <c r="T962" s="355"/>
      <c r="U962" s="355"/>
      <c r="V962" s="355"/>
      <c r="W962" s="355"/>
      <c r="X962" s="355"/>
      <c r="Y962" s="355"/>
      <c r="Z962" s="355"/>
      <c r="AA962" s="355"/>
      <c r="AB962" s="355"/>
      <c r="AC962" s="355"/>
      <c r="AD962" s="355"/>
      <c r="AE962" s="355"/>
      <c r="AF962" s="355"/>
      <c r="AG962" s="355"/>
      <c r="AH962" s="355"/>
      <c r="AI962" s="355"/>
      <c r="AJ962" s="355"/>
      <c r="AK962" s="355"/>
      <c r="AL962" s="355"/>
      <c r="AM962" s="355"/>
      <c r="AN962" s="355"/>
      <c r="AO962" s="355"/>
      <c r="AP962" s="355"/>
      <c r="AQ962" s="355"/>
      <c r="AR962" s="355"/>
      <c r="AS962" s="355"/>
      <c r="AT962" s="355"/>
      <c r="AU962" s="355"/>
      <c r="AV962" s="355"/>
      <c r="AW962" s="355"/>
      <c r="AX962" s="355"/>
      <c r="AY962" s="355"/>
      <c r="AZ962" s="355"/>
      <c r="BA962" s="355"/>
      <c r="BB962" s="355"/>
      <c r="BC962" s="355"/>
      <c r="BD962" s="355"/>
      <c r="BE962" s="355"/>
      <c r="BF962" s="355"/>
    </row>
    <row r="963" spans="1:58" ht="15.75" customHeight="1">
      <c r="A963" s="355"/>
      <c r="B963" s="355"/>
      <c r="C963" s="355"/>
      <c r="D963" s="355"/>
      <c r="E963" s="355"/>
      <c r="F963" s="355"/>
      <c r="G963" s="355"/>
      <c r="H963" s="355"/>
      <c r="I963" s="355"/>
      <c r="J963" s="355"/>
      <c r="K963" s="355"/>
      <c r="L963" s="355"/>
      <c r="M963" s="355"/>
      <c r="N963" s="355"/>
      <c r="O963" s="355"/>
      <c r="P963" s="355"/>
      <c r="Q963" s="355"/>
      <c r="R963" s="355"/>
      <c r="S963" s="355"/>
      <c r="T963" s="355"/>
      <c r="U963" s="355"/>
      <c r="V963" s="355"/>
      <c r="W963" s="355"/>
      <c r="X963" s="355"/>
      <c r="Y963" s="355"/>
      <c r="Z963" s="355"/>
      <c r="AA963" s="355"/>
      <c r="AB963" s="355"/>
      <c r="AC963" s="355"/>
      <c r="AD963" s="355"/>
      <c r="AE963" s="355"/>
      <c r="AF963" s="355"/>
      <c r="AG963" s="355"/>
      <c r="AH963" s="355"/>
      <c r="AI963" s="355"/>
      <c r="AJ963" s="355"/>
      <c r="AK963" s="355"/>
      <c r="AL963" s="355"/>
      <c r="AM963" s="355"/>
      <c r="AN963" s="355"/>
      <c r="AO963" s="355"/>
      <c r="AP963" s="355"/>
      <c r="AQ963" s="355"/>
      <c r="AR963" s="355"/>
      <c r="AS963" s="355"/>
      <c r="AT963" s="355"/>
      <c r="AU963" s="355"/>
      <c r="AV963" s="355"/>
      <c r="AW963" s="355"/>
      <c r="AX963" s="355"/>
      <c r="AY963" s="355"/>
      <c r="AZ963" s="355"/>
      <c r="BA963" s="355"/>
      <c r="BB963" s="355"/>
      <c r="BC963" s="355"/>
      <c r="BD963" s="355"/>
      <c r="BE963" s="355"/>
      <c r="BF963" s="355"/>
    </row>
    <row r="964" spans="1:58" ht="15.75" customHeight="1">
      <c r="A964" s="355"/>
      <c r="B964" s="355"/>
      <c r="C964" s="355"/>
      <c r="D964" s="355"/>
      <c r="E964" s="355"/>
      <c r="F964" s="355"/>
      <c r="G964" s="355"/>
      <c r="H964" s="355"/>
      <c r="I964" s="355"/>
      <c r="J964" s="355"/>
      <c r="K964" s="355"/>
      <c r="L964" s="355"/>
      <c r="M964" s="355"/>
      <c r="N964" s="355"/>
      <c r="O964" s="355"/>
      <c r="P964" s="355"/>
      <c r="Q964" s="355"/>
      <c r="R964" s="355"/>
      <c r="S964" s="355"/>
      <c r="T964" s="355"/>
      <c r="U964" s="355"/>
      <c r="V964" s="355"/>
      <c r="W964" s="355"/>
      <c r="X964" s="355"/>
      <c r="Y964" s="355"/>
      <c r="Z964" s="355"/>
      <c r="AA964" s="355"/>
      <c r="AB964" s="355"/>
      <c r="AC964" s="355"/>
      <c r="AD964" s="355"/>
      <c r="AE964" s="355"/>
      <c r="AF964" s="355"/>
      <c r="AG964" s="355"/>
      <c r="AH964" s="355"/>
      <c r="AI964" s="355"/>
      <c r="AJ964" s="355"/>
      <c r="AK964" s="355"/>
      <c r="AL964" s="355"/>
      <c r="AM964" s="355"/>
      <c r="AN964" s="355"/>
      <c r="AO964" s="355"/>
      <c r="AP964" s="355"/>
      <c r="AQ964" s="355"/>
      <c r="AR964" s="355"/>
      <c r="AS964" s="355"/>
      <c r="AT964" s="355"/>
      <c r="AU964" s="355"/>
      <c r="AV964" s="355"/>
      <c r="AW964" s="355"/>
      <c r="AX964" s="355"/>
      <c r="AY964" s="355"/>
      <c r="AZ964" s="355"/>
      <c r="BA964" s="355"/>
      <c r="BB964" s="355"/>
      <c r="BC964" s="355"/>
      <c r="BD964" s="355"/>
      <c r="BE964" s="355"/>
      <c r="BF964" s="355"/>
    </row>
    <row r="965" spans="1:58" ht="15.75" customHeight="1">
      <c r="A965" s="355"/>
      <c r="B965" s="355"/>
      <c r="C965" s="355"/>
      <c r="D965" s="355"/>
      <c r="E965" s="355"/>
      <c r="F965" s="355"/>
      <c r="G965" s="355"/>
      <c r="H965" s="355"/>
      <c r="I965" s="355"/>
      <c r="J965" s="355"/>
      <c r="K965" s="355"/>
      <c r="L965" s="355"/>
      <c r="M965" s="355"/>
      <c r="N965" s="355"/>
      <c r="O965" s="355"/>
      <c r="P965" s="355"/>
      <c r="Q965" s="355"/>
      <c r="R965" s="355"/>
      <c r="S965" s="355"/>
      <c r="T965" s="355"/>
      <c r="U965" s="355"/>
      <c r="V965" s="355"/>
      <c r="W965" s="355"/>
      <c r="X965" s="355"/>
      <c r="Y965" s="355"/>
      <c r="Z965" s="355"/>
      <c r="AA965" s="355"/>
      <c r="AB965" s="355"/>
      <c r="AC965" s="355"/>
      <c r="AD965" s="355"/>
      <c r="AE965" s="355"/>
      <c r="AF965" s="355"/>
      <c r="AG965" s="355"/>
      <c r="AH965" s="355"/>
      <c r="AI965" s="355"/>
      <c r="AJ965" s="355"/>
      <c r="AK965" s="355"/>
      <c r="AL965" s="355"/>
      <c r="AM965" s="355"/>
      <c r="AN965" s="355"/>
      <c r="AO965" s="355"/>
      <c r="AP965" s="355"/>
      <c r="AQ965" s="355"/>
      <c r="AR965" s="355"/>
      <c r="AS965" s="355"/>
      <c r="AT965" s="355"/>
      <c r="AU965" s="355"/>
      <c r="AV965" s="355"/>
      <c r="AW965" s="355"/>
      <c r="AX965" s="355"/>
      <c r="AY965" s="355"/>
      <c r="AZ965" s="355"/>
      <c r="BA965" s="355"/>
      <c r="BB965" s="355"/>
      <c r="BC965" s="355"/>
      <c r="BD965" s="355"/>
      <c r="BE965" s="355"/>
      <c r="BF965" s="355"/>
    </row>
    <row r="966" spans="1:58" ht="15.75" customHeight="1">
      <c r="A966" s="355"/>
      <c r="B966" s="355"/>
      <c r="C966" s="355"/>
      <c r="D966" s="355"/>
      <c r="E966" s="355"/>
      <c r="F966" s="355"/>
      <c r="G966" s="355"/>
      <c r="H966" s="355"/>
      <c r="I966" s="355"/>
      <c r="J966" s="355"/>
      <c r="K966" s="355"/>
      <c r="L966" s="355"/>
      <c r="M966" s="355"/>
      <c r="N966" s="355"/>
      <c r="O966" s="355"/>
      <c r="P966" s="355"/>
      <c r="Q966" s="355"/>
      <c r="R966" s="355"/>
      <c r="S966" s="355"/>
      <c r="T966" s="355"/>
      <c r="U966" s="355"/>
      <c r="V966" s="355"/>
      <c r="W966" s="355"/>
      <c r="X966" s="355"/>
      <c r="Y966" s="355"/>
      <c r="Z966" s="355"/>
      <c r="AA966" s="355"/>
      <c r="AB966" s="355"/>
      <c r="AC966" s="355"/>
      <c r="AD966" s="355"/>
      <c r="AE966" s="355"/>
      <c r="AF966" s="355"/>
      <c r="AG966" s="355"/>
      <c r="AH966" s="355"/>
      <c r="AI966" s="355"/>
      <c r="AJ966" s="355"/>
      <c r="AK966" s="355"/>
      <c r="AL966" s="355"/>
      <c r="AM966" s="355"/>
      <c r="AN966" s="355"/>
      <c r="AO966" s="355"/>
      <c r="AP966" s="355"/>
      <c r="AQ966" s="355"/>
      <c r="AR966" s="355"/>
      <c r="AS966" s="355"/>
      <c r="AT966" s="355"/>
      <c r="AU966" s="355"/>
      <c r="AV966" s="355"/>
      <c r="AW966" s="355"/>
      <c r="AX966" s="355"/>
      <c r="AY966" s="355"/>
      <c r="AZ966" s="355"/>
      <c r="BA966" s="355"/>
      <c r="BB966" s="355"/>
      <c r="BC966" s="355"/>
      <c r="BD966" s="355"/>
      <c r="BE966" s="355"/>
      <c r="BF966" s="355"/>
    </row>
    <row r="967" spans="1:58" ht="15.75" customHeight="1">
      <c r="A967" s="355"/>
      <c r="B967" s="355"/>
      <c r="C967" s="355"/>
      <c r="D967" s="355"/>
      <c r="E967" s="355"/>
      <c r="F967" s="355"/>
      <c r="G967" s="355"/>
      <c r="H967" s="355"/>
      <c r="I967" s="355"/>
      <c r="J967" s="355"/>
      <c r="K967" s="355"/>
      <c r="L967" s="355"/>
      <c r="M967" s="355"/>
      <c r="N967" s="355"/>
      <c r="O967" s="355"/>
      <c r="P967" s="355"/>
      <c r="Q967" s="355"/>
      <c r="R967" s="355"/>
      <c r="S967" s="355"/>
      <c r="T967" s="355"/>
      <c r="U967" s="355"/>
      <c r="V967" s="355"/>
      <c r="W967" s="355"/>
      <c r="X967" s="355"/>
      <c r="Y967" s="355"/>
      <c r="Z967" s="355"/>
      <c r="AA967" s="355"/>
      <c r="AB967" s="355"/>
      <c r="AC967" s="355"/>
      <c r="AD967" s="355"/>
      <c r="AE967" s="355"/>
      <c r="AF967" s="355"/>
      <c r="AG967" s="355"/>
      <c r="AH967" s="355"/>
      <c r="AI967" s="355"/>
      <c r="AJ967" s="355"/>
      <c r="AK967" s="355"/>
      <c r="AL967" s="355"/>
      <c r="AM967" s="355"/>
      <c r="AN967" s="355"/>
      <c r="AO967" s="355"/>
      <c r="AP967" s="355"/>
      <c r="AQ967" s="355"/>
      <c r="AR967" s="355"/>
      <c r="AS967" s="355"/>
      <c r="AT967" s="355"/>
      <c r="AU967" s="355"/>
      <c r="AV967" s="355"/>
      <c r="AW967" s="355"/>
      <c r="AX967" s="355"/>
      <c r="AY967" s="355"/>
      <c r="AZ967" s="355"/>
      <c r="BA967" s="355"/>
      <c r="BB967" s="355"/>
      <c r="BC967" s="355"/>
      <c r="BD967" s="355"/>
      <c r="BE967" s="355"/>
      <c r="BF967" s="355"/>
    </row>
    <row r="968" spans="1:58" ht="15.75" customHeight="1">
      <c r="A968" s="355"/>
      <c r="B968" s="355"/>
      <c r="C968" s="355"/>
      <c r="D968" s="355"/>
      <c r="E968" s="355"/>
      <c r="F968" s="355"/>
      <c r="G968" s="355"/>
      <c r="H968" s="355"/>
      <c r="I968" s="355"/>
      <c r="J968" s="355"/>
      <c r="K968" s="355"/>
      <c r="L968" s="355"/>
      <c r="M968" s="355"/>
      <c r="N968" s="355"/>
      <c r="O968" s="355"/>
      <c r="P968" s="355"/>
      <c r="Q968" s="355"/>
      <c r="R968" s="355"/>
      <c r="S968" s="355"/>
      <c r="T968" s="355"/>
      <c r="U968" s="355"/>
      <c r="V968" s="355"/>
      <c r="W968" s="355"/>
      <c r="X968" s="355"/>
      <c r="Y968" s="355"/>
      <c r="Z968" s="355"/>
      <c r="AA968" s="355"/>
      <c r="AB968" s="355"/>
      <c r="AC968" s="355"/>
      <c r="AD968" s="355"/>
      <c r="AE968" s="355"/>
      <c r="AF968" s="355"/>
      <c r="AG968" s="355"/>
      <c r="AH968" s="355"/>
      <c r="AI968" s="355"/>
      <c r="AJ968" s="355"/>
      <c r="AK968" s="355"/>
      <c r="AL968" s="355"/>
      <c r="AM968" s="355"/>
      <c r="AN968" s="355"/>
      <c r="AO968" s="355"/>
      <c r="AP968" s="355"/>
      <c r="AQ968" s="355"/>
      <c r="AR968" s="355"/>
      <c r="AS968" s="355"/>
      <c r="AT968" s="355"/>
      <c r="AU968" s="355"/>
      <c r="AV968" s="355"/>
      <c r="AW968" s="355"/>
      <c r="AX968" s="355"/>
      <c r="AY968" s="355"/>
      <c r="AZ968" s="355"/>
      <c r="BA968" s="355"/>
      <c r="BB968" s="355"/>
      <c r="BC968" s="355"/>
      <c r="BD968" s="355"/>
      <c r="BE968" s="355"/>
      <c r="BF968" s="355"/>
    </row>
    <row r="969" spans="1:58" ht="15.75" customHeight="1">
      <c r="A969" s="355"/>
      <c r="B969" s="355"/>
      <c r="C969" s="355"/>
      <c r="D969" s="355"/>
      <c r="E969" s="355"/>
      <c r="F969" s="355"/>
      <c r="G969" s="355"/>
      <c r="H969" s="355"/>
      <c r="I969" s="355"/>
      <c r="J969" s="355"/>
      <c r="K969" s="355"/>
      <c r="L969" s="355"/>
      <c r="M969" s="355"/>
      <c r="N969" s="355"/>
      <c r="O969" s="355"/>
      <c r="P969" s="355"/>
      <c r="Q969" s="355"/>
      <c r="R969" s="355"/>
      <c r="S969" s="355"/>
      <c r="T969" s="355"/>
      <c r="U969" s="355"/>
      <c r="V969" s="355"/>
      <c r="W969" s="355"/>
      <c r="X969" s="355"/>
      <c r="Y969" s="355"/>
      <c r="Z969" s="355"/>
      <c r="AA969" s="355"/>
      <c r="AB969" s="355"/>
      <c r="AC969" s="355"/>
      <c r="AD969" s="355"/>
      <c r="AE969" s="355"/>
      <c r="AF969" s="355"/>
      <c r="AG969" s="355"/>
      <c r="AH969" s="355"/>
      <c r="AI969" s="355"/>
      <c r="AJ969" s="355"/>
      <c r="AK969" s="355"/>
      <c r="AL969" s="355"/>
      <c r="AM969" s="355"/>
      <c r="AN969" s="355"/>
      <c r="AO969" s="355"/>
      <c r="AP969" s="355"/>
      <c r="AQ969" s="355"/>
      <c r="AR969" s="355"/>
      <c r="AS969" s="355"/>
      <c r="AT969" s="355"/>
      <c r="AU969" s="355"/>
      <c r="AV969" s="355"/>
      <c r="AW969" s="355"/>
      <c r="AX969" s="355"/>
      <c r="AY969" s="355"/>
      <c r="AZ969" s="355"/>
      <c r="BA969" s="355"/>
      <c r="BB969" s="355"/>
      <c r="BC969" s="355"/>
      <c r="BD969" s="355"/>
      <c r="BE969" s="355"/>
      <c r="BF969" s="355"/>
    </row>
    <row r="970" spans="1:58" ht="15.75" customHeight="1">
      <c r="A970" s="355"/>
      <c r="B970" s="355"/>
      <c r="C970" s="355"/>
      <c r="D970" s="355"/>
      <c r="E970" s="355"/>
      <c r="F970" s="355"/>
      <c r="G970" s="355"/>
      <c r="H970" s="355"/>
      <c r="I970" s="355"/>
      <c r="J970" s="355"/>
      <c r="K970" s="355"/>
      <c r="L970" s="355"/>
      <c r="M970" s="355"/>
      <c r="N970" s="355"/>
      <c r="O970" s="355"/>
      <c r="P970" s="355"/>
      <c r="Q970" s="355"/>
      <c r="R970" s="355"/>
      <c r="S970" s="355"/>
      <c r="T970" s="355"/>
      <c r="U970" s="355"/>
      <c r="V970" s="355"/>
      <c r="W970" s="355"/>
      <c r="X970" s="355"/>
      <c r="Y970" s="355"/>
      <c r="Z970" s="355"/>
      <c r="AA970" s="355"/>
      <c r="AB970" s="355"/>
      <c r="AC970" s="355"/>
      <c r="AD970" s="355"/>
      <c r="AE970" s="355"/>
      <c r="AF970" s="355"/>
      <c r="AG970" s="355"/>
      <c r="AH970" s="355"/>
      <c r="AI970" s="355"/>
      <c r="AJ970" s="355"/>
      <c r="AK970" s="355"/>
      <c r="AL970" s="355"/>
      <c r="AM970" s="355"/>
      <c r="AN970" s="355"/>
      <c r="AO970" s="355"/>
      <c r="AP970" s="355"/>
      <c r="AQ970" s="355"/>
      <c r="AR970" s="355"/>
      <c r="AS970" s="355"/>
      <c r="AT970" s="355"/>
      <c r="AU970" s="355"/>
      <c r="AV970" s="355"/>
      <c r="AW970" s="355"/>
      <c r="AX970" s="355"/>
      <c r="AY970" s="355"/>
      <c r="AZ970" s="355"/>
      <c r="BA970" s="355"/>
      <c r="BB970" s="355"/>
      <c r="BC970" s="355"/>
      <c r="BD970" s="355"/>
      <c r="BE970" s="355"/>
      <c r="BF970" s="355"/>
    </row>
    <row r="971" spans="1:58" ht="15.75" customHeight="1">
      <c r="A971" s="355"/>
      <c r="B971" s="355"/>
      <c r="C971" s="355"/>
      <c r="D971" s="355"/>
      <c r="E971" s="355"/>
      <c r="F971" s="355"/>
      <c r="G971" s="355"/>
      <c r="H971" s="355"/>
      <c r="I971" s="355"/>
      <c r="J971" s="355"/>
      <c r="K971" s="355"/>
      <c r="L971" s="355"/>
      <c r="M971" s="355"/>
      <c r="N971" s="355"/>
      <c r="O971" s="355"/>
      <c r="P971" s="355"/>
      <c r="Q971" s="355"/>
      <c r="R971" s="355"/>
      <c r="S971" s="355"/>
      <c r="T971" s="355"/>
      <c r="U971" s="355"/>
      <c r="V971" s="355"/>
      <c r="W971" s="355"/>
      <c r="X971" s="355"/>
      <c r="Y971" s="355"/>
      <c r="Z971" s="355"/>
      <c r="AA971" s="355"/>
      <c r="AB971" s="355"/>
      <c r="AC971" s="355"/>
      <c r="AD971" s="355"/>
      <c r="AE971" s="355"/>
      <c r="AF971" s="355"/>
      <c r="AG971" s="355"/>
      <c r="AH971" s="355"/>
      <c r="AI971" s="355"/>
      <c r="AJ971" s="355"/>
      <c r="AK971" s="355"/>
      <c r="AL971" s="355"/>
      <c r="AM971" s="355"/>
      <c r="AN971" s="355"/>
      <c r="AO971" s="355"/>
      <c r="AP971" s="355"/>
      <c r="AQ971" s="355"/>
      <c r="AR971" s="355"/>
      <c r="AS971" s="355"/>
      <c r="AT971" s="355"/>
      <c r="AU971" s="355"/>
      <c r="AV971" s="355"/>
      <c r="AW971" s="355"/>
      <c r="AX971" s="355"/>
      <c r="AY971" s="355"/>
      <c r="AZ971" s="355"/>
      <c r="BA971" s="355"/>
      <c r="BB971" s="355"/>
      <c r="BC971" s="355"/>
      <c r="BD971" s="355"/>
      <c r="BE971" s="355"/>
      <c r="BF971" s="355"/>
    </row>
    <row r="972" spans="1:58" ht="15.75" customHeight="1">
      <c r="A972" s="355"/>
      <c r="B972" s="355"/>
      <c r="C972" s="355"/>
      <c r="D972" s="355"/>
      <c r="E972" s="355"/>
      <c r="F972" s="355"/>
      <c r="G972" s="355"/>
      <c r="H972" s="355"/>
      <c r="I972" s="355"/>
      <c r="J972" s="355"/>
      <c r="K972" s="355"/>
      <c r="L972" s="355"/>
      <c r="M972" s="355"/>
      <c r="N972" s="355"/>
      <c r="O972" s="355"/>
      <c r="P972" s="355"/>
      <c r="Q972" s="355"/>
      <c r="R972" s="355"/>
      <c r="S972" s="355"/>
      <c r="T972" s="355"/>
      <c r="U972" s="355"/>
      <c r="V972" s="355"/>
      <c r="W972" s="355"/>
      <c r="X972" s="355"/>
      <c r="Y972" s="355"/>
      <c r="Z972" s="355"/>
      <c r="AA972" s="355"/>
      <c r="AB972" s="355"/>
      <c r="AC972" s="355"/>
      <c r="AD972" s="355"/>
      <c r="AE972" s="355"/>
      <c r="AF972" s="355"/>
      <c r="AG972" s="355"/>
      <c r="AH972" s="355"/>
      <c r="AI972" s="355"/>
      <c r="AJ972" s="355"/>
      <c r="AK972" s="355"/>
      <c r="AL972" s="355"/>
      <c r="AM972" s="355"/>
      <c r="AN972" s="355"/>
      <c r="AO972" s="355"/>
      <c r="AP972" s="355"/>
      <c r="AQ972" s="355"/>
      <c r="AR972" s="355"/>
      <c r="AS972" s="355"/>
      <c r="AT972" s="355"/>
      <c r="AU972" s="355"/>
      <c r="AV972" s="355"/>
      <c r="AW972" s="355"/>
      <c r="AX972" s="355"/>
      <c r="AY972" s="355"/>
      <c r="AZ972" s="355"/>
      <c r="BA972" s="355"/>
      <c r="BB972" s="355"/>
      <c r="BC972" s="355"/>
      <c r="BD972" s="355"/>
      <c r="BE972" s="355"/>
      <c r="BF972" s="355"/>
    </row>
    <row r="973" spans="1:58" ht="15.75" customHeight="1">
      <c r="A973" s="355"/>
      <c r="B973" s="355"/>
      <c r="C973" s="355"/>
      <c r="D973" s="355"/>
      <c r="E973" s="355"/>
      <c r="F973" s="355"/>
      <c r="G973" s="355"/>
      <c r="H973" s="355"/>
      <c r="I973" s="355"/>
      <c r="J973" s="355"/>
      <c r="K973" s="355"/>
      <c r="L973" s="355"/>
      <c r="M973" s="355"/>
      <c r="N973" s="355"/>
      <c r="O973" s="355"/>
      <c r="P973" s="355"/>
      <c r="Q973" s="355"/>
      <c r="R973" s="355"/>
      <c r="S973" s="355"/>
      <c r="T973" s="355"/>
      <c r="U973" s="355"/>
      <c r="V973" s="355"/>
      <c r="W973" s="355"/>
      <c r="X973" s="355"/>
      <c r="Y973" s="355"/>
      <c r="Z973" s="355"/>
      <c r="AA973" s="355"/>
      <c r="AB973" s="355"/>
      <c r="AC973" s="355"/>
      <c r="AD973" s="355"/>
      <c r="AE973" s="355"/>
      <c r="AF973" s="355"/>
      <c r="AG973" s="355"/>
      <c r="AH973" s="355"/>
      <c r="AI973" s="355"/>
      <c r="AJ973" s="355"/>
      <c r="AK973" s="355"/>
      <c r="AL973" s="355"/>
      <c r="AM973" s="355"/>
      <c r="AN973" s="355"/>
      <c r="AO973" s="355"/>
      <c r="AP973" s="355"/>
      <c r="AQ973" s="355"/>
      <c r="AR973" s="355"/>
      <c r="AS973" s="355"/>
      <c r="AT973" s="355"/>
      <c r="AU973" s="355"/>
      <c r="AV973" s="355"/>
      <c r="AW973" s="355"/>
      <c r="AX973" s="355"/>
      <c r="AY973" s="355"/>
      <c r="AZ973" s="355"/>
      <c r="BA973" s="355"/>
      <c r="BB973" s="355"/>
      <c r="BC973" s="355"/>
      <c r="BD973" s="355"/>
      <c r="BE973" s="355"/>
      <c r="BF973" s="355"/>
    </row>
    <row r="974" spans="1:58" ht="15.75" customHeight="1">
      <c r="A974" s="355"/>
      <c r="B974" s="355"/>
      <c r="C974" s="355"/>
      <c r="D974" s="355"/>
      <c r="E974" s="355"/>
      <c r="F974" s="355"/>
      <c r="G974" s="355"/>
      <c r="H974" s="355"/>
      <c r="I974" s="355"/>
      <c r="J974" s="355"/>
      <c r="K974" s="355"/>
      <c r="L974" s="355"/>
      <c r="M974" s="355"/>
      <c r="N974" s="355"/>
      <c r="O974" s="355"/>
      <c r="P974" s="355"/>
      <c r="Q974" s="355"/>
      <c r="R974" s="355"/>
      <c r="S974" s="355"/>
      <c r="T974" s="355"/>
      <c r="U974" s="355"/>
      <c r="V974" s="355"/>
      <c r="W974" s="355"/>
      <c r="X974" s="355"/>
      <c r="Y974" s="355"/>
      <c r="Z974" s="355"/>
      <c r="AA974" s="355"/>
      <c r="AB974" s="355"/>
      <c r="AC974" s="355"/>
      <c r="AD974" s="355"/>
      <c r="AE974" s="355"/>
      <c r="AF974" s="355"/>
      <c r="AG974" s="355"/>
      <c r="AH974" s="355"/>
      <c r="AI974" s="355"/>
      <c r="AJ974" s="355"/>
      <c r="AK974" s="355"/>
      <c r="AL974" s="355"/>
      <c r="AM974" s="355"/>
      <c r="AN974" s="355"/>
      <c r="AO974" s="355"/>
      <c r="AP974" s="355"/>
      <c r="AQ974" s="355"/>
      <c r="AR974" s="355"/>
      <c r="AS974" s="355"/>
      <c r="AT974" s="355"/>
      <c r="AU974" s="355"/>
      <c r="AV974" s="355"/>
      <c r="AW974" s="355"/>
      <c r="AX974" s="355"/>
      <c r="AY974" s="355"/>
      <c r="AZ974" s="355"/>
      <c r="BA974" s="355"/>
      <c r="BB974" s="355"/>
      <c r="BC974" s="355"/>
      <c r="BD974" s="355"/>
      <c r="BE974" s="355"/>
      <c r="BF974" s="355"/>
    </row>
    <row r="975" spans="1:58" ht="15.75" customHeight="1">
      <c r="A975" s="355"/>
      <c r="B975" s="355"/>
      <c r="C975" s="355"/>
      <c r="D975" s="355"/>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c r="AA975" s="355"/>
      <c r="AB975" s="355"/>
      <c r="AC975" s="355"/>
      <c r="AD975" s="355"/>
      <c r="AE975" s="355"/>
      <c r="AF975" s="355"/>
      <c r="AG975" s="355"/>
      <c r="AH975" s="355"/>
      <c r="AI975" s="355"/>
      <c r="AJ975" s="355"/>
      <c r="AK975" s="355"/>
      <c r="AL975" s="355"/>
      <c r="AM975" s="355"/>
      <c r="AN975" s="355"/>
      <c r="AO975" s="355"/>
      <c r="AP975" s="355"/>
      <c r="AQ975" s="355"/>
      <c r="AR975" s="355"/>
      <c r="AS975" s="355"/>
      <c r="AT975" s="355"/>
      <c r="AU975" s="355"/>
      <c r="AV975" s="355"/>
      <c r="AW975" s="355"/>
      <c r="AX975" s="355"/>
      <c r="AY975" s="355"/>
      <c r="AZ975" s="355"/>
      <c r="BA975" s="355"/>
      <c r="BB975" s="355"/>
      <c r="BC975" s="355"/>
      <c r="BD975" s="355"/>
      <c r="BE975" s="355"/>
      <c r="BF975" s="355"/>
    </row>
    <row r="976" spans="1:58" ht="15.75" customHeight="1">
      <c r="A976" s="355"/>
      <c r="B976" s="355"/>
      <c r="C976" s="355"/>
      <c r="D976" s="355"/>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c r="AA976" s="355"/>
      <c r="AB976" s="355"/>
      <c r="AC976" s="355"/>
      <c r="AD976" s="355"/>
      <c r="AE976" s="355"/>
      <c r="AF976" s="355"/>
      <c r="AG976" s="355"/>
      <c r="AH976" s="355"/>
      <c r="AI976" s="355"/>
      <c r="AJ976" s="355"/>
      <c r="AK976" s="355"/>
      <c r="AL976" s="355"/>
      <c r="AM976" s="355"/>
      <c r="AN976" s="355"/>
      <c r="AO976" s="355"/>
      <c r="AP976" s="355"/>
      <c r="AQ976" s="355"/>
      <c r="AR976" s="355"/>
      <c r="AS976" s="355"/>
      <c r="AT976" s="355"/>
      <c r="AU976" s="355"/>
      <c r="AV976" s="355"/>
      <c r="AW976" s="355"/>
      <c r="AX976" s="355"/>
      <c r="AY976" s="355"/>
      <c r="AZ976" s="355"/>
      <c r="BA976" s="355"/>
      <c r="BB976" s="355"/>
      <c r="BC976" s="355"/>
      <c r="BD976" s="355"/>
      <c r="BE976" s="355"/>
      <c r="BF976" s="355"/>
    </row>
    <row r="977" spans="1:58" ht="15.75" customHeight="1">
      <c r="A977" s="355"/>
      <c r="B977" s="355"/>
      <c r="C977" s="355"/>
      <c r="D977" s="355"/>
      <c r="E977" s="355"/>
      <c r="F977" s="355"/>
      <c r="G977" s="355"/>
      <c r="H977" s="355"/>
      <c r="I977" s="355"/>
      <c r="J977" s="355"/>
      <c r="K977" s="355"/>
      <c r="L977" s="355"/>
      <c r="M977" s="355"/>
      <c r="N977" s="355"/>
      <c r="O977" s="355"/>
      <c r="P977" s="355"/>
      <c r="Q977" s="355"/>
      <c r="R977" s="355"/>
      <c r="S977" s="355"/>
      <c r="T977" s="355"/>
      <c r="U977" s="355"/>
      <c r="V977" s="355"/>
      <c r="W977" s="355"/>
      <c r="X977" s="355"/>
      <c r="Y977" s="355"/>
      <c r="Z977" s="355"/>
      <c r="AA977" s="355"/>
      <c r="AB977" s="355"/>
      <c r="AC977" s="355"/>
      <c r="AD977" s="355"/>
      <c r="AE977" s="355"/>
      <c r="AF977" s="355"/>
      <c r="AG977" s="355"/>
      <c r="AH977" s="355"/>
      <c r="AI977" s="355"/>
      <c r="AJ977" s="355"/>
      <c r="AK977" s="355"/>
      <c r="AL977" s="355"/>
      <c r="AM977" s="355"/>
      <c r="AN977" s="355"/>
      <c r="AO977" s="355"/>
      <c r="AP977" s="355"/>
      <c r="AQ977" s="355"/>
      <c r="AR977" s="355"/>
      <c r="AS977" s="355"/>
      <c r="AT977" s="355"/>
      <c r="AU977" s="355"/>
      <c r="AV977" s="355"/>
      <c r="AW977" s="355"/>
      <c r="AX977" s="355"/>
      <c r="AY977" s="355"/>
      <c r="AZ977" s="355"/>
      <c r="BA977" s="355"/>
      <c r="BB977" s="355"/>
      <c r="BC977" s="355"/>
      <c r="BD977" s="355"/>
      <c r="BE977" s="355"/>
      <c r="BF977" s="355"/>
    </row>
    <row r="978" spans="1:58" ht="15.75" customHeight="1">
      <c r="A978" s="355"/>
      <c r="B978" s="355"/>
      <c r="C978" s="355"/>
      <c r="D978" s="355"/>
      <c r="E978" s="355"/>
      <c r="F978" s="355"/>
      <c r="G978" s="355"/>
      <c r="H978" s="355"/>
      <c r="I978" s="355"/>
      <c r="J978" s="355"/>
      <c r="K978" s="355"/>
      <c r="L978" s="355"/>
      <c r="M978" s="355"/>
      <c r="N978" s="355"/>
      <c r="O978" s="355"/>
      <c r="P978" s="355"/>
      <c r="Q978" s="355"/>
      <c r="R978" s="355"/>
      <c r="S978" s="355"/>
      <c r="T978" s="355"/>
      <c r="U978" s="355"/>
      <c r="V978" s="355"/>
      <c r="W978" s="355"/>
      <c r="X978" s="355"/>
      <c r="Y978" s="355"/>
      <c r="Z978" s="355"/>
      <c r="AA978" s="355"/>
      <c r="AB978" s="355"/>
      <c r="AC978" s="355"/>
      <c r="AD978" s="355"/>
      <c r="AE978" s="355"/>
      <c r="AF978" s="355"/>
      <c r="AG978" s="355"/>
      <c r="AH978" s="355"/>
      <c r="AI978" s="355"/>
      <c r="AJ978" s="355"/>
      <c r="AK978" s="355"/>
      <c r="AL978" s="355"/>
      <c r="AM978" s="355"/>
      <c r="AN978" s="355"/>
      <c r="AO978" s="355"/>
      <c r="AP978" s="355"/>
      <c r="AQ978" s="355"/>
      <c r="AR978" s="355"/>
      <c r="AS978" s="355"/>
      <c r="AT978" s="355"/>
      <c r="AU978" s="355"/>
      <c r="AV978" s="355"/>
      <c r="AW978" s="355"/>
      <c r="AX978" s="355"/>
      <c r="AY978" s="355"/>
      <c r="AZ978" s="355"/>
      <c r="BA978" s="355"/>
      <c r="BB978" s="355"/>
      <c r="BC978" s="355"/>
      <c r="BD978" s="355"/>
      <c r="BE978" s="355"/>
      <c r="BF978" s="355"/>
    </row>
    <row r="979" spans="1:58" ht="15.75" customHeight="1">
      <c r="A979" s="355"/>
      <c r="B979" s="355"/>
      <c r="C979" s="355"/>
      <c r="D979" s="355"/>
      <c r="E979" s="355"/>
      <c r="F979" s="355"/>
      <c r="G979" s="355"/>
      <c r="H979" s="355"/>
      <c r="I979" s="355"/>
      <c r="J979" s="355"/>
      <c r="K979" s="355"/>
      <c r="L979" s="355"/>
      <c r="M979" s="355"/>
      <c r="N979" s="355"/>
      <c r="O979" s="355"/>
      <c r="P979" s="355"/>
      <c r="Q979" s="355"/>
      <c r="R979" s="355"/>
      <c r="S979" s="355"/>
      <c r="T979" s="355"/>
      <c r="U979" s="355"/>
      <c r="V979" s="355"/>
      <c r="W979" s="355"/>
      <c r="X979" s="355"/>
      <c r="Y979" s="355"/>
      <c r="Z979" s="355"/>
      <c r="AA979" s="355"/>
      <c r="AB979" s="355"/>
      <c r="AC979" s="355"/>
      <c r="AD979" s="355"/>
      <c r="AE979" s="355"/>
      <c r="AF979" s="355"/>
      <c r="AG979" s="355"/>
      <c r="AH979" s="355"/>
      <c r="AI979" s="355"/>
      <c r="AJ979" s="355"/>
      <c r="AK979" s="355"/>
      <c r="AL979" s="355"/>
      <c r="AM979" s="355"/>
      <c r="AN979" s="355"/>
      <c r="AO979" s="355"/>
      <c r="AP979" s="355"/>
      <c r="AQ979" s="355"/>
      <c r="AR979" s="355"/>
      <c r="AS979" s="355"/>
      <c r="AT979" s="355"/>
      <c r="AU979" s="355"/>
      <c r="AV979" s="355"/>
      <c r="AW979" s="355"/>
      <c r="AX979" s="355"/>
      <c r="AY979" s="355"/>
      <c r="AZ979" s="355"/>
      <c r="BA979" s="355"/>
      <c r="BB979" s="355"/>
      <c r="BC979" s="355"/>
      <c r="BD979" s="355"/>
      <c r="BE979" s="355"/>
      <c r="BF979" s="355"/>
    </row>
    <row r="980" spans="1:58" ht="15.75" customHeight="1">
      <c r="A980" s="355"/>
      <c r="B980" s="355"/>
      <c r="C980" s="355"/>
      <c r="D980" s="355"/>
      <c r="E980" s="355"/>
      <c r="F980" s="355"/>
      <c r="G980" s="355"/>
      <c r="H980" s="355"/>
      <c r="I980" s="355"/>
      <c r="J980" s="355"/>
      <c r="K980" s="355"/>
      <c r="L980" s="355"/>
      <c r="M980" s="355"/>
      <c r="N980" s="355"/>
      <c r="O980" s="355"/>
      <c r="P980" s="355"/>
      <c r="Q980" s="355"/>
      <c r="R980" s="355"/>
      <c r="S980" s="355"/>
      <c r="T980" s="355"/>
      <c r="U980" s="355"/>
      <c r="V980" s="355"/>
      <c r="W980" s="355"/>
      <c r="X980" s="355"/>
      <c r="Y980" s="355"/>
      <c r="Z980" s="355"/>
      <c r="AA980" s="355"/>
      <c r="AB980" s="355"/>
      <c r="AC980" s="355"/>
      <c r="AD980" s="355"/>
      <c r="AE980" s="355"/>
      <c r="AF980" s="355"/>
      <c r="AG980" s="355"/>
      <c r="AH980" s="355"/>
      <c r="AI980" s="355"/>
      <c r="AJ980" s="355"/>
      <c r="AK980" s="355"/>
      <c r="AL980" s="355"/>
      <c r="AM980" s="355"/>
      <c r="AN980" s="355"/>
      <c r="AO980" s="355"/>
      <c r="AP980" s="355"/>
      <c r="AQ980" s="355"/>
      <c r="AR980" s="355"/>
      <c r="AS980" s="355"/>
      <c r="AT980" s="355"/>
      <c r="AU980" s="355"/>
      <c r="AV980" s="355"/>
      <c r="AW980" s="355"/>
      <c r="AX980" s="355"/>
      <c r="AY980" s="355"/>
      <c r="AZ980" s="355"/>
      <c r="BA980" s="355"/>
      <c r="BB980" s="355"/>
      <c r="BC980" s="355"/>
      <c r="BD980" s="355"/>
      <c r="BE980" s="355"/>
      <c r="BF980" s="355"/>
    </row>
    <row r="981" spans="1:58" ht="15.75" customHeight="1">
      <c r="A981" s="355"/>
      <c r="B981" s="355"/>
      <c r="C981" s="355"/>
      <c r="D981" s="355"/>
      <c r="E981" s="355"/>
      <c r="F981" s="355"/>
      <c r="G981" s="355"/>
      <c r="H981" s="355"/>
      <c r="I981" s="355"/>
      <c r="J981" s="355"/>
      <c r="K981" s="355"/>
      <c r="L981" s="355"/>
      <c r="M981" s="355"/>
      <c r="N981" s="355"/>
      <c r="O981" s="355"/>
      <c r="P981" s="355"/>
      <c r="Q981" s="355"/>
      <c r="R981" s="355"/>
      <c r="S981" s="355"/>
      <c r="T981" s="355"/>
      <c r="U981" s="355"/>
      <c r="V981" s="355"/>
      <c r="W981" s="355"/>
      <c r="X981" s="355"/>
      <c r="Y981" s="355"/>
      <c r="Z981" s="355"/>
      <c r="AA981" s="355"/>
      <c r="AB981" s="355"/>
      <c r="AC981" s="355"/>
      <c r="AD981" s="355"/>
      <c r="AE981" s="355"/>
      <c r="AF981" s="355"/>
      <c r="AG981" s="355"/>
      <c r="AH981" s="355"/>
      <c r="AI981" s="355"/>
      <c r="AJ981" s="355"/>
      <c r="AK981" s="355"/>
      <c r="AL981" s="355"/>
      <c r="AM981" s="355"/>
      <c r="AN981" s="355"/>
      <c r="AO981" s="355"/>
      <c r="AP981" s="355"/>
      <c r="AQ981" s="355"/>
      <c r="AR981" s="355"/>
      <c r="AS981" s="355"/>
      <c r="AT981" s="355"/>
      <c r="AU981" s="355"/>
      <c r="AV981" s="355"/>
      <c r="AW981" s="355"/>
      <c r="AX981" s="355"/>
      <c r="AY981" s="355"/>
      <c r="AZ981" s="355"/>
      <c r="BA981" s="355"/>
      <c r="BB981" s="355"/>
      <c r="BC981" s="355"/>
      <c r="BD981" s="355"/>
      <c r="BE981" s="355"/>
      <c r="BF981" s="355"/>
    </row>
    <row r="982" spans="1:58" ht="15.75" customHeight="1">
      <c r="A982" s="355"/>
      <c r="B982" s="355"/>
      <c r="C982" s="355"/>
      <c r="D982" s="355"/>
      <c r="E982" s="355"/>
      <c r="F982" s="355"/>
      <c r="G982" s="355"/>
      <c r="H982" s="355"/>
      <c r="I982" s="355"/>
      <c r="J982" s="355"/>
      <c r="K982" s="355"/>
      <c r="L982" s="355"/>
      <c r="M982" s="355"/>
      <c r="N982" s="355"/>
      <c r="O982" s="355"/>
      <c r="P982" s="355"/>
      <c r="Q982" s="355"/>
      <c r="R982" s="355"/>
      <c r="S982" s="355"/>
      <c r="T982" s="355"/>
      <c r="U982" s="355"/>
      <c r="V982" s="355"/>
      <c r="W982" s="355"/>
      <c r="X982" s="355"/>
      <c r="Y982" s="355"/>
      <c r="Z982" s="355"/>
      <c r="AA982" s="355"/>
      <c r="AB982" s="355"/>
      <c r="AC982" s="355"/>
      <c r="AD982" s="355"/>
      <c r="AE982" s="355"/>
      <c r="AF982" s="355"/>
      <c r="AG982" s="355"/>
      <c r="AH982" s="355"/>
      <c r="AI982" s="355"/>
      <c r="AJ982" s="355"/>
      <c r="AK982" s="355"/>
      <c r="AL982" s="355"/>
      <c r="AM982" s="355"/>
      <c r="AN982" s="355"/>
      <c r="AO982" s="355"/>
      <c r="AP982" s="355"/>
      <c r="AQ982" s="355"/>
      <c r="AR982" s="355"/>
      <c r="AS982" s="355"/>
      <c r="AT982" s="355"/>
      <c r="AU982" s="355"/>
      <c r="AV982" s="355"/>
      <c r="AW982" s="355"/>
      <c r="AX982" s="355"/>
      <c r="AY982" s="355"/>
      <c r="AZ982" s="355"/>
      <c r="BA982" s="355"/>
      <c r="BB982" s="355"/>
      <c r="BC982" s="355"/>
      <c r="BD982" s="355"/>
      <c r="BE982" s="355"/>
      <c r="BF982" s="355"/>
    </row>
    <row r="983" spans="1:58" ht="15.75" customHeight="1">
      <c r="A983" s="355"/>
      <c r="B983" s="355"/>
      <c r="C983" s="355"/>
      <c r="D983" s="355"/>
      <c r="E983" s="355"/>
      <c r="F983" s="355"/>
      <c r="G983" s="355"/>
      <c r="H983" s="355"/>
      <c r="I983" s="355"/>
      <c r="J983" s="355"/>
      <c r="K983" s="355"/>
      <c r="L983" s="355"/>
      <c r="M983" s="355"/>
      <c r="N983" s="355"/>
      <c r="O983" s="355"/>
      <c r="P983" s="355"/>
      <c r="Q983" s="355"/>
      <c r="R983" s="355"/>
      <c r="S983" s="355"/>
      <c r="T983" s="355"/>
      <c r="U983" s="355"/>
      <c r="V983" s="355"/>
      <c r="W983" s="355"/>
      <c r="X983" s="355"/>
      <c r="Y983" s="355"/>
      <c r="Z983" s="355"/>
      <c r="AA983" s="355"/>
      <c r="AB983" s="355"/>
      <c r="AC983" s="355"/>
      <c r="AD983" s="355"/>
      <c r="AE983" s="355"/>
      <c r="AF983" s="355"/>
      <c r="AG983" s="355"/>
      <c r="AH983" s="355"/>
      <c r="AI983" s="355"/>
      <c r="AJ983" s="355"/>
      <c r="AK983" s="355"/>
      <c r="AL983" s="355"/>
      <c r="AM983" s="355"/>
      <c r="AN983" s="355"/>
      <c r="AO983" s="355"/>
      <c r="AP983" s="355"/>
      <c r="AQ983" s="355"/>
      <c r="AR983" s="355"/>
      <c r="AS983" s="355"/>
      <c r="AT983" s="355"/>
      <c r="AU983" s="355"/>
      <c r="AV983" s="355"/>
      <c r="AW983" s="355"/>
      <c r="AX983" s="355"/>
      <c r="AY983" s="355"/>
      <c r="AZ983" s="355"/>
      <c r="BA983" s="355"/>
      <c r="BB983" s="355"/>
      <c r="BC983" s="355"/>
      <c r="BD983" s="355"/>
      <c r="BE983" s="355"/>
      <c r="BF983" s="355"/>
    </row>
    <row r="984" spans="1:58" ht="15.75" customHeight="1">
      <c r="A984" s="355"/>
      <c r="B984" s="355"/>
      <c r="C984" s="355"/>
      <c r="D984" s="355"/>
      <c r="E984" s="355"/>
      <c r="F984" s="355"/>
      <c r="G984" s="355"/>
      <c r="H984" s="355"/>
      <c r="I984" s="355"/>
      <c r="J984" s="355"/>
      <c r="K984" s="355"/>
      <c r="L984" s="355"/>
      <c r="M984" s="355"/>
      <c r="N984" s="355"/>
      <c r="O984" s="355"/>
      <c r="P984" s="355"/>
      <c r="Q984" s="355"/>
      <c r="R984" s="355"/>
      <c r="S984" s="355"/>
      <c r="T984" s="355"/>
      <c r="U984" s="355"/>
      <c r="V984" s="355"/>
      <c r="W984" s="355"/>
      <c r="X984" s="355"/>
      <c r="Y984" s="355"/>
      <c r="Z984" s="355"/>
      <c r="AA984" s="355"/>
      <c r="AB984" s="355"/>
      <c r="AC984" s="355"/>
      <c r="AD984" s="355"/>
      <c r="AE984" s="355"/>
      <c r="AF984" s="355"/>
      <c r="AG984" s="355"/>
      <c r="AH984" s="355"/>
      <c r="AI984" s="355"/>
      <c r="AJ984" s="355"/>
      <c r="AK984" s="355"/>
      <c r="AL984" s="355"/>
      <c r="AM984" s="355"/>
      <c r="AN984" s="355"/>
      <c r="AO984" s="355"/>
      <c r="AP984" s="355"/>
      <c r="AQ984" s="355"/>
      <c r="AR984" s="355"/>
      <c r="AS984" s="355"/>
      <c r="AT984" s="355"/>
      <c r="AU984" s="355"/>
      <c r="AV984" s="355"/>
      <c r="AW984" s="355"/>
      <c r="AX984" s="355"/>
      <c r="AY984" s="355"/>
      <c r="AZ984" s="355"/>
      <c r="BA984" s="355"/>
      <c r="BB984" s="355"/>
      <c r="BC984" s="355"/>
      <c r="BD984" s="355"/>
      <c r="BE984" s="355"/>
      <c r="BF984" s="355"/>
    </row>
    <row r="985" spans="1:58" ht="15.75" customHeight="1">
      <c r="A985" s="355"/>
      <c r="B985" s="355"/>
      <c r="C985" s="355"/>
      <c r="D985" s="355"/>
      <c r="E985" s="355"/>
      <c r="F985" s="355"/>
      <c r="G985" s="355"/>
      <c r="H985" s="355"/>
      <c r="I985" s="355"/>
      <c r="J985" s="355"/>
      <c r="K985" s="355"/>
      <c r="L985" s="355"/>
      <c r="M985" s="355"/>
      <c r="N985" s="355"/>
      <c r="O985" s="355"/>
      <c r="P985" s="355"/>
      <c r="Q985" s="355"/>
      <c r="R985" s="355"/>
      <c r="S985" s="355"/>
      <c r="T985" s="355"/>
      <c r="U985" s="355"/>
      <c r="V985" s="355"/>
      <c r="W985" s="355"/>
      <c r="X985" s="355"/>
      <c r="Y985" s="355"/>
      <c r="Z985" s="355"/>
      <c r="AA985" s="355"/>
      <c r="AB985" s="355"/>
      <c r="AC985" s="355"/>
      <c r="AD985" s="355"/>
      <c r="AE985" s="355"/>
      <c r="AF985" s="355"/>
      <c r="AG985" s="355"/>
      <c r="AH985" s="355"/>
      <c r="AI985" s="355"/>
      <c r="AJ985" s="355"/>
      <c r="AK985" s="355"/>
      <c r="AL985" s="355"/>
      <c r="AM985" s="355"/>
      <c r="AN985" s="355"/>
      <c r="AO985" s="355"/>
      <c r="AP985" s="355"/>
      <c r="AQ985" s="355"/>
      <c r="AR985" s="355"/>
      <c r="AS985" s="355"/>
      <c r="AT985" s="355"/>
      <c r="AU985" s="355"/>
      <c r="AV985" s="355"/>
      <c r="AW985" s="355"/>
      <c r="AX985" s="355"/>
      <c r="AY985" s="355"/>
      <c r="AZ985" s="355"/>
      <c r="BA985" s="355"/>
      <c r="BB985" s="355"/>
      <c r="BC985" s="355"/>
      <c r="BD985" s="355"/>
      <c r="BE985" s="355"/>
      <c r="BF985" s="355"/>
    </row>
    <row r="986" spans="1:58" ht="15.75" customHeight="1">
      <c r="A986" s="355"/>
      <c r="B986" s="355"/>
      <c r="C986" s="355"/>
      <c r="D986" s="355"/>
      <c r="E986" s="355"/>
      <c r="F986" s="355"/>
      <c r="G986" s="355"/>
      <c r="H986" s="355"/>
      <c r="I986" s="355"/>
      <c r="J986" s="355"/>
      <c r="K986" s="355"/>
      <c r="L986" s="355"/>
      <c r="M986" s="355"/>
      <c r="N986" s="355"/>
      <c r="O986" s="355"/>
      <c r="P986" s="355"/>
      <c r="Q986" s="355"/>
      <c r="R986" s="355"/>
      <c r="S986" s="355"/>
      <c r="T986" s="355"/>
      <c r="U986" s="355"/>
      <c r="V986" s="355"/>
      <c r="W986" s="355"/>
      <c r="X986" s="355"/>
      <c r="Y986" s="355"/>
      <c r="Z986" s="355"/>
      <c r="AA986" s="355"/>
      <c r="AB986" s="355"/>
      <c r="AC986" s="355"/>
      <c r="AD986" s="355"/>
      <c r="AE986" s="355"/>
      <c r="AF986" s="355"/>
      <c r="AG986" s="355"/>
      <c r="AH986" s="355"/>
      <c r="AI986" s="355"/>
      <c r="AJ986" s="355"/>
      <c r="AK986" s="355"/>
      <c r="AL986" s="355"/>
      <c r="AM986" s="355"/>
      <c r="AN986" s="355"/>
      <c r="AO986" s="355"/>
      <c r="AP986" s="355"/>
      <c r="AQ986" s="355"/>
      <c r="AR986" s="355"/>
      <c r="AS986" s="355"/>
      <c r="AT986" s="355"/>
      <c r="AU986" s="355"/>
      <c r="AV986" s="355"/>
      <c r="AW986" s="355"/>
      <c r="AX986" s="355"/>
      <c r="AY986" s="355"/>
      <c r="AZ986" s="355"/>
      <c r="BA986" s="355"/>
      <c r="BB986" s="355"/>
      <c r="BC986" s="355"/>
      <c r="BD986" s="355"/>
      <c r="BE986" s="355"/>
      <c r="BF986" s="355"/>
    </row>
    <row r="987" spans="1:58" ht="15.75" customHeight="1">
      <c r="A987" s="355"/>
      <c r="B987" s="355"/>
      <c r="C987" s="355"/>
      <c r="D987" s="355"/>
      <c r="E987" s="355"/>
      <c r="F987" s="355"/>
      <c r="G987" s="355"/>
      <c r="H987" s="355"/>
      <c r="I987" s="355"/>
      <c r="J987" s="355"/>
      <c r="K987" s="355"/>
      <c r="L987" s="355"/>
      <c r="M987" s="355"/>
      <c r="N987" s="355"/>
      <c r="O987" s="355"/>
      <c r="P987" s="355"/>
      <c r="Q987" s="355"/>
      <c r="R987" s="355"/>
      <c r="S987" s="355"/>
      <c r="T987" s="355"/>
      <c r="U987" s="355"/>
      <c r="V987" s="355"/>
      <c r="W987" s="355"/>
      <c r="X987" s="355"/>
      <c r="Y987" s="355"/>
      <c r="Z987" s="355"/>
      <c r="AA987" s="355"/>
      <c r="AB987" s="355"/>
      <c r="AC987" s="355"/>
      <c r="AD987" s="355"/>
      <c r="AE987" s="355"/>
      <c r="AF987" s="355"/>
      <c r="AG987" s="355"/>
      <c r="AH987" s="355"/>
      <c r="AI987" s="355"/>
      <c r="AJ987" s="355"/>
      <c r="AK987" s="355"/>
      <c r="AL987" s="355"/>
      <c r="AM987" s="355"/>
      <c r="AN987" s="355"/>
      <c r="AO987" s="355"/>
      <c r="AP987" s="355"/>
      <c r="AQ987" s="355"/>
      <c r="AR987" s="355"/>
      <c r="AS987" s="355"/>
      <c r="AT987" s="355"/>
      <c r="AU987" s="355"/>
      <c r="AV987" s="355"/>
      <c r="AW987" s="355"/>
      <c r="AX987" s="355"/>
      <c r="AY987" s="355"/>
      <c r="AZ987" s="355"/>
      <c r="BA987" s="355"/>
      <c r="BB987" s="355"/>
      <c r="BC987" s="355"/>
      <c r="BD987" s="355"/>
      <c r="BE987" s="355"/>
      <c r="BF987" s="355"/>
    </row>
    <row r="988" spans="1:58" ht="15.75" customHeight="1">
      <c r="A988" s="355"/>
      <c r="B988" s="355"/>
      <c r="C988" s="355"/>
      <c r="D988" s="355"/>
      <c r="E988" s="355"/>
      <c r="F988" s="355"/>
      <c r="G988" s="355"/>
      <c r="H988" s="355"/>
      <c r="I988" s="355"/>
      <c r="J988" s="355"/>
      <c r="K988" s="355"/>
      <c r="L988" s="355"/>
      <c r="M988" s="355"/>
      <c r="N988" s="355"/>
      <c r="O988" s="355"/>
      <c r="P988" s="355"/>
      <c r="Q988" s="355"/>
      <c r="R988" s="355"/>
      <c r="S988" s="355"/>
      <c r="T988" s="355"/>
      <c r="U988" s="355"/>
      <c r="V988" s="355"/>
      <c r="W988" s="355"/>
      <c r="X988" s="355"/>
      <c r="Y988" s="355"/>
      <c r="Z988" s="355"/>
      <c r="AA988" s="355"/>
      <c r="AB988" s="355"/>
      <c r="AC988" s="355"/>
      <c r="AD988" s="355"/>
      <c r="AE988" s="355"/>
      <c r="AF988" s="355"/>
      <c r="AG988" s="355"/>
      <c r="AH988" s="355"/>
      <c r="AI988" s="355"/>
      <c r="AJ988" s="355"/>
      <c r="AK988" s="355"/>
      <c r="AL988" s="355"/>
      <c r="AM988" s="355"/>
      <c r="AN988" s="355"/>
      <c r="AO988" s="355"/>
      <c r="AP988" s="355"/>
      <c r="AQ988" s="355"/>
      <c r="AR988" s="355"/>
      <c r="AS988" s="355"/>
      <c r="AT988" s="355"/>
      <c r="AU988" s="355"/>
      <c r="AV988" s="355"/>
      <c r="AW988" s="355"/>
      <c r="AX988" s="355"/>
      <c r="AY988" s="355"/>
      <c r="AZ988" s="355"/>
      <c r="BA988" s="355"/>
      <c r="BB988" s="355"/>
      <c r="BC988" s="355"/>
      <c r="BD988" s="355"/>
      <c r="BE988" s="355"/>
      <c r="BF988" s="355"/>
    </row>
    <row r="989" spans="1:58" ht="15.75" customHeight="1">
      <c r="A989" s="355"/>
      <c r="B989" s="355"/>
      <c r="C989" s="355"/>
      <c r="D989" s="355"/>
      <c r="E989" s="355"/>
      <c r="F989" s="355"/>
      <c r="G989" s="355"/>
      <c r="H989" s="355"/>
      <c r="I989" s="355"/>
      <c r="J989" s="355"/>
      <c r="K989" s="355"/>
      <c r="L989" s="355"/>
      <c r="M989" s="355"/>
      <c r="N989" s="355"/>
      <c r="O989" s="355"/>
      <c r="P989" s="355"/>
      <c r="Q989" s="355"/>
      <c r="R989" s="355"/>
      <c r="S989" s="355"/>
      <c r="T989" s="355"/>
      <c r="U989" s="355"/>
      <c r="V989" s="355"/>
      <c r="W989" s="355"/>
      <c r="X989" s="355"/>
      <c r="Y989" s="355"/>
      <c r="Z989" s="355"/>
      <c r="AA989" s="355"/>
      <c r="AB989" s="355"/>
      <c r="AC989" s="355"/>
      <c r="AD989" s="355"/>
      <c r="AE989" s="355"/>
      <c r="AF989" s="355"/>
      <c r="AG989" s="355"/>
      <c r="AH989" s="355"/>
      <c r="AI989" s="355"/>
      <c r="AJ989" s="355"/>
      <c r="AK989" s="355"/>
      <c r="AL989" s="355"/>
      <c r="AM989" s="355"/>
      <c r="AN989" s="355"/>
      <c r="AO989" s="355"/>
      <c r="AP989" s="355"/>
      <c r="AQ989" s="355"/>
      <c r="AR989" s="355"/>
      <c r="AS989" s="355"/>
      <c r="AT989" s="355"/>
      <c r="AU989" s="355"/>
      <c r="AV989" s="355"/>
      <c r="AW989" s="355"/>
      <c r="AX989" s="355"/>
      <c r="AY989" s="355"/>
      <c r="AZ989" s="355"/>
      <c r="BA989" s="355"/>
      <c r="BB989" s="355"/>
      <c r="BC989" s="355"/>
      <c r="BD989" s="355"/>
      <c r="BE989" s="355"/>
      <c r="BF989" s="355"/>
    </row>
    <row r="990" spans="1:58" ht="15.75" customHeight="1">
      <c r="A990" s="355"/>
      <c r="B990" s="355"/>
      <c r="C990" s="355"/>
      <c r="D990" s="355"/>
      <c r="E990" s="355"/>
      <c r="F990" s="355"/>
      <c r="G990" s="355"/>
      <c r="H990" s="355"/>
      <c r="I990" s="355"/>
      <c r="J990" s="355"/>
      <c r="K990" s="355"/>
      <c r="L990" s="355"/>
      <c r="M990" s="355"/>
      <c r="N990" s="355"/>
      <c r="O990" s="355"/>
      <c r="P990" s="355"/>
      <c r="Q990" s="355"/>
      <c r="R990" s="355"/>
      <c r="S990" s="355"/>
      <c r="T990" s="355"/>
      <c r="U990" s="355"/>
      <c r="V990" s="355"/>
      <c r="W990" s="355"/>
      <c r="X990" s="355"/>
      <c r="Y990" s="355"/>
      <c r="Z990" s="355"/>
      <c r="AA990" s="355"/>
      <c r="AB990" s="355"/>
      <c r="AC990" s="355"/>
      <c r="AD990" s="355"/>
      <c r="AE990" s="355"/>
      <c r="AF990" s="355"/>
      <c r="AG990" s="355"/>
      <c r="AH990" s="355"/>
      <c r="AI990" s="355"/>
      <c r="AJ990" s="355"/>
      <c r="AK990" s="355"/>
      <c r="AL990" s="355"/>
      <c r="AM990" s="355"/>
      <c r="AN990" s="355"/>
      <c r="AO990" s="355"/>
      <c r="AP990" s="355"/>
      <c r="AQ990" s="355"/>
      <c r="AR990" s="355"/>
      <c r="AS990" s="355"/>
      <c r="AT990" s="355"/>
      <c r="AU990" s="355"/>
      <c r="AV990" s="355"/>
      <c r="AW990" s="355"/>
      <c r="AX990" s="355"/>
      <c r="AY990" s="355"/>
      <c r="AZ990" s="355"/>
      <c r="BA990" s="355"/>
      <c r="BB990" s="355"/>
      <c r="BC990" s="355"/>
      <c r="BD990" s="355"/>
      <c r="BE990" s="355"/>
      <c r="BF990" s="355"/>
    </row>
    <row r="991" spans="1:58" ht="15.75" customHeight="1">
      <c r="A991" s="355"/>
      <c r="B991" s="355"/>
      <c r="C991" s="355"/>
      <c r="D991" s="355"/>
      <c r="E991" s="355"/>
      <c r="F991" s="355"/>
      <c r="G991" s="355"/>
      <c r="H991" s="355"/>
      <c r="I991" s="355"/>
      <c r="J991" s="355"/>
      <c r="K991" s="355"/>
      <c r="L991" s="355"/>
      <c r="M991" s="355"/>
      <c r="N991" s="355"/>
      <c r="O991" s="355"/>
      <c r="P991" s="355"/>
      <c r="Q991" s="355"/>
      <c r="R991" s="355"/>
      <c r="S991" s="355"/>
      <c r="T991" s="355"/>
      <c r="U991" s="355"/>
      <c r="V991" s="355"/>
      <c r="W991" s="355"/>
      <c r="X991" s="355"/>
      <c r="Y991" s="355"/>
      <c r="Z991" s="355"/>
      <c r="AA991" s="355"/>
      <c r="AB991" s="355"/>
      <c r="AC991" s="355"/>
      <c r="AD991" s="355"/>
      <c r="AE991" s="355"/>
      <c r="AF991" s="355"/>
      <c r="AG991" s="355"/>
      <c r="AH991" s="355"/>
      <c r="AI991" s="355"/>
      <c r="AJ991" s="355"/>
      <c r="AK991" s="355"/>
      <c r="AL991" s="355"/>
      <c r="AM991" s="355"/>
      <c r="AN991" s="355"/>
      <c r="AO991" s="355"/>
      <c r="AP991" s="355"/>
      <c r="AQ991" s="355"/>
      <c r="AR991" s="355"/>
      <c r="AS991" s="355"/>
      <c r="AT991" s="355"/>
      <c r="AU991" s="355"/>
      <c r="AV991" s="355"/>
      <c r="AW991" s="355"/>
      <c r="AX991" s="355"/>
      <c r="AY991" s="355"/>
      <c r="AZ991" s="355"/>
      <c r="BA991" s="355"/>
      <c r="BB991" s="355"/>
      <c r="BC991" s="355"/>
      <c r="BD991" s="355"/>
      <c r="BE991" s="355"/>
      <c r="BF991" s="355"/>
    </row>
    <row r="992" spans="1:58" ht="15.75" customHeight="1">
      <c r="A992" s="355"/>
      <c r="B992" s="355"/>
      <c r="C992" s="355"/>
      <c r="D992" s="355"/>
      <c r="E992" s="355"/>
      <c r="F992" s="355"/>
      <c r="G992" s="355"/>
      <c r="H992" s="355"/>
      <c r="I992" s="355"/>
      <c r="J992" s="355"/>
      <c r="K992" s="355"/>
      <c r="L992" s="355"/>
      <c r="M992" s="355"/>
      <c r="N992" s="355"/>
      <c r="O992" s="355"/>
      <c r="P992" s="355"/>
      <c r="Q992" s="355"/>
      <c r="R992" s="355"/>
      <c r="S992" s="355"/>
      <c r="T992" s="355"/>
      <c r="U992" s="355"/>
      <c r="V992" s="355"/>
      <c r="W992" s="355"/>
      <c r="X992" s="355"/>
      <c r="Y992" s="355"/>
      <c r="Z992" s="355"/>
      <c r="AA992" s="355"/>
      <c r="AB992" s="355"/>
      <c r="AC992" s="355"/>
      <c r="AD992" s="355"/>
      <c r="AE992" s="355"/>
      <c r="AF992" s="355"/>
      <c r="AG992" s="355"/>
      <c r="AH992" s="355"/>
      <c r="AI992" s="355"/>
      <c r="AJ992" s="355"/>
      <c r="AK992" s="355"/>
      <c r="AL992" s="355"/>
      <c r="AM992" s="355"/>
      <c r="AN992" s="355"/>
      <c r="AO992" s="355"/>
      <c r="AP992" s="355"/>
      <c r="AQ992" s="355"/>
      <c r="AR992" s="355"/>
      <c r="AS992" s="355"/>
      <c r="AT992" s="355"/>
      <c r="AU992" s="355"/>
      <c r="AV992" s="355"/>
      <c r="AW992" s="355"/>
      <c r="AX992" s="355"/>
      <c r="AY992" s="355"/>
      <c r="AZ992" s="355"/>
      <c r="BA992" s="355"/>
      <c r="BB992" s="355"/>
      <c r="BC992" s="355"/>
      <c r="BD992" s="355"/>
      <c r="BE992" s="355"/>
      <c r="BF992" s="355"/>
    </row>
    <row r="993" spans="1:58" ht="15.75" customHeight="1">
      <c r="A993" s="355"/>
      <c r="B993" s="355"/>
      <c r="C993" s="355"/>
      <c r="D993" s="355"/>
      <c r="E993" s="355"/>
      <c r="F993" s="355"/>
      <c r="G993" s="355"/>
      <c r="H993" s="355"/>
      <c r="I993" s="355"/>
      <c r="J993" s="355"/>
      <c r="K993" s="355"/>
      <c r="L993" s="355"/>
      <c r="M993" s="355"/>
      <c r="N993" s="355"/>
      <c r="O993" s="355"/>
      <c r="P993" s="355"/>
      <c r="Q993" s="355"/>
      <c r="R993" s="355"/>
      <c r="S993" s="355"/>
      <c r="T993" s="355"/>
      <c r="U993" s="355"/>
      <c r="V993" s="355"/>
      <c r="W993" s="355"/>
      <c r="X993" s="355"/>
      <c r="Y993" s="355"/>
      <c r="Z993" s="355"/>
      <c r="AA993" s="355"/>
      <c r="AB993" s="355"/>
      <c r="AC993" s="355"/>
      <c r="AD993" s="355"/>
      <c r="AE993" s="355"/>
      <c r="AF993" s="355"/>
      <c r="AG993" s="355"/>
      <c r="AH993" s="355"/>
      <c r="AI993" s="355"/>
      <c r="AJ993" s="355"/>
      <c r="AK993" s="355"/>
      <c r="AL993" s="355"/>
      <c r="AM993" s="355"/>
      <c r="AN993" s="355"/>
      <c r="AO993" s="355"/>
      <c r="AP993" s="355"/>
      <c r="AQ993" s="355"/>
      <c r="AR993" s="355"/>
      <c r="AS993" s="355"/>
      <c r="AT993" s="355"/>
      <c r="AU993" s="355"/>
      <c r="AV993" s="355"/>
      <c r="AW993" s="355"/>
      <c r="AX993" s="355"/>
      <c r="AY993" s="355"/>
      <c r="AZ993" s="355"/>
      <c r="BA993" s="355"/>
      <c r="BB993" s="355"/>
      <c r="BC993" s="355"/>
      <c r="BD993" s="355"/>
      <c r="BE993" s="355"/>
      <c r="BF993" s="355"/>
    </row>
    <row r="994" spans="1:58" ht="15.75" customHeight="1">
      <c r="A994" s="355"/>
      <c r="B994" s="355"/>
      <c r="C994" s="355"/>
      <c r="D994" s="355"/>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c r="AA994" s="355"/>
      <c r="AB994" s="355"/>
      <c r="AC994" s="355"/>
      <c r="AD994" s="355"/>
      <c r="AE994" s="355"/>
      <c r="AF994" s="355"/>
      <c r="AG994" s="355"/>
      <c r="AH994" s="355"/>
      <c r="AI994" s="355"/>
      <c r="AJ994" s="355"/>
      <c r="AK994" s="355"/>
      <c r="AL994" s="355"/>
      <c r="AM994" s="355"/>
      <c r="AN994" s="355"/>
      <c r="AO994" s="355"/>
      <c r="AP994" s="355"/>
      <c r="AQ994" s="355"/>
      <c r="AR994" s="355"/>
      <c r="AS994" s="355"/>
      <c r="AT994" s="355"/>
      <c r="AU994" s="355"/>
      <c r="AV994" s="355"/>
      <c r="AW994" s="355"/>
      <c r="AX994" s="355"/>
      <c r="AY994" s="355"/>
      <c r="AZ994" s="355"/>
      <c r="BA994" s="355"/>
      <c r="BB994" s="355"/>
      <c r="BC994" s="355"/>
      <c r="BD994" s="355"/>
      <c r="BE994" s="355"/>
      <c r="BF994" s="355"/>
    </row>
    <row r="995" spans="1:58" ht="15.75" customHeight="1">
      <c r="A995" s="355"/>
      <c r="B995" s="355"/>
      <c r="C995" s="355"/>
      <c r="D995" s="355"/>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c r="AA995" s="355"/>
      <c r="AB995" s="355"/>
      <c r="AC995" s="355"/>
      <c r="AD995" s="355"/>
      <c r="AE995" s="355"/>
      <c r="AF995" s="355"/>
      <c r="AG995" s="355"/>
      <c r="AH995" s="355"/>
      <c r="AI995" s="355"/>
      <c r="AJ995" s="355"/>
      <c r="AK995" s="355"/>
      <c r="AL995" s="355"/>
      <c r="AM995" s="355"/>
      <c r="AN995" s="355"/>
      <c r="AO995" s="355"/>
      <c r="AP995" s="355"/>
      <c r="AQ995" s="355"/>
      <c r="AR995" s="355"/>
      <c r="AS995" s="355"/>
      <c r="AT995" s="355"/>
      <c r="AU995" s="355"/>
      <c r="AV995" s="355"/>
      <c r="AW995" s="355"/>
      <c r="AX995" s="355"/>
      <c r="AY995" s="355"/>
      <c r="AZ995" s="355"/>
      <c r="BA995" s="355"/>
      <c r="BB995" s="355"/>
      <c r="BC995" s="355"/>
      <c r="BD995" s="355"/>
      <c r="BE995" s="355"/>
      <c r="BF995" s="355"/>
    </row>
    <row r="996" spans="1:58" ht="15.75" customHeight="1">
      <c r="A996" s="355"/>
      <c r="B996" s="355"/>
      <c r="C996" s="355"/>
      <c r="D996" s="355"/>
      <c r="E996" s="355"/>
      <c r="F996" s="355"/>
      <c r="G996" s="355"/>
      <c r="H996" s="355"/>
      <c r="I996" s="355"/>
      <c r="J996" s="355"/>
      <c r="K996" s="355"/>
      <c r="L996" s="355"/>
      <c r="M996" s="355"/>
      <c r="N996" s="355"/>
      <c r="O996" s="355"/>
      <c r="P996" s="355"/>
      <c r="Q996" s="355"/>
      <c r="R996" s="355"/>
      <c r="S996" s="355"/>
      <c r="T996" s="355"/>
      <c r="U996" s="355"/>
      <c r="V996" s="355"/>
      <c r="W996" s="355"/>
      <c r="X996" s="355"/>
      <c r="Y996" s="355"/>
      <c r="Z996" s="355"/>
      <c r="AA996" s="355"/>
      <c r="AB996" s="355"/>
      <c r="AC996" s="355"/>
      <c r="AD996" s="355"/>
      <c r="AE996" s="355"/>
      <c r="AF996" s="355"/>
      <c r="AG996" s="355"/>
      <c r="AH996" s="355"/>
      <c r="AI996" s="355"/>
      <c r="AJ996" s="355"/>
      <c r="AK996" s="355"/>
      <c r="AL996" s="355"/>
      <c r="AM996" s="355"/>
      <c r="AN996" s="355"/>
      <c r="AO996" s="355"/>
      <c r="AP996" s="355"/>
      <c r="AQ996" s="355"/>
      <c r="AR996" s="355"/>
      <c r="AS996" s="355"/>
      <c r="AT996" s="355"/>
      <c r="AU996" s="355"/>
      <c r="AV996" s="355"/>
      <c r="AW996" s="355"/>
      <c r="AX996" s="355"/>
      <c r="AY996" s="355"/>
      <c r="AZ996" s="355"/>
      <c r="BA996" s="355"/>
      <c r="BB996" s="355"/>
      <c r="BC996" s="355"/>
      <c r="BD996" s="355"/>
      <c r="BE996" s="355"/>
      <c r="BF996" s="355"/>
    </row>
    <row r="997" spans="1:58" ht="15.75" customHeight="1">
      <c r="A997" s="355"/>
      <c r="B997" s="355"/>
      <c r="C997" s="355"/>
      <c r="D997" s="355"/>
      <c r="E997" s="355"/>
      <c r="F997" s="355"/>
      <c r="G997" s="355"/>
      <c r="H997" s="355"/>
      <c r="I997" s="355"/>
      <c r="J997" s="355"/>
      <c r="K997" s="355"/>
      <c r="L997" s="355"/>
      <c r="M997" s="355"/>
      <c r="N997" s="355"/>
      <c r="O997" s="355"/>
      <c r="P997" s="355"/>
      <c r="Q997" s="355"/>
      <c r="R997" s="355"/>
      <c r="S997" s="355"/>
      <c r="T997" s="355"/>
      <c r="U997" s="355"/>
      <c r="V997" s="355"/>
      <c r="W997" s="355"/>
      <c r="X997" s="355"/>
      <c r="Y997" s="355"/>
      <c r="Z997" s="355"/>
      <c r="AA997" s="355"/>
      <c r="AB997" s="355"/>
      <c r="AC997" s="355"/>
      <c r="AD997" s="355"/>
      <c r="AE997" s="355"/>
      <c r="AF997" s="355"/>
      <c r="AG997" s="355"/>
      <c r="AH997" s="355"/>
      <c r="AI997" s="355"/>
      <c r="AJ997" s="355"/>
      <c r="AK997" s="355"/>
      <c r="AL997" s="355"/>
      <c r="AM997" s="355"/>
      <c r="AN997" s="355"/>
      <c r="AO997" s="355"/>
      <c r="AP997" s="355"/>
      <c r="AQ997" s="355"/>
      <c r="AR997" s="355"/>
      <c r="AS997" s="355"/>
      <c r="AT997" s="355"/>
      <c r="AU997" s="355"/>
      <c r="AV997" s="355"/>
      <c r="AW997" s="355"/>
      <c r="AX997" s="355"/>
      <c r="AY997" s="355"/>
      <c r="AZ997" s="355"/>
      <c r="BA997" s="355"/>
      <c r="BB997" s="355"/>
      <c r="BC997" s="355"/>
      <c r="BD997" s="355"/>
      <c r="BE997" s="355"/>
      <c r="BF997" s="355"/>
    </row>
    <row r="998" spans="1:58" ht="15.75" customHeight="1">
      <c r="A998" s="355"/>
      <c r="B998" s="355"/>
      <c r="C998" s="355"/>
      <c r="D998" s="355"/>
      <c r="E998" s="355"/>
      <c r="F998" s="355"/>
      <c r="G998" s="355"/>
      <c r="H998" s="355"/>
      <c r="I998" s="355"/>
      <c r="J998" s="355"/>
      <c r="K998" s="355"/>
      <c r="L998" s="355"/>
      <c r="M998" s="355"/>
      <c r="N998" s="355"/>
      <c r="O998" s="355"/>
      <c r="P998" s="355"/>
      <c r="Q998" s="355"/>
      <c r="R998" s="355"/>
      <c r="S998" s="355"/>
      <c r="T998" s="355"/>
      <c r="U998" s="355"/>
      <c r="V998" s="355"/>
      <c r="W998" s="355"/>
      <c r="X998" s="355"/>
      <c r="Y998" s="355"/>
      <c r="Z998" s="355"/>
      <c r="AA998" s="355"/>
      <c r="AB998" s="355"/>
      <c r="AC998" s="355"/>
      <c r="AD998" s="355"/>
      <c r="AE998" s="355"/>
      <c r="AF998" s="355"/>
      <c r="AG998" s="355"/>
      <c r="AH998" s="355"/>
      <c r="AI998" s="355"/>
      <c r="AJ998" s="355"/>
      <c r="AK998" s="355"/>
      <c r="AL998" s="355"/>
      <c r="AM998" s="355"/>
      <c r="AN998" s="355"/>
      <c r="AO998" s="355"/>
      <c r="AP998" s="355"/>
      <c r="AQ998" s="355"/>
      <c r="AR998" s="355"/>
      <c r="AS998" s="355"/>
      <c r="AT998" s="355"/>
      <c r="AU998" s="355"/>
      <c r="AV998" s="355"/>
      <c r="AW998" s="355"/>
      <c r="AX998" s="355"/>
      <c r="AY998" s="355"/>
      <c r="AZ998" s="355"/>
      <c r="BA998" s="355"/>
      <c r="BB998" s="355"/>
      <c r="BC998" s="355"/>
      <c r="BD998" s="355"/>
      <c r="BE998" s="355"/>
      <c r="BF998" s="355"/>
    </row>
    <row r="999" spans="1:58" ht="15.75" customHeight="1">
      <c r="A999" s="355"/>
      <c r="B999" s="355"/>
      <c r="C999" s="355"/>
      <c r="D999" s="355"/>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c r="AA999" s="355"/>
      <c r="AB999" s="355"/>
      <c r="AC999" s="355"/>
      <c r="AD999" s="355"/>
      <c r="AE999" s="355"/>
      <c r="AF999" s="355"/>
      <c r="AG999" s="355"/>
      <c r="AH999" s="355"/>
      <c r="AI999" s="355"/>
      <c r="AJ999" s="355"/>
      <c r="AK999" s="355"/>
      <c r="AL999" s="355"/>
      <c r="AM999" s="355"/>
      <c r="AN999" s="355"/>
      <c r="AO999" s="355"/>
      <c r="AP999" s="355"/>
      <c r="AQ999" s="355"/>
      <c r="AR999" s="355"/>
      <c r="AS999" s="355"/>
      <c r="AT999" s="355"/>
      <c r="AU999" s="355"/>
      <c r="AV999" s="355"/>
      <c r="AW999" s="355"/>
      <c r="AX999" s="355"/>
      <c r="AY999" s="355"/>
      <c r="AZ999" s="355"/>
      <c r="BA999" s="355"/>
      <c r="BB999" s="355"/>
      <c r="BC999" s="355"/>
      <c r="BD999" s="355"/>
      <c r="BE999" s="355"/>
      <c r="BF999" s="355"/>
    </row>
    <row r="1000" spans="1:58" ht="15.75" customHeight="1">
      <c r="A1000" s="355"/>
      <c r="B1000" s="355"/>
      <c r="C1000" s="355"/>
      <c r="D1000" s="355"/>
      <c r="E1000" s="355"/>
      <c r="F1000" s="355"/>
      <c r="G1000" s="355"/>
      <c r="H1000" s="355"/>
      <c r="I1000" s="355"/>
      <c r="J1000" s="355"/>
      <c r="K1000" s="355"/>
      <c r="L1000" s="355"/>
      <c r="M1000" s="355"/>
      <c r="N1000" s="355"/>
      <c r="O1000" s="355"/>
      <c r="P1000" s="355"/>
      <c r="Q1000" s="355"/>
      <c r="R1000" s="355"/>
      <c r="S1000" s="355"/>
      <c r="T1000" s="355"/>
      <c r="U1000" s="355"/>
      <c r="V1000" s="355"/>
      <c r="W1000" s="355"/>
      <c r="X1000" s="355"/>
      <c r="Y1000" s="355"/>
      <c r="Z1000" s="355"/>
      <c r="AA1000" s="355"/>
      <c r="AB1000" s="355"/>
      <c r="AC1000" s="355"/>
      <c r="AD1000" s="355"/>
      <c r="AE1000" s="355"/>
      <c r="AF1000" s="355"/>
      <c r="AG1000" s="355"/>
      <c r="AH1000" s="355"/>
      <c r="AI1000" s="355"/>
      <c r="AJ1000" s="355"/>
      <c r="AK1000" s="355"/>
      <c r="AL1000" s="355"/>
      <c r="AM1000" s="355"/>
      <c r="AN1000" s="355"/>
      <c r="AO1000" s="355"/>
      <c r="AP1000" s="355"/>
      <c r="AQ1000" s="355"/>
      <c r="AR1000" s="355"/>
      <c r="AS1000" s="355"/>
      <c r="AT1000" s="355"/>
      <c r="AU1000" s="355"/>
      <c r="AV1000" s="355"/>
      <c r="AW1000" s="355"/>
      <c r="AX1000" s="355"/>
      <c r="AY1000" s="355"/>
      <c r="AZ1000" s="355"/>
      <c r="BA1000" s="355"/>
      <c r="BB1000" s="355"/>
      <c r="BC1000" s="355"/>
      <c r="BD1000" s="355"/>
      <c r="BE1000" s="355"/>
      <c r="BF1000" s="355"/>
    </row>
  </sheetData>
  <mergeCells count="533">
    <mergeCell ref="AN19:AS19"/>
    <mergeCell ref="AT19:AY19"/>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20:I20"/>
    <mergeCell ref="B21:I21"/>
    <mergeCell ref="J21:O21"/>
    <mergeCell ref="P21:U21"/>
    <mergeCell ref="V21:AA21"/>
    <mergeCell ref="AB21:AG21"/>
    <mergeCell ref="AH21:AM21"/>
    <mergeCell ref="A1:BE1"/>
    <mergeCell ref="A2:BE2"/>
    <mergeCell ref="L4:AC4"/>
    <mergeCell ref="AF4:AO4"/>
    <mergeCell ref="AP4:AU4"/>
    <mergeCell ref="AF5:AO5"/>
    <mergeCell ref="AP5:AU5"/>
    <mergeCell ref="L6:AC6"/>
    <mergeCell ref="AB8:AD8"/>
    <mergeCell ref="N10:T10"/>
    <mergeCell ref="X10:AK10"/>
    <mergeCell ref="AL10:AP10"/>
    <mergeCell ref="N11:T11"/>
    <mergeCell ref="AL11:AP11"/>
    <mergeCell ref="X11:AK11"/>
    <mergeCell ref="X12:AK12"/>
    <mergeCell ref="AL12:AP12"/>
    <mergeCell ref="B13:P13"/>
    <mergeCell ref="Q13:T13"/>
    <mergeCell ref="M15:R15"/>
    <mergeCell ref="S15:W15"/>
    <mergeCell ref="AH18:AM18"/>
    <mergeCell ref="AN18:AS18"/>
    <mergeCell ref="B15:L15"/>
    <mergeCell ref="B17:AY17"/>
    <mergeCell ref="J18:O18"/>
    <mergeCell ref="P18:U18"/>
    <mergeCell ref="V18:AA18"/>
    <mergeCell ref="AB18:AG18"/>
    <mergeCell ref="AT18:AY18"/>
    <mergeCell ref="B18:I18"/>
    <mergeCell ref="AN21:AS21"/>
    <mergeCell ref="AT21:AY21"/>
    <mergeCell ref="AN23:AS23"/>
    <mergeCell ref="AT23:AY23"/>
    <mergeCell ref="J26:O26"/>
    <mergeCell ref="P26:U26"/>
    <mergeCell ref="V26:AA26"/>
    <mergeCell ref="AB26:AG26"/>
    <mergeCell ref="AH26:AM26"/>
    <mergeCell ref="AN26:AS26"/>
    <mergeCell ref="AT26:AY26"/>
    <mergeCell ref="AN22:AS22"/>
    <mergeCell ref="AT22:AY22"/>
    <mergeCell ref="AN24:AS24"/>
    <mergeCell ref="AT24:AY24"/>
    <mergeCell ref="AN25:AS25"/>
    <mergeCell ref="AT25:AY25"/>
    <mergeCell ref="J22:O22"/>
    <mergeCell ref="P22:U22"/>
    <mergeCell ref="V22:AA22"/>
    <mergeCell ref="AB22:AG22"/>
    <mergeCell ref="AH22:AM22"/>
    <mergeCell ref="B22:I22"/>
    <mergeCell ref="B23:I23"/>
    <mergeCell ref="J23:O23"/>
    <mergeCell ref="P23:U23"/>
    <mergeCell ref="V23:AA23"/>
    <mergeCell ref="AB23:AG23"/>
    <mergeCell ref="AH23:AM23"/>
    <mergeCell ref="B24:I24"/>
    <mergeCell ref="B25:I25"/>
    <mergeCell ref="J25:O25"/>
    <mergeCell ref="P25:U25"/>
    <mergeCell ref="V25:AA25"/>
    <mergeCell ref="AB25:AG25"/>
    <mergeCell ref="AH25:AM25"/>
    <mergeCell ref="J24:O24"/>
    <mergeCell ref="P24:U24"/>
    <mergeCell ref="V24:AA24"/>
    <mergeCell ref="AB24:AG24"/>
    <mergeCell ref="AH24:AM24"/>
    <mergeCell ref="AN27:AS27"/>
    <mergeCell ref="AT27:AY27"/>
    <mergeCell ref="B26:I26"/>
    <mergeCell ref="B27:I27"/>
    <mergeCell ref="J27:O27"/>
    <mergeCell ref="P27:U27"/>
    <mergeCell ref="V27:AA27"/>
    <mergeCell ref="AB27:AG27"/>
    <mergeCell ref="AH27:AM27"/>
    <mergeCell ref="B28:I28"/>
    <mergeCell ref="J29:O29"/>
    <mergeCell ref="P29:U29"/>
    <mergeCell ref="V29:AA29"/>
    <mergeCell ref="AB29:AG29"/>
    <mergeCell ref="AH29:AM29"/>
    <mergeCell ref="B31:AZ31"/>
    <mergeCell ref="AN29:AS29"/>
    <mergeCell ref="AT29:AY29"/>
    <mergeCell ref="J28:O28"/>
    <mergeCell ref="P28:U28"/>
    <mergeCell ref="V28:AA28"/>
    <mergeCell ref="AB28:AG28"/>
    <mergeCell ref="AH28:AM28"/>
    <mergeCell ref="AN28:AS28"/>
    <mergeCell ref="AT28:AY28"/>
    <mergeCell ref="AD35:AG35"/>
    <mergeCell ref="AH35:AK35"/>
    <mergeCell ref="AL35:AN35"/>
    <mergeCell ref="AO35:AT35"/>
    <mergeCell ref="AU35:AZ35"/>
    <mergeCell ref="B29:I29"/>
    <mergeCell ref="B32:I35"/>
    <mergeCell ref="J32:M35"/>
    <mergeCell ref="N32:Q35"/>
    <mergeCell ref="R35:U35"/>
    <mergeCell ref="V35:Y35"/>
    <mergeCell ref="Z35:AC35"/>
    <mergeCell ref="R32:AZ32"/>
    <mergeCell ref="R33:AZ34"/>
    <mergeCell ref="AH36:AK36"/>
    <mergeCell ref="AL36:AN36"/>
    <mergeCell ref="AO36:AT36"/>
    <mergeCell ref="AU36:AZ36"/>
    <mergeCell ref="B36:I36"/>
    <mergeCell ref="J36:M36"/>
    <mergeCell ref="N36:Q36"/>
    <mergeCell ref="R36:U36"/>
    <mergeCell ref="V36:Y36"/>
    <mergeCell ref="Z36:AC36"/>
    <mergeCell ref="AD36:AG36"/>
    <mergeCell ref="AH40:AK40"/>
    <mergeCell ref="AL40:AN40"/>
    <mergeCell ref="AO40:AT40"/>
    <mergeCell ref="AU40:AZ40"/>
    <mergeCell ref="B40:I40"/>
    <mergeCell ref="J40:M40"/>
    <mergeCell ref="N40:Q40"/>
    <mergeCell ref="R40:U40"/>
    <mergeCell ref="V40:Y40"/>
    <mergeCell ref="Z40:AC40"/>
    <mergeCell ref="AD40:AG40"/>
    <mergeCell ref="AH41:AK41"/>
    <mergeCell ref="AL41:AN41"/>
    <mergeCell ref="AO41:AT41"/>
    <mergeCell ref="AU41:AZ41"/>
    <mergeCell ref="B41:I41"/>
    <mergeCell ref="J41:M41"/>
    <mergeCell ref="N41:Q41"/>
    <mergeCell ref="R41:U41"/>
    <mergeCell ref="V41:Y41"/>
    <mergeCell ref="Z41:AC41"/>
    <mergeCell ref="AD41:AG41"/>
    <mergeCell ref="AH42:AK42"/>
    <mergeCell ref="AL42:AN42"/>
    <mergeCell ref="AO42:AT42"/>
    <mergeCell ref="AU42:AZ42"/>
    <mergeCell ref="B42:I42"/>
    <mergeCell ref="J42:M42"/>
    <mergeCell ref="N42:Q42"/>
    <mergeCell ref="R42:U42"/>
    <mergeCell ref="V42:Y42"/>
    <mergeCell ref="Z42:AC42"/>
    <mergeCell ref="AD42:AG42"/>
    <mergeCell ref="AH43:AK43"/>
    <mergeCell ref="AL43:AN43"/>
    <mergeCell ref="AO43:AT43"/>
    <mergeCell ref="AU43:AZ43"/>
    <mergeCell ref="B43:I43"/>
    <mergeCell ref="J43:M43"/>
    <mergeCell ref="N43:Q43"/>
    <mergeCell ref="R43:U43"/>
    <mergeCell ref="V43:Y43"/>
    <mergeCell ref="Z43:AC43"/>
    <mergeCell ref="AD43:AG43"/>
    <mergeCell ref="AH44:AK44"/>
    <mergeCell ref="AL44:AN44"/>
    <mergeCell ref="AO44:AT44"/>
    <mergeCell ref="AU44:AZ44"/>
    <mergeCell ref="B44:I44"/>
    <mergeCell ref="J44:M44"/>
    <mergeCell ref="N44:Q44"/>
    <mergeCell ref="R44:U44"/>
    <mergeCell ref="V44:Y44"/>
    <mergeCell ref="Z44:AC44"/>
    <mergeCell ref="AD44:AG44"/>
    <mergeCell ref="AH45:AK45"/>
    <mergeCell ref="AL45:AN45"/>
    <mergeCell ref="AO45:AT45"/>
    <mergeCell ref="AU45:AZ45"/>
    <mergeCell ref="B45:I45"/>
    <mergeCell ref="J45:M45"/>
    <mergeCell ref="N45:Q45"/>
    <mergeCell ref="R45:U45"/>
    <mergeCell ref="V45:Y45"/>
    <mergeCell ref="Z45:AC45"/>
    <mergeCell ref="AD45:AG45"/>
    <mergeCell ref="AH46:AK46"/>
    <mergeCell ref="AL46:AN46"/>
    <mergeCell ref="AO46:AT46"/>
    <mergeCell ref="AU46:AZ46"/>
    <mergeCell ref="B46:I46"/>
    <mergeCell ref="J46:M46"/>
    <mergeCell ref="N46:Q46"/>
    <mergeCell ref="R46:U46"/>
    <mergeCell ref="V46:Y46"/>
    <mergeCell ref="Z46:AC46"/>
    <mergeCell ref="AD46:AG46"/>
    <mergeCell ref="AH37:AK37"/>
    <mergeCell ref="AL37:AN37"/>
    <mergeCell ref="AO37:AT37"/>
    <mergeCell ref="AU37:AZ37"/>
    <mergeCell ref="B37:I37"/>
    <mergeCell ref="J37:M37"/>
    <mergeCell ref="N37:Q37"/>
    <mergeCell ref="R37:U37"/>
    <mergeCell ref="V37:Y37"/>
    <mergeCell ref="Z37:AC37"/>
    <mergeCell ref="AD37:AG37"/>
    <mergeCell ref="AH38:AK38"/>
    <mergeCell ref="AL38:AN38"/>
    <mergeCell ref="AO38:AT38"/>
    <mergeCell ref="AU38:AZ38"/>
    <mergeCell ref="B38:I38"/>
    <mergeCell ref="J38:M38"/>
    <mergeCell ref="N38:Q38"/>
    <mergeCell ref="R38:U38"/>
    <mergeCell ref="V38:Y38"/>
    <mergeCell ref="Z38:AC38"/>
    <mergeCell ref="AD38:AG38"/>
    <mergeCell ref="AH39:AK39"/>
    <mergeCell ref="AL39:AN39"/>
    <mergeCell ref="AO39:AT39"/>
    <mergeCell ref="AU39:AZ39"/>
    <mergeCell ref="B39:I39"/>
    <mergeCell ref="J39:M39"/>
    <mergeCell ref="N39:Q39"/>
    <mergeCell ref="R39:U39"/>
    <mergeCell ref="V39:Y39"/>
    <mergeCell ref="Z39:AC39"/>
    <mergeCell ref="AD39:AG39"/>
    <mergeCell ref="AU47:AZ47"/>
    <mergeCell ref="Q133:S133"/>
    <mergeCell ref="T133:AA133"/>
    <mergeCell ref="T134:AA134"/>
    <mergeCell ref="AB134:AG134"/>
    <mergeCell ref="P136:AO136"/>
    <mergeCell ref="J55:Q55"/>
    <mergeCell ref="R55:Y55"/>
    <mergeCell ref="Z55:AG55"/>
    <mergeCell ref="AH55:AO55"/>
    <mergeCell ref="R56:Y56"/>
    <mergeCell ref="Z56:AG56"/>
    <mergeCell ref="AH56:AO56"/>
    <mergeCell ref="J56:Q56"/>
    <mergeCell ref="J57:Q57"/>
    <mergeCell ref="R57:Y57"/>
    <mergeCell ref="Z57:AG57"/>
    <mergeCell ref="AH57:AO57"/>
    <mergeCell ref="J59:AW59"/>
    <mergeCell ref="J60:AW60"/>
    <mergeCell ref="J47:M47"/>
    <mergeCell ref="C136:N136"/>
    <mergeCell ref="C132:E132"/>
    <mergeCell ref="F132:P132"/>
    <mergeCell ref="Q132:S132"/>
    <mergeCell ref="T132:AA132"/>
    <mergeCell ref="AB132:AG132"/>
    <mergeCell ref="F133:P133"/>
    <mergeCell ref="AB133:AG133"/>
    <mergeCell ref="C133:E133"/>
    <mergeCell ref="C134:E134"/>
    <mergeCell ref="F134:P134"/>
    <mergeCell ref="Q134:S134"/>
    <mergeCell ref="AH149:AR149"/>
    <mergeCell ref="AS149:AW149"/>
    <mergeCell ref="C141:H141"/>
    <mergeCell ref="C142:H142"/>
    <mergeCell ref="C143:H143"/>
    <mergeCell ref="C144:H144"/>
    <mergeCell ref="C149:M149"/>
    <mergeCell ref="N149:T149"/>
    <mergeCell ref="U149:AE149"/>
    <mergeCell ref="P137:AO144"/>
    <mergeCell ref="C137:H137"/>
    <mergeCell ref="I137:N137"/>
    <mergeCell ref="I142:N142"/>
    <mergeCell ref="I143:N143"/>
    <mergeCell ref="I144:N144"/>
    <mergeCell ref="C138:H138"/>
    <mergeCell ref="I138:N138"/>
    <mergeCell ref="C139:H139"/>
    <mergeCell ref="I139:N139"/>
    <mergeCell ref="C140:H140"/>
    <mergeCell ref="I140:N140"/>
    <mergeCell ref="I141:N141"/>
    <mergeCell ref="H180:AV180"/>
    <mergeCell ref="S182:AJ182"/>
    <mergeCell ref="C158:D158"/>
    <mergeCell ref="E158:M158"/>
    <mergeCell ref="N158:T158"/>
    <mergeCell ref="U158:AE158"/>
    <mergeCell ref="C159:D159"/>
    <mergeCell ref="N159:T159"/>
    <mergeCell ref="U159:AE159"/>
    <mergeCell ref="E159:M159"/>
    <mergeCell ref="C160:M160"/>
    <mergeCell ref="N160:T160"/>
    <mergeCell ref="H190:I190"/>
    <mergeCell ref="S190:AJ190"/>
    <mergeCell ref="H182:K182"/>
    <mergeCell ref="H184:J184"/>
    <mergeCell ref="S184:AJ184"/>
    <mergeCell ref="H186:I186"/>
    <mergeCell ref="S186:AJ186"/>
    <mergeCell ref="H188:O188"/>
    <mergeCell ref="S188:AJ188"/>
    <mergeCell ref="AH151:AR151"/>
    <mergeCell ref="AS151:AW151"/>
    <mergeCell ref="C150:M150"/>
    <mergeCell ref="N150:T150"/>
    <mergeCell ref="U150:AE150"/>
    <mergeCell ref="AH150:AR150"/>
    <mergeCell ref="AS150:AW150"/>
    <mergeCell ref="C151:M151"/>
    <mergeCell ref="N151:T151"/>
    <mergeCell ref="AH152:AR152"/>
    <mergeCell ref="AH153:AR153"/>
    <mergeCell ref="C152:M152"/>
    <mergeCell ref="N152:T152"/>
    <mergeCell ref="U152:AE152"/>
    <mergeCell ref="AS152:AW152"/>
    <mergeCell ref="N153:T153"/>
    <mergeCell ref="U153:AE153"/>
    <mergeCell ref="AS153:AW153"/>
    <mergeCell ref="C153:M153"/>
    <mergeCell ref="C154:M154"/>
    <mergeCell ref="N154:T154"/>
    <mergeCell ref="U154:AE154"/>
    <mergeCell ref="C155:M155"/>
    <mergeCell ref="N155:T155"/>
    <mergeCell ref="U155:AE155"/>
    <mergeCell ref="C156:M156"/>
    <mergeCell ref="N156:T156"/>
    <mergeCell ref="U156:AE156"/>
    <mergeCell ref="C157:D157"/>
    <mergeCell ref="E157:M157"/>
    <mergeCell ref="N157:T157"/>
    <mergeCell ref="U157:AE157"/>
    <mergeCell ref="B166:BD166"/>
    <mergeCell ref="B167:BD167"/>
    <mergeCell ref="B169:BD169"/>
    <mergeCell ref="H173:AY173"/>
    <mergeCell ref="H175:AZ177"/>
    <mergeCell ref="C161:M161"/>
    <mergeCell ref="N161:T161"/>
    <mergeCell ref="B164:BD164"/>
    <mergeCell ref="B165:BD165"/>
    <mergeCell ref="N47:Q47"/>
    <mergeCell ref="R47:U47"/>
    <mergeCell ref="V47:Y47"/>
    <mergeCell ref="Z47:AC47"/>
    <mergeCell ref="AD47:AG47"/>
    <mergeCell ref="B50:AO50"/>
    <mergeCell ref="J51:Q51"/>
    <mergeCell ref="R51:Y51"/>
    <mergeCell ref="Z51:AG51"/>
    <mergeCell ref="AH51:AO51"/>
    <mergeCell ref="AH47:AK47"/>
    <mergeCell ref="AL47:AN47"/>
    <mergeCell ref="AO47:AT47"/>
    <mergeCell ref="R52:Y52"/>
    <mergeCell ref="Z52:AG52"/>
    <mergeCell ref="AH52:AO52"/>
    <mergeCell ref="Z54:AG54"/>
    <mergeCell ref="AH54:AO54"/>
    <mergeCell ref="J52:Q52"/>
    <mergeCell ref="J53:Q53"/>
    <mergeCell ref="R53:Y53"/>
    <mergeCell ref="Z53:AG53"/>
    <mergeCell ref="AH53:AO53"/>
    <mergeCell ref="J54:Q54"/>
    <mergeCell ref="R54:Y54"/>
    <mergeCell ref="B57:I57"/>
    <mergeCell ref="B59:I59"/>
    <mergeCell ref="B60:I60"/>
    <mergeCell ref="B61:I61"/>
    <mergeCell ref="B62:I62"/>
    <mergeCell ref="B63:I63"/>
    <mergeCell ref="B64:I64"/>
    <mergeCell ref="B47:I47"/>
    <mergeCell ref="B51:I51"/>
    <mergeCell ref="B52:I52"/>
    <mergeCell ref="B53:I53"/>
    <mergeCell ref="B54:I54"/>
    <mergeCell ref="B55:I55"/>
    <mergeCell ref="B56:I56"/>
    <mergeCell ref="B70:N70"/>
    <mergeCell ref="B71:N71"/>
    <mergeCell ref="O71:AA71"/>
    <mergeCell ref="AC71:AE71"/>
    <mergeCell ref="B72:N72"/>
    <mergeCell ref="O72:AA72"/>
    <mergeCell ref="B73:N73"/>
    <mergeCell ref="O73:AA73"/>
    <mergeCell ref="J61:AW61"/>
    <mergeCell ref="J62:AW62"/>
    <mergeCell ref="J63:AW63"/>
    <mergeCell ref="J64:AW64"/>
    <mergeCell ref="B68:AA68"/>
    <mergeCell ref="AC68:AU68"/>
    <mergeCell ref="AV68:BC68"/>
    <mergeCell ref="B69:N69"/>
    <mergeCell ref="O69:AA69"/>
    <mergeCell ref="AC69:AU69"/>
    <mergeCell ref="AV69:BC69"/>
    <mergeCell ref="O70:AA70"/>
    <mergeCell ref="AC70:AE70"/>
    <mergeCell ref="AF70:AU70"/>
    <mergeCell ref="AF71:AU71"/>
    <mergeCell ref="AC72:BC72"/>
    <mergeCell ref="AC73:BC77"/>
    <mergeCell ref="B74:N74"/>
    <mergeCell ref="O74:AA74"/>
    <mergeCell ref="B75:N75"/>
    <mergeCell ref="O75:AA75"/>
    <mergeCell ref="V81:AA81"/>
    <mergeCell ref="AB81:AG81"/>
    <mergeCell ref="V82:AA82"/>
    <mergeCell ref="AB82:AG82"/>
    <mergeCell ref="B79:AG79"/>
    <mergeCell ref="B80:H80"/>
    <mergeCell ref="I80:N80"/>
    <mergeCell ref="O80:U80"/>
    <mergeCell ref="V80:AA80"/>
    <mergeCell ref="AB80:AG80"/>
    <mergeCell ref="B81:H81"/>
    <mergeCell ref="V87:AA87"/>
    <mergeCell ref="AB87:AH87"/>
    <mergeCell ref="AB88:AH88"/>
    <mergeCell ref="I81:N81"/>
    <mergeCell ref="O81:U81"/>
    <mergeCell ref="B82:H82"/>
    <mergeCell ref="I82:N82"/>
    <mergeCell ref="O82:U82"/>
    <mergeCell ref="B86:AH86"/>
    <mergeCell ref="B87:H87"/>
    <mergeCell ref="I87:N87"/>
    <mergeCell ref="O87:U87"/>
    <mergeCell ref="B88:H88"/>
    <mergeCell ref="I88:N88"/>
    <mergeCell ref="O88:U88"/>
    <mergeCell ref="V88:AA88"/>
    <mergeCell ref="B103:H103"/>
    <mergeCell ref="I103:O103"/>
    <mergeCell ref="P103:U103"/>
    <mergeCell ref="B105:AF105"/>
    <mergeCell ref="AG105:AJ105"/>
    <mergeCell ref="B106:Q106"/>
    <mergeCell ref="R106:AX106"/>
    <mergeCell ref="B107:AX116"/>
    <mergeCell ref="B120:U120"/>
    <mergeCell ref="B121:H121"/>
    <mergeCell ref="I121:O121"/>
    <mergeCell ref="P121:U121"/>
    <mergeCell ref="I122:O122"/>
    <mergeCell ref="P122:U122"/>
    <mergeCell ref="T126:AA126"/>
    <mergeCell ref="AB126:AG126"/>
    <mergeCell ref="B122:H122"/>
    <mergeCell ref="B123:H123"/>
    <mergeCell ref="I123:O123"/>
    <mergeCell ref="P123:U123"/>
    <mergeCell ref="C125:AG125"/>
    <mergeCell ref="C126:P126"/>
    <mergeCell ref="Q126:S126"/>
    <mergeCell ref="Q129:S129"/>
    <mergeCell ref="T129:AA129"/>
    <mergeCell ref="C127:P127"/>
    <mergeCell ref="Q127:S127"/>
    <mergeCell ref="T127:AA127"/>
    <mergeCell ref="C128:P128"/>
    <mergeCell ref="Q128:S128"/>
    <mergeCell ref="T128:AA128"/>
    <mergeCell ref="C129:P129"/>
    <mergeCell ref="B89:H89"/>
    <mergeCell ref="V89:AA89"/>
    <mergeCell ref="V94:AA94"/>
    <mergeCell ref="AB94:AH94"/>
    <mergeCell ref="I89:N89"/>
    <mergeCell ref="O89:U89"/>
    <mergeCell ref="AB89:AH89"/>
    <mergeCell ref="B93:AH93"/>
    <mergeCell ref="B94:H94"/>
    <mergeCell ref="I94:N94"/>
    <mergeCell ref="O94:U94"/>
    <mergeCell ref="C130:P130"/>
    <mergeCell ref="Q130:S130"/>
    <mergeCell ref="T130:AA130"/>
    <mergeCell ref="C131:P131"/>
    <mergeCell ref="Q131:S131"/>
    <mergeCell ref="T131:AA131"/>
    <mergeCell ref="AB131:AG131"/>
    <mergeCell ref="B95:H95"/>
    <mergeCell ref="I95:N95"/>
    <mergeCell ref="O95:U95"/>
    <mergeCell ref="V95:AA95"/>
    <mergeCell ref="AB95:AH95"/>
    <mergeCell ref="B96:H96"/>
    <mergeCell ref="I96:N96"/>
    <mergeCell ref="AB96:AH96"/>
    <mergeCell ref="I102:O102"/>
    <mergeCell ref="P102:U102"/>
    <mergeCell ref="O96:U96"/>
    <mergeCell ref="V96:AA96"/>
    <mergeCell ref="B100:U100"/>
    <mergeCell ref="B101:H101"/>
    <mergeCell ref="I101:O101"/>
    <mergeCell ref="P101:U101"/>
    <mergeCell ref="B102:H102"/>
  </mergeCells>
  <pageMargins left="0.7" right="0.7" top="0.75" bottom="0.75" header="0" footer="0"/>
  <pageSetup paperSize="5"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1001"/>
  <sheetViews>
    <sheetView showGridLines="0" topLeftCell="A49" workbookViewId="0">
      <selection activeCell="AB239" sqref="AB239:AG239"/>
    </sheetView>
  </sheetViews>
  <sheetFormatPr defaultColWidth="14.44140625" defaultRowHeight="15" customHeight="1"/>
  <cols>
    <col min="1" max="3" width="2.44140625" customWidth="1"/>
    <col min="4" max="4" width="3.109375" customWidth="1"/>
    <col min="5" max="5" width="3.44140625" customWidth="1"/>
    <col min="6" max="6" width="2.77734375" customWidth="1"/>
    <col min="7" max="16" width="2.44140625" customWidth="1"/>
    <col min="17" max="17" width="3.109375" customWidth="1"/>
    <col min="18" max="18" width="4.44140625" customWidth="1"/>
    <col min="19" max="32" width="2.44140625" customWidth="1"/>
    <col min="33" max="33" width="3.44140625" customWidth="1"/>
    <col min="34" max="36" width="2.44140625" customWidth="1"/>
    <col min="37" max="37" width="5.44140625" customWidth="1"/>
    <col min="38" max="38" width="2.44140625" customWidth="1"/>
    <col min="39" max="39" width="3.44140625" customWidth="1"/>
    <col min="40" max="45" width="5.44140625" hidden="1" customWidth="1"/>
    <col min="46" max="46" width="10.77734375" hidden="1" customWidth="1"/>
    <col min="47" max="48" width="5.44140625" hidden="1" customWidth="1"/>
    <col min="49" max="49" width="8.77734375" hidden="1" customWidth="1"/>
    <col min="50" max="50" width="7.44140625" hidden="1" customWidth="1"/>
    <col min="51" max="65" width="5.44140625" hidden="1" customWidth="1"/>
  </cols>
  <sheetData>
    <row r="1" spans="1:65" ht="15.75" customHeight="1">
      <c r="A1" s="962" t="s">
        <v>1894</v>
      </c>
      <c r="B1" s="883"/>
      <c r="C1" s="883"/>
      <c r="D1" s="883"/>
      <c r="E1" s="883"/>
      <c r="F1" s="883"/>
      <c r="G1" s="883"/>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c r="AM1" s="963"/>
      <c r="AN1" s="397"/>
      <c r="AO1" s="84"/>
      <c r="AP1" s="4"/>
      <c r="AQ1" s="4"/>
      <c r="AR1" s="4"/>
      <c r="AS1" s="4"/>
      <c r="AT1" s="4"/>
      <c r="AU1" s="4"/>
      <c r="AV1" s="4"/>
      <c r="AW1" s="4"/>
      <c r="AX1" s="4"/>
      <c r="AY1" s="4"/>
      <c r="AZ1" s="4"/>
      <c r="BA1" s="4"/>
      <c r="BB1" s="4"/>
      <c r="BC1" s="4"/>
      <c r="BD1" s="86"/>
      <c r="BE1" s="86"/>
      <c r="BF1" s="86"/>
      <c r="BG1" s="86"/>
      <c r="BH1" s="86"/>
      <c r="BI1" s="4"/>
      <c r="BJ1" s="4"/>
      <c r="BK1" s="4"/>
      <c r="BL1" s="4"/>
      <c r="BM1" s="4"/>
    </row>
    <row r="2" spans="1:65" ht="12.75" customHeight="1">
      <c r="A2" s="964"/>
      <c r="B2" s="862"/>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965"/>
      <c r="AN2" s="127"/>
      <c r="AO2" s="4"/>
      <c r="AP2" s="4"/>
      <c r="AQ2" s="4"/>
      <c r="AR2" s="4"/>
      <c r="AS2" s="4"/>
      <c r="AT2" s="4"/>
      <c r="AU2" s="4"/>
      <c r="AV2" s="4"/>
      <c r="AW2" s="4"/>
      <c r="AX2" s="4"/>
      <c r="AY2" s="4"/>
      <c r="AZ2" s="4"/>
      <c r="BA2" s="4"/>
      <c r="BB2" s="4"/>
      <c r="BC2" s="4"/>
      <c r="BD2" s="4"/>
      <c r="BE2" s="4"/>
      <c r="BF2" s="4"/>
      <c r="BG2" s="4"/>
      <c r="BH2" s="4"/>
      <c r="BI2" s="4"/>
      <c r="BJ2" s="4"/>
      <c r="BK2" s="4"/>
      <c r="BL2" s="4"/>
      <c r="BM2" s="4"/>
    </row>
    <row r="3" spans="1:65" ht="12.75" customHeight="1">
      <c r="A3" s="79"/>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127"/>
      <c r="AO3" s="4"/>
      <c r="AP3" s="4"/>
      <c r="AQ3" s="4"/>
      <c r="AR3" s="4"/>
      <c r="AS3" s="4"/>
      <c r="AT3" s="4"/>
      <c r="AU3" s="4"/>
      <c r="AV3" s="4"/>
      <c r="AW3" s="4"/>
      <c r="AX3" s="4"/>
      <c r="AY3" s="4"/>
      <c r="AZ3" s="4"/>
      <c r="BA3" s="4"/>
      <c r="BB3" s="4"/>
      <c r="BC3" s="4"/>
      <c r="BD3" s="4"/>
      <c r="BE3" s="4"/>
      <c r="BF3" s="4"/>
      <c r="BG3" s="4"/>
      <c r="BH3" s="4"/>
      <c r="BI3" s="4"/>
      <c r="BJ3" s="4"/>
      <c r="BK3" s="4"/>
      <c r="BL3" s="4"/>
      <c r="BM3" s="4"/>
    </row>
    <row r="4" spans="1:65" ht="12.75" customHeight="1">
      <c r="A4" s="43" t="s">
        <v>1895</v>
      </c>
      <c r="B4" s="3" t="s">
        <v>1896</v>
      </c>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c r="AM4" s="398"/>
      <c r="AN4" s="127"/>
      <c r="AO4" s="4"/>
      <c r="AP4" s="4"/>
      <c r="AQ4" s="4"/>
      <c r="AR4" s="4"/>
      <c r="AS4" s="4"/>
      <c r="AT4" s="4"/>
      <c r="AU4" s="4"/>
      <c r="AV4" s="4"/>
      <c r="AW4" s="4"/>
      <c r="AX4" s="4"/>
      <c r="AY4" s="4"/>
      <c r="AZ4" s="4"/>
      <c r="BA4" s="4"/>
      <c r="BB4" s="4"/>
      <c r="BC4" s="4"/>
      <c r="BD4" s="4"/>
      <c r="BE4" s="4"/>
      <c r="BF4" s="4"/>
      <c r="BG4" s="4"/>
      <c r="BH4" s="4"/>
      <c r="BI4" s="4"/>
      <c r="BJ4" s="4"/>
      <c r="BK4" s="4"/>
      <c r="BL4" s="4"/>
      <c r="BM4" s="4"/>
    </row>
    <row r="5" spans="1:65" ht="12.75" customHeight="1">
      <c r="A5" s="43"/>
      <c r="B5" s="3"/>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398"/>
      <c r="AM5" s="398"/>
      <c r="AN5" s="127"/>
      <c r="AO5" s="4"/>
      <c r="AP5" s="4"/>
      <c r="AQ5" s="4"/>
      <c r="AR5" s="4"/>
      <c r="AS5" s="4"/>
      <c r="AT5" s="4"/>
      <c r="AU5" s="4"/>
      <c r="AV5" s="4"/>
      <c r="AW5" s="4"/>
      <c r="AX5" s="4"/>
      <c r="AY5" s="4"/>
      <c r="AZ5" s="4"/>
      <c r="BA5" s="4"/>
      <c r="BB5" s="4"/>
      <c r="BC5" s="4"/>
      <c r="BD5" s="4"/>
      <c r="BE5" s="4"/>
      <c r="BF5" s="4"/>
      <c r="BG5" s="4"/>
      <c r="BH5" s="4"/>
      <c r="BI5" s="4"/>
      <c r="BJ5" s="4"/>
      <c r="BK5" s="4"/>
      <c r="BL5" s="4"/>
      <c r="BM5" s="4"/>
    </row>
    <row r="6" spans="1:65" ht="12.75" customHeight="1">
      <c r="A6" s="399"/>
      <c r="B6" s="39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400"/>
      <c r="AN6" s="127"/>
      <c r="AO6" s="4"/>
      <c r="AP6" s="4"/>
      <c r="AQ6" s="4"/>
      <c r="AR6" s="4"/>
      <c r="AS6" s="4"/>
      <c r="AT6" s="4"/>
      <c r="AU6" s="4"/>
      <c r="AV6" s="4"/>
      <c r="AW6" s="4"/>
      <c r="AX6" s="4"/>
      <c r="AY6" s="4"/>
      <c r="AZ6" s="4"/>
      <c r="BA6" s="4"/>
      <c r="BB6" s="4"/>
      <c r="BC6" s="4"/>
      <c r="BD6" s="4"/>
      <c r="BE6" s="4"/>
      <c r="BF6" s="4"/>
      <c r="BG6" s="4"/>
      <c r="BH6" s="4"/>
      <c r="BI6" s="4"/>
      <c r="BJ6" s="4"/>
      <c r="BK6" s="4"/>
      <c r="BL6" s="4"/>
      <c r="BM6" s="4"/>
    </row>
    <row r="7" spans="1:65" ht="12.75" customHeight="1">
      <c r="A7" s="43" t="s">
        <v>1897</v>
      </c>
      <c r="B7" s="3" t="s">
        <v>1898</v>
      </c>
      <c r="C7" s="3"/>
      <c r="D7" s="3"/>
      <c r="E7" s="3"/>
      <c r="F7" s="3"/>
      <c r="G7" s="3"/>
      <c r="H7" s="3"/>
      <c r="I7" s="3"/>
      <c r="J7" s="3"/>
      <c r="K7" s="3"/>
      <c r="L7" s="3"/>
      <c r="M7" s="3"/>
      <c r="N7" s="3"/>
      <c r="O7" s="3"/>
      <c r="P7" s="3"/>
      <c r="Q7" s="3"/>
      <c r="R7" s="3"/>
      <c r="S7" s="3"/>
      <c r="T7" s="3"/>
      <c r="U7" s="3"/>
      <c r="V7" s="3"/>
      <c r="W7" s="3"/>
      <c r="X7" s="3"/>
      <c r="Y7" s="3"/>
      <c r="Z7" s="3"/>
      <c r="AA7" s="3"/>
      <c r="AB7" s="3"/>
      <c r="AC7" s="3"/>
      <c r="AD7" s="3"/>
      <c r="AE7" s="1281" t="s">
        <v>1899</v>
      </c>
      <c r="AF7" s="832"/>
      <c r="AG7" s="832"/>
      <c r="AH7" s="832"/>
      <c r="AI7" s="832"/>
      <c r="AJ7" s="832"/>
      <c r="AK7" s="832"/>
      <c r="AL7" s="398"/>
      <c r="AM7" s="398"/>
      <c r="AN7" s="127"/>
      <c r="AO7" s="4"/>
      <c r="AP7" s="4"/>
      <c r="AQ7" s="4"/>
      <c r="AR7" s="4"/>
      <c r="AS7" s="4"/>
      <c r="AT7" s="4"/>
      <c r="AU7" s="4"/>
      <c r="AV7" s="4"/>
      <c r="AW7" s="4"/>
      <c r="AX7" s="4"/>
      <c r="AY7" s="4"/>
      <c r="AZ7" s="4"/>
      <c r="BA7" s="4"/>
      <c r="BB7" s="4"/>
      <c r="BC7" s="4"/>
      <c r="BD7" s="4"/>
      <c r="BE7" s="4"/>
      <c r="BF7" s="4"/>
      <c r="BG7" s="4"/>
      <c r="BH7" s="4"/>
      <c r="BI7" s="4"/>
      <c r="BJ7" s="4"/>
      <c r="BK7" s="4"/>
      <c r="BL7" s="4"/>
      <c r="BM7" s="4"/>
    </row>
    <row r="8" spans="1:65" ht="12.75" customHeight="1">
      <c r="A8" s="43"/>
      <c r="B8" s="3" t="s">
        <v>1900</v>
      </c>
      <c r="C8" s="3"/>
      <c r="D8" s="3"/>
      <c r="E8" s="3"/>
      <c r="F8" s="3"/>
      <c r="G8" s="3"/>
      <c r="H8" s="3"/>
      <c r="I8" s="3"/>
      <c r="J8" s="3"/>
      <c r="K8" s="3"/>
      <c r="L8" s="3"/>
      <c r="M8" s="3"/>
      <c r="N8" s="3"/>
      <c r="O8" s="3"/>
      <c r="P8" s="3"/>
      <c r="Q8" s="3"/>
      <c r="R8" s="3"/>
      <c r="S8" s="3"/>
      <c r="T8" s="3"/>
      <c r="U8" s="3"/>
      <c r="V8" s="3"/>
      <c r="W8" s="3"/>
      <c r="X8" s="3"/>
      <c r="Y8" s="3"/>
      <c r="Z8" s="3"/>
      <c r="AA8" s="3"/>
      <c r="AB8" s="3"/>
      <c r="AC8" s="3"/>
      <c r="AD8" s="3"/>
      <c r="AE8" s="91"/>
      <c r="AF8" s="91"/>
      <c r="AG8" s="91"/>
      <c r="AH8" s="91"/>
      <c r="AI8" s="91"/>
      <c r="AJ8" s="91"/>
      <c r="AK8" s="91"/>
      <c r="AL8" s="398"/>
      <c r="AM8" s="398"/>
      <c r="AN8" s="127"/>
      <c r="AO8" s="4"/>
      <c r="AP8" s="4"/>
      <c r="AQ8" s="4"/>
      <c r="AR8" s="4"/>
      <c r="AS8" s="4"/>
      <c r="AT8" s="4"/>
      <c r="AU8" s="4"/>
      <c r="AV8" s="4"/>
      <c r="AW8" s="4"/>
      <c r="AX8" s="4"/>
      <c r="AY8" s="4"/>
      <c r="AZ8" s="4"/>
      <c r="BA8" s="4"/>
      <c r="BB8" s="4"/>
      <c r="BC8" s="4"/>
      <c r="BD8" s="4"/>
      <c r="BE8" s="4"/>
      <c r="BF8" s="4"/>
      <c r="BG8" s="4"/>
      <c r="BH8" s="4"/>
      <c r="BI8" s="4"/>
      <c r="BJ8" s="4"/>
      <c r="BK8" s="4"/>
      <c r="BL8" s="4"/>
      <c r="BM8" s="4"/>
    </row>
    <row r="9" spans="1:65" ht="12.75" customHeight="1">
      <c r="A9" s="43"/>
      <c r="B9" s="3"/>
      <c r="C9" s="3"/>
      <c r="D9" s="3"/>
      <c r="E9" s="3"/>
      <c r="F9" s="3"/>
      <c r="G9" s="3"/>
      <c r="H9" s="3"/>
      <c r="I9" s="3"/>
      <c r="J9" s="3"/>
      <c r="K9" s="3"/>
      <c r="L9" s="3"/>
      <c r="M9" s="3"/>
      <c r="N9" s="3"/>
      <c r="O9" s="3"/>
      <c r="P9" s="3"/>
      <c r="Q9" s="3"/>
      <c r="R9" s="3"/>
      <c r="S9" s="3"/>
      <c r="T9" s="3"/>
      <c r="U9" s="3"/>
      <c r="V9" s="3"/>
      <c r="W9" s="3"/>
      <c r="X9" s="3"/>
      <c r="Y9" s="3"/>
      <c r="Z9" s="3"/>
      <c r="AA9" s="3"/>
      <c r="AB9" s="3"/>
      <c r="AC9" s="3"/>
      <c r="AD9" s="3"/>
      <c r="AE9" s="91"/>
      <c r="AF9" s="91"/>
      <c r="AG9" s="91"/>
      <c r="AH9" s="91"/>
      <c r="AI9" s="91"/>
      <c r="AJ9" s="91"/>
      <c r="AK9" s="91"/>
      <c r="AL9" s="398"/>
      <c r="AM9" s="398"/>
      <c r="AN9" s="127"/>
      <c r="AO9" s="4"/>
      <c r="AP9" s="4"/>
      <c r="AQ9" s="4"/>
      <c r="AR9" s="4"/>
      <c r="AS9" s="4"/>
      <c r="AT9" s="4"/>
      <c r="AU9" s="4"/>
      <c r="AV9" s="4"/>
      <c r="AW9" s="4"/>
      <c r="AX9" s="4"/>
      <c r="AY9" s="4"/>
      <c r="AZ9" s="4"/>
      <c r="BA9" s="4"/>
      <c r="BB9" s="4"/>
      <c r="BC9" s="4"/>
      <c r="BD9" s="4"/>
      <c r="BE9" s="4"/>
      <c r="BF9" s="4"/>
      <c r="BG9" s="4"/>
      <c r="BH9" s="4"/>
      <c r="BI9" s="4"/>
      <c r="BJ9" s="4"/>
      <c r="BK9" s="4"/>
      <c r="BL9" s="4"/>
      <c r="BM9" s="4"/>
    </row>
    <row r="10" spans="1:65" ht="12.75" customHeight="1">
      <c r="A10" s="398"/>
      <c r="B10" s="401" t="s">
        <v>1901</v>
      </c>
      <c r="C10" s="398"/>
      <c r="D10" s="398"/>
      <c r="E10" s="398"/>
      <c r="F10" s="398"/>
      <c r="G10" s="398"/>
      <c r="H10" s="398"/>
      <c r="I10" s="398"/>
      <c r="J10" s="398"/>
      <c r="K10" s="398"/>
      <c r="L10" s="398"/>
      <c r="M10" s="398"/>
      <c r="N10" s="398"/>
      <c r="O10" s="398"/>
      <c r="P10" s="398"/>
      <c r="Q10" s="398"/>
      <c r="R10" s="398"/>
      <c r="S10" s="398"/>
      <c r="T10" s="398"/>
      <c r="U10" s="398"/>
      <c r="V10" s="398"/>
      <c r="W10" s="398"/>
      <c r="X10" s="398"/>
      <c r="Y10" s="398"/>
      <c r="Z10" s="398"/>
      <c r="AA10" s="398"/>
      <c r="AB10" s="398"/>
      <c r="AC10" s="398"/>
      <c r="AD10" s="398"/>
      <c r="AE10" s="398"/>
      <c r="AF10" s="398"/>
      <c r="AG10" s="398"/>
      <c r="AH10" s="398"/>
      <c r="AI10" s="398"/>
      <c r="AJ10" s="398"/>
      <c r="AK10" s="398"/>
      <c r="AL10" s="398"/>
      <c r="AM10" s="398"/>
      <c r="AN10" s="127"/>
      <c r="AO10" s="12"/>
      <c r="AP10" s="11"/>
      <c r="AQ10" s="4"/>
      <c r="AR10" s="4"/>
      <c r="AS10" s="4"/>
      <c r="AT10" s="4"/>
      <c r="AU10" s="4"/>
      <c r="AV10" s="4"/>
      <c r="AW10" s="4"/>
      <c r="AX10" s="4"/>
      <c r="AY10" s="4"/>
      <c r="AZ10" s="4"/>
      <c r="BA10" s="4"/>
      <c r="BB10" s="4"/>
      <c r="BC10" s="4"/>
      <c r="BD10" s="4"/>
      <c r="BE10" s="4"/>
      <c r="BF10" s="4"/>
      <c r="BG10" s="4"/>
      <c r="BH10" s="4"/>
      <c r="BI10" s="4"/>
      <c r="BJ10" s="4"/>
      <c r="BK10" s="4"/>
      <c r="BL10" s="4"/>
      <c r="BM10" s="4"/>
    </row>
    <row r="11" spans="1:65" ht="12.75" customHeight="1">
      <c r="A11" s="398"/>
      <c r="B11" s="402"/>
      <c r="C11" s="398"/>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c r="AG11" s="398"/>
      <c r="AH11" s="398"/>
      <c r="AI11" s="398"/>
      <c r="AJ11" s="398"/>
      <c r="AK11" s="398"/>
      <c r="AL11" s="398"/>
      <c r="AM11" s="398"/>
      <c r="AN11" s="127"/>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ht="12.75" customHeight="1">
      <c r="A12" s="398"/>
      <c r="B12" s="890" t="s">
        <v>299</v>
      </c>
      <c r="C12" s="891"/>
      <c r="D12" s="403"/>
      <c r="E12" s="404" t="s">
        <v>1902</v>
      </c>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1294"/>
      <c r="AH12" s="1295"/>
      <c r="AI12" s="1295"/>
      <c r="AJ12" s="1296"/>
      <c r="AK12" s="398"/>
      <c r="AL12" s="398"/>
      <c r="AM12" s="398"/>
      <c r="AN12" s="127"/>
      <c r="AO12" s="74">
        <f>IF($B12="yes",20,0)</f>
        <v>0</v>
      </c>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ht="12.75" customHeight="1">
      <c r="A13" s="398"/>
      <c r="B13" s="398"/>
      <c r="C13" s="398"/>
      <c r="D13" s="4"/>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398"/>
      <c r="AM13" s="398"/>
      <c r="AN13" s="127"/>
      <c r="AO13" s="74">
        <f>IF(AND($B15="yes",E19&gt;0),20,0)</f>
        <v>0</v>
      </c>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ht="12.75" customHeight="1">
      <c r="A14" s="398"/>
      <c r="B14" s="398"/>
      <c r="C14" s="398"/>
      <c r="D14" s="74"/>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127"/>
      <c r="AO14" s="74">
        <f>IF($B21="yes",20,0)</f>
        <v>0</v>
      </c>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ht="12.75" customHeight="1">
      <c r="A15" s="398"/>
      <c r="B15" s="890" t="s">
        <v>299</v>
      </c>
      <c r="C15" s="891"/>
      <c r="D15" s="403"/>
      <c r="E15" s="1289" t="s">
        <v>1903</v>
      </c>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90"/>
      <c r="AK15" s="398"/>
      <c r="AL15" s="398"/>
      <c r="AM15" s="398"/>
      <c r="AN15" s="127"/>
      <c r="AO15" s="74">
        <f>IF($B24="yes",20,0)</f>
        <v>0</v>
      </c>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ht="12.75" customHeight="1">
      <c r="A16" s="398"/>
      <c r="B16" s="398"/>
      <c r="C16" s="398"/>
      <c r="D16" s="71"/>
      <c r="E16" s="1291"/>
      <c r="F16" s="832"/>
      <c r="G16" s="832"/>
      <c r="H16" s="832"/>
      <c r="I16" s="832"/>
      <c r="J16" s="832"/>
      <c r="K16" s="832"/>
      <c r="L16" s="832"/>
      <c r="M16" s="832"/>
      <c r="N16" s="832"/>
      <c r="O16" s="832"/>
      <c r="P16" s="832"/>
      <c r="Q16" s="832"/>
      <c r="R16" s="832"/>
      <c r="S16" s="832"/>
      <c r="T16" s="832"/>
      <c r="U16" s="832"/>
      <c r="V16" s="832"/>
      <c r="W16" s="832"/>
      <c r="X16" s="832"/>
      <c r="Y16" s="832"/>
      <c r="Z16" s="832"/>
      <c r="AA16" s="832"/>
      <c r="AB16" s="832"/>
      <c r="AC16" s="832"/>
      <c r="AD16" s="832"/>
      <c r="AE16" s="832"/>
      <c r="AF16" s="832"/>
      <c r="AG16" s="832"/>
      <c r="AH16" s="832"/>
      <c r="AI16" s="832"/>
      <c r="AJ16" s="1257"/>
      <c r="AK16" s="398"/>
      <c r="AL16" s="398"/>
      <c r="AM16" s="398"/>
      <c r="AN16" s="127"/>
      <c r="AO16" s="4">
        <f>IF(SUM(AO12:AO15)&gt;20,20,(SUM(AO12:AO15)))</f>
        <v>0</v>
      </c>
      <c r="AP16" s="4" t="s">
        <v>1904</v>
      </c>
      <c r="AQ16" s="4"/>
      <c r="AR16" s="4"/>
      <c r="AS16" s="4"/>
      <c r="AT16" s="4"/>
      <c r="AU16" s="4"/>
      <c r="AV16" s="4"/>
      <c r="AW16" s="4"/>
      <c r="AX16" s="4"/>
      <c r="AY16" s="4"/>
      <c r="AZ16" s="4"/>
      <c r="BA16" s="4"/>
      <c r="BB16" s="4"/>
      <c r="BC16" s="4"/>
      <c r="BD16" s="4"/>
      <c r="BE16" s="4"/>
      <c r="BF16" s="4"/>
      <c r="BG16" s="4"/>
      <c r="BH16" s="4"/>
      <c r="BI16" s="4"/>
      <c r="BJ16" s="4"/>
      <c r="BK16" s="4"/>
      <c r="BL16" s="4"/>
      <c r="BM16" s="4"/>
    </row>
    <row r="17" spans="1:65" ht="12.75" customHeight="1">
      <c r="A17" s="398"/>
      <c r="B17" s="398"/>
      <c r="C17" s="398"/>
      <c r="D17" s="71"/>
      <c r="E17" s="1291"/>
      <c r="F17" s="832"/>
      <c r="G17" s="832"/>
      <c r="H17" s="832"/>
      <c r="I17" s="832"/>
      <c r="J17" s="832"/>
      <c r="K17" s="832"/>
      <c r="L17" s="832"/>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1257"/>
      <c r="AK17" s="398"/>
      <c r="AL17" s="398"/>
      <c r="AM17" s="398"/>
      <c r="AN17" s="127"/>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ht="12.75" customHeight="1">
      <c r="A18" s="398"/>
      <c r="B18" s="398"/>
      <c r="C18" s="398"/>
      <c r="D18" s="71"/>
      <c r="E18" s="406" t="s">
        <v>1905</v>
      </c>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407"/>
      <c r="AK18" s="398"/>
      <c r="AL18" s="398"/>
      <c r="AM18" s="398"/>
      <c r="AN18" s="127"/>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12.75" customHeight="1">
      <c r="A19" s="398"/>
      <c r="B19" s="398"/>
      <c r="C19" s="398"/>
      <c r="D19" s="71"/>
      <c r="E19" s="1297"/>
      <c r="F19" s="895"/>
      <c r="G19" s="895"/>
      <c r="H19" s="895"/>
      <c r="I19" s="895"/>
      <c r="J19" s="895"/>
      <c r="K19" s="895"/>
      <c r="L19" s="895"/>
      <c r="M19" s="895"/>
      <c r="N19" s="895"/>
      <c r="O19" s="895"/>
      <c r="P19" s="895"/>
      <c r="Q19" s="895"/>
      <c r="R19" s="895"/>
      <c r="S19" s="895"/>
      <c r="T19" s="895"/>
      <c r="U19" s="895"/>
      <c r="V19" s="895"/>
      <c r="W19" s="895"/>
      <c r="X19" s="895"/>
      <c r="Y19" s="895"/>
      <c r="Z19" s="895"/>
      <c r="AA19" s="895"/>
      <c r="AB19" s="895"/>
      <c r="AC19" s="895"/>
      <c r="AD19" s="895"/>
      <c r="AE19" s="895"/>
      <c r="AF19" s="895"/>
      <c r="AG19" s="895"/>
      <c r="AH19" s="895"/>
      <c r="AI19" s="895"/>
      <c r="AJ19" s="1298"/>
      <c r="AK19" s="398"/>
      <c r="AL19" s="398"/>
      <c r="AM19" s="398"/>
      <c r="AN19" s="127"/>
      <c r="AO19" s="4"/>
      <c r="AP19" s="4"/>
      <c r="AQ19" s="4"/>
      <c r="AR19" s="4"/>
      <c r="AS19" s="4"/>
      <c r="AT19" s="4"/>
      <c r="AU19" s="4"/>
      <c r="AV19" s="4"/>
      <c r="AW19" s="4"/>
      <c r="AX19" s="4"/>
      <c r="AY19" s="4"/>
      <c r="AZ19" s="4"/>
      <c r="BA19" s="4"/>
      <c r="BB19" s="4"/>
      <c r="BC19" s="4"/>
      <c r="BD19" s="4"/>
      <c r="BE19" s="4"/>
      <c r="BF19" s="4"/>
      <c r="BG19" s="4"/>
      <c r="BH19" s="4"/>
      <c r="BI19" s="4"/>
      <c r="BJ19" s="4"/>
      <c r="BK19" s="4"/>
      <c r="BL19" s="4"/>
      <c r="BM19" s="4"/>
    </row>
    <row r="20" spans="1:65" ht="12.75" customHeight="1">
      <c r="A20" s="398"/>
      <c r="B20" s="398"/>
      <c r="C20" s="398"/>
      <c r="D20" s="4"/>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c r="AL20" s="398"/>
      <c r="AM20" s="398"/>
      <c r="AN20" s="127"/>
      <c r="AO20" s="74">
        <f>IF($B29="yes",14,0)</f>
        <v>0</v>
      </c>
      <c r="AP20" s="4"/>
      <c r="AQ20" s="4"/>
      <c r="AR20" s="4"/>
      <c r="AS20" s="4"/>
      <c r="AT20" s="4"/>
      <c r="AU20" s="4"/>
      <c r="AV20" s="4"/>
      <c r="AW20" s="4"/>
      <c r="AX20" s="4"/>
      <c r="AY20" s="4"/>
      <c r="AZ20" s="4"/>
      <c r="BA20" s="4"/>
      <c r="BB20" s="4"/>
      <c r="BC20" s="4"/>
      <c r="BD20" s="4"/>
      <c r="BE20" s="4"/>
      <c r="BF20" s="4"/>
      <c r="BG20" s="4"/>
      <c r="BH20" s="4"/>
      <c r="BI20" s="4"/>
      <c r="BJ20" s="4"/>
      <c r="BK20" s="4"/>
      <c r="BL20" s="4"/>
      <c r="BM20" s="4"/>
    </row>
    <row r="21" spans="1:65" ht="12.75" customHeight="1">
      <c r="A21" s="398"/>
      <c r="B21" s="890" t="s">
        <v>299</v>
      </c>
      <c r="C21" s="891"/>
      <c r="D21" s="403"/>
      <c r="E21" s="1299" t="s">
        <v>1906</v>
      </c>
      <c r="F21" s="1255"/>
      <c r="G21" s="1255"/>
      <c r="H21" s="1255"/>
      <c r="I21" s="1255"/>
      <c r="J21" s="1255"/>
      <c r="K21" s="1255"/>
      <c r="L21" s="1255"/>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90"/>
      <c r="AK21" s="398"/>
      <c r="AL21" s="398"/>
      <c r="AM21" s="398"/>
      <c r="AN21" s="127"/>
      <c r="AO21" s="4">
        <f>SUM(AO20)</f>
        <v>0</v>
      </c>
      <c r="AP21" s="4" t="s">
        <v>1904</v>
      </c>
      <c r="AQ21" s="4"/>
      <c r="AR21" s="4"/>
      <c r="AS21" s="4"/>
      <c r="AT21" s="4"/>
      <c r="AU21" s="4"/>
      <c r="AV21" s="4"/>
      <c r="AW21" s="4"/>
      <c r="AX21" s="4"/>
      <c r="AY21" s="4"/>
      <c r="AZ21" s="4"/>
      <c r="BA21" s="4"/>
      <c r="BB21" s="4"/>
      <c r="BC21" s="4"/>
      <c r="BD21" s="4"/>
      <c r="BE21" s="4"/>
      <c r="BF21" s="4"/>
      <c r="BG21" s="4"/>
      <c r="BH21" s="4"/>
      <c r="BI21" s="4"/>
      <c r="BJ21" s="4"/>
      <c r="BK21" s="4"/>
      <c r="BL21" s="4"/>
      <c r="BM21" s="4"/>
    </row>
    <row r="22" spans="1:65" ht="12.75" customHeight="1">
      <c r="A22" s="398"/>
      <c r="B22" s="398"/>
      <c r="C22" s="398"/>
      <c r="D22" s="74"/>
      <c r="E22" s="1300"/>
      <c r="F22" s="1301"/>
      <c r="G22" s="1301"/>
      <c r="H22" s="1301"/>
      <c r="I22" s="1301"/>
      <c r="J22" s="1301"/>
      <c r="K22" s="1301"/>
      <c r="L22" s="1301"/>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2"/>
      <c r="AK22" s="398"/>
      <c r="AL22" s="398"/>
      <c r="AM22" s="398"/>
      <c r="AN22" s="127"/>
      <c r="AO22" s="4"/>
      <c r="AP22" s="4"/>
      <c r="AQ22" s="4"/>
      <c r="AR22" s="4"/>
      <c r="AS22" s="4"/>
      <c r="AT22" s="4"/>
      <c r="AU22" s="4"/>
      <c r="AV22" s="4"/>
      <c r="AW22" s="4"/>
      <c r="AX22" s="4"/>
      <c r="AY22" s="4"/>
      <c r="AZ22" s="4"/>
      <c r="BA22" s="4"/>
      <c r="BB22" s="4"/>
      <c r="BC22" s="4"/>
      <c r="BD22" s="4"/>
      <c r="BE22" s="4"/>
      <c r="BF22" s="4"/>
      <c r="BG22" s="4"/>
      <c r="BH22" s="4"/>
      <c r="BI22" s="4"/>
      <c r="BJ22" s="4"/>
      <c r="BK22" s="4"/>
      <c r="BL22" s="4"/>
      <c r="BM22" s="4"/>
    </row>
    <row r="23" spans="1:65" ht="12.75" customHeight="1">
      <c r="A23" s="398"/>
      <c r="B23" s="398"/>
      <c r="C23" s="398"/>
      <c r="D23" s="71"/>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c r="AL23" s="398"/>
      <c r="AM23" s="398"/>
      <c r="AN23" s="127"/>
      <c r="AO23" s="74">
        <f>IF($B37="yes",6,0)</f>
        <v>0</v>
      </c>
      <c r="AP23" s="4"/>
      <c r="AQ23" s="4"/>
      <c r="AR23" s="4"/>
      <c r="AS23" s="4"/>
      <c r="AT23" s="4"/>
      <c r="AU23" s="4"/>
      <c r="AV23" s="4"/>
      <c r="AW23" s="4"/>
      <c r="AX23" s="4"/>
      <c r="AY23" s="4"/>
      <c r="AZ23" s="4"/>
      <c r="BA23" s="4"/>
      <c r="BB23" s="4"/>
      <c r="BC23" s="4"/>
      <c r="BD23" s="4"/>
      <c r="BE23" s="4"/>
      <c r="BF23" s="4"/>
      <c r="BG23" s="4"/>
      <c r="BH23" s="4"/>
      <c r="BI23" s="4"/>
      <c r="BJ23" s="4"/>
      <c r="BK23" s="4"/>
      <c r="BL23" s="4"/>
      <c r="BM23" s="4"/>
    </row>
    <row r="24" spans="1:65" ht="12.75" customHeight="1">
      <c r="A24" s="398"/>
      <c r="B24" s="890" t="s">
        <v>299</v>
      </c>
      <c r="C24" s="891"/>
      <c r="D24" s="403"/>
      <c r="E24" s="1303" t="s">
        <v>1907</v>
      </c>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90"/>
      <c r="AK24" s="398"/>
      <c r="AL24" s="398"/>
      <c r="AM24" s="398"/>
      <c r="AN24" s="127"/>
      <c r="AO24" s="74">
        <f>IF($B39="yes",6,0)</f>
        <v>0</v>
      </c>
      <c r="AP24" s="4"/>
      <c r="AQ24" s="4"/>
      <c r="AR24" s="4"/>
      <c r="AS24" s="4"/>
      <c r="AT24" s="4"/>
      <c r="AU24" s="4"/>
      <c r="AV24" s="4"/>
      <c r="AW24" s="4"/>
      <c r="AX24" s="4"/>
      <c r="AY24" s="4"/>
      <c r="AZ24" s="4"/>
      <c r="BA24" s="4"/>
      <c r="BB24" s="4"/>
      <c r="BC24" s="4"/>
      <c r="BD24" s="4"/>
      <c r="BE24" s="4"/>
      <c r="BF24" s="4"/>
      <c r="BG24" s="4"/>
      <c r="BH24" s="4"/>
      <c r="BI24" s="4"/>
      <c r="BJ24" s="4"/>
      <c r="BK24" s="4"/>
      <c r="BL24" s="4"/>
      <c r="BM24" s="4"/>
    </row>
    <row r="25" spans="1:65" ht="12.75" customHeight="1">
      <c r="A25" s="398"/>
      <c r="B25" s="398"/>
      <c r="C25" s="398"/>
      <c r="D25" s="74"/>
      <c r="E25" s="1300"/>
      <c r="F25" s="1301"/>
      <c r="G25" s="1301"/>
      <c r="H25" s="1301"/>
      <c r="I25" s="1301"/>
      <c r="J25" s="1301"/>
      <c r="K25" s="1301"/>
      <c r="L25" s="1301"/>
      <c r="M25" s="1301"/>
      <c r="N25" s="1301"/>
      <c r="O25" s="1301"/>
      <c r="P25" s="1301"/>
      <c r="Q25" s="1301"/>
      <c r="R25" s="1301"/>
      <c r="S25" s="1301"/>
      <c r="T25" s="1301"/>
      <c r="U25" s="1301"/>
      <c r="V25" s="1301"/>
      <c r="W25" s="1301"/>
      <c r="X25" s="1301"/>
      <c r="Y25" s="1301"/>
      <c r="Z25" s="1301"/>
      <c r="AA25" s="1301"/>
      <c r="AB25" s="1301"/>
      <c r="AC25" s="1301"/>
      <c r="AD25" s="1301"/>
      <c r="AE25" s="1301"/>
      <c r="AF25" s="1301"/>
      <c r="AG25" s="1301"/>
      <c r="AH25" s="1301"/>
      <c r="AI25" s="1301"/>
      <c r="AJ25" s="1302"/>
      <c r="AK25" s="398"/>
      <c r="AL25" s="398"/>
      <c r="AM25" s="398"/>
      <c r="AN25" s="127"/>
      <c r="AO25" s="74">
        <f>IF($B41="yes",6,0)</f>
        <v>0</v>
      </c>
      <c r="AP25" s="4"/>
      <c r="AQ25" s="4"/>
      <c r="AR25" s="4"/>
      <c r="AS25" s="4"/>
      <c r="AT25" s="4"/>
      <c r="AU25" s="4"/>
      <c r="AV25" s="4"/>
      <c r="AW25" s="4"/>
      <c r="AX25" s="4"/>
      <c r="AY25" s="4"/>
      <c r="AZ25" s="4"/>
      <c r="BA25" s="4"/>
      <c r="BB25" s="4"/>
      <c r="BC25" s="4"/>
      <c r="BD25" s="4"/>
      <c r="BE25" s="4"/>
      <c r="BF25" s="4"/>
      <c r="BG25" s="4"/>
      <c r="BH25" s="4"/>
      <c r="BI25" s="4"/>
      <c r="BJ25" s="4"/>
      <c r="BK25" s="4"/>
      <c r="BL25" s="4"/>
      <c r="BM25" s="4"/>
    </row>
    <row r="26" spans="1:65" ht="12.75" customHeight="1">
      <c r="A26" s="398"/>
      <c r="B26" s="398"/>
      <c r="C26" s="398"/>
      <c r="D26" s="74"/>
      <c r="E26" s="398"/>
      <c r="F26" s="398"/>
      <c r="G26" s="398"/>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c r="AG26" s="398"/>
      <c r="AH26" s="398"/>
      <c r="AI26" s="398"/>
      <c r="AJ26" s="398"/>
      <c r="AK26" s="398"/>
      <c r="AL26" s="398"/>
      <c r="AM26" s="398"/>
      <c r="AN26" s="127"/>
      <c r="AO26" s="74">
        <f>IF($B43="yes",6,0)</f>
        <v>0</v>
      </c>
      <c r="AP26" s="4"/>
      <c r="AQ26" s="4"/>
      <c r="AR26" s="4"/>
      <c r="AS26" s="4"/>
      <c r="AT26" s="4"/>
      <c r="AU26" s="4"/>
      <c r="AV26" s="4"/>
      <c r="AW26" s="4"/>
      <c r="AX26" s="4"/>
      <c r="AY26" s="4"/>
      <c r="AZ26" s="4"/>
      <c r="BA26" s="4"/>
      <c r="BB26" s="4"/>
      <c r="BC26" s="4"/>
      <c r="BD26" s="4"/>
      <c r="BE26" s="4"/>
      <c r="BF26" s="4"/>
      <c r="BG26" s="4"/>
      <c r="BH26" s="4"/>
      <c r="BI26" s="4"/>
      <c r="BJ26" s="4"/>
      <c r="BK26" s="4"/>
      <c r="BL26" s="4"/>
      <c r="BM26" s="4"/>
    </row>
    <row r="27" spans="1:65" ht="12.75" customHeight="1">
      <c r="A27" s="398"/>
      <c r="B27" s="401" t="s">
        <v>1908</v>
      </c>
      <c r="C27" s="398"/>
      <c r="D27" s="4"/>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127"/>
      <c r="AO27" s="74">
        <f>IF($B45="yes",6,0)</f>
        <v>0</v>
      </c>
      <c r="AP27" s="4"/>
      <c r="AQ27" s="4"/>
      <c r="AR27" s="4"/>
      <c r="AS27" s="4"/>
      <c r="AT27" s="4"/>
      <c r="AU27" s="4"/>
      <c r="AV27" s="4"/>
      <c r="AW27" s="4"/>
      <c r="AX27" s="4"/>
      <c r="AY27" s="4"/>
      <c r="AZ27" s="4"/>
      <c r="BA27" s="4"/>
      <c r="BB27" s="4"/>
      <c r="BC27" s="4"/>
      <c r="BD27" s="4"/>
      <c r="BE27" s="4"/>
      <c r="BF27" s="4"/>
      <c r="BG27" s="4"/>
      <c r="BH27" s="4"/>
      <c r="BI27" s="4"/>
      <c r="BJ27" s="4"/>
      <c r="BK27" s="4"/>
      <c r="BL27" s="4"/>
      <c r="BM27" s="4"/>
    </row>
    <row r="28" spans="1:65" ht="12.75" customHeight="1">
      <c r="A28" s="398"/>
      <c r="B28" s="398"/>
      <c r="C28" s="398"/>
      <c r="D28" s="4"/>
      <c r="E28" s="398"/>
      <c r="F28" s="398"/>
      <c r="G28" s="398"/>
      <c r="H28" s="398"/>
      <c r="I28" s="398"/>
      <c r="J28" s="398"/>
      <c r="K28" s="398"/>
      <c r="L28" s="398"/>
      <c r="M28" s="398"/>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c r="AL28" s="398"/>
      <c r="AM28" s="398"/>
      <c r="AN28" s="127"/>
      <c r="AO28" s="74">
        <f>IF($B47="yes",6,0)</f>
        <v>0</v>
      </c>
      <c r="AP28" s="4"/>
      <c r="AQ28" s="4"/>
      <c r="AR28" s="4"/>
      <c r="AS28" s="4"/>
      <c r="AT28" s="4"/>
      <c r="AU28" s="4"/>
      <c r="AV28" s="4"/>
      <c r="AW28" s="4"/>
      <c r="AX28" s="4"/>
      <c r="AY28" s="4"/>
      <c r="AZ28" s="4"/>
      <c r="BA28" s="4"/>
      <c r="BB28" s="4"/>
      <c r="BC28" s="4"/>
      <c r="BD28" s="4"/>
      <c r="BE28" s="4"/>
      <c r="BF28" s="4"/>
      <c r="BG28" s="4"/>
      <c r="BH28" s="4"/>
      <c r="BI28" s="4"/>
      <c r="BJ28" s="4"/>
      <c r="BK28" s="4"/>
      <c r="BL28" s="4"/>
      <c r="BM28" s="4"/>
    </row>
    <row r="29" spans="1:65" ht="12.75" customHeight="1">
      <c r="A29" s="398"/>
      <c r="B29" s="890" t="s">
        <v>299</v>
      </c>
      <c r="C29" s="891"/>
      <c r="D29" s="403"/>
      <c r="E29" s="1303" t="s">
        <v>1909</v>
      </c>
      <c r="F29" s="1255"/>
      <c r="G29" s="1255"/>
      <c r="H29" s="1255"/>
      <c r="I29" s="1255"/>
      <c r="J29" s="1255"/>
      <c r="K29" s="1255"/>
      <c r="L29" s="1255"/>
      <c r="M29" s="1255"/>
      <c r="N29" s="1255"/>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90"/>
      <c r="AK29" s="398"/>
      <c r="AL29" s="398"/>
      <c r="AM29" s="398"/>
      <c r="AN29" s="127"/>
      <c r="AO29" s="74">
        <f>IF($B49="yes",6,0)</f>
        <v>0</v>
      </c>
      <c r="AP29" s="4"/>
      <c r="AQ29" s="4"/>
      <c r="AR29" s="4"/>
      <c r="AS29" s="4"/>
      <c r="AT29" s="4"/>
      <c r="AU29" s="4"/>
      <c r="AV29" s="4"/>
      <c r="AW29" s="4"/>
      <c r="AX29" s="4"/>
      <c r="AY29" s="4"/>
      <c r="AZ29" s="4"/>
      <c r="BA29" s="4"/>
      <c r="BB29" s="4"/>
      <c r="BC29" s="4"/>
      <c r="BD29" s="4"/>
      <c r="BE29" s="4"/>
      <c r="BF29" s="4"/>
      <c r="BG29" s="4"/>
      <c r="BH29" s="4"/>
      <c r="BI29" s="4"/>
      <c r="BJ29" s="4"/>
      <c r="BK29" s="4"/>
      <c r="BL29" s="4"/>
      <c r="BM29" s="4"/>
    </row>
    <row r="30" spans="1:65" ht="12.75" customHeight="1">
      <c r="A30" s="398"/>
      <c r="B30" s="398"/>
      <c r="C30" s="398"/>
      <c r="D30" s="4"/>
      <c r="E30" s="1291"/>
      <c r="F30" s="832"/>
      <c r="G30" s="832"/>
      <c r="H30" s="832"/>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1257"/>
      <c r="AK30" s="398"/>
      <c r="AL30" s="398"/>
      <c r="AM30" s="398"/>
      <c r="AN30" s="127"/>
      <c r="AO30" s="4">
        <f>IF(SUM(AO23:AO29)&gt;6,6,(SUM(AO23:AO29)))</f>
        <v>0</v>
      </c>
      <c r="AP30" s="4" t="s">
        <v>1904</v>
      </c>
      <c r="AQ30" s="4"/>
      <c r="AR30" s="4"/>
      <c r="AS30" s="4"/>
      <c r="AT30" s="4"/>
      <c r="AU30" s="4"/>
      <c r="AV30" s="4"/>
      <c r="AW30" s="4"/>
      <c r="AX30" s="4"/>
      <c r="AY30" s="4"/>
      <c r="AZ30" s="4"/>
      <c r="BA30" s="4"/>
      <c r="BB30" s="4"/>
      <c r="BC30" s="4"/>
      <c r="BD30" s="4"/>
      <c r="BE30" s="4"/>
      <c r="BF30" s="4"/>
      <c r="BG30" s="4"/>
      <c r="BH30" s="4"/>
      <c r="BI30" s="4"/>
      <c r="BJ30" s="4"/>
      <c r="BK30" s="4"/>
      <c r="BL30" s="4"/>
      <c r="BM30" s="4"/>
    </row>
    <row r="31" spans="1:65" ht="12.75" customHeight="1">
      <c r="A31" s="398"/>
      <c r="B31" s="398"/>
      <c r="C31" s="398"/>
      <c r="D31" s="4"/>
      <c r="E31" s="1300"/>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1301"/>
      <c r="AC31" s="1301"/>
      <c r="AD31" s="1301"/>
      <c r="AE31" s="1301"/>
      <c r="AF31" s="1301"/>
      <c r="AG31" s="1301"/>
      <c r="AH31" s="1301"/>
      <c r="AI31" s="1301"/>
      <c r="AJ31" s="1302"/>
      <c r="AK31" s="398"/>
      <c r="AL31" s="398"/>
      <c r="AM31" s="398"/>
      <c r="AN31" s="127"/>
      <c r="AO31" s="4"/>
      <c r="AP31" s="4"/>
      <c r="AQ31" s="4"/>
      <c r="AR31" s="4"/>
      <c r="AS31" s="4"/>
      <c r="AT31" s="4"/>
      <c r="AU31" s="4"/>
      <c r="AV31" s="4"/>
      <c r="AW31" s="4"/>
      <c r="AX31" s="4"/>
      <c r="AY31" s="4"/>
      <c r="AZ31" s="4"/>
      <c r="BA31" s="4"/>
      <c r="BB31" s="4"/>
      <c r="BC31" s="4"/>
      <c r="BD31" s="4"/>
      <c r="BE31" s="4"/>
      <c r="BF31" s="4"/>
      <c r="BG31" s="4"/>
      <c r="BH31" s="4"/>
      <c r="BI31" s="4"/>
      <c r="BJ31" s="4"/>
      <c r="BK31" s="4"/>
      <c r="BL31" s="4"/>
      <c r="BM31" s="4"/>
    </row>
    <row r="32" spans="1:65" ht="12.75" customHeight="1">
      <c r="A32" s="398"/>
      <c r="B32" s="398"/>
      <c r="C32" s="398"/>
      <c r="D32" s="4"/>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127"/>
      <c r="AO32" s="4">
        <f>MAX(AO16,AO21,AO30)</f>
        <v>0</v>
      </c>
      <c r="AP32" s="4"/>
      <c r="AQ32" s="4"/>
      <c r="AR32" s="4"/>
      <c r="AS32" s="4"/>
      <c r="AT32" s="4"/>
      <c r="AU32" s="4"/>
      <c r="AV32" s="4"/>
      <c r="AW32" s="4"/>
      <c r="AX32" s="4"/>
      <c r="AY32" s="4"/>
      <c r="AZ32" s="4"/>
      <c r="BA32" s="4"/>
      <c r="BB32" s="4"/>
      <c r="BC32" s="4"/>
      <c r="BD32" s="4"/>
      <c r="BE32" s="4"/>
      <c r="BF32" s="4"/>
      <c r="BG32" s="4"/>
      <c r="BH32" s="4"/>
      <c r="BI32" s="4"/>
      <c r="BJ32" s="4"/>
      <c r="BK32" s="4"/>
      <c r="BL32" s="4"/>
      <c r="BM32" s="4"/>
    </row>
    <row r="33" spans="1:65" ht="12.75" customHeight="1">
      <c r="A33" s="398"/>
      <c r="B33" s="401" t="s">
        <v>1910</v>
      </c>
      <c r="C33" s="398"/>
      <c r="D33" s="4"/>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398"/>
      <c r="AF33" s="398"/>
      <c r="AG33" s="398"/>
      <c r="AH33" s="398"/>
      <c r="AI33" s="398"/>
      <c r="AJ33" s="398"/>
      <c r="AK33" s="398"/>
      <c r="AL33" s="398"/>
      <c r="AM33" s="398"/>
      <c r="AN33" s="127"/>
      <c r="AO33" s="4"/>
      <c r="AP33" s="4"/>
      <c r="AQ33" s="4"/>
      <c r="AR33" s="4"/>
      <c r="AS33" s="4"/>
      <c r="AT33" s="4"/>
      <c r="AU33" s="4"/>
      <c r="AV33" s="4"/>
      <c r="AW33" s="4"/>
      <c r="AX33" s="4"/>
      <c r="AY33" s="4"/>
      <c r="AZ33" s="4"/>
      <c r="BA33" s="4"/>
      <c r="BB33" s="4"/>
      <c r="BC33" s="4"/>
      <c r="BD33" s="4"/>
      <c r="BE33" s="4"/>
      <c r="BF33" s="4"/>
      <c r="BG33" s="4"/>
      <c r="BH33" s="4"/>
      <c r="BI33" s="4"/>
      <c r="BJ33" s="4"/>
      <c r="BK33" s="4"/>
      <c r="BL33" s="4"/>
      <c r="BM33" s="4"/>
    </row>
    <row r="34" spans="1:65" ht="12.75" customHeight="1">
      <c r="A34" s="398"/>
      <c r="B34" s="879" t="s">
        <v>1911</v>
      </c>
      <c r="C34" s="832"/>
      <c r="D34" s="832"/>
      <c r="E34" s="832"/>
      <c r="F34" s="832"/>
      <c r="G34" s="832"/>
      <c r="H34" s="832"/>
      <c r="I34" s="832"/>
      <c r="J34" s="832"/>
      <c r="K34" s="832"/>
      <c r="L34" s="832"/>
      <c r="M34" s="832"/>
      <c r="N34" s="832"/>
      <c r="O34" s="832"/>
      <c r="P34" s="832"/>
      <c r="Q34" s="832"/>
      <c r="R34" s="832"/>
      <c r="S34" s="832"/>
      <c r="T34" s="832"/>
      <c r="U34" s="832"/>
      <c r="V34" s="832"/>
      <c r="W34" s="832"/>
      <c r="X34" s="832"/>
      <c r="Y34" s="832"/>
      <c r="Z34" s="832"/>
      <c r="AA34" s="832"/>
      <c r="AB34" s="832"/>
      <c r="AC34" s="832"/>
      <c r="AD34" s="832"/>
      <c r="AE34" s="832"/>
      <c r="AF34" s="832"/>
      <c r="AG34" s="832"/>
      <c r="AH34" s="832"/>
      <c r="AI34" s="832"/>
      <c r="AJ34" s="832"/>
      <c r="AK34" s="832"/>
      <c r="AL34" s="398"/>
      <c r="AM34" s="398"/>
      <c r="AN34" s="127"/>
      <c r="AO34" s="4"/>
      <c r="AP34" s="4"/>
      <c r="AQ34" s="4"/>
      <c r="AR34" s="4"/>
      <c r="AS34" s="4"/>
      <c r="AT34" s="4"/>
      <c r="AU34" s="4"/>
      <c r="AV34" s="4"/>
      <c r="AW34" s="4"/>
      <c r="AX34" s="4"/>
      <c r="AY34" s="4"/>
      <c r="AZ34" s="4"/>
      <c r="BA34" s="4"/>
      <c r="BB34" s="4"/>
      <c r="BC34" s="4"/>
      <c r="BD34" s="4"/>
      <c r="BE34" s="4"/>
      <c r="BF34" s="4"/>
      <c r="BG34" s="4"/>
      <c r="BH34" s="4"/>
      <c r="BI34" s="4"/>
      <c r="BJ34" s="4"/>
      <c r="BK34" s="4"/>
      <c r="BL34" s="4"/>
      <c r="BM34" s="4"/>
    </row>
    <row r="35" spans="1:65" ht="12.75" customHeight="1">
      <c r="A35" s="398"/>
      <c r="B35" s="832"/>
      <c r="C35" s="832"/>
      <c r="D35" s="832"/>
      <c r="E35" s="832"/>
      <c r="F35" s="832"/>
      <c r="G35" s="832"/>
      <c r="H35" s="832"/>
      <c r="I35" s="832"/>
      <c r="J35" s="832"/>
      <c r="K35" s="832"/>
      <c r="L35" s="832"/>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398"/>
      <c r="AM35" s="398"/>
      <c r="AN35" s="127"/>
      <c r="AO35" s="4"/>
      <c r="AP35" s="4"/>
      <c r="AQ35" s="4"/>
      <c r="AR35" s="4"/>
      <c r="AS35" s="4"/>
      <c r="AT35" s="4"/>
      <c r="AU35" s="4"/>
      <c r="AV35" s="4"/>
      <c r="AW35" s="4"/>
      <c r="AX35" s="4"/>
      <c r="AY35" s="4"/>
      <c r="AZ35" s="4"/>
      <c r="BA35" s="4"/>
      <c r="BB35" s="4"/>
      <c r="BC35" s="4"/>
      <c r="BD35" s="4"/>
      <c r="BE35" s="4"/>
      <c r="BF35" s="4"/>
      <c r="BG35" s="4"/>
      <c r="BH35" s="4"/>
      <c r="BI35" s="4"/>
      <c r="BJ35" s="4"/>
      <c r="BK35" s="4"/>
      <c r="BL35" s="4"/>
      <c r="BM35" s="4"/>
    </row>
    <row r="36" spans="1:65" ht="12.75" customHeight="1">
      <c r="A36" s="398"/>
      <c r="B36" s="398"/>
      <c r="C36" s="398"/>
      <c r="D36" s="4"/>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8"/>
      <c r="AK36" s="398"/>
      <c r="AL36" s="398"/>
      <c r="AM36" s="398"/>
      <c r="AN36" s="127"/>
      <c r="AO36" s="4"/>
      <c r="AP36" s="4"/>
      <c r="AQ36" s="4"/>
      <c r="AR36" s="4"/>
      <c r="AS36" s="4"/>
      <c r="AT36" s="4"/>
      <c r="AU36" s="4"/>
      <c r="AV36" s="4"/>
      <c r="AW36" s="4"/>
      <c r="AX36" s="4"/>
      <c r="AY36" s="4"/>
      <c r="AZ36" s="4"/>
      <c r="BA36" s="4"/>
      <c r="BB36" s="4"/>
      <c r="BC36" s="4"/>
      <c r="BD36" s="4"/>
      <c r="BE36" s="4"/>
      <c r="BF36" s="4"/>
      <c r="BG36" s="4"/>
      <c r="BH36" s="4"/>
      <c r="BI36" s="4"/>
      <c r="BJ36" s="4"/>
      <c r="BK36" s="4"/>
      <c r="BL36" s="4"/>
      <c r="BM36" s="4"/>
    </row>
    <row r="37" spans="1:65" ht="12.75" customHeight="1">
      <c r="A37" s="398"/>
      <c r="B37" s="890" t="s">
        <v>299</v>
      </c>
      <c r="C37" s="891"/>
      <c r="D37" s="403"/>
      <c r="E37" s="26" t="s">
        <v>1912</v>
      </c>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398"/>
      <c r="AH37" s="398"/>
      <c r="AI37" s="398"/>
      <c r="AJ37" s="398"/>
      <c r="AK37" s="398"/>
      <c r="AL37" s="398"/>
      <c r="AM37" s="398"/>
      <c r="AN37" s="127"/>
      <c r="AO37" s="408"/>
      <c r="AP37" s="4"/>
      <c r="AQ37" s="4"/>
      <c r="AR37" s="4"/>
      <c r="AS37" s="4"/>
      <c r="AT37" s="4"/>
      <c r="AU37" s="4"/>
      <c r="AV37" s="4"/>
      <c r="AW37" s="4"/>
      <c r="AX37" s="4"/>
      <c r="AY37" s="4"/>
      <c r="AZ37" s="4"/>
      <c r="BA37" s="4"/>
      <c r="BB37" s="4"/>
      <c r="BC37" s="4"/>
      <c r="BD37" s="4"/>
      <c r="BE37" s="4"/>
      <c r="BF37" s="4"/>
      <c r="BG37" s="4"/>
      <c r="BH37" s="4"/>
      <c r="BI37" s="4"/>
      <c r="BJ37" s="4"/>
      <c r="BK37" s="4"/>
      <c r="BL37" s="4"/>
      <c r="BM37" s="4"/>
    </row>
    <row r="38" spans="1:65" ht="12.75" customHeight="1">
      <c r="A38" s="398"/>
      <c r="B38" s="398"/>
      <c r="C38" s="398"/>
      <c r="D38" s="4"/>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127"/>
      <c r="AO38" s="408"/>
      <c r="AP38" s="4"/>
      <c r="AQ38" s="4"/>
      <c r="AR38" s="4"/>
      <c r="AS38" s="4"/>
      <c r="AT38" s="4"/>
      <c r="AU38" s="4"/>
      <c r="AV38" s="4"/>
      <c r="AW38" s="4"/>
      <c r="AX38" s="4"/>
      <c r="AY38" s="4"/>
      <c r="AZ38" s="4"/>
      <c r="BA38" s="4"/>
      <c r="BB38" s="4"/>
      <c r="BC38" s="4"/>
      <c r="BD38" s="4"/>
      <c r="BE38" s="4"/>
      <c r="BF38" s="4"/>
      <c r="BG38" s="4"/>
      <c r="BH38" s="4"/>
      <c r="BI38" s="4"/>
      <c r="BJ38" s="4"/>
      <c r="BK38" s="4"/>
      <c r="BL38" s="4"/>
      <c r="BM38" s="4"/>
    </row>
    <row r="39" spans="1:65" ht="12.75" customHeight="1">
      <c r="A39" s="398"/>
      <c r="B39" s="890" t="s">
        <v>299</v>
      </c>
      <c r="C39" s="891"/>
      <c r="D39" s="403"/>
      <c r="E39" s="4" t="s">
        <v>1913</v>
      </c>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127"/>
      <c r="AO39" s="408"/>
      <c r="AP39" s="4"/>
      <c r="AQ39" s="4"/>
      <c r="AR39" s="4"/>
      <c r="AS39" s="4"/>
      <c r="AT39" s="4"/>
      <c r="AU39" s="4"/>
      <c r="AV39" s="4"/>
      <c r="AW39" s="4"/>
      <c r="AX39" s="4"/>
      <c r="AY39" s="4"/>
      <c r="AZ39" s="4"/>
      <c r="BA39" s="4"/>
      <c r="BB39" s="4"/>
      <c r="BC39" s="4"/>
      <c r="BD39" s="4"/>
      <c r="BE39" s="4"/>
      <c r="BF39" s="4"/>
      <c r="BG39" s="4"/>
      <c r="BH39" s="4"/>
      <c r="BI39" s="4"/>
      <c r="BJ39" s="4"/>
      <c r="BK39" s="4"/>
      <c r="BL39" s="4"/>
      <c r="BM39" s="4"/>
    </row>
    <row r="40" spans="1:65" ht="12.75" customHeight="1">
      <c r="A40" s="398"/>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127"/>
      <c r="AO40" s="408"/>
      <c r="AP40" s="4"/>
      <c r="AQ40" s="4"/>
      <c r="AR40" s="4"/>
      <c r="AS40" s="4"/>
      <c r="AT40" s="4"/>
      <c r="AU40" s="4"/>
      <c r="AV40" s="4"/>
      <c r="AW40" s="4"/>
      <c r="AX40" s="4"/>
      <c r="AY40" s="4"/>
      <c r="AZ40" s="4"/>
      <c r="BA40" s="4"/>
      <c r="BB40" s="4"/>
      <c r="BC40" s="4"/>
      <c r="BD40" s="4"/>
      <c r="BE40" s="4"/>
      <c r="BF40" s="4"/>
      <c r="BG40" s="4"/>
      <c r="BH40" s="4"/>
      <c r="BI40" s="4"/>
      <c r="BJ40" s="4"/>
      <c r="BK40" s="4"/>
      <c r="BL40" s="4"/>
      <c r="BM40" s="4"/>
    </row>
    <row r="41" spans="1:65" ht="12.75" customHeight="1">
      <c r="A41" s="398"/>
      <c r="B41" s="890" t="s">
        <v>299</v>
      </c>
      <c r="C41" s="891"/>
      <c r="D41" s="403"/>
      <c r="E41" s="41" t="s">
        <v>1914</v>
      </c>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127"/>
      <c r="AO41" s="408"/>
      <c r="AP41" s="4"/>
      <c r="AQ41" s="4"/>
      <c r="AR41" s="4"/>
      <c r="AS41" s="4"/>
      <c r="AT41" s="4"/>
      <c r="AU41" s="4"/>
      <c r="AV41" s="4"/>
      <c r="AW41" s="4"/>
      <c r="AX41" s="4"/>
      <c r="AY41" s="4"/>
      <c r="AZ41" s="4"/>
      <c r="BA41" s="4"/>
      <c r="BB41" s="4"/>
      <c r="BC41" s="4"/>
      <c r="BD41" s="4"/>
      <c r="BE41" s="4"/>
      <c r="BF41" s="4"/>
      <c r="BG41" s="4"/>
      <c r="BH41" s="4"/>
      <c r="BI41" s="4"/>
      <c r="BJ41" s="4"/>
      <c r="BK41" s="4"/>
      <c r="BL41" s="4"/>
      <c r="BM41" s="4"/>
    </row>
    <row r="42" spans="1:65" ht="12.75" customHeight="1">
      <c r="A42" s="398"/>
      <c r="B42" s="398"/>
      <c r="C42" s="398"/>
      <c r="D42" s="398"/>
      <c r="E42" s="41"/>
      <c r="F42" s="408"/>
      <c r="G42" s="40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8"/>
      <c r="AI42" s="398"/>
      <c r="AJ42" s="398"/>
      <c r="AK42" s="398"/>
      <c r="AL42" s="398"/>
      <c r="AM42" s="398"/>
      <c r="AN42" s="127"/>
      <c r="AO42" s="408"/>
      <c r="AP42" s="4"/>
      <c r="AQ42" s="4"/>
      <c r="AR42" s="4"/>
      <c r="AS42" s="4"/>
      <c r="AT42" s="4"/>
      <c r="AU42" s="4"/>
      <c r="AV42" s="4"/>
      <c r="AW42" s="4"/>
      <c r="AX42" s="4"/>
      <c r="AY42" s="4"/>
      <c r="AZ42" s="4"/>
      <c r="BA42" s="4"/>
      <c r="BB42" s="4"/>
      <c r="BC42" s="4"/>
      <c r="BD42" s="4"/>
      <c r="BE42" s="4"/>
      <c r="BF42" s="4"/>
      <c r="BG42" s="4"/>
      <c r="BH42" s="4"/>
      <c r="BI42" s="4"/>
      <c r="BJ42" s="4"/>
      <c r="BK42" s="4"/>
      <c r="BL42" s="4"/>
      <c r="BM42" s="4"/>
    </row>
    <row r="43" spans="1:65" ht="12.75" customHeight="1">
      <c r="A43" s="398"/>
      <c r="B43" s="890" t="s">
        <v>299</v>
      </c>
      <c r="C43" s="891"/>
      <c r="D43" s="403"/>
      <c r="E43" s="41" t="s">
        <v>1915</v>
      </c>
      <c r="F43" s="408"/>
      <c r="G43" s="40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c r="AG43" s="398"/>
      <c r="AH43" s="398"/>
      <c r="AI43" s="398"/>
      <c r="AJ43" s="398"/>
      <c r="AK43" s="398"/>
      <c r="AL43" s="398"/>
      <c r="AM43" s="398"/>
      <c r="AN43" s="127"/>
      <c r="AO43" s="408"/>
      <c r="AP43" s="4"/>
      <c r="AQ43" s="4"/>
      <c r="AR43" s="4"/>
      <c r="AS43" s="4"/>
      <c r="AT43" s="4"/>
      <c r="AU43" s="4"/>
      <c r="AV43" s="4"/>
      <c r="AW43" s="4"/>
      <c r="AX43" s="4"/>
      <c r="AY43" s="4"/>
      <c r="AZ43" s="4"/>
      <c r="BA43" s="4"/>
      <c r="BB43" s="4"/>
      <c r="BC43" s="4"/>
      <c r="BD43" s="4"/>
      <c r="BE43" s="4"/>
      <c r="BF43" s="4"/>
      <c r="BG43" s="4"/>
      <c r="BH43" s="4"/>
      <c r="BI43" s="4"/>
      <c r="BJ43" s="4"/>
      <c r="BK43" s="4"/>
      <c r="BL43" s="4"/>
      <c r="BM43" s="4"/>
    </row>
    <row r="44" spans="1:65" ht="12.75" customHeight="1">
      <c r="A44" s="398"/>
      <c r="B44" s="398"/>
      <c r="C44" s="398"/>
      <c r="D44" s="398"/>
      <c r="E44" s="41"/>
      <c r="F44" s="408"/>
      <c r="G44" s="40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127"/>
      <c r="AO44" s="4"/>
      <c r="AP44" s="4"/>
      <c r="AQ44" s="4"/>
      <c r="AR44" s="4"/>
      <c r="AS44" s="4"/>
      <c r="AT44" s="4"/>
      <c r="AU44" s="4"/>
      <c r="AV44" s="4"/>
      <c r="AW44" s="4"/>
      <c r="AX44" s="4"/>
      <c r="AY44" s="4"/>
      <c r="AZ44" s="4"/>
      <c r="BA44" s="4"/>
      <c r="BB44" s="4"/>
      <c r="BC44" s="4"/>
      <c r="BD44" s="4"/>
      <c r="BE44" s="4"/>
      <c r="BF44" s="4"/>
      <c r="BG44" s="4"/>
      <c r="BH44" s="4"/>
      <c r="BI44" s="4"/>
      <c r="BJ44" s="4"/>
      <c r="BK44" s="4"/>
      <c r="BL44" s="4"/>
      <c r="BM44" s="4"/>
    </row>
    <row r="45" spans="1:65" ht="12.75" customHeight="1">
      <c r="A45" s="398"/>
      <c r="B45" s="890" t="s">
        <v>299</v>
      </c>
      <c r="C45" s="891"/>
      <c r="D45" s="403"/>
      <c r="E45" s="41" t="s">
        <v>1916</v>
      </c>
      <c r="F45" s="408"/>
      <c r="G45" s="40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127"/>
      <c r="AO45" s="4"/>
      <c r="AP45" s="4"/>
      <c r="AQ45" s="4"/>
      <c r="AR45" s="4"/>
      <c r="AS45" s="4"/>
      <c r="AT45" s="4"/>
      <c r="AU45" s="4"/>
      <c r="AV45" s="4"/>
      <c r="AW45" s="4"/>
      <c r="AX45" s="4"/>
      <c r="AY45" s="4"/>
      <c r="AZ45" s="4"/>
      <c r="BA45" s="4"/>
      <c r="BB45" s="4"/>
      <c r="BC45" s="4"/>
      <c r="BD45" s="4"/>
      <c r="BE45" s="4"/>
      <c r="BF45" s="4"/>
      <c r="BG45" s="4"/>
      <c r="BH45" s="4"/>
      <c r="BI45" s="4"/>
      <c r="BJ45" s="4"/>
      <c r="BK45" s="4"/>
      <c r="BL45" s="4"/>
      <c r="BM45" s="4"/>
    </row>
    <row r="46" spans="1:65" ht="12.75" customHeight="1">
      <c r="A46" s="398"/>
      <c r="B46" s="398"/>
      <c r="C46" s="398"/>
      <c r="D46" s="398"/>
      <c r="E46" s="41"/>
      <c r="F46" s="408"/>
      <c r="G46" s="40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98"/>
      <c r="AM46" s="398"/>
      <c r="AN46" s="127"/>
      <c r="AO46" s="4"/>
      <c r="AP46" s="4"/>
      <c r="AQ46" s="4"/>
      <c r="AR46" s="4"/>
      <c r="AS46" s="4"/>
      <c r="AT46" s="4"/>
      <c r="AU46" s="4"/>
      <c r="AV46" s="4"/>
      <c r="AW46" s="4"/>
      <c r="AX46" s="4"/>
      <c r="AY46" s="4"/>
      <c r="AZ46" s="4"/>
      <c r="BA46" s="4"/>
      <c r="BB46" s="4"/>
      <c r="BC46" s="4"/>
      <c r="BD46" s="4"/>
      <c r="BE46" s="4"/>
      <c r="BF46" s="4"/>
      <c r="BG46" s="4"/>
      <c r="BH46" s="4"/>
      <c r="BI46" s="4"/>
      <c r="BJ46" s="4"/>
      <c r="BK46" s="4"/>
      <c r="BL46" s="4"/>
      <c r="BM46" s="4"/>
    </row>
    <row r="47" spans="1:65" ht="12.75" customHeight="1">
      <c r="A47" s="398"/>
      <c r="B47" s="890" t="s">
        <v>299</v>
      </c>
      <c r="C47" s="891"/>
      <c r="D47" s="403"/>
      <c r="E47" s="41" t="s">
        <v>1917</v>
      </c>
      <c r="F47" s="408"/>
      <c r="G47" s="40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127"/>
      <c r="AO47" s="4"/>
      <c r="AP47" s="4"/>
      <c r="AQ47" s="4"/>
      <c r="AR47" s="4"/>
      <c r="AS47" s="4"/>
      <c r="AT47" s="4"/>
      <c r="AU47" s="4"/>
      <c r="AV47" s="4"/>
      <c r="AW47" s="4"/>
      <c r="AX47" s="4"/>
      <c r="AY47" s="4"/>
      <c r="AZ47" s="4"/>
      <c r="BA47" s="4"/>
      <c r="BB47" s="4"/>
      <c r="BC47" s="4"/>
      <c r="BD47" s="4"/>
      <c r="BE47" s="4"/>
      <c r="BF47" s="4"/>
      <c r="BG47" s="4"/>
      <c r="BH47" s="4"/>
      <c r="BI47" s="4"/>
      <c r="BJ47" s="4"/>
      <c r="BK47" s="4"/>
      <c r="BL47" s="4"/>
      <c r="BM47" s="4"/>
    </row>
    <row r="48" spans="1:65" ht="12.75" customHeight="1">
      <c r="A48" s="398"/>
      <c r="B48" s="398"/>
      <c r="C48" s="398"/>
      <c r="D48" s="398"/>
      <c r="E48" s="398"/>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127"/>
      <c r="AO48" s="4"/>
      <c r="AP48" s="4"/>
      <c r="AQ48" s="4"/>
      <c r="AR48" s="4"/>
      <c r="AS48" s="4"/>
      <c r="AT48" s="4"/>
      <c r="AU48" s="4"/>
      <c r="AV48" s="4"/>
      <c r="AW48" s="4"/>
      <c r="AX48" s="4"/>
      <c r="AY48" s="4"/>
      <c r="AZ48" s="4"/>
      <c r="BA48" s="4"/>
      <c r="BB48" s="4"/>
      <c r="BC48" s="4"/>
      <c r="BD48" s="4"/>
      <c r="BE48" s="4"/>
      <c r="BF48" s="4"/>
      <c r="BG48" s="4"/>
      <c r="BH48" s="4"/>
      <c r="BI48" s="4"/>
      <c r="BJ48" s="4"/>
      <c r="BK48" s="4"/>
      <c r="BL48" s="4"/>
      <c r="BM48" s="4"/>
    </row>
    <row r="49" spans="1:65" ht="12.75" customHeight="1">
      <c r="A49" s="398"/>
      <c r="B49" s="890" t="s">
        <v>299</v>
      </c>
      <c r="C49" s="891"/>
      <c r="D49" s="403"/>
      <c r="E49" s="41" t="s">
        <v>1918</v>
      </c>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127"/>
      <c r="AO49" s="4"/>
      <c r="AP49" s="4"/>
      <c r="AQ49" s="4"/>
      <c r="AR49" s="4"/>
      <c r="AS49" s="4"/>
      <c r="AT49" s="4"/>
      <c r="AU49" s="4"/>
      <c r="AV49" s="4"/>
      <c r="AW49" s="4"/>
      <c r="AX49" s="3"/>
      <c r="AY49" s="4"/>
      <c r="AZ49" s="4"/>
      <c r="BA49" s="4"/>
      <c r="BB49" s="4"/>
      <c r="BC49" s="4"/>
      <c r="BD49" s="4"/>
      <c r="BE49" s="4"/>
      <c r="BF49" s="4"/>
      <c r="BG49" s="4"/>
      <c r="BH49" s="4"/>
      <c r="BI49" s="4"/>
      <c r="BJ49" s="4"/>
      <c r="BK49" s="4"/>
      <c r="BL49" s="4"/>
      <c r="BM49" s="4"/>
    </row>
    <row r="50" spans="1:65" ht="12.75" customHeight="1">
      <c r="A50" s="398"/>
      <c r="B50" s="398"/>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127"/>
      <c r="AO50" s="4"/>
      <c r="AP50" s="4"/>
      <c r="AQ50" s="4"/>
      <c r="AR50" s="4"/>
      <c r="AS50" s="4"/>
      <c r="AT50" s="4"/>
      <c r="AU50" s="4"/>
      <c r="AV50" s="4"/>
      <c r="AW50" s="4"/>
      <c r="AX50" s="4"/>
      <c r="AY50" s="4"/>
      <c r="AZ50" s="4"/>
      <c r="BA50" s="4"/>
      <c r="BB50" s="4"/>
      <c r="BC50" s="4"/>
      <c r="BD50" s="4"/>
      <c r="BE50" s="4"/>
      <c r="BF50" s="4"/>
      <c r="BG50" s="4"/>
      <c r="BH50" s="4"/>
      <c r="BI50" s="4"/>
      <c r="BJ50" s="4"/>
      <c r="BK50" s="4"/>
      <c r="BL50" s="4"/>
      <c r="BM50" s="4"/>
    </row>
    <row r="51" spans="1:65" ht="12.75" customHeight="1">
      <c r="A51" s="409"/>
      <c r="B51" s="410"/>
      <c r="C51" s="410"/>
      <c r="D51" s="410"/>
      <c r="E51" s="410"/>
      <c r="F51" s="410"/>
      <c r="G51" s="411"/>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201"/>
      <c r="AJ51" s="201" t="s">
        <v>1919</v>
      </c>
      <c r="AK51" s="917">
        <f>AO32</f>
        <v>0</v>
      </c>
      <c r="AL51" s="849"/>
      <c r="AM51" s="881"/>
      <c r="AN51" s="127"/>
      <c r="AO51" s="4"/>
      <c r="AP51" s="4"/>
      <c r="AQ51" s="4"/>
      <c r="AR51" s="4"/>
      <c r="AS51" s="4"/>
      <c r="AT51" s="4"/>
      <c r="AU51" s="4"/>
      <c r="AV51" s="4"/>
      <c r="AW51" s="4"/>
      <c r="AX51" s="4"/>
      <c r="AY51" s="4"/>
      <c r="AZ51" s="4"/>
      <c r="BA51" s="4"/>
      <c r="BB51" s="4"/>
      <c r="BC51" s="4"/>
      <c r="BD51" s="4"/>
      <c r="BE51" s="4"/>
      <c r="BF51" s="4"/>
      <c r="BG51" s="4"/>
      <c r="BH51" s="4"/>
      <c r="BI51" s="4"/>
      <c r="BJ51" s="4"/>
      <c r="BK51" s="4"/>
      <c r="BL51" s="4"/>
      <c r="BM51" s="4"/>
    </row>
    <row r="52" spans="1:65" ht="12.75" customHeight="1">
      <c r="A52" s="413"/>
      <c r="B52" s="414"/>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415"/>
      <c r="AL52" s="415"/>
      <c r="AM52" s="416"/>
      <c r="AN52" s="127"/>
      <c r="AO52" s="4"/>
      <c r="AP52" s="4"/>
      <c r="AQ52" s="4"/>
      <c r="AR52" s="4"/>
      <c r="AS52" s="4"/>
      <c r="AT52" s="4"/>
      <c r="AU52" s="4"/>
      <c r="AV52" s="4"/>
      <c r="AW52" s="4"/>
      <c r="AX52" s="4"/>
      <c r="AY52" s="4"/>
      <c r="AZ52" s="4"/>
      <c r="BA52" s="4"/>
      <c r="BB52" s="4"/>
      <c r="BC52" s="4"/>
      <c r="BD52" s="4"/>
      <c r="BE52" s="4"/>
      <c r="BF52" s="4"/>
      <c r="BG52" s="4"/>
      <c r="BH52" s="4"/>
      <c r="BI52" s="4"/>
      <c r="BJ52" s="4"/>
      <c r="BK52" s="4"/>
      <c r="BL52" s="4"/>
      <c r="BM52" s="4"/>
    </row>
    <row r="53" spans="1:65" ht="12.75" customHeight="1">
      <c r="A53" s="4"/>
      <c r="B53" s="417"/>
      <c r="C53" s="7"/>
      <c r="D53" s="7"/>
      <c r="E53" s="7"/>
      <c r="F53" s="7"/>
      <c r="G53" s="7"/>
      <c r="H53" s="7"/>
      <c r="I53" s="418"/>
      <c r="J53" s="418"/>
      <c r="K53" s="418"/>
      <c r="L53" s="418"/>
      <c r="M53" s="418"/>
      <c r="N53" s="418"/>
      <c r="O53" s="418"/>
      <c r="P53" s="418"/>
      <c r="Q53" s="418"/>
      <c r="R53" s="4"/>
      <c r="S53" s="3"/>
      <c r="T53" s="3"/>
      <c r="U53" s="3"/>
      <c r="V53" s="3"/>
      <c r="W53" s="3"/>
      <c r="X53" s="3"/>
      <c r="Y53" s="3"/>
      <c r="Z53" s="3"/>
      <c r="AA53" s="3"/>
      <c r="AB53" s="3"/>
      <c r="AC53" s="3"/>
      <c r="AD53" s="3"/>
      <c r="AE53" s="3"/>
      <c r="AF53" s="4"/>
      <c r="AG53" s="3"/>
      <c r="AH53" s="3"/>
      <c r="AI53" s="3"/>
      <c r="AJ53" s="3"/>
      <c r="AK53" s="74"/>
      <c r="AL53" s="74"/>
      <c r="AM53" s="74"/>
      <c r="AN53" s="127"/>
      <c r="AO53" s="4"/>
      <c r="AP53" s="4"/>
      <c r="AQ53" s="4"/>
      <c r="AR53" s="4"/>
      <c r="AS53" s="4"/>
      <c r="AT53" s="4"/>
      <c r="AU53" s="4"/>
      <c r="AV53" s="4"/>
      <c r="AW53" s="4"/>
      <c r="AX53" s="4"/>
      <c r="AY53" s="4"/>
      <c r="AZ53" s="4"/>
      <c r="BA53" s="4"/>
      <c r="BB53" s="4"/>
      <c r="BC53" s="4"/>
      <c r="BD53" s="4"/>
      <c r="BE53" s="4"/>
      <c r="BF53" s="4"/>
      <c r="BG53" s="4"/>
      <c r="BH53" s="4"/>
      <c r="BI53" s="4"/>
      <c r="BJ53" s="4"/>
      <c r="BK53" s="4"/>
      <c r="BL53" s="4"/>
      <c r="BM53" s="4"/>
    </row>
    <row r="54" spans="1:65" ht="12.75" customHeight="1">
      <c r="A54" s="43" t="s">
        <v>1920</v>
      </c>
      <c r="B54" s="3" t="s">
        <v>720</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1281" t="s">
        <v>1921</v>
      </c>
      <c r="AF54" s="832"/>
      <c r="AG54" s="832"/>
      <c r="AH54" s="832"/>
      <c r="AI54" s="832"/>
      <c r="AJ54" s="832"/>
      <c r="AK54" s="832"/>
      <c r="AL54" s="398"/>
      <c r="AM54" s="398"/>
      <c r="AN54" s="127"/>
      <c r="AO54" s="4"/>
      <c r="AP54" s="4"/>
      <c r="AQ54" s="4"/>
      <c r="AR54" s="4"/>
      <c r="AS54" s="4"/>
      <c r="AT54" s="4"/>
      <c r="AU54" s="4"/>
      <c r="AV54" s="4"/>
      <c r="AW54" s="4"/>
      <c r="AX54" s="4"/>
      <c r="AY54" s="4"/>
      <c r="AZ54" s="4"/>
      <c r="BA54" s="4"/>
      <c r="BB54" s="4"/>
      <c r="BC54" s="4"/>
      <c r="BD54" s="4"/>
      <c r="BE54" s="4"/>
      <c r="BF54" s="4"/>
      <c r="BG54" s="4"/>
      <c r="BH54" s="4"/>
      <c r="BI54" s="4"/>
      <c r="BJ54" s="4"/>
      <c r="BK54" s="4"/>
      <c r="BL54" s="4"/>
      <c r="BM54" s="4"/>
    </row>
    <row r="55" spans="1:65" ht="12.75" customHeight="1">
      <c r="A55" s="43"/>
      <c r="B55" s="3" t="s">
        <v>1922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91"/>
      <c r="AF55" s="91"/>
      <c r="AG55" s="91"/>
      <c r="AH55" s="91"/>
      <c r="AI55" s="91"/>
      <c r="AJ55" s="91"/>
      <c r="AK55" s="91"/>
      <c r="AL55" s="398"/>
      <c r="AM55" s="398"/>
      <c r="AN55" s="127"/>
      <c r="AO55" s="4"/>
      <c r="AP55" s="4"/>
      <c r="AQ55" s="4"/>
      <c r="AR55" s="4"/>
      <c r="AS55" s="4"/>
      <c r="AT55" s="4"/>
      <c r="AU55" s="4"/>
      <c r="AV55" s="4"/>
      <c r="AW55" s="4"/>
      <c r="AX55" s="4"/>
      <c r="AY55" s="4"/>
      <c r="AZ55" s="4"/>
      <c r="BA55" s="4"/>
      <c r="BB55" s="4"/>
      <c r="BC55" s="4"/>
      <c r="BD55" s="4"/>
      <c r="BE55" s="4"/>
      <c r="BF55" s="4"/>
      <c r="BG55" s="4"/>
      <c r="BH55" s="4"/>
      <c r="BI55" s="4"/>
      <c r="BJ55" s="4"/>
      <c r="BK55" s="4"/>
      <c r="BL55" s="4"/>
      <c r="BM55" s="4"/>
    </row>
    <row r="56" spans="1:65" ht="12.75" customHeight="1">
      <c r="A56" s="4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91"/>
      <c r="AF56" s="91"/>
      <c r="AG56" s="91"/>
      <c r="AH56" s="91"/>
      <c r="AI56" s="91"/>
      <c r="AJ56" s="91"/>
      <c r="AK56" s="91"/>
      <c r="AL56" s="398"/>
      <c r="AM56" s="398"/>
      <c r="AN56" s="127"/>
      <c r="AO56" s="4"/>
      <c r="AP56" s="4"/>
      <c r="AQ56" s="4"/>
      <c r="AR56" s="4"/>
      <c r="AS56" s="4"/>
      <c r="AT56" s="4"/>
      <c r="AU56" s="4"/>
      <c r="AV56" s="4"/>
      <c r="AW56" s="4"/>
      <c r="AX56" s="4"/>
      <c r="AY56" s="4"/>
      <c r="AZ56" s="4"/>
      <c r="BA56" s="4"/>
      <c r="BB56" s="4"/>
      <c r="BC56" s="4"/>
      <c r="BD56" s="4"/>
      <c r="BE56" s="4"/>
      <c r="BF56" s="4"/>
      <c r="BG56" s="4"/>
      <c r="BH56" s="4"/>
      <c r="BI56" s="4"/>
      <c r="BJ56" s="4"/>
      <c r="BK56" s="4"/>
      <c r="BL56" s="4"/>
      <c r="BM56" s="4"/>
    </row>
    <row r="57" spans="1:65" ht="12.75" customHeight="1">
      <c r="A57" s="43"/>
      <c r="B57" s="890" t="s">
        <v>299</v>
      </c>
      <c r="C57" s="891"/>
      <c r="D57" s="403" t="s">
        <v>1923</v>
      </c>
      <c r="E57" s="1289" t="s">
        <v>1924</v>
      </c>
      <c r="F57" s="1255"/>
      <c r="G57" s="1255"/>
      <c r="H57" s="1255"/>
      <c r="I57" s="1255"/>
      <c r="J57" s="1255"/>
      <c r="K57" s="1255"/>
      <c r="L57" s="1255"/>
      <c r="M57" s="1255"/>
      <c r="N57" s="1255"/>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90"/>
      <c r="AK57" s="91"/>
      <c r="AL57" s="830"/>
      <c r="AM57" s="398"/>
      <c r="AN57" s="127"/>
      <c r="AO57" s="74">
        <f>IF($B57="yes",10,0)</f>
        <v>0</v>
      </c>
      <c r="AP57" s="4"/>
      <c r="AQ57" s="4"/>
      <c r="AR57" s="4"/>
      <c r="AS57" s="4"/>
      <c r="AT57" s="4"/>
      <c r="AU57" s="4"/>
      <c r="AV57" s="4"/>
      <c r="AW57" s="4"/>
      <c r="AX57" s="4"/>
      <c r="AY57" s="4"/>
      <c r="AZ57" s="4"/>
      <c r="BA57" s="4"/>
      <c r="BB57" s="4"/>
      <c r="BC57" s="4"/>
      <c r="BD57" s="4"/>
      <c r="BE57" s="4"/>
      <c r="BF57" s="4"/>
      <c r="BG57" s="4"/>
      <c r="BH57" s="4"/>
      <c r="BI57" s="4"/>
      <c r="BJ57" s="4"/>
      <c r="BK57" s="4"/>
      <c r="BL57" s="4"/>
      <c r="BM57" s="4"/>
    </row>
    <row r="58" spans="1:65" ht="12.75" customHeight="1">
      <c r="A58" s="43"/>
      <c r="B58" s="398"/>
      <c r="C58" s="398"/>
      <c r="D58" s="71"/>
      <c r="E58" s="1291"/>
      <c r="F58" s="832"/>
      <c r="G58" s="832"/>
      <c r="H58" s="832"/>
      <c r="I58" s="832"/>
      <c r="J58" s="832"/>
      <c r="K58" s="832"/>
      <c r="L58" s="832"/>
      <c r="M58" s="832"/>
      <c r="N58" s="832"/>
      <c r="O58" s="832"/>
      <c r="P58" s="832"/>
      <c r="Q58" s="832"/>
      <c r="R58" s="832"/>
      <c r="S58" s="832"/>
      <c r="T58" s="832"/>
      <c r="U58" s="832"/>
      <c r="V58" s="832"/>
      <c r="W58" s="832"/>
      <c r="X58" s="832"/>
      <c r="Y58" s="832"/>
      <c r="Z58" s="832"/>
      <c r="AA58" s="832"/>
      <c r="AB58" s="832"/>
      <c r="AC58" s="832"/>
      <c r="AD58" s="832"/>
      <c r="AE58" s="832"/>
      <c r="AF58" s="832"/>
      <c r="AG58" s="832"/>
      <c r="AH58" s="832"/>
      <c r="AI58" s="832"/>
      <c r="AJ58" s="1257"/>
      <c r="AK58" s="91"/>
      <c r="AL58" s="398"/>
      <c r="AM58" s="398"/>
      <c r="AN58" s="127"/>
      <c r="AO58" s="74">
        <f>IF($B62="yes",10,0)</f>
        <v>10</v>
      </c>
      <c r="AP58" s="4"/>
      <c r="AQ58" s="4"/>
      <c r="AR58" s="4"/>
      <c r="AS58" s="4"/>
      <c r="AT58" s="4"/>
      <c r="AU58" s="4"/>
      <c r="AV58" s="4"/>
      <c r="AW58" s="4"/>
      <c r="AX58" s="4"/>
      <c r="AY58" s="4"/>
      <c r="AZ58" s="4"/>
      <c r="BA58" s="4"/>
      <c r="BB58" s="4"/>
      <c r="BC58" s="4"/>
      <c r="BD58" s="4"/>
      <c r="BE58" s="4"/>
      <c r="BF58" s="4"/>
      <c r="BG58" s="4"/>
      <c r="BH58" s="4"/>
      <c r="BI58" s="4"/>
      <c r="BJ58" s="4"/>
      <c r="BK58" s="4"/>
      <c r="BL58" s="4"/>
      <c r="BM58" s="4"/>
    </row>
    <row r="59" spans="1:65" ht="12.75" customHeight="1">
      <c r="A59" s="43"/>
      <c r="B59" s="398"/>
      <c r="C59" s="398"/>
      <c r="D59" s="71"/>
      <c r="E59" s="1291"/>
      <c r="F59" s="832"/>
      <c r="G59" s="832"/>
      <c r="H59" s="832"/>
      <c r="I59" s="832"/>
      <c r="J59" s="832"/>
      <c r="K59" s="832"/>
      <c r="L59" s="832"/>
      <c r="M59" s="832"/>
      <c r="N59" s="832"/>
      <c r="O59" s="832"/>
      <c r="P59" s="832"/>
      <c r="Q59" s="832"/>
      <c r="R59" s="832"/>
      <c r="S59" s="832"/>
      <c r="T59" s="832"/>
      <c r="U59" s="832"/>
      <c r="V59" s="832"/>
      <c r="W59" s="832"/>
      <c r="X59" s="832"/>
      <c r="Y59" s="832"/>
      <c r="Z59" s="832"/>
      <c r="AA59" s="832"/>
      <c r="AB59" s="832"/>
      <c r="AC59" s="832"/>
      <c r="AD59" s="832"/>
      <c r="AE59" s="832"/>
      <c r="AF59" s="832"/>
      <c r="AG59" s="832"/>
      <c r="AH59" s="832"/>
      <c r="AI59" s="832"/>
      <c r="AJ59" s="1257"/>
      <c r="AK59" s="91"/>
      <c r="AL59" s="398"/>
      <c r="AM59" s="398"/>
      <c r="AN59" s="127"/>
      <c r="AO59" s="74">
        <f>IF($B69="yes",10,0)</f>
        <v>0</v>
      </c>
      <c r="AP59" s="4"/>
      <c r="AQ59" s="4"/>
      <c r="AR59" s="4"/>
      <c r="AS59" s="4"/>
      <c r="AT59" s="4"/>
      <c r="AU59" s="4"/>
      <c r="AV59" s="4"/>
      <c r="AW59" s="4"/>
      <c r="AX59" s="4"/>
      <c r="AY59" s="4"/>
      <c r="AZ59" s="4"/>
      <c r="BA59" s="4"/>
      <c r="BB59" s="4"/>
      <c r="BC59" s="4"/>
      <c r="BD59" s="4"/>
      <c r="BE59" s="4"/>
      <c r="BF59" s="4"/>
      <c r="BG59" s="4"/>
      <c r="BH59" s="4"/>
      <c r="BI59" s="4"/>
      <c r="BJ59" s="4"/>
      <c r="BK59" s="4"/>
      <c r="BL59" s="4"/>
      <c r="BM59" s="4"/>
    </row>
    <row r="60" spans="1:65" ht="12.75" customHeight="1">
      <c r="A60" s="43"/>
      <c r="B60" s="398"/>
      <c r="C60" s="398"/>
      <c r="D60" s="71"/>
      <c r="E60" s="1300"/>
      <c r="F60" s="1301"/>
      <c r="G60" s="1301"/>
      <c r="H60" s="1301"/>
      <c r="I60" s="1301"/>
      <c r="J60" s="1301"/>
      <c r="K60" s="1301"/>
      <c r="L60" s="1301"/>
      <c r="M60" s="1301"/>
      <c r="N60" s="1301"/>
      <c r="O60" s="1301"/>
      <c r="P60" s="1301"/>
      <c r="Q60" s="1301"/>
      <c r="R60" s="1301"/>
      <c r="S60" s="1301"/>
      <c r="T60" s="1301"/>
      <c r="U60" s="1301"/>
      <c r="V60" s="1301"/>
      <c r="W60" s="1301"/>
      <c r="X60" s="1301"/>
      <c r="Y60" s="1301"/>
      <c r="Z60" s="1301"/>
      <c r="AA60" s="1301"/>
      <c r="AB60" s="1301"/>
      <c r="AC60" s="1301"/>
      <c r="AD60" s="1301"/>
      <c r="AE60" s="1301"/>
      <c r="AF60" s="1301"/>
      <c r="AG60" s="1301"/>
      <c r="AH60" s="1301"/>
      <c r="AI60" s="1301"/>
      <c r="AJ60" s="1302"/>
      <c r="AK60" s="91"/>
      <c r="AL60" s="398"/>
      <c r="AM60" s="398"/>
      <c r="AN60" s="127"/>
      <c r="AO60" s="4">
        <f>IF(SUM(AO57:AO59)&gt;10,10,(SUM(AO57:AO59)))</f>
        <v>10</v>
      </c>
      <c r="AP60" s="419" t="s">
        <v>1925</v>
      </c>
      <c r="AQ60" s="4"/>
      <c r="AR60" s="4"/>
      <c r="AS60" s="4"/>
      <c r="AT60" s="4"/>
      <c r="AU60" s="4"/>
      <c r="AV60" s="4"/>
      <c r="AW60" s="4"/>
      <c r="AX60" s="4"/>
      <c r="AY60" s="4"/>
      <c r="AZ60" s="4"/>
      <c r="BA60" s="4"/>
      <c r="BB60" s="4"/>
      <c r="BC60" s="4"/>
      <c r="BD60" s="4"/>
      <c r="BE60" s="4"/>
      <c r="BF60" s="4"/>
      <c r="BG60" s="4"/>
      <c r="BH60" s="4"/>
      <c r="BI60" s="4"/>
      <c r="BJ60" s="4"/>
      <c r="BK60" s="4"/>
      <c r="BL60" s="4"/>
      <c r="BM60" s="4"/>
    </row>
    <row r="61" spans="1:65" ht="12.75" customHeight="1">
      <c r="A61" s="43"/>
      <c r="B61" s="398"/>
      <c r="C61" s="398"/>
      <c r="D61" s="4"/>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91"/>
      <c r="AL61" s="398"/>
      <c r="AM61" s="398"/>
      <c r="AN61" s="127"/>
      <c r="AO61" s="4"/>
      <c r="AP61" s="4"/>
      <c r="AQ61" s="4"/>
      <c r="AR61" s="4"/>
      <c r="AS61" s="4"/>
      <c r="AT61" s="4"/>
      <c r="AU61" s="4"/>
      <c r="AV61" s="4"/>
      <c r="AW61" s="4"/>
      <c r="AX61" s="4"/>
      <c r="AY61" s="4"/>
      <c r="AZ61" s="4"/>
      <c r="BA61" s="4"/>
      <c r="BB61" s="4"/>
      <c r="BC61" s="4"/>
      <c r="BD61" s="4"/>
      <c r="BE61" s="4"/>
      <c r="BF61" s="4"/>
      <c r="BG61" s="4"/>
      <c r="BH61" s="4"/>
      <c r="BI61" s="4"/>
      <c r="BJ61" s="4"/>
      <c r="BK61" s="4"/>
      <c r="BL61" s="4"/>
      <c r="BM61" s="4"/>
    </row>
    <row r="62" spans="1:65" ht="12.75" customHeight="1">
      <c r="A62" s="43"/>
      <c r="B62" s="890" t="s">
        <v>864</v>
      </c>
      <c r="C62" s="891"/>
      <c r="D62" s="403" t="s">
        <v>1926</v>
      </c>
      <c r="E62" s="420" t="s">
        <v>1927</v>
      </c>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2"/>
      <c r="AK62" s="91"/>
      <c r="AL62" s="398"/>
      <c r="AM62" s="398"/>
      <c r="AN62" s="127"/>
      <c r="AO62" s="4"/>
      <c r="AP62" s="4"/>
      <c r="AQ62" s="4"/>
      <c r="AR62" s="4"/>
      <c r="AS62" s="4"/>
      <c r="AT62" s="4"/>
      <c r="AU62" s="4"/>
      <c r="AV62" s="4"/>
      <c r="AW62" s="4"/>
      <c r="AX62" s="4"/>
      <c r="AY62" s="4"/>
      <c r="AZ62" s="4"/>
      <c r="BA62" s="4"/>
      <c r="BB62" s="4"/>
      <c r="BC62" s="4"/>
      <c r="BD62" s="4"/>
      <c r="BE62" s="4"/>
      <c r="BF62" s="4"/>
      <c r="BG62" s="4"/>
      <c r="BH62" s="4"/>
      <c r="BI62" s="4"/>
      <c r="BJ62" s="4"/>
      <c r="BK62" s="4"/>
      <c r="BL62" s="4"/>
      <c r="BM62" s="4"/>
    </row>
    <row r="63" spans="1:65" ht="12.75" customHeight="1">
      <c r="A63" s="43"/>
      <c r="B63" s="398"/>
      <c r="C63" s="398"/>
      <c r="D63" s="74"/>
      <c r="E63" s="1258" t="s">
        <v>299</v>
      </c>
      <c r="F63" s="891"/>
      <c r="G63" s="423"/>
      <c r="H63" s="41" t="s">
        <v>1928</v>
      </c>
      <c r="I63" s="66"/>
      <c r="J63" s="423"/>
      <c r="K63" s="423"/>
      <c r="L63" s="423"/>
      <c r="M63" s="423"/>
      <c r="N63" s="423"/>
      <c r="O63" s="423"/>
      <c r="P63" s="423"/>
      <c r="Q63" s="423"/>
      <c r="R63" s="423"/>
      <c r="S63" s="423"/>
      <c r="T63" s="423"/>
      <c r="U63" s="423"/>
      <c r="V63" s="423"/>
      <c r="W63" s="423"/>
      <c r="X63" s="423"/>
      <c r="Y63" s="423"/>
      <c r="Z63" s="423"/>
      <c r="AA63" s="423"/>
      <c r="AB63" s="423"/>
      <c r="AC63" s="423"/>
      <c r="AD63" s="423"/>
      <c r="AE63" s="423"/>
      <c r="AF63" s="423"/>
      <c r="AG63" s="423"/>
      <c r="AH63" s="423"/>
      <c r="AI63" s="423"/>
      <c r="AJ63" s="424"/>
      <c r="AK63" s="91"/>
      <c r="AL63" s="398"/>
      <c r="AM63" s="398"/>
      <c r="AN63" s="127"/>
      <c r="AO63" s="4"/>
      <c r="AP63" s="4"/>
      <c r="AQ63" s="4"/>
      <c r="AR63" s="4"/>
      <c r="AS63" s="4"/>
      <c r="AT63" s="4"/>
      <c r="AU63" s="4"/>
      <c r="AV63" s="4"/>
      <c r="AW63" s="4"/>
      <c r="AX63" s="4"/>
      <c r="AY63" s="4"/>
      <c r="AZ63" s="4"/>
      <c r="BA63" s="4"/>
      <c r="BB63" s="4"/>
      <c r="BC63" s="4"/>
      <c r="BD63" s="4"/>
      <c r="BE63" s="4"/>
      <c r="BF63" s="4"/>
      <c r="BG63" s="4"/>
      <c r="BH63" s="4"/>
      <c r="BI63" s="4"/>
      <c r="BJ63" s="4"/>
      <c r="BK63" s="4"/>
      <c r="BL63" s="4"/>
      <c r="BM63" s="4"/>
    </row>
    <row r="64" spans="1:65" ht="12.75" customHeight="1">
      <c r="A64" s="43"/>
      <c r="B64" s="398"/>
      <c r="C64" s="398"/>
      <c r="D64" s="74"/>
      <c r="E64" s="1304" t="s">
        <v>299</v>
      </c>
      <c r="F64" s="898"/>
      <c r="G64" s="423"/>
      <c r="H64" s="41" t="s">
        <v>1929</v>
      </c>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3"/>
      <c r="AI64" s="423"/>
      <c r="AJ64" s="424"/>
      <c r="AK64" s="91"/>
      <c r="AL64" s="398"/>
      <c r="AM64" s="398"/>
      <c r="AN64" s="127"/>
      <c r="AO64" s="4"/>
      <c r="AP64" s="4"/>
      <c r="AQ64" s="4"/>
      <c r="AR64" s="4"/>
      <c r="AS64" s="4"/>
      <c r="AT64" s="4"/>
      <c r="AU64" s="4"/>
      <c r="AV64" s="4"/>
      <c r="AW64" s="4"/>
      <c r="AX64" s="4"/>
      <c r="AY64" s="4"/>
      <c r="AZ64" s="4"/>
      <c r="BA64" s="4"/>
      <c r="BB64" s="4"/>
      <c r="BC64" s="4"/>
      <c r="BD64" s="4"/>
      <c r="BE64" s="4"/>
      <c r="BF64" s="4"/>
      <c r="BG64" s="4"/>
      <c r="BH64" s="4"/>
      <c r="BI64" s="4"/>
      <c r="BJ64" s="4"/>
      <c r="BK64" s="4"/>
      <c r="BL64" s="4"/>
      <c r="BM64" s="4"/>
    </row>
    <row r="65" spans="1:65" ht="12.75" customHeight="1">
      <c r="A65" s="43"/>
      <c r="B65" s="398"/>
      <c r="C65" s="398"/>
      <c r="D65" s="74"/>
      <c r="E65" s="1304" t="s">
        <v>864</v>
      </c>
      <c r="F65" s="898"/>
      <c r="G65" s="423"/>
      <c r="H65" s="41" t="s">
        <v>1930</v>
      </c>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4"/>
      <c r="AK65" s="91"/>
      <c r="AL65" s="398"/>
      <c r="AM65" s="425"/>
      <c r="AN65" s="127"/>
      <c r="AO65" s="4"/>
      <c r="AP65" s="4"/>
      <c r="AQ65" s="4"/>
      <c r="AR65" s="4"/>
      <c r="AS65" s="4"/>
      <c r="AT65" s="4"/>
      <c r="AU65" s="4"/>
      <c r="AV65" s="4"/>
      <c r="AW65" s="4"/>
      <c r="AX65" s="4"/>
      <c r="AY65" s="4"/>
      <c r="AZ65" s="4"/>
      <c r="BA65" s="4"/>
      <c r="BB65" s="4"/>
      <c r="BC65" s="4"/>
      <c r="BD65" s="4"/>
      <c r="BE65" s="4"/>
      <c r="BF65" s="4"/>
      <c r="BG65" s="4"/>
      <c r="BH65" s="4"/>
      <c r="BI65" s="4"/>
      <c r="BJ65" s="4"/>
      <c r="BK65" s="4"/>
      <c r="BL65" s="4"/>
      <c r="BM65" s="4"/>
    </row>
    <row r="66" spans="1:65" ht="12.75" customHeight="1">
      <c r="A66" s="43"/>
      <c r="B66" s="398"/>
      <c r="C66" s="398"/>
      <c r="D66" s="74"/>
      <c r="E66" s="426"/>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4"/>
      <c r="AK66" s="91"/>
      <c r="AL66" s="398"/>
      <c r="AM66" s="398"/>
      <c r="AN66" s="127"/>
      <c r="AO66" s="4"/>
      <c r="AP66" s="4"/>
      <c r="AQ66" s="4"/>
      <c r="AR66" s="4"/>
      <c r="AS66" s="4"/>
      <c r="AT66" s="4"/>
      <c r="AU66" s="4"/>
      <c r="AV66" s="4"/>
      <c r="AW66" s="4"/>
      <c r="AX66" s="4"/>
      <c r="AY66" s="4"/>
      <c r="AZ66" s="4"/>
      <c r="BA66" s="4"/>
      <c r="BB66" s="4"/>
      <c r="BC66" s="4"/>
      <c r="BD66" s="4"/>
      <c r="BE66" s="4"/>
      <c r="BF66" s="4"/>
      <c r="BG66" s="4"/>
      <c r="BH66" s="4"/>
      <c r="BI66" s="4"/>
      <c r="BJ66" s="4"/>
      <c r="BK66" s="4"/>
      <c r="BL66" s="4"/>
      <c r="BM66" s="4"/>
    </row>
    <row r="67" spans="1:65" ht="12.75" customHeight="1">
      <c r="A67" s="43"/>
      <c r="B67" s="398"/>
      <c r="C67" s="398"/>
      <c r="D67" s="74"/>
      <c r="E67" s="1258" t="s">
        <v>864</v>
      </c>
      <c r="F67" s="891"/>
      <c r="G67" s="427"/>
      <c r="H67" s="428" t="s">
        <v>1931</v>
      </c>
      <c r="I67" s="427"/>
      <c r="J67" s="427"/>
      <c r="K67" s="427"/>
      <c r="L67" s="427"/>
      <c r="M67" s="427"/>
      <c r="N67" s="427"/>
      <c r="O67" s="427"/>
      <c r="P67" s="427"/>
      <c r="Q67" s="427"/>
      <c r="R67" s="427"/>
      <c r="S67" s="427"/>
      <c r="T67" s="427"/>
      <c r="U67" s="427"/>
      <c r="V67" s="427"/>
      <c r="W67" s="427"/>
      <c r="X67" s="427"/>
      <c r="Y67" s="427"/>
      <c r="Z67" s="427"/>
      <c r="AA67" s="427"/>
      <c r="AB67" s="427"/>
      <c r="AC67" s="427"/>
      <c r="AD67" s="427"/>
      <c r="AE67" s="427"/>
      <c r="AF67" s="427"/>
      <c r="AG67" s="427"/>
      <c r="AH67" s="427"/>
      <c r="AI67" s="427"/>
      <c r="AJ67" s="429"/>
      <c r="AK67" s="91"/>
      <c r="AL67" s="398"/>
      <c r="AM67" s="398"/>
      <c r="AN67" s="127"/>
      <c r="AO67" s="4"/>
      <c r="AP67" s="4"/>
      <c r="AQ67" s="4"/>
      <c r="AR67" s="4"/>
      <c r="AS67" s="4"/>
      <c r="AT67" s="4"/>
      <c r="AU67" s="4"/>
      <c r="AV67" s="4"/>
      <c r="AW67" s="4"/>
      <c r="AX67" s="4"/>
      <c r="AY67" s="4"/>
      <c r="AZ67" s="4"/>
      <c r="BA67" s="4"/>
      <c r="BB67" s="4"/>
      <c r="BC67" s="4"/>
      <c r="BD67" s="4"/>
      <c r="BE67" s="4"/>
      <c r="BF67" s="4"/>
      <c r="BG67" s="4"/>
      <c r="BH67" s="4"/>
      <c r="BI67" s="4"/>
      <c r="BJ67" s="4"/>
      <c r="BK67" s="4"/>
      <c r="BL67" s="4"/>
      <c r="BM67" s="4"/>
    </row>
    <row r="68" spans="1:65" ht="12.75" customHeight="1">
      <c r="A68" s="43"/>
      <c r="B68" s="398"/>
      <c r="C68" s="398"/>
      <c r="D68" s="71"/>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91"/>
      <c r="AL68" s="398"/>
      <c r="AM68" s="398"/>
      <c r="AN68" s="127"/>
      <c r="AO68" s="4"/>
      <c r="AP68" s="4"/>
      <c r="AQ68" s="4"/>
      <c r="AR68" s="4"/>
      <c r="AS68" s="4"/>
      <c r="AT68" s="4"/>
      <c r="AU68" s="4"/>
      <c r="AV68" s="4"/>
      <c r="AW68" s="4"/>
      <c r="AX68" s="4"/>
      <c r="AY68" s="4"/>
      <c r="AZ68" s="4"/>
      <c r="BA68" s="4"/>
      <c r="BB68" s="4"/>
      <c r="BC68" s="4"/>
      <c r="BD68" s="4"/>
      <c r="BE68" s="4"/>
      <c r="BF68" s="4"/>
      <c r="BG68" s="4"/>
      <c r="BH68" s="4"/>
      <c r="BI68" s="4"/>
      <c r="BJ68" s="4"/>
      <c r="BK68" s="4"/>
      <c r="BL68" s="4"/>
      <c r="BM68" s="4"/>
    </row>
    <row r="69" spans="1:65" ht="12.75" customHeight="1">
      <c r="A69" s="43"/>
      <c r="B69" s="890" t="s">
        <v>299</v>
      </c>
      <c r="C69" s="891"/>
      <c r="D69" s="403" t="s">
        <v>1932</v>
      </c>
      <c r="E69" s="1303" t="s">
        <v>1933</v>
      </c>
      <c r="F69" s="1255"/>
      <c r="G69" s="1255"/>
      <c r="H69" s="1255"/>
      <c r="I69" s="1255"/>
      <c r="J69" s="1255"/>
      <c r="K69" s="1255"/>
      <c r="L69" s="1255"/>
      <c r="M69" s="1255"/>
      <c r="N69" s="1255"/>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90"/>
      <c r="AK69" s="91"/>
      <c r="AL69" s="398"/>
      <c r="AM69" s="430"/>
      <c r="AN69" s="127"/>
      <c r="AO69" s="4"/>
      <c r="AP69" s="4"/>
      <c r="AQ69" s="4"/>
      <c r="AR69" s="4"/>
      <c r="AS69" s="4"/>
      <c r="AT69" s="4"/>
      <c r="AU69" s="4"/>
      <c r="AV69" s="4"/>
      <c r="AW69" s="4"/>
      <c r="AX69" s="4"/>
      <c r="AY69" s="4"/>
      <c r="AZ69" s="4"/>
      <c r="BA69" s="4"/>
      <c r="BB69" s="4"/>
      <c r="BC69" s="4"/>
      <c r="BD69" s="4"/>
      <c r="BE69" s="4"/>
      <c r="BF69" s="4"/>
      <c r="BG69" s="4"/>
      <c r="BH69" s="4"/>
      <c r="BI69" s="4"/>
      <c r="BJ69" s="4"/>
      <c r="BK69" s="4"/>
      <c r="BL69" s="4"/>
      <c r="BM69" s="4"/>
    </row>
    <row r="70" spans="1:65" ht="24.75" customHeight="1">
      <c r="A70" s="43"/>
      <c r="B70" s="398"/>
      <c r="C70" s="398"/>
      <c r="D70" s="74"/>
      <c r="E70" s="1300"/>
      <c r="F70" s="1301"/>
      <c r="G70" s="1301"/>
      <c r="H70" s="1301"/>
      <c r="I70" s="1301"/>
      <c r="J70" s="1301"/>
      <c r="K70" s="1301"/>
      <c r="L70" s="1301"/>
      <c r="M70" s="1301"/>
      <c r="N70" s="1301"/>
      <c r="O70" s="1301"/>
      <c r="P70" s="1301"/>
      <c r="Q70" s="1301"/>
      <c r="R70" s="1301"/>
      <c r="S70" s="1301"/>
      <c r="T70" s="1301"/>
      <c r="U70" s="1301"/>
      <c r="V70" s="1301"/>
      <c r="W70" s="1301"/>
      <c r="X70" s="1301"/>
      <c r="Y70" s="1301"/>
      <c r="Z70" s="1301"/>
      <c r="AA70" s="1301"/>
      <c r="AB70" s="1301"/>
      <c r="AC70" s="1301"/>
      <c r="AD70" s="1301"/>
      <c r="AE70" s="1301"/>
      <c r="AF70" s="1301"/>
      <c r="AG70" s="1301"/>
      <c r="AH70" s="1301"/>
      <c r="AI70" s="1301"/>
      <c r="AJ70" s="1302"/>
      <c r="AK70" s="91"/>
      <c r="AL70" s="398"/>
      <c r="AM70" s="398"/>
      <c r="AN70" s="127"/>
      <c r="AO70" s="4"/>
      <c r="AP70" s="4"/>
      <c r="AQ70" s="4"/>
      <c r="AR70" s="4"/>
      <c r="AS70" s="4"/>
      <c r="AT70" s="4"/>
      <c r="AU70" s="4"/>
      <c r="AV70" s="4"/>
      <c r="AW70" s="4"/>
      <c r="AX70" s="4"/>
      <c r="AY70" s="4"/>
      <c r="AZ70" s="4"/>
      <c r="BA70" s="4"/>
      <c r="BB70" s="4"/>
      <c r="BC70" s="4"/>
      <c r="BD70" s="4"/>
      <c r="BE70" s="4"/>
      <c r="BF70" s="4"/>
      <c r="BG70" s="4"/>
      <c r="BH70" s="4"/>
      <c r="BI70" s="4"/>
      <c r="BJ70" s="4"/>
      <c r="BK70" s="4"/>
      <c r="BL70" s="4"/>
      <c r="BM70" s="4"/>
    </row>
    <row r="71" spans="1:65" ht="12.75" customHeight="1">
      <c r="A71" s="43"/>
      <c r="B71" s="398"/>
      <c r="C71" s="398"/>
      <c r="D71" s="74"/>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91"/>
      <c r="AL71" s="398"/>
      <c r="AM71" s="398"/>
      <c r="AN71" s="127"/>
      <c r="AO71" s="4"/>
      <c r="AP71" s="4"/>
      <c r="AQ71" s="4"/>
      <c r="AR71" s="4"/>
      <c r="AS71" s="4"/>
      <c r="AT71" s="4"/>
      <c r="AU71" s="4"/>
      <c r="AV71" s="4"/>
      <c r="AW71" s="4"/>
      <c r="AX71" s="4"/>
      <c r="AY71" s="4"/>
      <c r="AZ71" s="4"/>
      <c r="BA71" s="4"/>
      <c r="BB71" s="4"/>
      <c r="BC71" s="4"/>
      <c r="BD71" s="4"/>
      <c r="BE71" s="4"/>
      <c r="BF71" s="4"/>
      <c r="BG71" s="4"/>
      <c r="BH71" s="4"/>
      <c r="BI71" s="4"/>
      <c r="BJ71" s="4"/>
      <c r="BK71" s="4"/>
      <c r="BL71" s="4"/>
      <c r="BM71" s="4"/>
    </row>
    <row r="72" spans="1:65" ht="12.75" customHeight="1">
      <c r="A72" s="409"/>
      <c r="B72" s="410"/>
      <c r="C72" s="410"/>
      <c r="D72" s="410"/>
      <c r="E72" s="410"/>
      <c r="F72" s="410"/>
      <c r="G72" s="411"/>
      <c r="H72" s="412"/>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201"/>
      <c r="AJ72" s="201" t="s">
        <v>1934</v>
      </c>
      <c r="AK72" s="917">
        <f>IF(AK51&gt;0,0,AO60)</f>
        <v>10</v>
      </c>
      <c r="AL72" s="849"/>
      <c r="AM72" s="881"/>
      <c r="AN72" s="127"/>
      <c r="AO72" s="4"/>
      <c r="AP72" s="4"/>
      <c r="AQ72" s="4"/>
      <c r="AR72" s="4"/>
      <c r="AS72" s="4"/>
      <c r="AT72" s="4"/>
      <c r="AU72" s="4"/>
      <c r="AV72" s="4"/>
      <c r="AW72" s="4"/>
      <c r="AX72" s="4"/>
      <c r="AY72" s="4"/>
      <c r="AZ72" s="4"/>
      <c r="BA72" s="4"/>
      <c r="BB72" s="4"/>
      <c r="BC72" s="4"/>
      <c r="BD72" s="4"/>
      <c r="BE72" s="4"/>
      <c r="BF72" s="4"/>
      <c r="BG72" s="4"/>
      <c r="BH72" s="4"/>
      <c r="BI72" s="4"/>
      <c r="BJ72" s="4"/>
      <c r="BK72" s="4"/>
      <c r="BL72" s="4"/>
      <c r="BM72" s="4"/>
    </row>
    <row r="73" spans="1:65" ht="12.75" customHeight="1">
      <c r="A73" s="413"/>
      <c r="B73" s="414"/>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6"/>
      <c r="AN73" s="127"/>
      <c r="AO73" s="4"/>
      <c r="AP73" s="4"/>
      <c r="AQ73" s="4"/>
      <c r="AR73" s="4"/>
      <c r="AS73" s="4"/>
      <c r="AT73" s="4"/>
      <c r="AU73" s="4"/>
      <c r="AV73" s="4"/>
      <c r="AW73" s="4"/>
      <c r="AX73" s="4"/>
      <c r="AY73" s="4"/>
      <c r="AZ73" s="4"/>
      <c r="BA73" s="4"/>
      <c r="BB73" s="4"/>
      <c r="BC73" s="4"/>
      <c r="BD73" s="4"/>
      <c r="BE73" s="4"/>
      <c r="BF73" s="4"/>
      <c r="BG73" s="4"/>
      <c r="BH73" s="4"/>
      <c r="BI73" s="4"/>
      <c r="BJ73" s="4"/>
      <c r="BK73" s="4"/>
      <c r="BL73" s="4"/>
      <c r="BM73" s="4"/>
    </row>
    <row r="74" spans="1:65" ht="12.75" customHeight="1">
      <c r="A74" s="4"/>
      <c r="B74" s="417"/>
      <c r="C74" s="7"/>
      <c r="D74" s="7"/>
      <c r="E74" s="7"/>
      <c r="F74" s="7"/>
      <c r="G74" s="7"/>
      <c r="H74" s="7"/>
      <c r="I74" s="418"/>
      <c r="J74" s="418"/>
      <c r="K74" s="418"/>
      <c r="L74" s="418"/>
      <c r="M74" s="418"/>
      <c r="N74" s="418"/>
      <c r="O74" s="418"/>
      <c r="P74" s="418"/>
      <c r="Q74" s="418"/>
      <c r="R74" s="4"/>
      <c r="S74" s="3"/>
      <c r="T74" s="3"/>
      <c r="U74" s="3"/>
      <c r="V74" s="3"/>
      <c r="W74" s="3"/>
      <c r="X74" s="3"/>
      <c r="Y74" s="3"/>
      <c r="Z74" s="3"/>
      <c r="AA74" s="3"/>
      <c r="AB74" s="3"/>
      <c r="AC74" s="3"/>
      <c r="AD74" s="3"/>
      <c r="AE74" s="3"/>
      <c r="AF74" s="4"/>
      <c r="AG74" s="3"/>
      <c r="AH74" s="3"/>
      <c r="AI74" s="3"/>
      <c r="AJ74" s="3"/>
      <c r="AK74" s="74"/>
      <c r="AL74" s="74"/>
      <c r="AM74" s="74"/>
      <c r="AN74" s="127"/>
      <c r="AO74" s="4"/>
      <c r="AP74" s="4"/>
      <c r="AQ74" s="4"/>
      <c r="AR74" s="4"/>
      <c r="AS74" s="4"/>
      <c r="AT74" s="4"/>
      <c r="AU74" s="4"/>
      <c r="AV74" s="4"/>
      <c r="AW74" s="4"/>
      <c r="AX74" s="4"/>
      <c r="AY74" s="4"/>
      <c r="AZ74" s="4"/>
      <c r="BA74" s="4"/>
      <c r="BB74" s="4"/>
      <c r="BC74" s="4"/>
      <c r="BD74" s="4"/>
      <c r="BE74" s="4"/>
      <c r="BF74" s="4"/>
      <c r="BG74" s="4"/>
      <c r="BH74" s="4"/>
      <c r="BI74" s="4"/>
      <c r="BJ74" s="4"/>
      <c r="BK74" s="4"/>
      <c r="BL74" s="4"/>
      <c r="BM74" s="4"/>
    </row>
    <row r="75" spans="1:65" ht="12.75" customHeight="1">
      <c r="A75" s="43" t="s">
        <v>1935</v>
      </c>
      <c r="B75" s="3" t="s">
        <v>1936</v>
      </c>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1281" t="s">
        <v>1899</v>
      </c>
      <c r="AF75" s="832"/>
      <c r="AG75" s="832"/>
      <c r="AH75" s="832"/>
      <c r="AI75" s="832"/>
      <c r="AJ75" s="832"/>
      <c r="AK75" s="832"/>
      <c r="AL75" s="398"/>
      <c r="AM75" s="398"/>
      <c r="AN75" s="127"/>
      <c r="AO75" s="4"/>
      <c r="AP75" s="4"/>
      <c r="AQ75" s="4"/>
      <c r="AR75" s="4"/>
      <c r="AS75" s="4"/>
      <c r="AT75" s="4"/>
      <c r="AU75" s="4"/>
      <c r="AV75" s="4"/>
      <c r="AW75" s="4"/>
      <c r="AX75" s="4"/>
      <c r="AY75" s="4"/>
      <c r="AZ75" s="4"/>
      <c r="BA75" s="4"/>
      <c r="BB75" s="4"/>
      <c r="BC75" s="4"/>
      <c r="BD75" s="4"/>
      <c r="BE75" s="4"/>
      <c r="BF75" s="4"/>
      <c r="BG75" s="4"/>
      <c r="BH75" s="4"/>
      <c r="BI75" s="4"/>
      <c r="BJ75" s="4"/>
      <c r="BK75" s="4"/>
      <c r="BL75" s="4"/>
      <c r="BM75" s="4"/>
    </row>
    <row r="76" spans="1:65" ht="12.75" customHeight="1">
      <c r="A76" s="43"/>
      <c r="B76" s="3" t="s">
        <v>1937</v>
      </c>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91"/>
      <c r="AF76" s="91"/>
      <c r="AG76" s="91"/>
      <c r="AH76" s="91"/>
      <c r="AI76" s="91"/>
      <c r="AJ76" s="91"/>
      <c r="AK76" s="91"/>
      <c r="AL76" s="398"/>
      <c r="AM76" s="398"/>
      <c r="AN76" s="127"/>
      <c r="AO76" s="4"/>
      <c r="AP76" s="4"/>
      <c r="AQ76" s="4"/>
      <c r="AR76" s="4"/>
      <c r="AS76" s="4"/>
      <c r="AT76" s="4"/>
      <c r="AU76" s="4"/>
      <c r="AV76" s="4"/>
      <c r="AW76" s="4"/>
      <c r="AX76" s="4"/>
      <c r="AY76" s="4"/>
      <c r="AZ76" s="4"/>
      <c r="BA76" s="4"/>
      <c r="BB76" s="4"/>
      <c r="BC76" s="4"/>
      <c r="BD76" s="4"/>
      <c r="BE76" s="4"/>
      <c r="BF76" s="4"/>
      <c r="BG76" s="4"/>
      <c r="BH76" s="4"/>
      <c r="BI76" s="4"/>
      <c r="BJ76" s="4"/>
      <c r="BK76" s="4"/>
      <c r="BL76" s="4"/>
      <c r="BM76" s="4"/>
    </row>
    <row r="77" spans="1:65" ht="12.75" customHeight="1">
      <c r="A77" s="4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91"/>
      <c r="AF77" s="91"/>
      <c r="AG77" s="91"/>
      <c r="AH77" s="91"/>
      <c r="AI77" s="91"/>
      <c r="AJ77" s="91"/>
      <c r="AK77" s="91"/>
      <c r="AL77" s="398"/>
      <c r="AM77" s="398"/>
      <c r="AN77" s="127"/>
      <c r="AO77" s="4"/>
      <c r="AP77" s="4"/>
      <c r="AQ77" s="4"/>
      <c r="AR77" s="4"/>
      <c r="AS77" s="4"/>
      <c r="AT77" s="4"/>
      <c r="AU77" s="4"/>
      <c r="AV77" s="4"/>
      <c r="AW77" s="4"/>
      <c r="AX77" s="4"/>
      <c r="AY77" s="4"/>
      <c r="AZ77" s="4"/>
      <c r="BA77" s="4"/>
      <c r="BB77" s="4"/>
      <c r="BC77" s="4"/>
      <c r="BD77" s="4"/>
      <c r="BE77" s="4"/>
      <c r="BF77" s="4"/>
      <c r="BG77" s="4"/>
      <c r="BH77" s="4"/>
      <c r="BI77" s="4"/>
      <c r="BJ77" s="4"/>
      <c r="BK77" s="4"/>
      <c r="BL77" s="4"/>
      <c r="BM77" s="4"/>
    </row>
    <row r="78" spans="1:65" ht="12.75" customHeight="1">
      <c r="A78" s="43"/>
      <c r="B78" s="890" t="s">
        <v>864</v>
      </c>
      <c r="C78" s="891"/>
      <c r="D78" s="403" t="s">
        <v>1923</v>
      </c>
      <c r="E78" s="1289" t="s">
        <v>1938</v>
      </c>
      <c r="F78" s="1255"/>
      <c r="G78" s="1255"/>
      <c r="H78" s="1255"/>
      <c r="I78" s="1255"/>
      <c r="J78" s="1255"/>
      <c r="K78" s="1255"/>
      <c r="L78" s="1255"/>
      <c r="M78" s="1255"/>
      <c r="N78" s="1255"/>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90"/>
      <c r="AK78" s="91"/>
      <c r="AL78" s="398"/>
      <c r="AM78" s="398"/>
      <c r="AN78" s="127"/>
      <c r="AO78" s="4"/>
      <c r="AP78" s="4"/>
      <c r="AQ78" s="4"/>
      <c r="AR78" s="4"/>
      <c r="AS78" s="4"/>
      <c r="AT78" s="4"/>
      <c r="AU78" s="4"/>
      <c r="AV78" s="4"/>
      <c r="AW78" s="4"/>
      <c r="AX78" s="4"/>
      <c r="AY78" s="4"/>
      <c r="AZ78" s="4"/>
      <c r="BA78" s="4"/>
      <c r="BB78" s="4"/>
      <c r="BC78" s="4"/>
      <c r="BD78" s="4"/>
      <c r="BE78" s="4"/>
      <c r="BF78" s="4"/>
      <c r="BG78" s="4"/>
      <c r="BH78" s="4"/>
      <c r="BI78" s="4"/>
      <c r="BJ78" s="4"/>
      <c r="BK78" s="4"/>
      <c r="BL78" s="4"/>
      <c r="BM78" s="4"/>
    </row>
    <row r="79" spans="1:65" ht="12.75" customHeight="1">
      <c r="A79" s="43"/>
      <c r="B79" s="3"/>
      <c r="C79" s="3"/>
      <c r="D79" s="3"/>
      <c r="E79" s="1291"/>
      <c r="F79" s="832"/>
      <c r="G79" s="832"/>
      <c r="H79" s="832"/>
      <c r="I79" s="832"/>
      <c r="J79" s="832"/>
      <c r="K79" s="832"/>
      <c r="L79" s="832"/>
      <c r="M79" s="832"/>
      <c r="N79" s="832"/>
      <c r="O79" s="832"/>
      <c r="P79" s="832"/>
      <c r="Q79" s="832"/>
      <c r="R79" s="832"/>
      <c r="S79" s="832"/>
      <c r="T79" s="832"/>
      <c r="U79" s="832"/>
      <c r="V79" s="832"/>
      <c r="W79" s="832"/>
      <c r="X79" s="832"/>
      <c r="Y79" s="832"/>
      <c r="Z79" s="832"/>
      <c r="AA79" s="832"/>
      <c r="AB79" s="832"/>
      <c r="AC79" s="832"/>
      <c r="AD79" s="832"/>
      <c r="AE79" s="832"/>
      <c r="AF79" s="832"/>
      <c r="AG79" s="832"/>
      <c r="AH79" s="832"/>
      <c r="AI79" s="832"/>
      <c r="AJ79" s="1257"/>
      <c r="AK79" s="91"/>
      <c r="AL79" s="398"/>
      <c r="AM79" s="398"/>
      <c r="AN79" s="127"/>
      <c r="AO79" s="4"/>
      <c r="AP79" s="4"/>
      <c r="AQ79" s="4"/>
      <c r="AR79" s="4"/>
      <c r="AS79" s="4"/>
      <c r="AT79" s="4"/>
      <c r="AU79" s="4"/>
      <c r="AV79" s="4"/>
      <c r="AW79" s="4"/>
      <c r="AX79" s="4"/>
      <c r="AY79" s="4"/>
      <c r="AZ79" s="4"/>
      <c r="BA79" s="4"/>
      <c r="BB79" s="4"/>
      <c r="BC79" s="4"/>
      <c r="BD79" s="4"/>
      <c r="BE79" s="4"/>
      <c r="BF79" s="4"/>
      <c r="BG79" s="4"/>
      <c r="BH79" s="4"/>
      <c r="BI79" s="4"/>
      <c r="BJ79" s="4"/>
      <c r="BK79" s="4"/>
      <c r="BL79" s="4"/>
      <c r="BM79" s="4"/>
    </row>
    <row r="80" spans="1:65" ht="12.75" customHeight="1">
      <c r="A80" s="43"/>
      <c r="B80" s="3"/>
      <c r="C80" s="3"/>
      <c r="D80" s="3"/>
      <c r="E80" s="431"/>
      <c r="F80" s="6"/>
      <c r="G80" s="6"/>
      <c r="H80" s="6"/>
      <c r="I80" s="6"/>
      <c r="J80" s="6"/>
      <c r="K80" s="6"/>
      <c r="L80" s="6"/>
      <c r="M80" s="6"/>
      <c r="N80" s="6"/>
      <c r="O80" s="6"/>
      <c r="P80" s="6"/>
      <c r="Q80" s="6"/>
      <c r="R80" s="6"/>
      <c r="S80" s="6"/>
      <c r="T80" s="6"/>
      <c r="U80" s="6"/>
      <c r="V80" s="6"/>
      <c r="W80" s="6"/>
      <c r="X80" s="6"/>
      <c r="Y80" s="6"/>
      <c r="Z80" s="432"/>
      <c r="AA80" s="432"/>
      <c r="AB80" s="432"/>
      <c r="AC80" s="6"/>
      <c r="AD80" s="6"/>
      <c r="AE80" s="6"/>
      <c r="AF80" s="6"/>
      <c r="AG80" s="6"/>
      <c r="AH80" s="6"/>
      <c r="AI80" s="6"/>
      <c r="AJ80" s="433"/>
      <c r="AK80" s="91"/>
      <c r="AL80" s="398"/>
      <c r="AM80" s="398"/>
      <c r="AN80" s="127"/>
      <c r="AO80" s="4"/>
      <c r="AP80" s="4"/>
      <c r="AQ80" s="4"/>
      <c r="AR80" s="4"/>
      <c r="AS80" s="4"/>
      <c r="AT80" s="4"/>
      <c r="AU80" s="4"/>
      <c r="AV80" s="4"/>
      <c r="AW80" s="4"/>
      <c r="AX80" s="4"/>
      <c r="AY80" s="4"/>
      <c r="AZ80" s="4"/>
      <c r="BA80" s="4"/>
      <c r="BB80" s="4"/>
      <c r="BC80" s="4"/>
      <c r="BD80" s="4"/>
      <c r="BE80" s="4"/>
      <c r="BF80" s="4"/>
      <c r="BG80" s="4"/>
      <c r="BH80" s="4"/>
      <c r="BI80" s="4"/>
      <c r="BJ80" s="4"/>
      <c r="BK80" s="4"/>
      <c r="BL80" s="4"/>
      <c r="BM80" s="4"/>
    </row>
    <row r="81" spans="1:65" ht="12.75" customHeight="1">
      <c r="A81" s="43"/>
      <c r="B81" s="3"/>
      <c r="C81" s="3"/>
      <c r="D81" s="3"/>
      <c r="E81" s="1282">
        <f>Application!AH753</f>
        <v>0.38653846153846155</v>
      </c>
      <c r="F81" s="893"/>
      <c r="G81" s="893"/>
      <c r="H81" s="893"/>
      <c r="I81" s="6"/>
      <c r="J81" s="25" t="s">
        <v>1939</v>
      </c>
      <c r="K81" s="6"/>
      <c r="L81" s="6"/>
      <c r="M81" s="6"/>
      <c r="N81" s="6"/>
      <c r="O81" s="6"/>
      <c r="P81" s="6"/>
      <c r="Q81" s="6"/>
      <c r="R81" s="6"/>
      <c r="S81" s="6"/>
      <c r="T81" s="6"/>
      <c r="U81" s="6"/>
      <c r="V81" s="6"/>
      <c r="W81" s="6"/>
      <c r="X81" s="6"/>
      <c r="Y81" s="6"/>
      <c r="Z81" s="434"/>
      <c r="AA81" s="434"/>
      <c r="AB81" s="434"/>
      <c r="AC81" s="6"/>
      <c r="AD81" s="6"/>
      <c r="AE81" s="6"/>
      <c r="AF81" s="6"/>
      <c r="AG81" s="6"/>
      <c r="AH81" s="6"/>
      <c r="AI81" s="6"/>
      <c r="AJ81" s="433"/>
      <c r="AK81" s="91"/>
      <c r="AL81" s="398"/>
      <c r="AM81" s="398"/>
      <c r="AN81" s="127"/>
      <c r="AO81" s="4"/>
      <c r="AP81" s="4"/>
      <c r="AQ81" s="4"/>
      <c r="AR81" s="4"/>
      <c r="AS81" s="4"/>
      <c r="AT81" s="4"/>
      <c r="AU81" s="4"/>
      <c r="AV81" s="4"/>
      <c r="AW81" s="4"/>
      <c r="AX81" s="4"/>
      <c r="AY81" s="4"/>
      <c r="AZ81" s="4"/>
      <c r="BA81" s="4"/>
      <c r="BB81" s="4"/>
      <c r="BC81" s="4"/>
      <c r="BD81" s="4"/>
      <c r="BE81" s="4"/>
      <c r="BF81" s="4"/>
      <c r="BG81" s="4"/>
      <c r="BH81" s="4"/>
      <c r="BI81" s="4"/>
      <c r="BJ81" s="4"/>
      <c r="BK81" s="4"/>
      <c r="BL81" s="4"/>
      <c r="BM81" s="4"/>
    </row>
    <row r="82" spans="1:65" ht="12.75" customHeight="1">
      <c r="A82" s="43"/>
      <c r="B82" s="3"/>
      <c r="C82" s="3"/>
      <c r="D82" s="3"/>
      <c r="E82" s="1292">
        <f>0.6-ROUNDUP(E81,2)</f>
        <v>0.20999999999999996</v>
      </c>
      <c r="F82" s="849"/>
      <c r="G82" s="849"/>
      <c r="H82" s="849"/>
      <c r="I82" s="6"/>
      <c r="J82" s="25" t="s">
        <v>1940</v>
      </c>
      <c r="K82" s="6"/>
      <c r="L82" s="6"/>
      <c r="M82" s="6"/>
      <c r="N82" s="6"/>
      <c r="O82" s="6"/>
      <c r="P82" s="6"/>
      <c r="Q82" s="6"/>
      <c r="R82" s="6"/>
      <c r="S82" s="6"/>
      <c r="T82" s="6"/>
      <c r="U82" s="6"/>
      <c r="V82" s="6"/>
      <c r="W82" s="6"/>
      <c r="X82" s="6"/>
      <c r="Y82" s="6"/>
      <c r="Z82" s="6"/>
      <c r="AA82" s="6"/>
      <c r="AB82" s="6"/>
      <c r="AC82" s="6"/>
      <c r="AD82" s="6"/>
      <c r="AE82" s="6"/>
      <c r="AF82" s="6"/>
      <c r="AG82" s="6"/>
      <c r="AH82" s="6"/>
      <c r="AI82" s="6"/>
      <c r="AJ82" s="433"/>
      <c r="AK82" s="91"/>
      <c r="AL82" s="398"/>
      <c r="AM82" s="398"/>
      <c r="AN82" s="127"/>
      <c r="AO82" s="4"/>
      <c r="AP82" s="4"/>
      <c r="AQ82" s="4"/>
      <c r="AR82" s="4"/>
      <c r="AS82" s="4"/>
      <c r="AT82" s="4"/>
      <c r="AU82" s="4"/>
      <c r="AV82" s="4"/>
      <c r="AW82" s="4"/>
      <c r="AX82" s="4"/>
      <c r="AY82" s="4"/>
      <c r="AZ82" s="4"/>
      <c r="BA82" s="4"/>
      <c r="BB82" s="4"/>
      <c r="BC82" s="4"/>
      <c r="BD82" s="4"/>
      <c r="BE82" s="4"/>
      <c r="BF82" s="4"/>
      <c r="BG82" s="4"/>
      <c r="BH82" s="4"/>
      <c r="BI82" s="4"/>
      <c r="BJ82" s="4"/>
      <c r="BK82" s="4"/>
      <c r="BL82" s="4"/>
      <c r="BM82" s="4"/>
    </row>
    <row r="83" spans="1:65" ht="12.75" customHeight="1">
      <c r="A83" s="43"/>
      <c r="B83" s="3"/>
      <c r="C83" s="3"/>
      <c r="D83" s="3"/>
      <c r="E83" s="1293">
        <f>IF(E82*200&gt;20,20,E82*200)</f>
        <v>20</v>
      </c>
      <c r="F83" s="893"/>
      <c r="G83" s="893"/>
      <c r="H83" s="893"/>
      <c r="I83" s="6"/>
      <c r="J83" s="25" t="s">
        <v>1941</v>
      </c>
      <c r="K83" s="6"/>
      <c r="L83" s="6"/>
      <c r="M83" s="6"/>
      <c r="N83" s="6"/>
      <c r="O83" s="6"/>
      <c r="P83" s="6"/>
      <c r="Q83" s="6"/>
      <c r="R83" s="6"/>
      <c r="S83" s="6"/>
      <c r="T83" s="6"/>
      <c r="U83" s="6"/>
      <c r="V83" s="6"/>
      <c r="W83" s="6"/>
      <c r="X83" s="6"/>
      <c r="Y83" s="6"/>
      <c r="Z83" s="6"/>
      <c r="AA83" s="6"/>
      <c r="AB83" s="6"/>
      <c r="AC83" s="6"/>
      <c r="AD83" s="6"/>
      <c r="AE83" s="6"/>
      <c r="AF83" s="6"/>
      <c r="AG83" s="6"/>
      <c r="AH83" s="6"/>
      <c r="AI83" s="6"/>
      <c r="AJ83" s="433"/>
      <c r="AK83" s="91"/>
      <c r="AL83" s="398"/>
      <c r="AM83" s="398"/>
      <c r="AN83" s="127"/>
      <c r="AO83" s="4"/>
      <c r="AP83" s="4">
        <f>IF(B78="yes",E83,0)</f>
        <v>20</v>
      </c>
      <c r="AQ83" s="4" t="s">
        <v>1904</v>
      </c>
      <c r="AR83" s="4"/>
      <c r="AS83" s="4"/>
      <c r="AT83" s="4"/>
      <c r="AU83" s="4"/>
      <c r="AV83" s="4"/>
      <c r="AW83" s="4"/>
      <c r="AX83" s="4"/>
      <c r="AY83" s="4"/>
      <c r="AZ83" s="4"/>
      <c r="BA83" s="4"/>
      <c r="BB83" s="4"/>
      <c r="BC83" s="4"/>
      <c r="BD83" s="4"/>
      <c r="BE83" s="4"/>
      <c r="BF83" s="4"/>
      <c r="BG83" s="4"/>
      <c r="BH83" s="4"/>
      <c r="BI83" s="4"/>
      <c r="BJ83" s="4"/>
      <c r="BK83" s="4"/>
      <c r="BL83" s="4"/>
      <c r="BM83" s="4"/>
    </row>
    <row r="84" spans="1:65" ht="12.75" customHeight="1">
      <c r="A84" s="43"/>
      <c r="B84" s="3"/>
      <c r="C84" s="3"/>
      <c r="D84" s="3"/>
      <c r="E84" s="435"/>
      <c r="F84" s="436"/>
      <c r="G84" s="436"/>
      <c r="H84" s="436"/>
      <c r="I84" s="436"/>
      <c r="J84" s="436"/>
      <c r="K84" s="436"/>
      <c r="L84" s="436"/>
      <c r="M84" s="436"/>
      <c r="N84" s="436"/>
      <c r="O84" s="436"/>
      <c r="P84" s="436"/>
      <c r="Q84" s="436"/>
      <c r="R84" s="436"/>
      <c r="S84" s="436"/>
      <c r="T84" s="436"/>
      <c r="U84" s="436"/>
      <c r="V84" s="436"/>
      <c r="W84" s="436"/>
      <c r="X84" s="436"/>
      <c r="Y84" s="436"/>
      <c r="Z84" s="436"/>
      <c r="AA84" s="436"/>
      <c r="AB84" s="436"/>
      <c r="AC84" s="436"/>
      <c r="AD84" s="436"/>
      <c r="AE84" s="437"/>
      <c r="AF84" s="437"/>
      <c r="AG84" s="437"/>
      <c r="AH84" s="437"/>
      <c r="AI84" s="437"/>
      <c r="AJ84" s="438"/>
      <c r="AK84" s="91"/>
      <c r="AL84" s="398"/>
      <c r="AM84" s="398"/>
      <c r="AN84" s="127"/>
      <c r="AO84" s="4"/>
      <c r="AP84" s="4"/>
      <c r="AQ84" s="4"/>
      <c r="AR84" s="4"/>
      <c r="AS84" s="4"/>
      <c r="AT84" s="4"/>
      <c r="AU84" s="4"/>
      <c r="AV84" s="4"/>
      <c r="AW84" s="4"/>
      <c r="AX84" s="4"/>
      <c r="AY84" s="4"/>
      <c r="AZ84" s="4"/>
      <c r="BA84" s="4"/>
      <c r="BB84" s="4"/>
      <c r="BC84" s="4"/>
      <c r="BD84" s="4"/>
      <c r="BE84" s="4"/>
      <c r="BF84" s="4"/>
      <c r="BG84" s="4"/>
      <c r="BH84" s="4"/>
      <c r="BI84" s="4"/>
      <c r="BJ84" s="4"/>
      <c r="BK84" s="4"/>
      <c r="BL84" s="4"/>
      <c r="BM84" s="4"/>
    </row>
    <row r="85" spans="1:65" ht="12.75" customHeight="1">
      <c r="A85" s="4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91"/>
      <c r="AF85" s="91"/>
      <c r="AG85" s="91"/>
      <c r="AH85" s="91"/>
      <c r="AI85" s="91"/>
      <c r="AJ85" s="91"/>
      <c r="AK85" s="91"/>
      <c r="AL85" s="398"/>
      <c r="AM85" s="398"/>
      <c r="AN85" s="127"/>
      <c r="AO85" s="4"/>
      <c r="AP85" s="4"/>
      <c r="AQ85" s="4"/>
      <c r="AR85" s="4"/>
      <c r="AS85" s="4"/>
      <c r="AT85" s="4"/>
      <c r="AU85" s="4"/>
      <c r="AV85" s="4"/>
      <c r="AW85" s="4"/>
      <c r="AX85" s="4"/>
      <c r="AY85" s="4"/>
      <c r="AZ85" s="4"/>
      <c r="BA85" s="4"/>
      <c r="BB85" s="4"/>
      <c r="BC85" s="4"/>
      <c r="BD85" s="4"/>
      <c r="BE85" s="4"/>
      <c r="BF85" s="4"/>
      <c r="BG85" s="4"/>
      <c r="BH85" s="4"/>
      <c r="BI85" s="4"/>
      <c r="BJ85" s="4"/>
      <c r="BK85" s="4"/>
      <c r="BL85" s="4"/>
      <c r="BM85" s="4"/>
    </row>
    <row r="86" spans="1:65" ht="12.75" customHeight="1">
      <c r="A86" s="43"/>
      <c r="B86" s="890" t="s">
        <v>299</v>
      </c>
      <c r="C86" s="891"/>
      <c r="D86" s="403" t="s">
        <v>1926</v>
      </c>
      <c r="E86" s="1289" t="s">
        <v>1942</v>
      </c>
      <c r="F86" s="1255"/>
      <c r="G86" s="1255"/>
      <c r="H86" s="1255"/>
      <c r="I86" s="1255"/>
      <c r="J86" s="1255"/>
      <c r="K86" s="1255"/>
      <c r="L86" s="1255"/>
      <c r="M86" s="1255"/>
      <c r="N86" s="1255"/>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90"/>
      <c r="AK86" s="91"/>
      <c r="AL86" s="398"/>
      <c r="AM86" s="398"/>
      <c r="AN86" s="127"/>
      <c r="AO86" s="4"/>
      <c r="AP86" s="4"/>
      <c r="AQ86" s="4"/>
      <c r="AR86" s="4"/>
      <c r="AS86" s="4"/>
      <c r="AT86" s="4"/>
      <c r="AU86" s="4"/>
      <c r="AV86" s="4"/>
      <c r="AW86" s="4"/>
      <c r="AX86" s="4"/>
      <c r="AY86" s="4"/>
      <c r="AZ86" s="4"/>
      <c r="BA86" s="4"/>
      <c r="BB86" s="4"/>
      <c r="BC86" s="4"/>
      <c r="BD86" s="4"/>
      <c r="BE86" s="4"/>
      <c r="BF86" s="4"/>
      <c r="BG86" s="4"/>
      <c r="BH86" s="4"/>
      <c r="BI86" s="4"/>
      <c r="BJ86" s="4"/>
      <c r="BK86" s="4"/>
      <c r="BL86" s="4"/>
      <c r="BM86" s="4"/>
    </row>
    <row r="87" spans="1:65" ht="12.75" customHeight="1">
      <c r="A87" s="43"/>
      <c r="B87" s="3"/>
      <c r="C87" s="3"/>
      <c r="D87" s="3"/>
      <c r="E87" s="1291"/>
      <c r="F87" s="832"/>
      <c r="G87" s="832"/>
      <c r="H87" s="832"/>
      <c r="I87" s="832"/>
      <c r="J87" s="832"/>
      <c r="K87" s="832"/>
      <c r="L87" s="832"/>
      <c r="M87" s="832"/>
      <c r="N87" s="832"/>
      <c r="O87" s="832"/>
      <c r="P87" s="832"/>
      <c r="Q87" s="832"/>
      <c r="R87" s="832"/>
      <c r="S87" s="832"/>
      <c r="T87" s="832"/>
      <c r="U87" s="832"/>
      <c r="V87" s="832"/>
      <c r="W87" s="832"/>
      <c r="X87" s="832"/>
      <c r="Y87" s="832"/>
      <c r="Z87" s="832"/>
      <c r="AA87" s="832"/>
      <c r="AB87" s="832"/>
      <c r="AC87" s="832"/>
      <c r="AD87" s="832"/>
      <c r="AE87" s="832"/>
      <c r="AF87" s="832"/>
      <c r="AG87" s="832"/>
      <c r="AH87" s="832"/>
      <c r="AI87" s="832"/>
      <c r="AJ87" s="1257"/>
      <c r="AK87" s="91"/>
      <c r="AL87" s="398"/>
      <c r="AM87" s="398"/>
      <c r="AN87" s="127"/>
      <c r="AO87" s="4"/>
      <c r="AP87" s="4"/>
      <c r="AQ87" s="4"/>
      <c r="AR87" s="4"/>
      <c r="AS87" s="4"/>
      <c r="AT87" s="4"/>
      <c r="AU87" s="4"/>
      <c r="AV87" s="4"/>
      <c r="AW87" s="4"/>
      <c r="AX87" s="4"/>
      <c r="AY87" s="4"/>
      <c r="AZ87" s="4"/>
      <c r="BA87" s="4"/>
      <c r="BB87" s="4"/>
      <c r="BC87" s="4"/>
      <c r="BD87" s="4"/>
      <c r="BE87" s="4"/>
      <c r="BF87" s="4"/>
      <c r="BG87" s="4"/>
      <c r="BH87" s="4"/>
      <c r="BI87" s="4"/>
      <c r="BJ87" s="4"/>
      <c r="BK87" s="4"/>
      <c r="BL87" s="4"/>
      <c r="BM87" s="4"/>
    </row>
    <row r="88" spans="1:65" ht="12.75" customHeight="1">
      <c r="A88" s="43"/>
      <c r="B88" s="3"/>
      <c r="C88" s="3"/>
      <c r="D88" s="3"/>
      <c r="E88" s="1291"/>
      <c r="F88" s="832"/>
      <c r="G88" s="832"/>
      <c r="H88" s="832"/>
      <c r="I88" s="832"/>
      <c r="J88" s="832"/>
      <c r="K88" s="832"/>
      <c r="L88" s="832"/>
      <c r="M88" s="832"/>
      <c r="N88" s="832"/>
      <c r="O88" s="832"/>
      <c r="P88" s="832"/>
      <c r="Q88" s="832"/>
      <c r="R88" s="832"/>
      <c r="S88" s="832"/>
      <c r="T88" s="832"/>
      <c r="U88" s="832"/>
      <c r="V88" s="832"/>
      <c r="W88" s="832"/>
      <c r="X88" s="832"/>
      <c r="Y88" s="832"/>
      <c r="Z88" s="832"/>
      <c r="AA88" s="832"/>
      <c r="AB88" s="832"/>
      <c r="AC88" s="832"/>
      <c r="AD88" s="832"/>
      <c r="AE88" s="832"/>
      <c r="AF88" s="832"/>
      <c r="AG88" s="832"/>
      <c r="AH88" s="832"/>
      <c r="AI88" s="832"/>
      <c r="AJ88" s="1257"/>
      <c r="AK88" s="91"/>
      <c r="AL88" s="398"/>
      <c r="AM88" s="398"/>
      <c r="AN88" s="127"/>
      <c r="AO88" s="4"/>
      <c r="AP88" s="4"/>
      <c r="AQ88" s="4"/>
      <c r="AR88" s="4"/>
      <c r="AS88" s="4"/>
      <c r="AT88" s="4"/>
      <c r="AU88" s="4"/>
      <c r="AV88" s="4"/>
      <c r="AW88" s="4"/>
      <c r="AX88" s="4"/>
      <c r="AY88" s="4"/>
      <c r="AZ88" s="4"/>
      <c r="BA88" s="4"/>
      <c r="BB88" s="4"/>
      <c r="BC88" s="4"/>
      <c r="BD88" s="4"/>
      <c r="BE88" s="4"/>
      <c r="BF88" s="4"/>
      <c r="BG88" s="4"/>
      <c r="BH88" s="4"/>
      <c r="BI88" s="4"/>
      <c r="BJ88" s="4"/>
      <c r="BK88" s="4"/>
      <c r="BL88" s="4"/>
      <c r="BM88" s="4"/>
    </row>
    <row r="89" spans="1:65" ht="12.75" customHeight="1">
      <c r="A89" s="43"/>
      <c r="B89" s="3"/>
      <c r="C89" s="3"/>
      <c r="D89" s="3"/>
      <c r="E89" s="1291"/>
      <c r="F89" s="832"/>
      <c r="G89" s="832"/>
      <c r="H89" s="832"/>
      <c r="I89" s="832"/>
      <c r="J89" s="832"/>
      <c r="K89" s="832"/>
      <c r="L89" s="832"/>
      <c r="M89" s="832"/>
      <c r="N89" s="832"/>
      <c r="O89" s="832"/>
      <c r="P89" s="832"/>
      <c r="Q89" s="832"/>
      <c r="R89" s="832"/>
      <c r="S89" s="832"/>
      <c r="T89" s="832"/>
      <c r="U89" s="832"/>
      <c r="V89" s="832"/>
      <c r="W89" s="832"/>
      <c r="X89" s="832"/>
      <c r="Y89" s="832"/>
      <c r="Z89" s="832"/>
      <c r="AA89" s="832"/>
      <c r="AB89" s="832"/>
      <c r="AC89" s="832"/>
      <c r="AD89" s="832"/>
      <c r="AE89" s="832"/>
      <c r="AF89" s="832"/>
      <c r="AG89" s="832"/>
      <c r="AH89" s="832"/>
      <c r="AI89" s="832"/>
      <c r="AJ89" s="1257"/>
      <c r="AK89" s="91"/>
      <c r="AL89" s="398"/>
      <c r="AM89" s="398"/>
      <c r="AN89" s="127"/>
      <c r="AO89" s="4"/>
      <c r="AP89" s="4"/>
      <c r="AQ89" s="4"/>
      <c r="AR89" s="4"/>
      <c r="AS89" s="4"/>
      <c r="AT89" s="4"/>
      <c r="AU89" s="4"/>
      <c r="AV89" s="4"/>
      <c r="AW89" s="4"/>
      <c r="AX89" s="4"/>
      <c r="AY89" s="4"/>
      <c r="AZ89" s="4"/>
      <c r="BA89" s="4"/>
      <c r="BB89" s="4"/>
      <c r="BC89" s="4"/>
      <c r="BD89" s="4"/>
      <c r="BE89" s="4"/>
      <c r="BF89" s="4"/>
      <c r="BG89" s="4"/>
      <c r="BH89" s="4"/>
      <c r="BI89" s="4"/>
      <c r="BJ89" s="4"/>
      <c r="BK89" s="4"/>
      <c r="BL89" s="4"/>
      <c r="BM89" s="4"/>
    </row>
    <row r="90" spans="1:65" ht="12.75" customHeight="1">
      <c r="A90" s="43"/>
      <c r="B90" s="3"/>
      <c r="C90" s="3"/>
      <c r="D90" s="3"/>
      <c r="E90" s="439"/>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407"/>
      <c r="AK90" s="91"/>
      <c r="AL90" s="398"/>
      <c r="AM90" s="398"/>
      <c r="AN90" s="127"/>
      <c r="AO90" s="4"/>
      <c r="AP90" s="4"/>
      <c r="AQ90" s="4"/>
      <c r="AR90" s="4"/>
      <c r="AS90" s="4"/>
      <c r="AT90" s="4"/>
      <c r="AU90" s="4"/>
      <c r="AV90" s="4"/>
      <c r="AW90" s="4"/>
      <c r="AX90" s="4"/>
      <c r="AY90" s="4"/>
      <c r="AZ90" s="4"/>
      <c r="BA90" s="4"/>
      <c r="BB90" s="4"/>
      <c r="BC90" s="4"/>
      <c r="BD90" s="4"/>
      <c r="BE90" s="4"/>
      <c r="BF90" s="4"/>
      <c r="BG90" s="4"/>
      <c r="BH90" s="4"/>
      <c r="BI90" s="4"/>
      <c r="BJ90" s="4"/>
      <c r="BK90" s="4"/>
      <c r="BL90" s="4"/>
      <c r="BM90" s="4"/>
    </row>
    <row r="91" spans="1:65" ht="12.75" customHeight="1">
      <c r="A91" s="43"/>
      <c r="B91" s="3"/>
      <c r="C91" s="3"/>
      <c r="D91" s="3"/>
      <c r="E91" s="1282">
        <f>Application!AH753</f>
        <v>0.38653846153846155</v>
      </c>
      <c r="F91" s="893"/>
      <c r="G91" s="893"/>
      <c r="H91" s="893"/>
      <c r="I91" s="6"/>
      <c r="J91" s="25" t="s">
        <v>1939</v>
      </c>
      <c r="K91" s="6"/>
      <c r="L91" s="6"/>
      <c r="M91" s="6"/>
      <c r="N91" s="6"/>
      <c r="O91" s="6"/>
      <c r="P91" s="6"/>
      <c r="Q91" s="6"/>
      <c r="R91" s="5"/>
      <c r="S91" s="5"/>
      <c r="T91" s="5"/>
      <c r="U91" s="5"/>
      <c r="V91" s="5"/>
      <c r="W91" s="5"/>
      <c r="X91" s="5"/>
      <c r="Y91" s="5"/>
      <c r="Z91" s="5"/>
      <c r="AA91" s="5"/>
      <c r="AB91" s="5"/>
      <c r="AC91" s="5"/>
      <c r="AD91" s="5"/>
      <c r="AE91" s="5"/>
      <c r="AF91" s="5"/>
      <c r="AG91" s="5"/>
      <c r="AH91" s="5"/>
      <c r="AI91" s="5"/>
      <c r="AJ91" s="407"/>
      <c r="AK91" s="91"/>
      <c r="AL91" s="398"/>
      <c r="AM91" s="398"/>
      <c r="AN91" s="127"/>
      <c r="AO91" s="4"/>
      <c r="AP91" s="4"/>
      <c r="AQ91" s="4"/>
      <c r="AR91" s="4"/>
      <c r="AS91" s="4"/>
      <c r="AT91" s="4"/>
      <c r="AU91" s="4"/>
      <c r="AV91" s="4"/>
      <c r="AW91" s="4"/>
      <c r="AX91" s="4"/>
      <c r="AY91" s="4"/>
      <c r="AZ91" s="4"/>
      <c r="BA91" s="4"/>
      <c r="BB91" s="4"/>
      <c r="BC91" s="4"/>
      <c r="BD91" s="4"/>
      <c r="BE91" s="4"/>
      <c r="BF91" s="4"/>
      <c r="BG91" s="4"/>
      <c r="BH91" s="4"/>
      <c r="BI91" s="4"/>
      <c r="BJ91" s="4"/>
      <c r="BK91" s="4"/>
      <c r="BL91" s="4"/>
      <c r="BM91" s="4"/>
    </row>
    <row r="92" spans="1:65" ht="12.75" customHeight="1">
      <c r="A92" s="43"/>
      <c r="B92" s="3"/>
      <c r="C92" s="3"/>
      <c r="D92" s="3"/>
      <c r="E92" s="1282">
        <f ca="1">SUMIF(Application!AH728:AL752,0.2,Application!G728:J752)/Application!G753+SUMIF(Application!AH728:AL752,0.25,Application!G728:J752)/Application!G753+SUMIF(Application!AH728:AL752,0.3,Application!G728:J752)/Application!G753</f>
        <v>7.6923076923076927E-2</v>
      </c>
      <c r="F92" s="893"/>
      <c r="G92" s="893"/>
      <c r="H92" s="893"/>
      <c r="I92" s="6"/>
      <c r="J92" s="25" t="s">
        <v>1943</v>
      </c>
      <c r="K92" s="6"/>
      <c r="L92" s="6"/>
      <c r="M92" s="6"/>
      <c r="N92" s="6"/>
      <c r="O92" s="6"/>
      <c r="P92" s="6"/>
      <c r="Q92" s="6"/>
      <c r="R92" s="5"/>
      <c r="S92" s="5"/>
      <c r="T92" s="5"/>
      <c r="U92" s="5"/>
      <c r="V92" s="5"/>
      <c r="W92" s="5"/>
      <c r="X92" s="5"/>
      <c r="Y92" s="5"/>
      <c r="Z92" s="5"/>
      <c r="AA92" s="5"/>
      <c r="AB92" s="5"/>
      <c r="AC92" s="5"/>
      <c r="AD92" s="5"/>
      <c r="AE92" s="5"/>
      <c r="AF92" s="5"/>
      <c r="AG92" s="5"/>
      <c r="AH92" s="5"/>
      <c r="AI92" s="5"/>
      <c r="AJ92" s="407"/>
      <c r="AK92" s="91"/>
      <c r="AL92" s="398"/>
      <c r="AM92" s="398"/>
      <c r="AN92" s="127"/>
      <c r="AO92" s="4"/>
      <c r="AP92" s="4"/>
      <c r="AQ92" s="4"/>
      <c r="AR92" s="4"/>
      <c r="AS92" s="4"/>
      <c r="AT92" s="4"/>
      <c r="AU92" s="200"/>
      <c r="AV92" s="4"/>
      <c r="AW92" s="4"/>
      <c r="AX92" s="4"/>
      <c r="AY92" s="4"/>
      <c r="AZ92" s="4"/>
      <c r="BA92" s="4"/>
      <c r="BB92" s="4"/>
      <c r="BC92" s="4"/>
      <c r="BD92" s="4"/>
      <c r="BE92" s="4"/>
      <c r="BF92" s="4"/>
      <c r="BG92" s="4"/>
      <c r="BH92" s="4"/>
      <c r="BI92" s="4"/>
      <c r="BJ92" s="4"/>
      <c r="BK92" s="4"/>
      <c r="BL92" s="4"/>
      <c r="BM92" s="4"/>
    </row>
    <row r="93" spans="1:65" ht="12.75" customHeight="1">
      <c r="A93" s="43"/>
      <c r="B93" s="3"/>
      <c r="C93" s="3"/>
      <c r="D93" s="3"/>
      <c r="E93" s="1282">
        <f ca="1">SUMIF(Application!AH728:AL752,0.35,Application!G728:J752)/Application!G753+SUMIF(Application!AH728:AL752,0.4,Application!G728:J752)/Application!G753+SUMIF(Application!AH728:AL752,0.45,Application!G728:J752)/Application!G753+SUMIF(Application!AH728:AL752,0.5,Application!G728:J752)/Application!G753</f>
        <v>0</v>
      </c>
      <c r="F93" s="893"/>
      <c r="G93" s="893"/>
      <c r="H93" s="893"/>
      <c r="I93" s="6"/>
      <c r="J93" s="25" t="s">
        <v>1944</v>
      </c>
      <c r="K93" s="6"/>
      <c r="L93" s="6"/>
      <c r="M93" s="6"/>
      <c r="N93" s="6"/>
      <c r="O93" s="6"/>
      <c r="P93" s="6"/>
      <c r="Q93" s="6"/>
      <c r="R93" s="5"/>
      <c r="S93" s="5"/>
      <c r="T93" s="5"/>
      <c r="U93" s="5"/>
      <c r="V93" s="5"/>
      <c r="W93" s="5"/>
      <c r="X93" s="5"/>
      <c r="Y93" s="5"/>
      <c r="Z93" s="5"/>
      <c r="AA93" s="5"/>
      <c r="AB93" s="5"/>
      <c r="AC93" s="5"/>
      <c r="AD93" s="5"/>
      <c r="AE93" s="5"/>
      <c r="AF93" s="5"/>
      <c r="AG93" s="5"/>
      <c r="AH93" s="5"/>
      <c r="AI93" s="5"/>
      <c r="AJ93" s="407"/>
      <c r="AK93" s="91"/>
      <c r="AL93" s="398"/>
      <c r="AM93" s="398"/>
      <c r="AN93" s="127"/>
      <c r="AO93" s="4"/>
      <c r="AP93" s="4"/>
      <c r="AQ93" s="4"/>
      <c r="AR93" s="4"/>
      <c r="AS93" s="4"/>
      <c r="AT93" s="4"/>
      <c r="AU93" s="200"/>
      <c r="AV93" s="4"/>
      <c r="AW93" s="4"/>
      <c r="AX93" s="4"/>
      <c r="AY93" s="4"/>
      <c r="AZ93" s="4"/>
      <c r="BA93" s="4"/>
      <c r="BB93" s="4"/>
      <c r="BC93" s="4"/>
      <c r="BD93" s="4"/>
      <c r="BE93" s="4"/>
      <c r="BF93" s="4"/>
      <c r="BG93" s="4"/>
      <c r="BH93" s="4"/>
      <c r="BI93" s="4"/>
      <c r="BJ93" s="4"/>
      <c r="BK93" s="4"/>
      <c r="BL93" s="4"/>
      <c r="BM93" s="4"/>
    </row>
    <row r="94" spans="1:65" ht="12.75" customHeight="1">
      <c r="A94" s="43"/>
      <c r="B94" s="3"/>
      <c r="C94" s="3"/>
      <c r="D94" s="3"/>
      <c r="E94" s="1283">
        <f ca="1">IF(AND(E91&lt;=0.6,E92&gt;=0.1,OR(E93&gt;=0.1,E92=1)),20,0)</f>
        <v>0</v>
      </c>
      <c r="F94" s="893"/>
      <c r="G94" s="893"/>
      <c r="H94" s="893"/>
      <c r="I94" s="5"/>
      <c r="J94" s="35" t="s">
        <v>1941</v>
      </c>
      <c r="K94" s="5"/>
      <c r="L94" s="5"/>
      <c r="M94" s="5"/>
      <c r="N94" s="5"/>
      <c r="O94" s="5"/>
      <c r="P94" s="5"/>
      <c r="Q94" s="5"/>
      <c r="R94" s="5"/>
      <c r="S94" s="5"/>
      <c r="T94" s="5"/>
      <c r="U94" s="5"/>
      <c r="V94" s="5"/>
      <c r="W94" s="5"/>
      <c r="X94" s="5"/>
      <c r="Y94" s="5"/>
      <c r="Z94" s="5"/>
      <c r="AA94" s="5"/>
      <c r="AB94" s="5"/>
      <c r="AC94" s="5"/>
      <c r="AD94" s="5"/>
      <c r="AE94" s="5"/>
      <c r="AF94" s="5"/>
      <c r="AG94" s="5"/>
      <c r="AH94" s="5"/>
      <c r="AI94" s="5"/>
      <c r="AJ94" s="407"/>
      <c r="AK94" s="91"/>
      <c r="AL94" s="398"/>
      <c r="AM94" s="398"/>
      <c r="AN94" s="127"/>
      <c r="AO94" s="4"/>
      <c r="AP94" s="4">
        <f>IF(B86="yes",E94,0)</f>
        <v>0</v>
      </c>
      <c r="AQ94" s="4" t="s">
        <v>1904</v>
      </c>
      <c r="AR94" s="4"/>
      <c r="AS94" s="4"/>
      <c r="AT94" s="4"/>
      <c r="AU94" s="4"/>
      <c r="AV94" s="4"/>
      <c r="AW94" s="4"/>
      <c r="AX94" s="4"/>
      <c r="AY94" s="4"/>
      <c r="AZ94" s="4"/>
      <c r="BA94" s="4"/>
      <c r="BB94" s="4"/>
      <c r="BC94" s="4"/>
      <c r="BD94" s="4"/>
      <c r="BE94" s="4"/>
      <c r="BF94" s="4"/>
      <c r="BG94" s="4"/>
      <c r="BH94" s="4"/>
      <c r="BI94" s="4"/>
      <c r="BJ94" s="4"/>
      <c r="BK94" s="4"/>
      <c r="BL94" s="4"/>
      <c r="BM94" s="4"/>
    </row>
    <row r="95" spans="1:65" ht="12.75" customHeight="1">
      <c r="A95" s="43"/>
      <c r="B95" s="3"/>
      <c r="C95" s="3"/>
      <c r="D95" s="3"/>
      <c r="E95" s="435"/>
      <c r="F95" s="436"/>
      <c r="G95" s="436"/>
      <c r="H95" s="436"/>
      <c r="I95" s="436"/>
      <c r="J95" s="436"/>
      <c r="K95" s="436"/>
      <c r="L95" s="436"/>
      <c r="M95" s="436"/>
      <c r="N95" s="436"/>
      <c r="O95" s="436"/>
      <c r="P95" s="436"/>
      <c r="Q95" s="436"/>
      <c r="R95" s="436"/>
      <c r="S95" s="436"/>
      <c r="T95" s="436"/>
      <c r="U95" s="436"/>
      <c r="V95" s="436"/>
      <c r="W95" s="436"/>
      <c r="X95" s="436"/>
      <c r="Y95" s="436"/>
      <c r="Z95" s="436"/>
      <c r="AA95" s="436"/>
      <c r="AB95" s="436"/>
      <c r="AC95" s="436"/>
      <c r="AD95" s="436"/>
      <c r="AE95" s="437"/>
      <c r="AF95" s="437"/>
      <c r="AG95" s="437"/>
      <c r="AH95" s="437"/>
      <c r="AI95" s="437"/>
      <c r="AJ95" s="438"/>
      <c r="AK95" s="91"/>
      <c r="AL95" s="398"/>
      <c r="AM95" s="398"/>
      <c r="AN95" s="127"/>
      <c r="AO95" s="4"/>
      <c r="AP95" s="4"/>
      <c r="AQ95" s="4"/>
      <c r="AR95" s="4"/>
      <c r="AS95" s="4"/>
      <c r="AT95" s="4"/>
      <c r="AU95" s="4"/>
      <c r="AV95" s="4"/>
      <c r="AW95" s="4"/>
      <c r="AX95" s="4"/>
      <c r="AY95" s="4"/>
      <c r="AZ95" s="4"/>
      <c r="BA95" s="4"/>
      <c r="BB95" s="4"/>
      <c r="BC95" s="4"/>
      <c r="BD95" s="4"/>
      <c r="BE95" s="4"/>
      <c r="BF95" s="4"/>
      <c r="BG95" s="4"/>
      <c r="BH95" s="4"/>
      <c r="BI95" s="4"/>
      <c r="BJ95" s="4"/>
      <c r="BK95" s="4"/>
      <c r="BL95" s="4"/>
      <c r="BM95" s="4"/>
    </row>
    <row r="96" spans="1:65" ht="12.75" customHeight="1">
      <c r="A96" s="4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91"/>
      <c r="AF96" s="91"/>
      <c r="AG96" s="91"/>
      <c r="AH96" s="91"/>
      <c r="AI96" s="91"/>
      <c r="AJ96" s="91"/>
      <c r="AK96" s="91"/>
      <c r="AL96" s="398"/>
      <c r="AM96" s="398"/>
      <c r="AN96" s="127"/>
      <c r="AO96" s="4"/>
      <c r="AP96" s="4"/>
      <c r="AQ96" s="4"/>
      <c r="AR96" s="4"/>
      <c r="AS96" s="4"/>
      <c r="AT96" s="4"/>
      <c r="AU96" s="4"/>
      <c r="AV96" s="4"/>
      <c r="AW96" s="4"/>
      <c r="AX96" s="4"/>
      <c r="AY96" s="4"/>
      <c r="AZ96" s="4"/>
      <c r="BA96" s="4"/>
      <c r="BB96" s="4"/>
      <c r="BC96" s="4"/>
      <c r="BD96" s="4"/>
      <c r="BE96" s="4"/>
      <c r="BF96" s="4"/>
      <c r="BG96" s="4"/>
      <c r="BH96" s="4"/>
      <c r="BI96" s="4"/>
      <c r="BJ96" s="4"/>
      <c r="BK96" s="4"/>
      <c r="BL96" s="4"/>
      <c r="BM96" s="4"/>
    </row>
    <row r="97" spans="1:65" ht="12.75" customHeight="1">
      <c r="A97" s="409"/>
      <c r="B97" s="410"/>
      <c r="C97" s="410"/>
      <c r="D97" s="410"/>
      <c r="E97" s="410"/>
      <c r="F97" s="410"/>
      <c r="G97" s="411"/>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201"/>
      <c r="AJ97" s="201" t="s">
        <v>1945</v>
      </c>
      <c r="AK97" s="917">
        <f>MAX(AP83,AP94)</f>
        <v>20</v>
      </c>
      <c r="AL97" s="849"/>
      <c r="AM97" s="881"/>
      <c r="AN97" s="127"/>
      <c r="AO97" s="4"/>
      <c r="AP97" s="4"/>
      <c r="AQ97" s="4"/>
      <c r="AR97" s="4"/>
      <c r="AS97" s="4"/>
      <c r="AT97" s="4"/>
      <c r="AU97" s="4"/>
      <c r="AV97" s="4"/>
      <c r="AW97" s="4"/>
      <c r="AX97" s="4"/>
      <c r="AY97" s="4"/>
      <c r="AZ97" s="4"/>
      <c r="BA97" s="4"/>
      <c r="BB97" s="4"/>
      <c r="BC97" s="4"/>
      <c r="BD97" s="4"/>
      <c r="BE97" s="4"/>
      <c r="BF97" s="4"/>
      <c r="BG97" s="4"/>
      <c r="BH97" s="4"/>
      <c r="BI97" s="4"/>
      <c r="BJ97" s="4"/>
      <c r="BK97" s="4"/>
      <c r="BL97" s="4"/>
      <c r="BM97" s="4"/>
    </row>
    <row r="98" spans="1:65" ht="12.75" customHeight="1">
      <c r="A98" s="413"/>
      <c r="B98" s="414"/>
      <c r="C98" s="415"/>
      <c r="D98" s="415"/>
      <c r="E98" s="415"/>
      <c r="F98" s="415"/>
      <c r="G98" s="415"/>
      <c r="H98" s="415"/>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c r="AJ98" s="415"/>
      <c r="AK98" s="415"/>
      <c r="AL98" s="415"/>
      <c r="AM98" s="416"/>
      <c r="AN98" s="127"/>
      <c r="AO98" s="4"/>
      <c r="AP98" s="4"/>
      <c r="AQ98" s="4"/>
      <c r="AR98" s="4"/>
      <c r="AS98" s="4"/>
      <c r="AT98" s="4"/>
      <c r="AU98" s="4"/>
      <c r="AV98" s="4"/>
      <c r="AW98" s="4"/>
      <c r="AX98" s="4"/>
      <c r="AY98" s="4"/>
      <c r="AZ98" s="4"/>
      <c r="BA98" s="4"/>
      <c r="BB98" s="4"/>
      <c r="BC98" s="4"/>
      <c r="BD98" s="4"/>
      <c r="BE98" s="4"/>
      <c r="BF98" s="4"/>
      <c r="BG98" s="4"/>
      <c r="BH98" s="4"/>
      <c r="BI98" s="4"/>
      <c r="BJ98" s="4"/>
      <c r="BK98" s="4"/>
      <c r="BL98" s="4"/>
      <c r="BM98" s="4"/>
    </row>
    <row r="99" spans="1:65" ht="12.75" customHeight="1">
      <c r="A99" s="4"/>
      <c r="B99" s="417"/>
      <c r="C99" s="7"/>
      <c r="D99" s="7"/>
      <c r="E99" s="7"/>
      <c r="F99" s="7"/>
      <c r="G99" s="7"/>
      <c r="H99" s="7"/>
      <c r="I99" s="418"/>
      <c r="J99" s="418"/>
      <c r="K99" s="418"/>
      <c r="L99" s="418"/>
      <c r="M99" s="418"/>
      <c r="N99" s="418"/>
      <c r="O99" s="418"/>
      <c r="P99" s="418"/>
      <c r="Q99" s="418"/>
      <c r="R99" s="4"/>
      <c r="S99" s="3"/>
      <c r="T99" s="3"/>
      <c r="U99" s="3"/>
      <c r="V99" s="3"/>
      <c r="W99" s="3"/>
      <c r="X99" s="3"/>
      <c r="Y99" s="3"/>
      <c r="Z99" s="3"/>
      <c r="AA99" s="3"/>
      <c r="AB99" s="3"/>
      <c r="AC99" s="3"/>
      <c r="AD99" s="3"/>
      <c r="AE99" s="3"/>
      <c r="AF99" s="4"/>
      <c r="AG99" s="3"/>
      <c r="AH99" s="3"/>
      <c r="AI99" s="3"/>
      <c r="AJ99" s="3"/>
      <c r="AK99" s="74"/>
      <c r="AL99" s="74"/>
      <c r="AM99" s="74"/>
      <c r="AN99" s="127"/>
      <c r="AO99" s="4"/>
      <c r="AP99" s="4"/>
      <c r="AQ99" s="4"/>
      <c r="AR99" s="4"/>
      <c r="AS99" s="4"/>
      <c r="AT99" s="4"/>
      <c r="AU99" s="4"/>
      <c r="AV99" s="4"/>
      <c r="AW99" s="4"/>
      <c r="AX99" s="4"/>
      <c r="AY99" s="4"/>
      <c r="AZ99" s="4"/>
      <c r="BA99" s="4"/>
      <c r="BB99" s="4"/>
      <c r="BC99" s="4"/>
      <c r="BD99" s="4"/>
      <c r="BE99" s="4"/>
      <c r="BF99" s="4"/>
      <c r="BG99" s="4"/>
      <c r="BH99" s="4"/>
      <c r="BI99" s="4"/>
      <c r="BJ99" s="4"/>
      <c r="BK99" s="4"/>
      <c r="BL99" s="4"/>
      <c r="BM99" s="4"/>
    </row>
    <row r="100" spans="1:65" ht="12.75" customHeight="1">
      <c r="A100" s="43" t="s">
        <v>1946</v>
      </c>
      <c r="B100" s="3" t="s">
        <v>1947</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1281" t="s">
        <v>1921</v>
      </c>
      <c r="AF100" s="832"/>
      <c r="AG100" s="832"/>
      <c r="AH100" s="832"/>
      <c r="AI100" s="832"/>
      <c r="AJ100" s="832"/>
      <c r="AK100" s="832"/>
      <c r="AL100" s="398"/>
      <c r="AM100" s="398"/>
      <c r="AN100" s="127"/>
      <c r="AO100" s="4" t="str">
        <f>Application!B728</f>
        <v>1 Bedroom</v>
      </c>
      <c r="AP100" s="4"/>
      <c r="AQ100" s="86">
        <f>Application!O728</f>
        <v>196</v>
      </c>
      <c r="AR100" s="4"/>
      <c r="AS100" s="4"/>
      <c r="AT100" s="4"/>
      <c r="AU100" s="4"/>
      <c r="AV100" s="4"/>
      <c r="AW100" s="4"/>
      <c r="AX100" s="4"/>
      <c r="AY100" s="4"/>
      <c r="AZ100" s="4"/>
      <c r="BA100" s="4"/>
      <c r="BB100" s="4"/>
      <c r="BC100" s="4"/>
      <c r="BD100" s="4"/>
      <c r="BE100" s="4"/>
      <c r="BF100" s="4"/>
      <c r="BG100" s="4"/>
      <c r="BH100" s="4"/>
      <c r="BI100" s="4"/>
      <c r="BJ100" s="4"/>
      <c r="BK100" s="4"/>
      <c r="BL100" s="4"/>
      <c r="BM100" s="4"/>
    </row>
    <row r="101" spans="1:65" ht="12.75" customHeight="1">
      <c r="A101" s="398"/>
      <c r="B101" s="3" t="s">
        <v>1937</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91"/>
      <c r="AF101" s="91"/>
      <c r="AG101" s="91"/>
      <c r="AH101" s="91"/>
      <c r="AI101" s="91"/>
      <c r="AJ101" s="91"/>
      <c r="AK101" s="398"/>
      <c r="AL101" s="398"/>
      <c r="AM101" s="398"/>
      <c r="AN101" s="127"/>
      <c r="AO101" s="4" t="str">
        <f>Application!B729</f>
        <v>1 Bedroom</v>
      </c>
      <c r="AP101" s="4"/>
      <c r="AQ101" s="86">
        <f>Application!O729</f>
        <v>196</v>
      </c>
      <c r="AR101" s="4"/>
      <c r="AS101" s="4"/>
      <c r="AT101" s="4"/>
      <c r="AU101" s="4"/>
      <c r="AV101" s="4"/>
      <c r="AW101" s="4"/>
      <c r="AX101" s="4"/>
      <c r="AY101" s="4"/>
      <c r="AZ101" s="4"/>
      <c r="BA101" s="4"/>
      <c r="BB101" s="4"/>
      <c r="BC101" s="4"/>
      <c r="BD101" s="4"/>
      <c r="BE101" s="4"/>
      <c r="BF101" s="4"/>
      <c r="BG101" s="4"/>
      <c r="BH101" s="4"/>
      <c r="BI101" s="4"/>
      <c r="BJ101" s="4"/>
      <c r="BK101" s="4"/>
      <c r="BL101" s="4"/>
      <c r="BM101" s="4"/>
    </row>
    <row r="102" spans="1:65" ht="12.75" customHeight="1">
      <c r="A102" s="398"/>
      <c r="B102" s="3"/>
      <c r="C102" s="3"/>
      <c r="D102" s="3"/>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398"/>
      <c r="AL102" s="398"/>
      <c r="AM102" s="398"/>
      <c r="AN102" s="127"/>
      <c r="AO102" s="4" t="str">
        <f>Application!B730</f>
        <v>2 Bedrooms</v>
      </c>
      <c r="AP102" s="4"/>
      <c r="AQ102" s="86">
        <f>Application!O730</f>
        <v>236</v>
      </c>
      <c r="AR102" s="4"/>
      <c r="AS102" s="4"/>
      <c r="AT102" s="4"/>
      <c r="AU102" s="4"/>
      <c r="AV102" s="4"/>
      <c r="AW102" s="4"/>
      <c r="AX102" s="4"/>
      <c r="AY102" s="4"/>
      <c r="AZ102" s="4"/>
      <c r="BA102" s="4"/>
      <c r="BB102" s="4"/>
      <c r="BC102" s="4"/>
      <c r="BD102" s="4"/>
      <c r="BE102" s="4"/>
      <c r="BF102" s="4"/>
      <c r="BG102" s="4"/>
      <c r="BH102" s="4"/>
      <c r="BI102" s="4"/>
      <c r="BJ102" s="4"/>
      <c r="BK102" s="4"/>
      <c r="BL102" s="4"/>
      <c r="BM102" s="4"/>
    </row>
    <row r="103" spans="1:65" ht="12.75" customHeight="1">
      <c r="A103" s="398"/>
      <c r="B103" s="890" t="s">
        <v>864</v>
      </c>
      <c r="C103" s="891"/>
      <c r="D103" s="403" t="s">
        <v>1923</v>
      </c>
      <c r="E103" s="1289" t="s">
        <v>1948</v>
      </c>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90"/>
      <c r="AK103" s="398"/>
      <c r="AL103" s="398"/>
      <c r="AM103" s="398"/>
      <c r="AN103" s="127"/>
      <c r="AO103" s="4" t="str">
        <f>Application!B731</f>
        <v>3 Bedrooms</v>
      </c>
      <c r="AP103" s="4"/>
      <c r="AQ103" s="86">
        <f>Application!O731</f>
        <v>272</v>
      </c>
      <c r="AR103" s="4"/>
      <c r="AS103" s="4"/>
      <c r="AT103" s="4"/>
      <c r="AU103" s="4" t="s">
        <v>1949</v>
      </c>
      <c r="AV103" s="11" t="s">
        <v>1950</v>
      </c>
      <c r="AW103" s="4" t="s">
        <v>1951</v>
      </c>
      <c r="AX103" s="4"/>
      <c r="AY103" s="4"/>
      <c r="AZ103" s="4"/>
      <c r="BA103" s="4"/>
      <c r="BB103" s="4"/>
      <c r="BC103" s="4"/>
      <c r="BD103" s="4"/>
      <c r="BE103" s="4"/>
      <c r="BF103" s="4"/>
      <c r="BG103" s="4"/>
      <c r="BH103" s="4"/>
      <c r="BI103" s="4"/>
      <c r="BJ103" s="4"/>
      <c r="BK103" s="4"/>
      <c r="BL103" s="4"/>
      <c r="BM103" s="4"/>
    </row>
    <row r="104" spans="1:65" ht="12.75" customHeight="1">
      <c r="A104" s="398"/>
      <c r="B104" s="3"/>
      <c r="C104" s="3"/>
      <c r="D104" s="3"/>
      <c r="E104" s="1291"/>
      <c r="F104" s="832"/>
      <c r="G104" s="832"/>
      <c r="H104" s="832"/>
      <c r="I104" s="832"/>
      <c r="J104" s="832"/>
      <c r="K104" s="832"/>
      <c r="L104" s="832"/>
      <c r="M104" s="832"/>
      <c r="N104" s="832"/>
      <c r="O104" s="832"/>
      <c r="P104" s="832"/>
      <c r="Q104" s="832"/>
      <c r="R104" s="832"/>
      <c r="S104" s="832"/>
      <c r="T104" s="832"/>
      <c r="U104" s="832"/>
      <c r="V104" s="832"/>
      <c r="W104" s="832"/>
      <c r="X104" s="832"/>
      <c r="Y104" s="832"/>
      <c r="Z104" s="832"/>
      <c r="AA104" s="832"/>
      <c r="AB104" s="832"/>
      <c r="AC104" s="832"/>
      <c r="AD104" s="832"/>
      <c r="AE104" s="832"/>
      <c r="AF104" s="832"/>
      <c r="AG104" s="832"/>
      <c r="AH104" s="832"/>
      <c r="AI104" s="832"/>
      <c r="AJ104" s="1257"/>
      <c r="AK104" s="398"/>
      <c r="AL104" s="398"/>
      <c r="AM104" s="398"/>
      <c r="AN104" s="127"/>
      <c r="AO104" s="4" t="str">
        <f>Application!B732</f>
        <v>1 Bedroom</v>
      </c>
      <c r="AP104" s="4"/>
      <c r="AQ104" s="86">
        <f>Application!O732</f>
        <v>393</v>
      </c>
      <c r="AR104" s="4"/>
      <c r="AS104" s="4"/>
      <c r="AT104" s="4"/>
      <c r="AU104" s="167" t="str">
        <f>E112</f>
        <v>Studio/SRO</v>
      </c>
      <c r="AV104" s="4">
        <f t="array" ref="AV104">SUM(IF(Application!B728:F752="SRO/Studio",Application!G728:J752))</f>
        <v>0</v>
      </c>
      <c r="AW104" s="84">
        <f>AV104/AV110</f>
        <v>0</v>
      </c>
      <c r="AX104" s="4"/>
      <c r="AY104" s="4"/>
      <c r="AZ104" s="4"/>
      <c r="BA104" s="4"/>
      <c r="BB104" s="4"/>
      <c r="BC104" s="4"/>
      <c r="BD104" s="4"/>
      <c r="BE104" s="4"/>
      <c r="BF104" s="4"/>
      <c r="BG104" s="4"/>
      <c r="BH104" s="4"/>
      <c r="BI104" s="4"/>
      <c r="BJ104" s="4"/>
      <c r="BK104" s="4"/>
      <c r="BL104" s="4"/>
      <c r="BM104" s="4"/>
    </row>
    <row r="105" spans="1:65" ht="12.75" customHeight="1">
      <c r="A105" s="398"/>
      <c r="B105" s="3"/>
      <c r="C105" s="3"/>
      <c r="D105" s="3"/>
      <c r="E105" s="1291"/>
      <c r="F105" s="832"/>
      <c r="G105" s="832"/>
      <c r="H105" s="832"/>
      <c r="I105" s="832"/>
      <c r="J105" s="832"/>
      <c r="K105" s="832"/>
      <c r="L105" s="832"/>
      <c r="M105" s="832"/>
      <c r="N105" s="832"/>
      <c r="O105" s="832"/>
      <c r="P105" s="832"/>
      <c r="Q105" s="832"/>
      <c r="R105" s="832"/>
      <c r="S105" s="832"/>
      <c r="T105" s="832"/>
      <c r="U105" s="832"/>
      <c r="V105" s="832"/>
      <c r="W105" s="832"/>
      <c r="X105" s="832"/>
      <c r="Y105" s="832"/>
      <c r="Z105" s="832"/>
      <c r="AA105" s="832"/>
      <c r="AB105" s="832"/>
      <c r="AC105" s="832"/>
      <c r="AD105" s="832"/>
      <c r="AE105" s="832"/>
      <c r="AF105" s="832"/>
      <c r="AG105" s="832"/>
      <c r="AH105" s="832"/>
      <c r="AI105" s="832"/>
      <c r="AJ105" s="1257"/>
      <c r="AK105" s="398"/>
      <c r="AL105" s="398"/>
      <c r="AM105" s="398"/>
      <c r="AN105" s="127"/>
      <c r="AO105" s="4" t="str">
        <f>Application!B733</f>
        <v>1 Bedroom</v>
      </c>
      <c r="AP105" s="4"/>
      <c r="AQ105" s="86">
        <f>Application!O733</f>
        <v>393</v>
      </c>
      <c r="AR105" s="4"/>
      <c r="AS105" s="4"/>
      <c r="AT105" s="4"/>
      <c r="AU105" s="167" t="str">
        <f>J112</f>
        <v>1-bedroom</v>
      </c>
      <c r="AV105" s="4">
        <f t="array" ref="AV105">SUM(IF(Application!B728:F752="1 Bedroom",Application!G728:J752))</f>
        <v>44</v>
      </c>
      <c r="AW105" s="84">
        <f>AV105/AV110</f>
        <v>0.5641025641025641</v>
      </c>
      <c r="AX105" s="4"/>
      <c r="AY105" s="4"/>
      <c r="AZ105" s="4"/>
      <c r="BA105" s="4"/>
      <c r="BB105" s="4"/>
      <c r="BC105" s="4"/>
      <c r="BD105" s="4"/>
      <c r="BE105" s="4"/>
      <c r="BF105" s="4"/>
      <c r="BG105" s="4"/>
      <c r="BH105" s="4"/>
      <c r="BI105" s="4"/>
      <c r="BJ105" s="4"/>
      <c r="BK105" s="4"/>
      <c r="BL105" s="4"/>
      <c r="BM105" s="4"/>
    </row>
    <row r="106" spans="1:65" ht="12.75" customHeight="1">
      <c r="A106" s="398"/>
      <c r="B106" s="3"/>
      <c r="C106" s="3"/>
      <c r="D106" s="3"/>
      <c r="E106" s="1291"/>
      <c r="F106" s="832"/>
      <c r="G106" s="832"/>
      <c r="H106" s="832"/>
      <c r="I106" s="832"/>
      <c r="J106" s="832"/>
      <c r="K106" s="832"/>
      <c r="L106" s="832"/>
      <c r="M106" s="832"/>
      <c r="N106" s="832"/>
      <c r="O106" s="832"/>
      <c r="P106" s="832"/>
      <c r="Q106" s="832"/>
      <c r="R106" s="832"/>
      <c r="S106" s="832"/>
      <c r="T106" s="832"/>
      <c r="U106" s="832"/>
      <c r="V106" s="832"/>
      <c r="W106" s="832"/>
      <c r="X106" s="832"/>
      <c r="Y106" s="832"/>
      <c r="Z106" s="832"/>
      <c r="AA106" s="832"/>
      <c r="AB106" s="832"/>
      <c r="AC106" s="832"/>
      <c r="AD106" s="832"/>
      <c r="AE106" s="832"/>
      <c r="AF106" s="832"/>
      <c r="AG106" s="832"/>
      <c r="AH106" s="832"/>
      <c r="AI106" s="832"/>
      <c r="AJ106" s="1257"/>
      <c r="AK106" s="398"/>
      <c r="AL106" s="398"/>
      <c r="AM106" s="398"/>
      <c r="AN106" s="127"/>
      <c r="AO106" s="4" t="str">
        <f>Application!B734</f>
        <v>1 Bedroom</v>
      </c>
      <c r="AP106" s="4"/>
      <c r="AQ106" s="86">
        <f>Application!O734</f>
        <v>787</v>
      </c>
      <c r="AR106" s="4"/>
      <c r="AS106" s="4"/>
      <c r="AT106" s="4"/>
      <c r="AU106" s="167" t="str">
        <f>O112</f>
        <v>2-bedroom</v>
      </c>
      <c r="AV106" s="4">
        <f t="array" ref="AV106">SUM(IF(Application!B728:F752="2 Bedrooms",Application!G728:J752))</f>
        <v>17</v>
      </c>
      <c r="AW106" s="84">
        <f>AV106/AV110</f>
        <v>0.21794871794871795</v>
      </c>
      <c r="AX106" s="4"/>
      <c r="AY106" s="4"/>
      <c r="AZ106" s="4"/>
      <c r="BA106" s="4"/>
      <c r="BB106" s="4"/>
      <c r="BC106" s="4"/>
      <c r="BD106" s="4"/>
      <c r="BE106" s="4"/>
      <c r="BF106" s="4"/>
      <c r="BG106" s="4"/>
      <c r="BH106" s="4"/>
      <c r="BI106" s="4"/>
      <c r="BJ106" s="4"/>
      <c r="BK106" s="4"/>
      <c r="BL106" s="4"/>
      <c r="BM106" s="4"/>
    </row>
    <row r="107" spans="1:65" ht="12.75" customHeight="1">
      <c r="A107" s="398"/>
      <c r="B107" s="3"/>
      <c r="C107" s="3"/>
      <c r="D107" s="3"/>
      <c r="E107" s="1291"/>
      <c r="F107" s="832"/>
      <c r="G107" s="832"/>
      <c r="H107" s="832"/>
      <c r="I107" s="832"/>
      <c r="J107" s="832"/>
      <c r="K107" s="832"/>
      <c r="L107" s="832"/>
      <c r="M107" s="832"/>
      <c r="N107" s="832"/>
      <c r="O107" s="832"/>
      <c r="P107" s="832"/>
      <c r="Q107" s="832"/>
      <c r="R107" s="832"/>
      <c r="S107" s="832"/>
      <c r="T107" s="832"/>
      <c r="U107" s="832"/>
      <c r="V107" s="832"/>
      <c r="W107" s="832"/>
      <c r="X107" s="832"/>
      <c r="Y107" s="832"/>
      <c r="Z107" s="832"/>
      <c r="AA107" s="832"/>
      <c r="AB107" s="832"/>
      <c r="AC107" s="832"/>
      <c r="AD107" s="832"/>
      <c r="AE107" s="832"/>
      <c r="AF107" s="832"/>
      <c r="AG107" s="832"/>
      <c r="AH107" s="832"/>
      <c r="AI107" s="832"/>
      <c r="AJ107" s="1257"/>
      <c r="AK107" s="398"/>
      <c r="AL107" s="398"/>
      <c r="AM107" s="398"/>
      <c r="AN107" s="127"/>
      <c r="AO107" s="4" t="str">
        <f>Application!B735</f>
        <v>2 Bedrooms</v>
      </c>
      <c r="AP107" s="4"/>
      <c r="AQ107" s="86">
        <f>Application!O735</f>
        <v>945</v>
      </c>
      <c r="AR107" s="4"/>
      <c r="AS107" s="4"/>
      <c r="AT107" s="4"/>
      <c r="AU107" s="167" t="str">
        <f>T112</f>
        <v>3-bedroom</v>
      </c>
      <c r="AV107" s="4">
        <f t="array" ref="AV107">SUM(IF(Application!B728:F752="3 Bedrooms",Application!G728:J752))</f>
        <v>17</v>
      </c>
      <c r="AW107" s="84">
        <f>AV107/AV110</f>
        <v>0.21794871794871795</v>
      </c>
      <c r="AX107" s="4"/>
      <c r="AY107" s="4"/>
      <c r="AZ107" s="4"/>
      <c r="BA107" s="4"/>
      <c r="BB107" s="4"/>
      <c r="BC107" s="4"/>
      <c r="BD107" s="4"/>
      <c r="BE107" s="4"/>
      <c r="BF107" s="4"/>
      <c r="BG107" s="4"/>
      <c r="BH107" s="4"/>
      <c r="BI107" s="4"/>
      <c r="BJ107" s="4"/>
      <c r="BK107" s="4"/>
      <c r="BL107" s="4"/>
      <c r="BM107" s="4"/>
    </row>
    <row r="108" spans="1:65" ht="12.75" customHeight="1">
      <c r="A108" s="398"/>
      <c r="B108" s="3"/>
      <c r="C108" s="3"/>
      <c r="D108" s="3"/>
      <c r="E108" s="1291"/>
      <c r="F108" s="832"/>
      <c r="G108" s="832"/>
      <c r="H108" s="832"/>
      <c r="I108" s="832"/>
      <c r="J108" s="832"/>
      <c r="K108" s="832"/>
      <c r="L108" s="832"/>
      <c r="M108" s="832"/>
      <c r="N108" s="832"/>
      <c r="O108" s="832"/>
      <c r="P108" s="832"/>
      <c r="Q108" s="832"/>
      <c r="R108" s="832"/>
      <c r="S108" s="832"/>
      <c r="T108" s="832"/>
      <c r="U108" s="832"/>
      <c r="V108" s="832"/>
      <c r="W108" s="832"/>
      <c r="X108" s="832"/>
      <c r="Y108" s="832"/>
      <c r="Z108" s="832"/>
      <c r="AA108" s="832"/>
      <c r="AB108" s="832"/>
      <c r="AC108" s="832"/>
      <c r="AD108" s="832"/>
      <c r="AE108" s="832"/>
      <c r="AF108" s="832"/>
      <c r="AG108" s="832"/>
      <c r="AH108" s="832"/>
      <c r="AI108" s="832"/>
      <c r="AJ108" s="1257"/>
      <c r="AK108" s="398"/>
      <c r="AL108" s="398"/>
      <c r="AM108" s="398"/>
      <c r="AN108" s="127"/>
      <c r="AO108" s="4" t="str">
        <f>Application!B736</f>
        <v>3 Bedrooms</v>
      </c>
      <c r="AP108" s="4"/>
      <c r="AQ108" s="86">
        <f>Application!O736</f>
        <v>1090</v>
      </c>
      <c r="AR108" s="4"/>
      <c r="AS108" s="4"/>
      <c r="AT108" s="4"/>
      <c r="AU108" s="167" t="str">
        <f>Y112</f>
        <v>4-bedroom</v>
      </c>
      <c r="AV108" s="4">
        <f t="array" ref="AV108">SUM(IF(Application!B728:F752="4 Bedrooms",Application!G728:J752))</f>
        <v>0</v>
      </c>
      <c r="AW108" s="84">
        <f>AV108/AV110</f>
        <v>0</v>
      </c>
      <c r="AX108" s="4"/>
      <c r="AY108" s="4"/>
      <c r="AZ108" s="4"/>
      <c r="BA108" s="4"/>
      <c r="BB108" s="4"/>
      <c r="BC108" s="4"/>
      <c r="BD108" s="4"/>
      <c r="BE108" s="4"/>
      <c r="BF108" s="4"/>
      <c r="BG108" s="4"/>
      <c r="BH108" s="4"/>
      <c r="BI108" s="4"/>
      <c r="BJ108" s="4"/>
      <c r="BK108" s="4"/>
      <c r="BL108" s="4"/>
      <c r="BM108" s="4"/>
    </row>
    <row r="109" spans="1:65" ht="12.75" customHeight="1">
      <c r="A109" s="398"/>
      <c r="B109" s="3"/>
      <c r="C109" s="3"/>
      <c r="D109" s="3"/>
      <c r="E109" s="1291"/>
      <c r="F109" s="832"/>
      <c r="G109" s="832"/>
      <c r="H109" s="832"/>
      <c r="I109" s="832"/>
      <c r="J109" s="832"/>
      <c r="K109" s="832"/>
      <c r="L109" s="832"/>
      <c r="M109" s="832"/>
      <c r="N109" s="832"/>
      <c r="O109" s="832"/>
      <c r="P109" s="832"/>
      <c r="Q109" s="832"/>
      <c r="R109" s="832"/>
      <c r="S109" s="832"/>
      <c r="T109" s="832"/>
      <c r="U109" s="832"/>
      <c r="V109" s="832"/>
      <c r="W109" s="832"/>
      <c r="X109" s="832"/>
      <c r="Y109" s="832"/>
      <c r="Z109" s="832"/>
      <c r="AA109" s="832"/>
      <c r="AB109" s="832"/>
      <c r="AC109" s="832"/>
      <c r="AD109" s="832"/>
      <c r="AE109" s="832"/>
      <c r="AF109" s="832"/>
      <c r="AG109" s="832"/>
      <c r="AH109" s="832"/>
      <c r="AI109" s="832"/>
      <c r="AJ109" s="1257"/>
      <c r="AK109" s="398"/>
      <c r="AL109" s="398"/>
      <c r="AM109" s="398"/>
      <c r="AN109" s="127"/>
      <c r="AO109" s="4">
        <f>Application!B737</f>
        <v>0</v>
      </c>
      <c r="AP109" s="4"/>
      <c r="AQ109" s="86">
        <f>Application!O737</f>
        <v>0</v>
      </c>
      <c r="AR109" s="4"/>
      <c r="AS109" s="4"/>
      <c r="AT109" s="4"/>
      <c r="AU109" s="167" t="str">
        <f>AD112</f>
        <v>5-bedroom</v>
      </c>
      <c r="AV109" s="4">
        <f t="array" ref="AV109">SUM(IF(Application!B728:F752="5 Bedrooms",Application!G728:J752))</f>
        <v>0</v>
      </c>
      <c r="AW109" s="84">
        <f>AV109/AV110</f>
        <v>0</v>
      </c>
      <c r="AX109" s="4"/>
      <c r="AY109" s="4"/>
      <c r="AZ109" s="4"/>
      <c r="BA109" s="4"/>
      <c r="BB109" s="4"/>
      <c r="BC109" s="4"/>
      <c r="BD109" s="4"/>
      <c r="BE109" s="4"/>
      <c r="BF109" s="4"/>
      <c r="BG109" s="4"/>
      <c r="BH109" s="4"/>
      <c r="BI109" s="4"/>
      <c r="BJ109" s="4"/>
      <c r="BK109" s="4"/>
      <c r="BL109" s="4"/>
      <c r="BM109" s="4"/>
    </row>
    <row r="110" spans="1:65" ht="12.75" customHeight="1">
      <c r="A110" s="398"/>
      <c r="B110" s="3"/>
      <c r="C110" s="3"/>
      <c r="D110" s="3"/>
      <c r="E110" s="1291"/>
      <c r="F110" s="832"/>
      <c r="G110" s="832"/>
      <c r="H110" s="832"/>
      <c r="I110" s="832"/>
      <c r="J110" s="832"/>
      <c r="K110" s="832"/>
      <c r="L110" s="832"/>
      <c r="M110" s="832"/>
      <c r="N110" s="832"/>
      <c r="O110" s="832"/>
      <c r="P110" s="832"/>
      <c r="Q110" s="832"/>
      <c r="R110" s="832"/>
      <c r="S110" s="832"/>
      <c r="T110" s="832"/>
      <c r="U110" s="832"/>
      <c r="V110" s="832"/>
      <c r="W110" s="832"/>
      <c r="X110" s="832"/>
      <c r="Y110" s="832"/>
      <c r="Z110" s="832"/>
      <c r="AA110" s="832"/>
      <c r="AB110" s="832"/>
      <c r="AC110" s="832"/>
      <c r="AD110" s="832"/>
      <c r="AE110" s="832"/>
      <c r="AF110" s="832"/>
      <c r="AG110" s="832"/>
      <c r="AH110" s="832"/>
      <c r="AI110" s="832"/>
      <c r="AJ110" s="1257"/>
      <c r="AK110" s="398"/>
      <c r="AL110" s="398"/>
      <c r="AM110" s="398"/>
      <c r="AN110" s="127"/>
      <c r="AO110" s="4">
        <f>Application!B738</f>
        <v>0</v>
      </c>
      <c r="AP110" s="4"/>
      <c r="AQ110" s="86">
        <f>Application!O738</f>
        <v>0</v>
      </c>
      <c r="AR110" s="4"/>
      <c r="AS110" s="4"/>
      <c r="AT110" s="4"/>
      <c r="AU110" s="4"/>
      <c r="AV110" s="4">
        <f t="shared" ref="AV110:AW110" si="0">SUM(AV104:AV109)</f>
        <v>78</v>
      </c>
      <c r="AW110" s="84">
        <f t="shared" si="0"/>
        <v>1</v>
      </c>
      <c r="AX110" s="4"/>
      <c r="AY110" s="4"/>
      <c r="AZ110" s="4"/>
      <c r="BA110" s="4"/>
      <c r="BB110" s="4"/>
      <c r="BC110" s="4"/>
      <c r="BD110" s="4"/>
      <c r="BE110" s="4"/>
      <c r="BF110" s="4"/>
      <c r="BG110" s="4"/>
      <c r="BH110" s="4"/>
      <c r="BI110" s="4"/>
      <c r="BJ110" s="4"/>
      <c r="BK110" s="4"/>
      <c r="BL110" s="4"/>
      <c r="BM110" s="4"/>
    </row>
    <row r="111" spans="1:65" ht="12.75" customHeight="1">
      <c r="A111" s="398"/>
      <c r="B111" s="3"/>
      <c r="C111" s="3"/>
      <c r="D111" s="3"/>
      <c r="E111" s="439"/>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407"/>
      <c r="AK111" s="398"/>
      <c r="AL111" s="398"/>
      <c r="AM111" s="398"/>
      <c r="AN111" s="127"/>
      <c r="AO111" s="4">
        <f>Application!B739</f>
        <v>0</v>
      </c>
      <c r="AP111" s="4"/>
      <c r="AQ111" s="86">
        <f>Application!O739</f>
        <v>0</v>
      </c>
      <c r="AR111" s="4"/>
      <c r="AS111" s="4"/>
      <c r="AT111" s="4"/>
      <c r="AU111" s="4"/>
      <c r="AV111" s="4"/>
      <c r="AW111" s="4"/>
      <c r="AX111" s="4"/>
      <c r="AY111" s="4"/>
      <c r="AZ111" s="4"/>
      <c r="BA111" s="4"/>
      <c r="BB111" s="4"/>
      <c r="BC111" s="4"/>
      <c r="BD111" s="4"/>
      <c r="BE111" s="4"/>
      <c r="BF111" s="4"/>
      <c r="BG111" s="4"/>
      <c r="BH111" s="4"/>
      <c r="BI111" s="4"/>
      <c r="BJ111" s="4"/>
      <c r="BK111" s="4"/>
      <c r="BL111" s="4"/>
      <c r="BM111" s="4"/>
    </row>
    <row r="112" spans="1:65" ht="12.75" customHeight="1">
      <c r="A112" s="398"/>
      <c r="B112" s="3"/>
      <c r="C112" s="398"/>
      <c r="D112" s="398"/>
      <c r="E112" s="1282" t="s">
        <v>1952</v>
      </c>
      <c r="F112" s="893"/>
      <c r="G112" s="893"/>
      <c r="H112" s="893"/>
      <c r="I112" s="6"/>
      <c r="J112" s="1288" t="s">
        <v>1953</v>
      </c>
      <c r="K112" s="893"/>
      <c r="L112" s="893"/>
      <c r="M112" s="893"/>
      <c r="N112" s="6"/>
      <c r="O112" s="1288" t="s">
        <v>1954</v>
      </c>
      <c r="P112" s="893"/>
      <c r="Q112" s="893"/>
      <c r="R112" s="893"/>
      <c r="S112" s="6"/>
      <c r="T112" s="1288" t="s">
        <v>1955</v>
      </c>
      <c r="U112" s="893"/>
      <c r="V112" s="893"/>
      <c r="W112" s="893"/>
      <c r="X112" s="6"/>
      <c r="Y112" s="1288" t="s">
        <v>1956</v>
      </c>
      <c r="Z112" s="893"/>
      <c r="AA112" s="893"/>
      <c r="AB112" s="893"/>
      <c r="AC112" s="6"/>
      <c r="AD112" s="1288" t="s">
        <v>1957</v>
      </c>
      <c r="AE112" s="893"/>
      <c r="AF112" s="893"/>
      <c r="AG112" s="893"/>
      <c r="AH112" s="6"/>
      <c r="AI112" s="6"/>
      <c r="AJ112" s="433"/>
      <c r="AK112" s="398"/>
      <c r="AL112" s="398"/>
      <c r="AM112" s="398"/>
      <c r="AN112" s="127"/>
      <c r="AO112" s="4">
        <f>Application!B740</f>
        <v>0</v>
      </c>
      <c r="AP112" s="4"/>
      <c r="AQ112" s="86">
        <f>Application!O740</f>
        <v>0</v>
      </c>
      <c r="AR112" s="4"/>
      <c r="AS112" s="4"/>
      <c r="AT112" s="4"/>
      <c r="AU112" s="4"/>
      <c r="AV112" s="4"/>
      <c r="AW112" s="4"/>
      <c r="AX112" s="4"/>
      <c r="AY112" s="4"/>
      <c r="AZ112" s="4"/>
      <c r="BA112" s="4"/>
      <c r="BB112" s="4"/>
      <c r="BC112" s="4"/>
      <c r="BD112" s="4"/>
      <c r="BE112" s="4"/>
      <c r="BF112" s="4"/>
      <c r="BG112" s="4"/>
      <c r="BH112" s="4"/>
      <c r="BI112" s="4"/>
      <c r="BJ112" s="4"/>
      <c r="BK112" s="4"/>
      <c r="BL112" s="4"/>
      <c r="BM112" s="4"/>
    </row>
    <row r="113" spans="1:65" ht="12.75" customHeight="1">
      <c r="A113" s="398"/>
      <c r="B113" s="3"/>
      <c r="C113" s="398"/>
      <c r="D113" s="398"/>
      <c r="E113" s="440"/>
      <c r="F113" s="441"/>
      <c r="G113" s="441"/>
      <c r="H113" s="441"/>
      <c r="I113" s="6"/>
      <c r="J113" s="441"/>
      <c r="K113" s="441"/>
      <c r="L113" s="441"/>
      <c r="M113" s="441"/>
      <c r="N113" s="6"/>
      <c r="O113" s="441"/>
      <c r="P113" s="441"/>
      <c r="Q113" s="441"/>
      <c r="R113" s="441"/>
      <c r="S113" s="6"/>
      <c r="T113" s="441"/>
      <c r="U113" s="441"/>
      <c r="V113" s="441"/>
      <c r="W113" s="441"/>
      <c r="X113" s="6"/>
      <c r="Y113" s="441"/>
      <c r="Z113" s="441"/>
      <c r="AA113" s="441"/>
      <c r="AB113" s="441"/>
      <c r="AC113" s="6"/>
      <c r="AD113" s="441"/>
      <c r="AE113" s="441"/>
      <c r="AF113" s="441"/>
      <c r="AG113" s="441"/>
      <c r="AH113" s="6"/>
      <c r="AI113" s="6"/>
      <c r="AJ113" s="433"/>
      <c r="AK113" s="398"/>
      <c r="AL113" s="398"/>
      <c r="AM113" s="398"/>
      <c r="AN113" s="127"/>
      <c r="AO113" s="4">
        <f>Application!B741</f>
        <v>0</v>
      </c>
      <c r="AP113" s="4"/>
      <c r="AQ113" s="86">
        <f>Application!O741</f>
        <v>0</v>
      </c>
      <c r="AR113" s="4"/>
      <c r="AS113" s="4"/>
      <c r="AT113" s="4"/>
      <c r="AU113" s="4"/>
      <c r="AV113" s="4"/>
      <c r="AW113" s="4"/>
      <c r="AX113" s="4"/>
      <c r="AY113" s="4"/>
      <c r="AZ113" s="4"/>
      <c r="BA113" s="4"/>
      <c r="BB113" s="4"/>
      <c r="BC113" s="4"/>
      <c r="BD113" s="4"/>
      <c r="BE113" s="4"/>
      <c r="BF113" s="4"/>
      <c r="BG113" s="4"/>
      <c r="BH113" s="4"/>
      <c r="BI113" s="4"/>
      <c r="BJ113" s="4"/>
      <c r="BK113" s="4"/>
      <c r="BL113" s="4"/>
      <c r="BM113" s="4"/>
    </row>
    <row r="114" spans="1:65" ht="12.75" customHeight="1">
      <c r="A114" s="398"/>
      <c r="B114" s="3"/>
      <c r="C114" s="398"/>
      <c r="D114" s="398"/>
      <c r="E114" s="442" t="s">
        <v>1958</v>
      </c>
      <c r="F114" s="441"/>
      <c r="G114" s="441"/>
      <c r="H114" s="441"/>
      <c r="I114" s="6"/>
      <c r="J114" s="441"/>
      <c r="K114" s="441"/>
      <c r="L114" s="441"/>
      <c r="M114" s="441"/>
      <c r="N114" s="6"/>
      <c r="O114" s="441"/>
      <c r="P114" s="441"/>
      <c r="Q114" s="441"/>
      <c r="R114" s="441"/>
      <c r="S114" s="6"/>
      <c r="T114" s="441"/>
      <c r="U114" s="441"/>
      <c r="V114" s="441"/>
      <c r="W114" s="441"/>
      <c r="X114" s="6"/>
      <c r="Y114" s="441"/>
      <c r="Z114" s="441"/>
      <c r="AA114" s="441"/>
      <c r="AB114" s="441"/>
      <c r="AC114" s="6"/>
      <c r="AD114" s="441"/>
      <c r="AE114" s="441"/>
      <c r="AF114" s="441"/>
      <c r="AG114" s="441"/>
      <c r="AH114" s="6"/>
      <c r="AI114" s="6"/>
      <c r="AJ114" s="433"/>
      <c r="AK114" s="398"/>
      <c r="AL114" s="398"/>
      <c r="AM114" s="398"/>
      <c r="AN114" s="127"/>
      <c r="AO114" s="4">
        <f>Application!B742</f>
        <v>0</v>
      </c>
      <c r="AP114" s="4"/>
      <c r="AQ114" s="86">
        <f>Application!O742</f>
        <v>0</v>
      </c>
      <c r="AR114" s="4"/>
      <c r="AS114" s="4"/>
      <c r="AT114" s="4"/>
      <c r="AU114" s="4"/>
      <c r="AV114" s="4"/>
      <c r="AW114" s="4"/>
      <c r="AX114" s="4"/>
      <c r="AY114" s="4"/>
      <c r="AZ114" s="4"/>
      <c r="BA114" s="4"/>
      <c r="BB114" s="4"/>
      <c r="BC114" s="4"/>
      <c r="BD114" s="4"/>
      <c r="BE114" s="4"/>
      <c r="BF114" s="4"/>
      <c r="BG114" s="4"/>
      <c r="BH114" s="4"/>
      <c r="BI114" s="4"/>
      <c r="BJ114" s="4"/>
      <c r="BK114" s="4"/>
      <c r="BL114" s="4"/>
      <c r="BM114" s="4"/>
    </row>
    <row r="115" spans="1:65" ht="12.75" customHeight="1">
      <c r="A115" s="398"/>
      <c r="B115" s="3"/>
      <c r="C115" s="398"/>
      <c r="D115" s="398"/>
      <c r="E115" s="1285"/>
      <c r="F115" s="895"/>
      <c r="G115" s="895"/>
      <c r="H115" s="891"/>
      <c r="I115" s="443"/>
      <c r="J115" s="1286">
        <v>881</v>
      </c>
      <c r="K115" s="895"/>
      <c r="L115" s="895"/>
      <c r="M115" s="891"/>
      <c r="N115" s="443"/>
      <c r="O115" s="1286">
        <v>1303</v>
      </c>
      <c r="P115" s="895"/>
      <c r="Q115" s="895"/>
      <c r="R115" s="891"/>
      <c r="S115" s="443"/>
      <c r="T115" s="1286">
        <v>1514</v>
      </c>
      <c r="U115" s="895"/>
      <c r="V115" s="895"/>
      <c r="W115" s="891"/>
      <c r="X115" s="443"/>
      <c r="Y115" s="1286"/>
      <c r="Z115" s="895"/>
      <c r="AA115" s="895"/>
      <c r="AB115" s="891"/>
      <c r="AC115" s="443"/>
      <c r="AD115" s="1286"/>
      <c r="AE115" s="895"/>
      <c r="AF115" s="895"/>
      <c r="AG115" s="891"/>
      <c r="AH115" s="6"/>
      <c r="AI115" s="6"/>
      <c r="AJ115" s="433"/>
      <c r="AK115" s="398"/>
      <c r="AL115" s="398"/>
      <c r="AM115" s="398"/>
      <c r="AN115" s="127"/>
      <c r="AO115" s="4">
        <f>Application!B743</f>
        <v>0</v>
      </c>
      <c r="AP115" s="4"/>
      <c r="AQ115" s="86">
        <f>Application!O743</f>
        <v>0</v>
      </c>
      <c r="AR115" s="4"/>
      <c r="AS115" s="4"/>
      <c r="AT115" s="4"/>
      <c r="AU115" s="4"/>
      <c r="AV115" s="4"/>
      <c r="AW115" s="4"/>
      <c r="AX115" s="4"/>
      <c r="AY115" s="4"/>
      <c r="AZ115" s="4"/>
      <c r="BA115" s="4"/>
      <c r="BB115" s="4"/>
      <c r="BC115" s="4"/>
      <c r="BD115" s="4"/>
      <c r="BE115" s="4"/>
      <c r="BF115" s="4"/>
      <c r="BG115" s="4"/>
      <c r="BH115" s="4"/>
      <c r="BI115" s="4"/>
      <c r="BJ115" s="4"/>
      <c r="BK115" s="4"/>
      <c r="BL115" s="4"/>
      <c r="BM115" s="4"/>
    </row>
    <row r="116" spans="1:65" ht="12.75" customHeight="1">
      <c r="A116" s="398"/>
      <c r="B116" s="3"/>
      <c r="C116" s="398"/>
      <c r="D116" s="398"/>
      <c r="E116" s="440"/>
      <c r="F116" s="441"/>
      <c r="G116" s="441"/>
      <c r="H116" s="441"/>
      <c r="I116" s="6"/>
      <c r="J116" s="441"/>
      <c r="K116" s="441"/>
      <c r="L116" s="441"/>
      <c r="M116" s="441"/>
      <c r="N116" s="6"/>
      <c r="O116" s="441"/>
      <c r="P116" s="441"/>
      <c r="Q116" s="441"/>
      <c r="R116" s="441"/>
      <c r="S116" s="6"/>
      <c r="T116" s="441"/>
      <c r="U116" s="441"/>
      <c r="V116" s="441"/>
      <c r="W116" s="441"/>
      <c r="X116" s="6"/>
      <c r="Y116" s="441"/>
      <c r="Z116" s="441"/>
      <c r="AA116" s="441"/>
      <c r="AB116" s="441"/>
      <c r="AC116" s="6"/>
      <c r="AD116" s="441"/>
      <c r="AE116" s="441"/>
      <c r="AF116" s="441"/>
      <c r="AG116" s="441"/>
      <c r="AH116" s="6"/>
      <c r="AI116" s="6"/>
      <c r="AJ116" s="433"/>
      <c r="AK116" s="398"/>
      <c r="AL116" s="398"/>
      <c r="AM116" s="398"/>
      <c r="AN116" s="127"/>
      <c r="AO116" s="4">
        <f>Application!B744</f>
        <v>0</v>
      </c>
      <c r="AP116" s="4"/>
      <c r="AQ116" s="86">
        <f>Application!O744</f>
        <v>0</v>
      </c>
      <c r="AR116" s="4"/>
      <c r="AS116" s="4"/>
      <c r="AT116" s="4"/>
      <c r="AU116" s="4"/>
      <c r="AV116" s="4"/>
      <c r="AW116" s="4"/>
      <c r="AX116" s="4"/>
      <c r="AY116" s="4"/>
      <c r="AZ116" s="4"/>
      <c r="BA116" s="4"/>
      <c r="BB116" s="4"/>
      <c r="BC116" s="4"/>
      <c r="BD116" s="4"/>
      <c r="BE116" s="4"/>
      <c r="BF116" s="4"/>
      <c r="BG116" s="4"/>
      <c r="BH116" s="4"/>
      <c r="BI116" s="4"/>
      <c r="BJ116" s="4"/>
      <c r="BK116" s="4"/>
      <c r="BL116" s="4"/>
      <c r="BM116" s="4"/>
    </row>
    <row r="117" spans="1:65" ht="12.75" customHeight="1">
      <c r="A117" s="398"/>
      <c r="B117" s="3"/>
      <c r="C117" s="398"/>
      <c r="D117" s="398"/>
      <c r="E117" s="442" t="s">
        <v>1959</v>
      </c>
      <c r="F117" s="441"/>
      <c r="G117" s="441"/>
      <c r="H117" s="441"/>
      <c r="I117" s="6"/>
      <c r="J117" s="441"/>
      <c r="K117" s="441"/>
      <c r="L117" s="441"/>
      <c r="M117" s="441"/>
      <c r="N117" s="6"/>
      <c r="O117" s="441"/>
      <c r="P117" s="441"/>
      <c r="Q117" s="441"/>
      <c r="R117" s="441"/>
      <c r="S117" s="6"/>
      <c r="T117" s="441"/>
      <c r="U117" s="441"/>
      <c r="V117" s="441"/>
      <c r="W117" s="441"/>
      <c r="X117" s="6"/>
      <c r="Y117" s="441"/>
      <c r="Z117" s="441"/>
      <c r="AA117" s="441"/>
      <c r="AB117" s="441"/>
      <c r="AC117" s="6"/>
      <c r="AD117" s="441"/>
      <c r="AE117" s="441"/>
      <c r="AF117" s="441"/>
      <c r="AG117" s="441"/>
      <c r="AH117" s="6"/>
      <c r="AI117" s="6"/>
      <c r="AJ117" s="433"/>
      <c r="AK117" s="398"/>
      <c r="AL117" s="398"/>
      <c r="AM117" s="398"/>
      <c r="AN117" s="127"/>
      <c r="AO117" s="4">
        <f>Application!B745</f>
        <v>0</v>
      </c>
      <c r="AP117" s="4"/>
      <c r="AQ117" s="86">
        <f>Application!O745</f>
        <v>0</v>
      </c>
      <c r="AR117" s="4"/>
      <c r="AS117" s="4"/>
      <c r="AT117" s="4"/>
      <c r="AU117" s="4"/>
      <c r="AV117" s="4"/>
      <c r="AW117" s="4"/>
      <c r="AX117" s="4"/>
      <c r="AY117" s="4"/>
      <c r="AZ117" s="4"/>
      <c r="BA117" s="4"/>
      <c r="BB117" s="4"/>
      <c r="BC117" s="4"/>
      <c r="BD117" s="4"/>
      <c r="BE117" s="4"/>
      <c r="BF117" s="4"/>
      <c r="BG117" s="4"/>
      <c r="BH117" s="4"/>
      <c r="BI117" s="4"/>
      <c r="BJ117" s="4"/>
      <c r="BK117" s="4"/>
      <c r="BL117" s="4"/>
      <c r="BM117" s="4"/>
    </row>
    <row r="118" spans="1:65" ht="12.75" customHeight="1">
      <c r="A118" s="398"/>
      <c r="B118" s="3"/>
      <c r="C118" s="398"/>
      <c r="D118" s="398"/>
      <c r="E118" s="1287">
        <f>Application!DX663</f>
        <v>0</v>
      </c>
      <c r="F118" s="893"/>
      <c r="G118" s="893"/>
      <c r="H118" s="893"/>
      <c r="I118" s="443"/>
      <c r="J118" s="1284">
        <f>Application!EC663</f>
        <v>370.61363636363637</v>
      </c>
      <c r="K118" s="893"/>
      <c r="L118" s="893"/>
      <c r="M118" s="893"/>
      <c r="N118" s="443"/>
      <c r="O118" s="1284">
        <f>Application!EH663</f>
        <v>736.47058823529414</v>
      </c>
      <c r="P118" s="893"/>
      <c r="Q118" s="893"/>
      <c r="R118" s="893"/>
      <c r="S118" s="119"/>
      <c r="T118" s="1284">
        <f>Application!EM663</f>
        <v>1041.8823529411764</v>
      </c>
      <c r="U118" s="893"/>
      <c r="V118" s="893"/>
      <c r="W118" s="893"/>
      <c r="X118" s="119"/>
      <c r="Y118" s="1284">
        <f>Application!ER663</f>
        <v>0</v>
      </c>
      <c r="Z118" s="893"/>
      <c r="AA118" s="893"/>
      <c r="AB118" s="893"/>
      <c r="AC118" s="119"/>
      <c r="AD118" s="1284">
        <f>Application!EW663</f>
        <v>0</v>
      </c>
      <c r="AE118" s="893"/>
      <c r="AF118" s="893"/>
      <c r="AG118" s="893"/>
      <c r="AH118" s="6"/>
      <c r="AI118" s="6"/>
      <c r="AJ118" s="433"/>
      <c r="AK118" s="398"/>
      <c r="AL118" s="398"/>
      <c r="AM118" s="398"/>
      <c r="AN118" s="127"/>
      <c r="AO118" s="4">
        <f>Application!B746</f>
        <v>0</v>
      </c>
      <c r="AP118" s="4"/>
      <c r="AQ118" s="86">
        <f>Application!O746</f>
        <v>0</v>
      </c>
      <c r="AR118" s="4"/>
      <c r="AS118" s="4"/>
      <c r="AT118" s="4"/>
      <c r="AU118" s="4"/>
      <c r="AV118" s="4"/>
      <c r="AW118" s="444"/>
      <c r="AX118" s="444"/>
      <c r="AY118" s="4"/>
      <c r="AZ118" s="4"/>
      <c r="BA118" s="4"/>
      <c r="BB118" s="4"/>
      <c r="BC118" s="4"/>
      <c r="BD118" s="4"/>
      <c r="BE118" s="4"/>
      <c r="BF118" s="4"/>
      <c r="BG118" s="4"/>
      <c r="BH118" s="4"/>
      <c r="BI118" s="4"/>
      <c r="BJ118" s="4"/>
      <c r="BK118" s="4"/>
      <c r="BL118" s="4"/>
      <c r="BM118" s="4"/>
    </row>
    <row r="119" spans="1:65" ht="12.75" customHeight="1">
      <c r="A119" s="398"/>
      <c r="B119" s="3"/>
      <c r="C119" s="398"/>
      <c r="D119" s="398"/>
      <c r="E119" s="445"/>
      <c r="F119" s="441"/>
      <c r="G119" s="441"/>
      <c r="H119" s="441"/>
      <c r="I119" s="6"/>
      <c r="J119" s="25"/>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433"/>
      <c r="AK119" s="398"/>
      <c r="AL119" s="398"/>
      <c r="AM119" s="398"/>
      <c r="AN119" s="127"/>
      <c r="AO119" s="4">
        <f>Application!B747</f>
        <v>0</v>
      </c>
      <c r="AP119" s="4"/>
      <c r="AQ119" s="86">
        <f>Application!O747</f>
        <v>0</v>
      </c>
      <c r="AR119" s="4"/>
      <c r="AS119" s="4"/>
      <c r="AT119" s="4"/>
      <c r="AU119" s="4"/>
      <c r="AV119" s="4"/>
      <c r="AW119" s="444"/>
      <c r="AX119" s="444"/>
      <c r="AY119" s="4"/>
      <c r="AZ119" s="4"/>
      <c r="BA119" s="4"/>
      <c r="BB119" s="4"/>
      <c r="BC119" s="4"/>
      <c r="BD119" s="4"/>
      <c r="BE119" s="4"/>
      <c r="BF119" s="4"/>
      <c r="BG119" s="4"/>
      <c r="BH119" s="4"/>
      <c r="BI119" s="4"/>
      <c r="BJ119" s="4"/>
      <c r="BK119" s="4"/>
      <c r="BL119" s="4"/>
      <c r="BM119" s="4"/>
    </row>
    <row r="120" spans="1:65" ht="12.75" customHeight="1">
      <c r="A120" s="398"/>
      <c r="B120" s="3"/>
      <c r="C120" s="398"/>
      <c r="D120" s="398"/>
      <c r="E120" s="442" t="s">
        <v>1960</v>
      </c>
      <c r="F120" s="441"/>
      <c r="G120" s="441"/>
      <c r="H120" s="441"/>
      <c r="I120" s="6"/>
      <c r="J120" s="25"/>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433"/>
      <c r="AK120" s="398"/>
      <c r="AL120" s="398"/>
      <c r="AM120" s="398"/>
      <c r="AN120" s="127"/>
      <c r="AO120" s="4">
        <f>Application!B748</f>
        <v>0</v>
      </c>
      <c r="AP120" s="4"/>
      <c r="AQ120" s="86">
        <f>Application!O748</f>
        <v>0</v>
      </c>
      <c r="AR120" s="4"/>
      <c r="AS120" s="4"/>
      <c r="AT120" s="4"/>
      <c r="AU120" s="4"/>
      <c r="AV120" s="4"/>
      <c r="AW120" s="444"/>
      <c r="AX120" s="444"/>
      <c r="AY120" s="4"/>
      <c r="AZ120" s="4"/>
      <c r="BA120" s="4"/>
      <c r="BB120" s="4"/>
      <c r="BC120" s="4"/>
      <c r="BD120" s="4"/>
      <c r="BE120" s="4"/>
      <c r="BF120" s="4"/>
      <c r="BG120" s="4"/>
      <c r="BH120" s="4"/>
      <c r="BI120" s="4"/>
      <c r="BJ120" s="4"/>
      <c r="BK120" s="4"/>
      <c r="BL120" s="4"/>
      <c r="BM120" s="4"/>
    </row>
    <row r="121" spans="1:65" ht="12.75" customHeight="1">
      <c r="A121" s="398"/>
      <c r="B121" s="3"/>
      <c r="C121" s="398"/>
      <c r="D121" s="398"/>
      <c r="E121" s="1279" t="e">
        <f>(E115-E118)/E115</f>
        <v>#DIV/0!</v>
      </c>
      <c r="F121" s="849"/>
      <c r="G121" s="849"/>
      <c r="H121" s="881"/>
      <c r="I121" s="6"/>
      <c r="J121" s="1279">
        <f>(J115-J118)/J115</f>
        <v>0.57932617892890315</v>
      </c>
      <c r="K121" s="849"/>
      <c r="L121" s="849"/>
      <c r="M121" s="881"/>
      <c r="N121" s="6"/>
      <c r="O121" s="1279">
        <f>(O115-O118)/O115</f>
        <v>0.43478849713331225</v>
      </c>
      <c r="P121" s="849"/>
      <c r="Q121" s="849"/>
      <c r="R121" s="881"/>
      <c r="S121" s="6"/>
      <c r="T121" s="1279">
        <f>(T115-T118)/T115</f>
        <v>0.3118346413862772</v>
      </c>
      <c r="U121" s="849"/>
      <c r="V121" s="849"/>
      <c r="W121" s="881"/>
      <c r="X121" s="6"/>
      <c r="Y121" s="1279" t="e">
        <f>(Y115-Y118)/Y115</f>
        <v>#DIV/0!</v>
      </c>
      <c r="Z121" s="849"/>
      <c r="AA121" s="849"/>
      <c r="AB121" s="881"/>
      <c r="AC121" s="6"/>
      <c r="AD121" s="1279" t="e">
        <f>(AD115-AD118)/AD115</f>
        <v>#DIV/0!</v>
      </c>
      <c r="AE121" s="849"/>
      <c r="AF121" s="849"/>
      <c r="AG121" s="881"/>
      <c r="AH121" s="6"/>
      <c r="AI121" s="6"/>
      <c r="AJ121" s="433"/>
      <c r="AK121" s="398"/>
      <c r="AL121" s="398"/>
      <c r="AM121" s="398"/>
      <c r="AN121" s="127"/>
      <c r="AO121" s="4">
        <f>Application!B749</f>
        <v>0</v>
      </c>
      <c r="AP121" s="4"/>
      <c r="AQ121" s="86">
        <f>Application!O749</f>
        <v>0</v>
      </c>
      <c r="AR121" s="4"/>
      <c r="AS121" s="4"/>
      <c r="AT121" s="4"/>
      <c r="AU121" s="4"/>
      <c r="AV121" s="4"/>
      <c r="AW121" s="444"/>
      <c r="AX121" s="444"/>
      <c r="AY121" s="4"/>
      <c r="AZ121" s="4"/>
      <c r="BA121" s="4"/>
      <c r="BB121" s="4"/>
      <c r="BC121" s="4"/>
      <c r="BD121" s="4"/>
      <c r="BE121" s="4"/>
      <c r="BF121" s="4"/>
      <c r="BG121" s="4"/>
      <c r="BH121" s="4"/>
      <c r="BI121" s="4"/>
      <c r="BJ121" s="4"/>
      <c r="BK121" s="4"/>
      <c r="BL121" s="4"/>
      <c r="BM121" s="4"/>
    </row>
    <row r="122" spans="1:65" ht="12.75" customHeight="1">
      <c r="A122" s="398"/>
      <c r="B122" s="3"/>
      <c r="C122" s="398"/>
      <c r="D122" s="398"/>
      <c r="E122" s="446"/>
      <c r="F122" s="447"/>
      <c r="G122" s="447"/>
      <c r="H122" s="447"/>
      <c r="I122" s="6"/>
      <c r="J122" s="447"/>
      <c r="K122" s="447"/>
      <c r="L122" s="447"/>
      <c r="M122" s="447"/>
      <c r="N122" s="6"/>
      <c r="O122" s="447"/>
      <c r="P122" s="447"/>
      <c r="Q122" s="447"/>
      <c r="R122" s="447"/>
      <c r="S122" s="6"/>
      <c r="T122" s="447"/>
      <c r="U122" s="447"/>
      <c r="V122" s="447"/>
      <c r="W122" s="447"/>
      <c r="X122" s="6"/>
      <c r="Y122" s="447"/>
      <c r="Z122" s="447"/>
      <c r="AA122" s="447"/>
      <c r="AB122" s="447"/>
      <c r="AC122" s="6"/>
      <c r="AD122" s="447"/>
      <c r="AE122" s="447"/>
      <c r="AF122" s="447"/>
      <c r="AG122" s="447"/>
      <c r="AH122" s="6"/>
      <c r="AI122" s="6"/>
      <c r="AJ122" s="433"/>
      <c r="AK122" s="398"/>
      <c r="AL122" s="398"/>
      <c r="AM122" s="398"/>
      <c r="AN122" s="127"/>
      <c r="AO122" s="4">
        <f>Application!B750</f>
        <v>0</v>
      </c>
      <c r="AP122" s="4"/>
      <c r="AQ122" s="86">
        <f>Application!O750</f>
        <v>0</v>
      </c>
      <c r="AR122" s="4"/>
      <c r="AS122" s="4"/>
      <c r="AT122" s="4"/>
      <c r="AU122" s="4"/>
      <c r="AV122" s="4"/>
      <c r="AW122" s="444"/>
      <c r="AX122" s="444"/>
      <c r="AY122" s="4"/>
      <c r="AZ122" s="4"/>
      <c r="BA122" s="4"/>
      <c r="BB122" s="4"/>
      <c r="BC122" s="4"/>
      <c r="BD122" s="4"/>
      <c r="BE122" s="4"/>
      <c r="BF122" s="4"/>
      <c r="BG122" s="4"/>
      <c r="BH122" s="4"/>
      <c r="BI122" s="4"/>
      <c r="BJ122" s="4"/>
      <c r="BK122" s="4"/>
      <c r="BL122" s="4"/>
      <c r="BM122" s="4"/>
    </row>
    <row r="123" spans="1:65" ht="12.75" customHeight="1">
      <c r="A123" s="398"/>
      <c r="B123" s="3"/>
      <c r="C123" s="398"/>
      <c r="D123" s="398"/>
      <c r="E123" s="448" t="s">
        <v>1961</v>
      </c>
      <c r="F123" s="447"/>
      <c r="G123" s="447"/>
      <c r="H123" s="447"/>
      <c r="I123" s="6"/>
      <c r="J123" s="447"/>
      <c r="K123" s="447"/>
      <c r="L123" s="447"/>
      <c r="M123" s="447"/>
      <c r="N123" s="6"/>
      <c r="O123" s="447"/>
      <c r="P123" s="447"/>
      <c r="Q123" s="447"/>
      <c r="R123" s="447"/>
      <c r="S123" s="6"/>
      <c r="T123" s="447"/>
      <c r="U123" s="447"/>
      <c r="V123" s="447"/>
      <c r="W123" s="447"/>
      <c r="X123" s="6"/>
      <c r="Y123" s="447"/>
      <c r="Z123" s="447"/>
      <c r="AA123" s="447"/>
      <c r="AB123" s="447"/>
      <c r="AC123" s="6"/>
      <c r="AD123" s="447"/>
      <c r="AE123" s="447"/>
      <c r="AF123" s="447"/>
      <c r="AG123" s="447"/>
      <c r="AH123" s="6"/>
      <c r="AI123" s="6"/>
      <c r="AJ123" s="433"/>
      <c r="AK123" s="398"/>
      <c r="AL123" s="398"/>
      <c r="AM123" s="398"/>
      <c r="AN123" s="127"/>
      <c r="AO123" s="4">
        <f>Application!B751</f>
        <v>0</v>
      </c>
      <c r="AP123" s="4"/>
      <c r="AQ123" s="86">
        <f>Application!O751</f>
        <v>0</v>
      </c>
      <c r="AR123" s="4"/>
      <c r="AS123" s="4"/>
      <c r="AT123" s="4"/>
      <c r="AU123" s="444"/>
      <c r="AV123" s="4"/>
      <c r="AW123" s="444"/>
      <c r="AX123" s="444"/>
      <c r="AY123" s="4"/>
      <c r="AZ123" s="4"/>
      <c r="BA123" s="4"/>
      <c r="BB123" s="4"/>
      <c r="BC123" s="4"/>
      <c r="BD123" s="4"/>
      <c r="BE123" s="4"/>
      <c r="BF123" s="4"/>
      <c r="BG123" s="4"/>
      <c r="BH123" s="4"/>
      <c r="BI123" s="4"/>
      <c r="BJ123" s="4"/>
      <c r="BK123" s="4"/>
      <c r="BL123" s="4"/>
      <c r="BM123" s="4"/>
    </row>
    <row r="124" spans="1:65" ht="12.75" customHeight="1">
      <c r="A124" s="398"/>
      <c r="B124" s="3"/>
      <c r="C124" s="398"/>
      <c r="D124" s="398"/>
      <c r="E124" s="1280" t="e">
        <f>IF(((E121-0.1)*AW104)&gt;0,((E121-0.1)*AW104),0)</f>
        <v>#DIV/0!</v>
      </c>
      <c r="F124" s="849"/>
      <c r="G124" s="849"/>
      <c r="H124" s="881"/>
      <c r="I124" s="6"/>
      <c r="J124" s="1280">
        <f>IF(((J121-0.1)*AW105)&gt;0,((J121-0.1)*AW105),0)</f>
        <v>0.27038912657527869</v>
      </c>
      <c r="K124" s="849"/>
      <c r="L124" s="849"/>
      <c r="M124" s="881"/>
      <c r="N124" s="6"/>
      <c r="O124" s="1280">
        <f>IF(((O121-0.1)*AW106)&gt;0,((O121-0.1)*AW106),0)</f>
        <v>7.2966723734183447E-2</v>
      </c>
      <c r="P124" s="849"/>
      <c r="Q124" s="849"/>
      <c r="R124" s="881"/>
      <c r="S124" s="6"/>
      <c r="T124" s="1280">
        <f>IF(((T121-0.1)*AW107)&gt;0,((T121-0.1)*AW107),0)</f>
        <v>4.6169088507265546E-2</v>
      </c>
      <c r="U124" s="849"/>
      <c r="V124" s="849"/>
      <c r="W124" s="881"/>
      <c r="X124" s="6"/>
      <c r="Y124" s="1280" t="e">
        <f>IF(((Y121-0.1)*AW108)&gt;0,((Y121-0.1)*AW108),0)</f>
        <v>#DIV/0!</v>
      </c>
      <c r="Z124" s="849"/>
      <c r="AA124" s="849"/>
      <c r="AB124" s="881"/>
      <c r="AC124" s="6"/>
      <c r="AD124" s="1280" t="e">
        <f>IF(((AD121-0.1)*AW109)&gt;0,((AD121-0.1)*AW109),0)</f>
        <v>#DIV/0!</v>
      </c>
      <c r="AE124" s="849"/>
      <c r="AF124" s="849"/>
      <c r="AG124" s="881"/>
      <c r="AH124" s="6"/>
      <c r="AI124" s="6"/>
      <c r="AJ124" s="433"/>
      <c r="AK124" s="398"/>
      <c r="AL124" s="398"/>
      <c r="AM124" s="398"/>
      <c r="AN124" s="127"/>
      <c r="AO124" s="4">
        <f>Application!B752</f>
        <v>0</v>
      </c>
      <c r="AP124" s="4"/>
      <c r="AQ124" s="86">
        <f>Application!O752</f>
        <v>0</v>
      </c>
      <c r="AR124" s="4"/>
      <c r="AS124" s="4"/>
      <c r="AT124" s="4"/>
      <c r="AU124" s="4"/>
      <c r="AV124" s="4"/>
      <c r="AW124" s="4"/>
      <c r="AX124" s="444"/>
      <c r="AY124" s="4"/>
      <c r="AZ124" s="4"/>
      <c r="BA124" s="4"/>
      <c r="BB124" s="4"/>
      <c r="BC124" s="4"/>
      <c r="BD124" s="4"/>
      <c r="BE124" s="4"/>
      <c r="BF124" s="4"/>
      <c r="BG124" s="4"/>
      <c r="BH124" s="4"/>
      <c r="BI124" s="4"/>
      <c r="BJ124" s="4"/>
      <c r="BK124" s="4"/>
      <c r="BL124" s="4"/>
      <c r="BM124" s="4"/>
    </row>
    <row r="125" spans="1:65" ht="12.75" customHeight="1">
      <c r="A125" s="398"/>
      <c r="B125" s="3"/>
      <c r="C125" s="398"/>
      <c r="D125" s="398"/>
      <c r="E125" s="445"/>
      <c r="F125" s="441"/>
      <c r="G125" s="441"/>
      <c r="H125" s="441"/>
      <c r="I125" s="6"/>
      <c r="J125" s="25"/>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433"/>
      <c r="AK125" s="398"/>
      <c r="AL125" s="398"/>
      <c r="AM125" s="398"/>
      <c r="AN125" s="127"/>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row>
    <row r="126" spans="1:65" ht="12.75" customHeight="1">
      <c r="A126" s="398"/>
      <c r="B126" s="3"/>
      <c r="C126" s="398"/>
      <c r="D126" s="398"/>
      <c r="E126" s="1279">
        <f>ROUNDDOWN(SUMIF(E124:AG124,"&gt;0"),2)</f>
        <v>0.38</v>
      </c>
      <c r="F126" s="849"/>
      <c r="G126" s="849"/>
      <c r="H126" s="881"/>
      <c r="I126" s="6"/>
      <c r="J126" s="25" t="s">
        <v>1962</v>
      </c>
      <c r="K126" s="6"/>
      <c r="L126" s="6"/>
      <c r="M126" s="6"/>
      <c r="N126" s="6"/>
      <c r="O126" s="6"/>
      <c r="P126" s="6"/>
      <c r="Q126" s="6"/>
      <c r="R126" s="6"/>
      <c r="S126" s="6"/>
      <c r="T126" s="6"/>
      <c r="U126" s="6"/>
      <c r="V126" s="6"/>
      <c r="W126" s="6"/>
      <c r="X126" s="6"/>
      <c r="Y126" s="6"/>
      <c r="Z126" s="6"/>
      <c r="AA126" s="6"/>
      <c r="AB126" s="6"/>
      <c r="AC126" s="6"/>
      <c r="AD126" s="449"/>
      <c r="AE126" s="449"/>
      <c r="AF126" s="449"/>
      <c r="AG126" s="449"/>
      <c r="AH126" s="6"/>
      <c r="AI126" s="6"/>
      <c r="AJ126" s="433"/>
      <c r="AK126" s="398"/>
      <c r="AL126" s="398"/>
      <c r="AM126" s="398"/>
      <c r="AN126" s="127"/>
      <c r="AO126" s="4"/>
      <c r="AP126" s="4"/>
      <c r="AQ126" s="4"/>
      <c r="AR126" s="4"/>
      <c r="AS126" s="4"/>
      <c r="AT126" s="4"/>
      <c r="AU126" s="4"/>
      <c r="AV126" s="4"/>
      <c r="AW126" s="4"/>
      <c r="AX126" s="444"/>
      <c r="AY126" s="4"/>
      <c r="AZ126" s="4"/>
      <c r="BA126" s="4"/>
      <c r="BB126" s="4"/>
      <c r="BC126" s="4"/>
      <c r="BD126" s="4"/>
      <c r="BE126" s="4"/>
      <c r="BF126" s="4"/>
      <c r="BG126" s="4"/>
      <c r="BH126" s="4"/>
      <c r="BI126" s="4"/>
      <c r="BJ126" s="4"/>
      <c r="BK126" s="4"/>
      <c r="BL126" s="4"/>
      <c r="BM126" s="4"/>
    </row>
    <row r="127" spans="1:65" ht="12.75" customHeight="1">
      <c r="A127" s="398"/>
      <c r="B127" s="3"/>
      <c r="C127" s="398"/>
      <c r="D127" s="398"/>
      <c r="E127" s="917">
        <f>IF((E126*100)&gt;10,10,E126*100)</f>
        <v>10</v>
      </c>
      <c r="F127" s="849"/>
      <c r="G127" s="849"/>
      <c r="H127" s="881"/>
      <c r="I127" s="6"/>
      <c r="J127" s="25" t="s">
        <v>1941</v>
      </c>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433"/>
      <c r="AK127" s="398"/>
      <c r="AL127" s="398"/>
      <c r="AM127" s="398"/>
      <c r="AN127" s="127"/>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row>
    <row r="128" spans="1:65" ht="12.75" customHeight="1">
      <c r="A128" s="398"/>
      <c r="B128" s="398"/>
      <c r="C128" s="398"/>
      <c r="D128" s="398"/>
      <c r="E128" s="450"/>
      <c r="F128" s="451"/>
      <c r="G128" s="451"/>
      <c r="H128" s="451"/>
      <c r="I128" s="451"/>
      <c r="J128" s="451"/>
      <c r="K128" s="451"/>
      <c r="L128" s="451"/>
      <c r="M128" s="451"/>
      <c r="N128" s="451"/>
      <c r="O128" s="451"/>
      <c r="P128" s="451"/>
      <c r="Q128" s="451"/>
      <c r="R128" s="451"/>
      <c r="S128" s="451"/>
      <c r="T128" s="451"/>
      <c r="U128" s="451"/>
      <c r="V128" s="451"/>
      <c r="W128" s="451"/>
      <c r="X128" s="451"/>
      <c r="Y128" s="451"/>
      <c r="Z128" s="451"/>
      <c r="AA128" s="451"/>
      <c r="AB128" s="451"/>
      <c r="AC128" s="451"/>
      <c r="AD128" s="451"/>
      <c r="AE128" s="451"/>
      <c r="AF128" s="451"/>
      <c r="AG128" s="451"/>
      <c r="AH128" s="451"/>
      <c r="AI128" s="451"/>
      <c r="AJ128" s="452"/>
      <c r="AK128" s="398"/>
      <c r="AL128" s="398"/>
      <c r="AM128" s="398"/>
      <c r="AN128" s="127"/>
      <c r="AO128" s="4"/>
      <c r="AP128" s="4"/>
      <c r="AQ128" s="4"/>
      <c r="AR128" s="4"/>
      <c r="AS128" s="4"/>
      <c r="AT128" s="444"/>
      <c r="AU128" s="4"/>
      <c r="AV128" s="4"/>
      <c r="AW128" s="444"/>
      <c r="AX128" s="4"/>
      <c r="AY128" s="4"/>
      <c r="AZ128" s="4"/>
      <c r="BA128" s="4"/>
      <c r="BB128" s="4"/>
      <c r="BC128" s="4"/>
      <c r="BD128" s="4"/>
      <c r="BE128" s="4"/>
      <c r="BF128" s="4"/>
      <c r="BG128" s="4"/>
      <c r="BH128" s="4"/>
      <c r="BI128" s="4"/>
      <c r="BJ128" s="4"/>
      <c r="BK128" s="4"/>
      <c r="BL128" s="4"/>
      <c r="BM128" s="4"/>
    </row>
    <row r="129" spans="1:65"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c r="AH129" s="398"/>
      <c r="AI129" s="398"/>
      <c r="AJ129" s="398"/>
      <c r="AK129" s="398"/>
      <c r="AL129" s="398"/>
      <c r="AM129" s="398"/>
      <c r="AN129" s="127"/>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row>
    <row r="130" spans="1:65"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c r="AI130" s="398"/>
      <c r="AJ130" s="398"/>
      <c r="AK130" s="398"/>
      <c r="AL130" s="398"/>
      <c r="AM130" s="398"/>
      <c r="AN130" s="127"/>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row>
    <row r="131" spans="1:65" ht="12.75" customHeight="1">
      <c r="A131" s="409"/>
      <c r="B131" s="410"/>
      <c r="C131" s="410"/>
      <c r="D131" s="410"/>
      <c r="E131" s="410"/>
      <c r="F131" s="410"/>
      <c r="G131" s="411"/>
      <c r="H131" s="412"/>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201"/>
      <c r="AJ131" s="201" t="s">
        <v>1963</v>
      </c>
      <c r="AK131" s="917">
        <f>E127</f>
        <v>10</v>
      </c>
      <c r="AL131" s="849"/>
      <c r="AM131" s="881"/>
      <c r="AN131" s="127"/>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row>
    <row r="132" spans="1:65" ht="12.75" customHeight="1">
      <c r="A132" s="413"/>
      <c r="B132" s="414"/>
      <c r="C132" s="415"/>
      <c r="D132" s="415"/>
      <c r="E132" s="415"/>
      <c r="F132" s="415"/>
      <c r="G132" s="415"/>
      <c r="H132" s="415"/>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c r="AJ132" s="415"/>
      <c r="AK132" s="415"/>
      <c r="AL132" s="415"/>
      <c r="AM132" s="416"/>
      <c r="AN132" s="127"/>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row>
    <row r="133" spans="1:65" ht="12.75" customHeight="1">
      <c r="A133" s="4"/>
      <c r="B133" s="417"/>
      <c r="C133" s="7"/>
      <c r="D133" s="7"/>
      <c r="E133" s="7"/>
      <c r="F133" s="7"/>
      <c r="G133" s="7"/>
      <c r="H133" s="7"/>
      <c r="I133" s="418"/>
      <c r="J133" s="418"/>
      <c r="K133" s="418"/>
      <c r="L133" s="418"/>
      <c r="M133" s="418"/>
      <c r="N133" s="418"/>
      <c r="O133" s="418"/>
      <c r="P133" s="418"/>
      <c r="Q133" s="418"/>
      <c r="R133" s="4"/>
      <c r="S133" s="3"/>
      <c r="T133" s="3"/>
      <c r="U133" s="3"/>
      <c r="V133" s="3"/>
      <c r="W133" s="3"/>
      <c r="X133" s="3"/>
      <c r="Y133" s="3"/>
      <c r="Z133" s="3"/>
      <c r="AA133" s="3"/>
      <c r="AB133" s="3"/>
      <c r="AC133" s="3"/>
      <c r="AD133" s="3"/>
      <c r="AE133" s="3"/>
      <c r="AF133" s="4"/>
      <c r="AG133" s="3"/>
      <c r="AH133" s="3"/>
      <c r="AI133" s="3"/>
      <c r="AJ133" s="3"/>
      <c r="AK133" s="74"/>
      <c r="AL133" s="74"/>
      <c r="AM133" s="74"/>
      <c r="AN133" s="127"/>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row>
    <row r="134" spans="1:65" ht="12.75" customHeight="1">
      <c r="A134" s="43" t="s">
        <v>1964</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1281" t="s">
        <v>1921</v>
      </c>
      <c r="AF134" s="832"/>
      <c r="AG134" s="832"/>
      <c r="AH134" s="832"/>
      <c r="AI134" s="832"/>
      <c r="AJ134" s="832"/>
      <c r="AK134" s="832"/>
      <c r="AL134" s="29"/>
      <c r="AM134" s="3"/>
      <c r="AN134" s="453"/>
      <c r="AO134" s="4"/>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row>
    <row r="135" spans="1:65" ht="12.75" customHeight="1">
      <c r="A135" s="4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29"/>
      <c r="AF135" s="29"/>
      <c r="AG135" s="29"/>
      <c r="AH135" s="29"/>
      <c r="AI135" s="29"/>
      <c r="AJ135" s="29"/>
      <c r="AK135" s="29"/>
      <c r="AL135" s="29"/>
      <c r="AM135" s="3"/>
      <c r="AN135" s="45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row>
    <row r="136" spans="1:65" ht="12.75" customHeight="1">
      <c r="A136" s="43"/>
      <c r="B136" s="43" t="s">
        <v>1965</v>
      </c>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4"/>
      <c r="AF136" s="1278" t="s">
        <v>1966</v>
      </c>
      <c r="AG136" s="832"/>
      <c r="AH136" s="832"/>
      <c r="AI136" s="832"/>
      <c r="AJ136" s="832"/>
      <c r="AK136" s="832"/>
      <c r="AL136" s="832"/>
      <c r="AM136" s="3"/>
      <c r="AN136" s="127"/>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row>
    <row r="137" spans="1:65" ht="12.75" customHeight="1">
      <c r="A137" s="43"/>
      <c r="B137" s="43" t="s">
        <v>1087</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3"/>
      <c r="AE137" s="4"/>
      <c r="AF137" s="4"/>
      <c r="AG137" s="4"/>
      <c r="AH137" s="4"/>
      <c r="AI137" s="4"/>
      <c r="AJ137" s="4"/>
      <c r="AK137" s="4"/>
      <c r="AL137" s="454"/>
      <c r="AM137" s="3"/>
      <c r="AN137" s="127"/>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row>
    <row r="138" spans="1:65" ht="15" customHeight="1">
      <c r="A138" s="43"/>
      <c r="B138" s="894" t="s">
        <v>1967</v>
      </c>
      <c r="C138" s="895"/>
      <c r="D138" s="895"/>
      <c r="E138" s="895"/>
      <c r="F138" s="895"/>
      <c r="G138" s="895"/>
      <c r="H138" s="895"/>
      <c r="I138" s="895"/>
      <c r="J138" s="895"/>
      <c r="K138" s="895"/>
      <c r="L138" s="895"/>
      <c r="M138" s="895"/>
      <c r="N138" s="895"/>
      <c r="O138" s="895"/>
      <c r="P138" s="895"/>
      <c r="Q138" s="895"/>
      <c r="R138" s="895"/>
      <c r="S138" s="895"/>
      <c r="T138" s="895"/>
      <c r="U138" s="895"/>
      <c r="V138" s="895"/>
      <c r="W138" s="895"/>
      <c r="X138" s="895"/>
      <c r="Y138" s="895"/>
      <c r="Z138" s="895"/>
      <c r="AA138" s="895"/>
      <c r="AB138" s="895"/>
      <c r="AC138" s="891"/>
      <c r="AD138" s="3"/>
      <c r="AE138" s="454"/>
      <c r="AF138" s="454"/>
      <c r="AG138" s="454"/>
      <c r="AH138" s="454"/>
      <c r="AI138" s="454"/>
      <c r="AJ138" s="454"/>
      <c r="AK138" s="454"/>
      <c r="AL138" s="454"/>
      <c r="AM138" s="3"/>
      <c r="AN138" s="127"/>
      <c r="AO138" s="4"/>
      <c r="AP138" s="11"/>
      <c r="AQ138" s="4"/>
      <c r="AR138" s="4"/>
      <c r="AS138" s="4"/>
      <c r="AT138" s="4"/>
      <c r="AU138" s="4"/>
      <c r="AV138" s="4"/>
      <c r="AW138" s="4"/>
      <c r="AX138" s="4"/>
      <c r="AY138" s="4"/>
      <c r="AZ138" s="4"/>
      <c r="BA138" s="4"/>
      <c r="BB138" s="4"/>
      <c r="BC138" s="4"/>
      <c r="BD138" s="4"/>
      <c r="BE138" s="4"/>
      <c r="BF138" s="4"/>
      <c r="BG138" s="4"/>
      <c r="BH138" s="4"/>
      <c r="BI138" s="4"/>
      <c r="BJ138" s="4"/>
      <c r="BK138" s="4"/>
      <c r="BL138" s="4"/>
      <c r="BM138" s="4"/>
    </row>
    <row r="139" spans="1:65" ht="12.75" customHeight="1">
      <c r="A139" s="43"/>
      <c r="B139" s="4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454"/>
      <c r="AF139" s="454"/>
      <c r="AG139" s="454"/>
      <c r="AH139" s="454"/>
      <c r="AI139" s="454"/>
      <c r="AJ139" s="454"/>
      <c r="AK139" s="454"/>
      <c r="AL139" s="454"/>
      <c r="AM139" s="3"/>
      <c r="AN139" s="127"/>
      <c r="AO139" s="12" t="s">
        <v>294</v>
      </c>
      <c r="AP139" s="11"/>
      <c r="AQ139" s="4"/>
      <c r="AR139" s="4"/>
      <c r="AS139" s="4"/>
      <c r="AT139" s="4"/>
      <c r="AU139" s="4"/>
      <c r="AV139" s="4"/>
      <c r="AW139" s="4"/>
      <c r="AX139" s="4"/>
      <c r="AY139" s="4"/>
      <c r="AZ139" s="4"/>
      <c r="BA139" s="4"/>
      <c r="BB139" s="4"/>
      <c r="BC139" s="4"/>
      <c r="BD139" s="4"/>
      <c r="BE139" s="4"/>
      <c r="BF139" s="4"/>
      <c r="BG139" s="4"/>
      <c r="BH139" s="4"/>
      <c r="BI139" s="4"/>
      <c r="BJ139" s="4"/>
      <c r="BK139" s="4"/>
      <c r="BL139" s="4"/>
      <c r="BM139" s="4"/>
    </row>
    <row r="140" spans="1:65" ht="12.75" customHeight="1">
      <c r="A140" s="43"/>
      <c r="B140" s="3" t="s">
        <v>1968</v>
      </c>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127"/>
      <c r="AO140" s="4" t="s">
        <v>1969</v>
      </c>
      <c r="AP140" s="11">
        <v>5</v>
      </c>
      <c r="AQ140" s="4"/>
      <c r="AR140" s="4"/>
      <c r="AS140" s="4"/>
      <c r="AT140" s="4"/>
      <c r="AU140" s="4"/>
      <c r="AV140" s="4"/>
      <c r="AW140" s="4"/>
      <c r="AX140" s="4"/>
      <c r="AY140" s="4"/>
      <c r="AZ140" s="4"/>
      <c r="BA140" s="4"/>
      <c r="BB140" s="4"/>
      <c r="BC140" s="4"/>
      <c r="BD140" s="4"/>
      <c r="BE140" s="4"/>
      <c r="BF140" s="4"/>
      <c r="BG140" s="4"/>
      <c r="BH140" s="4"/>
      <c r="BI140" s="4"/>
      <c r="BJ140" s="4"/>
      <c r="BK140" s="4"/>
      <c r="BL140" s="4"/>
      <c r="BM140" s="4"/>
    </row>
    <row r="141" spans="1:65" ht="12.75" customHeight="1">
      <c r="A141" s="43"/>
      <c r="B141" s="1277" t="s">
        <v>1970</v>
      </c>
      <c r="C141" s="895"/>
      <c r="D141" s="895"/>
      <c r="E141" s="895"/>
      <c r="F141" s="895"/>
      <c r="G141" s="895"/>
      <c r="H141" s="895"/>
      <c r="I141" s="895"/>
      <c r="J141" s="895"/>
      <c r="K141" s="895"/>
      <c r="L141" s="895"/>
      <c r="M141" s="895"/>
      <c r="N141" s="895"/>
      <c r="O141" s="895"/>
      <c r="P141" s="895"/>
      <c r="Q141" s="895"/>
      <c r="R141" s="895"/>
      <c r="S141" s="895"/>
      <c r="T141" s="895"/>
      <c r="U141" s="895"/>
      <c r="V141" s="895"/>
      <c r="W141" s="895"/>
      <c r="X141" s="895"/>
      <c r="Y141" s="895"/>
      <c r="Z141" s="895"/>
      <c r="AA141" s="895"/>
      <c r="AB141" s="895"/>
      <c r="AC141" s="895"/>
      <c r="AD141" s="895"/>
      <c r="AE141" s="895"/>
      <c r="AF141" s="895"/>
      <c r="AG141" s="895"/>
      <c r="AH141" s="895"/>
      <c r="AI141" s="891"/>
      <c r="AJ141" s="4"/>
      <c r="AK141" s="4"/>
      <c r="AL141" s="4"/>
      <c r="AM141" s="3"/>
      <c r="AN141" s="127"/>
      <c r="AO141" s="4" t="s">
        <v>1970</v>
      </c>
      <c r="AP141" s="11">
        <v>7</v>
      </c>
      <c r="AQ141" s="4"/>
      <c r="AR141" s="4"/>
      <c r="AS141" s="4"/>
      <c r="AT141" s="4"/>
      <c r="AU141" s="4"/>
      <c r="AV141" s="4"/>
      <c r="AW141" s="4"/>
      <c r="AX141" s="4"/>
      <c r="AY141" s="4"/>
      <c r="AZ141" s="4"/>
      <c r="BA141" s="4"/>
      <c r="BB141" s="4"/>
      <c r="BC141" s="4"/>
      <c r="BD141" s="4"/>
      <c r="BE141" s="4"/>
      <c r="BF141" s="4"/>
      <c r="BG141" s="4"/>
      <c r="BH141" s="4"/>
      <c r="BI141" s="4"/>
      <c r="BJ141" s="4"/>
      <c r="BK141" s="4"/>
      <c r="BL141" s="4"/>
      <c r="BM141" s="4"/>
    </row>
    <row r="142" spans="1:65" ht="12.75" customHeight="1">
      <c r="A142" s="43"/>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29"/>
      <c r="AE142" s="4"/>
      <c r="AF142" s="4"/>
      <c r="AG142" s="4"/>
      <c r="AH142" s="4"/>
      <c r="AI142" s="4"/>
      <c r="AJ142" s="4"/>
      <c r="AK142" s="4"/>
      <c r="AL142" s="4"/>
      <c r="AM142" s="3"/>
      <c r="AN142" s="127"/>
      <c r="AO142" s="4" t="s">
        <v>1971</v>
      </c>
      <c r="AP142" s="11">
        <v>7</v>
      </c>
      <c r="AQ142" s="4"/>
      <c r="AR142" s="4"/>
      <c r="AS142" s="4"/>
      <c r="AT142" s="4"/>
      <c r="AU142" s="4"/>
      <c r="AV142" s="4"/>
      <c r="AW142" s="4"/>
      <c r="AX142" s="4"/>
      <c r="AY142" s="4"/>
      <c r="AZ142" s="4"/>
      <c r="BA142" s="4"/>
      <c r="BB142" s="4"/>
      <c r="BC142" s="4"/>
      <c r="BD142" s="4"/>
      <c r="BE142" s="4"/>
      <c r="BF142" s="4"/>
      <c r="BG142" s="4"/>
      <c r="BH142" s="4"/>
      <c r="BI142" s="4"/>
      <c r="BJ142" s="4"/>
      <c r="BK142" s="4"/>
      <c r="BL142" s="4"/>
      <c r="BM142" s="4"/>
    </row>
    <row r="143" spans="1:65" ht="12.75" customHeight="1">
      <c r="A143" s="43"/>
      <c r="B143" s="3" t="s">
        <v>1972</v>
      </c>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890" t="s">
        <v>299</v>
      </c>
      <c r="AC143" s="891"/>
      <c r="AD143" s="29"/>
      <c r="AE143" s="4"/>
      <c r="AF143" s="4"/>
      <c r="AG143" s="4"/>
      <c r="AH143" s="4"/>
      <c r="AI143" s="4"/>
      <c r="AJ143" s="4"/>
      <c r="AK143" s="4"/>
      <c r="AL143" s="4"/>
      <c r="AM143" s="3"/>
      <c r="AN143" s="127"/>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row>
    <row r="144" spans="1:65" ht="9" customHeight="1">
      <c r="A144" s="43"/>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29"/>
      <c r="AE144" s="4"/>
      <c r="AF144" s="4"/>
      <c r="AG144" s="4"/>
      <c r="AH144" s="4"/>
      <c r="AI144" s="4"/>
      <c r="AJ144" s="4"/>
      <c r="AK144" s="4"/>
      <c r="AL144" s="4"/>
      <c r="AM144" s="3"/>
      <c r="AN144" s="127"/>
      <c r="AO144" s="12" t="s">
        <v>1973</v>
      </c>
      <c r="AP144" s="11"/>
      <c r="AQ144" s="4"/>
      <c r="AR144" s="4"/>
      <c r="AS144" s="4"/>
      <c r="AT144" s="4"/>
      <c r="AU144" s="4"/>
      <c r="AV144" s="4"/>
      <c r="AW144" s="4"/>
      <c r="AX144" s="4"/>
      <c r="AY144" s="4"/>
      <c r="AZ144" s="4"/>
      <c r="BA144" s="4"/>
      <c r="BB144" s="4"/>
      <c r="BC144" s="4"/>
      <c r="BD144" s="4"/>
      <c r="BE144" s="4"/>
      <c r="BF144" s="4"/>
      <c r="BG144" s="4"/>
      <c r="BH144" s="4"/>
      <c r="BI144" s="4"/>
      <c r="BJ144" s="4"/>
      <c r="BK144" s="4"/>
      <c r="BL144" s="4"/>
      <c r="BM144" s="4"/>
    </row>
    <row r="145" spans="1:65" ht="12.75" customHeight="1">
      <c r="A145" s="43"/>
      <c r="B145" s="43" t="s">
        <v>1974</v>
      </c>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29"/>
      <c r="AE145" s="4"/>
      <c r="AF145" s="4"/>
      <c r="AG145" s="4"/>
      <c r="AH145" s="4"/>
      <c r="AI145" s="4"/>
      <c r="AJ145" s="4"/>
      <c r="AK145" s="4"/>
      <c r="AL145" s="4"/>
      <c r="AM145" s="3"/>
      <c r="AN145" s="127"/>
      <c r="AO145" s="4" t="s">
        <v>1975</v>
      </c>
      <c r="AP145" s="11">
        <v>5</v>
      </c>
      <c r="AQ145" s="4"/>
      <c r="AR145" s="4"/>
      <c r="AS145" s="4"/>
      <c r="AT145" s="4"/>
      <c r="AU145" s="4"/>
      <c r="AV145" s="4"/>
      <c r="AW145" s="4"/>
      <c r="AX145" s="4"/>
      <c r="AY145" s="4"/>
      <c r="AZ145" s="4"/>
      <c r="BA145" s="4"/>
      <c r="BB145" s="4"/>
      <c r="BC145" s="4"/>
      <c r="BD145" s="4"/>
      <c r="BE145" s="4"/>
      <c r="BF145" s="4"/>
      <c r="BG145" s="4"/>
      <c r="BH145" s="4"/>
      <c r="BI145" s="4"/>
      <c r="BJ145" s="4"/>
      <c r="BK145" s="4"/>
      <c r="BL145" s="4"/>
      <c r="BM145" s="4"/>
    </row>
    <row r="146" spans="1:65" ht="12.75" customHeight="1">
      <c r="A146" s="43"/>
      <c r="B146" s="1277" t="s">
        <v>1976</v>
      </c>
      <c r="C146" s="895"/>
      <c r="D146" s="895"/>
      <c r="E146" s="895"/>
      <c r="F146" s="895"/>
      <c r="G146" s="895"/>
      <c r="H146" s="895"/>
      <c r="I146" s="895"/>
      <c r="J146" s="895"/>
      <c r="K146" s="895"/>
      <c r="L146" s="895"/>
      <c r="M146" s="895"/>
      <c r="N146" s="895"/>
      <c r="O146" s="895"/>
      <c r="P146" s="895"/>
      <c r="Q146" s="895"/>
      <c r="R146" s="895"/>
      <c r="S146" s="895"/>
      <c r="T146" s="895"/>
      <c r="U146" s="895"/>
      <c r="V146" s="895"/>
      <c r="W146" s="895"/>
      <c r="X146" s="895"/>
      <c r="Y146" s="895"/>
      <c r="Z146" s="895"/>
      <c r="AA146" s="895"/>
      <c r="AB146" s="895"/>
      <c r="AC146" s="895"/>
      <c r="AD146" s="895"/>
      <c r="AE146" s="895"/>
      <c r="AF146" s="895"/>
      <c r="AG146" s="895"/>
      <c r="AH146" s="895"/>
      <c r="AI146" s="895"/>
      <c r="AJ146" s="891"/>
      <c r="AK146" s="4"/>
      <c r="AL146" s="4"/>
      <c r="AM146" s="4"/>
      <c r="AN146" s="127"/>
      <c r="AO146" s="4" t="s">
        <v>1976</v>
      </c>
      <c r="AP146" s="11">
        <v>7</v>
      </c>
      <c r="AQ146" s="4"/>
      <c r="AR146" s="4"/>
      <c r="AS146" s="4"/>
      <c r="AT146" s="4"/>
      <c r="AU146" s="4"/>
      <c r="AV146" s="4"/>
      <c r="AW146" s="4"/>
      <c r="AX146" s="4"/>
      <c r="AY146" s="4"/>
      <c r="AZ146" s="4"/>
      <c r="BA146" s="4"/>
      <c r="BB146" s="4"/>
      <c r="BC146" s="4"/>
      <c r="BD146" s="4"/>
      <c r="BE146" s="4"/>
      <c r="BF146" s="4"/>
      <c r="BG146" s="4"/>
      <c r="BH146" s="4"/>
      <c r="BI146" s="4"/>
      <c r="BJ146" s="4"/>
      <c r="BK146" s="4"/>
      <c r="BL146" s="4"/>
      <c r="BM146" s="4"/>
    </row>
    <row r="147" spans="1:65" ht="12.75" customHeight="1">
      <c r="A147" s="4"/>
      <c r="B147" s="3" t="s">
        <v>1977</v>
      </c>
      <c r="C147" s="12"/>
      <c r="D147" s="12"/>
      <c r="E147" s="12"/>
      <c r="F147" s="12"/>
      <c r="G147" s="12"/>
      <c r="H147" s="12"/>
      <c r="I147" s="12"/>
      <c r="J147" s="12"/>
      <c r="K147" s="12"/>
      <c r="L147" s="12"/>
      <c r="M147" s="12"/>
      <c r="N147" s="12"/>
      <c r="O147" s="12"/>
      <c r="P147" s="12"/>
      <c r="Q147" s="12"/>
      <c r="R147" s="12"/>
      <c r="S147" s="12"/>
      <c r="T147" s="12"/>
      <c r="U147" s="12"/>
      <c r="V147" s="4"/>
      <c r="W147" s="4"/>
      <c r="X147" s="4"/>
      <c r="Y147" s="4"/>
      <c r="Z147" s="4"/>
      <c r="AA147" s="4"/>
      <c r="AB147" s="4"/>
      <c r="AC147" s="4"/>
      <c r="AD147" s="4"/>
      <c r="AE147" s="4"/>
      <c r="AF147" s="4"/>
      <c r="AG147" s="4"/>
      <c r="AH147" s="4"/>
      <c r="AI147" s="4"/>
      <c r="AJ147" s="4"/>
      <c r="AK147" s="4"/>
      <c r="AL147" s="4"/>
      <c r="AM147" s="3"/>
      <c r="AN147" s="127"/>
      <c r="AO147" s="4"/>
      <c r="AP147" s="11"/>
      <c r="AQ147" s="4"/>
      <c r="AR147" s="4"/>
      <c r="AS147" s="4"/>
      <c r="AT147" s="4"/>
      <c r="AU147" s="4"/>
      <c r="AV147" s="4"/>
      <c r="AW147" s="4"/>
      <c r="AX147" s="4"/>
      <c r="AY147" s="4"/>
      <c r="AZ147" s="4"/>
      <c r="BA147" s="4"/>
      <c r="BB147" s="4"/>
      <c r="BC147" s="4"/>
      <c r="BD147" s="4"/>
      <c r="BE147" s="4"/>
      <c r="BF147" s="4"/>
      <c r="BG147" s="4"/>
      <c r="BH147" s="4"/>
      <c r="BI147" s="4"/>
      <c r="BJ147" s="4"/>
      <c r="BK147" s="4"/>
      <c r="BL147" s="4"/>
      <c r="BM147" s="4"/>
    </row>
    <row r="148" spans="1:65"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3"/>
      <c r="AN148" s="127"/>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row>
    <row r="149" spans="1:65" ht="12.75" customHeight="1">
      <c r="A149" s="129"/>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201" t="s">
        <v>1978</v>
      </c>
      <c r="AJ149" s="902">
        <f>IF($AB$143="N/A",VLOOKUP($B$141,$AO$139:$AP$142,2,FALSE),VLOOKUP($B$146,$AO$144:$AP$147,2,FALSE))</f>
        <v>7</v>
      </c>
      <c r="AK149" s="881"/>
      <c r="AL149" s="11"/>
      <c r="AM149" s="4"/>
      <c r="AN149" s="455"/>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row>
    <row r="150" spans="1:65" ht="12.75" customHeight="1">
      <c r="A150" s="11"/>
      <c r="B150" s="11"/>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55"/>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row>
    <row r="151" spans="1:65" ht="12.75" customHeight="1">
      <c r="A151" s="4"/>
      <c r="B151" s="43" t="s">
        <v>1979</v>
      </c>
      <c r="C151" s="3"/>
      <c r="D151" s="4"/>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4"/>
      <c r="AF151" s="1278" t="s">
        <v>1980</v>
      </c>
      <c r="AG151" s="832"/>
      <c r="AH151" s="832"/>
      <c r="AI151" s="832"/>
      <c r="AJ151" s="832"/>
      <c r="AK151" s="832"/>
      <c r="AL151" s="832"/>
      <c r="AM151" s="70"/>
      <c r="AN151" s="455"/>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row>
    <row r="152" spans="1:65" ht="12.75" customHeight="1">
      <c r="A152" s="4"/>
      <c r="B152" s="3" t="s">
        <v>1981</v>
      </c>
      <c r="C152" s="4"/>
      <c r="D152" s="4"/>
      <c r="E152" s="4"/>
      <c r="F152" s="4"/>
      <c r="G152" s="4"/>
      <c r="H152" s="4"/>
      <c r="I152" s="4"/>
      <c r="J152" s="4"/>
      <c r="K152" s="4"/>
      <c r="L152" s="4"/>
      <c r="M152" s="4"/>
      <c r="N152" s="4"/>
      <c r="O152" s="4"/>
      <c r="P152" s="4"/>
      <c r="Q152" s="4"/>
      <c r="R152" s="4"/>
      <c r="S152" s="4"/>
      <c r="T152" s="4"/>
      <c r="U152" s="4"/>
      <c r="V152" s="4"/>
      <c r="W152" s="4"/>
      <c r="X152" s="4"/>
      <c r="Y152" s="4"/>
      <c r="Z152" s="4"/>
      <c r="AA152" s="3"/>
      <c r="AB152" s="3"/>
      <c r="AC152" s="3"/>
      <c r="AD152" s="3"/>
      <c r="AE152" s="4"/>
      <c r="AF152" s="4"/>
      <c r="AG152" s="4"/>
      <c r="AH152" s="4"/>
      <c r="AI152" s="4"/>
      <c r="AJ152" s="4"/>
      <c r="AK152" s="4"/>
      <c r="AL152" s="4"/>
      <c r="AM152" s="70"/>
      <c r="AN152" s="455"/>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row>
    <row r="153" spans="1:65" ht="12.75" customHeight="1">
      <c r="A153" s="4"/>
      <c r="B153" s="4"/>
      <c r="C153" s="1277" t="s">
        <v>1982</v>
      </c>
      <c r="D153" s="895"/>
      <c r="E153" s="895"/>
      <c r="F153" s="895"/>
      <c r="G153" s="895"/>
      <c r="H153" s="895"/>
      <c r="I153" s="895"/>
      <c r="J153" s="895"/>
      <c r="K153" s="895"/>
      <c r="L153" s="895"/>
      <c r="M153" s="895"/>
      <c r="N153" s="895"/>
      <c r="O153" s="895"/>
      <c r="P153" s="895"/>
      <c r="Q153" s="895"/>
      <c r="R153" s="895"/>
      <c r="S153" s="895"/>
      <c r="T153" s="895"/>
      <c r="U153" s="895"/>
      <c r="V153" s="895"/>
      <c r="W153" s="895"/>
      <c r="X153" s="895"/>
      <c r="Y153" s="895"/>
      <c r="Z153" s="895"/>
      <c r="AA153" s="895"/>
      <c r="AB153" s="895"/>
      <c r="AC153" s="895"/>
      <c r="AD153" s="895"/>
      <c r="AE153" s="895"/>
      <c r="AF153" s="895"/>
      <c r="AG153" s="895"/>
      <c r="AH153" s="895"/>
      <c r="AI153" s="891"/>
      <c r="AJ153" s="4"/>
      <c r="AK153" s="4"/>
      <c r="AL153" s="4"/>
      <c r="AM153" s="70"/>
      <c r="AN153" s="456"/>
      <c r="AO153" s="4" t="s">
        <v>294</v>
      </c>
      <c r="AP153" s="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row>
    <row r="154" spans="1:65" ht="12.75" customHeight="1">
      <c r="A154" s="4"/>
      <c r="B154" s="4"/>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4"/>
      <c r="AF154" s="4"/>
      <c r="AG154" s="4"/>
      <c r="AH154" s="4"/>
      <c r="AI154" s="4"/>
      <c r="AJ154" s="4"/>
      <c r="AK154" s="4"/>
      <c r="AL154" s="4"/>
      <c r="AM154" s="70"/>
      <c r="AN154" s="456"/>
      <c r="AO154" s="4" t="s">
        <v>1983</v>
      </c>
      <c r="AP154" s="222">
        <v>2</v>
      </c>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row>
    <row r="155" spans="1:65" ht="12.75" customHeight="1">
      <c r="A155" s="4"/>
      <c r="B155" s="4"/>
      <c r="C155" s="3" t="s">
        <v>1984</v>
      </c>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890" t="s">
        <v>299</v>
      </c>
      <c r="AD155" s="891"/>
      <c r="AE155" s="4"/>
      <c r="AF155" s="4"/>
      <c r="AG155" s="4"/>
      <c r="AH155" s="4"/>
      <c r="AI155" s="4"/>
      <c r="AJ155" s="4"/>
      <c r="AK155" s="4"/>
      <c r="AL155" s="4"/>
      <c r="AM155" s="70"/>
      <c r="AN155" s="456"/>
      <c r="AO155" s="4" t="s">
        <v>1982</v>
      </c>
      <c r="AP155" s="222">
        <v>3</v>
      </c>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row>
    <row r="156" spans="1:65" ht="9" customHeight="1">
      <c r="A156" s="4"/>
      <c r="B156" s="4"/>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4"/>
      <c r="AF156" s="4"/>
      <c r="AG156" s="4"/>
      <c r="AH156" s="4"/>
      <c r="AI156" s="4"/>
      <c r="AJ156" s="4"/>
      <c r="AK156" s="4"/>
      <c r="AL156" s="4"/>
      <c r="AM156" s="70"/>
      <c r="AN156" s="456"/>
      <c r="AO156" s="14" t="s">
        <v>1985</v>
      </c>
      <c r="AP156" s="222">
        <v>3</v>
      </c>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row>
    <row r="157" spans="1:65" ht="12.75" customHeight="1">
      <c r="A157" s="4"/>
      <c r="B157" s="4"/>
      <c r="C157" s="1277" t="s">
        <v>1973</v>
      </c>
      <c r="D157" s="895"/>
      <c r="E157" s="895"/>
      <c r="F157" s="895"/>
      <c r="G157" s="895"/>
      <c r="H157" s="895"/>
      <c r="I157" s="895"/>
      <c r="J157" s="895"/>
      <c r="K157" s="895"/>
      <c r="L157" s="895"/>
      <c r="M157" s="895"/>
      <c r="N157" s="895"/>
      <c r="O157" s="895"/>
      <c r="P157" s="895"/>
      <c r="Q157" s="895"/>
      <c r="R157" s="895"/>
      <c r="S157" s="895"/>
      <c r="T157" s="895"/>
      <c r="U157" s="895"/>
      <c r="V157" s="895"/>
      <c r="W157" s="895"/>
      <c r="X157" s="895"/>
      <c r="Y157" s="895"/>
      <c r="Z157" s="895"/>
      <c r="AA157" s="895"/>
      <c r="AB157" s="895"/>
      <c r="AC157" s="895"/>
      <c r="AD157" s="891"/>
      <c r="AE157" s="4"/>
      <c r="AF157" s="4"/>
      <c r="AG157" s="4"/>
      <c r="AH157" s="4"/>
      <c r="AI157" s="4"/>
      <c r="AJ157" s="4"/>
      <c r="AK157" s="4"/>
      <c r="AL157" s="4"/>
      <c r="AM157" s="70"/>
      <c r="AN157" s="456"/>
      <c r="AO157" s="14"/>
      <c r="AP157" s="222"/>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row>
    <row r="158" spans="1:65" ht="12.75" customHeight="1">
      <c r="A158" s="4"/>
      <c r="B158" s="4"/>
      <c r="C158" s="3" t="s">
        <v>1977</v>
      </c>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4"/>
      <c r="AM158" s="70"/>
      <c r="AN158" s="456"/>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row>
    <row r="159" spans="1:65"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70"/>
      <c r="AN159" s="456"/>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row>
    <row r="160" spans="1:65" ht="12.75" customHeight="1">
      <c r="A160" s="4"/>
      <c r="B160" s="4"/>
      <c r="C160" s="43" t="s">
        <v>1986</v>
      </c>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4"/>
      <c r="AF160" s="4"/>
      <c r="AG160" s="4"/>
      <c r="AH160" s="4"/>
      <c r="AI160" s="4"/>
      <c r="AJ160" s="4"/>
      <c r="AK160" s="4"/>
      <c r="AL160" s="4"/>
      <c r="AM160" s="70"/>
      <c r="AN160" s="456"/>
      <c r="AO160" s="4" t="s">
        <v>1973</v>
      </c>
      <c r="AP160" s="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row>
    <row r="161" spans="1:65" ht="12.75" customHeight="1">
      <c r="A161" s="4"/>
      <c r="B161" s="4"/>
      <c r="C161" s="894" t="s">
        <v>628</v>
      </c>
      <c r="D161" s="895"/>
      <c r="E161" s="895"/>
      <c r="F161" s="895"/>
      <c r="G161" s="895"/>
      <c r="H161" s="895"/>
      <c r="I161" s="895"/>
      <c r="J161" s="895"/>
      <c r="K161" s="895"/>
      <c r="L161" s="895"/>
      <c r="M161" s="895"/>
      <c r="N161" s="895"/>
      <c r="O161" s="895"/>
      <c r="P161" s="895"/>
      <c r="Q161" s="895"/>
      <c r="R161" s="895"/>
      <c r="S161" s="895"/>
      <c r="T161" s="895"/>
      <c r="U161" s="895"/>
      <c r="V161" s="895"/>
      <c r="W161" s="895"/>
      <c r="X161" s="895"/>
      <c r="Y161" s="895"/>
      <c r="Z161" s="895"/>
      <c r="AA161" s="895"/>
      <c r="AB161" s="895"/>
      <c r="AC161" s="895"/>
      <c r="AD161" s="891"/>
      <c r="AE161" s="4"/>
      <c r="AF161" s="4"/>
      <c r="AG161" s="4"/>
      <c r="AH161" s="4"/>
      <c r="AI161" s="4"/>
      <c r="AJ161" s="4"/>
      <c r="AK161" s="4"/>
      <c r="AL161" s="4"/>
      <c r="AM161" s="70"/>
      <c r="AN161" s="456"/>
      <c r="AO161" s="4" t="s">
        <v>1987</v>
      </c>
      <c r="AP161" s="222">
        <v>2</v>
      </c>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row>
    <row r="162" spans="1:65" ht="12.75" customHeight="1">
      <c r="A162" s="4"/>
      <c r="B162" s="4"/>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4"/>
      <c r="AF162" s="4"/>
      <c r="AG162" s="4"/>
      <c r="AH162" s="4"/>
      <c r="AI162" s="4"/>
      <c r="AJ162" s="4"/>
      <c r="AK162" s="4"/>
      <c r="AL162" s="4"/>
      <c r="AM162" s="70"/>
      <c r="AN162" s="456"/>
      <c r="AO162" s="4" t="s">
        <v>1988</v>
      </c>
      <c r="AP162" s="222">
        <v>3</v>
      </c>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row>
    <row r="163" spans="1:65" ht="12.75" customHeight="1">
      <c r="A163" s="457"/>
      <c r="B163" s="412"/>
      <c r="C163" s="412"/>
      <c r="D163" s="411"/>
      <c r="E163" s="412"/>
      <c r="F163" s="412"/>
      <c r="G163" s="412"/>
      <c r="H163" s="412"/>
      <c r="I163" s="412"/>
      <c r="J163" s="412"/>
      <c r="K163" s="412"/>
      <c r="L163" s="412"/>
      <c r="M163" s="412"/>
      <c r="N163" s="412"/>
      <c r="O163" s="412"/>
      <c r="P163" s="412"/>
      <c r="Q163" s="1"/>
      <c r="R163" s="458"/>
      <c r="S163" s="412"/>
      <c r="T163" s="412"/>
      <c r="U163" s="412"/>
      <c r="V163" s="412"/>
      <c r="W163" s="412"/>
      <c r="X163" s="412"/>
      <c r="Y163" s="412"/>
      <c r="Z163" s="412"/>
      <c r="AA163" s="412"/>
      <c r="AB163" s="412"/>
      <c r="AC163" s="412"/>
      <c r="AD163" s="412"/>
      <c r="AE163" s="412"/>
      <c r="AF163" s="412"/>
      <c r="AG163" s="412"/>
      <c r="AH163" s="412"/>
      <c r="AI163" s="201" t="s">
        <v>1989</v>
      </c>
      <c r="AJ163" s="917">
        <f>IF($AC$155="N/A",VLOOKUP($C$153,$AO$153:$AP$156,2,FALSE),VLOOKUP($C$157,$AO$160:$AP$162,2,FALSE))</f>
        <v>3</v>
      </c>
      <c r="AK163" s="881"/>
      <c r="AL163" s="198"/>
      <c r="AM163" s="104"/>
      <c r="AN163" s="456"/>
      <c r="AO163" s="14"/>
      <c r="AP163" s="222"/>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row>
    <row r="164" spans="1:65" ht="12.75" customHeight="1">
      <c r="A164" s="4"/>
      <c r="B164" s="19"/>
      <c r="C164" s="74"/>
      <c r="D164" s="74"/>
      <c r="E164" s="74"/>
      <c r="F164" s="74"/>
      <c r="G164" s="74"/>
      <c r="H164" s="74"/>
      <c r="I164" s="74"/>
      <c r="J164" s="74"/>
      <c r="K164" s="74"/>
      <c r="L164" s="74"/>
      <c r="M164" s="74"/>
      <c r="N164" s="74"/>
      <c r="O164" s="74"/>
      <c r="P164" s="74"/>
      <c r="Q164" s="74"/>
      <c r="R164" s="4"/>
      <c r="S164" s="19"/>
      <c r="T164" s="74"/>
      <c r="U164" s="74"/>
      <c r="V164" s="74"/>
      <c r="W164" s="74"/>
      <c r="X164" s="74"/>
      <c r="Y164" s="74"/>
      <c r="Z164" s="74"/>
      <c r="AA164" s="74"/>
      <c r="AB164" s="74"/>
      <c r="AC164" s="74"/>
      <c r="AD164" s="74"/>
      <c r="AE164" s="74"/>
      <c r="AF164" s="74"/>
      <c r="AG164" s="74"/>
      <c r="AH164" s="74"/>
      <c r="AI164" s="74"/>
      <c r="AJ164" s="74"/>
      <c r="AK164" s="74"/>
      <c r="AL164" s="74"/>
      <c r="AM164" s="74"/>
      <c r="AN164" s="456"/>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row>
    <row r="165" spans="1:65" ht="12.75" customHeight="1">
      <c r="A165" s="73"/>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456"/>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row>
    <row r="166" spans="1:65" ht="12.75" customHeight="1">
      <c r="A166" s="409"/>
      <c r="B166" s="410"/>
      <c r="C166" s="410"/>
      <c r="D166" s="410"/>
      <c r="E166" s="410"/>
      <c r="F166" s="410"/>
      <c r="G166" s="411"/>
      <c r="H166" s="412"/>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201"/>
      <c r="AJ166" s="201" t="s">
        <v>1990</v>
      </c>
      <c r="AK166" s="917">
        <f>$AJ$149+$AJ$163</f>
        <v>10</v>
      </c>
      <c r="AL166" s="849"/>
      <c r="AM166" s="881"/>
      <c r="AN166" s="456"/>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row>
    <row r="167" spans="1:65" ht="12.75" customHeight="1">
      <c r="A167" s="413"/>
      <c r="B167" s="414"/>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6"/>
      <c r="AN167" s="415"/>
      <c r="AO167" s="415"/>
      <c r="AP167" s="74"/>
      <c r="AQ167" s="74"/>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row>
    <row r="168" spans="1:65" ht="12.75" customHeight="1">
      <c r="A168" s="4"/>
      <c r="B168" s="417"/>
      <c r="C168" s="7"/>
      <c r="D168" s="7"/>
      <c r="E168" s="7"/>
      <c r="F168" s="7"/>
      <c r="G168" s="7"/>
      <c r="H168" s="7"/>
      <c r="I168" s="418"/>
      <c r="J168" s="418"/>
      <c r="K168" s="418"/>
      <c r="L168" s="418"/>
      <c r="M168" s="418"/>
      <c r="N168" s="418"/>
      <c r="O168" s="418"/>
      <c r="P168" s="418"/>
      <c r="Q168" s="418"/>
      <c r="R168" s="4"/>
      <c r="S168" s="3"/>
      <c r="T168" s="3"/>
      <c r="U168" s="3"/>
      <c r="V168" s="3"/>
      <c r="W168" s="3"/>
      <c r="X168" s="3"/>
      <c r="Y168" s="3"/>
      <c r="Z168" s="3"/>
      <c r="AA168" s="3"/>
      <c r="AB168" s="3"/>
      <c r="AC168" s="3"/>
      <c r="AD168" s="3"/>
      <c r="AE168" s="3"/>
      <c r="AF168" s="4"/>
      <c r="AG168" s="3"/>
      <c r="AH168" s="3"/>
      <c r="AI168" s="3"/>
      <c r="AJ168" s="3"/>
      <c r="AK168" s="74"/>
      <c r="AL168" s="74"/>
      <c r="AM168" s="74"/>
      <c r="AN168" s="456"/>
      <c r="AO168" s="74"/>
      <c r="AP168" s="459" t="s">
        <v>1991</v>
      </c>
      <c r="AQ168" s="459">
        <v>0</v>
      </c>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row>
    <row r="169" spans="1:65" ht="12.75" customHeight="1">
      <c r="A169" s="43" t="s">
        <v>1992</v>
      </c>
      <c r="B169" s="43" t="s">
        <v>1993</v>
      </c>
      <c r="C169" s="59"/>
      <c r="D169" s="460"/>
      <c r="E169" s="460"/>
      <c r="F169" s="460"/>
      <c r="G169" s="460"/>
      <c r="H169" s="460"/>
      <c r="I169" s="460"/>
      <c r="J169" s="460"/>
      <c r="K169" s="4"/>
      <c r="L169" s="4"/>
      <c r="M169" s="4"/>
      <c r="N169" s="4"/>
      <c r="O169" s="4"/>
      <c r="P169" s="4"/>
      <c r="Q169" s="4"/>
      <c r="R169" s="4"/>
      <c r="S169" s="4"/>
      <c r="T169" s="4"/>
      <c r="U169" s="4"/>
      <c r="V169" s="4"/>
      <c r="W169" s="4"/>
      <c r="X169" s="4"/>
      <c r="Y169" s="22"/>
      <c r="Z169" s="22"/>
      <c r="AA169" s="22"/>
      <c r="AB169" s="22"/>
      <c r="AC169" s="4"/>
      <c r="AD169" s="4"/>
      <c r="AE169" s="1281" t="s">
        <v>1921</v>
      </c>
      <c r="AF169" s="832"/>
      <c r="AG169" s="832"/>
      <c r="AH169" s="832"/>
      <c r="AI169" s="832"/>
      <c r="AJ169" s="832"/>
      <c r="AK169" s="832"/>
      <c r="AL169" s="29"/>
      <c r="AM169" s="74"/>
      <c r="AN169" s="456"/>
      <c r="AO169" s="74"/>
      <c r="AP169" s="74" t="s">
        <v>952</v>
      </c>
      <c r="AQ169" s="74">
        <v>10</v>
      </c>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row>
    <row r="170" spans="1:65" ht="12.75" customHeight="1">
      <c r="A170" s="43"/>
      <c r="B170" s="35"/>
      <c r="C170" s="461"/>
      <c r="D170" s="460"/>
      <c r="E170" s="460"/>
      <c r="F170" s="460"/>
      <c r="G170" s="460"/>
      <c r="H170" s="4"/>
      <c r="I170" s="4"/>
      <c r="J170" s="4"/>
      <c r="K170" s="4"/>
      <c r="L170" s="4"/>
      <c r="M170" s="4"/>
      <c r="N170" s="4"/>
      <c r="O170" s="4"/>
      <c r="P170" s="4"/>
      <c r="Q170" s="4"/>
      <c r="R170" s="22"/>
      <c r="S170" s="22"/>
      <c r="T170" s="22"/>
      <c r="U170" s="22"/>
      <c r="V170" s="22"/>
      <c r="W170" s="22"/>
      <c r="X170" s="22"/>
      <c r="Y170" s="22"/>
      <c r="Z170" s="22"/>
      <c r="AA170" s="22"/>
      <c r="AB170" s="22"/>
      <c r="AC170" s="29"/>
      <c r="AD170" s="29"/>
      <c r="AE170" s="4"/>
      <c r="AF170" s="4"/>
      <c r="AG170" s="4"/>
      <c r="AH170" s="4"/>
      <c r="AI170" s="4"/>
      <c r="AJ170" s="4"/>
      <c r="AK170" s="4"/>
      <c r="AL170" s="4"/>
      <c r="AM170" s="74"/>
      <c r="AN170" s="456"/>
      <c r="AO170" s="74"/>
      <c r="AP170" s="74" t="s">
        <v>1994</v>
      </c>
      <c r="AQ170" s="74">
        <v>10</v>
      </c>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row>
    <row r="171" spans="1:65" ht="12.75" customHeight="1">
      <c r="A171" s="4"/>
      <c r="B171" s="1036" t="s">
        <v>960</v>
      </c>
      <c r="C171" s="895"/>
      <c r="D171" s="895"/>
      <c r="E171" s="895"/>
      <c r="F171" s="895"/>
      <c r="G171" s="895"/>
      <c r="H171" s="895"/>
      <c r="I171" s="895"/>
      <c r="J171" s="895"/>
      <c r="K171" s="895"/>
      <c r="L171" s="895"/>
      <c r="M171" s="895"/>
      <c r="N171" s="895"/>
      <c r="O171" s="895"/>
      <c r="P171" s="895"/>
      <c r="Q171" s="895"/>
      <c r="R171" s="895"/>
      <c r="S171" s="895"/>
      <c r="T171" s="895"/>
      <c r="U171" s="895"/>
      <c r="V171" s="895"/>
      <c r="W171" s="895"/>
      <c r="X171" s="895"/>
      <c r="Y171" s="895"/>
      <c r="Z171" s="895"/>
      <c r="AA171" s="895"/>
      <c r="AB171" s="895"/>
      <c r="AC171" s="891"/>
      <c r="AD171" s="4"/>
      <c r="AE171" s="4"/>
      <c r="AF171" s="1278" t="s">
        <v>1995</v>
      </c>
      <c r="AG171" s="832"/>
      <c r="AH171" s="832"/>
      <c r="AI171" s="832"/>
      <c r="AJ171" s="832"/>
      <c r="AK171" s="832"/>
      <c r="AL171" s="832"/>
      <c r="AM171" s="74"/>
      <c r="AN171" s="456"/>
      <c r="AO171" s="74"/>
      <c r="AP171" s="74" t="s">
        <v>960</v>
      </c>
      <c r="AQ171" s="74">
        <v>10</v>
      </c>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row>
    <row r="172" spans="1:65" ht="12.75" customHeight="1">
      <c r="A172" s="4"/>
      <c r="B172" s="851" t="s">
        <v>1996</v>
      </c>
      <c r="C172" s="832"/>
      <c r="D172" s="832"/>
      <c r="E172" s="832"/>
      <c r="F172" s="832"/>
      <c r="G172" s="832"/>
      <c r="H172" s="832"/>
      <c r="I172" s="832"/>
      <c r="J172" s="832"/>
      <c r="K172" s="832"/>
      <c r="L172" s="832"/>
      <c r="M172" s="832"/>
      <c r="N172" s="832"/>
      <c r="O172" s="832"/>
      <c r="P172" s="832"/>
      <c r="Q172" s="832"/>
      <c r="R172" s="832"/>
      <c r="S172" s="832"/>
      <c r="T172" s="894" t="s">
        <v>299</v>
      </c>
      <c r="U172" s="895"/>
      <c r="V172" s="895"/>
      <c r="W172" s="895"/>
      <c r="X172" s="895"/>
      <c r="Y172" s="895"/>
      <c r="Z172" s="895"/>
      <c r="AA172" s="895"/>
      <c r="AB172" s="895"/>
      <c r="AC172" s="891"/>
      <c r="AD172" s="4"/>
      <c r="AE172" s="4"/>
      <c r="AF172" s="4"/>
      <c r="AG172" s="4"/>
      <c r="AH172" s="4"/>
      <c r="AI172" s="4"/>
      <c r="AJ172" s="91"/>
      <c r="AK172" s="11"/>
      <c r="AL172" s="11"/>
      <c r="AM172" s="11"/>
      <c r="AN172" s="456"/>
      <c r="AO172" s="74"/>
      <c r="AP172" s="74" t="s">
        <v>966</v>
      </c>
      <c r="AQ172" s="74">
        <v>10</v>
      </c>
      <c r="AR172" s="74"/>
      <c r="AS172" s="74" t="s">
        <v>299</v>
      </c>
      <c r="AT172" s="74"/>
      <c r="AU172" s="74"/>
      <c r="AV172" s="74"/>
      <c r="AW172" s="74"/>
      <c r="AX172" s="74"/>
      <c r="AY172" s="74"/>
      <c r="AZ172" s="74"/>
      <c r="BA172" s="74"/>
      <c r="BB172" s="74"/>
      <c r="BC172" s="74"/>
      <c r="BD172" s="74"/>
      <c r="BE172" s="74"/>
      <c r="BF172" s="74"/>
      <c r="BG172" s="74"/>
      <c r="BH172" s="74"/>
      <c r="BI172" s="74"/>
      <c r="BJ172" s="74"/>
      <c r="BK172" s="74"/>
      <c r="BL172" s="74"/>
      <c r="BM172" s="74"/>
    </row>
    <row r="173" spans="1:65" ht="12.75" customHeight="1">
      <c r="A173" s="4"/>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4"/>
      <c r="AF173" s="4"/>
      <c r="AG173" s="4"/>
      <c r="AH173" s="4"/>
      <c r="AI173" s="4"/>
      <c r="AJ173" s="91"/>
      <c r="AK173" s="11"/>
      <c r="AL173" s="11"/>
      <c r="AM173" s="462"/>
      <c r="AN173" s="74"/>
      <c r="AO173" s="74"/>
      <c r="AP173" s="74" t="s">
        <v>972</v>
      </c>
      <c r="AQ173" s="74">
        <v>10</v>
      </c>
      <c r="AR173" s="74"/>
      <c r="AS173" s="74" t="s">
        <v>1997</v>
      </c>
      <c r="AT173" s="74"/>
      <c r="AU173" s="74"/>
      <c r="AV173" s="74"/>
      <c r="AW173" s="74"/>
      <c r="AX173" s="74"/>
      <c r="AY173" s="74"/>
      <c r="AZ173" s="74"/>
      <c r="BA173" s="74"/>
      <c r="BB173" s="74"/>
      <c r="BC173" s="74"/>
      <c r="BD173" s="74"/>
      <c r="BE173" s="74"/>
      <c r="BF173" s="74"/>
      <c r="BG173" s="74"/>
      <c r="BH173" s="74"/>
      <c r="BI173" s="74"/>
      <c r="BJ173" s="74"/>
      <c r="BK173" s="74"/>
      <c r="BL173" s="74"/>
      <c r="BM173" s="74"/>
    </row>
    <row r="174" spans="1:65" ht="12.75" customHeight="1">
      <c r="A174" s="457"/>
      <c r="B174" s="412"/>
      <c r="C174" s="412"/>
      <c r="D174" s="412"/>
      <c r="E174" s="412"/>
      <c r="F174" s="412"/>
      <c r="G174" s="412"/>
      <c r="H174" s="412"/>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412"/>
      <c r="AG174" s="412"/>
      <c r="AH174" s="412"/>
      <c r="AI174" s="201"/>
      <c r="AJ174" s="201" t="s">
        <v>1998</v>
      </c>
      <c r="AK174" s="902">
        <f>IF(AK72&gt;0,VLOOKUP($B$171,AP168:AQ175,2,FALSE),0)</f>
        <v>10</v>
      </c>
      <c r="AL174" s="849"/>
      <c r="AM174" s="881"/>
      <c r="AN174" s="127"/>
      <c r="AO174" s="74"/>
      <c r="AP174" s="74" t="s">
        <v>1999</v>
      </c>
      <c r="AQ174" s="74">
        <v>10</v>
      </c>
      <c r="AR174" s="74"/>
      <c r="AS174" s="74" t="s">
        <v>2000</v>
      </c>
      <c r="AT174" s="74"/>
      <c r="AU174" s="74"/>
      <c r="AV174" s="74"/>
      <c r="AW174" s="74"/>
      <c r="AX174" s="74"/>
      <c r="AY174" s="74"/>
      <c r="AZ174" s="74"/>
      <c r="BA174" s="74"/>
      <c r="BB174" s="74"/>
      <c r="BC174" s="74"/>
      <c r="BD174" s="74"/>
      <c r="BE174" s="74"/>
      <c r="BF174" s="74"/>
      <c r="BG174" s="74"/>
      <c r="BH174" s="74"/>
      <c r="BI174" s="74"/>
      <c r="BJ174" s="74"/>
      <c r="BK174" s="74"/>
      <c r="BL174" s="74"/>
      <c r="BM174" s="74"/>
    </row>
    <row r="175" spans="1:65" ht="12.75" customHeight="1">
      <c r="A175" s="463"/>
      <c r="B175" s="463"/>
      <c r="C175" s="464"/>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c r="AA175" s="465"/>
      <c r="AB175" s="465"/>
      <c r="AC175" s="465"/>
      <c r="AD175" s="465"/>
      <c r="AE175" s="465"/>
      <c r="AF175" s="465"/>
      <c r="AG175" s="465"/>
      <c r="AH175" s="465"/>
      <c r="AI175" s="465"/>
      <c r="AJ175" s="465"/>
      <c r="AK175" s="465"/>
      <c r="AL175" s="465"/>
      <c r="AM175" s="465"/>
      <c r="AN175" s="456"/>
      <c r="AO175" s="74"/>
      <c r="AP175" s="74" t="s">
        <v>2001</v>
      </c>
      <c r="AQ175" s="74">
        <v>10</v>
      </c>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row>
    <row r="176" spans="1:65" ht="12.75" customHeight="1">
      <c r="A176" s="4"/>
      <c r="B176" s="417"/>
      <c r="C176" s="7"/>
      <c r="D176" s="7"/>
      <c r="E176" s="7"/>
      <c r="F176" s="7"/>
      <c r="G176" s="7"/>
      <c r="H176" s="7"/>
      <c r="I176" s="418"/>
      <c r="J176" s="418"/>
      <c r="K176" s="418"/>
      <c r="L176" s="418"/>
      <c r="M176" s="418"/>
      <c r="N176" s="418"/>
      <c r="O176" s="418"/>
      <c r="P176" s="418"/>
      <c r="Q176" s="418"/>
      <c r="R176" s="4"/>
      <c r="S176" s="3"/>
      <c r="T176" s="3"/>
      <c r="U176" s="3"/>
      <c r="V176" s="3"/>
      <c r="W176" s="3"/>
      <c r="X176" s="3"/>
      <c r="Y176" s="3"/>
      <c r="Z176" s="3"/>
      <c r="AA176" s="3"/>
      <c r="AB176" s="3"/>
      <c r="AC176" s="3"/>
      <c r="AD176" s="3"/>
      <c r="AE176" s="3"/>
      <c r="AF176" s="4"/>
      <c r="AG176" s="3"/>
      <c r="AH176" s="3"/>
      <c r="AI176" s="3"/>
      <c r="AJ176" s="3"/>
      <c r="AK176" s="74"/>
      <c r="AL176" s="74"/>
      <c r="AM176" s="74"/>
      <c r="AN176" s="456"/>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row>
    <row r="177" spans="1:65" ht="12.75" customHeight="1">
      <c r="A177" s="43" t="s">
        <v>2002</v>
      </c>
      <c r="B177" s="43" t="s">
        <v>2003</v>
      </c>
      <c r="C177" s="59"/>
      <c r="D177" s="460"/>
      <c r="E177" s="460"/>
      <c r="F177" s="460"/>
      <c r="G177" s="460"/>
      <c r="H177" s="460"/>
      <c r="I177" s="460"/>
      <c r="J177" s="460"/>
      <c r="K177" s="74"/>
      <c r="L177" s="74"/>
      <c r="M177" s="74"/>
      <c r="N177" s="74"/>
      <c r="O177" s="74"/>
      <c r="P177" s="74"/>
      <c r="Q177" s="74"/>
      <c r="R177" s="74"/>
      <c r="S177" s="74"/>
      <c r="T177" s="74"/>
      <c r="U177" s="74"/>
      <c r="V177" s="74"/>
      <c r="W177" s="74"/>
      <c r="X177" s="74"/>
      <c r="Y177" s="22"/>
      <c r="Z177" s="22"/>
      <c r="AA177" s="22"/>
      <c r="AB177" s="22"/>
      <c r="AC177" s="74"/>
      <c r="AD177" s="74"/>
      <c r="AE177" s="1281" t="s">
        <v>2004</v>
      </c>
      <c r="AF177" s="832"/>
      <c r="AG177" s="832"/>
      <c r="AH177" s="832"/>
      <c r="AI177" s="832"/>
      <c r="AJ177" s="832"/>
      <c r="AK177" s="832"/>
      <c r="AL177" s="4"/>
      <c r="AM177" s="4"/>
      <c r="AN177" s="397"/>
      <c r="AO177" s="84"/>
      <c r="AP177" s="4"/>
      <c r="AQ177" s="4"/>
      <c r="AR177" s="4"/>
      <c r="AS177" s="4"/>
      <c r="AT177" s="4"/>
      <c r="AU177" s="4"/>
      <c r="AV177" s="4"/>
      <c r="AW177" s="4"/>
      <c r="AX177" s="4"/>
      <c r="AY177" s="4"/>
      <c r="AZ177" s="4"/>
      <c r="BA177" s="4"/>
      <c r="BB177" s="4"/>
      <c r="BC177" s="4"/>
      <c r="BD177" s="86"/>
      <c r="BE177" s="86"/>
      <c r="BF177" s="86"/>
      <c r="BG177" s="86"/>
      <c r="BH177" s="86"/>
      <c r="BI177" s="4"/>
      <c r="BJ177" s="4"/>
      <c r="BK177" s="4"/>
      <c r="BL177" s="4"/>
      <c r="BM177" s="4"/>
    </row>
    <row r="178" spans="1:65" ht="12.75" customHeight="1">
      <c r="A178" s="43"/>
      <c r="B178" s="43"/>
      <c r="C178" s="59"/>
      <c r="D178" s="460"/>
      <c r="E178" s="460"/>
      <c r="F178" s="460"/>
      <c r="G178" s="460"/>
      <c r="H178" s="460"/>
      <c r="I178" s="460"/>
      <c r="J178" s="460"/>
      <c r="K178" s="4"/>
      <c r="L178" s="4"/>
      <c r="M178" s="4"/>
      <c r="N178" s="4"/>
      <c r="O178" s="4"/>
      <c r="P178" s="4"/>
      <c r="Q178" s="4"/>
      <c r="R178" s="4"/>
      <c r="S178" s="4"/>
      <c r="T178" s="4"/>
      <c r="U178" s="4"/>
      <c r="V178" s="4"/>
      <c r="W178" s="4"/>
      <c r="X178" s="4"/>
      <c r="Y178" s="22"/>
      <c r="Z178" s="22"/>
      <c r="AA178" s="22"/>
      <c r="AB178" s="22"/>
      <c r="AC178" s="4"/>
      <c r="AD178" s="4"/>
      <c r="AE178" s="91"/>
      <c r="AF178" s="91"/>
      <c r="AG178" s="91"/>
      <c r="AH178" s="91"/>
      <c r="AI178" s="91"/>
      <c r="AJ178" s="91"/>
      <c r="AK178" s="91"/>
      <c r="AL178" s="4"/>
      <c r="AM178" s="4"/>
      <c r="AN178" s="397"/>
      <c r="AO178" s="84"/>
      <c r="AP178" s="4"/>
      <c r="AQ178" s="4"/>
      <c r="AR178" s="4"/>
      <c r="AS178" s="4"/>
      <c r="AT178" s="4"/>
      <c r="AU178" s="4"/>
      <c r="AV178" s="4"/>
      <c r="AW178" s="4"/>
      <c r="AX178" s="4"/>
      <c r="AY178" s="4"/>
      <c r="AZ178" s="4"/>
      <c r="BA178" s="4"/>
      <c r="BB178" s="4"/>
      <c r="BC178" s="4"/>
      <c r="BD178" s="86"/>
      <c r="BE178" s="86"/>
      <c r="BF178" s="86"/>
      <c r="BG178" s="86"/>
      <c r="BH178" s="86"/>
      <c r="BI178" s="4"/>
      <c r="BJ178" s="4"/>
      <c r="BK178" s="4"/>
      <c r="BL178" s="4"/>
      <c r="BM178" s="4"/>
    </row>
    <row r="179" spans="1:65" ht="12.75" customHeight="1">
      <c r="A179" s="43"/>
      <c r="B179" s="3" t="s">
        <v>2005</v>
      </c>
      <c r="C179" s="59"/>
      <c r="D179" s="460"/>
      <c r="E179" s="460"/>
      <c r="F179" s="460"/>
      <c r="G179" s="460"/>
      <c r="H179" s="460"/>
      <c r="I179" s="460"/>
      <c r="J179" s="460"/>
      <c r="K179" s="4"/>
      <c r="L179" s="4"/>
      <c r="M179" s="4"/>
      <c r="N179" s="4"/>
      <c r="O179" s="4"/>
      <c r="P179" s="4"/>
      <c r="Q179" s="4"/>
      <c r="R179" s="4"/>
      <c r="S179" s="4"/>
      <c r="T179" s="4"/>
      <c r="U179" s="4"/>
      <c r="V179" s="4"/>
      <c r="W179" s="4"/>
      <c r="X179" s="4"/>
      <c r="Y179" s="22"/>
      <c r="Z179" s="22"/>
      <c r="AA179" s="22"/>
      <c r="AB179" s="22"/>
      <c r="AC179" s="4"/>
      <c r="AD179" s="4"/>
      <c r="AE179" s="91"/>
      <c r="AF179" s="91"/>
      <c r="AG179" s="91"/>
      <c r="AH179" s="91"/>
      <c r="AI179" s="91"/>
      <c r="AJ179" s="91"/>
      <c r="AK179" s="91"/>
      <c r="AL179" s="4"/>
      <c r="AM179" s="4"/>
      <c r="AN179" s="397"/>
      <c r="AO179" s="84"/>
      <c r="AP179" s="4"/>
      <c r="AQ179" s="4"/>
      <c r="AR179" s="4"/>
      <c r="AS179" s="4"/>
      <c r="AT179" s="4"/>
      <c r="AU179" s="4"/>
      <c r="AV179" s="4"/>
      <c r="AW179" s="4"/>
      <c r="AX179" s="4"/>
      <c r="AY179" s="4"/>
      <c r="AZ179" s="4"/>
      <c r="BA179" s="4"/>
      <c r="BB179" s="4"/>
      <c r="BC179" s="4"/>
      <c r="BD179" s="86"/>
      <c r="BE179" s="86"/>
      <c r="BF179" s="86"/>
      <c r="BG179" s="86"/>
      <c r="BH179" s="86"/>
      <c r="BI179" s="4"/>
      <c r="BJ179" s="4"/>
      <c r="BK179" s="4"/>
      <c r="BL179" s="4"/>
      <c r="BM179" s="4"/>
    </row>
    <row r="180" spans="1:65" ht="12.75" customHeight="1">
      <c r="A180" s="12"/>
      <c r="B180" s="4"/>
      <c r="C180" s="25"/>
      <c r="D180" s="466"/>
      <c r="E180" s="466"/>
      <c r="F180" s="466"/>
      <c r="G180" s="466"/>
      <c r="H180" s="466"/>
      <c r="I180" s="466"/>
      <c r="J180" s="466"/>
      <c r="K180" s="4"/>
      <c r="L180" s="4"/>
      <c r="M180" s="4"/>
      <c r="N180" s="4"/>
      <c r="O180" s="4"/>
      <c r="P180" s="4"/>
      <c r="Q180" s="4"/>
      <c r="R180" s="4"/>
      <c r="S180" s="4"/>
      <c r="T180" s="4"/>
      <c r="U180" s="4"/>
      <c r="V180" s="4"/>
      <c r="W180" s="4"/>
      <c r="X180" s="4"/>
      <c r="Y180" s="5"/>
      <c r="Z180" s="5"/>
      <c r="AA180" s="5"/>
      <c r="AB180" s="5"/>
      <c r="AC180" s="4"/>
      <c r="AD180" s="4"/>
      <c r="AE180" s="19"/>
      <c r="AF180" s="19"/>
      <c r="AG180" s="19"/>
      <c r="AH180" s="19"/>
      <c r="AI180" s="19"/>
      <c r="AJ180" s="19"/>
      <c r="AK180" s="19"/>
      <c r="AL180" s="4"/>
      <c r="AM180" s="4"/>
      <c r="AN180" s="397"/>
      <c r="AO180" s="84"/>
      <c r="AP180" s="4"/>
      <c r="AQ180" s="4"/>
      <c r="AR180" s="4"/>
      <c r="AS180" s="4"/>
      <c r="AT180" s="4"/>
      <c r="AU180" s="4"/>
      <c r="AV180" s="4"/>
      <c r="AW180" s="4"/>
      <c r="AX180" s="4"/>
      <c r="AY180" s="4"/>
      <c r="AZ180" s="4"/>
      <c r="BA180" s="4"/>
      <c r="BB180" s="4"/>
      <c r="BC180" s="4"/>
      <c r="BD180" s="86"/>
      <c r="BE180" s="86"/>
      <c r="BF180" s="86"/>
      <c r="BG180" s="86"/>
      <c r="BH180" s="86"/>
      <c r="BI180" s="4"/>
      <c r="BJ180" s="4"/>
      <c r="BK180" s="4"/>
      <c r="BL180" s="4"/>
      <c r="BM180" s="4"/>
    </row>
    <row r="181" spans="1:65" ht="12.75" customHeight="1">
      <c r="A181" s="12"/>
      <c r="B181" s="24" t="s">
        <v>2006</v>
      </c>
      <c r="C181" s="25"/>
      <c r="D181" s="466"/>
      <c r="E181" s="466"/>
      <c r="F181" s="466"/>
      <c r="G181" s="466"/>
      <c r="H181" s="466"/>
      <c r="I181" s="466"/>
      <c r="J181" s="466"/>
      <c r="K181" s="4"/>
      <c r="L181" s="4"/>
      <c r="M181" s="4"/>
      <c r="N181" s="4"/>
      <c r="O181" s="4"/>
      <c r="P181" s="4"/>
      <c r="Q181" s="4"/>
      <c r="R181" s="4"/>
      <c r="S181" s="4"/>
      <c r="T181" s="4"/>
      <c r="U181" s="4"/>
      <c r="V181" s="4"/>
      <c r="W181" s="4"/>
      <c r="X181" s="4"/>
      <c r="Y181" s="5"/>
      <c r="Z181" s="5"/>
      <c r="AA181" s="5"/>
      <c r="AB181" s="5"/>
      <c r="AC181" s="4"/>
      <c r="AD181" s="4"/>
      <c r="AE181" s="19"/>
      <c r="AF181" s="19"/>
      <c r="AG181" s="19"/>
      <c r="AH181" s="19"/>
      <c r="AI181" s="19"/>
      <c r="AJ181" s="19"/>
      <c r="AK181" s="19"/>
      <c r="AL181" s="4"/>
      <c r="AM181" s="4"/>
      <c r="AN181" s="397"/>
      <c r="AO181" s="84"/>
      <c r="AP181" s="4"/>
      <c r="AQ181" s="4"/>
      <c r="AR181" s="4"/>
      <c r="AS181" s="4"/>
      <c r="AT181" s="4"/>
      <c r="AU181" s="4"/>
      <c r="AV181" s="4"/>
      <c r="AW181" s="4"/>
      <c r="AX181" s="4"/>
      <c r="AY181" s="4"/>
      <c r="AZ181" s="4"/>
      <c r="BA181" s="4"/>
      <c r="BB181" s="4"/>
      <c r="BC181" s="4"/>
      <c r="BD181" s="86"/>
      <c r="BE181" s="86"/>
      <c r="BF181" s="86"/>
      <c r="BG181" s="86"/>
      <c r="BH181" s="86"/>
      <c r="BI181" s="4"/>
      <c r="BJ181" s="4"/>
      <c r="BK181" s="4"/>
      <c r="BL181" s="4"/>
      <c r="BM181" s="4"/>
    </row>
    <row r="182" spans="1:65" ht="12.75" customHeight="1">
      <c r="A182" s="12"/>
      <c r="B182" s="894" t="s">
        <v>2667</v>
      </c>
      <c r="C182" s="895"/>
      <c r="D182" s="895"/>
      <c r="E182" s="895"/>
      <c r="F182" s="895"/>
      <c r="G182" s="895"/>
      <c r="H182" s="895"/>
      <c r="I182" s="895"/>
      <c r="J182" s="895"/>
      <c r="K182" s="895"/>
      <c r="L182" s="895"/>
      <c r="M182" s="895"/>
      <c r="N182" s="895"/>
      <c r="O182" s="895"/>
      <c r="P182" s="895"/>
      <c r="Q182" s="895"/>
      <c r="R182" s="895"/>
      <c r="S182" s="895"/>
      <c r="T182" s="895"/>
      <c r="U182" s="895"/>
      <c r="V182" s="895"/>
      <c r="W182" s="895"/>
      <c r="X182" s="895"/>
      <c r="Y182" s="895"/>
      <c r="Z182" s="895"/>
      <c r="AA182" s="895"/>
      <c r="AB182" s="891"/>
      <c r="AC182" s="86"/>
      <c r="AD182" s="1021">
        <v>8484962</v>
      </c>
      <c r="AE182" s="895"/>
      <c r="AF182" s="895"/>
      <c r="AG182" s="895"/>
      <c r="AH182" s="895"/>
      <c r="AI182" s="895"/>
      <c r="AJ182" s="891"/>
      <c r="AK182" s="19"/>
      <c r="AL182" s="4"/>
      <c r="AM182" s="4"/>
      <c r="AN182" s="397"/>
      <c r="AO182" s="84"/>
      <c r="AP182" s="4"/>
      <c r="AQ182" s="4"/>
      <c r="AR182" s="4"/>
      <c r="AS182" s="4"/>
      <c r="AT182" s="4"/>
      <c r="AU182" s="4"/>
      <c r="AV182" s="4"/>
      <c r="AW182" s="4"/>
      <c r="AX182" s="4"/>
      <c r="AY182" s="4"/>
      <c r="AZ182" s="4"/>
      <c r="BA182" s="4"/>
      <c r="BB182" s="4"/>
      <c r="BC182" s="4"/>
      <c r="BD182" s="86"/>
      <c r="BE182" s="86"/>
      <c r="BF182" s="86"/>
      <c r="BG182" s="86"/>
      <c r="BH182" s="86"/>
      <c r="BI182" s="4"/>
      <c r="BJ182" s="4"/>
      <c r="BK182" s="4"/>
      <c r="BL182" s="4"/>
      <c r="BM182" s="4"/>
    </row>
    <row r="183" spans="1:65" ht="12.75" customHeight="1">
      <c r="A183" s="12"/>
      <c r="B183" s="894" t="s">
        <v>2668</v>
      </c>
      <c r="C183" s="895"/>
      <c r="D183" s="895"/>
      <c r="E183" s="895"/>
      <c r="F183" s="895"/>
      <c r="G183" s="895"/>
      <c r="H183" s="895"/>
      <c r="I183" s="895"/>
      <c r="J183" s="895"/>
      <c r="K183" s="895"/>
      <c r="L183" s="895"/>
      <c r="M183" s="895"/>
      <c r="N183" s="895"/>
      <c r="O183" s="895"/>
      <c r="P183" s="895"/>
      <c r="Q183" s="895"/>
      <c r="R183" s="895"/>
      <c r="S183" s="895"/>
      <c r="T183" s="895"/>
      <c r="U183" s="895"/>
      <c r="V183" s="895"/>
      <c r="W183" s="895"/>
      <c r="X183" s="895"/>
      <c r="Y183" s="895"/>
      <c r="Z183" s="895"/>
      <c r="AA183" s="895"/>
      <c r="AB183" s="891"/>
      <c r="AC183" s="86"/>
      <c r="AD183" s="1021">
        <v>2261973</v>
      </c>
      <c r="AE183" s="895"/>
      <c r="AF183" s="895"/>
      <c r="AG183" s="895"/>
      <c r="AH183" s="895"/>
      <c r="AI183" s="895"/>
      <c r="AJ183" s="891"/>
      <c r="AK183" s="19"/>
      <c r="AL183" s="4"/>
      <c r="AM183" s="4"/>
      <c r="AN183" s="397"/>
      <c r="AO183" s="84"/>
      <c r="AP183" s="4"/>
      <c r="AQ183" s="4"/>
      <c r="AR183" s="4"/>
      <c r="AS183" s="4"/>
      <c r="AT183" s="4"/>
      <c r="AU183" s="4"/>
      <c r="AV183" s="4"/>
      <c r="AW183" s="4"/>
      <c r="AX183" s="4"/>
      <c r="AY183" s="4"/>
      <c r="AZ183" s="4"/>
      <c r="BA183" s="4"/>
      <c r="BB183" s="4"/>
      <c r="BC183" s="4"/>
      <c r="BD183" s="86"/>
      <c r="BE183" s="86"/>
      <c r="BF183" s="86"/>
      <c r="BG183" s="86"/>
      <c r="BH183" s="86"/>
      <c r="BI183" s="4"/>
      <c r="BJ183" s="4"/>
      <c r="BK183" s="4"/>
      <c r="BL183" s="4"/>
      <c r="BM183" s="4"/>
    </row>
    <row r="184" spans="1:65" ht="12.75" customHeight="1">
      <c r="A184" s="12"/>
      <c r="B184" s="894"/>
      <c r="C184" s="895"/>
      <c r="D184" s="895"/>
      <c r="E184" s="895"/>
      <c r="F184" s="895"/>
      <c r="G184" s="895"/>
      <c r="H184" s="895"/>
      <c r="I184" s="895"/>
      <c r="J184" s="895"/>
      <c r="K184" s="895"/>
      <c r="L184" s="895"/>
      <c r="M184" s="895"/>
      <c r="N184" s="895"/>
      <c r="O184" s="895"/>
      <c r="P184" s="895"/>
      <c r="Q184" s="895"/>
      <c r="R184" s="895"/>
      <c r="S184" s="895"/>
      <c r="T184" s="895"/>
      <c r="U184" s="895"/>
      <c r="V184" s="895"/>
      <c r="W184" s="895"/>
      <c r="X184" s="895"/>
      <c r="Y184" s="895"/>
      <c r="Z184" s="895"/>
      <c r="AA184" s="895"/>
      <c r="AB184" s="891"/>
      <c r="AC184" s="86"/>
      <c r="AD184" s="1021"/>
      <c r="AE184" s="895"/>
      <c r="AF184" s="895"/>
      <c r="AG184" s="895"/>
      <c r="AH184" s="895"/>
      <c r="AI184" s="895"/>
      <c r="AJ184" s="891"/>
      <c r="AK184" s="19"/>
      <c r="AL184" s="4"/>
      <c r="AM184" s="4"/>
      <c r="AN184" s="397"/>
      <c r="AO184" s="84"/>
      <c r="AP184" s="4"/>
      <c r="AQ184" s="4"/>
      <c r="AR184" s="4"/>
      <c r="AS184" s="4"/>
      <c r="AT184" s="4"/>
      <c r="AU184" s="4"/>
      <c r="AV184" s="4"/>
      <c r="AW184" s="4"/>
      <c r="AX184" s="4"/>
      <c r="AY184" s="4"/>
      <c r="AZ184" s="4"/>
      <c r="BA184" s="4"/>
      <c r="BB184" s="4"/>
      <c r="BC184" s="4"/>
      <c r="BD184" s="86"/>
      <c r="BE184" s="86"/>
      <c r="BF184" s="86"/>
      <c r="BG184" s="86"/>
      <c r="BH184" s="86"/>
      <c r="BI184" s="4"/>
      <c r="BJ184" s="4"/>
      <c r="BK184" s="4"/>
      <c r="BL184" s="4"/>
      <c r="BM184" s="4"/>
    </row>
    <row r="185" spans="1:65" ht="12.75" customHeight="1">
      <c r="A185" s="12"/>
      <c r="B185" s="894"/>
      <c r="C185" s="895"/>
      <c r="D185" s="895"/>
      <c r="E185" s="895"/>
      <c r="F185" s="895"/>
      <c r="G185" s="895"/>
      <c r="H185" s="895"/>
      <c r="I185" s="895"/>
      <c r="J185" s="895"/>
      <c r="K185" s="895"/>
      <c r="L185" s="895"/>
      <c r="M185" s="895"/>
      <c r="N185" s="895"/>
      <c r="O185" s="895"/>
      <c r="P185" s="895"/>
      <c r="Q185" s="895"/>
      <c r="R185" s="895"/>
      <c r="S185" s="895"/>
      <c r="T185" s="895"/>
      <c r="U185" s="895"/>
      <c r="V185" s="895"/>
      <c r="W185" s="895"/>
      <c r="X185" s="895"/>
      <c r="Y185" s="895"/>
      <c r="Z185" s="895"/>
      <c r="AA185" s="895"/>
      <c r="AB185" s="891"/>
      <c r="AC185" s="86"/>
      <c r="AD185" s="1021"/>
      <c r="AE185" s="895"/>
      <c r="AF185" s="895"/>
      <c r="AG185" s="895"/>
      <c r="AH185" s="895"/>
      <c r="AI185" s="895"/>
      <c r="AJ185" s="891"/>
      <c r="AK185" s="19"/>
      <c r="AL185" s="4"/>
      <c r="AM185" s="4"/>
      <c r="AN185" s="397"/>
      <c r="AO185" s="84"/>
      <c r="AP185" s="4"/>
      <c r="AQ185" s="4"/>
      <c r="AR185" s="4"/>
      <c r="AS185" s="4"/>
      <c r="AT185" s="4"/>
      <c r="AU185" s="4"/>
      <c r="AV185" s="4"/>
      <c r="AW185" s="4"/>
      <c r="AX185" s="4"/>
      <c r="AY185" s="4"/>
      <c r="AZ185" s="4"/>
      <c r="BA185" s="4"/>
      <c r="BB185" s="4"/>
      <c r="BC185" s="4"/>
      <c r="BD185" s="86"/>
      <c r="BE185" s="86"/>
      <c r="BF185" s="86"/>
      <c r="BG185" s="86"/>
      <c r="BH185" s="86"/>
      <c r="BI185" s="4"/>
      <c r="BJ185" s="4"/>
      <c r="BK185" s="4"/>
      <c r="BL185" s="4"/>
      <c r="BM185" s="4"/>
    </row>
    <row r="186" spans="1:65" ht="12.75" customHeight="1">
      <c r="A186" s="12"/>
      <c r="B186" s="894"/>
      <c r="C186" s="895"/>
      <c r="D186" s="895"/>
      <c r="E186" s="895"/>
      <c r="F186" s="895"/>
      <c r="G186" s="895"/>
      <c r="H186" s="895"/>
      <c r="I186" s="895"/>
      <c r="J186" s="895"/>
      <c r="K186" s="895"/>
      <c r="L186" s="895"/>
      <c r="M186" s="895"/>
      <c r="N186" s="895"/>
      <c r="O186" s="895"/>
      <c r="P186" s="895"/>
      <c r="Q186" s="895"/>
      <c r="R186" s="895"/>
      <c r="S186" s="895"/>
      <c r="T186" s="895"/>
      <c r="U186" s="895"/>
      <c r="V186" s="895"/>
      <c r="W186" s="895"/>
      <c r="X186" s="895"/>
      <c r="Y186" s="895"/>
      <c r="Z186" s="895"/>
      <c r="AA186" s="895"/>
      <c r="AB186" s="891"/>
      <c r="AC186" s="86"/>
      <c r="AD186" s="1021"/>
      <c r="AE186" s="895"/>
      <c r="AF186" s="895"/>
      <c r="AG186" s="895"/>
      <c r="AH186" s="895"/>
      <c r="AI186" s="895"/>
      <c r="AJ186" s="891"/>
      <c r="AK186" s="19"/>
      <c r="AL186" s="4"/>
      <c r="AM186" s="4"/>
      <c r="AN186" s="397"/>
      <c r="AO186" s="84"/>
      <c r="AP186" s="4"/>
      <c r="AQ186" s="4"/>
      <c r="AR186" s="4"/>
      <c r="AS186" s="4"/>
      <c r="AT186" s="4"/>
      <c r="AU186" s="4"/>
      <c r="AV186" s="4"/>
      <c r="AW186" s="4"/>
      <c r="AX186" s="4"/>
      <c r="AY186" s="4"/>
      <c r="AZ186" s="4"/>
      <c r="BA186" s="4"/>
      <c r="BB186" s="4"/>
      <c r="BC186" s="4"/>
      <c r="BD186" s="86"/>
      <c r="BE186" s="86"/>
      <c r="BF186" s="86"/>
      <c r="BG186" s="86"/>
      <c r="BH186" s="86"/>
      <c r="BI186" s="4"/>
      <c r="BJ186" s="4"/>
      <c r="BK186" s="4"/>
      <c r="BL186" s="4"/>
      <c r="BM186" s="4"/>
    </row>
    <row r="187" spans="1:65" ht="12.75" customHeight="1">
      <c r="A187" s="12"/>
      <c r="B187" s="894"/>
      <c r="C187" s="895"/>
      <c r="D187" s="895"/>
      <c r="E187" s="895"/>
      <c r="F187" s="895"/>
      <c r="G187" s="895"/>
      <c r="H187" s="895"/>
      <c r="I187" s="895"/>
      <c r="J187" s="895"/>
      <c r="K187" s="895"/>
      <c r="L187" s="895"/>
      <c r="M187" s="895"/>
      <c r="N187" s="895"/>
      <c r="O187" s="895"/>
      <c r="P187" s="895"/>
      <c r="Q187" s="895"/>
      <c r="R187" s="895"/>
      <c r="S187" s="895"/>
      <c r="T187" s="895"/>
      <c r="U187" s="895"/>
      <c r="V187" s="895"/>
      <c r="W187" s="895"/>
      <c r="X187" s="895"/>
      <c r="Y187" s="895"/>
      <c r="Z187" s="895"/>
      <c r="AA187" s="895"/>
      <c r="AB187" s="891"/>
      <c r="AC187" s="86"/>
      <c r="AD187" s="1021"/>
      <c r="AE187" s="895"/>
      <c r="AF187" s="895"/>
      <c r="AG187" s="895"/>
      <c r="AH187" s="895"/>
      <c r="AI187" s="895"/>
      <c r="AJ187" s="891"/>
      <c r="AK187" s="19"/>
      <c r="AL187" s="4"/>
      <c r="AM187" s="4"/>
      <c r="AN187" s="397"/>
      <c r="AO187" s="84"/>
      <c r="AP187" s="4"/>
      <c r="AQ187" s="4"/>
      <c r="AR187" s="4"/>
      <c r="AS187" s="4"/>
      <c r="AT187" s="4"/>
      <c r="AU187" s="4"/>
      <c r="AV187" s="4"/>
      <c r="AW187" s="4"/>
      <c r="AX187" s="4"/>
      <c r="AY187" s="4"/>
      <c r="AZ187" s="4"/>
      <c r="BA187" s="4"/>
      <c r="BB187" s="4"/>
      <c r="BC187" s="4"/>
      <c r="BD187" s="86"/>
      <c r="BE187" s="86"/>
      <c r="BF187" s="86"/>
      <c r="BG187" s="86"/>
      <c r="BH187" s="86"/>
      <c r="BI187" s="4"/>
      <c r="BJ187" s="4"/>
      <c r="BK187" s="4"/>
      <c r="BL187" s="4"/>
      <c r="BM187" s="4"/>
    </row>
    <row r="188" spans="1:65" ht="12.75" customHeight="1">
      <c r="A188" s="12"/>
      <c r="B188" s="894"/>
      <c r="C188" s="895"/>
      <c r="D188" s="895"/>
      <c r="E188" s="895"/>
      <c r="F188" s="895"/>
      <c r="G188" s="895"/>
      <c r="H188" s="895"/>
      <c r="I188" s="895"/>
      <c r="J188" s="895"/>
      <c r="K188" s="895"/>
      <c r="L188" s="895"/>
      <c r="M188" s="895"/>
      <c r="N188" s="895"/>
      <c r="O188" s="895"/>
      <c r="P188" s="895"/>
      <c r="Q188" s="895"/>
      <c r="R188" s="895"/>
      <c r="S188" s="895"/>
      <c r="T188" s="895"/>
      <c r="U188" s="895"/>
      <c r="V188" s="895"/>
      <c r="W188" s="895"/>
      <c r="X188" s="895"/>
      <c r="Y188" s="895"/>
      <c r="Z188" s="895"/>
      <c r="AA188" s="895"/>
      <c r="AB188" s="891"/>
      <c r="AC188" s="86"/>
      <c r="AD188" s="1021"/>
      <c r="AE188" s="895"/>
      <c r="AF188" s="895"/>
      <c r="AG188" s="895"/>
      <c r="AH188" s="895"/>
      <c r="AI188" s="895"/>
      <c r="AJ188" s="891"/>
      <c r="AK188" s="19"/>
      <c r="AL188" s="4"/>
      <c r="AM188" s="4"/>
      <c r="AN188" s="397"/>
      <c r="AO188" s="84"/>
      <c r="AP188" s="4"/>
      <c r="AQ188" s="4"/>
      <c r="AR188" s="4"/>
      <c r="AS188" s="4"/>
      <c r="AT188" s="4"/>
      <c r="AU188" s="4"/>
      <c r="AV188" s="4"/>
      <c r="AW188" s="4"/>
      <c r="AX188" s="4"/>
      <c r="AY188" s="4"/>
      <c r="AZ188" s="4"/>
      <c r="BA188" s="4"/>
      <c r="BB188" s="4"/>
      <c r="BC188" s="4"/>
      <c r="BD188" s="86"/>
      <c r="BE188" s="86"/>
      <c r="BF188" s="86"/>
      <c r="BG188" s="86"/>
      <c r="BH188" s="86"/>
      <c r="BI188" s="4"/>
      <c r="BJ188" s="4"/>
      <c r="BK188" s="4"/>
      <c r="BL188" s="4"/>
      <c r="BM188" s="4"/>
    </row>
    <row r="189" spans="1:65" ht="12.75" customHeight="1">
      <c r="A189" s="12"/>
      <c r="B189" s="894"/>
      <c r="C189" s="895"/>
      <c r="D189" s="895"/>
      <c r="E189" s="895"/>
      <c r="F189" s="895"/>
      <c r="G189" s="895"/>
      <c r="H189" s="895"/>
      <c r="I189" s="895"/>
      <c r="J189" s="895"/>
      <c r="K189" s="895"/>
      <c r="L189" s="895"/>
      <c r="M189" s="895"/>
      <c r="N189" s="895"/>
      <c r="O189" s="895"/>
      <c r="P189" s="895"/>
      <c r="Q189" s="895"/>
      <c r="R189" s="895"/>
      <c r="S189" s="895"/>
      <c r="T189" s="895"/>
      <c r="U189" s="895"/>
      <c r="V189" s="895"/>
      <c r="W189" s="895"/>
      <c r="X189" s="895"/>
      <c r="Y189" s="895"/>
      <c r="Z189" s="895"/>
      <c r="AA189" s="895"/>
      <c r="AB189" s="891"/>
      <c r="AC189" s="86"/>
      <c r="AD189" s="1021"/>
      <c r="AE189" s="895"/>
      <c r="AF189" s="895"/>
      <c r="AG189" s="895"/>
      <c r="AH189" s="895"/>
      <c r="AI189" s="895"/>
      <c r="AJ189" s="891"/>
      <c r="AK189" s="19"/>
      <c r="AL189" s="4"/>
      <c r="AM189" s="4"/>
      <c r="AN189" s="397"/>
      <c r="AO189" s="84"/>
      <c r="AP189" s="4"/>
      <c r="AQ189" s="4"/>
      <c r="AR189" s="4"/>
      <c r="AS189" s="4"/>
      <c r="AT189" s="4"/>
      <c r="AU189" s="4"/>
      <c r="AV189" s="4"/>
      <c r="AW189" s="4"/>
      <c r="AX189" s="4"/>
      <c r="AY189" s="4"/>
      <c r="AZ189" s="4"/>
      <c r="BA189" s="4"/>
      <c r="BB189" s="4"/>
      <c r="BC189" s="4"/>
      <c r="BD189" s="86"/>
      <c r="BE189" s="86"/>
      <c r="BF189" s="86"/>
      <c r="BG189" s="86"/>
      <c r="BH189" s="86"/>
      <c r="BI189" s="4"/>
      <c r="BJ189" s="4"/>
      <c r="BK189" s="4"/>
      <c r="BL189" s="4"/>
      <c r="BM189" s="4"/>
    </row>
    <row r="190" spans="1:65" ht="12.75" customHeight="1">
      <c r="A190" s="12"/>
      <c r="B190" s="894"/>
      <c r="C190" s="895"/>
      <c r="D190" s="895"/>
      <c r="E190" s="895"/>
      <c r="F190" s="895"/>
      <c r="G190" s="895"/>
      <c r="H190" s="895"/>
      <c r="I190" s="895"/>
      <c r="J190" s="895"/>
      <c r="K190" s="895"/>
      <c r="L190" s="895"/>
      <c r="M190" s="895"/>
      <c r="N190" s="895"/>
      <c r="O190" s="895"/>
      <c r="P190" s="895"/>
      <c r="Q190" s="895"/>
      <c r="R190" s="895"/>
      <c r="S190" s="895"/>
      <c r="T190" s="895"/>
      <c r="U190" s="895"/>
      <c r="V190" s="895"/>
      <c r="W190" s="895"/>
      <c r="X190" s="895"/>
      <c r="Y190" s="895"/>
      <c r="Z190" s="895"/>
      <c r="AA190" s="895"/>
      <c r="AB190" s="891"/>
      <c r="AC190" s="86"/>
      <c r="AD190" s="1021"/>
      <c r="AE190" s="895"/>
      <c r="AF190" s="895"/>
      <c r="AG190" s="895"/>
      <c r="AH190" s="895"/>
      <c r="AI190" s="895"/>
      <c r="AJ190" s="891"/>
      <c r="AK190" s="19"/>
      <c r="AL190" s="4"/>
      <c r="AM190" s="4"/>
      <c r="AN190" s="397"/>
      <c r="AO190" s="84"/>
      <c r="AP190" s="4"/>
      <c r="AQ190" s="4"/>
      <c r="AR190" s="4"/>
      <c r="AS190" s="4"/>
      <c r="AT190" s="4"/>
      <c r="AU190" s="4"/>
      <c r="AV190" s="4"/>
      <c r="AW190" s="4"/>
      <c r="AX190" s="4"/>
      <c r="AY190" s="4"/>
      <c r="AZ190" s="4"/>
      <c r="BA190" s="4"/>
      <c r="BB190" s="4"/>
      <c r="BC190" s="4"/>
      <c r="BD190" s="86"/>
      <c r="BE190" s="86"/>
      <c r="BF190" s="86"/>
      <c r="BG190" s="86"/>
      <c r="BH190" s="86"/>
      <c r="BI190" s="4"/>
      <c r="BJ190" s="4"/>
      <c r="BK190" s="4"/>
      <c r="BL190" s="4"/>
      <c r="BM190" s="4"/>
    </row>
    <row r="191" spans="1:65" ht="12.75" customHeight="1">
      <c r="A191" s="12"/>
      <c r="B191" s="894"/>
      <c r="C191" s="895"/>
      <c r="D191" s="895"/>
      <c r="E191" s="895"/>
      <c r="F191" s="895"/>
      <c r="G191" s="895"/>
      <c r="H191" s="895"/>
      <c r="I191" s="895"/>
      <c r="J191" s="895"/>
      <c r="K191" s="895"/>
      <c r="L191" s="895"/>
      <c r="M191" s="895"/>
      <c r="N191" s="895"/>
      <c r="O191" s="895"/>
      <c r="P191" s="895"/>
      <c r="Q191" s="895"/>
      <c r="R191" s="895"/>
      <c r="S191" s="895"/>
      <c r="T191" s="895"/>
      <c r="U191" s="895"/>
      <c r="V191" s="895"/>
      <c r="W191" s="895"/>
      <c r="X191" s="895"/>
      <c r="Y191" s="895"/>
      <c r="Z191" s="895"/>
      <c r="AA191" s="895"/>
      <c r="AB191" s="891"/>
      <c r="AC191" s="86"/>
      <c r="AD191" s="1021"/>
      <c r="AE191" s="895"/>
      <c r="AF191" s="895"/>
      <c r="AG191" s="895"/>
      <c r="AH191" s="895"/>
      <c r="AI191" s="895"/>
      <c r="AJ191" s="891"/>
      <c r="AK191" s="19"/>
      <c r="AL191" s="4"/>
      <c r="AM191" s="4"/>
      <c r="AN191" s="397"/>
      <c r="AO191" s="84"/>
      <c r="AP191" s="4"/>
      <c r="AQ191" s="4"/>
      <c r="AR191" s="4"/>
      <c r="AS191" s="4"/>
      <c r="AT191" s="4"/>
      <c r="AU191" s="4"/>
      <c r="AV191" s="4"/>
      <c r="AW191" s="4"/>
      <c r="AX191" s="4"/>
      <c r="AY191" s="4"/>
      <c r="AZ191" s="4"/>
      <c r="BA191" s="4"/>
      <c r="BB191" s="4"/>
      <c r="BC191" s="4"/>
      <c r="BD191" s="86"/>
      <c r="BE191" s="86"/>
      <c r="BF191" s="86"/>
      <c r="BG191" s="86"/>
      <c r="BH191" s="86"/>
      <c r="BI191" s="4"/>
      <c r="BJ191" s="4"/>
      <c r="BK191" s="4"/>
      <c r="BL191" s="4"/>
      <c r="BM191" s="4"/>
    </row>
    <row r="192" spans="1:65" ht="12.75" customHeight="1">
      <c r="A192" s="12"/>
      <c r="B192" s="892" t="s">
        <v>2007</v>
      </c>
      <c r="C192" s="893"/>
      <c r="D192" s="893"/>
      <c r="E192" s="893"/>
      <c r="F192" s="893"/>
      <c r="G192" s="893"/>
      <c r="H192" s="893"/>
      <c r="I192" s="893"/>
      <c r="J192" s="893"/>
      <c r="K192" s="893"/>
      <c r="L192" s="893"/>
      <c r="M192" s="893"/>
      <c r="N192" s="893"/>
      <c r="O192" s="893"/>
      <c r="P192" s="893"/>
      <c r="Q192" s="893"/>
      <c r="R192" s="893"/>
      <c r="S192" s="893"/>
      <c r="T192" s="893"/>
      <c r="U192" s="893"/>
      <c r="V192" s="893"/>
      <c r="W192" s="893"/>
      <c r="X192" s="893"/>
      <c r="Y192" s="893"/>
      <c r="Z192" s="893"/>
      <c r="AA192" s="893"/>
      <c r="AB192" s="893"/>
      <c r="AC192" s="4"/>
      <c r="AD192" s="1268">
        <f>AB243</f>
        <v>2450381.2061166731</v>
      </c>
      <c r="AE192" s="893"/>
      <c r="AF192" s="893"/>
      <c r="AG192" s="893"/>
      <c r="AH192" s="893"/>
      <c r="AI192" s="893"/>
      <c r="AJ192" s="893"/>
      <c r="AK192" s="19"/>
      <c r="AL192" s="4"/>
      <c r="AM192" s="4"/>
      <c r="AN192" s="397"/>
      <c r="AO192" s="84"/>
      <c r="AP192" s="4"/>
      <c r="AQ192" s="4"/>
      <c r="AR192" s="4"/>
      <c r="AS192" s="4"/>
      <c r="AT192" s="4"/>
      <c r="AU192" s="4"/>
      <c r="AV192" s="4"/>
      <c r="AW192" s="4"/>
      <c r="AX192" s="4"/>
      <c r="AY192" s="4"/>
      <c r="AZ192" s="4"/>
      <c r="BA192" s="4"/>
      <c r="BB192" s="4"/>
      <c r="BC192" s="4"/>
      <c r="BD192" s="86"/>
      <c r="BE192" s="86"/>
      <c r="BF192" s="86"/>
      <c r="BG192" s="86"/>
      <c r="BH192" s="86"/>
      <c r="BI192" s="4"/>
      <c r="BJ192" s="4"/>
      <c r="BK192" s="4"/>
      <c r="BL192" s="4"/>
      <c r="BM192" s="4"/>
    </row>
    <row r="193" spans="1:65" ht="12.75" customHeight="1">
      <c r="A193" s="12"/>
      <c r="B193" s="1269" t="s">
        <v>2008</v>
      </c>
      <c r="C193" s="849"/>
      <c r="D193" s="849"/>
      <c r="E193" s="849"/>
      <c r="F193" s="849"/>
      <c r="G193" s="849"/>
      <c r="H193" s="849"/>
      <c r="I193" s="849"/>
      <c r="J193" s="849"/>
      <c r="K193" s="849"/>
      <c r="L193" s="849"/>
      <c r="M193" s="849"/>
      <c r="N193" s="849"/>
      <c r="O193" s="849"/>
      <c r="P193" s="849"/>
      <c r="Q193" s="849"/>
      <c r="R193" s="849"/>
      <c r="S193" s="849"/>
      <c r="T193" s="849"/>
      <c r="U193" s="849"/>
      <c r="V193" s="849"/>
      <c r="W193" s="849"/>
      <c r="X193" s="849"/>
      <c r="Y193" s="849"/>
      <c r="Z193" s="849"/>
      <c r="AA193" s="849"/>
      <c r="AB193" s="849"/>
      <c r="AC193" s="86"/>
      <c r="AD193" s="1270">
        <f>'Sources and Uses Budget'!B15</f>
        <v>0</v>
      </c>
      <c r="AE193" s="893"/>
      <c r="AF193" s="893"/>
      <c r="AG193" s="893"/>
      <c r="AH193" s="893"/>
      <c r="AI193" s="893"/>
      <c r="AJ193" s="893"/>
      <c r="AK193" s="19"/>
      <c r="AL193" s="4"/>
      <c r="AM193" s="4"/>
      <c r="AN193" s="397"/>
      <c r="AO193" s="84"/>
      <c r="AP193" s="4"/>
      <c r="AQ193" s="4"/>
      <c r="AR193" s="4"/>
      <c r="AS193" s="4"/>
      <c r="AT193" s="4"/>
      <c r="AU193" s="4"/>
      <c r="AV193" s="4"/>
      <c r="AW193" s="4"/>
      <c r="AX193" s="4"/>
      <c r="AY193" s="4"/>
      <c r="AZ193" s="4"/>
      <c r="BA193" s="4"/>
      <c r="BB193" s="4"/>
      <c r="BC193" s="4"/>
      <c r="BD193" s="86"/>
      <c r="BE193" s="86"/>
      <c r="BF193" s="86"/>
      <c r="BG193" s="86"/>
      <c r="BH193" s="86"/>
      <c r="BI193" s="4"/>
      <c r="BJ193" s="4"/>
      <c r="BK193" s="4"/>
      <c r="BL193" s="4"/>
      <c r="BM193" s="4"/>
    </row>
    <row r="194" spans="1:65" ht="12.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91" t="s">
        <v>1386</v>
      </c>
      <c r="AC194" s="4"/>
      <c r="AD194" s="970">
        <f>SUM(AD182:AJ192)-AD193</f>
        <v>13197316.206116673</v>
      </c>
      <c r="AE194" s="849"/>
      <c r="AF194" s="849"/>
      <c r="AG194" s="849"/>
      <c r="AH194" s="849"/>
      <c r="AI194" s="849"/>
      <c r="AJ194" s="849"/>
      <c r="AK194" s="19"/>
      <c r="AL194" s="4"/>
      <c r="AM194" s="4"/>
      <c r="AN194" s="397"/>
      <c r="AO194" s="84"/>
      <c r="AP194" s="4"/>
      <c r="AQ194" s="4"/>
      <c r="AR194" s="4"/>
      <c r="AS194" s="4"/>
      <c r="AT194" s="4"/>
      <c r="AU194" s="4"/>
      <c r="AV194" s="4"/>
      <c r="AW194" s="4"/>
      <c r="AX194" s="4"/>
      <c r="AY194" s="4"/>
      <c r="AZ194" s="4"/>
      <c r="BA194" s="4"/>
      <c r="BB194" s="4"/>
      <c r="BC194" s="4"/>
      <c r="BD194" s="86"/>
      <c r="BE194" s="86"/>
      <c r="BF194" s="86"/>
      <c r="BG194" s="86"/>
      <c r="BH194" s="86"/>
      <c r="BI194" s="4"/>
      <c r="BJ194" s="4"/>
      <c r="BK194" s="4"/>
      <c r="BL194" s="4"/>
      <c r="BM194" s="4"/>
    </row>
    <row r="195" spans="1:65" ht="12.75" customHeight="1">
      <c r="A195" s="12"/>
      <c r="B195" s="12"/>
      <c r="C195" s="25"/>
      <c r="D195" s="466"/>
      <c r="E195" s="466"/>
      <c r="F195" s="466"/>
      <c r="G195" s="466"/>
      <c r="H195" s="466"/>
      <c r="I195" s="466"/>
      <c r="J195" s="466"/>
      <c r="K195" s="4"/>
      <c r="L195" s="4"/>
      <c r="M195" s="4"/>
      <c r="N195" s="4"/>
      <c r="O195" s="4"/>
      <c r="P195" s="4"/>
      <c r="Q195" s="4"/>
      <c r="R195" s="4"/>
      <c r="S195" s="4"/>
      <c r="T195" s="4"/>
      <c r="U195" s="4"/>
      <c r="V195" s="4"/>
      <c r="W195" s="4"/>
      <c r="X195" s="4"/>
      <c r="Y195" s="5"/>
      <c r="Z195" s="5"/>
      <c r="AA195" s="5"/>
      <c r="AB195" s="5"/>
      <c r="AC195" s="4"/>
      <c r="AD195" s="4"/>
      <c r="AE195" s="19"/>
      <c r="AF195" s="19"/>
      <c r="AG195" s="19"/>
      <c r="AH195" s="19"/>
      <c r="AI195" s="19"/>
      <c r="AJ195" s="19"/>
      <c r="AK195" s="19"/>
      <c r="AL195" s="4"/>
      <c r="AM195" s="4"/>
      <c r="AN195" s="397"/>
      <c r="AO195" s="84"/>
      <c r="AP195" s="4"/>
      <c r="AQ195" s="4"/>
      <c r="AR195" s="4"/>
      <c r="AS195" s="4"/>
      <c r="AT195" s="4"/>
      <c r="AU195" s="4"/>
      <c r="AV195" s="4"/>
      <c r="AW195" s="4"/>
      <c r="AX195" s="4"/>
      <c r="AY195" s="4"/>
      <c r="AZ195" s="4"/>
      <c r="BA195" s="4"/>
      <c r="BB195" s="4"/>
      <c r="BC195" s="4"/>
      <c r="BD195" s="86"/>
      <c r="BE195" s="86"/>
      <c r="BF195" s="86"/>
      <c r="BG195" s="86"/>
      <c r="BH195" s="86"/>
      <c r="BI195" s="4"/>
      <c r="BJ195" s="4"/>
      <c r="BK195" s="4"/>
      <c r="BL195" s="4"/>
      <c r="BM195" s="4"/>
    </row>
    <row r="196" spans="1:65" ht="12.75" customHeight="1">
      <c r="A196" s="12"/>
      <c r="B196" s="43" t="s">
        <v>2009</v>
      </c>
      <c r="C196" s="25"/>
      <c r="D196" s="466"/>
      <c r="E196" s="466"/>
      <c r="F196" s="466"/>
      <c r="G196" s="466"/>
      <c r="H196" s="466"/>
      <c r="I196" s="466"/>
      <c r="J196" s="466"/>
      <c r="K196" s="4"/>
      <c r="L196" s="4"/>
      <c r="M196" s="4"/>
      <c r="N196" s="4"/>
      <c r="O196" s="4"/>
      <c r="P196" s="4"/>
      <c r="Q196" s="4"/>
      <c r="R196" s="4"/>
      <c r="S196" s="4"/>
      <c r="T196" s="4"/>
      <c r="U196" s="4"/>
      <c r="V196" s="4"/>
      <c r="W196" s="4"/>
      <c r="X196" s="4"/>
      <c r="Y196" s="5"/>
      <c r="Z196" s="5"/>
      <c r="AA196" s="5"/>
      <c r="AB196" s="5"/>
      <c r="AC196" s="4"/>
      <c r="AD196" s="4"/>
      <c r="AE196" s="19"/>
      <c r="AF196" s="19"/>
      <c r="AG196" s="19"/>
      <c r="AH196" s="19"/>
      <c r="AI196" s="19"/>
      <c r="AJ196" s="19"/>
      <c r="AK196" s="19"/>
      <c r="AL196" s="4"/>
      <c r="AM196" s="4"/>
      <c r="AN196" s="397"/>
      <c r="AO196" s="84"/>
      <c r="AP196" s="4"/>
      <c r="AQ196" s="4"/>
      <c r="AR196" s="4"/>
      <c r="AS196" s="4"/>
      <c r="AT196" s="4"/>
      <c r="AU196" s="4"/>
      <c r="AV196" s="4"/>
      <c r="AW196" s="4"/>
      <c r="AX196" s="4"/>
      <c r="AY196" s="4"/>
      <c r="AZ196" s="4"/>
      <c r="BA196" s="4"/>
      <c r="BB196" s="4"/>
      <c r="BC196" s="4"/>
      <c r="BD196" s="86"/>
      <c r="BE196" s="86"/>
      <c r="BF196" s="86"/>
      <c r="BG196" s="86"/>
      <c r="BH196" s="86"/>
      <c r="BI196" s="4"/>
      <c r="BJ196" s="4"/>
      <c r="BK196" s="4"/>
      <c r="BL196" s="4"/>
      <c r="BM196" s="4"/>
    </row>
    <row r="197" spans="1:65" ht="12.75" customHeight="1">
      <c r="A197" s="12"/>
      <c r="B197" s="4" t="s">
        <v>2010</v>
      </c>
      <c r="C197" s="25"/>
      <c r="D197" s="466"/>
      <c r="E197" s="466"/>
      <c r="F197" s="466"/>
      <c r="G197" s="466"/>
      <c r="H197" s="466"/>
      <c r="I197" s="466"/>
      <c r="J197" s="466"/>
      <c r="K197" s="4"/>
      <c r="L197" s="4"/>
      <c r="M197" s="4"/>
      <c r="N197" s="4"/>
      <c r="O197" s="4"/>
      <c r="P197" s="4"/>
      <c r="Q197" s="4"/>
      <c r="R197" s="4"/>
      <c r="S197" s="4"/>
      <c r="T197" s="4"/>
      <c r="U197" s="4"/>
      <c r="V197" s="4"/>
      <c r="W197" s="4"/>
      <c r="X197" s="4"/>
      <c r="Y197" s="5"/>
      <c r="Z197" s="5"/>
      <c r="AA197" s="5"/>
      <c r="AB197" s="5"/>
      <c r="AC197" s="4"/>
      <c r="AD197" s="4"/>
      <c r="AE197" s="19"/>
      <c r="AF197" s="19"/>
      <c r="AG197" s="19"/>
      <c r="AH197" s="19"/>
      <c r="AI197" s="19"/>
      <c r="AJ197" s="19"/>
      <c r="AK197" s="19"/>
      <c r="AL197" s="4"/>
      <c r="AM197" s="4"/>
      <c r="AN197" s="397"/>
      <c r="AO197" s="84"/>
      <c r="AP197" s="4"/>
      <c r="AQ197" s="4"/>
      <c r="AR197" s="4"/>
      <c r="AS197" s="4"/>
      <c r="AT197" s="4"/>
      <c r="AU197" s="4"/>
      <c r="AV197" s="4"/>
      <c r="AW197" s="4"/>
      <c r="AX197" s="4"/>
      <c r="AY197" s="4"/>
      <c r="AZ197" s="4"/>
      <c r="BA197" s="4"/>
      <c r="BB197" s="4"/>
      <c r="BC197" s="4"/>
      <c r="BD197" s="86"/>
      <c r="BE197" s="86"/>
      <c r="BF197" s="86"/>
      <c r="BG197" s="86"/>
      <c r="BH197" s="86"/>
      <c r="BI197" s="4"/>
      <c r="BJ197" s="4"/>
      <c r="BK197" s="4"/>
      <c r="BL197" s="4"/>
      <c r="BM197" s="4"/>
    </row>
    <row r="198" spans="1:65" ht="12.75" customHeight="1">
      <c r="A198" s="467"/>
      <c r="B198" s="468" t="s">
        <v>2011</v>
      </c>
      <c r="C198" s="469"/>
      <c r="D198" s="470"/>
      <c r="E198" s="470"/>
      <c r="F198" s="470"/>
      <c r="G198" s="470"/>
      <c r="H198" s="470"/>
      <c r="I198" s="470"/>
      <c r="J198" s="470"/>
      <c r="K198" s="471"/>
      <c r="L198" s="471"/>
      <c r="M198" s="471"/>
      <c r="N198" s="471"/>
      <c r="O198" s="471"/>
      <c r="P198" s="471"/>
      <c r="Q198" s="471"/>
      <c r="R198" s="471"/>
      <c r="S198" s="472"/>
      <c r="T198" s="472"/>
      <c r="U198" s="472"/>
      <c r="V198" s="472"/>
      <c r="W198" s="472"/>
      <c r="X198" s="472"/>
      <c r="Y198" s="473"/>
      <c r="Z198" s="473"/>
      <c r="AA198" s="473"/>
      <c r="AB198" s="473"/>
      <c r="AC198" s="472"/>
      <c r="AD198" s="472"/>
      <c r="AE198" s="474"/>
      <c r="AF198" s="474"/>
      <c r="AG198" s="474"/>
      <c r="AH198" s="474"/>
      <c r="AI198" s="474"/>
      <c r="AJ198" s="475"/>
      <c r="AK198" s="19"/>
      <c r="AL198" s="4"/>
      <c r="AM198" s="4"/>
      <c r="AN198" s="397"/>
      <c r="AO198" s="84"/>
      <c r="AP198" s="4"/>
      <c r="AQ198" s="4"/>
      <c r="AR198" s="4"/>
      <c r="AS198" s="4"/>
      <c r="AT198" s="4"/>
      <c r="AU198" s="4"/>
      <c r="AV198" s="4"/>
      <c r="AW198" s="4"/>
      <c r="AX198" s="4"/>
      <c r="AY198" s="4"/>
      <c r="AZ198" s="4"/>
      <c r="BA198" s="4"/>
      <c r="BB198" s="4"/>
      <c r="BC198" s="4"/>
      <c r="BD198" s="86"/>
      <c r="BE198" s="86"/>
      <c r="BF198" s="86"/>
      <c r="BG198" s="86"/>
      <c r="BH198" s="86"/>
      <c r="BI198" s="4"/>
      <c r="BJ198" s="4"/>
      <c r="BK198" s="4"/>
      <c r="BL198" s="4"/>
      <c r="BM198" s="4"/>
    </row>
    <row r="199" spans="1:65" ht="12.75" customHeight="1">
      <c r="A199" s="467"/>
      <c r="B199" s="476" t="s">
        <v>2012</v>
      </c>
      <c r="C199" s="477"/>
      <c r="D199" s="478"/>
      <c r="E199" s="478"/>
      <c r="F199" s="478"/>
      <c r="G199" s="478"/>
      <c r="H199" s="478"/>
      <c r="I199" s="478"/>
      <c r="J199" s="478"/>
      <c r="K199" s="479"/>
      <c r="L199" s="479"/>
      <c r="M199" s="479"/>
      <c r="N199" s="479"/>
      <c r="O199" s="479"/>
      <c r="P199" s="479"/>
      <c r="Q199" s="479"/>
      <c r="R199" s="479"/>
      <c r="S199" s="4"/>
      <c r="T199" s="4"/>
      <c r="U199" s="4"/>
      <c r="V199" s="4"/>
      <c r="W199" s="4"/>
      <c r="X199" s="4"/>
      <c r="Y199" s="5"/>
      <c r="Z199" s="5"/>
      <c r="AA199" s="5"/>
      <c r="AB199" s="5"/>
      <c r="AC199" s="4"/>
      <c r="AD199" s="4"/>
      <c r="AE199" s="19"/>
      <c r="AF199" s="19"/>
      <c r="AG199" s="19"/>
      <c r="AH199" s="19"/>
      <c r="AI199" s="19"/>
      <c r="AJ199" s="480"/>
      <c r="AK199" s="19"/>
      <c r="AL199" s="4"/>
      <c r="AM199" s="4"/>
      <c r="AN199" s="397"/>
      <c r="AO199" s="84"/>
      <c r="AP199" s="4"/>
      <c r="AQ199" s="4"/>
      <c r="AR199" s="4"/>
      <c r="AS199" s="4"/>
      <c r="AT199" s="4"/>
      <c r="AU199" s="4"/>
      <c r="AV199" s="4"/>
      <c r="AW199" s="4"/>
      <c r="AX199" s="4"/>
      <c r="AY199" s="4"/>
      <c r="AZ199" s="4"/>
      <c r="BA199" s="4"/>
      <c r="BB199" s="4"/>
      <c r="BC199" s="4"/>
      <c r="BD199" s="86"/>
      <c r="BE199" s="86"/>
      <c r="BF199" s="86"/>
      <c r="BG199" s="86"/>
      <c r="BH199" s="86"/>
      <c r="BI199" s="4"/>
      <c r="BJ199" s="4"/>
      <c r="BK199" s="4"/>
      <c r="BL199" s="4"/>
      <c r="BM199" s="4"/>
    </row>
    <row r="200" spans="1:65" ht="12.75" customHeight="1">
      <c r="A200" s="467"/>
      <c r="B200" s="476" t="s">
        <v>2013</v>
      </c>
      <c r="C200" s="477"/>
      <c r="D200" s="478"/>
      <c r="E200" s="478"/>
      <c r="F200" s="478"/>
      <c r="G200" s="478"/>
      <c r="H200" s="478"/>
      <c r="I200" s="478"/>
      <c r="J200" s="478"/>
      <c r="K200" s="479"/>
      <c r="L200" s="479"/>
      <c r="M200" s="479"/>
      <c r="N200" s="479"/>
      <c r="O200" s="479"/>
      <c r="P200" s="479"/>
      <c r="Q200" s="479"/>
      <c r="R200" s="479"/>
      <c r="S200" s="4"/>
      <c r="T200" s="4"/>
      <c r="U200" s="4"/>
      <c r="V200" s="4"/>
      <c r="W200" s="4"/>
      <c r="X200" s="4"/>
      <c r="Y200" s="5"/>
      <c r="Z200" s="5"/>
      <c r="AA200" s="5"/>
      <c r="AB200" s="5"/>
      <c r="AC200" s="4"/>
      <c r="AD200" s="4"/>
      <c r="AE200" s="19"/>
      <c r="AF200" s="19"/>
      <c r="AG200" s="19"/>
      <c r="AH200" s="19"/>
      <c r="AI200" s="19"/>
      <c r="AJ200" s="480"/>
      <c r="AK200" s="19"/>
      <c r="AL200" s="4"/>
      <c r="AM200" s="4"/>
      <c r="AN200" s="397"/>
      <c r="AO200" s="84"/>
      <c r="AP200" s="4"/>
      <c r="AQ200" s="4"/>
      <c r="AR200" s="4"/>
      <c r="AS200" s="4"/>
      <c r="AT200" s="4"/>
      <c r="AU200" s="4"/>
      <c r="AV200" s="4"/>
      <c r="AW200" s="4"/>
      <c r="AX200" s="4"/>
      <c r="AY200" s="4"/>
      <c r="AZ200" s="4"/>
      <c r="BA200" s="4"/>
      <c r="BB200" s="4"/>
      <c r="BC200" s="4"/>
      <c r="BD200" s="86"/>
      <c r="BE200" s="86"/>
      <c r="BF200" s="86"/>
      <c r="BG200" s="86"/>
      <c r="BH200" s="86"/>
      <c r="BI200" s="4"/>
      <c r="BJ200" s="4"/>
      <c r="BK200" s="4"/>
      <c r="BL200" s="4"/>
      <c r="BM200" s="4"/>
    </row>
    <row r="201" spans="1:65" ht="12.75" customHeight="1">
      <c r="A201" s="467"/>
      <c r="B201" s="476" t="s">
        <v>2014</v>
      </c>
      <c r="C201" s="477"/>
      <c r="D201" s="478"/>
      <c r="E201" s="478"/>
      <c r="F201" s="478"/>
      <c r="G201" s="478"/>
      <c r="H201" s="478"/>
      <c r="I201" s="478"/>
      <c r="J201" s="478"/>
      <c r="K201" s="479"/>
      <c r="L201" s="479"/>
      <c r="M201" s="479"/>
      <c r="N201" s="479"/>
      <c r="O201" s="479"/>
      <c r="P201" s="479"/>
      <c r="Q201" s="479"/>
      <c r="R201" s="479"/>
      <c r="S201" s="4"/>
      <c r="T201" s="4"/>
      <c r="U201" s="4"/>
      <c r="V201" s="4"/>
      <c r="W201" s="4"/>
      <c r="X201" s="4"/>
      <c r="Y201" s="5"/>
      <c r="Z201" s="5"/>
      <c r="AA201" s="5"/>
      <c r="AB201" s="5"/>
      <c r="AC201" s="4"/>
      <c r="AD201" s="4"/>
      <c r="AE201" s="19"/>
      <c r="AF201" s="19"/>
      <c r="AG201" s="19"/>
      <c r="AH201" s="19"/>
      <c r="AI201" s="19"/>
      <c r="AJ201" s="480"/>
      <c r="AK201" s="19"/>
      <c r="AL201" s="4"/>
      <c r="AM201" s="4"/>
      <c r="AN201" s="397"/>
      <c r="AO201" s="84"/>
      <c r="AP201" s="4"/>
      <c r="AQ201" s="4"/>
      <c r="AR201" s="4"/>
      <c r="AS201" s="4"/>
      <c r="AT201" s="4"/>
      <c r="AU201" s="4"/>
      <c r="AV201" s="4"/>
      <c r="AW201" s="4"/>
      <c r="AX201" s="4"/>
      <c r="AY201" s="4"/>
      <c r="AZ201" s="4"/>
      <c r="BA201" s="4"/>
      <c r="BB201" s="4"/>
      <c r="BC201" s="4"/>
      <c r="BD201" s="86"/>
      <c r="BE201" s="86"/>
      <c r="BF201" s="86"/>
      <c r="BG201" s="86"/>
      <c r="BH201" s="86"/>
      <c r="BI201" s="4"/>
      <c r="BJ201" s="4"/>
      <c r="BK201" s="4"/>
      <c r="BL201" s="4"/>
      <c r="BM201" s="4"/>
    </row>
    <row r="202" spans="1:65" ht="12.75" customHeight="1">
      <c r="A202" s="467"/>
      <c r="B202" s="481" t="s">
        <v>2015</v>
      </c>
      <c r="C202" s="477"/>
      <c r="D202" s="478"/>
      <c r="E202" s="478"/>
      <c r="F202" s="478"/>
      <c r="G202" s="478"/>
      <c r="H202" s="478"/>
      <c r="I202" s="478"/>
      <c r="J202" s="478"/>
      <c r="K202" s="479"/>
      <c r="L202" s="479"/>
      <c r="M202" s="479"/>
      <c r="N202" s="479"/>
      <c r="O202" s="479"/>
      <c r="P202" s="479"/>
      <c r="Q202" s="479"/>
      <c r="R202" s="479"/>
      <c r="S202" s="4"/>
      <c r="T202" s="4"/>
      <c r="U202" s="4"/>
      <c r="V202" s="4"/>
      <c r="W202" s="4"/>
      <c r="X202" s="4"/>
      <c r="Y202" s="5"/>
      <c r="Z202" s="5"/>
      <c r="AA202" s="5"/>
      <c r="AB202" s="5"/>
      <c r="AC202" s="4"/>
      <c r="AD202" s="4"/>
      <c r="AE202" s="19"/>
      <c r="AF202" s="19"/>
      <c r="AG202" s="19"/>
      <c r="AH202" s="19"/>
      <c r="AI202" s="19"/>
      <c r="AJ202" s="480"/>
      <c r="AK202" s="19"/>
      <c r="AL202" s="4"/>
      <c r="AM202" s="4"/>
      <c r="AN202" s="397"/>
      <c r="AO202" s="84"/>
      <c r="AP202" s="4"/>
      <c r="AQ202" s="4"/>
      <c r="AR202" s="4"/>
      <c r="AS202" s="4"/>
      <c r="AT202" s="4"/>
      <c r="AU202" s="4"/>
      <c r="AV202" s="4"/>
      <c r="AW202" s="4"/>
      <c r="AX202" s="4"/>
      <c r="AY202" s="4"/>
      <c r="AZ202" s="4"/>
      <c r="BA202" s="4"/>
      <c r="BB202" s="4"/>
      <c r="BC202" s="4"/>
      <c r="BD202" s="86"/>
      <c r="BE202" s="86"/>
      <c r="BF202" s="86"/>
      <c r="BG202" s="86"/>
      <c r="BH202" s="86"/>
      <c r="BI202" s="4"/>
      <c r="BJ202" s="4"/>
      <c r="BK202" s="4"/>
      <c r="BL202" s="4"/>
      <c r="BM202" s="4"/>
    </row>
    <row r="203" spans="1:65" ht="12.75" customHeight="1">
      <c r="A203" s="467"/>
      <c r="B203" s="482" t="s">
        <v>2016</v>
      </c>
      <c r="C203" s="483"/>
      <c r="D203" s="484"/>
      <c r="E203" s="484"/>
      <c r="F203" s="484"/>
      <c r="G203" s="484"/>
      <c r="H203" s="484"/>
      <c r="I203" s="484"/>
      <c r="J203" s="484"/>
      <c r="K203" s="485"/>
      <c r="L203" s="485"/>
      <c r="M203" s="485"/>
      <c r="N203" s="485"/>
      <c r="O203" s="485"/>
      <c r="P203" s="485"/>
      <c r="Q203" s="485"/>
      <c r="R203" s="485"/>
      <c r="S203" s="486"/>
      <c r="T203" s="486"/>
      <c r="U203" s="486"/>
      <c r="V203" s="486"/>
      <c r="W203" s="486"/>
      <c r="X203" s="486"/>
      <c r="Y203" s="487"/>
      <c r="Z203" s="487"/>
      <c r="AA203" s="487"/>
      <c r="AB203" s="487"/>
      <c r="AC203" s="486"/>
      <c r="AD203" s="486"/>
      <c r="AE203" s="488"/>
      <c r="AF203" s="488"/>
      <c r="AG203" s="488"/>
      <c r="AH203" s="488"/>
      <c r="AI203" s="488"/>
      <c r="AJ203" s="489"/>
      <c r="AK203" s="19"/>
      <c r="AL203" s="4"/>
      <c r="AM203" s="4"/>
      <c r="AN203" s="397"/>
      <c r="AO203" s="84"/>
      <c r="AP203" s="4"/>
      <c r="AQ203" s="4"/>
      <c r="AR203" s="4"/>
      <c r="AS203" s="4"/>
      <c r="AT203" s="4"/>
      <c r="AU203" s="4"/>
      <c r="AV203" s="4"/>
      <c r="AW203" s="4"/>
      <c r="AX203" s="4"/>
      <c r="AY203" s="4"/>
      <c r="AZ203" s="4"/>
      <c r="BA203" s="4"/>
      <c r="BB203" s="4"/>
      <c r="BC203" s="4"/>
      <c r="BD203" s="86"/>
      <c r="BE203" s="86"/>
      <c r="BF203" s="86"/>
      <c r="BG203" s="86"/>
      <c r="BH203" s="86"/>
      <c r="BI203" s="4"/>
      <c r="BJ203" s="4"/>
      <c r="BK203" s="4"/>
      <c r="BL203" s="4"/>
      <c r="BM203" s="4"/>
    </row>
    <row r="204" spans="1:65" ht="12.75" customHeight="1">
      <c r="A204" s="12"/>
      <c r="B204" s="12"/>
      <c r="C204" s="25"/>
      <c r="D204" s="466"/>
      <c r="E204" s="466"/>
      <c r="F204" s="466"/>
      <c r="G204" s="466"/>
      <c r="H204" s="466"/>
      <c r="I204" s="466"/>
      <c r="J204" s="466"/>
      <c r="K204" s="4"/>
      <c r="L204" s="4"/>
      <c r="M204" s="4"/>
      <c r="N204" s="4"/>
      <c r="O204" s="4"/>
      <c r="P204" s="4"/>
      <c r="Q204" s="4"/>
      <c r="R204" s="4"/>
      <c r="S204" s="4"/>
      <c r="T204" s="4"/>
      <c r="U204" s="4"/>
      <c r="V204" s="4"/>
      <c r="W204" s="4"/>
      <c r="X204" s="4"/>
      <c r="Y204" s="5"/>
      <c r="Z204" s="5"/>
      <c r="AA204" s="5"/>
      <c r="AB204" s="5"/>
      <c r="AC204" s="4"/>
      <c r="AD204" s="4"/>
      <c r="AE204" s="19"/>
      <c r="AF204" s="19"/>
      <c r="AG204" s="19"/>
      <c r="AH204" s="19"/>
      <c r="AI204" s="19"/>
      <c r="AJ204" s="19"/>
      <c r="AK204" s="19"/>
      <c r="AL204" s="4"/>
      <c r="AM204" s="4"/>
      <c r="AN204" s="397"/>
      <c r="AO204" s="84"/>
      <c r="AP204" s="4"/>
      <c r="AQ204" s="4"/>
      <c r="AR204" s="4"/>
      <c r="AS204" s="4"/>
      <c r="AT204" s="4"/>
      <c r="AU204" s="4"/>
      <c r="AV204" s="4"/>
      <c r="AW204" s="4"/>
      <c r="AX204" s="4"/>
      <c r="AY204" s="4"/>
      <c r="AZ204" s="4"/>
      <c r="BA204" s="4"/>
      <c r="BB204" s="4"/>
      <c r="BC204" s="4"/>
      <c r="BD204" s="86"/>
      <c r="BE204" s="86"/>
      <c r="BF204" s="86"/>
      <c r="BG204" s="86"/>
      <c r="BH204" s="86"/>
      <c r="BI204" s="4"/>
      <c r="BJ204" s="4"/>
      <c r="BK204" s="4"/>
      <c r="BL204" s="4"/>
      <c r="BM204" s="4"/>
    </row>
    <row r="205" spans="1:65" ht="12.75" customHeight="1">
      <c r="A205" s="12"/>
      <c r="B205" s="490"/>
      <c r="C205" s="4"/>
      <c r="D205" s="4"/>
      <c r="E205" s="4"/>
      <c r="F205" s="4"/>
      <c r="G205" s="4"/>
      <c r="H205" s="4"/>
      <c r="I205" s="1271" t="s">
        <v>2017</v>
      </c>
      <c r="J205" s="832"/>
      <c r="K205" s="832"/>
      <c r="L205" s="4"/>
      <c r="M205" s="4"/>
      <c r="N205" s="4"/>
      <c r="O205" s="4"/>
      <c r="P205" s="4"/>
      <c r="Q205" s="4"/>
      <c r="R205" s="4"/>
      <c r="S205" s="4"/>
      <c r="T205" s="1272" t="s">
        <v>2018</v>
      </c>
      <c r="U205" s="832"/>
      <c r="V205" s="832"/>
      <c r="W205" s="832"/>
      <c r="X205" s="832"/>
      <c r="Y205" s="832"/>
      <c r="Z205" s="491"/>
      <c r="AA205" s="11"/>
      <c r="AB205" s="1273" t="s">
        <v>2019</v>
      </c>
      <c r="AC205" s="832"/>
      <c r="AD205" s="832"/>
      <c r="AE205" s="832"/>
      <c r="AF205" s="832"/>
      <c r="AG205" s="832"/>
      <c r="AH205" s="466"/>
      <c r="AI205" s="466"/>
      <c r="AJ205" s="466"/>
      <c r="AK205" s="19"/>
      <c r="AL205" s="4"/>
      <c r="AM205" s="4"/>
      <c r="AN205" s="397"/>
      <c r="AO205" s="84"/>
      <c r="AP205" s="4"/>
      <c r="AQ205" s="4"/>
      <c r="AR205" s="4"/>
      <c r="AS205" s="4"/>
      <c r="AT205" s="4"/>
      <c r="AU205" s="4"/>
      <c r="AV205" s="4"/>
      <c r="AW205" s="4"/>
      <c r="AX205" s="4"/>
      <c r="AY205" s="4"/>
      <c r="AZ205" s="4"/>
      <c r="BA205" s="4"/>
      <c r="BB205" s="4"/>
      <c r="BC205" s="4"/>
      <c r="BD205" s="86"/>
      <c r="BE205" s="86"/>
      <c r="BF205" s="86"/>
      <c r="BG205" s="86"/>
      <c r="BH205" s="86"/>
      <c r="BI205" s="4"/>
      <c r="BJ205" s="4"/>
      <c r="BK205" s="4"/>
      <c r="BL205" s="4"/>
      <c r="BM205" s="4"/>
    </row>
    <row r="206" spans="1:65" ht="12.75" customHeight="1">
      <c r="A206" s="12"/>
      <c r="B206" s="1351" t="s">
        <v>2020</v>
      </c>
      <c r="C206" s="893"/>
      <c r="D206" s="893"/>
      <c r="E206" s="893"/>
      <c r="F206" s="893"/>
      <c r="G206" s="893"/>
      <c r="H206" s="4"/>
      <c r="I206" s="1354" t="s">
        <v>2021</v>
      </c>
      <c r="J206" s="893"/>
      <c r="K206" s="893"/>
      <c r="L206" s="492"/>
      <c r="M206" s="4"/>
      <c r="N206" s="1355" t="s">
        <v>2022</v>
      </c>
      <c r="O206" s="893"/>
      <c r="P206" s="893"/>
      <c r="Q206" s="893"/>
      <c r="R206" s="893"/>
      <c r="S206" s="4"/>
      <c r="T206" s="1355" t="s">
        <v>2023</v>
      </c>
      <c r="U206" s="893"/>
      <c r="V206" s="893"/>
      <c r="W206" s="893"/>
      <c r="X206" s="893"/>
      <c r="Y206" s="893"/>
      <c r="Z206" s="493"/>
      <c r="AA206" s="11"/>
      <c r="AB206" s="1264" t="s">
        <v>2024</v>
      </c>
      <c r="AC206" s="893"/>
      <c r="AD206" s="893"/>
      <c r="AE206" s="893"/>
      <c r="AF206" s="893"/>
      <c r="AG206" s="893"/>
      <c r="AH206" s="466"/>
      <c r="AI206" s="466"/>
      <c r="AJ206" s="466"/>
      <c r="AK206" s="19"/>
      <c r="AL206" s="4"/>
      <c r="AM206" s="4"/>
      <c r="AN206" s="397"/>
      <c r="AO206" s="84"/>
      <c r="AP206" s="4"/>
      <c r="AQ206" s="4"/>
      <c r="AR206" s="4"/>
      <c r="AS206" s="4"/>
      <c r="AT206" s="4"/>
      <c r="AU206" s="4"/>
      <c r="AV206" s="4"/>
      <c r="AW206" s="4"/>
      <c r="AX206" s="4"/>
      <c r="AY206" s="4"/>
      <c r="AZ206" s="4"/>
      <c r="BA206" s="4"/>
      <c r="BB206" s="4"/>
      <c r="BC206" s="4"/>
      <c r="BD206" s="86"/>
      <c r="BE206" s="86"/>
      <c r="BF206" s="86"/>
      <c r="BG206" s="86"/>
      <c r="BH206" s="86"/>
      <c r="BI206" s="4"/>
      <c r="BJ206" s="4"/>
      <c r="BK206" s="4"/>
      <c r="BL206" s="4"/>
      <c r="BM206" s="4"/>
    </row>
    <row r="207" spans="1:65" ht="12.75" customHeight="1">
      <c r="A207" s="12"/>
      <c r="B207" s="900" t="s">
        <v>2025</v>
      </c>
      <c r="C207" s="849"/>
      <c r="D207" s="849"/>
      <c r="E207" s="849"/>
      <c r="F207" s="849"/>
      <c r="G207" s="898"/>
      <c r="H207" s="200"/>
      <c r="I207" s="1266">
        <v>19</v>
      </c>
      <c r="J207" s="1242"/>
      <c r="K207" s="1267"/>
      <c r="L207" s="492"/>
      <c r="M207" s="4"/>
      <c r="N207" s="1265">
        <v>196</v>
      </c>
      <c r="O207" s="849"/>
      <c r="P207" s="849"/>
      <c r="Q207" s="849"/>
      <c r="R207" s="898"/>
      <c r="S207" s="4"/>
      <c r="T207" s="1352">
        <v>714</v>
      </c>
      <c r="U207" s="895"/>
      <c r="V207" s="895"/>
      <c r="W207" s="895"/>
      <c r="X207" s="895"/>
      <c r="Y207" s="891"/>
      <c r="Z207" s="184"/>
      <c r="AA207" s="184"/>
      <c r="AB207" s="1256">
        <f t="shared" ref="AB207:AB216" si="1">MAX(($T207-$N207)*$I207*12,0)</f>
        <v>118104</v>
      </c>
      <c r="AC207" s="832"/>
      <c r="AD207" s="832"/>
      <c r="AE207" s="832"/>
      <c r="AF207" s="832"/>
      <c r="AG207" s="832"/>
      <c r="AH207" s="466"/>
      <c r="AI207" s="466"/>
      <c r="AJ207" s="466"/>
      <c r="AK207" s="19"/>
      <c r="AL207" s="4"/>
      <c r="AM207" s="4"/>
      <c r="AN207" s="397"/>
      <c r="AO207" s="84"/>
      <c r="AP207" s="4"/>
      <c r="AQ207" s="4"/>
      <c r="AR207" s="4"/>
      <c r="AS207" s="4"/>
      <c r="AT207" s="4"/>
      <c r="AU207" s="4"/>
      <c r="AV207" s="4"/>
      <c r="AW207" s="4"/>
      <c r="AX207" s="4"/>
      <c r="AY207" s="4"/>
      <c r="AZ207" s="4"/>
      <c r="BA207" s="4"/>
      <c r="BB207" s="4"/>
      <c r="BC207" s="4"/>
      <c r="BD207" s="86"/>
      <c r="BE207" s="86"/>
      <c r="BF207" s="86"/>
      <c r="BG207" s="86"/>
      <c r="BH207" s="86"/>
      <c r="BI207" s="4"/>
      <c r="BJ207" s="4"/>
      <c r="BK207" s="4"/>
      <c r="BL207" s="4"/>
      <c r="BM207" s="4"/>
    </row>
    <row r="208" spans="1:65" ht="12.75" customHeight="1">
      <c r="A208" s="12"/>
      <c r="B208" s="900" t="s">
        <v>2025</v>
      </c>
      <c r="C208" s="849"/>
      <c r="D208" s="849"/>
      <c r="E208" s="849"/>
      <c r="F208" s="849"/>
      <c r="G208" s="898"/>
      <c r="H208" s="4"/>
      <c r="I208" s="1266">
        <v>8</v>
      </c>
      <c r="J208" s="1242"/>
      <c r="K208" s="1267"/>
      <c r="L208" s="492"/>
      <c r="M208" s="4"/>
      <c r="N208" s="1265">
        <v>196</v>
      </c>
      <c r="O208" s="849"/>
      <c r="P208" s="849"/>
      <c r="Q208" s="849"/>
      <c r="R208" s="898"/>
      <c r="S208" s="4"/>
      <c r="T208" s="1352">
        <v>785</v>
      </c>
      <c r="U208" s="895"/>
      <c r="V208" s="895"/>
      <c r="W208" s="895"/>
      <c r="X208" s="895"/>
      <c r="Y208" s="891"/>
      <c r="Z208" s="184"/>
      <c r="AA208" s="184"/>
      <c r="AB208" s="1256">
        <f t="shared" si="1"/>
        <v>56544</v>
      </c>
      <c r="AC208" s="832"/>
      <c r="AD208" s="832"/>
      <c r="AE208" s="832"/>
      <c r="AF208" s="832"/>
      <c r="AG208" s="832"/>
      <c r="AH208" s="466"/>
      <c r="AI208" s="466"/>
      <c r="AJ208" s="466"/>
      <c r="AK208" s="19"/>
      <c r="AL208" s="4"/>
      <c r="AM208" s="4"/>
      <c r="AN208" s="397"/>
      <c r="AO208" s="84"/>
      <c r="AP208" s="4"/>
      <c r="AQ208" s="4"/>
      <c r="AR208" s="4"/>
      <c r="AS208" s="4"/>
      <c r="AT208" s="4"/>
      <c r="AU208" s="4"/>
      <c r="AV208" s="4"/>
      <c r="AW208" s="4"/>
      <c r="AX208" s="4"/>
      <c r="AY208" s="4"/>
      <c r="AZ208" s="4"/>
      <c r="BA208" s="4"/>
      <c r="BB208" s="4"/>
      <c r="BC208" s="4"/>
      <c r="BD208" s="86"/>
      <c r="BE208" s="86"/>
      <c r="BF208" s="86"/>
      <c r="BG208" s="86"/>
      <c r="BH208" s="86"/>
      <c r="BI208" s="4"/>
      <c r="BJ208" s="4"/>
      <c r="BK208" s="4"/>
      <c r="BL208" s="4"/>
      <c r="BM208" s="4"/>
    </row>
    <row r="209" spans="1:65" ht="12.75" customHeight="1">
      <c r="A209" s="12"/>
      <c r="B209" s="1353" t="s">
        <v>2026</v>
      </c>
      <c r="C209" s="849"/>
      <c r="D209" s="849"/>
      <c r="E209" s="849"/>
      <c r="F209" s="849"/>
      <c r="G209" s="898"/>
      <c r="H209" s="4"/>
      <c r="I209" s="1266">
        <v>5</v>
      </c>
      <c r="J209" s="1242"/>
      <c r="K209" s="1267"/>
      <c r="L209" s="492"/>
      <c r="M209" s="4"/>
      <c r="N209" s="1265">
        <v>236</v>
      </c>
      <c r="O209" s="849"/>
      <c r="P209" s="849"/>
      <c r="Q209" s="849"/>
      <c r="R209" s="898"/>
      <c r="S209" s="4"/>
      <c r="T209" s="1352">
        <v>1035</v>
      </c>
      <c r="U209" s="895"/>
      <c r="V209" s="895"/>
      <c r="W209" s="895"/>
      <c r="X209" s="895"/>
      <c r="Y209" s="891"/>
      <c r="Z209" s="184"/>
      <c r="AA209" s="184"/>
      <c r="AB209" s="1256">
        <f t="shared" si="1"/>
        <v>47940</v>
      </c>
      <c r="AC209" s="832"/>
      <c r="AD209" s="832"/>
      <c r="AE209" s="832"/>
      <c r="AF209" s="832"/>
      <c r="AG209" s="832"/>
      <c r="AH209" s="466"/>
      <c r="AI209" s="466"/>
      <c r="AJ209" s="466"/>
      <c r="AK209" s="19"/>
      <c r="AL209" s="4"/>
      <c r="AM209" s="4"/>
      <c r="AN209" s="397"/>
      <c r="AO209" s="84"/>
      <c r="AP209" s="4"/>
      <c r="AQ209" s="4"/>
      <c r="AR209" s="4"/>
      <c r="AS209" s="4"/>
      <c r="AT209" s="4"/>
      <c r="AU209" s="4"/>
      <c r="AV209" s="4"/>
      <c r="AW209" s="4"/>
      <c r="AX209" s="4"/>
      <c r="AY209" s="4"/>
      <c r="AZ209" s="4"/>
      <c r="BA209" s="4"/>
      <c r="BB209" s="4"/>
      <c r="BC209" s="4"/>
      <c r="BD209" s="86"/>
      <c r="BE209" s="86"/>
      <c r="BF209" s="86"/>
      <c r="BG209" s="86"/>
      <c r="BH209" s="86"/>
      <c r="BI209" s="4"/>
      <c r="BJ209" s="4"/>
      <c r="BK209" s="4"/>
      <c r="BL209" s="4"/>
      <c r="BM209" s="4"/>
    </row>
    <row r="210" spans="1:65" ht="12.75" customHeight="1">
      <c r="A210" s="12"/>
      <c r="B210" s="1353" t="s">
        <v>2670</v>
      </c>
      <c r="C210" s="849"/>
      <c r="D210" s="849"/>
      <c r="E210" s="849"/>
      <c r="F210" s="849"/>
      <c r="G210" s="898"/>
      <c r="H210" s="4"/>
      <c r="I210" s="1266">
        <v>1</v>
      </c>
      <c r="J210" s="1242"/>
      <c r="K210" s="1267"/>
      <c r="L210" s="492"/>
      <c r="M210" s="4"/>
      <c r="N210" s="1265">
        <v>272</v>
      </c>
      <c r="O210" s="849"/>
      <c r="P210" s="849"/>
      <c r="Q210" s="849"/>
      <c r="R210" s="898"/>
      <c r="S210" s="4"/>
      <c r="T210" s="1352">
        <v>1312</v>
      </c>
      <c r="U210" s="895"/>
      <c r="V210" s="895"/>
      <c r="W210" s="895"/>
      <c r="X210" s="895"/>
      <c r="Y210" s="891"/>
      <c r="Z210" s="184"/>
      <c r="AA210" s="184"/>
      <c r="AB210" s="1256">
        <f t="shared" si="1"/>
        <v>12480</v>
      </c>
      <c r="AC210" s="832"/>
      <c r="AD210" s="832"/>
      <c r="AE210" s="832"/>
      <c r="AF210" s="832"/>
      <c r="AG210" s="832"/>
      <c r="AH210" s="466"/>
      <c r="AI210" s="466"/>
      <c r="AJ210" s="466"/>
      <c r="AK210" s="19"/>
      <c r="AL210" s="4"/>
      <c r="AM210" s="4"/>
      <c r="AN210" s="397"/>
      <c r="AO210" s="84"/>
      <c r="AP210" s="4"/>
      <c r="AQ210" s="4"/>
      <c r="AR210" s="4"/>
      <c r="AS210" s="4"/>
      <c r="AT210" s="4"/>
      <c r="AU210" s="4"/>
      <c r="AV210" s="4"/>
      <c r="AW210" s="4"/>
      <c r="AX210" s="4"/>
      <c r="AY210" s="4"/>
      <c r="AZ210" s="4"/>
      <c r="BA210" s="4"/>
      <c r="BB210" s="4"/>
      <c r="BC210" s="4"/>
      <c r="BD210" s="86"/>
      <c r="BE210" s="86"/>
      <c r="BF210" s="86"/>
      <c r="BG210" s="86"/>
      <c r="BH210" s="86"/>
      <c r="BI210" s="4"/>
      <c r="BJ210" s="4"/>
      <c r="BK210" s="4"/>
      <c r="BL210" s="4"/>
      <c r="BM210" s="4"/>
    </row>
    <row r="211" spans="1:65" ht="12.75" customHeight="1">
      <c r="A211" s="12"/>
      <c r="B211" s="1353" t="s">
        <v>2025</v>
      </c>
      <c r="C211" s="849"/>
      <c r="D211" s="849"/>
      <c r="E211" s="849"/>
      <c r="F211" s="849"/>
      <c r="G211" s="898"/>
      <c r="H211" s="4"/>
      <c r="I211" s="1266">
        <v>1</v>
      </c>
      <c r="J211" s="1242"/>
      <c r="K211" s="1267"/>
      <c r="L211" s="198"/>
      <c r="M211" s="4"/>
      <c r="N211" s="1265">
        <v>393</v>
      </c>
      <c r="O211" s="849"/>
      <c r="P211" s="849"/>
      <c r="Q211" s="849"/>
      <c r="R211" s="898"/>
      <c r="S211" s="4"/>
      <c r="T211" s="1352">
        <v>785</v>
      </c>
      <c r="U211" s="895"/>
      <c r="V211" s="895"/>
      <c r="W211" s="895"/>
      <c r="X211" s="895"/>
      <c r="Y211" s="891"/>
      <c r="Z211" s="184"/>
      <c r="AA211" s="184"/>
      <c r="AB211" s="1256">
        <f t="shared" si="1"/>
        <v>4704</v>
      </c>
      <c r="AC211" s="832"/>
      <c r="AD211" s="832"/>
      <c r="AE211" s="832"/>
      <c r="AF211" s="832"/>
      <c r="AG211" s="832"/>
      <c r="AH211" s="466"/>
      <c r="AI211" s="466"/>
      <c r="AJ211" s="466"/>
      <c r="AK211" s="19"/>
      <c r="AL211" s="4"/>
      <c r="AM211" s="4"/>
      <c r="AN211" s="397"/>
      <c r="AO211" s="84"/>
      <c r="AP211" s="4"/>
      <c r="AQ211" s="4"/>
      <c r="AR211" s="4"/>
      <c r="AS211" s="4"/>
      <c r="AT211" s="4"/>
      <c r="AU211" s="4"/>
      <c r="AV211" s="4"/>
      <c r="AW211" s="4"/>
      <c r="AX211" s="4"/>
      <c r="AY211" s="4"/>
      <c r="AZ211" s="4"/>
      <c r="BA211" s="4"/>
      <c r="BB211" s="4"/>
      <c r="BC211" s="4"/>
      <c r="BD211" s="86"/>
      <c r="BE211" s="86"/>
      <c r="BF211" s="86"/>
      <c r="BG211" s="86"/>
      <c r="BH211" s="86"/>
      <c r="BI211" s="4"/>
      <c r="BJ211" s="4"/>
      <c r="BK211" s="4"/>
      <c r="BL211" s="4"/>
      <c r="BM211" s="4"/>
    </row>
    <row r="212" spans="1:65" ht="12.75" customHeight="1">
      <c r="A212" s="12"/>
      <c r="B212" s="1353" t="s">
        <v>2025</v>
      </c>
      <c r="C212" s="849"/>
      <c r="D212" s="849"/>
      <c r="E212" s="849"/>
      <c r="F212" s="849"/>
      <c r="G212" s="898"/>
      <c r="H212" s="4"/>
      <c r="I212" s="1266">
        <v>5</v>
      </c>
      <c r="J212" s="1242"/>
      <c r="K212" s="1267"/>
      <c r="L212" s="198"/>
      <c r="M212" s="4"/>
      <c r="N212" s="1265">
        <v>393</v>
      </c>
      <c r="O212" s="849"/>
      <c r="P212" s="849"/>
      <c r="Q212" s="849"/>
      <c r="R212" s="898"/>
      <c r="S212" s="4"/>
      <c r="T212" s="1352">
        <v>785</v>
      </c>
      <c r="U212" s="895"/>
      <c r="V212" s="895"/>
      <c r="W212" s="895"/>
      <c r="X212" s="895"/>
      <c r="Y212" s="891"/>
      <c r="Z212" s="184"/>
      <c r="AA212" s="184"/>
      <c r="AB212" s="1256">
        <f t="shared" si="1"/>
        <v>23520</v>
      </c>
      <c r="AC212" s="832"/>
      <c r="AD212" s="832"/>
      <c r="AE212" s="832"/>
      <c r="AF212" s="832"/>
      <c r="AG212" s="832"/>
      <c r="AH212" s="466"/>
      <c r="AI212" s="466"/>
      <c r="AJ212" s="466"/>
      <c r="AK212" s="19"/>
      <c r="AL212" s="4"/>
      <c r="AM212" s="4"/>
      <c r="AN212" s="397"/>
      <c r="AO212" s="84"/>
      <c r="AP212" s="4"/>
      <c r="AQ212" s="4"/>
      <c r="AR212" s="4"/>
      <c r="AS212" s="4"/>
      <c r="AT212" s="4"/>
      <c r="AU212" s="4"/>
      <c r="AV212" s="4"/>
      <c r="AW212" s="4"/>
      <c r="AX212" s="4"/>
      <c r="AY212" s="4"/>
      <c r="AZ212" s="4"/>
      <c r="BA212" s="4"/>
      <c r="BB212" s="4"/>
      <c r="BC212" s="4"/>
      <c r="BD212" s="86"/>
      <c r="BE212" s="86"/>
      <c r="BF212" s="86"/>
      <c r="BG212" s="86"/>
      <c r="BH212" s="86"/>
      <c r="BI212" s="4"/>
      <c r="BJ212" s="4"/>
      <c r="BK212" s="4"/>
      <c r="BL212" s="4"/>
      <c r="BM212" s="4"/>
    </row>
    <row r="213" spans="1:65" ht="12.75" customHeight="1">
      <c r="A213" s="12"/>
      <c r="B213" s="1353" t="s">
        <v>1009</v>
      </c>
      <c r="C213" s="849"/>
      <c r="D213" s="849"/>
      <c r="E213" s="849"/>
      <c r="F213" s="849"/>
      <c r="G213" s="898"/>
      <c r="H213" s="4"/>
      <c r="I213" s="1266"/>
      <c r="J213" s="1242"/>
      <c r="K213" s="1267"/>
      <c r="L213" s="198"/>
      <c r="M213" s="4"/>
      <c r="N213" s="1265"/>
      <c r="O213" s="849"/>
      <c r="P213" s="849"/>
      <c r="Q213" s="849"/>
      <c r="R213" s="898"/>
      <c r="S213" s="4"/>
      <c r="T213" s="1352"/>
      <c r="U213" s="895"/>
      <c r="V213" s="895"/>
      <c r="W213" s="895"/>
      <c r="X213" s="895"/>
      <c r="Y213" s="891"/>
      <c r="Z213" s="184"/>
      <c r="AA213" s="184"/>
      <c r="AB213" s="1256">
        <f t="shared" si="1"/>
        <v>0</v>
      </c>
      <c r="AC213" s="832"/>
      <c r="AD213" s="832"/>
      <c r="AE213" s="832"/>
      <c r="AF213" s="832"/>
      <c r="AG213" s="832"/>
      <c r="AH213" s="466"/>
      <c r="AI213" s="466"/>
      <c r="AJ213" s="466"/>
      <c r="AK213" s="19"/>
      <c r="AL213" s="4"/>
      <c r="AM213" s="4"/>
      <c r="AN213" s="397"/>
      <c r="AO213" s="84"/>
      <c r="AP213" s="4"/>
      <c r="AQ213" s="4"/>
      <c r="AR213" s="4"/>
      <c r="AS213" s="4"/>
      <c r="AT213" s="4"/>
      <c r="AU213" s="4"/>
      <c r="AV213" s="4"/>
      <c r="AW213" s="4"/>
      <c r="AX213" s="4"/>
      <c r="AY213" s="4"/>
      <c r="AZ213" s="4"/>
      <c r="BA213" s="4"/>
      <c r="BB213" s="4"/>
      <c r="BC213" s="4"/>
      <c r="BD213" s="86"/>
      <c r="BE213" s="86"/>
      <c r="BF213" s="86"/>
      <c r="BG213" s="86"/>
      <c r="BH213" s="86"/>
      <c r="BI213" s="4"/>
      <c r="BJ213" s="4"/>
      <c r="BK213" s="4"/>
      <c r="BL213" s="4"/>
      <c r="BM213" s="4"/>
    </row>
    <row r="214" spans="1:65" ht="12.75" customHeight="1">
      <c r="A214" s="12"/>
      <c r="B214" s="1353" t="s">
        <v>1009</v>
      </c>
      <c r="C214" s="849"/>
      <c r="D214" s="849"/>
      <c r="E214" s="849"/>
      <c r="F214" s="849"/>
      <c r="G214" s="898"/>
      <c r="H214" s="4"/>
      <c r="I214" s="1266"/>
      <c r="J214" s="1242"/>
      <c r="K214" s="1267"/>
      <c r="L214" s="198"/>
      <c r="M214" s="4"/>
      <c r="N214" s="1265"/>
      <c r="O214" s="849"/>
      <c r="P214" s="849"/>
      <c r="Q214" s="849"/>
      <c r="R214" s="898"/>
      <c r="S214" s="4"/>
      <c r="T214" s="1352"/>
      <c r="U214" s="895"/>
      <c r="V214" s="895"/>
      <c r="W214" s="895"/>
      <c r="X214" s="895"/>
      <c r="Y214" s="891"/>
      <c r="Z214" s="184"/>
      <c r="AA214" s="184"/>
      <c r="AB214" s="1256">
        <f t="shared" si="1"/>
        <v>0</v>
      </c>
      <c r="AC214" s="832"/>
      <c r="AD214" s="832"/>
      <c r="AE214" s="832"/>
      <c r="AF214" s="832"/>
      <c r="AG214" s="832"/>
      <c r="AH214" s="466"/>
      <c r="AI214" s="466"/>
      <c r="AJ214" s="466"/>
      <c r="AK214" s="19"/>
      <c r="AL214" s="4"/>
      <c r="AM214" s="4"/>
      <c r="AN214" s="397"/>
      <c r="AO214" s="84"/>
      <c r="AP214" s="4"/>
      <c r="AQ214" s="4"/>
      <c r="AR214" s="4"/>
      <c r="AS214" s="4"/>
      <c r="AT214" s="4"/>
      <c r="AU214" s="4"/>
      <c r="AV214" s="4"/>
      <c r="AW214" s="4"/>
      <c r="AX214" s="4"/>
      <c r="AY214" s="4"/>
      <c r="AZ214" s="4"/>
      <c r="BA214" s="4"/>
      <c r="BB214" s="4"/>
      <c r="BC214" s="4"/>
      <c r="BD214" s="86"/>
      <c r="BE214" s="86"/>
      <c r="BF214" s="86"/>
      <c r="BG214" s="86"/>
      <c r="BH214" s="86"/>
      <c r="BI214" s="4"/>
      <c r="BJ214" s="4"/>
      <c r="BK214" s="4"/>
      <c r="BL214" s="4"/>
      <c r="BM214" s="4"/>
    </row>
    <row r="215" spans="1:65" ht="12.75" customHeight="1">
      <c r="A215" s="12"/>
      <c r="B215" s="1353" t="s">
        <v>1009</v>
      </c>
      <c r="C215" s="849"/>
      <c r="D215" s="849"/>
      <c r="E215" s="849"/>
      <c r="F215" s="849"/>
      <c r="G215" s="898"/>
      <c r="H215" s="4"/>
      <c r="I215" s="1266"/>
      <c r="J215" s="1242"/>
      <c r="K215" s="1267"/>
      <c r="L215" s="198"/>
      <c r="M215" s="4"/>
      <c r="N215" s="1265"/>
      <c r="O215" s="849"/>
      <c r="P215" s="849"/>
      <c r="Q215" s="849"/>
      <c r="R215" s="898"/>
      <c r="S215" s="4"/>
      <c r="T215" s="1352"/>
      <c r="U215" s="895"/>
      <c r="V215" s="895"/>
      <c r="W215" s="895"/>
      <c r="X215" s="895"/>
      <c r="Y215" s="891"/>
      <c r="Z215" s="184"/>
      <c r="AA215" s="184"/>
      <c r="AB215" s="1256">
        <f t="shared" si="1"/>
        <v>0</v>
      </c>
      <c r="AC215" s="832"/>
      <c r="AD215" s="832"/>
      <c r="AE215" s="832"/>
      <c r="AF215" s="832"/>
      <c r="AG215" s="832"/>
      <c r="AH215" s="466"/>
      <c r="AI215" s="466"/>
      <c r="AJ215" s="466"/>
      <c r="AK215" s="19"/>
      <c r="AL215" s="4"/>
      <c r="AM215" s="4"/>
      <c r="AN215" s="397"/>
      <c r="AO215" s="84"/>
      <c r="AP215" s="4"/>
      <c r="AQ215" s="4"/>
      <c r="AR215" s="4"/>
      <c r="AS215" s="4"/>
      <c r="AT215" s="4"/>
      <c r="AU215" s="4"/>
      <c r="AV215" s="4"/>
      <c r="AW215" s="4"/>
      <c r="AX215" s="4"/>
      <c r="AY215" s="4"/>
      <c r="AZ215" s="4"/>
      <c r="BA215" s="4"/>
      <c r="BB215" s="4"/>
      <c r="BC215" s="4"/>
      <c r="BD215" s="86"/>
      <c r="BE215" s="86"/>
      <c r="BF215" s="86"/>
      <c r="BG215" s="86"/>
      <c r="BH215" s="86"/>
      <c r="BI215" s="4"/>
      <c r="BJ215" s="4"/>
      <c r="BK215" s="4"/>
      <c r="BL215" s="4"/>
      <c r="BM215" s="4"/>
    </row>
    <row r="216" spans="1:65" ht="12.75" customHeight="1">
      <c r="A216" s="12"/>
      <c r="B216" s="1353" t="s">
        <v>1009</v>
      </c>
      <c r="C216" s="849"/>
      <c r="D216" s="849"/>
      <c r="E216" s="849"/>
      <c r="F216" s="849"/>
      <c r="G216" s="898"/>
      <c r="H216" s="4"/>
      <c r="I216" s="1005"/>
      <c r="J216" s="849"/>
      <c r="K216" s="898"/>
      <c r="L216" s="198"/>
      <c r="M216" s="4"/>
      <c r="N216" s="1265"/>
      <c r="O216" s="849"/>
      <c r="P216" s="849"/>
      <c r="Q216" s="849"/>
      <c r="R216" s="898"/>
      <c r="S216" s="4"/>
      <c r="T216" s="1352"/>
      <c r="U216" s="895"/>
      <c r="V216" s="895"/>
      <c r="W216" s="895"/>
      <c r="X216" s="895"/>
      <c r="Y216" s="891"/>
      <c r="Z216" s="184"/>
      <c r="AA216" s="184"/>
      <c r="AB216" s="1268">
        <f t="shared" si="1"/>
        <v>0</v>
      </c>
      <c r="AC216" s="893"/>
      <c r="AD216" s="893"/>
      <c r="AE216" s="893"/>
      <c r="AF216" s="893"/>
      <c r="AG216" s="893"/>
      <c r="AH216" s="466"/>
      <c r="AI216" s="466"/>
      <c r="AJ216" s="466"/>
      <c r="AK216" s="19"/>
      <c r="AL216" s="4"/>
      <c r="AM216" s="4"/>
      <c r="AN216" s="397"/>
      <c r="AO216" s="84"/>
      <c r="AP216" s="4"/>
      <c r="AQ216" s="4"/>
      <c r="AR216" s="4"/>
      <c r="AS216" s="4"/>
      <c r="AT216" s="4"/>
      <c r="AU216" s="4"/>
      <c r="AV216" s="4"/>
      <c r="AW216" s="4"/>
      <c r="AX216" s="4"/>
      <c r="AY216" s="4"/>
      <c r="AZ216" s="4"/>
      <c r="BA216" s="4"/>
      <c r="BB216" s="4"/>
      <c r="BC216" s="4"/>
      <c r="BD216" s="86"/>
      <c r="BE216" s="86"/>
      <c r="BF216" s="86"/>
      <c r="BG216" s="86"/>
      <c r="BH216" s="86"/>
      <c r="BI216" s="4"/>
      <c r="BJ216" s="4"/>
      <c r="BK216" s="4"/>
      <c r="BL216" s="4"/>
      <c r="BM216" s="4"/>
    </row>
    <row r="217" spans="1:65" ht="12.75" customHeight="1">
      <c r="A217" s="12"/>
      <c r="B217" s="4"/>
      <c r="C217" s="200"/>
      <c r="D217" s="4"/>
      <c r="E217" s="4"/>
      <c r="F217" s="4"/>
      <c r="G217" s="4"/>
      <c r="H217" s="4"/>
      <c r="I217" s="4"/>
      <c r="J217" s="4"/>
      <c r="K217" s="4"/>
      <c r="L217" s="4"/>
      <c r="M217" s="4"/>
      <c r="N217" s="4"/>
      <c r="O217" s="4"/>
      <c r="P217" s="4"/>
      <c r="Q217" s="4"/>
      <c r="R217" s="4"/>
      <c r="S217" s="4"/>
      <c r="T217" s="4"/>
      <c r="U217" s="4"/>
      <c r="V217" s="4"/>
      <c r="W217" s="4"/>
      <c r="X217" s="4"/>
      <c r="Y217" s="19" t="s">
        <v>2027</v>
      </c>
      <c r="Z217" s="4"/>
      <c r="AA217" s="19"/>
      <c r="AB217" s="1256">
        <f>SUM(AB207:AB216)</f>
        <v>263292</v>
      </c>
      <c r="AC217" s="832"/>
      <c r="AD217" s="832"/>
      <c r="AE217" s="832"/>
      <c r="AF217" s="832"/>
      <c r="AG217" s="832"/>
      <c r="AH217" s="466"/>
      <c r="AI217" s="466"/>
      <c r="AJ217" s="466"/>
      <c r="AK217" s="19"/>
      <c r="AL217" s="4"/>
      <c r="AM217" s="4"/>
      <c r="AN217" s="397"/>
      <c r="AO217" s="84"/>
      <c r="AP217" s="4"/>
      <c r="AQ217" s="4"/>
      <c r="AR217" s="4"/>
      <c r="AS217" s="4"/>
      <c r="AT217" s="4"/>
      <c r="AU217" s="4"/>
      <c r="AV217" s="4"/>
      <c r="AW217" s="4"/>
      <c r="AX217" s="4"/>
      <c r="AY217" s="4"/>
      <c r="AZ217" s="4"/>
      <c r="BA217" s="4"/>
      <c r="BB217" s="4"/>
      <c r="BC217" s="4"/>
      <c r="BD217" s="86"/>
      <c r="BE217" s="86"/>
      <c r="BF217" s="86"/>
      <c r="BG217" s="86"/>
      <c r="BH217" s="86"/>
      <c r="BI217" s="4"/>
      <c r="BJ217" s="4"/>
      <c r="BK217" s="4"/>
      <c r="BL217" s="4"/>
      <c r="BM217" s="4"/>
    </row>
    <row r="218" spans="1:65" ht="12.75" customHeight="1">
      <c r="A218" s="12"/>
      <c r="B218" s="12"/>
      <c r="C218" s="25"/>
      <c r="D218" s="466"/>
      <c r="E218" s="466"/>
      <c r="F218" s="466"/>
      <c r="G218" s="466"/>
      <c r="H218" s="466"/>
      <c r="I218" s="466"/>
      <c r="J218" s="466"/>
      <c r="K218" s="74"/>
      <c r="L218" s="74"/>
      <c r="M218" s="74"/>
      <c r="N218" s="74"/>
      <c r="O218" s="74"/>
      <c r="P218" s="74"/>
      <c r="Q218" s="74"/>
      <c r="R218" s="74"/>
      <c r="S218" s="74"/>
      <c r="T218" s="74"/>
      <c r="U218" s="74"/>
      <c r="V218" s="74"/>
      <c r="W218" s="74"/>
      <c r="X218" s="74"/>
      <c r="Y218" s="5"/>
      <c r="Z218" s="5"/>
      <c r="AA218" s="5"/>
      <c r="AB218" s="5"/>
      <c r="AC218" s="74"/>
      <c r="AD218" s="74"/>
      <c r="AE218" s="19"/>
      <c r="AF218" s="19"/>
      <c r="AG218" s="19"/>
      <c r="AH218" s="19"/>
      <c r="AI218" s="19"/>
      <c r="AJ218" s="19"/>
      <c r="AK218" s="19"/>
      <c r="AL218" s="4"/>
      <c r="AM218" s="4"/>
      <c r="AN218" s="397"/>
      <c r="AO218" s="84"/>
      <c r="AP218" s="4"/>
      <c r="AQ218" s="4"/>
      <c r="AR218" s="4"/>
      <c r="AS218" s="4"/>
      <c r="AT218" s="4"/>
      <c r="AU218" s="4"/>
      <c r="AV218" s="4"/>
      <c r="AW218" s="4"/>
      <c r="AX218" s="4"/>
      <c r="AY218" s="4"/>
      <c r="AZ218" s="4"/>
      <c r="BA218" s="4"/>
      <c r="BB218" s="4"/>
      <c r="BC218" s="4"/>
      <c r="BD218" s="86"/>
      <c r="BE218" s="86"/>
      <c r="BF218" s="86"/>
      <c r="BG218" s="86"/>
      <c r="BH218" s="86"/>
      <c r="BI218" s="4"/>
      <c r="BJ218" s="4"/>
      <c r="BK218" s="4"/>
      <c r="BL218" s="4"/>
      <c r="BM218" s="4"/>
    </row>
    <row r="219" spans="1:65" ht="12.75" customHeight="1">
      <c r="A219" s="12"/>
      <c r="B219" s="43" t="s">
        <v>2028</v>
      </c>
      <c r="C219" s="25"/>
      <c r="D219" s="466"/>
      <c r="E219" s="466"/>
      <c r="F219" s="466"/>
      <c r="G219" s="466"/>
      <c r="H219" s="466"/>
      <c r="I219" s="466"/>
      <c r="J219" s="466"/>
      <c r="K219" s="4"/>
      <c r="L219" s="4"/>
      <c r="M219" s="4"/>
      <c r="N219" s="4"/>
      <c r="O219" s="4"/>
      <c r="P219" s="4"/>
      <c r="Q219" s="4"/>
      <c r="R219" s="4"/>
      <c r="S219" s="4"/>
      <c r="T219" s="4"/>
      <c r="U219" s="4"/>
      <c r="V219" s="4"/>
      <c r="W219" s="4"/>
      <c r="X219" s="4"/>
      <c r="Y219" s="5"/>
      <c r="Z219" s="5"/>
      <c r="AA219" s="5"/>
      <c r="AB219" s="5"/>
      <c r="AC219" s="4"/>
      <c r="AD219" s="4"/>
      <c r="AE219" s="19"/>
      <c r="AF219" s="19"/>
      <c r="AG219" s="19"/>
      <c r="AH219" s="19"/>
      <c r="AI219" s="19"/>
      <c r="AJ219" s="19"/>
      <c r="AK219" s="19"/>
      <c r="AL219" s="4"/>
      <c r="AM219" s="4"/>
      <c r="AN219" s="397"/>
      <c r="AO219" s="84"/>
      <c r="AP219" s="4"/>
      <c r="AQ219" s="4"/>
      <c r="AR219" s="4"/>
      <c r="AS219" s="4"/>
      <c r="AT219" s="4"/>
      <c r="AU219" s="4"/>
      <c r="AV219" s="4"/>
      <c r="AW219" s="4"/>
      <c r="AX219" s="4"/>
      <c r="AY219" s="4"/>
      <c r="AZ219" s="4"/>
      <c r="BA219" s="4"/>
      <c r="BB219" s="4"/>
      <c r="BC219" s="4"/>
      <c r="BD219" s="86"/>
      <c r="BE219" s="86"/>
      <c r="BF219" s="86"/>
      <c r="BG219" s="86"/>
      <c r="BH219" s="86"/>
      <c r="BI219" s="4"/>
      <c r="BJ219" s="4"/>
      <c r="BK219" s="4"/>
      <c r="BL219" s="4"/>
      <c r="BM219" s="4"/>
    </row>
    <row r="220" spans="1:65" ht="12.75" customHeight="1">
      <c r="A220" s="12"/>
      <c r="B220" s="4" t="s">
        <v>2029</v>
      </c>
      <c r="C220" s="25"/>
      <c r="D220" s="466"/>
      <c r="E220" s="466"/>
      <c r="F220" s="466"/>
      <c r="G220" s="466"/>
      <c r="H220" s="466"/>
      <c r="I220" s="466"/>
      <c r="J220" s="466"/>
      <c r="K220" s="4"/>
      <c r="L220" s="4"/>
      <c r="M220" s="4"/>
      <c r="N220" s="4"/>
      <c r="O220" s="4"/>
      <c r="P220" s="4"/>
      <c r="Q220" s="4"/>
      <c r="R220" s="4"/>
      <c r="S220" s="4"/>
      <c r="T220" s="4"/>
      <c r="U220" s="4"/>
      <c r="V220" s="4"/>
      <c r="W220" s="4"/>
      <c r="X220" s="4"/>
      <c r="Y220" s="5"/>
      <c r="Z220" s="5"/>
      <c r="AA220" s="5"/>
      <c r="AB220" s="5"/>
      <c r="AC220" s="4"/>
      <c r="AD220" s="4"/>
      <c r="AE220" s="19"/>
      <c r="AF220" s="19"/>
      <c r="AG220" s="19"/>
      <c r="AH220" s="19"/>
      <c r="AI220" s="19"/>
      <c r="AJ220" s="19"/>
      <c r="AK220" s="19"/>
      <c r="AL220" s="4"/>
      <c r="AM220" s="4"/>
      <c r="AN220" s="397"/>
      <c r="AO220" s="84"/>
      <c r="AP220" s="4"/>
      <c r="AQ220" s="4"/>
      <c r="AR220" s="4"/>
      <c r="AS220" s="4"/>
      <c r="AT220" s="4"/>
      <c r="AU220" s="4"/>
      <c r="AV220" s="4"/>
      <c r="AW220" s="4"/>
      <c r="AX220" s="4"/>
      <c r="AY220" s="4"/>
      <c r="AZ220" s="4"/>
      <c r="BA220" s="4"/>
      <c r="BB220" s="4"/>
      <c r="BC220" s="4"/>
      <c r="BD220" s="86"/>
      <c r="BE220" s="86"/>
      <c r="BF220" s="86"/>
      <c r="BG220" s="86"/>
      <c r="BH220" s="86"/>
      <c r="BI220" s="4"/>
      <c r="BJ220" s="4"/>
      <c r="BK220" s="4"/>
      <c r="BL220" s="4"/>
      <c r="BM220" s="4"/>
    </row>
    <row r="221" spans="1:65" ht="12.75" customHeight="1">
      <c r="A221" s="12"/>
      <c r="B221" s="4"/>
      <c r="C221" s="25"/>
      <c r="D221" s="466"/>
      <c r="E221" s="466"/>
      <c r="F221" s="466"/>
      <c r="G221" s="466"/>
      <c r="H221" s="466"/>
      <c r="I221" s="466"/>
      <c r="J221" s="466"/>
      <c r="K221" s="4"/>
      <c r="L221" s="4"/>
      <c r="M221" s="4"/>
      <c r="N221" s="4"/>
      <c r="O221" s="4"/>
      <c r="P221" s="4"/>
      <c r="Q221" s="4"/>
      <c r="R221" s="4"/>
      <c r="S221" s="4"/>
      <c r="T221" s="4"/>
      <c r="U221" s="4"/>
      <c r="V221" s="4"/>
      <c r="W221" s="4"/>
      <c r="X221" s="4"/>
      <c r="Y221" s="5"/>
      <c r="Z221" s="5"/>
      <c r="AA221" s="5"/>
      <c r="AB221" s="5"/>
      <c r="AC221" s="4"/>
      <c r="AD221" s="4"/>
      <c r="AE221" s="19"/>
      <c r="AF221" s="19"/>
      <c r="AG221" s="19"/>
      <c r="AH221" s="19"/>
      <c r="AI221" s="19"/>
      <c r="AJ221" s="19"/>
      <c r="AK221" s="19"/>
      <c r="AL221" s="4"/>
      <c r="AM221" s="4"/>
      <c r="AN221" s="397"/>
      <c r="AO221" s="84"/>
      <c r="AP221" s="4"/>
      <c r="AQ221" s="4"/>
      <c r="AR221" s="4"/>
      <c r="AS221" s="4"/>
      <c r="AT221" s="4"/>
      <c r="AU221" s="4"/>
      <c r="AV221" s="4"/>
      <c r="AW221" s="4"/>
      <c r="AX221" s="4"/>
      <c r="AY221" s="4"/>
      <c r="AZ221" s="4"/>
      <c r="BA221" s="4"/>
      <c r="BB221" s="4"/>
      <c r="BC221" s="4"/>
      <c r="BD221" s="86"/>
      <c r="BE221" s="86"/>
      <c r="BF221" s="86"/>
      <c r="BG221" s="86"/>
      <c r="BH221" s="86"/>
      <c r="BI221" s="4"/>
      <c r="BJ221" s="4"/>
      <c r="BK221" s="4"/>
      <c r="BL221" s="4"/>
      <c r="BM221" s="4"/>
    </row>
    <row r="222" spans="1:65" ht="12.75" customHeight="1">
      <c r="A222" s="12"/>
      <c r="B222" s="35" t="s">
        <v>2030</v>
      </c>
      <c r="C222" s="25"/>
      <c r="D222" s="466"/>
      <c r="E222" s="466"/>
      <c r="F222" s="466"/>
      <c r="G222" s="466"/>
      <c r="H222" s="466"/>
      <c r="I222" s="466"/>
      <c r="J222" s="466"/>
      <c r="K222" s="4"/>
      <c r="L222" s="4"/>
      <c r="M222" s="4"/>
      <c r="N222" s="4"/>
      <c r="O222" s="4"/>
      <c r="P222" s="4"/>
      <c r="Q222" s="4"/>
      <c r="R222" s="4"/>
      <c r="S222" s="4"/>
      <c r="T222" s="4"/>
      <c r="U222" s="4"/>
      <c r="V222" s="4"/>
      <c r="W222" s="4"/>
      <c r="X222" s="4"/>
      <c r="Y222" s="5"/>
      <c r="Z222" s="5"/>
      <c r="AA222" s="5"/>
      <c r="AB222" s="5"/>
      <c r="AC222" s="4"/>
      <c r="AD222" s="4"/>
      <c r="AE222" s="19"/>
      <c r="AF222" s="19"/>
      <c r="AG222" s="19"/>
      <c r="AH222" s="19"/>
      <c r="AI222" s="19"/>
      <c r="AJ222" s="19"/>
      <c r="AK222" s="19"/>
      <c r="AL222" s="4"/>
      <c r="AM222" s="4"/>
      <c r="AN222" s="397"/>
      <c r="AO222" s="84"/>
      <c r="AP222" s="4"/>
      <c r="AQ222" s="4"/>
      <c r="AR222" s="4"/>
      <c r="AS222" s="4"/>
      <c r="AT222" s="4"/>
      <c r="AU222" s="4"/>
      <c r="AV222" s="4"/>
      <c r="AW222" s="4"/>
      <c r="AX222" s="4"/>
      <c r="AY222" s="4"/>
      <c r="AZ222" s="4"/>
      <c r="BA222" s="4"/>
      <c r="BB222" s="4"/>
      <c r="BC222" s="4"/>
      <c r="BD222" s="86"/>
      <c r="BE222" s="86"/>
      <c r="BF222" s="86"/>
      <c r="BG222" s="86"/>
      <c r="BH222" s="86"/>
      <c r="BI222" s="4"/>
      <c r="BJ222" s="4"/>
      <c r="BK222" s="4"/>
      <c r="BL222" s="4"/>
      <c r="BM222" s="4"/>
    </row>
    <row r="223" spans="1:65" ht="12.75" customHeight="1">
      <c r="A223" s="12"/>
      <c r="B223" s="35" t="s">
        <v>2031</v>
      </c>
      <c r="C223" s="25"/>
      <c r="D223" s="466"/>
      <c r="E223" s="466"/>
      <c r="F223" s="466"/>
      <c r="G223" s="466"/>
      <c r="H223" s="466"/>
      <c r="I223" s="466"/>
      <c r="J223" s="466"/>
      <c r="K223" s="4"/>
      <c r="L223" s="4"/>
      <c r="M223" s="4"/>
      <c r="N223" s="4"/>
      <c r="O223" s="4"/>
      <c r="P223" s="4"/>
      <c r="Q223" s="4"/>
      <c r="R223" s="4"/>
      <c r="S223" s="4"/>
      <c r="T223" s="4"/>
      <c r="U223" s="4"/>
      <c r="V223" s="4"/>
      <c r="W223" s="4"/>
      <c r="X223" s="4"/>
      <c r="Y223" s="5"/>
      <c r="Z223" s="5"/>
      <c r="AA223" s="5"/>
      <c r="AB223" s="1021"/>
      <c r="AC223" s="895"/>
      <c r="AD223" s="895"/>
      <c r="AE223" s="895"/>
      <c r="AF223" s="895"/>
      <c r="AG223" s="891"/>
      <c r="AH223" s="19"/>
      <c r="AI223" s="19"/>
      <c r="AJ223" s="19"/>
      <c r="AK223" s="19"/>
      <c r="AL223" s="4"/>
      <c r="AM223" s="4"/>
      <c r="AN223" s="397"/>
      <c r="AO223" s="84"/>
      <c r="AP223" s="4"/>
      <c r="AQ223" s="4"/>
      <c r="AR223" s="4"/>
      <c r="AS223" s="4"/>
      <c r="AT223" s="4"/>
      <c r="AU223" s="4"/>
      <c r="AV223" s="4"/>
      <c r="AW223" s="4"/>
      <c r="AX223" s="4"/>
      <c r="AY223" s="4"/>
      <c r="AZ223" s="4"/>
      <c r="BA223" s="4"/>
      <c r="BB223" s="4"/>
      <c r="BC223" s="4"/>
      <c r="BD223" s="86"/>
      <c r="BE223" s="86"/>
      <c r="BF223" s="86"/>
      <c r="BG223" s="86"/>
      <c r="BH223" s="86"/>
      <c r="BI223" s="4"/>
      <c r="BJ223" s="4"/>
      <c r="BK223" s="4"/>
      <c r="BL223" s="4"/>
      <c r="BM223" s="4"/>
    </row>
    <row r="224" spans="1:65" ht="12.75" customHeight="1">
      <c r="A224" s="12"/>
      <c r="B224" s="51" t="s">
        <v>2032</v>
      </c>
      <c r="C224" s="35"/>
      <c r="D224" s="494"/>
      <c r="E224" s="466"/>
      <c r="F224" s="466"/>
      <c r="G224" s="466"/>
      <c r="H224" s="466"/>
      <c r="I224" s="466"/>
      <c r="J224" s="466"/>
      <c r="K224" s="4"/>
      <c r="L224" s="4"/>
      <c r="M224" s="4"/>
      <c r="N224" s="4"/>
      <c r="O224" s="4"/>
      <c r="P224" s="4"/>
      <c r="Q224" s="4"/>
      <c r="R224" s="4"/>
      <c r="S224" s="4"/>
      <c r="T224" s="4"/>
      <c r="U224" s="4"/>
      <c r="V224" s="4"/>
      <c r="W224" s="4"/>
      <c r="X224" s="4"/>
      <c r="Y224" s="5"/>
      <c r="Z224" s="5"/>
      <c r="AA224" s="5"/>
      <c r="AB224" s="5"/>
      <c r="AC224" s="4"/>
      <c r="AD224" s="4"/>
      <c r="AE224" s="19"/>
      <c r="AF224" s="19"/>
      <c r="AG224" s="19"/>
      <c r="AH224" s="19"/>
      <c r="AI224" s="19"/>
      <c r="AJ224" s="19"/>
      <c r="AK224" s="19"/>
      <c r="AL224" s="4"/>
      <c r="AM224" s="4"/>
      <c r="AN224" s="397"/>
      <c r="AO224" s="84"/>
      <c r="AP224" s="4"/>
      <c r="AQ224" s="4"/>
      <c r="AR224" s="4"/>
      <c r="AS224" s="4"/>
      <c r="AT224" s="4"/>
      <c r="AU224" s="4"/>
      <c r="AV224" s="4"/>
      <c r="AW224" s="4"/>
      <c r="AX224" s="4"/>
      <c r="AY224" s="4"/>
      <c r="AZ224" s="4"/>
      <c r="BA224" s="4"/>
      <c r="BB224" s="4"/>
      <c r="BC224" s="4"/>
      <c r="BD224" s="86"/>
      <c r="BE224" s="86"/>
      <c r="BF224" s="86"/>
      <c r="BG224" s="86"/>
      <c r="BH224" s="86"/>
      <c r="BI224" s="4"/>
      <c r="BJ224" s="4"/>
      <c r="BK224" s="4"/>
      <c r="BL224" s="4"/>
      <c r="BM224" s="4"/>
    </row>
    <row r="225" spans="1:65" ht="12.75" customHeight="1">
      <c r="A225" s="12"/>
      <c r="B225" s="25" t="s">
        <v>2033</v>
      </c>
      <c r="C225" s="25"/>
      <c r="D225" s="466"/>
      <c r="E225" s="466"/>
      <c r="F225" s="466"/>
      <c r="G225" s="466"/>
      <c r="H225" s="466"/>
      <c r="I225" s="466"/>
      <c r="J225" s="466"/>
      <c r="K225" s="4"/>
      <c r="L225" s="4"/>
      <c r="M225" s="4"/>
      <c r="N225" s="4"/>
      <c r="O225" s="4"/>
      <c r="P225" s="4"/>
      <c r="Q225" s="4"/>
      <c r="R225" s="4"/>
      <c r="S225" s="4"/>
      <c r="T225" s="4"/>
      <c r="U225" s="4"/>
      <c r="V225" s="4"/>
      <c r="W225" s="4"/>
      <c r="X225" s="4"/>
      <c r="Y225" s="5"/>
      <c r="Z225" s="5"/>
      <c r="AA225" s="5"/>
      <c r="AB225" s="5"/>
      <c r="AC225" s="4"/>
      <c r="AD225" s="4"/>
      <c r="AE225" s="19"/>
      <c r="AF225" s="19"/>
      <c r="AG225" s="19"/>
      <c r="AH225" s="19"/>
      <c r="AI225" s="19"/>
      <c r="AJ225" s="19"/>
      <c r="AK225" s="19"/>
      <c r="AL225" s="4"/>
      <c r="AM225" s="4"/>
      <c r="AN225" s="397"/>
      <c r="AO225" s="84"/>
      <c r="AP225" s="4"/>
      <c r="AQ225" s="4"/>
      <c r="AR225" s="4"/>
      <c r="AS225" s="4"/>
      <c r="AT225" s="4"/>
      <c r="AU225" s="4"/>
      <c r="AV225" s="4"/>
      <c r="AW225" s="4"/>
      <c r="AX225" s="4"/>
      <c r="AY225" s="4"/>
      <c r="AZ225" s="4"/>
      <c r="BA225" s="4"/>
      <c r="BB225" s="4"/>
      <c r="BC225" s="4"/>
      <c r="BD225" s="86"/>
      <c r="BE225" s="86"/>
      <c r="BF225" s="86"/>
      <c r="BG225" s="86"/>
      <c r="BH225" s="86"/>
      <c r="BI225" s="4"/>
      <c r="BJ225" s="4"/>
      <c r="BK225" s="4"/>
      <c r="BL225" s="4"/>
      <c r="BM225" s="4"/>
    </row>
    <row r="226" spans="1:65" ht="12.75" customHeight="1">
      <c r="A226" s="12"/>
      <c r="B226" s="25" t="s">
        <v>2034</v>
      </c>
      <c r="C226" s="25"/>
      <c r="D226" s="466"/>
      <c r="E226" s="466"/>
      <c r="F226" s="466"/>
      <c r="G226" s="466"/>
      <c r="H226" s="466"/>
      <c r="I226" s="466"/>
      <c r="J226" s="466"/>
      <c r="K226" s="4"/>
      <c r="L226" s="4"/>
      <c r="M226" s="4"/>
      <c r="N226" s="4"/>
      <c r="O226" s="4"/>
      <c r="P226" s="4"/>
      <c r="Q226" s="4"/>
      <c r="R226" s="4"/>
      <c r="S226" s="4"/>
      <c r="T226" s="4"/>
      <c r="U226" s="4"/>
      <c r="V226" s="4"/>
      <c r="W226" s="4"/>
      <c r="X226" s="4"/>
      <c r="Y226" s="5"/>
      <c r="Z226" s="5"/>
      <c r="AA226" s="5"/>
      <c r="AB226" s="1021"/>
      <c r="AC226" s="895"/>
      <c r="AD226" s="895"/>
      <c r="AE226" s="895"/>
      <c r="AF226" s="895"/>
      <c r="AG226" s="891"/>
      <c r="AH226" s="19"/>
      <c r="AI226" s="19"/>
      <c r="AJ226" s="19"/>
      <c r="AK226" s="19"/>
      <c r="AL226" s="4"/>
      <c r="AM226" s="4"/>
      <c r="AN226" s="397"/>
      <c r="AO226" s="84"/>
      <c r="AP226" s="4"/>
      <c r="AQ226" s="4"/>
      <c r="AR226" s="4"/>
      <c r="AS226" s="4"/>
      <c r="AT226" s="4"/>
      <c r="AU226" s="4"/>
      <c r="AV226" s="4"/>
      <c r="AW226" s="4"/>
      <c r="AX226" s="4"/>
      <c r="AY226" s="4"/>
      <c r="AZ226" s="4"/>
      <c r="BA226" s="4"/>
      <c r="BB226" s="4"/>
      <c r="BC226" s="4"/>
      <c r="BD226" s="86"/>
      <c r="BE226" s="86"/>
      <c r="BF226" s="86"/>
      <c r="BG226" s="86"/>
      <c r="BH226" s="86"/>
      <c r="BI226" s="4"/>
      <c r="BJ226" s="4"/>
      <c r="BK226" s="4"/>
      <c r="BL226" s="4"/>
      <c r="BM226" s="4"/>
    </row>
    <row r="227" spans="1:65" ht="12.75" customHeight="1">
      <c r="A227" s="12"/>
      <c r="B227" s="25" t="s">
        <v>2035</v>
      </c>
      <c r="C227" s="25"/>
      <c r="D227" s="466"/>
      <c r="E227" s="466"/>
      <c r="F227" s="466"/>
      <c r="G227" s="466"/>
      <c r="H227" s="466"/>
      <c r="I227" s="466"/>
      <c r="J227" s="466"/>
      <c r="K227" s="4"/>
      <c r="L227" s="4"/>
      <c r="M227" s="4"/>
      <c r="N227" s="4"/>
      <c r="O227" s="4"/>
      <c r="P227" s="4"/>
      <c r="Q227" s="4"/>
      <c r="R227" s="4"/>
      <c r="S227" s="4"/>
      <c r="T227" s="4"/>
      <c r="U227" s="4"/>
      <c r="V227" s="4"/>
      <c r="W227" s="4"/>
      <c r="X227" s="4"/>
      <c r="Y227" s="5"/>
      <c r="Z227" s="5"/>
      <c r="AA227" s="5"/>
      <c r="AB227" s="1274">
        <v>20</v>
      </c>
      <c r="AC227" s="895"/>
      <c r="AD227" s="895"/>
      <c r="AE227" s="895"/>
      <c r="AF227" s="895"/>
      <c r="AG227" s="891"/>
      <c r="AH227" s="19"/>
      <c r="AI227" s="19"/>
      <c r="AJ227" s="19"/>
      <c r="AK227" s="19"/>
      <c r="AL227" s="4"/>
      <c r="AM227" s="4"/>
      <c r="AN227" s="397"/>
      <c r="AO227" s="84"/>
      <c r="AP227" s="4"/>
      <c r="AQ227" s="4"/>
      <c r="AR227" s="4"/>
      <c r="AS227" s="4"/>
      <c r="AT227" s="4"/>
      <c r="AU227" s="4"/>
      <c r="AV227" s="4"/>
      <c r="AW227" s="4"/>
      <c r="AX227" s="4"/>
      <c r="AY227" s="4"/>
      <c r="AZ227" s="4"/>
      <c r="BA227" s="4"/>
      <c r="BB227" s="4"/>
      <c r="BC227" s="4"/>
      <c r="BD227" s="86"/>
      <c r="BE227" s="86"/>
      <c r="BF227" s="86"/>
      <c r="BG227" s="86"/>
      <c r="BH227" s="86"/>
      <c r="BI227" s="4"/>
      <c r="BJ227" s="4"/>
      <c r="BK227" s="4"/>
      <c r="BL227" s="4"/>
      <c r="BM227" s="4"/>
    </row>
    <row r="228" spans="1:65" ht="12.75" customHeight="1">
      <c r="A228" s="12"/>
      <c r="B228" s="25" t="s">
        <v>2036</v>
      </c>
      <c r="C228" s="25"/>
      <c r="D228" s="466"/>
      <c r="E228" s="466"/>
      <c r="F228" s="466"/>
      <c r="G228" s="466"/>
      <c r="H228" s="466"/>
      <c r="I228" s="466"/>
      <c r="J228" s="466"/>
      <c r="K228" s="4"/>
      <c r="L228" s="4"/>
      <c r="M228" s="4"/>
      <c r="N228" s="4"/>
      <c r="O228" s="4"/>
      <c r="P228" s="4"/>
      <c r="Q228" s="4"/>
      <c r="R228" s="4"/>
      <c r="S228" s="4"/>
      <c r="T228" s="4"/>
      <c r="U228" s="4"/>
      <c r="V228" s="4"/>
      <c r="W228" s="4"/>
      <c r="X228" s="4"/>
      <c r="Y228" s="5"/>
      <c r="Z228" s="5"/>
      <c r="AA228" s="5"/>
      <c r="AB228" s="970">
        <f>IFERROR(AB226/AB227,0)</f>
        <v>0</v>
      </c>
      <c r="AC228" s="849"/>
      <c r="AD228" s="849"/>
      <c r="AE228" s="849"/>
      <c r="AF228" s="849"/>
      <c r="AG228" s="849"/>
      <c r="AH228" s="19"/>
      <c r="AI228" s="19"/>
      <c r="AJ228" s="19"/>
      <c r="AK228" s="19"/>
      <c r="AL228" s="4"/>
      <c r="AM228" s="4"/>
      <c r="AN228" s="397"/>
      <c r="AO228" s="84"/>
      <c r="AP228" s="4"/>
      <c r="AQ228" s="4"/>
      <c r="AR228" s="4"/>
      <c r="AS228" s="4"/>
      <c r="AT228" s="4"/>
      <c r="AU228" s="4"/>
      <c r="AV228" s="4"/>
      <c r="AW228" s="4"/>
      <c r="AX228" s="4"/>
      <c r="AY228" s="4"/>
      <c r="AZ228" s="4"/>
      <c r="BA228" s="4"/>
      <c r="BB228" s="4"/>
      <c r="BC228" s="4"/>
      <c r="BD228" s="86"/>
      <c r="BE228" s="86"/>
      <c r="BF228" s="86"/>
      <c r="BG228" s="86"/>
      <c r="BH228" s="86"/>
      <c r="BI228" s="4"/>
      <c r="BJ228" s="4"/>
      <c r="BK228" s="4"/>
      <c r="BL228" s="4"/>
      <c r="BM228" s="4"/>
    </row>
    <row r="229" spans="1:65" ht="12.75" customHeight="1">
      <c r="A229" s="12"/>
      <c r="B229" s="4"/>
      <c r="C229" s="25"/>
      <c r="D229" s="466"/>
      <c r="E229" s="466"/>
      <c r="F229" s="466"/>
      <c r="G229" s="466"/>
      <c r="H229" s="466"/>
      <c r="I229" s="466"/>
      <c r="J229" s="466"/>
      <c r="K229" s="4"/>
      <c r="L229" s="4"/>
      <c r="M229" s="4"/>
      <c r="N229" s="4"/>
      <c r="O229" s="4"/>
      <c r="P229" s="4"/>
      <c r="Q229" s="4"/>
      <c r="R229" s="4"/>
      <c r="S229" s="4"/>
      <c r="T229" s="4"/>
      <c r="U229" s="4"/>
      <c r="V229" s="4"/>
      <c r="W229" s="4"/>
      <c r="X229" s="4"/>
      <c r="Y229" s="5"/>
      <c r="Z229" s="5"/>
      <c r="AA229" s="5"/>
      <c r="AB229" s="5"/>
      <c r="AC229" s="4"/>
      <c r="AD229" s="4"/>
      <c r="AE229" s="19"/>
      <c r="AF229" s="19"/>
      <c r="AG229" s="19"/>
      <c r="AH229" s="19"/>
      <c r="AI229" s="19"/>
      <c r="AJ229" s="19"/>
      <c r="AK229" s="19"/>
      <c r="AL229" s="4"/>
      <c r="AM229" s="4"/>
      <c r="AN229" s="397"/>
      <c r="AO229" s="84"/>
      <c r="AP229" s="4"/>
      <c r="AQ229" s="4"/>
      <c r="AR229" s="4"/>
      <c r="AS229" s="4"/>
      <c r="AT229" s="4"/>
      <c r="AU229" s="4"/>
      <c r="AV229" s="4"/>
      <c r="AW229" s="4"/>
      <c r="AX229" s="4"/>
      <c r="AY229" s="4"/>
      <c r="AZ229" s="4"/>
      <c r="BA229" s="4"/>
      <c r="BB229" s="4"/>
      <c r="BC229" s="4"/>
      <c r="BD229" s="86"/>
      <c r="BE229" s="86"/>
      <c r="BF229" s="86"/>
      <c r="BG229" s="86"/>
      <c r="BH229" s="86"/>
      <c r="BI229" s="4"/>
      <c r="BJ229" s="4"/>
      <c r="BK229" s="4"/>
      <c r="BL229" s="4"/>
      <c r="BM229" s="4"/>
    </row>
    <row r="230" spans="1:65" ht="12.75" customHeight="1">
      <c r="A230" s="12"/>
      <c r="B230" s="4" t="s">
        <v>2037</v>
      </c>
      <c r="C230" s="25"/>
      <c r="D230" s="466"/>
      <c r="E230" s="466"/>
      <c r="F230" s="466"/>
      <c r="G230" s="466"/>
      <c r="H230" s="466"/>
      <c r="I230" s="466"/>
      <c r="J230" s="466"/>
      <c r="K230" s="4"/>
      <c r="L230" s="4"/>
      <c r="M230" s="4"/>
      <c r="N230" s="4"/>
      <c r="O230" s="4"/>
      <c r="P230" s="4"/>
      <c r="Q230" s="4"/>
      <c r="R230" s="4"/>
      <c r="S230" s="4"/>
      <c r="T230" s="4"/>
      <c r="U230" s="4"/>
      <c r="V230" s="4"/>
      <c r="W230" s="4"/>
      <c r="X230" s="4"/>
      <c r="Y230" s="5"/>
      <c r="Z230" s="5"/>
      <c r="AA230" s="5"/>
      <c r="AB230" s="1268">
        <f>MAX(AB223,AB228)</f>
        <v>0</v>
      </c>
      <c r="AC230" s="893"/>
      <c r="AD230" s="893"/>
      <c r="AE230" s="893"/>
      <c r="AF230" s="893"/>
      <c r="AG230" s="893"/>
      <c r="AH230" s="19"/>
      <c r="AI230" s="19"/>
      <c r="AJ230" s="19"/>
      <c r="AK230" s="19"/>
      <c r="AL230" s="4"/>
      <c r="AM230" s="4"/>
      <c r="AN230" s="397"/>
      <c r="AO230" s="84"/>
      <c r="AP230" s="4"/>
      <c r="AQ230" s="4"/>
      <c r="AR230" s="4"/>
      <c r="AS230" s="4"/>
      <c r="AT230" s="4"/>
      <c r="AU230" s="4"/>
      <c r="AV230" s="4"/>
      <c r="AW230" s="4"/>
      <c r="AX230" s="4"/>
      <c r="AY230" s="4"/>
      <c r="AZ230" s="4"/>
      <c r="BA230" s="4"/>
      <c r="BB230" s="4"/>
      <c r="BC230" s="4"/>
      <c r="BD230" s="86"/>
      <c r="BE230" s="86"/>
      <c r="BF230" s="86"/>
      <c r="BG230" s="86"/>
      <c r="BH230" s="86"/>
      <c r="BI230" s="4"/>
      <c r="BJ230" s="4"/>
      <c r="BK230" s="4"/>
      <c r="BL230" s="4"/>
      <c r="BM230" s="4"/>
    </row>
    <row r="231" spans="1:65" ht="12.75" customHeight="1">
      <c r="A231" s="12"/>
      <c r="B231" s="4"/>
      <c r="C231" s="25"/>
      <c r="D231" s="466"/>
      <c r="E231" s="466"/>
      <c r="F231" s="466"/>
      <c r="G231" s="466"/>
      <c r="H231" s="466"/>
      <c r="I231" s="466"/>
      <c r="J231" s="466"/>
      <c r="K231" s="4"/>
      <c r="L231" s="4"/>
      <c r="M231" s="4"/>
      <c r="N231" s="4"/>
      <c r="O231" s="4"/>
      <c r="P231" s="4"/>
      <c r="Q231" s="4"/>
      <c r="R231" s="4"/>
      <c r="S231" s="4"/>
      <c r="T231" s="4"/>
      <c r="U231" s="4"/>
      <c r="V231" s="4"/>
      <c r="W231" s="4"/>
      <c r="X231" s="4"/>
      <c r="Y231" s="5"/>
      <c r="Z231" s="5"/>
      <c r="AA231" s="5"/>
      <c r="AB231" s="5"/>
      <c r="AC231" s="4"/>
      <c r="AD231" s="4"/>
      <c r="AE231" s="19"/>
      <c r="AF231" s="19"/>
      <c r="AG231" s="19"/>
      <c r="AH231" s="19"/>
      <c r="AI231" s="19"/>
      <c r="AJ231" s="19"/>
      <c r="AK231" s="19"/>
      <c r="AL231" s="4"/>
      <c r="AM231" s="4"/>
      <c r="AN231" s="397"/>
      <c r="AO231" s="84"/>
      <c r="AP231" s="4"/>
      <c r="AQ231" s="4"/>
      <c r="AR231" s="4"/>
      <c r="AS231" s="4"/>
      <c r="AT231" s="4"/>
      <c r="AU231" s="4"/>
      <c r="AV231" s="4"/>
      <c r="AW231" s="4"/>
      <c r="AX231" s="4"/>
      <c r="AY231" s="4"/>
      <c r="AZ231" s="4"/>
      <c r="BA231" s="4"/>
      <c r="BB231" s="4"/>
      <c r="BC231" s="4"/>
      <c r="BD231" s="86"/>
      <c r="BE231" s="86"/>
      <c r="BF231" s="86"/>
      <c r="BG231" s="86"/>
      <c r="BH231" s="86"/>
      <c r="BI231" s="4"/>
      <c r="BJ231" s="4"/>
      <c r="BK231" s="4"/>
      <c r="BL231" s="4"/>
      <c r="BM231" s="4"/>
    </row>
    <row r="232" spans="1:65" ht="12.75" customHeight="1">
      <c r="A232" s="12"/>
      <c r="B232" s="4"/>
      <c r="C232" s="25"/>
      <c r="D232" s="466"/>
      <c r="E232" s="466"/>
      <c r="F232" s="466"/>
      <c r="G232" s="466"/>
      <c r="H232" s="466"/>
      <c r="I232" s="466"/>
      <c r="J232" s="466"/>
      <c r="K232" s="4"/>
      <c r="L232" s="4"/>
      <c r="M232" s="4"/>
      <c r="N232" s="4"/>
      <c r="O232" s="4"/>
      <c r="P232" s="4"/>
      <c r="Q232" s="4"/>
      <c r="R232" s="4"/>
      <c r="S232" s="4"/>
      <c r="T232" s="4"/>
      <c r="U232" s="4"/>
      <c r="V232" s="4"/>
      <c r="W232" s="4"/>
      <c r="X232" s="4"/>
      <c r="Y232" s="5"/>
      <c r="Z232" s="5"/>
      <c r="AA232" s="5"/>
      <c r="AB232" s="5"/>
      <c r="AC232" s="4"/>
      <c r="AD232" s="4"/>
      <c r="AE232" s="19"/>
      <c r="AF232" s="19"/>
      <c r="AG232" s="19"/>
      <c r="AH232" s="19"/>
      <c r="AI232" s="19"/>
      <c r="AJ232" s="19"/>
      <c r="AK232" s="19"/>
      <c r="AL232" s="4"/>
      <c r="AM232" s="4"/>
      <c r="AN232" s="397"/>
      <c r="AO232" s="84"/>
      <c r="AP232" s="4"/>
      <c r="AQ232" s="4"/>
      <c r="AR232" s="4"/>
      <c r="AS232" s="4"/>
      <c r="AT232" s="4"/>
      <c r="AU232" s="4"/>
      <c r="AV232" s="4"/>
      <c r="AW232" s="4"/>
      <c r="AX232" s="4"/>
      <c r="AY232" s="4"/>
      <c r="AZ232" s="4"/>
      <c r="BA232" s="4"/>
      <c r="BB232" s="4"/>
      <c r="BC232" s="4"/>
      <c r="BD232" s="86"/>
      <c r="BE232" s="86"/>
      <c r="BF232" s="86"/>
      <c r="BG232" s="86"/>
      <c r="BH232" s="86"/>
      <c r="BI232" s="4"/>
      <c r="BJ232" s="4"/>
      <c r="BK232" s="4"/>
      <c r="BL232" s="4"/>
      <c r="BM232" s="4"/>
    </row>
    <row r="233" spans="1:65" ht="12.75" customHeight="1">
      <c r="A233" s="12"/>
      <c r="B233" s="4" t="s">
        <v>2038</v>
      </c>
      <c r="C233" s="25"/>
      <c r="D233" s="466"/>
      <c r="E233" s="466"/>
      <c r="F233" s="466"/>
      <c r="G233" s="466"/>
      <c r="H233" s="466"/>
      <c r="I233" s="466"/>
      <c r="J233" s="466"/>
      <c r="K233" s="4"/>
      <c r="L233" s="4"/>
      <c r="M233" s="4"/>
      <c r="N233" s="4"/>
      <c r="O233" s="4"/>
      <c r="P233" s="4"/>
      <c r="Q233" s="4"/>
      <c r="R233" s="4"/>
      <c r="S233" s="4"/>
      <c r="T233" s="4"/>
      <c r="U233" s="86"/>
      <c r="V233" s="86"/>
      <c r="W233" s="86"/>
      <c r="X233" s="86"/>
      <c r="Y233" s="86"/>
      <c r="Z233" s="5"/>
      <c r="AA233" s="5"/>
      <c r="AB233" s="1256">
        <f>AB217+AB230</f>
        <v>263292</v>
      </c>
      <c r="AC233" s="832"/>
      <c r="AD233" s="832"/>
      <c r="AE233" s="832"/>
      <c r="AF233" s="832"/>
      <c r="AG233" s="832"/>
      <c r="AH233" s="19"/>
      <c r="AI233" s="19"/>
      <c r="AJ233" s="19"/>
      <c r="AK233" s="19"/>
      <c r="AL233" s="4"/>
      <c r="AM233" s="4"/>
      <c r="AN233" s="397"/>
      <c r="AO233" s="84"/>
      <c r="AP233" s="4"/>
      <c r="AQ233" s="4"/>
      <c r="AR233" s="4"/>
      <c r="AS233" s="4"/>
      <c r="AT233" s="4"/>
      <c r="AU233" s="4"/>
      <c r="AV233" s="4"/>
      <c r="AW233" s="4"/>
      <c r="AX233" s="4"/>
      <c r="AY233" s="4"/>
      <c r="AZ233" s="4"/>
      <c r="BA233" s="4"/>
      <c r="BB233" s="4"/>
      <c r="BC233" s="4"/>
      <c r="BD233" s="86"/>
      <c r="BE233" s="86"/>
      <c r="BF233" s="86"/>
      <c r="BG233" s="86"/>
      <c r="BH233" s="86"/>
      <c r="BI233" s="4"/>
      <c r="BJ233" s="4"/>
      <c r="BK233" s="4"/>
      <c r="BL233" s="4"/>
      <c r="BM233" s="4"/>
    </row>
    <row r="234" spans="1:65" ht="12.75" customHeight="1">
      <c r="A234" s="12"/>
      <c r="B234" s="4" t="s">
        <v>2039</v>
      </c>
      <c r="C234" s="25"/>
      <c r="D234" s="466"/>
      <c r="E234" s="466"/>
      <c r="F234" s="466"/>
      <c r="G234" s="466"/>
      <c r="H234" s="466"/>
      <c r="I234" s="466"/>
      <c r="J234" s="466"/>
      <c r="K234" s="4"/>
      <c r="L234" s="4"/>
      <c r="M234" s="4"/>
      <c r="N234" s="4"/>
      <c r="O234" s="4"/>
      <c r="P234" s="4"/>
      <c r="Q234" s="4"/>
      <c r="R234" s="4"/>
      <c r="S234" s="4"/>
      <c r="T234" s="4"/>
      <c r="U234" s="167"/>
      <c r="V234" s="167"/>
      <c r="W234" s="167"/>
      <c r="X234" s="167"/>
      <c r="Y234" s="167"/>
      <c r="Z234" s="5"/>
      <c r="AA234" s="5"/>
      <c r="AB234" s="1275">
        <v>0.05</v>
      </c>
      <c r="AC234" s="893"/>
      <c r="AD234" s="893"/>
      <c r="AE234" s="893"/>
      <c r="AF234" s="893"/>
      <c r="AG234" s="893"/>
      <c r="AH234" s="19"/>
      <c r="AI234" s="19"/>
      <c r="AJ234" s="19"/>
      <c r="AK234" s="19"/>
      <c r="AL234" s="4"/>
      <c r="AM234" s="4"/>
      <c r="AN234" s="397"/>
      <c r="AO234" s="84"/>
      <c r="AP234" s="4"/>
      <c r="AQ234" s="4"/>
      <c r="AR234" s="4"/>
      <c r="AS234" s="4"/>
      <c r="AT234" s="4"/>
      <c r="AU234" s="4"/>
      <c r="AV234" s="4"/>
      <c r="AW234" s="4"/>
      <c r="AX234" s="4"/>
      <c r="AY234" s="4"/>
      <c r="AZ234" s="4"/>
      <c r="BA234" s="4"/>
      <c r="BB234" s="4"/>
      <c r="BC234" s="4"/>
      <c r="BD234" s="86"/>
      <c r="BE234" s="86"/>
      <c r="BF234" s="86"/>
      <c r="BG234" s="86"/>
      <c r="BH234" s="86"/>
      <c r="BI234" s="4"/>
      <c r="BJ234" s="4"/>
      <c r="BK234" s="4"/>
      <c r="BL234" s="4"/>
      <c r="BM234" s="4"/>
    </row>
    <row r="235" spans="1:65" ht="12.75" customHeight="1">
      <c r="A235" s="12"/>
      <c r="B235" s="4" t="s">
        <v>2040</v>
      </c>
      <c r="C235" s="25"/>
      <c r="D235" s="466"/>
      <c r="E235" s="466"/>
      <c r="F235" s="466"/>
      <c r="G235" s="466"/>
      <c r="H235" s="466"/>
      <c r="I235" s="466"/>
      <c r="J235" s="466"/>
      <c r="K235" s="4"/>
      <c r="L235" s="4"/>
      <c r="M235" s="4"/>
      <c r="N235" s="4"/>
      <c r="O235" s="4"/>
      <c r="P235" s="4"/>
      <c r="Q235" s="4"/>
      <c r="R235" s="4"/>
      <c r="S235" s="4"/>
      <c r="T235" s="4"/>
      <c r="U235" s="86"/>
      <c r="V235" s="86"/>
      <c r="W235" s="86"/>
      <c r="X235" s="86"/>
      <c r="Y235" s="86"/>
      <c r="Z235" s="5"/>
      <c r="AA235" s="5"/>
      <c r="AB235" s="1276">
        <f>AB233-(AB233*AB234)</f>
        <v>250127.4</v>
      </c>
      <c r="AC235" s="883"/>
      <c r="AD235" s="883"/>
      <c r="AE235" s="883"/>
      <c r="AF235" s="883"/>
      <c r="AG235" s="883"/>
      <c r="AH235" s="19"/>
      <c r="AI235" s="19"/>
      <c r="AJ235" s="19"/>
      <c r="AK235" s="19"/>
      <c r="AL235" s="4"/>
      <c r="AM235" s="4"/>
      <c r="AN235" s="397"/>
      <c r="AO235" s="84"/>
      <c r="AP235" s="4"/>
      <c r="AQ235" s="4"/>
      <c r="AR235" s="4"/>
      <c r="AS235" s="4"/>
      <c r="AT235" s="4"/>
      <c r="AU235" s="4"/>
      <c r="AV235" s="4"/>
      <c r="AW235" s="4"/>
      <c r="AX235" s="4"/>
      <c r="AY235" s="4"/>
      <c r="AZ235" s="4"/>
      <c r="BA235" s="4"/>
      <c r="BB235" s="4"/>
      <c r="BC235" s="4"/>
      <c r="BD235" s="86"/>
      <c r="BE235" s="86"/>
      <c r="BF235" s="86"/>
      <c r="BG235" s="86"/>
      <c r="BH235" s="86"/>
      <c r="BI235" s="4"/>
      <c r="BJ235" s="4"/>
      <c r="BK235" s="4"/>
      <c r="BL235" s="4"/>
      <c r="BM235" s="4"/>
    </row>
    <row r="236" spans="1:65" ht="12.75" customHeight="1">
      <c r="A236" s="12"/>
      <c r="B236" s="4" t="s">
        <v>2041</v>
      </c>
      <c r="C236" s="25"/>
      <c r="D236" s="466"/>
      <c r="E236" s="466"/>
      <c r="F236" s="466"/>
      <c r="G236" s="466"/>
      <c r="H236" s="466"/>
      <c r="I236" s="466"/>
      <c r="J236" s="466"/>
      <c r="K236" s="4"/>
      <c r="L236" s="4"/>
      <c r="M236" s="4"/>
      <c r="N236" s="4"/>
      <c r="O236" s="4"/>
      <c r="P236" s="4"/>
      <c r="Q236" s="4"/>
      <c r="R236" s="4"/>
      <c r="S236" s="4"/>
      <c r="T236" s="4"/>
      <c r="U236" s="4"/>
      <c r="V236" s="4"/>
      <c r="W236" s="4"/>
      <c r="X236" s="4"/>
      <c r="Y236" s="495"/>
      <c r="Z236" s="5"/>
      <c r="AA236" s="5"/>
      <c r="AB236" s="4"/>
      <c r="AC236" s="4"/>
      <c r="AD236" s="4"/>
      <c r="AE236" s="19"/>
      <c r="AF236" s="19"/>
      <c r="AG236" s="19"/>
      <c r="AH236" s="19"/>
      <c r="AI236" s="19"/>
      <c r="AJ236" s="19"/>
      <c r="AK236" s="19"/>
      <c r="AL236" s="4"/>
      <c r="AM236" s="4"/>
      <c r="AN236" s="397"/>
      <c r="AO236" s="84"/>
      <c r="AP236" s="4"/>
      <c r="AQ236" s="4"/>
      <c r="AR236" s="4"/>
      <c r="AS236" s="4"/>
      <c r="AT236" s="4"/>
      <c r="AU236" s="4"/>
      <c r="AV236" s="4"/>
      <c r="AW236" s="4"/>
      <c r="AX236" s="4"/>
      <c r="AY236" s="4"/>
      <c r="AZ236" s="4"/>
      <c r="BA236" s="4"/>
      <c r="BB236" s="4"/>
      <c r="BC236" s="4"/>
      <c r="BD236" s="86"/>
      <c r="BE236" s="86"/>
      <c r="BF236" s="86"/>
      <c r="BG236" s="86"/>
      <c r="BH236" s="86"/>
      <c r="BI236" s="4"/>
      <c r="BJ236" s="4"/>
      <c r="BK236" s="4"/>
      <c r="BL236" s="4"/>
      <c r="BM236" s="4"/>
    </row>
    <row r="237" spans="1:65" ht="12.75" customHeight="1">
      <c r="A237" s="12"/>
      <c r="B237" s="4" t="s">
        <v>2042</v>
      </c>
      <c r="C237" s="25"/>
      <c r="D237" s="466"/>
      <c r="E237" s="466"/>
      <c r="F237" s="466"/>
      <c r="G237" s="466"/>
      <c r="H237" s="466"/>
      <c r="I237" s="466"/>
      <c r="J237" s="466"/>
      <c r="K237" s="4"/>
      <c r="L237" s="4"/>
      <c r="M237" s="4"/>
      <c r="N237" s="4"/>
      <c r="O237" s="4"/>
      <c r="P237" s="4"/>
      <c r="Q237" s="4"/>
      <c r="R237" s="4"/>
      <c r="S237" s="4"/>
      <c r="T237" s="4"/>
      <c r="U237" s="86"/>
      <c r="V237" s="86"/>
      <c r="W237" s="86"/>
      <c r="X237" s="86"/>
      <c r="Y237" s="86"/>
      <c r="Z237" s="5"/>
      <c r="AA237" s="5"/>
      <c r="AB237" s="1256">
        <f>AB235/AB241</f>
        <v>217502.08695652176</v>
      </c>
      <c r="AC237" s="832"/>
      <c r="AD237" s="832"/>
      <c r="AE237" s="832"/>
      <c r="AF237" s="832"/>
      <c r="AG237" s="832"/>
      <c r="AH237" s="19"/>
      <c r="AI237" s="19"/>
      <c r="AJ237" s="19"/>
      <c r="AK237" s="19"/>
      <c r="AL237" s="4"/>
      <c r="AM237" s="4"/>
      <c r="AN237" s="397"/>
      <c r="AO237" s="84"/>
      <c r="AP237" s="4"/>
      <c r="AQ237" s="4"/>
      <c r="AR237" s="4"/>
      <c r="AS237" s="4"/>
      <c r="AT237" s="4"/>
      <c r="AU237" s="4"/>
      <c r="AV237" s="4"/>
      <c r="AW237" s="4"/>
      <c r="AX237" s="4"/>
      <c r="AY237" s="4"/>
      <c r="AZ237" s="4"/>
      <c r="BA237" s="4"/>
      <c r="BB237" s="4"/>
      <c r="BC237" s="4"/>
      <c r="BD237" s="86"/>
      <c r="BE237" s="86"/>
      <c r="BF237" s="86"/>
      <c r="BG237" s="86"/>
      <c r="BH237" s="86"/>
      <c r="BI237" s="4"/>
      <c r="BJ237" s="4"/>
      <c r="BK237" s="4"/>
      <c r="BL237" s="4"/>
      <c r="BM237" s="4"/>
    </row>
    <row r="238" spans="1:65" ht="12.75" customHeight="1">
      <c r="A238" s="12"/>
      <c r="B238" s="4"/>
      <c r="C238" s="25"/>
      <c r="D238" s="466"/>
      <c r="E238" s="466"/>
      <c r="F238" s="466"/>
      <c r="G238" s="466"/>
      <c r="H238" s="466"/>
      <c r="I238" s="466"/>
      <c r="J238" s="466"/>
      <c r="K238" s="4"/>
      <c r="L238" s="4"/>
      <c r="M238" s="4"/>
      <c r="N238" s="4"/>
      <c r="O238" s="4"/>
      <c r="P238" s="4"/>
      <c r="Q238" s="4"/>
      <c r="R238" s="4"/>
      <c r="S238" s="4"/>
      <c r="T238" s="4"/>
      <c r="U238" s="4"/>
      <c r="V238" s="4"/>
      <c r="W238" s="4"/>
      <c r="X238" s="4"/>
      <c r="Y238" s="4"/>
      <c r="Z238" s="5"/>
      <c r="AA238" s="5"/>
      <c r="AB238" s="4"/>
      <c r="AC238" s="4"/>
      <c r="AD238" s="4"/>
      <c r="AE238" s="19"/>
      <c r="AF238" s="19"/>
      <c r="AG238" s="19"/>
      <c r="AH238" s="19"/>
      <c r="AI238" s="19"/>
      <c r="AJ238" s="19"/>
      <c r="AK238" s="19"/>
      <c r="AL238" s="4"/>
      <c r="AM238" s="4"/>
      <c r="AN238" s="397"/>
      <c r="AO238" s="84"/>
      <c r="AP238" s="4"/>
      <c r="AQ238" s="4"/>
      <c r="AR238" s="4"/>
      <c r="AS238" s="4"/>
      <c r="AT238" s="4"/>
      <c r="AU238" s="4"/>
      <c r="AV238" s="4"/>
      <c r="AW238" s="4"/>
      <c r="AX238" s="4"/>
      <c r="AY238" s="4"/>
      <c r="AZ238" s="4"/>
      <c r="BA238" s="4"/>
      <c r="BB238" s="4"/>
      <c r="BC238" s="4"/>
      <c r="BD238" s="86"/>
      <c r="BE238" s="86"/>
      <c r="BF238" s="86"/>
      <c r="BG238" s="86"/>
      <c r="BH238" s="86"/>
      <c r="BI238" s="4"/>
      <c r="BJ238" s="4"/>
      <c r="BK238" s="4"/>
      <c r="BL238" s="4"/>
      <c r="BM238" s="4"/>
    </row>
    <row r="239" spans="1:65" ht="12.75" customHeight="1">
      <c r="A239" s="12"/>
      <c r="B239" s="4" t="s">
        <v>2043</v>
      </c>
      <c r="C239" s="25"/>
      <c r="D239" s="466"/>
      <c r="E239" s="466"/>
      <c r="F239" s="466"/>
      <c r="G239" s="466"/>
      <c r="H239" s="466"/>
      <c r="I239" s="466"/>
      <c r="J239" s="466"/>
      <c r="K239" s="4"/>
      <c r="L239" s="4"/>
      <c r="M239" s="4"/>
      <c r="N239" s="4"/>
      <c r="O239" s="4"/>
      <c r="P239" s="4"/>
      <c r="Q239" s="4"/>
      <c r="R239" s="4"/>
      <c r="S239" s="4"/>
      <c r="T239" s="4"/>
      <c r="U239" s="4"/>
      <c r="V239" s="4"/>
      <c r="W239" s="4"/>
      <c r="X239" s="4"/>
      <c r="Y239" s="4"/>
      <c r="Z239" s="5"/>
      <c r="AA239" s="5"/>
      <c r="AB239" s="1273">
        <v>15</v>
      </c>
      <c r="AC239" s="832"/>
      <c r="AD239" s="832"/>
      <c r="AE239" s="832"/>
      <c r="AF239" s="832"/>
      <c r="AG239" s="832"/>
      <c r="AH239" s="19"/>
      <c r="AI239" s="19"/>
      <c r="AJ239" s="19"/>
      <c r="AK239" s="19"/>
      <c r="AL239" s="4"/>
      <c r="AM239" s="4"/>
      <c r="AN239" s="397"/>
      <c r="AO239" s="84"/>
      <c r="AP239" s="4"/>
      <c r="AQ239" s="4"/>
      <c r="AR239" s="4"/>
      <c r="AS239" s="4"/>
      <c r="AT239" s="4"/>
      <c r="AU239" s="4"/>
      <c r="AV239" s="4"/>
      <c r="AW239" s="4"/>
      <c r="AX239" s="4"/>
      <c r="AY239" s="4"/>
      <c r="AZ239" s="4"/>
      <c r="BA239" s="4"/>
      <c r="BB239" s="4"/>
      <c r="BC239" s="4"/>
      <c r="BD239" s="86"/>
      <c r="BE239" s="86"/>
      <c r="BF239" s="86"/>
      <c r="BG239" s="86"/>
      <c r="BH239" s="86"/>
      <c r="BI239" s="4"/>
      <c r="BJ239" s="4"/>
      <c r="BK239" s="4"/>
      <c r="BL239" s="4"/>
      <c r="BM239" s="4"/>
    </row>
    <row r="240" spans="1:65" ht="12.75" customHeight="1">
      <c r="A240" s="12"/>
      <c r="B240" s="4" t="s">
        <v>2044</v>
      </c>
      <c r="C240" s="25"/>
      <c r="D240" s="466"/>
      <c r="E240" s="466"/>
      <c r="F240" s="466"/>
      <c r="G240" s="466"/>
      <c r="H240" s="466"/>
      <c r="I240" s="466"/>
      <c r="J240" s="466"/>
      <c r="K240" s="4"/>
      <c r="L240" s="4"/>
      <c r="M240" s="4"/>
      <c r="N240" s="4"/>
      <c r="O240" s="4"/>
      <c r="P240" s="4"/>
      <c r="Q240" s="4"/>
      <c r="R240" s="4"/>
      <c r="S240" s="4"/>
      <c r="T240" s="4"/>
      <c r="U240" s="167"/>
      <c r="V240" s="167"/>
      <c r="W240" s="167"/>
      <c r="X240" s="167"/>
      <c r="Y240" s="167"/>
      <c r="Z240" s="5"/>
      <c r="AA240" s="5"/>
      <c r="AB240" s="1260">
        <v>0.04</v>
      </c>
      <c r="AC240" s="832"/>
      <c r="AD240" s="832"/>
      <c r="AE240" s="832"/>
      <c r="AF240" s="832"/>
      <c r="AG240" s="832"/>
      <c r="AH240" s="19"/>
      <c r="AI240" s="19"/>
      <c r="AJ240" s="19"/>
      <c r="AK240" s="19"/>
      <c r="AL240" s="4"/>
      <c r="AM240" s="4"/>
      <c r="AN240" s="397"/>
      <c r="AO240" s="84"/>
      <c r="AP240" s="4"/>
      <c r="AQ240" s="4"/>
      <c r="AR240" s="4"/>
      <c r="AS240" s="4"/>
      <c r="AT240" s="4"/>
      <c r="AU240" s="4"/>
      <c r="AV240" s="4"/>
      <c r="AW240" s="4"/>
      <c r="AX240" s="4"/>
      <c r="AY240" s="4"/>
      <c r="AZ240" s="4"/>
      <c r="BA240" s="4"/>
      <c r="BB240" s="4"/>
      <c r="BC240" s="4"/>
      <c r="BD240" s="86"/>
      <c r="BE240" s="86"/>
      <c r="BF240" s="86"/>
      <c r="BG240" s="86"/>
      <c r="BH240" s="86"/>
      <c r="BI240" s="4"/>
      <c r="BJ240" s="4"/>
      <c r="BK240" s="4"/>
      <c r="BL240" s="4"/>
      <c r="BM240" s="4"/>
    </row>
    <row r="241" spans="1:65" ht="12.75" customHeight="1">
      <c r="A241" s="12"/>
      <c r="B241" s="4" t="s">
        <v>2045</v>
      </c>
      <c r="C241" s="25"/>
      <c r="D241" s="466"/>
      <c r="E241" s="466"/>
      <c r="F241" s="466"/>
      <c r="G241" s="466"/>
      <c r="H241" s="466"/>
      <c r="I241" s="466"/>
      <c r="J241" s="466"/>
      <c r="K241" s="4"/>
      <c r="L241" s="4"/>
      <c r="M241" s="4"/>
      <c r="N241" s="4"/>
      <c r="O241" s="4"/>
      <c r="P241" s="4"/>
      <c r="Q241" s="4"/>
      <c r="R241" s="4"/>
      <c r="S241" s="4"/>
      <c r="T241" s="4"/>
      <c r="U241" s="114"/>
      <c r="V241" s="114"/>
      <c r="W241" s="114"/>
      <c r="X241" s="114"/>
      <c r="Y241" s="114"/>
      <c r="Z241" s="5"/>
      <c r="AA241" s="5"/>
      <c r="AB241" s="1261">
        <v>1.1499999999999999</v>
      </c>
      <c r="AC241" s="832"/>
      <c r="AD241" s="832"/>
      <c r="AE241" s="832"/>
      <c r="AF241" s="832"/>
      <c r="AG241" s="832"/>
      <c r="AH241" s="19"/>
      <c r="AI241" s="19"/>
      <c r="AJ241" s="19"/>
      <c r="AK241" s="19"/>
      <c r="AL241" s="4"/>
      <c r="AM241" s="4"/>
      <c r="AN241" s="397"/>
      <c r="AO241" s="84"/>
      <c r="AP241" s="4"/>
      <c r="AQ241" s="4"/>
      <c r="AR241" s="4"/>
      <c r="AS241" s="4"/>
      <c r="AT241" s="4"/>
      <c r="AU241" s="4"/>
      <c r="AV241" s="4"/>
      <c r="AW241" s="4"/>
      <c r="AX241" s="4"/>
      <c r="AY241" s="4"/>
      <c r="AZ241" s="4"/>
      <c r="BA241" s="4"/>
      <c r="BB241" s="4"/>
      <c r="BC241" s="4"/>
      <c r="BD241" s="86"/>
      <c r="BE241" s="86"/>
      <c r="BF241" s="86"/>
      <c r="BG241" s="86"/>
      <c r="BH241" s="86"/>
      <c r="BI241" s="4"/>
      <c r="BJ241" s="4"/>
      <c r="BK241" s="4"/>
      <c r="BL241" s="4"/>
      <c r="BM241" s="4"/>
    </row>
    <row r="242" spans="1:65" ht="12.75" customHeight="1">
      <c r="A242" s="12"/>
      <c r="B242" s="4"/>
      <c r="C242" s="25"/>
      <c r="D242" s="466"/>
      <c r="E242" s="466"/>
      <c r="F242" s="466"/>
      <c r="G242" s="466"/>
      <c r="H242" s="466"/>
      <c r="I242" s="466"/>
      <c r="J242" s="466"/>
      <c r="K242" s="4"/>
      <c r="L242" s="4"/>
      <c r="M242" s="4"/>
      <c r="N242" s="4"/>
      <c r="O242" s="4"/>
      <c r="P242" s="4"/>
      <c r="Q242" s="4"/>
      <c r="R242" s="4"/>
      <c r="S242" s="4"/>
      <c r="T242" s="4"/>
      <c r="U242" s="4"/>
      <c r="V242" s="4"/>
      <c r="W242" s="4"/>
      <c r="X242" s="4"/>
      <c r="Y242" s="11"/>
      <c r="Z242" s="5"/>
      <c r="AA242" s="5"/>
      <c r="AB242" s="4"/>
      <c r="AC242" s="4"/>
      <c r="AD242" s="4"/>
      <c r="AE242" s="19"/>
      <c r="AF242" s="19"/>
      <c r="AG242" s="19"/>
      <c r="AH242" s="19"/>
      <c r="AI242" s="19"/>
      <c r="AJ242" s="19"/>
      <c r="AK242" s="19"/>
      <c r="AL242" s="4"/>
      <c r="AM242" s="4"/>
      <c r="AN242" s="397"/>
      <c r="AO242" s="84"/>
      <c r="AP242" s="4"/>
      <c r="AQ242" s="4"/>
      <c r="AR242" s="4"/>
      <c r="AS242" s="4"/>
      <c r="AT242" s="4"/>
      <c r="AU242" s="4"/>
      <c r="AV242" s="4"/>
      <c r="AW242" s="4"/>
      <c r="AX242" s="4"/>
      <c r="AY242" s="4"/>
      <c r="AZ242" s="4"/>
      <c r="BA242" s="4"/>
      <c r="BB242" s="4"/>
      <c r="BC242" s="4"/>
      <c r="BD242" s="86"/>
      <c r="BE242" s="86"/>
      <c r="BF242" s="86"/>
      <c r="BG242" s="86"/>
      <c r="BH242" s="86"/>
      <c r="BI242" s="4"/>
      <c r="BJ242" s="4"/>
      <c r="BK242" s="4"/>
      <c r="BL242" s="4"/>
      <c r="BM242" s="4"/>
    </row>
    <row r="243" spans="1:65" ht="12.75" customHeight="1">
      <c r="A243" s="12"/>
      <c r="B243" s="3" t="s">
        <v>2046</v>
      </c>
      <c r="C243" s="25"/>
      <c r="D243" s="466"/>
      <c r="E243" s="466"/>
      <c r="F243" s="466"/>
      <c r="G243" s="466"/>
      <c r="H243" s="466"/>
      <c r="I243" s="466"/>
      <c r="J243" s="466"/>
      <c r="K243" s="4"/>
      <c r="L243" s="4"/>
      <c r="M243" s="4"/>
      <c r="N243" s="4"/>
      <c r="O243" s="4"/>
      <c r="P243" s="4"/>
      <c r="Q243" s="4"/>
      <c r="R243" s="4"/>
      <c r="S243" s="4"/>
      <c r="T243" s="4"/>
      <c r="U243" s="496"/>
      <c r="V243" s="496"/>
      <c r="W243" s="496"/>
      <c r="X243" s="496"/>
      <c r="Y243" s="496"/>
      <c r="Z243" s="5"/>
      <c r="AA243" s="5"/>
      <c r="AB243" s="1262">
        <f>PV(AB240/12,AB239*12,-AB237/12, ,0)</f>
        <v>2450381.2061166731</v>
      </c>
      <c r="AC243" s="849"/>
      <c r="AD243" s="849"/>
      <c r="AE243" s="849"/>
      <c r="AF243" s="849"/>
      <c r="AG243" s="881"/>
      <c r="AH243" s="19"/>
      <c r="AI243" s="19"/>
      <c r="AJ243" s="19"/>
      <c r="AK243" s="19"/>
      <c r="AL243" s="4"/>
      <c r="AM243" s="4"/>
      <c r="AN243" s="397"/>
      <c r="AO243" s="84"/>
      <c r="AP243" s="4"/>
      <c r="AQ243" s="4"/>
      <c r="AR243" s="4"/>
      <c r="AS243" s="4"/>
      <c r="AT243" s="4"/>
      <c r="AU243" s="4"/>
      <c r="AV243" s="4"/>
      <c r="AW243" s="4"/>
      <c r="AX243" s="4"/>
      <c r="AY243" s="4"/>
      <c r="AZ243" s="4"/>
      <c r="BA243" s="4"/>
      <c r="BB243" s="4"/>
      <c r="BC243" s="4"/>
      <c r="BD243" s="86"/>
      <c r="BE243" s="86"/>
      <c r="BF243" s="86"/>
      <c r="BG243" s="86"/>
      <c r="BH243" s="86"/>
      <c r="BI243" s="4"/>
      <c r="BJ243" s="4"/>
      <c r="BK243" s="4"/>
      <c r="BL243" s="4"/>
      <c r="BM243" s="4"/>
    </row>
    <row r="244" spans="1:65" ht="12.75" customHeight="1">
      <c r="A244" s="12"/>
      <c r="B244" s="3"/>
      <c r="C244" s="25"/>
      <c r="D244" s="466"/>
      <c r="E244" s="466"/>
      <c r="F244" s="466"/>
      <c r="G244" s="466"/>
      <c r="H244" s="466"/>
      <c r="I244" s="466"/>
      <c r="J244" s="466"/>
      <c r="K244" s="4"/>
      <c r="L244" s="4"/>
      <c r="M244" s="4"/>
      <c r="N244" s="4"/>
      <c r="O244" s="4"/>
      <c r="P244" s="4"/>
      <c r="Q244" s="4"/>
      <c r="R244" s="4"/>
      <c r="S244" s="4"/>
      <c r="T244" s="4"/>
      <c r="U244" s="496"/>
      <c r="V244" s="496"/>
      <c r="W244" s="496"/>
      <c r="X244" s="496"/>
      <c r="Y244" s="496"/>
      <c r="Z244" s="5"/>
      <c r="AA244" s="5"/>
      <c r="AB244" s="497"/>
      <c r="AC244" s="497"/>
      <c r="AD244" s="497"/>
      <c r="AE244" s="497"/>
      <c r="AF244" s="497"/>
      <c r="AG244" s="497"/>
      <c r="AH244" s="19"/>
      <c r="AI244" s="19"/>
      <c r="AJ244" s="19"/>
      <c r="AK244" s="19"/>
      <c r="AL244" s="4"/>
      <c r="AM244" s="4"/>
      <c r="AN244" s="397"/>
      <c r="AO244" s="84"/>
      <c r="AP244" s="4"/>
      <c r="AQ244" s="4"/>
      <c r="AR244" s="4"/>
      <c r="AS244" s="4"/>
      <c r="AT244" s="4"/>
      <c r="AU244" s="4"/>
      <c r="AV244" s="4"/>
      <c r="AW244" s="4"/>
      <c r="AX244" s="4"/>
      <c r="AY244" s="4"/>
      <c r="AZ244" s="4"/>
      <c r="BA244" s="4"/>
      <c r="BB244" s="4"/>
      <c r="BC244" s="4"/>
      <c r="BD244" s="86"/>
      <c r="BE244" s="86"/>
      <c r="BF244" s="86"/>
      <c r="BG244" s="86"/>
      <c r="BH244" s="86"/>
      <c r="BI244" s="4"/>
      <c r="BJ244" s="4"/>
      <c r="BK244" s="4"/>
      <c r="BL244" s="4"/>
      <c r="BM244" s="4"/>
    </row>
    <row r="245" spans="1:65" ht="12.75" customHeight="1">
      <c r="A245" s="12"/>
      <c r="B245" s="3"/>
      <c r="C245" s="25"/>
      <c r="D245" s="466"/>
      <c r="E245" s="466"/>
      <c r="F245" s="466"/>
      <c r="G245" s="466"/>
      <c r="H245" s="466"/>
      <c r="I245" s="466"/>
      <c r="J245" s="466"/>
      <c r="K245" s="4"/>
      <c r="L245" s="4"/>
      <c r="M245" s="4"/>
      <c r="N245" s="4"/>
      <c r="O245" s="4"/>
      <c r="P245" s="4"/>
      <c r="Q245" s="4"/>
      <c r="R245" s="4"/>
      <c r="S245" s="4"/>
      <c r="T245" s="4"/>
      <c r="U245" s="496"/>
      <c r="V245" s="496"/>
      <c r="W245" s="496"/>
      <c r="X245" s="496"/>
      <c r="Y245" s="496"/>
      <c r="Z245" s="5"/>
      <c r="AA245" s="5"/>
      <c r="AB245" s="497"/>
      <c r="AC245" s="497"/>
      <c r="AD245" s="497"/>
      <c r="AE245" s="497"/>
      <c r="AF245" s="497"/>
      <c r="AG245" s="497"/>
      <c r="AH245" s="19"/>
      <c r="AI245" s="19"/>
      <c r="AJ245" s="19"/>
      <c r="AK245" s="19"/>
      <c r="AL245" s="4"/>
      <c r="AM245" s="4"/>
      <c r="AN245" s="397"/>
      <c r="AO245" s="84"/>
      <c r="AP245" s="4"/>
      <c r="AQ245" s="4"/>
      <c r="AR245" s="4"/>
      <c r="AS245" s="4"/>
      <c r="AT245" s="4"/>
      <c r="AU245" s="4"/>
      <c r="AV245" s="4"/>
      <c r="AW245" s="4"/>
      <c r="AX245" s="4"/>
      <c r="AY245" s="4"/>
      <c r="AZ245" s="4"/>
      <c r="BA245" s="4"/>
      <c r="BB245" s="4"/>
      <c r="BC245" s="4"/>
      <c r="BD245" s="86"/>
      <c r="BE245" s="86"/>
      <c r="BF245" s="86"/>
      <c r="BG245" s="86"/>
      <c r="BH245" s="86"/>
      <c r="BI245" s="4"/>
      <c r="BJ245" s="4"/>
      <c r="BK245" s="4"/>
      <c r="BL245" s="4"/>
      <c r="BM245" s="4"/>
    </row>
    <row r="246" spans="1:65" ht="12.75" customHeight="1">
      <c r="A246" s="12"/>
      <c r="B246" s="498" t="s">
        <v>2047</v>
      </c>
      <c r="C246" s="498"/>
      <c r="D246" s="466"/>
      <c r="E246" s="466"/>
      <c r="F246" s="466"/>
      <c r="G246" s="466"/>
      <c r="H246" s="466"/>
      <c r="I246" s="466"/>
      <c r="J246" s="466"/>
      <c r="K246" s="4"/>
      <c r="L246" s="4"/>
      <c r="M246" s="4"/>
      <c r="N246" s="4"/>
      <c r="O246" s="4"/>
      <c r="P246" s="4"/>
      <c r="Q246" s="4"/>
      <c r="R246" s="4"/>
      <c r="S246" s="4"/>
      <c r="T246" s="4"/>
      <c r="U246" s="4"/>
      <c r="V246" s="4"/>
      <c r="W246" s="4"/>
      <c r="X246" s="4"/>
      <c r="Y246" s="5"/>
      <c r="Z246" s="5"/>
      <c r="AA246" s="5"/>
      <c r="AB246" s="5"/>
      <c r="AC246" s="4"/>
      <c r="AD246" s="4"/>
      <c r="AE246" s="19"/>
      <c r="AF246" s="19"/>
      <c r="AG246" s="19"/>
      <c r="AH246" s="19"/>
      <c r="AI246" s="19"/>
      <c r="AJ246" s="19"/>
      <c r="AK246" s="19"/>
      <c r="AL246" s="4"/>
      <c r="AM246" s="4"/>
      <c r="AN246" s="397"/>
      <c r="AO246" s="84"/>
      <c r="AP246" s="4"/>
      <c r="AQ246" s="4"/>
      <c r="AR246" s="4"/>
      <c r="AS246" s="4"/>
      <c r="AT246" s="4"/>
      <c r="AU246" s="4"/>
      <c r="AV246" s="4"/>
      <c r="AW246" s="4"/>
      <c r="AX246" s="4"/>
      <c r="AY246" s="4"/>
      <c r="AZ246" s="4"/>
      <c r="BA246" s="4"/>
      <c r="BB246" s="4"/>
      <c r="BC246" s="4"/>
      <c r="BD246" s="86"/>
      <c r="BE246" s="86"/>
      <c r="BF246" s="86"/>
      <c r="BG246" s="86"/>
      <c r="BH246" s="86"/>
      <c r="BI246" s="4"/>
      <c r="BJ246" s="4"/>
      <c r="BK246" s="4"/>
      <c r="BL246" s="4"/>
      <c r="BM246" s="4"/>
    </row>
    <row r="247" spans="1:65" ht="12.75" customHeight="1">
      <c r="A247" s="12"/>
      <c r="B247" s="12" t="s">
        <v>2048</v>
      </c>
      <c r="C247" s="25"/>
      <c r="D247" s="466"/>
      <c r="E247" s="466"/>
      <c r="F247" s="466"/>
      <c r="G247" s="466"/>
      <c r="H247" s="466"/>
      <c r="I247" s="466"/>
      <c r="J247" s="466"/>
      <c r="K247" s="4"/>
      <c r="L247" s="4"/>
      <c r="M247" s="4"/>
      <c r="N247" s="4"/>
      <c r="O247" s="4"/>
      <c r="P247" s="4"/>
      <c r="Q247" s="4"/>
      <c r="R247" s="4"/>
      <c r="S247" s="4"/>
      <c r="T247" s="4"/>
      <c r="U247" s="4"/>
      <c r="V247" s="4"/>
      <c r="W247" s="4"/>
      <c r="X247" s="4"/>
      <c r="Y247" s="5"/>
      <c r="Z247" s="5"/>
      <c r="AA247" s="5"/>
      <c r="AB247" s="5"/>
      <c r="AC247" s="4"/>
      <c r="AD247" s="4"/>
      <c r="AE247" s="19"/>
      <c r="AF247" s="19"/>
      <c r="AG247" s="19"/>
      <c r="AH247" s="19"/>
      <c r="AI247" s="19"/>
      <c r="AJ247" s="19"/>
      <c r="AK247" s="19"/>
      <c r="AL247" s="4"/>
      <c r="AM247" s="4"/>
      <c r="AN247" s="397"/>
      <c r="AO247" s="84"/>
      <c r="AP247" s="4"/>
      <c r="AQ247" s="4"/>
      <c r="AR247" s="4"/>
      <c r="AS247" s="4"/>
      <c r="AT247" s="4"/>
      <c r="AU247" s="4"/>
      <c r="AV247" s="4"/>
      <c r="AW247" s="4"/>
      <c r="AX247" s="4"/>
      <c r="AY247" s="4"/>
      <c r="AZ247" s="4"/>
      <c r="BA247" s="4"/>
      <c r="BB247" s="4"/>
      <c r="BC247" s="4"/>
      <c r="BD247" s="86"/>
      <c r="BE247" s="86"/>
      <c r="BF247" s="86"/>
      <c r="BG247" s="86"/>
      <c r="BH247" s="86"/>
      <c r="BI247" s="4"/>
      <c r="BJ247" s="4"/>
      <c r="BK247" s="4"/>
      <c r="BL247" s="4"/>
      <c r="BM247" s="4"/>
    </row>
    <row r="248" spans="1:65" ht="12.75" customHeight="1">
      <c r="A248" s="12"/>
      <c r="B248" s="12" t="s">
        <v>2049</v>
      </c>
      <c r="C248" s="25"/>
      <c r="D248" s="466"/>
      <c r="E248" s="466"/>
      <c r="F248" s="466"/>
      <c r="G248" s="466"/>
      <c r="H248" s="466"/>
      <c r="I248" s="466"/>
      <c r="J248" s="466"/>
      <c r="K248" s="4"/>
      <c r="L248" s="4"/>
      <c r="M248" s="4"/>
      <c r="N248" s="4"/>
      <c r="O248" s="4"/>
      <c r="P248" s="4"/>
      <c r="Q248" s="4"/>
      <c r="R248" s="4"/>
      <c r="S248" s="4"/>
      <c r="T248" s="4"/>
      <c r="U248" s="4"/>
      <c r="V248" s="4"/>
      <c r="W248" s="4"/>
      <c r="X248" s="4"/>
      <c r="Y248" s="5"/>
      <c r="Z248" s="5"/>
      <c r="AA248" s="5"/>
      <c r="AB248" s="5"/>
      <c r="AC248" s="4"/>
      <c r="AD248" s="4"/>
      <c r="AE248" s="19"/>
      <c r="AF248" s="19"/>
      <c r="AG248" s="19"/>
      <c r="AH248" s="19"/>
      <c r="AI248" s="19"/>
      <c r="AJ248" s="19"/>
      <c r="AK248" s="19"/>
      <c r="AL248" s="4"/>
      <c r="AM248" s="4"/>
      <c r="AN248" s="397"/>
      <c r="AO248" s="84"/>
      <c r="AP248" s="4"/>
      <c r="AQ248" s="4"/>
      <c r="AR248" s="4"/>
      <c r="AS248" s="4"/>
      <c r="AT248" s="4"/>
      <c r="AU248" s="4"/>
      <c r="AV248" s="4"/>
      <c r="AW248" s="4"/>
      <c r="AX248" s="4"/>
      <c r="AY248" s="4"/>
      <c r="AZ248" s="4"/>
      <c r="BA248" s="4"/>
      <c r="BB248" s="4"/>
      <c r="BC248" s="4"/>
      <c r="BD248" s="86"/>
      <c r="BE248" s="86"/>
      <c r="BF248" s="86"/>
      <c r="BG248" s="86"/>
      <c r="BH248" s="86"/>
      <c r="BI248" s="4"/>
      <c r="BJ248" s="4"/>
      <c r="BK248" s="4"/>
      <c r="BL248" s="4"/>
      <c r="BM248" s="4"/>
    </row>
    <row r="249" spans="1:65" ht="12.75" customHeight="1">
      <c r="A249" s="12"/>
      <c r="B249" s="12" t="s">
        <v>2050</v>
      </c>
      <c r="C249" s="25"/>
      <c r="D249" s="466"/>
      <c r="E249" s="466"/>
      <c r="F249" s="466"/>
      <c r="G249" s="466"/>
      <c r="H249" s="466"/>
      <c r="I249" s="466"/>
      <c r="J249" s="466"/>
      <c r="K249" s="4"/>
      <c r="L249" s="4"/>
      <c r="M249" s="4"/>
      <c r="N249" s="4"/>
      <c r="O249" s="4"/>
      <c r="P249" s="4"/>
      <c r="Q249" s="4"/>
      <c r="R249" s="4"/>
      <c r="S249" s="4"/>
      <c r="T249" s="4"/>
      <c r="U249" s="4"/>
      <c r="V249" s="4"/>
      <c r="W249" s="4"/>
      <c r="X249" s="4"/>
      <c r="Y249" s="5"/>
      <c r="Z249" s="5"/>
      <c r="AA249" s="5"/>
      <c r="AB249" s="1013">
        <f>IFERROR(('Sources and Uses Budget'!D105/'Sources and Uses Budget'!B105),0)</f>
        <v>0</v>
      </c>
      <c r="AC249" s="849"/>
      <c r="AD249" s="849"/>
      <c r="AE249" s="849"/>
      <c r="AF249" s="849"/>
      <c r="AG249" s="881"/>
      <c r="AH249" s="167"/>
      <c r="AI249" s="167"/>
      <c r="AJ249" s="167"/>
      <c r="AK249" s="19"/>
      <c r="AL249" s="4"/>
      <c r="AM249" s="4"/>
      <c r="AN249" s="397"/>
      <c r="AO249" s="84"/>
      <c r="AP249" s="4"/>
      <c r="AQ249" s="4"/>
      <c r="AR249" s="4"/>
      <c r="AS249" s="4"/>
      <c r="AT249" s="4"/>
      <c r="AU249" s="4"/>
      <c r="AV249" s="4"/>
      <c r="AW249" s="4"/>
      <c r="AX249" s="4"/>
      <c r="AY249" s="4"/>
      <c r="AZ249" s="4"/>
      <c r="BA249" s="4"/>
      <c r="BB249" s="4"/>
      <c r="BC249" s="4"/>
      <c r="BD249" s="86"/>
      <c r="BE249" s="86"/>
      <c r="BF249" s="86"/>
      <c r="BG249" s="86"/>
      <c r="BH249" s="86"/>
      <c r="BI249" s="4"/>
      <c r="BJ249" s="4"/>
      <c r="BK249" s="4"/>
      <c r="BL249" s="4"/>
      <c r="BM249" s="4"/>
    </row>
    <row r="250" spans="1:65" ht="12.75" customHeight="1">
      <c r="A250" s="12"/>
      <c r="B250" s="4"/>
      <c r="C250" s="25"/>
      <c r="D250" s="466"/>
      <c r="E250" s="466"/>
      <c r="F250" s="466"/>
      <c r="G250" s="466"/>
      <c r="H250" s="466"/>
      <c r="I250" s="466"/>
      <c r="J250" s="466"/>
      <c r="K250" s="4"/>
      <c r="L250" s="4"/>
      <c r="M250" s="4"/>
      <c r="N250" s="4"/>
      <c r="O250" s="4"/>
      <c r="P250" s="4"/>
      <c r="Q250" s="4"/>
      <c r="R250" s="4"/>
      <c r="S250" s="4"/>
      <c r="T250" s="4"/>
      <c r="U250" s="4"/>
      <c r="V250" s="4"/>
      <c r="W250" s="4"/>
      <c r="X250" s="4"/>
      <c r="Y250" s="5"/>
      <c r="Z250" s="5"/>
      <c r="AA250" s="5"/>
      <c r="AB250" s="5"/>
      <c r="AC250" s="4"/>
      <c r="AD250" s="4"/>
      <c r="AE250" s="19"/>
      <c r="AF250" s="19"/>
      <c r="AG250" s="19"/>
      <c r="AH250" s="19"/>
      <c r="AI250" s="19"/>
      <c r="AJ250" s="19"/>
      <c r="AK250" s="19"/>
      <c r="AL250" s="4"/>
      <c r="AM250" s="4"/>
      <c r="AN250" s="397"/>
      <c r="AO250" s="84"/>
      <c r="AP250" s="4"/>
      <c r="AQ250" s="4"/>
      <c r="AR250" s="4"/>
      <c r="AS250" s="4"/>
      <c r="AT250" s="4"/>
      <c r="AU250" s="4"/>
      <c r="AV250" s="4"/>
      <c r="AW250" s="4"/>
      <c r="AX250" s="4"/>
      <c r="AY250" s="4"/>
      <c r="AZ250" s="4"/>
      <c r="BA250" s="4"/>
      <c r="BB250" s="4"/>
      <c r="BC250" s="4"/>
      <c r="BD250" s="86"/>
      <c r="BE250" s="86"/>
      <c r="BF250" s="86"/>
      <c r="BG250" s="86"/>
      <c r="BH250" s="86"/>
      <c r="BI250" s="4"/>
      <c r="BJ250" s="4"/>
      <c r="BK250" s="4"/>
      <c r="BL250" s="4"/>
      <c r="BM250" s="4"/>
    </row>
    <row r="251" spans="1:65" ht="12.75" customHeight="1">
      <c r="A251" s="6"/>
      <c r="B251" s="12" t="s">
        <v>2051</v>
      </c>
      <c r="C251" s="91"/>
      <c r="D251" s="91"/>
      <c r="E251" s="91"/>
      <c r="F251" s="91"/>
      <c r="G251" s="4"/>
      <c r="H251" s="4"/>
      <c r="I251" s="4"/>
      <c r="J251" s="4"/>
      <c r="K251" s="4"/>
      <c r="L251" s="4"/>
      <c r="M251" s="4"/>
      <c r="N251" s="4"/>
      <c r="O251" s="4"/>
      <c r="P251" s="4"/>
      <c r="Q251" s="4"/>
      <c r="R251" s="4"/>
      <c r="S251" s="4"/>
      <c r="T251" s="4"/>
      <c r="U251" s="4"/>
      <c r="V251" s="4"/>
      <c r="W251" s="4"/>
      <c r="X251" s="4"/>
      <c r="Y251" s="4"/>
      <c r="Z251" s="4"/>
      <c r="AA251" s="4"/>
      <c r="AB251" s="6"/>
      <c r="AC251" s="6"/>
      <c r="AD251" s="6"/>
      <c r="AE251" s="6"/>
      <c r="AF251" s="4"/>
      <c r="AG251" s="1061">
        <f>AD194*(1-AB249)</f>
        <v>13197316.206116673</v>
      </c>
      <c r="AH251" s="893"/>
      <c r="AI251" s="893"/>
      <c r="AJ251" s="893"/>
      <c r="AK251" s="893"/>
      <c r="AL251" s="4"/>
      <c r="AM251" s="4"/>
      <c r="AN251" s="397"/>
      <c r="AO251" s="84"/>
      <c r="AP251" s="4"/>
      <c r="AQ251" s="4"/>
      <c r="AR251" s="4"/>
      <c r="AS251" s="4"/>
      <c r="AT251" s="4"/>
      <c r="AU251" s="4"/>
      <c r="AV251" s="4"/>
      <c r="AW251" s="4"/>
      <c r="AX251" s="4"/>
      <c r="AY251" s="4"/>
      <c r="AZ251" s="4"/>
      <c r="BA251" s="4"/>
      <c r="BB251" s="4"/>
      <c r="BC251" s="4"/>
      <c r="BD251" s="86"/>
      <c r="BE251" s="86"/>
      <c r="BF251" s="86"/>
      <c r="BG251" s="86"/>
      <c r="BH251" s="86"/>
      <c r="BI251" s="4"/>
      <c r="BJ251" s="4"/>
      <c r="BK251" s="4"/>
      <c r="BL251" s="4"/>
      <c r="BM251" s="4"/>
    </row>
    <row r="252" spans="1:65" ht="12.75" customHeight="1">
      <c r="A252" s="6"/>
      <c r="B252" s="12" t="s">
        <v>2052</v>
      </c>
      <c r="C252" s="19"/>
      <c r="D252" s="4"/>
      <c r="E252" s="4"/>
      <c r="F252" s="19"/>
      <c r="G252" s="19"/>
      <c r="H252" s="19"/>
      <c r="I252" s="19"/>
      <c r="J252" s="19"/>
      <c r="K252" s="19"/>
      <c r="L252" s="19"/>
      <c r="M252" s="4"/>
      <c r="N252" s="19"/>
      <c r="O252" s="19"/>
      <c r="P252" s="19"/>
      <c r="Q252" s="19"/>
      <c r="R252" s="19"/>
      <c r="S252" s="4"/>
      <c r="T252" s="4"/>
      <c r="U252" s="4"/>
      <c r="V252" s="4"/>
      <c r="W252" s="4"/>
      <c r="X252" s="4"/>
      <c r="Y252" s="4"/>
      <c r="Z252" s="4"/>
      <c r="AA252" s="4"/>
      <c r="AB252" s="6"/>
      <c r="AC252" s="6"/>
      <c r="AD252" s="6"/>
      <c r="AE252" s="6"/>
      <c r="AF252" s="4"/>
      <c r="AG252" s="1061">
        <f>'Sources and Uses Budget'!C105</f>
        <v>31111001.068617318</v>
      </c>
      <c r="AH252" s="893"/>
      <c r="AI252" s="893"/>
      <c r="AJ252" s="893"/>
      <c r="AK252" s="893"/>
      <c r="AL252" s="4"/>
      <c r="AM252" s="4"/>
      <c r="AN252" s="397"/>
      <c r="AO252" s="84"/>
      <c r="AP252" s="4"/>
      <c r="AQ252" s="4"/>
      <c r="AR252" s="4"/>
      <c r="AS252" s="4"/>
      <c r="AT252" s="4"/>
      <c r="AU252" s="4"/>
      <c r="AV252" s="4"/>
      <c r="AW252" s="4"/>
      <c r="AX252" s="4"/>
      <c r="AY252" s="4"/>
      <c r="AZ252" s="4"/>
      <c r="BA252" s="4"/>
      <c r="BB252" s="4"/>
      <c r="BC252" s="4"/>
      <c r="BD252" s="86"/>
      <c r="BE252" s="86"/>
      <c r="BF252" s="86"/>
      <c r="BG252" s="86"/>
      <c r="BH252" s="86"/>
      <c r="BI252" s="4"/>
      <c r="BJ252" s="4"/>
      <c r="BK252" s="4"/>
      <c r="BL252" s="4"/>
      <c r="BM252" s="4"/>
    </row>
    <row r="253" spans="1:65" ht="12.75" customHeight="1">
      <c r="A253" s="6"/>
      <c r="B253" s="4" t="s">
        <v>1550</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6"/>
      <c r="AC253" s="6"/>
      <c r="AD253" s="6"/>
      <c r="AE253" s="6"/>
      <c r="AF253" s="4"/>
      <c r="AG253" s="1263">
        <f>ROUNDDOWN(IF(AND(C274="Yes",AK72=10),((AG251*2)/AG252),AG251/AG252),2)</f>
        <v>0.42</v>
      </c>
      <c r="AH253" s="849"/>
      <c r="AI253" s="849"/>
      <c r="AJ253" s="849"/>
      <c r="AK253" s="849"/>
      <c r="AL253" s="4"/>
      <c r="AM253" s="4"/>
      <c r="AN253" s="397"/>
      <c r="AO253" s="84"/>
      <c r="AP253" s="4"/>
      <c r="AQ253" s="4"/>
      <c r="AR253" s="4"/>
      <c r="AS253" s="4"/>
      <c r="AT253" s="4"/>
      <c r="AU253" s="4"/>
      <c r="AV253" s="4"/>
      <c r="AW253" s="4"/>
      <c r="AX253" s="4"/>
      <c r="AY253" s="4"/>
      <c r="AZ253" s="4"/>
      <c r="BA253" s="4"/>
      <c r="BB253" s="4"/>
      <c r="BC253" s="4"/>
      <c r="BD253" s="86"/>
      <c r="BE253" s="86"/>
      <c r="BF253" s="86"/>
      <c r="BG253" s="86"/>
      <c r="BH253" s="86"/>
      <c r="BI253" s="4"/>
      <c r="BJ253" s="4"/>
      <c r="BK253" s="4"/>
      <c r="BL253" s="4"/>
      <c r="BM253" s="4"/>
    </row>
    <row r="254" spans="1:65" ht="12.75" customHeight="1">
      <c r="A254" s="6"/>
      <c r="B254" s="23" t="s">
        <v>2053</v>
      </c>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6"/>
      <c r="AC254" s="6"/>
      <c r="AD254" s="6"/>
      <c r="AE254" s="6"/>
      <c r="AF254" s="4"/>
      <c r="AG254" s="492"/>
      <c r="AH254" s="492"/>
      <c r="AI254" s="492"/>
      <c r="AJ254" s="492"/>
      <c r="AK254" s="492"/>
      <c r="AL254" s="4"/>
      <c r="AM254" s="4"/>
      <c r="AN254" s="397"/>
      <c r="AO254" s="84"/>
      <c r="AP254" s="4"/>
      <c r="AQ254" s="4"/>
      <c r="AR254" s="4"/>
      <c r="AS254" s="4"/>
      <c r="AT254" s="4"/>
      <c r="AU254" s="4"/>
      <c r="AV254" s="4"/>
      <c r="AW254" s="4"/>
      <c r="AX254" s="4"/>
      <c r="AY254" s="4"/>
      <c r="AZ254" s="4"/>
      <c r="BA254" s="4"/>
      <c r="BB254" s="4"/>
      <c r="BC254" s="4"/>
      <c r="BD254" s="86"/>
      <c r="BE254" s="86"/>
      <c r="BF254" s="86"/>
      <c r="BG254" s="86"/>
      <c r="BH254" s="86"/>
      <c r="BI254" s="4"/>
      <c r="BJ254" s="4"/>
      <c r="BK254" s="4"/>
      <c r="BL254" s="4"/>
      <c r="BM254" s="4"/>
    </row>
    <row r="255" spans="1:65" ht="12.75" customHeight="1">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4"/>
      <c r="AL255" s="4"/>
      <c r="AM255" s="4"/>
      <c r="AN255" s="397"/>
      <c r="AO255" s="84"/>
      <c r="AP255" s="4"/>
      <c r="AQ255" s="4"/>
      <c r="AR255" s="4"/>
      <c r="AS255" s="4"/>
      <c r="AT255" s="4"/>
      <c r="AU255" s="4"/>
      <c r="AV255" s="4"/>
      <c r="AW255" s="4"/>
      <c r="AX255" s="4"/>
      <c r="AY255" s="4"/>
      <c r="AZ255" s="4"/>
      <c r="BA255" s="4"/>
      <c r="BB255" s="4"/>
      <c r="BC255" s="4"/>
      <c r="BD255" s="86"/>
      <c r="BE255" s="86"/>
      <c r="BF255" s="86"/>
      <c r="BG255" s="86"/>
      <c r="BH255" s="86"/>
      <c r="BI255" s="4"/>
      <c r="BJ255" s="4"/>
      <c r="BK255" s="4"/>
      <c r="BL255" s="4"/>
      <c r="BM255" s="4"/>
    </row>
    <row r="256" spans="1:65"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04"/>
      <c r="AI256" s="201"/>
      <c r="AJ256" s="201" t="s">
        <v>2054</v>
      </c>
      <c r="AK256" s="1259">
        <f>IF(AG253=0,0,IF((AG253*100)&gt;8,8,(AG253*100)))</f>
        <v>8</v>
      </c>
      <c r="AL256" s="849"/>
      <c r="AM256" s="881"/>
      <c r="AN256" s="397"/>
      <c r="AO256" s="84"/>
      <c r="AP256" s="4"/>
      <c r="AQ256" s="4"/>
      <c r="AR256" s="4"/>
      <c r="AS256" s="4"/>
      <c r="AT256" s="4"/>
      <c r="AU256" s="4"/>
      <c r="AV256" s="4"/>
      <c r="AW256" s="4"/>
      <c r="AX256" s="4"/>
      <c r="AY256" s="4"/>
      <c r="AZ256" s="4"/>
      <c r="BA256" s="4"/>
      <c r="BB256" s="4"/>
      <c r="BC256" s="4"/>
      <c r="BD256" s="86"/>
      <c r="BE256" s="86"/>
      <c r="BF256" s="86"/>
      <c r="BG256" s="86"/>
      <c r="BH256" s="86"/>
      <c r="BI256" s="4"/>
      <c r="BJ256" s="4"/>
      <c r="BK256" s="4"/>
      <c r="BL256" s="4"/>
      <c r="BM256" s="4"/>
    </row>
    <row r="257" spans="1:65"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397"/>
      <c r="AO257" s="84"/>
      <c r="AP257" s="4"/>
      <c r="AQ257" s="4"/>
      <c r="AR257" s="4"/>
      <c r="AS257" s="4"/>
      <c r="AT257" s="4"/>
      <c r="AU257" s="4"/>
      <c r="AV257" s="4"/>
      <c r="AW257" s="4"/>
      <c r="AX257" s="4"/>
      <c r="AY257" s="4"/>
      <c r="AZ257" s="4"/>
      <c r="BA257" s="4"/>
      <c r="BB257" s="4"/>
      <c r="BC257" s="4"/>
      <c r="BD257" s="86"/>
      <c r="BE257" s="86"/>
      <c r="BF257" s="86"/>
      <c r="BG257" s="86"/>
      <c r="BH257" s="86"/>
      <c r="BI257" s="4"/>
      <c r="BJ257" s="4"/>
      <c r="BK257" s="4"/>
      <c r="BL257" s="4"/>
      <c r="BM257" s="4"/>
    </row>
    <row r="258" spans="1:65" ht="12.75" customHeight="1">
      <c r="A258" s="459"/>
      <c r="B258" s="499"/>
      <c r="C258" s="499"/>
      <c r="D258" s="499"/>
      <c r="E258" s="499"/>
      <c r="F258" s="499"/>
      <c r="G258" s="499"/>
      <c r="H258" s="499"/>
      <c r="I258" s="499"/>
      <c r="J258" s="499"/>
      <c r="K258" s="499"/>
      <c r="L258" s="499"/>
      <c r="M258" s="499"/>
      <c r="N258" s="499"/>
      <c r="O258" s="499"/>
      <c r="P258" s="499"/>
      <c r="Q258" s="499"/>
      <c r="R258" s="499"/>
      <c r="S258" s="499"/>
      <c r="T258" s="499"/>
      <c r="U258" s="499"/>
      <c r="V258" s="499"/>
      <c r="W258" s="499"/>
      <c r="X258" s="499"/>
      <c r="Y258" s="499"/>
      <c r="Z258" s="499"/>
      <c r="AA258" s="499"/>
      <c r="AB258" s="499"/>
      <c r="AC258" s="500"/>
      <c r="AD258" s="499"/>
      <c r="AE258" s="499"/>
      <c r="AF258" s="499"/>
      <c r="AG258" s="499"/>
      <c r="AH258" s="459"/>
      <c r="AI258" s="501"/>
      <c r="AJ258" s="501"/>
      <c r="AK258" s="502"/>
      <c r="AL258" s="502"/>
      <c r="AM258" s="503"/>
      <c r="AN258" s="456"/>
      <c r="AO258" s="74"/>
      <c r="AP258" s="4"/>
      <c r="AQ258" s="4"/>
      <c r="AR258" s="4"/>
      <c r="AS258" s="4"/>
      <c r="AT258" s="4"/>
      <c r="AU258" s="4"/>
      <c r="AV258" s="4"/>
      <c r="AW258" s="4"/>
      <c r="AX258" s="4"/>
      <c r="AY258" s="4"/>
      <c r="AZ258" s="4"/>
      <c r="BA258" s="74"/>
      <c r="BB258" s="74"/>
      <c r="BC258" s="74"/>
      <c r="BD258" s="74"/>
      <c r="BE258" s="74"/>
      <c r="BF258" s="74"/>
      <c r="BG258" s="74"/>
      <c r="BH258" s="74"/>
      <c r="BI258" s="74"/>
      <c r="BJ258" s="74"/>
      <c r="BK258" s="74"/>
      <c r="BL258" s="74"/>
      <c r="BM258" s="74"/>
    </row>
    <row r="259" spans="1:65" ht="12.75" customHeight="1">
      <c r="A259" s="43" t="s">
        <v>2055</v>
      </c>
      <c r="B259" s="43" t="s">
        <v>2056</v>
      </c>
      <c r="C259" s="3"/>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29" t="s">
        <v>1921</v>
      </c>
      <c r="AI259" s="74"/>
      <c r="AJ259" s="74"/>
      <c r="AK259" s="74"/>
      <c r="AL259" s="74"/>
      <c r="AM259" s="74"/>
      <c r="AN259" s="397"/>
      <c r="AO259" s="74"/>
      <c r="AP259" s="4"/>
      <c r="AQ259" s="4"/>
      <c r="AR259" s="4"/>
      <c r="AS259" s="4"/>
      <c r="AT259" s="4"/>
      <c r="AU259" s="4"/>
      <c r="AV259" s="4"/>
      <c r="AW259" s="4"/>
      <c r="AX259" s="4"/>
      <c r="AY259" s="4"/>
      <c r="AZ259" s="4"/>
      <c r="BA259" s="4"/>
      <c r="BB259" s="4"/>
      <c r="BC259" s="4"/>
      <c r="BD259" s="86"/>
      <c r="BE259" s="86"/>
      <c r="BF259" s="86"/>
      <c r="BG259" s="86"/>
      <c r="BH259" s="86"/>
      <c r="BI259" s="4"/>
      <c r="BJ259" s="4"/>
      <c r="BK259" s="4"/>
      <c r="BL259" s="4"/>
      <c r="BM259" s="4"/>
    </row>
    <row r="260" spans="1:65" ht="14.25" customHeight="1">
      <c r="A260" s="29"/>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71"/>
      <c r="AJ260" s="74"/>
      <c r="AK260" s="74"/>
      <c r="AL260" s="74"/>
      <c r="AM260" s="74"/>
      <c r="AN260" s="397"/>
      <c r="AO260" s="74"/>
      <c r="AP260" s="4"/>
      <c r="AQ260" s="4"/>
      <c r="AR260" s="4"/>
      <c r="AS260" s="4"/>
      <c r="AT260" s="4"/>
      <c r="AU260" s="4"/>
      <c r="AV260" s="4"/>
      <c r="AW260" s="4"/>
      <c r="AX260" s="4"/>
      <c r="AY260" s="4"/>
      <c r="AZ260" s="4"/>
      <c r="BA260" s="4"/>
      <c r="BB260" s="4"/>
      <c r="BC260" s="4"/>
      <c r="BD260" s="86"/>
      <c r="BE260" s="86"/>
      <c r="BF260" s="86"/>
      <c r="BG260" s="86"/>
      <c r="BH260" s="86"/>
      <c r="BI260" s="4"/>
      <c r="BJ260" s="4"/>
      <c r="BK260" s="4"/>
      <c r="BL260" s="4"/>
      <c r="BM260" s="4"/>
    </row>
    <row r="261" spans="1:65" ht="13.5" customHeight="1">
      <c r="A261" s="74"/>
      <c r="B261" s="504"/>
      <c r="C261" s="890" t="s">
        <v>864</v>
      </c>
      <c r="D261" s="891"/>
      <c r="E261" s="403"/>
      <c r="F261" s="1356" t="s">
        <v>2057</v>
      </c>
      <c r="G261" s="1255"/>
      <c r="H261" s="1255"/>
      <c r="I261" s="1255"/>
      <c r="J261" s="1255"/>
      <c r="K261" s="1255"/>
      <c r="L261" s="1255"/>
      <c r="M261" s="1255"/>
      <c r="N261" s="1255"/>
      <c r="O261" s="1255"/>
      <c r="P261" s="1255"/>
      <c r="Q261" s="1255"/>
      <c r="R261" s="1255"/>
      <c r="S261" s="1255"/>
      <c r="T261" s="1255"/>
      <c r="U261" s="1255"/>
      <c r="V261" s="1255"/>
      <c r="W261" s="1255"/>
      <c r="X261" s="1255"/>
      <c r="Y261" s="1255"/>
      <c r="Z261" s="1255"/>
      <c r="AA261" s="1255"/>
      <c r="AB261" s="1255"/>
      <c r="AC261" s="1255"/>
      <c r="AD261" s="1290"/>
      <c r="AE261" s="74"/>
      <c r="AF261" s="505"/>
      <c r="AG261" s="854" t="s">
        <v>2058</v>
      </c>
      <c r="AH261" s="832"/>
      <c r="AI261" s="832"/>
      <c r="AJ261" s="832"/>
      <c r="AK261" s="74"/>
      <c r="AL261" s="74"/>
      <c r="AM261" s="74"/>
      <c r="AN261" s="397"/>
      <c r="AO261" s="74">
        <f>IF($C$261="yes",5,0)</f>
        <v>5</v>
      </c>
      <c r="AP261" s="4"/>
      <c r="AQ261" s="4"/>
      <c r="AR261" s="4"/>
      <c r="AS261" s="4"/>
      <c r="AT261" s="4"/>
      <c r="AU261" s="4"/>
      <c r="AV261" s="4"/>
      <c r="AW261" s="4"/>
      <c r="AX261" s="4"/>
      <c r="AY261" s="4"/>
      <c r="AZ261" s="4"/>
      <c r="BA261" s="4"/>
      <c r="BB261" s="4"/>
      <c r="BC261" s="4"/>
      <c r="BD261" s="86"/>
      <c r="BE261" s="86"/>
      <c r="BF261" s="86"/>
      <c r="BG261" s="86"/>
      <c r="BH261" s="86"/>
      <c r="BI261" s="4"/>
      <c r="BJ261" s="4"/>
      <c r="BK261" s="4"/>
      <c r="BL261" s="4"/>
      <c r="BM261" s="4"/>
    </row>
    <row r="262" spans="1:65" ht="13.5" customHeight="1">
      <c r="A262" s="74"/>
      <c r="B262" s="504"/>
      <c r="C262" s="101"/>
      <c r="D262" s="74"/>
      <c r="E262" s="403"/>
      <c r="F262" s="1300"/>
      <c r="G262" s="1301"/>
      <c r="H262" s="1301"/>
      <c r="I262" s="1301"/>
      <c r="J262" s="1301"/>
      <c r="K262" s="1301"/>
      <c r="L262" s="1301"/>
      <c r="M262" s="1301"/>
      <c r="N262" s="1301"/>
      <c r="O262" s="1301"/>
      <c r="P262" s="1301"/>
      <c r="Q262" s="1301"/>
      <c r="R262" s="1301"/>
      <c r="S262" s="1301"/>
      <c r="T262" s="1301"/>
      <c r="U262" s="1301"/>
      <c r="V262" s="1301"/>
      <c r="W262" s="1301"/>
      <c r="X262" s="1301"/>
      <c r="Y262" s="1301"/>
      <c r="Z262" s="1301"/>
      <c r="AA262" s="1301"/>
      <c r="AB262" s="1301"/>
      <c r="AC262" s="1301"/>
      <c r="AD262" s="1302"/>
      <c r="AE262" s="74"/>
      <c r="AF262" s="505"/>
      <c r="AG262" s="505"/>
      <c r="AH262" s="505"/>
      <c r="AI262" s="505"/>
      <c r="AJ262" s="74"/>
      <c r="AK262" s="74"/>
      <c r="AL262" s="74"/>
      <c r="AM262" s="74"/>
      <c r="AN262" s="397"/>
      <c r="AO262" s="74">
        <f>IF($C$264="yes",5,0)</f>
        <v>5</v>
      </c>
      <c r="AP262" s="4"/>
      <c r="AQ262" s="4"/>
      <c r="AR262" s="4"/>
      <c r="AS262" s="4"/>
      <c r="AT262" s="4"/>
      <c r="AU262" s="4"/>
      <c r="AV262" s="4"/>
      <c r="AW262" s="4"/>
      <c r="AX262" s="4"/>
      <c r="AY262" s="4"/>
      <c r="AZ262" s="4"/>
      <c r="BA262" s="4"/>
      <c r="BB262" s="4"/>
      <c r="BC262" s="4"/>
      <c r="BD262" s="86"/>
      <c r="BE262" s="86"/>
      <c r="BF262" s="86"/>
      <c r="BG262" s="86"/>
      <c r="BH262" s="86"/>
      <c r="BI262" s="4"/>
      <c r="BJ262" s="4"/>
      <c r="BK262" s="4"/>
      <c r="BL262" s="4"/>
      <c r="BM262" s="4"/>
    </row>
    <row r="263" spans="1:65" ht="12.75" customHeight="1">
      <c r="A263" s="74"/>
      <c r="B263" s="504"/>
      <c r="C263" s="101"/>
      <c r="D263" s="74"/>
      <c r="E263" s="403"/>
      <c r="F263" s="506"/>
      <c r="G263" s="506"/>
      <c r="H263" s="506"/>
      <c r="I263" s="506"/>
      <c r="J263" s="506"/>
      <c r="K263" s="506"/>
      <c r="L263" s="506"/>
      <c r="M263" s="506"/>
      <c r="N263" s="506"/>
      <c r="O263" s="506"/>
      <c r="P263" s="506"/>
      <c r="Q263" s="506"/>
      <c r="R263" s="506"/>
      <c r="S263" s="506"/>
      <c r="T263" s="506"/>
      <c r="U263" s="506"/>
      <c r="V263" s="506"/>
      <c r="W263" s="506"/>
      <c r="X263" s="506"/>
      <c r="Y263" s="506"/>
      <c r="Z263" s="506"/>
      <c r="AA263" s="506"/>
      <c r="AB263" s="506"/>
      <c r="AC263" s="506"/>
      <c r="AD263" s="507"/>
      <c r="AE263" s="74"/>
      <c r="AF263" s="505"/>
      <c r="AG263" s="505"/>
      <c r="AH263" s="505"/>
      <c r="AI263" s="505"/>
      <c r="AJ263" s="74"/>
      <c r="AK263" s="74"/>
      <c r="AL263" s="74"/>
      <c r="AM263" s="74"/>
      <c r="AN263" s="397"/>
      <c r="AO263" s="74">
        <f>SUM(AO261:AO262)</f>
        <v>10</v>
      </c>
      <c r="AP263" s="508" t="s">
        <v>1925</v>
      </c>
      <c r="AQ263" s="4"/>
      <c r="AR263" s="4"/>
      <c r="AS263" s="4"/>
      <c r="AT263" s="4"/>
      <c r="AU263" s="4"/>
      <c r="AV263" s="4"/>
      <c r="AW263" s="4"/>
      <c r="AX263" s="4"/>
      <c r="AY263" s="4"/>
      <c r="AZ263" s="4"/>
      <c r="BA263" s="4"/>
      <c r="BB263" s="4"/>
      <c r="BC263" s="4"/>
      <c r="BD263" s="86"/>
      <c r="BE263" s="86"/>
      <c r="BF263" s="86"/>
      <c r="BG263" s="86"/>
      <c r="BH263" s="86"/>
      <c r="BI263" s="4"/>
      <c r="BJ263" s="4"/>
      <c r="BK263" s="4"/>
      <c r="BL263" s="4"/>
      <c r="BM263" s="4"/>
    </row>
    <row r="264" spans="1:65" ht="13.5" customHeight="1">
      <c r="A264" s="74"/>
      <c r="B264" s="504"/>
      <c r="C264" s="890" t="s">
        <v>864</v>
      </c>
      <c r="D264" s="891"/>
      <c r="E264" s="403"/>
      <c r="F264" s="1356" t="s">
        <v>2059</v>
      </c>
      <c r="G264" s="1255"/>
      <c r="H264" s="1255"/>
      <c r="I264" s="1255"/>
      <c r="J264" s="1255"/>
      <c r="K264" s="1255"/>
      <c r="L264" s="1255"/>
      <c r="M264" s="1255"/>
      <c r="N264" s="1255"/>
      <c r="O264" s="1255"/>
      <c r="P264" s="1255"/>
      <c r="Q264" s="1255"/>
      <c r="R264" s="1255"/>
      <c r="S264" s="1255"/>
      <c r="T264" s="1255"/>
      <c r="U264" s="1255"/>
      <c r="V264" s="1255"/>
      <c r="W264" s="1255"/>
      <c r="X264" s="1255"/>
      <c r="Y264" s="1255"/>
      <c r="Z264" s="1255"/>
      <c r="AA264" s="1255"/>
      <c r="AB264" s="1255"/>
      <c r="AC264" s="1255"/>
      <c r="AD264" s="1290"/>
      <c r="AE264" s="74"/>
      <c r="AF264" s="505"/>
      <c r="AG264" s="854" t="s">
        <v>2058</v>
      </c>
      <c r="AH264" s="832"/>
      <c r="AI264" s="832"/>
      <c r="AJ264" s="832"/>
      <c r="AK264" s="74"/>
      <c r="AL264" s="74"/>
      <c r="AM264" s="74"/>
      <c r="AN264" s="397"/>
      <c r="AO264" s="84"/>
      <c r="AP264" s="4"/>
      <c r="AQ264" s="4"/>
      <c r="AR264" s="4"/>
      <c r="AS264" s="4"/>
      <c r="AT264" s="4"/>
      <c r="AU264" s="4"/>
      <c r="AV264" s="4"/>
      <c r="AW264" s="4"/>
      <c r="AX264" s="4"/>
      <c r="AY264" s="4"/>
      <c r="AZ264" s="4"/>
      <c r="BA264" s="4"/>
      <c r="BB264" s="4"/>
      <c r="BC264" s="4"/>
      <c r="BD264" s="86"/>
      <c r="BE264" s="86"/>
      <c r="BF264" s="86"/>
      <c r="BG264" s="86"/>
      <c r="BH264" s="86"/>
      <c r="BI264" s="4"/>
      <c r="BJ264" s="4"/>
      <c r="BK264" s="4"/>
      <c r="BL264" s="4"/>
      <c r="BM264" s="4"/>
    </row>
    <row r="265" spans="1:65" ht="13.5" customHeight="1">
      <c r="A265" s="74"/>
      <c r="B265" s="4"/>
      <c r="C265" s="70"/>
      <c r="D265" s="70"/>
      <c r="E265" s="70"/>
      <c r="F265" s="1300"/>
      <c r="G265" s="1301"/>
      <c r="H265" s="1301"/>
      <c r="I265" s="1301"/>
      <c r="J265" s="1301"/>
      <c r="K265" s="1301"/>
      <c r="L265" s="1301"/>
      <c r="M265" s="1301"/>
      <c r="N265" s="1301"/>
      <c r="O265" s="1301"/>
      <c r="P265" s="1301"/>
      <c r="Q265" s="1301"/>
      <c r="R265" s="1301"/>
      <c r="S265" s="1301"/>
      <c r="T265" s="1301"/>
      <c r="U265" s="1301"/>
      <c r="V265" s="1301"/>
      <c r="W265" s="1301"/>
      <c r="X265" s="1301"/>
      <c r="Y265" s="1301"/>
      <c r="Z265" s="1301"/>
      <c r="AA265" s="1301"/>
      <c r="AB265" s="1301"/>
      <c r="AC265" s="1301"/>
      <c r="AD265" s="1302"/>
      <c r="AE265" s="70"/>
      <c r="AF265" s="70"/>
      <c r="AG265" s="70"/>
      <c r="AH265" s="70"/>
      <c r="AI265" s="505"/>
      <c r="AJ265" s="74"/>
      <c r="AK265" s="74"/>
      <c r="AL265" s="74"/>
      <c r="AM265" s="74"/>
      <c r="AN265" s="397"/>
      <c r="AO265" s="84"/>
      <c r="AP265" s="4"/>
      <c r="AQ265" s="4"/>
      <c r="AR265" s="4"/>
      <c r="AS265" s="4"/>
      <c r="AT265" s="4"/>
      <c r="AU265" s="4"/>
      <c r="AV265" s="4"/>
      <c r="AW265" s="4"/>
      <c r="AX265" s="4"/>
      <c r="AY265" s="4"/>
      <c r="AZ265" s="4"/>
      <c r="BA265" s="4"/>
      <c r="BB265" s="4"/>
      <c r="BC265" s="4"/>
      <c r="BD265" s="86"/>
      <c r="BE265" s="86"/>
      <c r="BF265" s="86"/>
      <c r="BG265" s="86"/>
      <c r="BH265" s="86"/>
      <c r="BI265" s="4"/>
      <c r="BJ265" s="4"/>
      <c r="BK265" s="4"/>
      <c r="BL265" s="4"/>
      <c r="BM265" s="4"/>
    </row>
    <row r="266" spans="1:65" ht="12.75" customHeight="1">
      <c r="A266" s="74"/>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4"/>
      <c r="AM266" s="74"/>
      <c r="AN266" s="127"/>
      <c r="AO266" s="84"/>
      <c r="AP266" s="4"/>
      <c r="AQ266" s="4"/>
      <c r="AR266" s="4"/>
      <c r="AS266" s="4"/>
      <c r="AT266" s="4"/>
      <c r="AU266" s="4"/>
      <c r="AV266" s="4"/>
      <c r="AW266" s="4"/>
      <c r="AX266" s="4"/>
      <c r="AY266" s="4"/>
      <c r="AZ266" s="4"/>
      <c r="BA266" s="4"/>
      <c r="BB266" s="4"/>
      <c r="BC266" s="4"/>
      <c r="BD266" s="86"/>
      <c r="BE266" s="86"/>
      <c r="BF266" s="86"/>
      <c r="BG266" s="86"/>
      <c r="BH266" s="86"/>
      <c r="BI266" s="4"/>
      <c r="BJ266" s="4"/>
      <c r="BK266" s="4"/>
      <c r="BL266" s="4"/>
      <c r="BM266" s="4"/>
    </row>
    <row r="267" spans="1:65" ht="12.75" customHeight="1">
      <c r="A267" s="457"/>
      <c r="B267" s="412"/>
      <c r="C267" s="412"/>
      <c r="D267" s="412"/>
      <c r="E267" s="412"/>
      <c r="F267" s="412"/>
      <c r="G267" s="412"/>
      <c r="H267" s="412"/>
      <c r="I267" s="412"/>
      <c r="J267" s="412"/>
      <c r="K267" s="412"/>
      <c r="L267" s="412"/>
      <c r="M267" s="412"/>
      <c r="N267" s="412"/>
      <c r="O267" s="412"/>
      <c r="P267" s="412"/>
      <c r="Q267" s="412"/>
      <c r="R267" s="412"/>
      <c r="S267" s="412"/>
      <c r="T267" s="412"/>
      <c r="U267" s="412"/>
      <c r="V267" s="412"/>
      <c r="W267" s="412"/>
      <c r="X267" s="412"/>
      <c r="Y267" s="412"/>
      <c r="Z267" s="412"/>
      <c r="AA267" s="412"/>
      <c r="AB267" s="412"/>
      <c r="AC267" s="412"/>
      <c r="AD267" s="412"/>
      <c r="AE267" s="412"/>
      <c r="AF267" s="412"/>
      <c r="AG267" s="412"/>
      <c r="AH267" s="412"/>
      <c r="AI267" s="201"/>
      <c r="AJ267" s="201" t="s">
        <v>2060</v>
      </c>
      <c r="AK267" s="902">
        <f>$AO$263</f>
        <v>10</v>
      </c>
      <c r="AL267" s="849"/>
      <c r="AM267" s="881"/>
      <c r="AN267" s="127"/>
      <c r="AO267" s="84"/>
      <c r="AP267" s="4"/>
      <c r="AQ267" s="4"/>
      <c r="AR267" s="4"/>
      <c r="AS267" s="4"/>
      <c r="AT267" s="4"/>
      <c r="AU267" s="4"/>
      <c r="AV267" s="4"/>
      <c r="AW267" s="4"/>
      <c r="AX267" s="4"/>
      <c r="AY267" s="4"/>
      <c r="AZ267" s="4"/>
      <c r="BA267" s="4"/>
      <c r="BB267" s="4"/>
      <c r="BC267" s="4"/>
      <c r="BD267" s="86"/>
      <c r="BE267" s="86"/>
      <c r="BF267" s="86"/>
      <c r="BG267" s="86"/>
      <c r="BH267" s="86"/>
      <c r="BI267" s="4"/>
      <c r="BJ267" s="4"/>
      <c r="BK267" s="4"/>
      <c r="BL267" s="4"/>
      <c r="BM267" s="4"/>
    </row>
    <row r="268" spans="1:65"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397"/>
      <c r="AO268" s="84"/>
      <c r="AP268" s="4"/>
      <c r="AQ268" s="4"/>
      <c r="AR268" s="4"/>
      <c r="AS268" s="4"/>
      <c r="AT268" s="4"/>
      <c r="AU268" s="4"/>
      <c r="AV268" s="4"/>
      <c r="AW268" s="4"/>
      <c r="AX268" s="4"/>
      <c r="AY268" s="4"/>
      <c r="AZ268" s="4"/>
      <c r="BA268" s="4"/>
      <c r="BB268" s="4"/>
      <c r="BC268" s="4"/>
      <c r="BD268" s="86"/>
      <c r="BE268" s="86"/>
      <c r="BF268" s="86"/>
      <c r="BG268" s="86"/>
      <c r="BH268" s="86"/>
      <c r="BI268" s="4"/>
      <c r="BJ268" s="4"/>
      <c r="BK268" s="4"/>
      <c r="BL268" s="4"/>
      <c r="BM268" s="4"/>
    </row>
    <row r="269" spans="1:65" ht="12.75" customHeight="1">
      <c r="A269" s="509"/>
      <c r="B269" s="509"/>
      <c r="C269" s="509"/>
      <c r="D269" s="509"/>
      <c r="E269" s="509"/>
      <c r="F269" s="509"/>
      <c r="G269" s="509"/>
      <c r="H269" s="509"/>
      <c r="I269" s="509"/>
      <c r="J269" s="509"/>
      <c r="K269" s="509"/>
      <c r="L269" s="509"/>
      <c r="M269" s="509"/>
      <c r="N269" s="509"/>
      <c r="O269" s="509"/>
      <c r="P269" s="509"/>
      <c r="Q269" s="509"/>
      <c r="R269" s="509"/>
      <c r="S269" s="509"/>
      <c r="T269" s="509"/>
      <c r="U269" s="509"/>
      <c r="V269" s="509"/>
      <c r="W269" s="509"/>
      <c r="X269" s="509"/>
      <c r="Y269" s="509"/>
      <c r="Z269" s="509"/>
      <c r="AA269" s="509"/>
      <c r="AB269" s="509"/>
      <c r="AC269" s="509"/>
      <c r="AD269" s="509"/>
      <c r="AE269" s="509"/>
      <c r="AF269" s="509"/>
      <c r="AG269" s="509"/>
      <c r="AH269" s="509"/>
      <c r="AI269" s="509"/>
      <c r="AJ269" s="509"/>
      <c r="AK269" s="509"/>
      <c r="AL269" s="509"/>
      <c r="AM269" s="510"/>
      <c r="AN269" s="397"/>
      <c r="AO269" s="84"/>
      <c r="AP269" s="4"/>
      <c r="AQ269" s="4"/>
      <c r="AR269" s="4"/>
      <c r="AS269" s="4"/>
      <c r="AT269" s="4"/>
      <c r="AU269" s="4"/>
      <c r="AV269" s="4"/>
      <c r="AW269" s="4"/>
      <c r="AX269" s="4"/>
      <c r="AY269" s="4"/>
      <c r="AZ269" s="4"/>
      <c r="BA269" s="4"/>
      <c r="BB269" s="4"/>
      <c r="BC269" s="4"/>
      <c r="BD269" s="86"/>
      <c r="BE269" s="86"/>
      <c r="BF269" s="86"/>
      <c r="BG269" s="86"/>
      <c r="BH269" s="86"/>
      <c r="BI269" s="4"/>
      <c r="BJ269" s="4"/>
      <c r="BK269" s="4"/>
      <c r="BL269" s="4"/>
      <c r="BM269" s="4"/>
    </row>
    <row r="270" spans="1:65" ht="12.75" customHeight="1">
      <c r="A270" s="43" t="s">
        <v>2061</v>
      </c>
      <c r="B270" s="43" t="s">
        <v>2062</v>
      </c>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29" t="s">
        <v>1899</v>
      </c>
      <c r="AI270" s="4"/>
      <c r="AJ270" s="4"/>
      <c r="AK270" s="4"/>
      <c r="AL270" s="4"/>
      <c r="AM270" s="4"/>
      <c r="AN270" s="397"/>
      <c r="AO270" s="84"/>
      <c r="AP270" s="4"/>
      <c r="AQ270" s="4"/>
      <c r="AR270" s="4"/>
      <c r="AS270" s="4"/>
      <c r="AT270" s="4"/>
      <c r="AU270" s="4"/>
      <c r="AV270" s="4"/>
      <c r="AW270" s="4"/>
      <c r="AX270" s="4"/>
      <c r="AY270" s="4"/>
      <c r="AZ270" s="4"/>
      <c r="BA270" s="4"/>
      <c r="BB270" s="4"/>
      <c r="BC270" s="4"/>
      <c r="BD270" s="86"/>
      <c r="BE270" s="86"/>
      <c r="BF270" s="86"/>
      <c r="BG270" s="86"/>
      <c r="BH270" s="86"/>
      <c r="BI270" s="4"/>
      <c r="BJ270" s="4"/>
      <c r="BK270" s="4"/>
      <c r="BL270" s="4"/>
      <c r="BM270" s="4"/>
    </row>
    <row r="271" spans="1:65" ht="15" customHeight="1">
      <c r="A271" s="4"/>
      <c r="B271" s="3" t="s">
        <v>2063</v>
      </c>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397"/>
      <c r="AO271" s="84"/>
      <c r="AP271" s="4"/>
      <c r="AQ271" s="4"/>
      <c r="AR271" s="4"/>
      <c r="AS271" s="4"/>
      <c r="AT271" s="4"/>
      <c r="AU271" s="4"/>
      <c r="AV271" s="4"/>
      <c r="AW271" s="4"/>
      <c r="AX271" s="4"/>
      <c r="AY271" s="4"/>
      <c r="AZ271" s="4"/>
      <c r="BA271" s="4"/>
      <c r="BB271" s="4"/>
      <c r="BC271" s="4"/>
      <c r="BD271" s="86"/>
      <c r="BE271" s="86"/>
      <c r="BF271" s="86"/>
      <c r="BG271" s="86"/>
      <c r="BH271" s="86"/>
      <c r="BI271" s="4"/>
      <c r="BJ271" s="4"/>
      <c r="BK271" s="4"/>
      <c r="BL271" s="4"/>
      <c r="BM271" s="4"/>
    </row>
    <row r="272" spans="1:65" ht="15" customHeight="1">
      <c r="A272" s="4"/>
      <c r="B272" s="3" t="s">
        <v>2064</v>
      </c>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397"/>
      <c r="AO272" s="84"/>
      <c r="AP272" s="4"/>
      <c r="AQ272" s="4"/>
      <c r="AR272" s="4"/>
      <c r="AS272" s="4"/>
      <c r="AT272" s="4"/>
      <c r="AU272" s="4"/>
      <c r="AV272" s="4"/>
      <c r="AW272" s="4"/>
      <c r="AX272" s="4"/>
      <c r="AY272" s="4"/>
      <c r="AZ272" s="4"/>
      <c r="BA272" s="4"/>
      <c r="BB272" s="4"/>
      <c r="BC272" s="4"/>
      <c r="BD272" s="86"/>
      <c r="BE272" s="86"/>
      <c r="BF272" s="86"/>
      <c r="BG272" s="86"/>
      <c r="BH272" s="86"/>
      <c r="BI272" s="4"/>
      <c r="BJ272" s="4"/>
      <c r="BK272" s="4"/>
      <c r="BL272" s="4"/>
      <c r="BM272" s="4"/>
    </row>
    <row r="273" spans="1:65" ht="12.75" customHeight="1">
      <c r="A273" s="4"/>
      <c r="B273" s="74"/>
      <c r="C273" s="53"/>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4"/>
      <c r="AF273" s="4"/>
      <c r="AG273" s="74"/>
      <c r="AH273" s="4"/>
      <c r="AI273" s="74"/>
      <c r="AJ273" s="74"/>
      <c r="AK273" s="74"/>
      <c r="AL273" s="74"/>
      <c r="AM273" s="74"/>
      <c r="AN273" s="127"/>
      <c r="AO273" s="4"/>
      <c r="AP273" s="4"/>
      <c r="AQ273" s="222"/>
      <c r="AR273" s="4"/>
      <c r="AS273" s="4"/>
      <c r="AT273" s="4"/>
      <c r="AU273" s="4"/>
      <c r="AV273" s="86"/>
      <c r="AW273" s="86"/>
      <c r="AX273" s="4"/>
      <c r="AY273" s="4"/>
      <c r="AZ273" s="4"/>
      <c r="BA273" s="4"/>
      <c r="BB273" s="4"/>
      <c r="BC273" s="4"/>
      <c r="BD273" s="86"/>
      <c r="BE273" s="86"/>
      <c r="BF273" s="86"/>
      <c r="BG273" s="86"/>
      <c r="BH273" s="86"/>
      <c r="BI273" s="4"/>
      <c r="BJ273" s="4"/>
      <c r="BK273" s="4"/>
      <c r="BL273" s="4"/>
      <c r="BM273" s="4"/>
    </row>
    <row r="274" spans="1:65" ht="12.75" customHeight="1">
      <c r="A274" s="961" t="s">
        <v>2065</v>
      </c>
      <c r="B274" s="832"/>
      <c r="C274" s="890" t="s">
        <v>299</v>
      </c>
      <c r="D274" s="891"/>
      <c r="E274" s="403"/>
      <c r="F274" s="1289" t="s">
        <v>2066</v>
      </c>
      <c r="G274" s="1255"/>
      <c r="H274" s="1255"/>
      <c r="I274" s="1255"/>
      <c r="J274" s="1255"/>
      <c r="K274" s="1255"/>
      <c r="L274" s="1255"/>
      <c r="M274" s="1255"/>
      <c r="N274" s="1255"/>
      <c r="O274" s="1255"/>
      <c r="P274" s="1255"/>
      <c r="Q274" s="1255"/>
      <c r="R274" s="1255"/>
      <c r="S274" s="1255"/>
      <c r="T274" s="1255"/>
      <c r="U274" s="1255"/>
      <c r="V274" s="1255"/>
      <c r="W274" s="1255"/>
      <c r="X274" s="1255"/>
      <c r="Y274" s="1255"/>
      <c r="Z274" s="1255"/>
      <c r="AA274" s="1255"/>
      <c r="AB274" s="1255"/>
      <c r="AC274" s="1255"/>
      <c r="AD274" s="1290"/>
      <c r="AE274" s="6"/>
      <c r="AF274" s="74"/>
      <c r="AG274" s="3" t="s">
        <v>2067</v>
      </c>
      <c r="AH274" s="74"/>
      <c r="AI274" s="74"/>
      <c r="AJ274" s="74"/>
      <c r="AK274" s="74"/>
      <c r="AL274" s="74"/>
      <c r="AM274" s="74"/>
      <c r="AN274" s="127"/>
      <c r="AO274" s="4"/>
      <c r="AP274" s="84"/>
      <c r="AQ274" s="4"/>
      <c r="AR274" s="4"/>
      <c r="AS274" s="4"/>
      <c r="AT274" s="4"/>
      <c r="AU274" s="4"/>
      <c r="AV274" s="86"/>
      <c r="AW274" s="86"/>
      <c r="AX274" s="4"/>
      <c r="AY274" s="4"/>
      <c r="AZ274" s="4"/>
      <c r="BA274" s="4"/>
      <c r="BB274" s="4"/>
      <c r="BC274" s="4"/>
      <c r="BD274" s="86"/>
      <c r="BE274" s="86"/>
      <c r="BF274" s="86"/>
      <c r="BG274" s="86"/>
      <c r="BH274" s="86"/>
      <c r="BI274" s="4"/>
      <c r="BJ274" s="4"/>
      <c r="BK274" s="4"/>
      <c r="BL274" s="4"/>
      <c r="BM274" s="4"/>
    </row>
    <row r="275" spans="1:65" ht="12.75" customHeight="1">
      <c r="A275" s="53"/>
      <c r="B275" s="504"/>
      <c r="C275" s="4"/>
      <c r="D275" s="4"/>
      <c r="E275" s="4"/>
      <c r="F275" s="1291"/>
      <c r="G275" s="832"/>
      <c r="H275" s="832"/>
      <c r="I275" s="832"/>
      <c r="J275" s="832"/>
      <c r="K275" s="832"/>
      <c r="L275" s="832"/>
      <c r="M275" s="832"/>
      <c r="N275" s="832"/>
      <c r="O275" s="832"/>
      <c r="P275" s="832"/>
      <c r="Q275" s="832"/>
      <c r="R275" s="832"/>
      <c r="S275" s="832"/>
      <c r="T275" s="832"/>
      <c r="U275" s="832"/>
      <c r="V275" s="832"/>
      <c r="W275" s="832"/>
      <c r="X275" s="832"/>
      <c r="Y275" s="832"/>
      <c r="Z275" s="832"/>
      <c r="AA275" s="832"/>
      <c r="AB275" s="832"/>
      <c r="AC275" s="832"/>
      <c r="AD275" s="1257"/>
      <c r="AE275" s="6"/>
      <c r="AF275" s="71"/>
      <c r="AG275" s="4"/>
      <c r="AH275" s="71"/>
      <c r="AI275" s="71"/>
      <c r="AJ275" s="74"/>
      <c r="AK275" s="74"/>
      <c r="AL275" s="74"/>
      <c r="AM275" s="74"/>
      <c r="AN275" s="127"/>
      <c r="AO275" s="4"/>
      <c r="AP275" s="74">
        <f>IF($C$274="yes",20,0)</f>
        <v>0</v>
      </c>
      <c r="AQ275" s="4"/>
      <c r="AR275" s="4"/>
      <c r="AS275" s="4"/>
      <c r="AT275" s="4"/>
      <c r="AU275" s="4"/>
      <c r="AV275" s="86"/>
      <c r="AW275" s="86"/>
      <c r="AX275" s="4"/>
      <c r="AY275" s="4"/>
      <c r="AZ275" s="4"/>
      <c r="BA275" s="4"/>
      <c r="BB275" s="4"/>
      <c r="BC275" s="4"/>
      <c r="BD275" s="86"/>
      <c r="BE275" s="86"/>
      <c r="BF275" s="86"/>
      <c r="BG275" s="86"/>
      <c r="BH275" s="86"/>
      <c r="BI275" s="4"/>
      <c r="BJ275" s="4"/>
      <c r="BK275" s="4"/>
      <c r="BL275" s="4"/>
      <c r="BM275" s="4"/>
    </row>
    <row r="276" spans="1:65" ht="15" customHeight="1">
      <c r="A276" s="53"/>
      <c r="B276" s="504"/>
      <c r="C276" s="4"/>
      <c r="D276" s="4"/>
      <c r="E276" s="4"/>
      <c r="F276" s="1291"/>
      <c r="G276" s="832"/>
      <c r="H276" s="832"/>
      <c r="I276" s="832"/>
      <c r="J276" s="832"/>
      <c r="K276" s="832"/>
      <c r="L276" s="832"/>
      <c r="M276" s="832"/>
      <c r="N276" s="832"/>
      <c r="O276" s="832"/>
      <c r="P276" s="832"/>
      <c r="Q276" s="832"/>
      <c r="R276" s="832"/>
      <c r="S276" s="832"/>
      <c r="T276" s="832"/>
      <c r="U276" s="832"/>
      <c r="V276" s="832"/>
      <c r="W276" s="832"/>
      <c r="X276" s="832"/>
      <c r="Y276" s="832"/>
      <c r="Z276" s="832"/>
      <c r="AA276" s="832"/>
      <c r="AB276" s="832"/>
      <c r="AC276" s="832"/>
      <c r="AD276" s="1257"/>
      <c r="AE276" s="6"/>
      <c r="AF276" s="71"/>
      <c r="AG276" s="4"/>
      <c r="AH276" s="71"/>
      <c r="AI276" s="71"/>
      <c r="AJ276" s="74"/>
      <c r="AK276" s="74"/>
      <c r="AL276" s="74"/>
      <c r="AM276" s="74"/>
      <c r="AN276" s="127"/>
      <c r="AO276" s="4"/>
      <c r="AP276" s="74">
        <f>IF($C$284="yes",9,0)</f>
        <v>0</v>
      </c>
      <c r="AQ276" s="4"/>
      <c r="AR276" s="4"/>
      <c r="AS276" s="4"/>
      <c r="AT276" s="4"/>
      <c r="AU276" s="4"/>
      <c r="AV276" s="86"/>
      <c r="AW276" s="86"/>
      <c r="AX276" s="4"/>
      <c r="AY276" s="4"/>
      <c r="AZ276" s="4"/>
      <c r="BA276" s="4"/>
      <c r="BB276" s="4"/>
      <c r="BC276" s="4"/>
      <c r="BD276" s="86"/>
      <c r="BE276" s="86"/>
      <c r="BF276" s="86"/>
      <c r="BG276" s="86"/>
      <c r="BH276" s="86"/>
      <c r="BI276" s="4"/>
      <c r="BJ276" s="4"/>
      <c r="BK276" s="4"/>
      <c r="BL276" s="4"/>
      <c r="BM276" s="4"/>
    </row>
    <row r="277" spans="1:65" ht="12.75" customHeight="1">
      <c r="A277" s="53"/>
      <c r="B277" s="504"/>
      <c r="C277" s="4"/>
      <c r="D277" s="4"/>
      <c r="E277" s="4"/>
      <c r="F277" s="1320" t="s">
        <v>2068</v>
      </c>
      <c r="G277" s="832"/>
      <c r="H277" s="832"/>
      <c r="I277" s="832"/>
      <c r="J277" s="832"/>
      <c r="K277" s="832"/>
      <c r="L277" s="832"/>
      <c r="M277" s="832"/>
      <c r="N277" s="832"/>
      <c r="O277" s="832"/>
      <c r="P277" s="832"/>
      <c r="Q277" s="832"/>
      <c r="R277" s="832"/>
      <c r="S277" s="832"/>
      <c r="T277" s="832"/>
      <c r="U277" s="832"/>
      <c r="V277" s="832"/>
      <c r="W277" s="832"/>
      <c r="X277" s="832"/>
      <c r="Y277" s="832"/>
      <c r="Z277" s="832"/>
      <c r="AA277" s="832"/>
      <c r="AB277" s="832"/>
      <c r="AC277" s="832"/>
      <c r="AD277" s="1257"/>
      <c r="AE277" s="6"/>
      <c r="AF277" s="71"/>
      <c r="AG277" s="4"/>
      <c r="AH277" s="71"/>
      <c r="AI277" s="71"/>
      <c r="AJ277" s="74"/>
      <c r="AK277" s="74"/>
      <c r="AL277" s="74"/>
      <c r="AM277" s="74"/>
      <c r="AN277" s="127"/>
      <c r="AO277" s="4"/>
      <c r="AP277" s="74">
        <f>IF($C$292="yes",9,0)</f>
        <v>0</v>
      </c>
      <c r="AQ277" s="4"/>
      <c r="AR277" s="4"/>
      <c r="AS277" s="4"/>
      <c r="AT277" s="4"/>
      <c r="AU277" s="4"/>
      <c r="AV277" s="86"/>
      <c r="AW277" s="86"/>
      <c r="AX277" s="4"/>
      <c r="AY277" s="4"/>
      <c r="AZ277" s="4"/>
      <c r="BA277" s="4"/>
      <c r="BB277" s="4"/>
      <c r="BC277" s="4"/>
      <c r="BD277" s="86"/>
      <c r="BE277" s="86"/>
      <c r="BF277" s="86"/>
      <c r="BG277" s="86"/>
      <c r="BH277" s="86"/>
      <c r="BI277" s="4"/>
      <c r="BJ277" s="4"/>
      <c r="BK277" s="4"/>
      <c r="BL277" s="4"/>
      <c r="BM277" s="4"/>
    </row>
    <row r="278" spans="1:65" ht="12.75" customHeight="1">
      <c r="A278" s="53"/>
      <c r="B278" s="504"/>
      <c r="C278" s="4"/>
      <c r="D278" s="4"/>
      <c r="E278" s="4"/>
      <c r="F278" s="1291"/>
      <c r="G278" s="832"/>
      <c r="H278" s="832"/>
      <c r="I278" s="832"/>
      <c r="J278" s="832"/>
      <c r="K278" s="832"/>
      <c r="L278" s="832"/>
      <c r="M278" s="832"/>
      <c r="N278" s="832"/>
      <c r="O278" s="832"/>
      <c r="P278" s="832"/>
      <c r="Q278" s="832"/>
      <c r="R278" s="832"/>
      <c r="S278" s="832"/>
      <c r="T278" s="832"/>
      <c r="U278" s="832"/>
      <c r="V278" s="832"/>
      <c r="W278" s="832"/>
      <c r="X278" s="832"/>
      <c r="Y278" s="832"/>
      <c r="Z278" s="832"/>
      <c r="AA278" s="832"/>
      <c r="AB278" s="832"/>
      <c r="AC278" s="832"/>
      <c r="AD278" s="1257"/>
      <c r="AE278" s="6"/>
      <c r="AF278" s="71"/>
      <c r="AG278" s="4"/>
      <c r="AH278" s="71"/>
      <c r="AI278" s="71"/>
      <c r="AJ278" s="74"/>
      <c r="AK278" s="74"/>
      <c r="AL278" s="74"/>
      <c r="AM278" s="74"/>
      <c r="AN278" s="127"/>
      <c r="AO278" s="4"/>
      <c r="AP278" s="74">
        <f>IF($C$315="yes",9,0)</f>
        <v>9</v>
      </c>
      <c r="AQ278" s="4"/>
      <c r="AR278" s="4"/>
      <c r="AS278" s="4"/>
      <c r="AT278" s="4"/>
      <c r="AU278" s="4"/>
      <c r="AV278" s="86"/>
      <c r="AW278" s="86"/>
      <c r="AX278" s="4"/>
      <c r="AY278" s="4"/>
      <c r="AZ278" s="4"/>
      <c r="BA278" s="4"/>
      <c r="BB278" s="4"/>
      <c r="BC278" s="4"/>
      <c r="BD278" s="86"/>
      <c r="BE278" s="86"/>
      <c r="BF278" s="86"/>
      <c r="BG278" s="86"/>
      <c r="BH278" s="86"/>
      <c r="BI278" s="4"/>
      <c r="BJ278" s="4"/>
      <c r="BK278" s="4"/>
      <c r="BL278" s="4"/>
      <c r="BM278" s="4"/>
    </row>
    <row r="279" spans="1:65" ht="12.75" customHeight="1">
      <c r="A279" s="74"/>
      <c r="B279" s="71"/>
      <c r="C279" s="74"/>
      <c r="D279" s="71"/>
      <c r="E279" s="74"/>
      <c r="F279" s="1320" t="s">
        <v>2069</v>
      </c>
      <c r="G279" s="832"/>
      <c r="H279" s="832"/>
      <c r="I279" s="832"/>
      <c r="J279" s="832"/>
      <c r="K279" s="832"/>
      <c r="L279" s="832"/>
      <c r="M279" s="832"/>
      <c r="N279" s="832"/>
      <c r="O279" s="832"/>
      <c r="P279" s="832"/>
      <c r="Q279" s="832"/>
      <c r="R279" s="832"/>
      <c r="S279" s="832"/>
      <c r="T279" s="832"/>
      <c r="U279" s="832"/>
      <c r="V279" s="832"/>
      <c r="W279" s="832"/>
      <c r="X279" s="832"/>
      <c r="Y279" s="832"/>
      <c r="Z279" s="832"/>
      <c r="AA279" s="832"/>
      <c r="AB279" s="832"/>
      <c r="AC279" s="832"/>
      <c r="AD279" s="1257"/>
      <c r="AE279" s="6"/>
      <c r="AF279" s="71"/>
      <c r="AG279" s="71"/>
      <c r="AH279" s="71"/>
      <c r="AI279" s="71"/>
      <c r="AJ279" s="74"/>
      <c r="AK279" s="74"/>
      <c r="AL279" s="74"/>
      <c r="AM279" s="74"/>
      <c r="AN279" s="127"/>
      <c r="AO279" s="4"/>
      <c r="AP279" s="73">
        <f>MAX(AP275,AP276,AP277,AP278)</f>
        <v>9</v>
      </c>
      <c r="AQ279" s="419" t="s">
        <v>1925</v>
      </c>
      <c r="AR279" s="4"/>
      <c r="AS279" s="4"/>
      <c r="AT279" s="4"/>
      <c r="AU279" s="4"/>
      <c r="AV279" s="86"/>
      <c r="AW279" s="86"/>
      <c r="AX279" s="4"/>
      <c r="AY279" s="4"/>
      <c r="AZ279" s="4"/>
      <c r="BA279" s="4"/>
      <c r="BB279" s="4"/>
      <c r="BC279" s="4"/>
      <c r="BD279" s="86"/>
      <c r="BE279" s="86"/>
      <c r="BF279" s="86"/>
      <c r="BG279" s="86"/>
      <c r="BH279" s="86"/>
      <c r="BI279" s="4"/>
      <c r="BJ279" s="4"/>
      <c r="BK279" s="4"/>
      <c r="BL279" s="4"/>
      <c r="BM279" s="4"/>
    </row>
    <row r="280" spans="1:65" ht="15" customHeight="1">
      <c r="A280" s="74"/>
      <c r="B280" s="71"/>
      <c r="C280" s="71"/>
      <c r="D280" s="71"/>
      <c r="E280" s="71"/>
      <c r="F280" s="1291"/>
      <c r="G280" s="832"/>
      <c r="H280" s="832"/>
      <c r="I280" s="832"/>
      <c r="J280" s="832"/>
      <c r="K280" s="832"/>
      <c r="L280" s="832"/>
      <c r="M280" s="832"/>
      <c r="N280" s="832"/>
      <c r="O280" s="832"/>
      <c r="P280" s="832"/>
      <c r="Q280" s="832"/>
      <c r="R280" s="832"/>
      <c r="S280" s="832"/>
      <c r="T280" s="832"/>
      <c r="U280" s="832"/>
      <c r="V280" s="832"/>
      <c r="W280" s="832"/>
      <c r="X280" s="832"/>
      <c r="Y280" s="832"/>
      <c r="Z280" s="832"/>
      <c r="AA280" s="832"/>
      <c r="AB280" s="832"/>
      <c r="AC280" s="832"/>
      <c r="AD280" s="1257"/>
      <c r="AE280" s="6"/>
      <c r="AF280" s="71"/>
      <c r="AG280" s="71"/>
      <c r="AH280" s="71"/>
      <c r="AI280" s="71"/>
      <c r="AJ280" s="74"/>
      <c r="AK280" s="74"/>
      <c r="AL280" s="74"/>
      <c r="AM280" s="74"/>
      <c r="AN280" s="127"/>
      <c r="AO280" s="4"/>
      <c r="AP280" s="4"/>
      <c r="AQ280" s="4"/>
      <c r="AR280" s="4"/>
      <c r="AS280" s="4"/>
      <c r="AT280" s="4"/>
      <c r="AU280" s="4"/>
      <c r="AV280" s="86"/>
      <c r="AW280" s="86"/>
      <c r="AX280" s="4"/>
      <c r="AY280" s="4"/>
      <c r="AZ280" s="4"/>
      <c r="BA280" s="4"/>
      <c r="BB280" s="4"/>
      <c r="BC280" s="4"/>
      <c r="BD280" s="86"/>
      <c r="BE280" s="86"/>
      <c r="BF280" s="86"/>
      <c r="BG280" s="86"/>
      <c r="BH280" s="86"/>
      <c r="BI280" s="4"/>
      <c r="BJ280" s="4"/>
      <c r="BK280" s="4"/>
      <c r="BL280" s="4"/>
      <c r="BM280" s="4"/>
    </row>
    <row r="281" spans="1:65" ht="12.75" customHeight="1">
      <c r="A281" s="74"/>
      <c r="B281" s="71"/>
      <c r="C281" s="71"/>
      <c r="D281" s="71"/>
      <c r="E281" s="71"/>
      <c r="F281" s="1320" t="s">
        <v>2070</v>
      </c>
      <c r="G281" s="832"/>
      <c r="H281" s="832"/>
      <c r="I281" s="832"/>
      <c r="J281" s="832"/>
      <c r="K281" s="832"/>
      <c r="L281" s="832"/>
      <c r="M281" s="832"/>
      <c r="N281" s="832"/>
      <c r="O281" s="832"/>
      <c r="P281" s="832"/>
      <c r="Q281" s="832"/>
      <c r="R281" s="832"/>
      <c r="S281" s="832"/>
      <c r="T281" s="832"/>
      <c r="U281" s="832"/>
      <c r="V281" s="832"/>
      <c r="W281" s="832"/>
      <c r="X281" s="832"/>
      <c r="Y281" s="832"/>
      <c r="Z281" s="832"/>
      <c r="AA281" s="832"/>
      <c r="AB281" s="832"/>
      <c r="AC281" s="832"/>
      <c r="AD281" s="1257"/>
      <c r="AE281" s="5"/>
      <c r="AF281" s="71"/>
      <c r="AG281" s="71"/>
      <c r="AH281" s="71"/>
      <c r="AI281" s="71"/>
      <c r="AJ281" s="74"/>
      <c r="AK281" s="74"/>
      <c r="AL281" s="74"/>
      <c r="AM281" s="74"/>
      <c r="AN281" s="127"/>
      <c r="AO281" s="4"/>
      <c r="AP281" s="74"/>
      <c r="AQ281" s="4"/>
      <c r="AR281" s="4"/>
      <c r="AS281" s="4"/>
      <c r="AT281" s="4"/>
      <c r="AU281" s="4"/>
      <c r="AV281" s="86"/>
      <c r="AW281" s="86"/>
      <c r="AX281" s="4"/>
      <c r="AY281" s="4"/>
      <c r="AZ281" s="4"/>
      <c r="BA281" s="4"/>
      <c r="BB281" s="4"/>
      <c r="BC281" s="4"/>
      <c r="BD281" s="86"/>
      <c r="BE281" s="86"/>
      <c r="BF281" s="86"/>
      <c r="BG281" s="86"/>
      <c r="BH281" s="86"/>
      <c r="BI281" s="4"/>
      <c r="BJ281" s="4"/>
      <c r="BK281" s="4"/>
      <c r="BL281" s="4"/>
      <c r="BM281" s="4"/>
    </row>
    <row r="282" spans="1:65" ht="12.75" customHeight="1">
      <c r="A282" s="74"/>
      <c r="B282" s="71"/>
      <c r="C282" s="71"/>
      <c r="D282" s="71"/>
      <c r="E282" s="71"/>
      <c r="F282" s="1300"/>
      <c r="G282" s="1301"/>
      <c r="H282" s="1301"/>
      <c r="I282" s="1301"/>
      <c r="J282" s="1301"/>
      <c r="K282" s="1301"/>
      <c r="L282" s="1301"/>
      <c r="M282" s="1301"/>
      <c r="N282" s="1301"/>
      <c r="O282" s="1301"/>
      <c r="P282" s="1301"/>
      <c r="Q282" s="1301"/>
      <c r="R282" s="1301"/>
      <c r="S282" s="1301"/>
      <c r="T282" s="1301"/>
      <c r="U282" s="1301"/>
      <c r="V282" s="1301"/>
      <c r="W282" s="1301"/>
      <c r="X282" s="1301"/>
      <c r="Y282" s="1301"/>
      <c r="Z282" s="1301"/>
      <c r="AA282" s="1301"/>
      <c r="AB282" s="1301"/>
      <c r="AC282" s="1301"/>
      <c r="AD282" s="1302"/>
      <c r="AE282" s="5"/>
      <c r="AF282" s="71"/>
      <c r="AG282" s="71"/>
      <c r="AH282" s="71"/>
      <c r="AI282" s="71"/>
      <c r="AJ282" s="74"/>
      <c r="AK282" s="74"/>
      <c r="AL282" s="74"/>
      <c r="AM282" s="74"/>
      <c r="AN282" s="127"/>
      <c r="AO282" s="4"/>
      <c r="AP282" s="74"/>
      <c r="AQ282" s="4"/>
      <c r="AR282" s="4"/>
      <c r="AS282" s="4"/>
      <c r="AT282" s="4"/>
      <c r="AU282" s="4"/>
      <c r="AV282" s="86"/>
      <c r="AW282" s="86"/>
      <c r="AX282" s="4"/>
      <c r="AY282" s="4"/>
      <c r="AZ282" s="4"/>
      <c r="BA282" s="4"/>
      <c r="BB282" s="4"/>
      <c r="BC282" s="4"/>
      <c r="BD282" s="86"/>
      <c r="BE282" s="86"/>
      <c r="BF282" s="86"/>
      <c r="BG282" s="86"/>
      <c r="BH282" s="86"/>
      <c r="BI282" s="4"/>
      <c r="BJ282" s="4"/>
      <c r="BK282" s="4"/>
      <c r="BL282" s="4"/>
      <c r="BM282" s="4"/>
    </row>
    <row r="283" spans="1:65" ht="12.75" customHeight="1">
      <c r="A283" s="74"/>
      <c r="B283" s="71"/>
      <c r="C283" s="71"/>
      <c r="D283" s="71"/>
      <c r="E283" s="71"/>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71"/>
      <c r="AF283" s="71"/>
      <c r="AG283" s="71"/>
      <c r="AH283" s="71"/>
      <c r="AI283" s="71"/>
      <c r="AJ283" s="74"/>
      <c r="AK283" s="74"/>
      <c r="AL283" s="74"/>
      <c r="AM283" s="74"/>
      <c r="AN283" s="127"/>
      <c r="AO283" s="4"/>
      <c r="AP283" s="4"/>
      <c r="AQ283" s="4"/>
      <c r="AR283" s="4"/>
      <c r="AS283" s="4"/>
      <c r="AT283" s="4"/>
      <c r="AU283" s="4"/>
      <c r="AV283" s="86"/>
      <c r="AW283" s="86"/>
      <c r="AX283" s="4"/>
      <c r="AY283" s="4"/>
      <c r="AZ283" s="4"/>
      <c r="BA283" s="4"/>
      <c r="BB283" s="4"/>
      <c r="BC283" s="4"/>
      <c r="BD283" s="86"/>
      <c r="BE283" s="86"/>
      <c r="BF283" s="86"/>
      <c r="BG283" s="86"/>
      <c r="BH283" s="86"/>
      <c r="BI283" s="4"/>
      <c r="BJ283" s="4"/>
      <c r="BK283" s="4"/>
      <c r="BL283" s="4"/>
      <c r="BM283" s="4"/>
    </row>
    <row r="284" spans="1:65" ht="15" customHeight="1">
      <c r="A284" s="961" t="s">
        <v>2071</v>
      </c>
      <c r="B284" s="832"/>
      <c r="C284" s="890" t="s">
        <v>299</v>
      </c>
      <c r="D284" s="891"/>
      <c r="E284" s="403"/>
      <c r="F284" s="511" t="s">
        <v>2072</v>
      </c>
      <c r="G284" s="512"/>
      <c r="H284" s="512"/>
      <c r="I284" s="512"/>
      <c r="J284" s="512"/>
      <c r="K284" s="512"/>
      <c r="L284" s="512"/>
      <c r="M284" s="512"/>
      <c r="N284" s="512"/>
      <c r="O284" s="512"/>
      <c r="P284" s="512"/>
      <c r="Q284" s="512"/>
      <c r="R284" s="512"/>
      <c r="S284" s="512"/>
      <c r="T284" s="512"/>
      <c r="U284" s="512"/>
      <c r="V284" s="512"/>
      <c r="W284" s="512"/>
      <c r="X284" s="512"/>
      <c r="Y284" s="512"/>
      <c r="Z284" s="512"/>
      <c r="AA284" s="512"/>
      <c r="AB284" s="512"/>
      <c r="AC284" s="512"/>
      <c r="AD284" s="513"/>
      <c r="AE284" s="71"/>
      <c r="AF284" s="71"/>
      <c r="AG284" s="3" t="s">
        <v>2073</v>
      </c>
      <c r="AH284" s="71"/>
      <c r="AI284" s="71"/>
      <c r="AJ284" s="74"/>
      <c r="AK284" s="74"/>
      <c r="AL284" s="74"/>
      <c r="AM284" s="74"/>
      <c r="AN284" s="514"/>
      <c r="AO284" s="4"/>
      <c r="AP284" s="4"/>
      <c r="AQ284" s="4"/>
      <c r="AR284" s="4"/>
      <c r="AS284" s="4"/>
      <c r="AT284" s="4"/>
      <c r="AU284" s="4"/>
      <c r="AV284" s="4"/>
      <c r="AW284" s="4"/>
      <c r="AX284" s="4"/>
      <c r="AY284" s="4"/>
      <c r="AZ284" s="4"/>
      <c r="BA284" s="4"/>
      <c r="BB284" s="4"/>
      <c r="BC284" s="4"/>
      <c r="BD284" s="86"/>
      <c r="BE284" s="86"/>
      <c r="BF284" s="86"/>
      <c r="BG284" s="86"/>
      <c r="BH284" s="86"/>
      <c r="BI284" s="4"/>
      <c r="BJ284" s="4"/>
      <c r="BK284" s="4"/>
      <c r="BL284" s="4"/>
      <c r="BM284" s="4"/>
    </row>
    <row r="285" spans="1:65" ht="12.75" customHeight="1">
      <c r="A285" s="74"/>
      <c r="B285" s="71"/>
      <c r="C285" s="74"/>
      <c r="D285" s="71"/>
      <c r="E285" s="74"/>
      <c r="F285" s="1320" t="s">
        <v>2074</v>
      </c>
      <c r="G285" s="832"/>
      <c r="H285" s="832"/>
      <c r="I285" s="832"/>
      <c r="J285" s="832"/>
      <c r="K285" s="832"/>
      <c r="L285" s="832"/>
      <c r="M285" s="832"/>
      <c r="N285" s="832"/>
      <c r="O285" s="832"/>
      <c r="P285" s="832"/>
      <c r="Q285" s="832"/>
      <c r="R285" s="832"/>
      <c r="S285" s="832"/>
      <c r="T285" s="832"/>
      <c r="U285" s="832"/>
      <c r="V285" s="832"/>
      <c r="W285" s="832"/>
      <c r="X285" s="832"/>
      <c r="Y285" s="832"/>
      <c r="Z285" s="832"/>
      <c r="AA285" s="832"/>
      <c r="AB285" s="832"/>
      <c r="AC285" s="832"/>
      <c r="AD285" s="1257"/>
      <c r="AE285" s="71"/>
      <c r="AF285" s="71"/>
      <c r="AG285" s="71"/>
      <c r="AH285" s="71"/>
      <c r="AI285" s="71"/>
      <c r="AJ285" s="74"/>
      <c r="AK285" s="74"/>
      <c r="AL285" s="74"/>
      <c r="AM285" s="74"/>
      <c r="AN285" s="397"/>
      <c r="AO285" s="84"/>
      <c r="AP285" s="4"/>
      <c r="AQ285" s="4"/>
      <c r="AR285" s="25"/>
      <c r="AS285" s="4"/>
      <c r="AT285" s="4"/>
      <c r="AU285" s="4"/>
      <c r="AV285" s="4"/>
      <c r="AW285" s="4"/>
      <c r="AX285" s="4"/>
      <c r="AY285" s="4"/>
      <c r="AZ285" s="4"/>
      <c r="BA285" s="4"/>
      <c r="BB285" s="4"/>
      <c r="BC285" s="4"/>
      <c r="BD285" s="86"/>
      <c r="BE285" s="86"/>
      <c r="BF285" s="86"/>
      <c r="BG285" s="86"/>
      <c r="BH285" s="86"/>
      <c r="BI285" s="4"/>
      <c r="BJ285" s="4"/>
      <c r="BK285" s="4"/>
      <c r="BL285" s="4"/>
      <c r="BM285" s="4"/>
    </row>
    <row r="286" spans="1:65" ht="15" customHeight="1">
      <c r="A286" s="74"/>
      <c r="B286" s="71"/>
      <c r="C286" s="74"/>
      <c r="D286" s="71"/>
      <c r="E286" s="74"/>
      <c r="F286" s="1291"/>
      <c r="G286" s="832"/>
      <c r="H286" s="832"/>
      <c r="I286" s="832"/>
      <c r="J286" s="832"/>
      <c r="K286" s="832"/>
      <c r="L286" s="832"/>
      <c r="M286" s="832"/>
      <c r="N286" s="832"/>
      <c r="O286" s="832"/>
      <c r="P286" s="832"/>
      <c r="Q286" s="832"/>
      <c r="R286" s="832"/>
      <c r="S286" s="832"/>
      <c r="T286" s="832"/>
      <c r="U286" s="832"/>
      <c r="V286" s="832"/>
      <c r="W286" s="832"/>
      <c r="X286" s="832"/>
      <c r="Y286" s="832"/>
      <c r="Z286" s="832"/>
      <c r="AA286" s="832"/>
      <c r="AB286" s="832"/>
      <c r="AC286" s="832"/>
      <c r="AD286" s="1257"/>
      <c r="AE286" s="71"/>
      <c r="AF286" s="71"/>
      <c r="AG286" s="71"/>
      <c r="AH286" s="71"/>
      <c r="AI286" s="71"/>
      <c r="AJ286" s="74"/>
      <c r="AK286" s="74"/>
      <c r="AL286" s="74"/>
      <c r="AM286" s="74"/>
      <c r="AN286" s="397"/>
      <c r="AO286" s="84"/>
      <c r="AP286" s="4"/>
      <c r="AQ286" s="4"/>
      <c r="AR286" s="25"/>
      <c r="AS286" s="4"/>
      <c r="AT286" s="4"/>
      <c r="AU286" s="4"/>
      <c r="AV286" s="4"/>
      <c r="AW286" s="4"/>
      <c r="AX286" s="4"/>
      <c r="AY286" s="4"/>
      <c r="AZ286" s="4"/>
      <c r="BA286" s="4"/>
      <c r="BB286" s="4"/>
      <c r="BC286" s="4"/>
      <c r="BD286" s="86"/>
      <c r="BE286" s="86"/>
      <c r="BF286" s="86"/>
      <c r="BG286" s="86"/>
      <c r="BH286" s="86"/>
      <c r="BI286" s="4"/>
      <c r="BJ286" s="4"/>
      <c r="BK286" s="4"/>
      <c r="BL286" s="4"/>
      <c r="BM286" s="4"/>
    </row>
    <row r="287" spans="1:65" ht="12.75" customHeight="1">
      <c r="A287" s="74"/>
      <c r="B287" s="71"/>
      <c r="C287" s="74"/>
      <c r="D287" s="71"/>
      <c r="E287" s="74"/>
      <c r="F287" s="1320" t="s">
        <v>2069</v>
      </c>
      <c r="G287" s="832"/>
      <c r="H287" s="832"/>
      <c r="I287" s="832"/>
      <c r="J287" s="832"/>
      <c r="K287" s="832"/>
      <c r="L287" s="832"/>
      <c r="M287" s="832"/>
      <c r="N287" s="832"/>
      <c r="O287" s="832"/>
      <c r="P287" s="832"/>
      <c r="Q287" s="832"/>
      <c r="R287" s="832"/>
      <c r="S287" s="832"/>
      <c r="T287" s="832"/>
      <c r="U287" s="832"/>
      <c r="V287" s="832"/>
      <c r="W287" s="832"/>
      <c r="X287" s="832"/>
      <c r="Y287" s="832"/>
      <c r="Z287" s="832"/>
      <c r="AA287" s="832"/>
      <c r="AB287" s="832"/>
      <c r="AC287" s="832"/>
      <c r="AD287" s="1257"/>
      <c r="AE287" s="71"/>
      <c r="AF287" s="71"/>
      <c r="AG287" s="71"/>
      <c r="AH287" s="71"/>
      <c r="AI287" s="71"/>
      <c r="AJ287" s="74"/>
      <c r="AK287" s="74"/>
      <c r="AL287" s="74"/>
      <c r="AM287" s="74"/>
      <c r="AN287" s="397"/>
      <c r="AO287" s="84"/>
      <c r="AP287" s="73"/>
      <c r="AQ287" s="419"/>
      <c r="AR287" s="25"/>
      <c r="AS287" s="4"/>
      <c r="AT287" s="4"/>
      <c r="AU287" s="4"/>
      <c r="AV287" s="4"/>
      <c r="AW287" s="4"/>
      <c r="AX287" s="4"/>
      <c r="AY287" s="4"/>
      <c r="AZ287" s="4"/>
      <c r="BA287" s="4"/>
      <c r="BB287" s="4"/>
      <c r="BC287" s="4"/>
      <c r="BD287" s="86"/>
      <c r="BE287" s="86"/>
      <c r="BF287" s="86"/>
      <c r="BG287" s="86"/>
      <c r="BH287" s="86"/>
      <c r="BI287" s="4"/>
      <c r="BJ287" s="4"/>
      <c r="BK287" s="4"/>
      <c r="BL287" s="4"/>
      <c r="BM287" s="4"/>
    </row>
    <row r="288" spans="1:65" ht="15" customHeight="1">
      <c r="A288" s="74"/>
      <c r="B288" s="71"/>
      <c r="C288" s="74"/>
      <c r="D288" s="71"/>
      <c r="E288" s="74"/>
      <c r="F288" s="1291"/>
      <c r="G288" s="832"/>
      <c r="H288" s="832"/>
      <c r="I288" s="832"/>
      <c r="J288" s="832"/>
      <c r="K288" s="832"/>
      <c r="L288" s="832"/>
      <c r="M288" s="832"/>
      <c r="N288" s="832"/>
      <c r="O288" s="832"/>
      <c r="P288" s="832"/>
      <c r="Q288" s="832"/>
      <c r="R288" s="832"/>
      <c r="S288" s="832"/>
      <c r="T288" s="832"/>
      <c r="U288" s="832"/>
      <c r="V288" s="832"/>
      <c r="W288" s="832"/>
      <c r="X288" s="832"/>
      <c r="Y288" s="832"/>
      <c r="Z288" s="832"/>
      <c r="AA288" s="832"/>
      <c r="AB288" s="832"/>
      <c r="AC288" s="832"/>
      <c r="AD288" s="1257"/>
      <c r="AE288" s="71"/>
      <c r="AF288" s="71"/>
      <c r="AG288" s="71"/>
      <c r="AH288" s="71"/>
      <c r="AI288" s="71"/>
      <c r="AJ288" s="74"/>
      <c r="AK288" s="74"/>
      <c r="AL288" s="74"/>
      <c r="AM288" s="74"/>
      <c r="AN288" s="397"/>
      <c r="AO288" s="84"/>
      <c r="AP288" s="73"/>
      <c r="AQ288" s="419"/>
      <c r="AR288" s="25"/>
      <c r="AS288" s="4"/>
      <c r="AT288" s="4"/>
      <c r="AU288" s="4"/>
      <c r="AV288" s="4"/>
      <c r="AW288" s="4"/>
      <c r="AX288" s="4"/>
      <c r="AY288" s="4"/>
      <c r="AZ288" s="4"/>
      <c r="BA288" s="4"/>
      <c r="BB288" s="4"/>
      <c r="BC288" s="4"/>
      <c r="BD288" s="86"/>
      <c r="BE288" s="86"/>
      <c r="BF288" s="86"/>
      <c r="BG288" s="86"/>
      <c r="BH288" s="86"/>
      <c r="BI288" s="4"/>
      <c r="BJ288" s="4"/>
      <c r="BK288" s="4"/>
      <c r="BL288" s="4"/>
      <c r="BM288" s="4"/>
    </row>
    <row r="289" spans="1:65" ht="12.75" customHeight="1">
      <c r="A289" s="74"/>
      <c r="B289" s="71"/>
      <c r="C289" s="74"/>
      <c r="D289" s="71"/>
      <c r="E289" s="74"/>
      <c r="F289" s="1320" t="s">
        <v>2075</v>
      </c>
      <c r="G289" s="832"/>
      <c r="H289" s="832"/>
      <c r="I289" s="832"/>
      <c r="J289" s="832"/>
      <c r="K289" s="832"/>
      <c r="L289" s="832"/>
      <c r="M289" s="832"/>
      <c r="N289" s="832"/>
      <c r="O289" s="832"/>
      <c r="P289" s="832"/>
      <c r="Q289" s="832"/>
      <c r="R289" s="832"/>
      <c r="S289" s="832"/>
      <c r="T289" s="832"/>
      <c r="U289" s="832"/>
      <c r="V289" s="832"/>
      <c r="W289" s="832"/>
      <c r="X289" s="832"/>
      <c r="Y289" s="832"/>
      <c r="Z289" s="832"/>
      <c r="AA289" s="832"/>
      <c r="AB289" s="832"/>
      <c r="AC289" s="832"/>
      <c r="AD289" s="1257"/>
      <c r="AE289" s="71"/>
      <c r="AF289" s="71"/>
      <c r="AG289" s="71"/>
      <c r="AH289" s="71"/>
      <c r="AI289" s="71"/>
      <c r="AJ289" s="74"/>
      <c r="AK289" s="74"/>
      <c r="AL289" s="74"/>
      <c r="AM289" s="74"/>
      <c r="AN289" s="397"/>
      <c r="AO289" s="84"/>
      <c r="AP289" s="73"/>
      <c r="AQ289" s="419"/>
      <c r="AR289" s="25"/>
      <c r="AS289" s="4"/>
      <c r="AT289" s="4"/>
      <c r="AU289" s="4"/>
      <c r="AV289" s="4"/>
      <c r="AW289" s="4"/>
      <c r="AX289" s="4"/>
      <c r="AY289" s="4"/>
      <c r="AZ289" s="4"/>
      <c r="BA289" s="4"/>
      <c r="BB289" s="4"/>
      <c r="BC289" s="4"/>
      <c r="BD289" s="86"/>
      <c r="BE289" s="86"/>
      <c r="BF289" s="86"/>
      <c r="BG289" s="86"/>
      <c r="BH289" s="86"/>
      <c r="BI289" s="4"/>
      <c r="BJ289" s="4"/>
      <c r="BK289" s="4"/>
      <c r="BL289" s="4"/>
      <c r="BM289" s="4"/>
    </row>
    <row r="290" spans="1:65" ht="12.75" customHeight="1">
      <c r="A290" s="74"/>
      <c r="B290" s="71"/>
      <c r="C290" s="74"/>
      <c r="D290" s="71"/>
      <c r="E290" s="74"/>
      <c r="F290" s="1300"/>
      <c r="G290" s="1301"/>
      <c r="H290" s="1301"/>
      <c r="I290" s="1301"/>
      <c r="J290" s="1301"/>
      <c r="K290" s="1301"/>
      <c r="L290" s="1301"/>
      <c r="M290" s="1301"/>
      <c r="N290" s="1301"/>
      <c r="O290" s="1301"/>
      <c r="P290" s="1301"/>
      <c r="Q290" s="1301"/>
      <c r="R290" s="1301"/>
      <c r="S290" s="1301"/>
      <c r="T290" s="1301"/>
      <c r="U290" s="1301"/>
      <c r="V290" s="1301"/>
      <c r="W290" s="1301"/>
      <c r="X290" s="1301"/>
      <c r="Y290" s="1301"/>
      <c r="Z290" s="1301"/>
      <c r="AA290" s="1301"/>
      <c r="AB290" s="1301"/>
      <c r="AC290" s="1301"/>
      <c r="AD290" s="1302"/>
      <c r="AE290" s="71"/>
      <c r="AF290" s="71"/>
      <c r="AG290" s="71"/>
      <c r="AH290" s="71"/>
      <c r="AI290" s="71"/>
      <c r="AJ290" s="74"/>
      <c r="AK290" s="74"/>
      <c r="AL290" s="74"/>
      <c r="AM290" s="74"/>
      <c r="AN290" s="397"/>
      <c r="AO290" s="84"/>
      <c r="AP290" s="73"/>
      <c r="AQ290" s="419"/>
      <c r="AR290" s="25"/>
      <c r="AS290" s="4"/>
      <c r="AT290" s="4"/>
      <c r="AU290" s="4"/>
      <c r="AV290" s="4"/>
      <c r="AW290" s="4"/>
      <c r="AX290" s="4"/>
      <c r="AY290" s="4"/>
      <c r="AZ290" s="4"/>
      <c r="BA290" s="4"/>
      <c r="BB290" s="4"/>
      <c r="BC290" s="4"/>
      <c r="BD290" s="86"/>
      <c r="BE290" s="86"/>
      <c r="BF290" s="86"/>
      <c r="BG290" s="86"/>
      <c r="BH290" s="86"/>
      <c r="BI290" s="4"/>
      <c r="BJ290" s="4"/>
      <c r="BK290" s="4"/>
      <c r="BL290" s="4"/>
      <c r="BM290" s="4"/>
    </row>
    <row r="291" spans="1:65" ht="12.75" customHeight="1">
      <c r="A291" s="74"/>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4"/>
      <c r="AK291" s="74"/>
      <c r="AL291" s="74"/>
      <c r="AM291" s="74"/>
      <c r="AN291" s="127"/>
      <c r="AO291" s="4"/>
      <c r="AP291" s="4"/>
      <c r="AQ291" s="4"/>
      <c r="AR291" s="4"/>
      <c r="AS291" s="4"/>
      <c r="AT291" s="4"/>
      <c r="AU291" s="4"/>
      <c r="AV291" s="4"/>
      <c r="AW291" s="4"/>
      <c r="AX291" s="4"/>
      <c r="AY291" s="4"/>
      <c r="AZ291" s="4"/>
      <c r="BA291" s="4"/>
      <c r="BB291" s="4"/>
      <c r="BC291" s="4"/>
      <c r="BD291" s="86"/>
      <c r="BE291" s="86"/>
      <c r="BF291" s="86"/>
      <c r="BG291" s="86"/>
      <c r="BH291" s="86"/>
      <c r="BI291" s="4"/>
      <c r="BJ291" s="4"/>
      <c r="BK291" s="4"/>
      <c r="BL291" s="4"/>
      <c r="BM291" s="4"/>
    </row>
    <row r="292" spans="1:65" ht="12.75" customHeight="1">
      <c r="A292" s="961" t="s">
        <v>2076</v>
      </c>
      <c r="B292" s="832"/>
      <c r="C292" s="890" t="s">
        <v>299</v>
      </c>
      <c r="D292" s="891"/>
      <c r="E292" s="403"/>
      <c r="F292" s="511" t="s">
        <v>2072</v>
      </c>
      <c r="G292" s="515"/>
      <c r="H292" s="515"/>
      <c r="I292" s="515"/>
      <c r="J292" s="515"/>
      <c r="K292" s="515"/>
      <c r="L292" s="515"/>
      <c r="M292" s="515"/>
      <c r="N292" s="515"/>
      <c r="O292" s="515"/>
      <c r="P292" s="515"/>
      <c r="Q292" s="515"/>
      <c r="R292" s="515"/>
      <c r="S292" s="515"/>
      <c r="T292" s="515"/>
      <c r="U292" s="515"/>
      <c r="V292" s="515"/>
      <c r="W292" s="515"/>
      <c r="X292" s="515"/>
      <c r="Y292" s="515"/>
      <c r="Z292" s="515"/>
      <c r="AA292" s="515"/>
      <c r="AB292" s="515"/>
      <c r="AC292" s="515"/>
      <c r="AD292" s="516"/>
      <c r="AE292" s="71"/>
      <c r="AF292" s="71"/>
      <c r="AG292" s="3" t="s">
        <v>2073</v>
      </c>
      <c r="AH292" s="71"/>
      <c r="AI292" s="71"/>
      <c r="AJ292" s="829"/>
      <c r="AK292" s="74"/>
      <c r="AL292" s="74"/>
      <c r="AM292" s="74"/>
      <c r="AN292" s="127"/>
      <c r="AO292" s="4"/>
      <c r="AP292" s="4"/>
      <c r="AQ292" s="4"/>
      <c r="AR292" s="4"/>
      <c r="AS292" s="4"/>
      <c r="AT292" s="4"/>
      <c r="AU292" s="4"/>
      <c r="AV292" s="4"/>
      <c r="AW292" s="4"/>
      <c r="AX292" s="4"/>
      <c r="AY292" s="4"/>
      <c r="AZ292" s="4"/>
      <c r="BA292" s="4"/>
      <c r="BB292" s="4"/>
      <c r="BC292" s="4"/>
      <c r="BD292" s="86"/>
      <c r="BE292" s="86"/>
      <c r="BF292" s="86"/>
      <c r="BG292" s="86"/>
      <c r="BH292" s="86"/>
      <c r="BI292" s="4"/>
      <c r="BJ292" s="4"/>
      <c r="BK292" s="4"/>
      <c r="BL292" s="4"/>
      <c r="BM292" s="4"/>
    </row>
    <row r="293" spans="1:65" ht="12.75" customHeight="1">
      <c r="A293" s="11"/>
      <c r="B293" s="11"/>
      <c r="C293" s="11"/>
      <c r="D293" s="11"/>
      <c r="E293" s="403"/>
      <c r="F293" s="1320" t="s">
        <v>2077</v>
      </c>
      <c r="G293" s="832"/>
      <c r="H293" s="832"/>
      <c r="I293" s="832"/>
      <c r="J293" s="832"/>
      <c r="K293" s="832"/>
      <c r="L293" s="832"/>
      <c r="M293" s="832"/>
      <c r="N293" s="832"/>
      <c r="O293" s="832"/>
      <c r="P293" s="832"/>
      <c r="Q293" s="832"/>
      <c r="R293" s="832"/>
      <c r="S293" s="832"/>
      <c r="T293" s="832"/>
      <c r="U293" s="832"/>
      <c r="V293" s="832"/>
      <c r="W293" s="832"/>
      <c r="X293" s="832"/>
      <c r="Y293" s="832"/>
      <c r="Z293" s="832"/>
      <c r="AA293" s="832"/>
      <c r="AB293" s="832"/>
      <c r="AC293" s="832"/>
      <c r="AD293" s="1257"/>
      <c r="AE293" s="71"/>
      <c r="AF293" s="71"/>
      <c r="AG293" s="3"/>
      <c r="AH293" s="71"/>
      <c r="AI293" s="71"/>
      <c r="AJ293" s="74"/>
      <c r="AK293" s="74"/>
      <c r="AL293" s="74"/>
      <c r="AM293" s="74"/>
      <c r="AN293" s="127"/>
      <c r="AO293" s="4"/>
      <c r="AP293" s="4" t="s">
        <v>1009</v>
      </c>
      <c r="AQ293" s="4"/>
      <c r="AR293" s="4"/>
      <c r="AS293" s="4"/>
      <c r="AT293" s="4"/>
      <c r="AU293" s="4"/>
      <c r="AV293" s="4"/>
      <c r="AW293" s="4"/>
      <c r="AX293" s="4"/>
      <c r="AY293" s="4"/>
      <c r="AZ293" s="4"/>
      <c r="BA293" s="4"/>
      <c r="BB293" s="4"/>
      <c r="BC293" s="4"/>
      <c r="BD293" s="86"/>
      <c r="BE293" s="86"/>
      <c r="BF293" s="86"/>
      <c r="BG293" s="86"/>
      <c r="BH293" s="86"/>
      <c r="BI293" s="4"/>
      <c r="BJ293" s="4"/>
      <c r="BK293" s="4"/>
      <c r="BL293" s="4"/>
      <c r="BM293" s="4"/>
    </row>
    <row r="294" spans="1:65" ht="12.75" customHeight="1">
      <c r="A294" s="4"/>
      <c r="B294" s="4"/>
      <c r="C294" s="4"/>
      <c r="D294" s="4"/>
      <c r="E294" s="4"/>
      <c r="F294" s="1291"/>
      <c r="G294" s="832"/>
      <c r="H294" s="832"/>
      <c r="I294" s="832"/>
      <c r="J294" s="832"/>
      <c r="K294" s="832"/>
      <c r="L294" s="832"/>
      <c r="M294" s="832"/>
      <c r="N294" s="832"/>
      <c r="O294" s="832"/>
      <c r="P294" s="832"/>
      <c r="Q294" s="832"/>
      <c r="R294" s="832"/>
      <c r="S294" s="832"/>
      <c r="T294" s="832"/>
      <c r="U294" s="832"/>
      <c r="V294" s="832"/>
      <c r="W294" s="832"/>
      <c r="X294" s="832"/>
      <c r="Y294" s="832"/>
      <c r="Z294" s="832"/>
      <c r="AA294" s="832"/>
      <c r="AB294" s="832"/>
      <c r="AC294" s="832"/>
      <c r="AD294" s="1257"/>
      <c r="AE294" s="71"/>
      <c r="AF294" s="71"/>
      <c r="AG294" s="4"/>
      <c r="AH294" s="71"/>
      <c r="AI294" s="71"/>
      <c r="AJ294" s="74"/>
      <c r="AK294" s="74"/>
      <c r="AL294" s="74"/>
      <c r="AM294" s="74"/>
      <c r="AN294" s="127"/>
      <c r="AO294" s="4"/>
      <c r="AP294" s="4" t="s">
        <v>2078</v>
      </c>
      <c r="AQ294" s="4"/>
      <c r="AR294" s="4"/>
      <c r="AS294" s="4"/>
      <c r="AT294" s="4"/>
      <c r="AU294" s="4"/>
      <c r="AV294" s="4"/>
      <c r="AW294" s="4"/>
      <c r="AX294" s="4"/>
      <c r="AY294" s="4"/>
      <c r="AZ294" s="4"/>
      <c r="BA294" s="4"/>
      <c r="BB294" s="4"/>
      <c r="BC294" s="4"/>
      <c r="BD294" s="86"/>
      <c r="BE294" s="86"/>
      <c r="BF294" s="86"/>
      <c r="BG294" s="86"/>
      <c r="BH294" s="86"/>
      <c r="BI294" s="4"/>
      <c r="BJ294" s="4"/>
      <c r="BK294" s="4"/>
      <c r="BL294" s="4"/>
      <c r="BM294" s="4"/>
    </row>
    <row r="295" spans="1:65" ht="12.75" customHeight="1">
      <c r="A295" s="74"/>
      <c r="B295" s="71"/>
      <c r="C295" s="11"/>
      <c r="D295" s="11"/>
      <c r="E295" s="403"/>
      <c r="F295" s="517" t="s">
        <v>2079</v>
      </c>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518"/>
      <c r="AE295" s="71"/>
      <c r="AF295" s="71"/>
      <c r="AG295" s="3"/>
      <c r="AH295" s="71"/>
      <c r="AI295" s="71"/>
      <c r="AJ295" s="74"/>
      <c r="AK295" s="74"/>
      <c r="AL295" s="74"/>
      <c r="AM295" s="74"/>
      <c r="AN295" s="127"/>
      <c r="AO295" s="4"/>
      <c r="AP295" s="4" t="s">
        <v>2080</v>
      </c>
      <c r="AQ295" s="4"/>
      <c r="AR295" s="4"/>
      <c r="AS295" s="4"/>
      <c r="AT295" s="4"/>
      <c r="AU295" s="4"/>
      <c r="AV295" s="4"/>
      <c r="AW295" s="4"/>
      <c r="AX295" s="4"/>
      <c r="AY295" s="4"/>
      <c r="AZ295" s="4"/>
      <c r="BA295" s="4"/>
      <c r="BB295" s="4"/>
      <c r="BC295" s="4"/>
      <c r="BD295" s="86"/>
      <c r="BE295" s="86"/>
      <c r="BF295" s="86"/>
      <c r="BG295" s="86"/>
      <c r="BH295" s="86"/>
      <c r="BI295" s="4"/>
      <c r="BJ295" s="4"/>
      <c r="BK295" s="4"/>
      <c r="BL295" s="4"/>
      <c r="BM295" s="4"/>
    </row>
    <row r="296" spans="1:65" ht="12.75" customHeight="1">
      <c r="A296" s="74"/>
      <c r="B296" s="71"/>
      <c r="C296" s="11"/>
      <c r="D296" s="11"/>
      <c r="E296" s="403"/>
      <c r="F296" s="517"/>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518"/>
      <c r="AE296" s="71"/>
      <c r="AF296" s="71"/>
      <c r="AG296" s="3"/>
      <c r="AH296" s="71"/>
      <c r="AI296" s="71"/>
      <c r="AJ296" s="74"/>
      <c r="AK296" s="74"/>
      <c r="AL296" s="74"/>
      <c r="AM296" s="74"/>
      <c r="AN296" s="127"/>
      <c r="AO296" s="4"/>
      <c r="AP296" s="4" t="s">
        <v>2081</v>
      </c>
      <c r="AQ296" s="4"/>
      <c r="AR296" s="4"/>
      <c r="AS296" s="4"/>
      <c r="AT296" s="4"/>
      <c r="AU296" s="4"/>
      <c r="AV296" s="4"/>
      <c r="AW296" s="4"/>
      <c r="AX296" s="4"/>
      <c r="AY296" s="4"/>
      <c r="AZ296" s="4"/>
      <c r="BA296" s="4"/>
      <c r="BB296" s="4"/>
      <c r="BC296" s="4"/>
      <c r="BD296" s="86"/>
      <c r="BE296" s="86"/>
      <c r="BF296" s="86"/>
      <c r="BG296" s="86"/>
      <c r="BH296" s="86"/>
      <c r="BI296" s="4"/>
      <c r="BJ296" s="4"/>
      <c r="BK296" s="4"/>
      <c r="BL296" s="4"/>
      <c r="BM296" s="4"/>
    </row>
    <row r="297" spans="1:65" ht="12.75" customHeight="1">
      <c r="A297" s="74"/>
      <c r="B297" s="71"/>
      <c r="C297" s="11"/>
      <c r="D297" s="11"/>
      <c r="E297" s="403"/>
      <c r="F297" s="517"/>
      <c r="G297" s="6"/>
      <c r="H297" s="6"/>
      <c r="I297" s="6"/>
      <c r="J297" s="6"/>
      <c r="K297" s="6"/>
      <c r="L297" s="6"/>
      <c r="M297" s="6"/>
      <c r="N297" s="6"/>
      <c r="O297" s="6"/>
      <c r="P297" s="6"/>
      <c r="Q297" s="6"/>
      <c r="R297" s="6"/>
      <c r="S297" s="6"/>
      <c r="T297" s="6"/>
      <c r="U297" s="6"/>
      <c r="V297" s="6"/>
      <c r="W297" s="6"/>
      <c r="X297" s="6"/>
      <c r="Y297" s="6"/>
      <c r="Z297" s="6"/>
      <c r="AA297" s="6"/>
      <c r="AB297" s="6"/>
      <c r="AC297" s="6"/>
      <c r="AD297" s="433"/>
      <c r="AE297" s="71"/>
      <c r="AF297" s="71"/>
      <c r="AG297" s="3"/>
      <c r="AH297" s="71"/>
      <c r="AI297" s="71"/>
      <c r="AJ297" s="74"/>
      <c r="AK297" s="74"/>
      <c r="AL297" s="74"/>
      <c r="AM297" s="74"/>
      <c r="AN297" s="127"/>
      <c r="AO297" s="4"/>
      <c r="AP297" s="84"/>
      <c r="AQ297" s="4"/>
      <c r="AR297" s="4"/>
      <c r="AS297" s="4"/>
      <c r="AT297" s="4"/>
      <c r="AU297" s="4"/>
      <c r="AV297" s="4"/>
      <c r="AW297" s="4"/>
      <c r="AX297" s="4"/>
      <c r="AY297" s="4"/>
      <c r="AZ297" s="4"/>
      <c r="BA297" s="4"/>
      <c r="BB297" s="4"/>
      <c r="BC297" s="4"/>
      <c r="BD297" s="86"/>
      <c r="BE297" s="86"/>
      <c r="BF297" s="86"/>
      <c r="BG297" s="86"/>
      <c r="BH297" s="86"/>
      <c r="BI297" s="4"/>
      <c r="BJ297" s="4"/>
      <c r="BK297" s="4"/>
      <c r="BL297" s="4"/>
      <c r="BM297" s="4"/>
    </row>
    <row r="298" spans="1:65" ht="12.75" customHeight="1">
      <c r="A298" s="74"/>
      <c r="B298" s="71"/>
      <c r="C298" s="11"/>
      <c r="D298" s="11"/>
      <c r="E298" s="403"/>
      <c r="F298" s="1347" t="s">
        <v>1009</v>
      </c>
      <c r="G298" s="840"/>
      <c r="H298" s="840"/>
      <c r="I298" s="840"/>
      <c r="J298" s="840"/>
      <c r="K298" s="840"/>
      <c r="L298" s="840"/>
      <c r="M298" s="840"/>
      <c r="N298" s="840"/>
      <c r="O298" s="840"/>
      <c r="P298" s="840"/>
      <c r="Q298" s="840"/>
      <c r="R298" s="840"/>
      <c r="S298" s="840"/>
      <c r="T298" s="840"/>
      <c r="U298" s="840"/>
      <c r="V298" s="840"/>
      <c r="W298" s="840"/>
      <c r="X298" s="840"/>
      <c r="Y298" s="840"/>
      <c r="Z298" s="840"/>
      <c r="AA298" s="840"/>
      <c r="AB298" s="840"/>
      <c r="AC298" s="840"/>
      <c r="AD298" s="1348"/>
      <c r="AE298" s="6"/>
      <c r="AF298" s="6"/>
      <c r="AG298" s="6"/>
      <c r="AH298" s="6"/>
      <c r="AI298" s="6"/>
      <c r="AJ298" s="6"/>
      <c r="AK298" s="6"/>
      <c r="AL298" s="74"/>
      <c r="AM298" s="74"/>
      <c r="AN298" s="127"/>
      <c r="AO298" s="4"/>
      <c r="AP298" s="84"/>
      <c r="AQ298" s="4"/>
      <c r="AR298" s="4"/>
      <c r="AS298" s="4"/>
      <c r="AT298" s="4"/>
      <c r="AU298" s="4"/>
      <c r="AV298" s="4"/>
      <c r="AW298" s="4"/>
      <c r="AX298" s="4"/>
      <c r="AY298" s="4"/>
      <c r="AZ298" s="4"/>
      <c r="BA298" s="4"/>
      <c r="BB298" s="4"/>
      <c r="BC298" s="4"/>
      <c r="BD298" s="86"/>
      <c r="BE298" s="86"/>
      <c r="BF298" s="86"/>
      <c r="BG298" s="86"/>
      <c r="BH298" s="86"/>
      <c r="BI298" s="4"/>
      <c r="BJ298" s="4"/>
      <c r="BK298" s="4"/>
      <c r="BL298" s="4"/>
      <c r="BM298" s="4"/>
    </row>
    <row r="299" spans="1:65" ht="12.75" customHeight="1">
      <c r="A299" s="74"/>
      <c r="B299" s="71"/>
      <c r="C299" s="11"/>
      <c r="D299" s="11"/>
      <c r="E299" s="403"/>
      <c r="F299" s="1291"/>
      <c r="G299" s="832"/>
      <c r="H299" s="832"/>
      <c r="I299" s="832"/>
      <c r="J299" s="832"/>
      <c r="K299" s="832"/>
      <c r="L299" s="832"/>
      <c r="M299" s="832"/>
      <c r="N299" s="832"/>
      <c r="O299" s="832"/>
      <c r="P299" s="832"/>
      <c r="Q299" s="832"/>
      <c r="R299" s="832"/>
      <c r="S299" s="832"/>
      <c r="T299" s="832"/>
      <c r="U299" s="832"/>
      <c r="V299" s="832"/>
      <c r="W299" s="832"/>
      <c r="X299" s="832"/>
      <c r="Y299" s="832"/>
      <c r="Z299" s="832"/>
      <c r="AA299" s="832"/>
      <c r="AB299" s="832"/>
      <c r="AC299" s="832"/>
      <c r="AD299" s="1257"/>
      <c r="AE299" s="71"/>
      <c r="AF299" s="71"/>
      <c r="AG299" s="3"/>
      <c r="AH299" s="71"/>
      <c r="AI299" s="71"/>
      <c r="AJ299" s="74"/>
      <c r="AK299" s="74"/>
      <c r="AL299" s="74"/>
      <c r="AM299" s="74"/>
      <c r="AN299" s="127"/>
      <c r="AO299" s="4"/>
      <c r="AP299" s="84"/>
      <c r="AQ299" s="4"/>
      <c r="AR299" s="4"/>
      <c r="AS299" s="4"/>
      <c r="AT299" s="4"/>
      <c r="AU299" s="4"/>
      <c r="AV299" s="4"/>
      <c r="AW299" s="4"/>
      <c r="AX299" s="4"/>
      <c r="AY299" s="4"/>
      <c r="AZ299" s="4"/>
      <c r="BA299" s="4"/>
      <c r="BB299" s="4"/>
      <c r="BC299" s="4"/>
      <c r="BD299" s="86"/>
      <c r="BE299" s="86"/>
      <c r="BF299" s="86"/>
      <c r="BG299" s="86"/>
      <c r="BH299" s="86"/>
      <c r="BI299" s="4"/>
      <c r="BJ299" s="4"/>
      <c r="BK299" s="4"/>
      <c r="BL299" s="4"/>
      <c r="BM299" s="4"/>
    </row>
    <row r="300" spans="1:65" ht="12.75" customHeight="1">
      <c r="A300" s="74"/>
      <c r="B300" s="71"/>
      <c r="C300" s="11"/>
      <c r="D300" s="11"/>
      <c r="E300" s="403"/>
      <c r="F300" s="1291"/>
      <c r="G300" s="832"/>
      <c r="H300" s="832"/>
      <c r="I300" s="832"/>
      <c r="J300" s="832"/>
      <c r="K300" s="832"/>
      <c r="L300" s="832"/>
      <c r="M300" s="832"/>
      <c r="N300" s="832"/>
      <c r="O300" s="832"/>
      <c r="P300" s="832"/>
      <c r="Q300" s="832"/>
      <c r="R300" s="832"/>
      <c r="S300" s="832"/>
      <c r="T300" s="832"/>
      <c r="U300" s="832"/>
      <c r="V300" s="832"/>
      <c r="W300" s="832"/>
      <c r="X300" s="832"/>
      <c r="Y300" s="832"/>
      <c r="Z300" s="832"/>
      <c r="AA300" s="832"/>
      <c r="AB300" s="832"/>
      <c r="AC300" s="832"/>
      <c r="AD300" s="1257"/>
      <c r="AE300" s="71"/>
      <c r="AF300" s="71"/>
      <c r="AG300" s="3"/>
      <c r="AH300" s="71"/>
      <c r="AI300" s="71"/>
      <c r="AJ300" s="74"/>
      <c r="AK300" s="74"/>
      <c r="AL300" s="74"/>
      <c r="AM300" s="74"/>
      <c r="AN300" s="127"/>
      <c r="AO300" s="4"/>
      <c r="AP300" s="84"/>
      <c r="AQ300" s="4"/>
      <c r="AR300" s="4"/>
      <c r="AS300" s="4"/>
      <c r="AT300" s="4"/>
      <c r="AU300" s="4"/>
      <c r="AV300" s="4"/>
      <c r="AW300" s="4"/>
      <c r="AX300" s="4"/>
      <c r="AY300" s="4"/>
      <c r="AZ300" s="4"/>
      <c r="BA300" s="4"/>
      <c r="BB300" s="4"/>
      <c r="BC300" s="4"/>
      <c r="BD300" s="86"/>
      <c r="BE300" s="86"/>
      <c r="BF300" s="86"/>
      <c r="BG300" s="86"/>
      <c r="BH300" s="86"/>
      <c r="BI300" s="4"/>
      <c r="BJ300" s="4"/>
      <c r="BK300" s="4"/>
      <c r="BL300" s="4"/>
      <c r="BM300" s="4"/>
    </row>
    <row r="301" spans="1:65" ht="12.75" customHeight="1">
      <c r="A301" s="74"/>
      <c r="B301" s="71"/>
      <c r="C301" s="11"/>
      <c r="D301" s="11"/>
      <c r="E301" s="403"/>
      <c r="F301" s="1291"/>
      <c r="G301" s="832"/>
      <c r="H301" s="832"/>
      <c r="I301" s="832"/>
      <c r="J301" s="832"/>
      <c r="K301" s="832"/>
      <c r="L301" s="832"/>
      <c r="M301" s="832"/>
      <c r="N301" s="832"/>
      <c r="O301" s="832"/>
      <c r="P301" s="832"/>
      <c r="Q301" s="832"/>
      <c r="R301" s="832"/>
      <c r="S301" s="832"/>
      <c r="T301" s="832"/>
      <c r="U301" s="832"/>
      <c r="V301" s="832"/>
      <c r="W301" s="832"/>
      <c r="X301" s="832"/>
      <c r="Y301" s="832"/>
      <c r="Z301" s="832"/>
      <c r="AA301" s="832"/>
      <c r="AB301" s="832"/>
      <c r="AC301" s="832"/>
      <c r="AD301" s="1257"/>
      <c r="AE301" s="71"/>
      <c r="AF301" s="71"/>
      <c r="AG301" s="3"/>
      <c r="AH301" s="71"/>
      <c r="AI301" s="71"/>
      <c r="AJ301" s="74"/>
      <c r="AK301" s="74"/>
      <c r="AL301" s="74"/>
      <c r="AM301" s="74"/>
      <c r="AN301" s="127"/>
      <c r="AO301" s="4"/>
      <c r="AP301" s="84"/>
      <c r="AQ301" s="4"/>
      <c r="AR301" s="4"/>
      <c r="AS301" s="4"/>
      <c r="AT301" s="4"/>
      <c r="AU301" s="4"/>
      <c r="AV301" s="4"/>
      <c r="AW301" s="4"/>
      <c r="AX301" s="4"/>
      <c r="AY301" s="4"/>
      <c r="AZ301" s="4"/>
      <c r="BA301" s="4"/>
      <c r="BB301" s="4"/>
      <c r="BC301" s="4"/>
      <c r="BD301" s="86"/>
      <c r="BE301" s="86"/>
      <c r="BF301" s="86"/>
      <c r="BG301" s="86"/>
      <c r="BH301" s="86"/>
      <c r="BI301" s="4"/>
      <c r="BJ301" s="4"/>
      <c r="BK301" s="4"/>
      <c r="BL301" s="4"/>
      <c r="BM301" s="4"/>
    </row>
    <row r="302" spans="1:65" ht="12.75" customHeight="1">
      <c r="A302" s="74"/>
      <c r="B302" s="71"/>
      <c r="C302" s="11"/>
      <c r="D302" s="11"/>
      <c r="E302" s="403"/>
      <c r="F302" s="1349"/>
      <c r="G302" s="893"/>
      <c r="H302" s="893"/>
      <c r="I302" s="893"/>
      <c r="J302" s="893"/>
      <c r="K302" s="893"/>
      <c r="L302" s="893"/>
      <c r="M302" s="893"/>
      <c r="N302" s="893"/>
      <c r="O302" s="893"/>
      <c r="P302" s="893"/>
      <c r="Q302" s="893"/>
      <c r="R302" s="893"/>
      <c r="S302" s="893"/>
      <c r="T302" s="893"/>
      <c r="U302" s="893"/>
      <c r="V302" s="893"/>
      <c r="W302" s="893"/>
      <c r="X302" s="893"/>
      <c r="Y302" s="893"/>
      <c r="Z302" s="893"/>
      <c r="AA302" s="893"/>
      <c r="AB302" s="893"/>
      <c r="AC302" s="893"/>
      <c r="AD302" s="1350"/>
      <c r="AE302" s="71"/>
      <c r="AF302" s="71"/>
      <c r="AG302" s="3"/>
      <c r="AH302" s="71"/>
      <c r="AI302" s="71"/>
      <c r="AJ302" s="74"/>
      <c r="AK302" s="74"/>
      <c r="AL302" s="74"/>
      <c r="AM302" s="74"/>
      <c r="AN302" s="127"/>
      <c r="AO302" s="4"/>
      <c r="AP302" s="84"/>
      <c r="AQ302" s="4"/>
      <c r="AR302" s="4"/>
      <c r="AS302" s="4"/>
      <c r="AT302" s="4"/>
      <c r="AU302" s="4"/>
      <c r="AV302" s="4"/>
      <c r="AW302" s="4"/>
      <c r="AX302" s="4"/>
      <c r="AY302" s="4"/>
      <c r="AZ302" s="4"/>
      <c r="BA302" s="4"/>
      <c r="BB302" s="4"/>
      <c r="BC302" s="4"/>
      <c r="BD302" s="86"/>
      <c r="BE302" s="86"/>
      <c r="BF302" s="86"/>
      <c r="BG302" s="86"/>
      <c r="BH302" s="86"/>
      <c r="BI302" s="4"/>
      <c r="BJ302" s="4"/>
      <c r="BK302" s="4"/>
      <c r="BL302" s="4"/>
      <c r="BM302" s="4"/>
    </row>
    <row r="303" spans="1:65" ht="12.75" customHeight="1">
      <c r="A303" s="74"/>
      <c r="B303" s="71"/>
      <c r="C303" s="11"/>
      <c r="D303" s="11"/>
      <c r="E303" s="403"/>
      <c r="F303" s="431"/>
      <c r="G303" s="6"/>
      <c r="H303" s="6"/>
      <c r="I303" s="6"/>
      <c r="J303" s="6"/>
      <c r="K303" s="6"/>
      <c r="L303" s="6"/>
      <c r="M303" s="6"/>
      <c r="N303" s="6"/>
      <c r="O303" s="6"/>
      <c r="P303" s="6"/>
      <c r="Q303" s="6"/>
      <c r="R303" s="6"/>
      <c r="S303" s="6"/>
      <c r="T303" s="6"/>
      <c r="U303" s="6"/>
      <c r="V303" s="6"/>
      <c r="W303" s="6"/>
      <c r="X303" s="6"/>
      <c r="Y303" s="6"/>
      <c r="Z303" s="6"/>
      <c r="AA303" s="6"/>
      <c r="AB303" s="6"/>
      <c r="AC303" s="6"/>
      <c r="AD303" s="433"/>
      <c r="AE303" s="71"/>
      <c r="AF303" s="71"/>
      <c r="AG303" s="3"/>
      <c r="AH303" s="71"/>
      <c r="AI303" s="71"/>
      <c r="AJ303" s="74"/>
      <c r="AK303" s="74"/>
      <c r="AL303" s="74"/>
      <c r="AM303" s="74"/>
      <c r="AN303" s="127"/>
      <c r="AO303" s="4"/>
      <c r="AP303" s="84"/>
      <c r="AQ303" s="4"/>
      <c r="AR303" s="4"/>
      <c r="AS303" s="4"/>
      <c r="AT303" s="4"/>
      <c r="AU303" s="4"/>
      <c r="AV303" s="4"/>
      <c r="AW303" s="4"/>
      <c r="AX303" s="4"/>
      <c r="AY303" s="4"/>
      <c r="AZ303" s="4"/>
      <c r="BA303" s="4"/>
      <c r="BB303" s="4"/>
      <c r="BC303" s="4"/>
      <c r="BD303" s="86"/>
      <c r="BE303" s="86"/>
      <c r="BF303" s="86"/>
      <c r="BG303" s="86"/>
      <c r="BH303" s="86"/>
      <c r="BI303" s="4"/>
      <c r="BJ303" s="4"/>
      <c r="BK303" s="4"/>
      <c r="BL303" s="4"/>
      <c r="BM303" s="4"/>
    </row>
    <row r="304" spans="1:65" ht="12.75" customHeight="1">
      <c r="A304" s="74"/>
      <c r="B304" s="71"/>
      <c r="C304" s="11"/>
      <c r="D304" s="11"/>
      <c r="E304" s="403"/>
      <c r="F304" s="519" t="s">
        <v>2082</v>
      </c>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520"/>
      <c r="AE304" s="71"/>
      <c r="AF304" s="71"/>
      <c r="AG304" s="3"/>
      <c r="AH304" s="71"/>
      <c r="AI304" s="71"/>
      <c r="AJ304" s="74"/>
      <c r="AK304" s="74"/>
      <c r="AL304" s="74"/>
      <c r="AM304" s="74"/>
      <c r="AN304" s="127"/>
      <c r="AO304" s="4"/>
      <c r="AP304" s="84"/>
      <c r="AQ304" s="4"/>
      <c r="AR304" s="4"/>
      <c r="AS304" s="4"/>
      <c r="AT304" s="4"/>
      <c r="AU304" s="4"/>
      <c r="AV304" s="4"/>
      <c r="AW304" s="4"/>
      <c r="AX304" s="4"/>
      <c r="AY304" s="4"/>
      <c r="AZ304" s="4"/>
      <c r="BA304" s="4"/>
      <c r="BB304" s="4"/>
      <c r="BC304" s="4"/>
      <c r="BD304" s="86"/>
      <c r="BE304" s="86"/>
      <c r="BF304" s="86"/>
      <c r="BG304" s="86"/>
      <c r="BH304" s="86"/>
      <c r="BI304" s="4"/>
      <c r="BJ304" s="4"/>
      <c r="BK304" s="4"/>
      <c r="BL304" s="4"/>
      <c r="BM304" s="4"/>
    </row>
    <row r="305" spans="1:65" ht="12.75" customHeight="1">
      <c r="A305" s="74"/>
      <c r="B305" s="71"/>
      <c r="C305" s="11"/>
      <c r="D305" s="11"/>
      <c r="E305" s="403"/>
      <c r="F305" s="519"/>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520"/>
      <c r="AE305" s="71"/>
      <c r="AF305" s="71"/>
      <c r="AG305" s="3"/>
      <c r="AH305" s="71"/>
      <c r="AI305" s="71"/>
      <c r="AJ305" s="74"/>
      <c r="AK305" s="74"/>
      <c r="AL305" s="74"/>
      <c r="AM305" s="74"/>
      <c r="AN305" s="127"/>
      <c r="AO305" s="4"/>
      <c r="AP305" s="4" t="s">
        <v>1009</v>
      </c>
      <c r="AQ305" s="4"/>
      <c r="AR305" s="4"/>
      <c r="AS305" s="4"/>
      <c r="AT305" s="4"/>
      <c r="AU305" s="4"/>
      <c r="AV305" s="4"/>
      <c r="AW305" s="4"/>
      <c r="AX305" s="4"/>
      <c r="AY305" s="4"/>
      <c r="AZ305" s="4"/>
      <c r="BA305" s="4"/>
      <c r="BB305" s="4"/>
      <c r="BC305" s="4"/>
      <c r="BD305" s="86"/>
      <c r="BE305" s="86"/>
      <c r="BF305" s="86"/>
      <c r="BG305" s="86"/>
      <c r="BH305" s="86"/>
      <c r="BI305" s="4"/>
      <c r="BJ305" s="4"/>
      <c r="BK305" s="4"/>
      <c r="BL305" s="4"/>
      <c r="BM305" s="4"/>
    </row>
    <row r="306" spans="1:65" ht="12.75" customHeight="1">
      <c r="A306" s="74"/>
      <c r="B306" s="71"/>
      <c r="C306" s="11"/>
      <c r="D306" s="11"/>
      <c r="E306" s="403"/>
      <c r="F306" s="426"/>
      <c r="G306" s="423" t="s">
        <v>21</v>
      </c>
      <c r="H306" s="423"/>
      <c r="I306" s="1062" t="s">
        <v>1009</v>
      </c>
      <c r="J306" s="840"/>
      <c r="K306" s="840"/>
      <c r="L306" s="840"/>
      <c r="M306" s="840"/>
      <c r="N306" s="840"/>
      <c r="O306" s="840"/>
      <c r="P306" s="840"/>
      <c r="Q306" s="840"/>
      <c r="R306" s="840"/>
      <c r="S306" s="840"/>
      <c r="T306" s="840"/>
      <c r="U306" s="840"/>
      <c r="V306" s="840"/>
      <c r="W306" s="840"/>
      <c r="X306" s="840"/>
      <c r="Y306" s="840"/>
      <c r="Z306" s="840"/>
      <c r="AA306" s="840"/>
      <c r="AB306" s="840"/>
      <c r="AC306" s="840"/>
      <c r="AD306" s="1348"/>
      <c r="AE306" s="71"/>
      <c r="AF306" s="71"/>
      <c r="AG306" s="3"/>
      <c r="AH306" s="71"/>
      <c r="AI306" s="71"/>
      <c r="AJ306" s="74"/>
      <c r="AK306" s="74"/>
      <c r="AL306" s="74"/>
      <c r="AM306" s="74"/>
      <c r="AN306" s="127"/>
      <c r="AO306" s="4"/>
      <c r="AP306" s="4" t="s">
        <v>2083</v>
      </c>
      <c r="AQ306" s="4"/>
      <c r="AR306" s="4"/>
      <c r="AS306" s="4"/>
      <c r="AT306" s="4"/>
      <c r="AU306" s="4"/>
      <c r="AV306" s="4"/>
      <c r="AW306" s="4"/>
      <c r="AX306" s="4"/>
      <c r="AY306" s="4"/>
      <c r="AZ306" s="4"/>
      <c r="BA306" s="4"/>
      <c r="BB306" s="4"/>
      <c r="BC306" s="4"/>
      <c r="BD306" s="86"/>
      <c r="BE306" s="86"/>
      <c r="BF306" s="86"/>
      <c r="BG306" s="86"/>
      <c r="BH306" s="86"/>
      <c r="BI306" s="4"/>
      <c r="BJ306" s="4"/>
      <c r="BK306" s="4"/>
      <c r="BL306" s="4"/>
      <c r="BM306" s="4"/>
    </row>
    <row r="307" spans="1:65" ht="12.75" customHeight="1">
      <c r="A307" s="74"/>
      <c r="B307" s="71"/>
      <c r="C307" s="11"/>
      <c r="D307" s="11"/>
      <c r="E307" s="403"/>
      <c r="F307" s="426"/>
      <c r="G307" s="423"/>
      <c r="H307" s="423"/>
      <c r="I307" s="999"/>
      <c r="J307" s="832"/>
      <c r="K307" s="832"/>
      <c r="L307" s="832"/>
      <c r="M307" s="832"/>
      <c r="N307" s="832"/>
      <c r="O307" s="832"/>
      <c r="P307" s="832"/>
      <c r="Q307" s="832"/>
      <c r="R307" s="832"/>
      <c r="S307" s="832"/>
      <c r="T307" s="832"/>
      <c r="U307" s="832"/>
      <c r="V307" s="832"/>
      <c r="W307" s="832"/>
      <c r="X307" s="832"/>
      <c r="Y307" s="832"/>
      <c r="Z307" s="832"/>
      <c r="AA307" s="832"/>
      <c r="AB307" s="832"/>
      <c r="AC307" s="832"/>
      <c r="AD307" s="1257"/>
      <c r="AE307" s="71"/>
      <c r="AF307" s="71"/>
      <c r="AG307" s="3"/>
      <c r="AH307" s="71"/>
      <c r="AI307" s="71"/>
      <c r="AJ307" s="74"/>
      <c r="AK307" s="74"/>
      <c r="AL307" s="74"/>
      <c r="AM307" s="74"/>
      <c r="AN307" s="127"/>
      <c r="AO307" s="4"/>
      <c r="AP307" s="4" t="s">
        <v>2084</v>
      </c>
      <c r="AQ307" s="4"/>
      <c r="AR307" s="4"/>
      <c r="AS307" s="4"/>
      <c r="AT307" s="4"/>
      <c r="AU307" s="4"/>
      <c r="AV307" s="4"/>
      <c r="AW307" s="4"/>
      <c r="AX307" s="4"/>
      <c r="AY307" s="4"/>
      <c r="AZ307" s="4"/>
      <c r="BA307" s="4"/>
      <c r="BB307" s="4"/>
      <c r="BC307" s="4"/>
      <c r="BD307" s="86"/>
      <c r="BE307" s="86"/>
      <c r="BF307" s="86"/>
      <c r="BG307" s="86"/>
      <c r="BH307" s="86"/>
      <c r="BI307" s="4"/>
      <c r="BJ307" s="4"/>
      <c r="BK307" s="4"/>
      <c r="BL307" s="4"/>
      <c r="BM307" s="4"/>
    </row>
    <row r="308" spans="1:65" ht="12.75" customHeight="1">
      <c r="A308" s="74"/>
      <c r="B308" s="71"/>
      <c r="C308" s="11"/>
      <c r="D308" s="11"/>
      <c r="E308" s="403"/>
      <c r="F308" s="426"/>
      <c r="G308" s="423"/>
      <c r="H308" s="423"/>
      <c r="I308" s="999"/>
      <c r="J308" s="832"/>
      <c r="K308" s="832"/>
      <c r="L308" s="832"/>
      <c r="M308" s="832"/>
      <c r="N308" s="832"/>
      <c r="O308" s="832"/>
      <c r="P308" s="832"/>
      <c r="Q308" s="832"/>
      <c r="R308" s="832"/>
      <c r="S308" s="832"/>
      <c r="T308" s="832"/>
      <c r="U308" s="832"/>
      <c r="V308" s="832"/>
      <c r="W308" s="832"/>
      <c r="X308" s="832"/>
      <c r="Y308" s="832"/>
      <c r="Z308" s="832"/>
      <c r="AA308" s="832"/>
      <c r="AB308" s="832"/>
      <c r="AC308" s="832"/>
      <c r="AD308" s="1257"/>
      <c r="AE308" s="71"/>
      <c r="AF308" s="71"/>
      <c r="AG308" s="3"/>
      <c r="AH308" s="71"/>
      <c r="AI308" s="71"/>
      <c r="AJ308" s="74"/>
      <c r="AK308" s="74"/>
      <c r="AL308" s="74"/>
      <c r="AM308" s="74"/>
      <c r="AN308" s="127"/>
      <c r="AO308" s="4"/>
      <c r="AP308" s="4" t="s">
        <v>2085</v>
      </c>
      <c r="AQ308" s="4"/>
      <c r="AR308" s="4"/>
      <c r="AS308" s="4"/>
      <c r="AT308" s="4"/>
      <c r="AU308" s="4"/>
      <c r="AV308" s="4"/>
      <c r="AW308" s="4"/>
      <c r="AX308" s="4"/>
      <c r="AY308" s="4"/>
      <c r="AZ308" s="4"/>
      <c r="BA308" s="4"/>
      <c r="BB308" s="4"/>
      <c r="BC308" s="4"/>
      <c r="BD308" s="86"/>
      <c r="BE308" s="86"/>
      <c r="BF308" s="86"/>
      <c r="BG308" s="86"/>
      <c r="BH308" s="86"/>
      <c r="BI308" s="4"/>
      <c r="BJ308" s="4"/>
      <c r="BK308" s="4"/>
      <c r="BL308" s="4"/>
      <c r="BM308" s="4"/>
    </row>
    <row r="309" spans="1:65" ht="12.75" customHeight="1">
      <c r="A309" s="74"/>
      <c r="B309" s="71"/>
      <c r="C309" s="11"/>
      <c r="D309" s="11"/>
      <c r="E309" s="403"/>
      <c r="F309" s="519"/>
      <c r="G309" s="71"/>
      <c r="H309" s="71"/>
      <c r="I309" s="1017"/>
      <c r="J309" s="893"/>
      <c r="K309" s="893"/>
      <c r="L309" s="893"/>
      <c r="M309" s="893"/>
      <c r="N309" s="893"/>
      <c r="O309" s="893"/>
      <c r="P309" s="893"/>
      <c r="Q309" s="893"/>
      <c r="R309" s="893"/>
      <c r="S309" s="893"/>
      <c r="T309" s="893"/>
      <c r="U309" s="893"/>
      <c r="V309" s="893"/>
      <c r="W309" s="893"/>
      <c r="X309" s="893"/>
      <c r="Y309" s="893"/>
      <c r="Z309" s="893"/>
      <c r="AA309" s="893"/>
      <c r="AB309" s="893"/>
      <c r="AC309" s="893"/>
      <c r="AD309" s="1350"/>
      <c r="AE309" s="71"/>
      <c r="AF309" s="71"/>
      <c r="AG309" s="3"/>
      <c r="AH309" s="71"/>
      <c r="AI309" s="71"/>
      <c r="AJ309" s="74"/>
      <c r="AK309" s="74"/>
      <c r="AL309" s="74"/>
      <c r="AM309" s="74"/>
      <c r="AN309" s="127"/>
      <c r="AO309" s="4"/>
      <c r="AP309" s="4" t="s">
        <v>2086</v>
      </c>
      <c r="AQ309" s="4"/>
      <c r="AR309" s="4"/>
      <c r="AS309" s="4"/>
      <c r="AT309" s="4"/>
      <c r="AU309" s="4"/>
      <c r="AV309" s="4"/>
      <c r="AW309" s="4"/>
      <c r="AX309" s="4"/>
      <c r="AY309" s="4"/>
      <c r="AZ309" s="4"/>
      <c r="BA309" s="4"/>
      <c r="BB309" s="4"/>
      <c r="BC309" s="4"/>
      <c r="BD309" s="86"/>
      <c r="BE309" s="86"/>
      <c r="BF309" s="86"/>
      <c r="BG309" s="86"/>
      <c r="BH309" s="86"/>
      <c r="BI309" s="4"/>
      <c r="BJ309" s="4"/>
      <c r="BK309" s="4"/>
      <c r="BL309" s="4"/>
      <c r="BM309" s="4"/>
    </row>
    <row r="310" spans="1:65" ht="12.75" customHeight="1">
      <c r="A310" s="74"/>
      <c r="B310" s="71"/>
      <c r="C310" s="11"/>
      <c r="D310" s="11"/>
      <c r="E310" s="403"/>
      <c r="F310" s="519"/>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520"/>
      <c r="AE310" s="71"/>
      <c r="AF310" s="71"/>
      <c r="AG310" s="3"/>
      <c r="AH310" s="71"/>
      <c r="AI310" s="71"/>
      <c r="AJ310" s="74"/>
      <c r="AK310" s="74"/>
      <c r="AL310" s="74"/>
      <c r="AM310" s="74"/>
      <c r="AN310" s="127"/>
      <c r="AO310" s="4"/>
      <c r="AP310" s="84"/>
      <c r="AQ310" s="4"/>
      <c r="AR310" s="4"/>
      <c r="AS310" s="4"/>
      <c r="AT310" s="4"/>
      <c r="AU310" s="4"/>
      <c r="AV310" s="4"/>
      <c r="AW310" s="4"/>
      <c r="AX310" s="4"/>
      <c r="AY310" s="4"/>
      <c r="AZ310" s="4"/>
      <c r="BA310" s="4"/>
      <c r="BB310" s="4"/>
      <c r="BC310" s="4"/>
      <c r="BD310" s="86"/>
      <c r="BE310" s="86"/>
      <c r="BF310" s="86"/>
      <c r="BG310" s="86"/>
      <c r="BH310" s="86"/>
      <c r="BI310" s="4"/>
      <c r="BJ310" s="4"/>
      <c r="BK310" s="4"/>
      <c r="BL310" s="4"/>
      <c r="BM310" s="4"/>
    </row>
    <row r="311" spans="1:65" ht="12.75" customHeight="1">
      <c r="A311" s="74"/>
      <c r="B311" s="71"/>
      <c r="C311" s="11"/>
      <c r="D311" s="11"/>
      <c r="E311" s="403"/>
      <c r="F311" s="519"/>
      <c r="G311" s="71" t="s">
        <v>26</v>
      </c>
      <c r="H311" s="71"/>
      <c r="I311" s="1062" t="s">
        <v>1009</v>
      </c>
      <c r="J311" s="840"/>
      <c r="K311" s="840"/>
      <c r="L311" s="840"/>
      <c r="M311" s="840"/>
      <c r="N311" s="840"/>
      <c r="O311" s="840"/>
      <c r="P311" s="840"/>
      <c r="Q311" s="840"/>
      <c r="R311" s="840"/>
      <c r="S311" s="840"/>
      <c r="T311" s="840"/>
      <c r="U311" s="840"/>
      <c r="V311" s="840"/>
      <c r="W311" s="840"/>
      <c r="X311" s="840"/>
      <c r="Y311" s="840"/>
      <c r="Z311" s="840"/>
      <c r="AA311" s="840"/>
      <c r="AB311" s="840"/>
      <c r="AC311" s="840"/>
      <c r="AD311" s="1348"/>
      <c r="AE311" s="71"/>
      <c r="AF311" s="71"/>
      <c r="AG311" s="3"/>
      <c r="AH311" s="71"/>
      <c r="AI311" s="71"/>
      <c r="AJ311" s="74"/>
      <c r="AK311" s="74"/>
      <c r="AL311" s="74"/>
      <c r="AM311" s="74"/>
      <c r="AN311" s="127"/>
      <c r="AO311" s="4"/>
      <c r="AP311" s="4"/>
      <c r="AQ311" s="4"/>
      <c r="AR311" s="4"/>
      <c r="AS311" s="4"/>
      <c r="AT311" s="4"/>
      <c r="AU311" s="4"/>
      <c r="AV311" s="4"/>
      <c r="AW311" s="4"/>
      <c r="AX311" s="4"/>
      <c r="AY311" s="4"/>
      <c r="AZ311" s="4"/>
      <c r="BA311" s="4"/>
      <c r="BB311" s="4"/>
      <c r="BC311" s="4"/>
      <c r="BD311" s="86"/>
      <c r="BE311" s="86"/>
      <c r="BF311" s="86"/>
      <c r="BG311" s="86"/>
      <c r="BH311" s="86"/>
      <c r="BI311" s="4"/>
      <c r="BJ311" s="4"/>
      <c r="BK311" s="4"/>
      <c r="BL311" s="4"/>
      <c r="BM311" s="4"/>
    </row>
    <row r="312" spans="1:65" ht="12.75" customHeight="1">
      <c r="A312" s="74"/>
      <c r="B312" s="71"/>
      <c r="C312" s="11"/>
      <c r="D312" s="11"/>
      <c r="E312" s="403"/>
      <c r="F312" s="519"/>
      <c r="G312" s="71"/>
      <c r="H312" s="71"/>
      <c r="I312" s="999"/>
      <c r="J312" s="832"/>
      <c r="K312" s="832"/>
      <c r="L312" s="832"/>
      <c r="M312" s="832"/>
      <c r="N312" s="832"/>
      <c r="O312" s="832"/>
      <c r="P312" s="832"/>
      <c r="Q312" s="832"/>
      <c r="R312" s="832"/>
      <c r="S312" s="832"/>
      <c r="T312" s="832"/>
      <c r="U312" s="832"/>
      <c r="V312" s="832"/>
      <c r="W312" s="832"/>
      <c r="X312" s="832"/>
      <c r="Y312" s="832"/>
      <c r="Z312" s="832"/>
      <c r="AA312" s="832"/>
      <c r="AB312" s="832"/>
      <c r="AC312" s="832"/>
      <c r="AD312" s="1257"/>
      <c r="AE312" s="71"/>
      <c r="AF312" s="71"/>
      <c r="AG312" s="3"/>
      <c r="AH312" s="71"/>
      <c r="AI312" s="71"/>
      <c r="AJ312" s="74"/>
      <c r="AK312" s="74"/>
      <c r="AL312" s="74"/>
      <c r="AM312" s="74"/>
      <c r="AN312" s="127"/>
      <c r="AO312" s="4"/>
      <c r="AP312" s="4" t="s">
        <v>1009</v>
      </c>
      <c r="AQ312" s="4"/>
      <c r="AR312" s="4"/>
      <c r="AS312" s="4"/>
      <c r="AT312" s="4"/>
      <c r="AU312" s="4"/>
      <c r="AV312" s="4"/>
      <c r="AW312" s="4"/>
      <c r="AX312" s="4"/>
      <c r="AY312" s="4"/>
      <c r="AZ312" s="4"/>
      <c r="BA312" s="4"/>
      <c r="BB312" s="4"/>
      <c r="BC312" s="4"/>
      <c r="BD312" s="86"/>
      <c r="BE312" s="86"/>
      <c r="BF312" s="86"/>
      <c r="BG312" s="86"/>
      <c r="BH312" s="86"/>
      <c r="BI312" s="4"/>
      <c r="BJ312" s="4"/>
      <c r="BK312" s="4"/>
      <c r="BL312" s="4"/>
      <c r="BM312" s="4"/>
    </row>
    <row r="313" spans="1:65" ht="12.75" customHeight="1">
      <c r="A313" s="74"/>
      <c r="B313" s="71"/>
      <c r="C313" s="11"/>
      <c r="D313" s="11"/>
      <c r="E313" s="403"/>
      <c r="F313" s="521"/>
      <c r="G313" s="522"/>
      <c r="H313" s="522"/>
      <c r="I313" s="1017"/>
      <c r="J313" s="893"/>
      <c r="K313" s="893"/>
      <c r="L313" s="893"/>
      <c r="M313" s="893"/>
      <c r="N313" s="893"/>
      <c r="O313" s="893"/>
      <c r="P313" s="893"/>
      <c r="Q313" s="893"/>
      <c r="R313" s="893"/>
      <c r="S313" s="893"/>
      <c r="T313" s="893"/>
      <c r="U313" s="893"/>
      <c r="V313" s="893"/>
      <c r="W313" s="893"/>
      <c r="X313" s="893"/>
      <c r="Y313" s="893"/>
      <c r="Z313" s="893"/>
      <c r="AA313" s="893"/>
      <c r="AB313" s="893"/>
      <c r="AC313" s="893"/>
      <c r="AD313" s="1350"/>
      <c r="AE313" s="71"/>
      <c r="AF313" s="71"/>
      <c r="AG313" s="3"/>
      <c r="AH313" s="71"/>
      <c r="AI313" s="71"/>
      <c r="AJ313" s="74"/>
      <c r="AK313" s="74"/>
      <c r="AL313" s="74"/>
      <c r="AM313" s="74"/>
      <c r="AN313" s="127"/>
      <c r="AO313" s="4"/>
      <c r="AP313" s="4" t="s">
        <v>2088</v>
      </c>
      <c r="AQ313" s="4"/>
      <c r="AR313" s="4"/>
      <c r="AS313" s="4"/>
      <c r="AT313" s="4"/>
      <c r="AU313" s="4"/>
      <c r="AV313" s="4"/>
      <c r="AW313" s="4"/>
      <c r="AX313" s="4"/>
      <c r="AY313" s="4"/>
      <c r="AZ313" s="4"/>
      <c r="BA313" s="4"/>
      <c r="BB313" s="4"/>
      <c r="BC313" s="4"/>
      <c r="BD313" s="86"/>
      <c r="BE313" s="86"/>
      <c r="BF313" s="86"/>
      <c r="BG313" s="86"/>
      <c r="BH313" s="86"/>
      <c r="BI313" s="4"/>
      <c r="BJ313" s="4"/>
      <c r="BK313" s="4"/>
      <c r="BL313" s="4"/>
      <c r="BM313" s="4"/>
    </row>
    <row r="314" spans="1:65" ht="12.75" customHeight="1">
      <c r="A314" s="74"/>
      <c r="B314" s="71"/>
      <c r="C314" s="74"/>
      <c r="D314" s="71"/>
      <c r="E314" s="74"/>
      <c r="F314" s="35"/>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4"/>
      <c r="AK314" s="74"/>
      <c r="AL314" s="74"/>
      <c r="AM314" s="74"/>
      <c r="AN314" s="127"/>
      <c r="AO314" s="4"/>
      <c r="AP314" s="4" t="s">
        <v>2087</v>
      </c>
      <c r="AQ314" s="4"/>
      <c r="AR314" s="4"/>
      <c r="AS314" s="4"/>
      <c r="AT314" s="4"/>
      <c r="AU314" s="4"/>
      <c r="AV314" s="4"/>
      <c r="AW314" s="4"/>
      <c r="AX314" s="4"/>
      <c r="AY314" s="4"/>
      <c r="AZ314" s="4"/>
      <c r="BA314" s="4"/>
      <c r="BB314" s="4"/>
      <c r="BC314" s="4"/>
      <c r="BD314" s="86"/>
      <c r="BE314" s="86"/>
      <c r="BF314" s="86"/>
      <c r="BG314" s="86"/>
      <c r="BH314" s="86"/>
      <c r="BI314" s="4"/>
      <c r="BJ314" s="4"/>
      <c r="BK314" s="4"/>
      <c r="BL314" s="4"/>
      <c r="BM314" s="4"/>
    </row>
    <row r="315" spans="1:65" ht="12.75" customHeight="1">
      <c r="A315" s="961" t="s">
        <v>2089</v>
      </c>
      <c r="B315" s="832"/>
      <c r="C315" s="890" t="s">
        <v>864</v>
      </c>
      <c r="D315" s="891"/>
      <c r="E315" s="403"/>
      <c r="F315" s="1303" t="s">
        <v>2090</v>
      </c>
      <c r="G315" s="1255"/>
      <c r="H315" s="1255"/>
      <c r="I315" s="1255"/>
      <c r="J315" s="1255"/>
      <c r="K315" s="1255"/>
      <c r="L315" s="1255"/>
      <c r="M315" s="1255"/>
      <c r="N315" s="1255"/>
      <c r="O315" s="1255"/>
      <c r="P315" s="1255"/>
      <c r="Q315" s="1255"/>
      <c r="R315" s="1255"/>
      <c r="S315" s="1255"/>
      <c r="T315" s="1255"/>
      <c r="U315" s="1255"/>
      <c r="V315" s="1255"/>
      <c r="W315" s="1255"/>
      <c r="X315" s="1255"/>
      <c r="Y315" s="1255"/>
      <c r="Z315" s="1255"/>
      <c r="AA315" s="1255"/>
      <c r="AB315" s="1255"/>
      <c r="AC315" s="1255"/>
      <c r="AD315" s="1290"/>
      <c r="AE315" s="71"/>
      <c r="AF315" s="71"/>
      <c r="AG315" s="3" t="s">
        <v>2073</v>
      </c>
      <c r="AH315" s="71"/>
      <c r="AI315" s="71"/>
      <c r="AJ315" s="829"/>
      <c r="AK315" s="74"/>
      <c r="AL315" s="74"/>
      <c r="AM315" s="74"/>
      <c r="AN315" s="127"/>
      <c r="AO315" s="4"/>
      <c r="AP315" s="4"/>
      <c r="AQ315" s="4"/>
      <c r="AR315" s="4"/>
      <c r="AS315" s="4"/>
      <c r="AT315" s="4"/>
      <c r="AU315" s="4"/>
      <c r="AV315" s="4"/>
      <c r="AW315" s="4"/>
      <c r="AX315" s="4"/>
      <c r="AY315" s="4"/>
      <c r="AZ315" s="4"/>
      <c r="BA315" s="4"/>
      <c r="BB315" s="4"/>
      <c r="BC315" s="4"/>
      <c r="BD315" s="86"/>
      <c r="BE315" s="86"/>
      <c r="BF315" s="86"/>
      <c r="BG315" s="86"/>
      <c r="BH315" s="86"/>
      <c r="BI315" s="4"/>
      <c r="BJ315" s="4"/>
      <c r="BK315" s="4"/>
      <c r="BL315" s="4"/>
      <c r="BM315" s="4"/>
    </row>
    <row r="316" spans="1:65" ht="15" customHeight="1">
      <c r="A316" s="74"/>
      <c r="B316" s="71"/>
      <c r="C316" s="71"/>
      <c r="D316" s="71"/>
      <c r="E316" s="71"/>
      <c r="F316" s="1291"/>
      <c r="G316" s="832"/>
      <c r="H316" s="832"/>
      <c r="I316" s="832"/>
      <c r="J316" s="832"/>
      <c r="K316" s="832"/>
      <c r="L316" s="832"/>
      <c r="M316" s="832"/>
      <c r="N316" s="832"/>
      <c r="O316" s="832"/>
      <c r="P316" s="832"/>
      <c r="Q316" s="832"/>
      <c r="R316" s="832"/>
      <c r="S316" s="832"/>
      <c r="T316" s="832"/>
      <c r="U316" s="832"/>
      <c r="V316" s="832"/>
      <c r="W316" s="832"/>
      <c r="X316" s="832"/>
      <c r="Y316" s="832"/>
      <c r="Z316" s="832"/>
      <c r="AA316" s="832"/>
      <c r="AB316" s="832"/>
      <c r="AC316" s="832"/>
      <c r="AD316" s="1257"/>
      <c r="AE316" s="71"/>
      <c r="AF316" s="71"/>
      <c r="AG316" s="71"/>
      <c r="AH316" s="71"/>
      <c r="AI316" s="71"/>
      <c r="AJ316" s="74"/>
      <c r="AK316" s="74"/>
      <c r="AL316" s="74"/>
      <c r="AM316" s="74"/>
      <c r="AN316" s="127"/>
      <c r="AO316" s="4"/>
      <c r="AP316" s="4"/>
      <c r="AQ316" s="4"/>
      <c r="AR316" s="4"/>
      <c r="AS316" s="4"/>
      <c r="AT316" s="4"/>
      <c r="AU316" s="4"/>
      <c r="AV316" s="4"/>
      <c r="AW316" s="4"/>
      <c r="AX316" s="4"/>
      <c r="AY316" s="4"/>
      <c r="AZ316" s="4"/>
      <c r="BA316" s="4"/>
      <c r="BB316" s="4"/>
      <c r="BC316" s="4"/>
      <c r="BD316" s="86"/>
      <c r="BE316" s="86"/>
      <c r="BF316" s="86"/>
      <c r="BG316" s="86"/>
      <c r="BH316" s="86"/>
      <c r="BI316" s="4"/>
      <c r="BJ316" s="4"/>
      <c r="BK316" s="4"/>
      <c r="BL316" s="4"/>
      <c r="BM316" s="4"/>
    </row>
    <row r="317" spans="1:65" ht="15" customHeight="1">
      <c r="A317" s="74"/>
      <c r="B317" s="71"/>
      <c r="C317" s="71"/>
      <c r="D317" s="71"/>
      <c r="E317" s="71"/>
      <c r="F317" s="1291"/>
      <c r="G317" s="832"/>
      <c r="H317" s="832"/>
      <c r="I317" s="832"/>
      <c r="J317" s="832"/>
      <c r="K317" s="832"/>
      <c r="L317" s="832"/>
      <c r="M317" s="832"/>
      <c r="N317" s="832"/>
      <c r="O317" s="832"/>
      <c r="P317" s="832"/>
      <c r="Q317" s="832"/>
      <c r="R317" s="832"/>
      <c r="S317" s="832"/>
      <c r="T317" s="832"/>
      <c r="U317" s="832"/>
      <c r="V317" s="832"/>
      <c r="W317" s="832"/>
      <c r="X317" s="832"/>
      <c r="Y317" s="832"/>
      <c r="Z317" s="832"/>
      <c r="AA317" s="832"/>
      <c r="AB317" s="832"/>
      <c r="AC317" s="832"/>
      <c r="AD317" s="1257"/>
      <c r="AE317" s="71"/>
      <c r="AF317" s="71"/>
      <c r="AG317" s="71"/>
      <c r="AH317" s="71"/>
      <c r="AI317" s="71"/>
      <c r="AJ317" s="74"/>
      <c r="AK317" s="74"/>
      <c r="AL317" s="74"/>
      <c r="AM317" s="523"/>
      <c r="AN317" s="4"/>
      <c r="AO317" s="4"/>
      <c r="AP317" s="4"/>
      <c r="AQ317" s="4"/>
      <c r="AR317" s="4"/>
      <c r="AS317" s="4"/>
      <c r="AT317" s="4"/>
      <c r="AU317" s="4"/>
      <c r="AV317" s="4"/>
      <c r="AW317" s="4"/>
      <c r="AX317" s="4"/>
      <c r="AY317" s="4"/>
      <c r="AZ317" s="4"/>
      <c r="BA317" s="4"/>
      <c r="BB317" s="4"/>
      <c r="BC317" s="4"/>
      <c r="BD317" s="86"/>
      <c r="BE317" s="86"/>
      <c r="BF317" s="86"/>
      <c r="BG317" s="86"/>
      <c r="BH317" s="86"/>
      <c r="BI317" s="4"/>
      <c r="BJ317" s="4"/>
      <c r="BK317" s="4"/>
      <c r="BL317" s="4"/>
      <c r="BM317" s="4"/>
    </row>
    <row r="318" spans="1:65" ht="12.75" customHeight="1">
      <c r="A318" s="74"/>
      <c r="B318" s="71"/>
      <c r="C318" s="74"/>
      <c r="D318" s="71"/>
      <c r="E318" s="74"/>
      <c r="F318" s="524" t="s">
        <v>2091</v>
      </c>
      <c r="G318" s="525"/>
      <c r="H318" s="525"/>
      <c r="I318" s="525"/>
      <c r="J318" s="525"/>
      <c r="K318" s="525"/>
      <c r="L318" s="525"/>
      <c r="M318" s="525"/>
      <c r="N318" s="525"/>
      <c r="O318" s="525"/>
      <c r="P318" s="525"/>
      <c r="Q318" s="525"/>
      <c r="R318" s="525"/>
      <c r="S318" s="525"/>
      <c r="T318" s="525"/>
      <c r="U318" s="525"/>
      <c r="V318" s="525"/>
      <c r="W318" s="525"/>
      <c r="X318" s="525"/>
      <c r="Y318" s="525"/>
      <c r="Z318" s="525"/>
      <c r="AA318" s="525"/>
      <c r="AB318" s="525"/>
      <c r="AC318" s="525"/>
      <c r="AD318" s="526"/>
      <c r="AE318" s="71"/>
      <c r="AF318" s="71"/>
      <c r="AG318" s="71"/>
      <c r="AH318" s="71"/>
      <c r="AI318" s="71"/>
      <c r="AJ318" s="74"/>
      <c r="AK318" s="74"/>
      <c r="AL318" s="74"/>
      <c r="AM318" s="523"/>
      <c r="AN318" s="84"/>
      <c r="AO318" s="84"/>
      <c r="AP318" s="4"/>
      <c r="AQ318" s="4"/>
      <c r="AR318" s="4"/>
      <c r="AS318" s="4"/>
      <c r="AT318" s="4"/>
      <c r="AU318" s="4"/>
      <c r="AV318" s="4"/>
      <c r="AW318" s="4"/>
      <c r="AX318" s="4"/>
      <c r="AY318" s="4"/>
      <c r="AZ318" s="4"/>
      <c r="BA318" s="4"/>
      <c r="BB318" s="4"/>
      <c r="BC318" s="4"/>
      <c r="BD318" s="86"/>
      <c r="BE318" s="86"/>
      <c r="BF318" s="86"/>
      <c r="BG318" s="86"/>
      <c r="BH318" s="86"/>
      <c r="BI318" s="4"/>
      <c r="BJ318" s="4"/>
      <c r="BK318" s="4"/>
      <c r="BL318" s="4"/>
      <c r="BM318" s="4"/>
    </row>
    <row r="319" spans="1:65" ht="12.75" customHeight="1">
      <c r="A319" s="74"/>
      <c r="B319" s="71"/>
      <c r="C319" s="74"/>
      <c r="D319" s="71"/>
      <c r="E319" s="74"/>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71"/>
      <c r="AF319" s="71"/>
      <c r="AG319" s="71"/>
      <c r="AH319" s="71"/>
      <c r="AI319" s="71"/>
      <c r="AJ319" s="74"/>
      <c r="AK319" s="74"/>
      <c r="AL319" s="74"/>
      <c r="AM319" s="523"/>
      <c r="AN319" s="84"/>
      <c r="AO319" s="84"/>
      <c r="AP319" s="4"/>
      <c r="AQ319" s="4"/>
      <c r="AR319" s="4"/>
      <c r="AS319" s="4"/>
      <c r="AT319" s="4"/>
      <c r="AU319" s="4"/>
      <c r="AV319" s="4"/>
      <c r="AW319" s="4"/>
      <c r="AX319" s="4"/>
      <c r="AY319" s="4"/>
      <c r="AZ319" s="4"/>
      <c r="BA319" s="4"/>
      <c r="BB319" s="4"/>
      <c r="BC319" s="4"/>
      <c r="BD319" s="86"/>
      <c r="BE319" s="86"/>
      <c r="BF319" s="86"/>
      <c r="BG319" s="86"/>
      <c r="BH319" s="86"/>
      <c r="BI319" s="4"/>
      <c r="BJ319" s="4"/>
      <c r="BK319" s="4"/>
      <c r="BL319" s="4"/>
      <c r="BM319" s="4"/>
    </row>
    <row r="320" spans="1:65" ht="12.75" customHeight="1">
      <c r="A320" s="457"/>
      <c r="B320" s="527"/>
      <c r="C320" s="527"/>
      <c r="D320" s="527"/>
      <c r="E320" s="527"/>
      <c r="F320" s="527"/>
      <c r="G320" s="527"/>
      <c r="H320" s="527"/>
      <c r="I320" s="527"/>
      <c r="J320" s="527"/>
      <c r="K320" s="527"/>
      <c r="L320" s="527"/>
      <c r="M320" s="527"/>
      <c r="N320" s="527"/>
      <c r="O320" s="527"/>
      <c r="P320" s="527"/>
      <c r="Q320" s="527"/>
      <c r="R320" s="527"/>
      <c r="S320" s="527"/>
      <c r="T320" s="527"/>
      <c r="U320" s="527"/>
      <c r="V320" s="527"/>
      <c r="W320" s="527"/>
      <c r="X320" s="527"/>
      <c r="Y320" s="527"/>
      <c r="Z320" s="527"/>
      <c r="AA320" s="527"/>
      <c r="AB320" s="527"/>
      <c r="AC320" s="528"/>
      <c r="AD320" s="527"/>
      <c r="AE320" s="412"/>
      <c r="AF320" s="412"/>
      <c r="AG320" s="412"/>
      <c r="AH320" s="412"/>
      <c r="AI320" s="201"/>
      <c r="AJ320" s="201" t="s">
        <v>2092</v>
      </c>
      <c r="AK320" s="902">
        <f>AP279</f>
        <v>9</v>
      </c>
      <c r="AL320" s="849"/>
      <c r="AM320" s="881"/>
      <c r="AN320" s="84"/>
      <c r="AO320" s="84"/>
      <c r="AP320" s="4"/>
      <c r="AQ320" s="4"/>
      <c r="AR320" s="4"/>
      <c r="AS320" s="4"/>
      <c r="AT320" s="4"/>
      <c r="AU320" s="4"/>
      <c r="AV320" s="4"/>
      <c r="AW320" s="4"/>
      <c r="AX320" s="4"/>
      <c r="AY320" s="4"/>
      <c r="AZ320" s="4"/>
      <c r="BA320" s="4"/>
      <c r="BB320" s="4"/>
      <c r="BC320" s="4"/>
      <c r="BD320" s="86"/>
      <c r="BE320" s="86"/>
      <c r="BF320" s="86"/>
      <c r="BG320" s="86"/>
      <c r="BH320" s="86"/>
      <c r="BI320" s="4"/>
      <c r="BJ320" s="4"/>
      <c r="BK320" s="4"/>
      <c r="BL320" s="4"/>
      <c r="BM320" s="4"/>
    </row>
    <row r="321" spans="1:65" ht="12.75" customHeight="1">
      <c r="A321" s="4"/>
      <c r="B321" s="4"/>
      <c r="C321" s="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4"/>
      <c r="AF321" s="4"/>
      <c r="AG321" s="4"/>
      <c r="AH321" s="4"/>
      <c r="AI321" s="4"/>
      <c r="AJ321" s="4"/>
      <c r="AK321" s="4"/>
      <c r="AL321" s="4"/>
      <c r="AM321" s="523"/>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row>
    <row r="322" spans="1:65" ht="12.75" customHeight="1">
      <c r="A322" s="95"/>
      <c r="B322" s="529"/>
      <c r="C322" s="95"/>
      <c r="D322" s="529"/>
      <c r="E322" s="529"/>
      <c r="F322" s="529"/>
      <c r="G322" s="529"/>
      <c r="H322" s="529"/>
      <c r="I322" s="529"/>
      <c r="J322" s="529"/>
      <c r="K322" s="529"/>
      <c r="L322" s="529"/>
      <c r="M322" s="529"/>
      <c r="N322" s="529"/>
      <c r="O322" s="529"/>
      <c r="P322" s="529"/>
      <c r="Q322" s="529"/>
      <c r="R322" s="529"/>
      <c r="S322" s="529"/>
      <c r="T322" s="529"/>
      <c r="U322" s="529"/>
      <c r="V322" s="529"/>
      <c r="W322" s="529"/>
      <c r="X322" s="529"/>
      <c r="Y322" s="529"/>
      <c r="Z322" s="529"/>
      <c r="AA322" s="529"/>
      <c r="AB322" s="529"/>
      <c r="AC322" s="530"/>
      <c r="AD322" s="530"/>
      <c r="AE322" s="530"/>
      <c r="AF322" s="529"/>
      <c r="AG322" s="529"/>
      <c r="AH322" s="529"/>
      <c r="AI322" s="529"/>
      <c r="AJ322" s="529"/>
      <c r="AK322" s="529"/>
      <c r="AL322" s="529"/>
      <c r="AM322" s="531"/>
      <c r="AN322" s="456"/>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row>
    <row r="323" spans="1:65" ht="12.75" customHeight="1">
      <c r="A323" s="532"/>
      <c r="B323" s="3" t="s">
        <v>2093</v>
      </c>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1281" t="s">
        <v>1921</v>
      </c>
      <c r="AF323" s="832"/>
      <c r="AG323" s="832"/>
      <c r="AH323" s="832"/>
      <c r="AI323" s="832"/>
      <c r="AJ323" s="832"/>
      <c r="AK323" s="832"/>
      <c r="AL323" s="29"/>
      <c r="AM323" s="70"/>
      <c r="AN323" s="456"/>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row>
    <row r="324" spans="1:65" ht="12.75" customHeight="1">
      <c r="A324" s="74"/>
      <c r="B324" s="74"/>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456"/>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row>
    <row r="325" spans="1:65" ht="12.75" customHeight="1">
      <c r="A325" s="70"/>
      <c r="B325" s="834" t="s">
        <v>2094</v>
      </c>
      <c r="C325" s="832"/>
      <c r="D325" s="832"/>
      <c r="E325" s="832"/>
      <c r="F325" s="832"/>
      <c r="G325" s="832"/>
      <c r="H325" s="832"/>
      <c r="I325" s="832"/>
      <c r="J325" s="832"/>
      <c r="K325" s="832"/>
      <c r="L325" s="832"/>
      <c r="M325" s="832"/>
      <c r="N325" s="832"/>
      <c r="O325" s="832"/>
      <c r="P325" s="832"/>
      <c r="Q325" s="832"/>
      <c r="R325" s="832"/>
      <c r="S325" s="832"/>
      <c r="T325" s="832"/>
      <c r="U325" s="832"/>
      <c r="V325" s="832"/>
      <c r="W325" s="832"/>
      <c r="X325" s="832"/>
      <c r="Y325" s="832"/>
      <c r="Z325" s="832"/>
      <c r="AA325" s="832"/>
      <c r="AB325" s="832"/>
      <c r="AC325" s="832"/>
      <c r="AD325" s="832"/>
      <c r="AE325" s="832"/>
      <c r="AF325" s="832"/>
      <c r="AG325" s="832"/>
      <c r="AH325" s="832"/>
      <c r="AI325" s="832"/>
      <c r="AJ325" s="832"/>
      <c r="AK325" s="6"/>
      <c r="AL325" s="418"/>
      <c r="AM325" s="70"/>
      <c r="AN325" s="456"/>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row>
    <row r="326" spans="1:65" ht="12.75" customHeight="1">
      <c r="A326" s="70"/>
      <c r="B326" s="832"/>
      <c r="C326" s="832"/>
      <c r="D326" s="832"/>
      <c r="E326" s="832"/>
      <c r="F326" s="832"/>
      <c r="G326" s="832"/>
      <c r="H326" s="832"/>
      <c r="I326" s="832"/>
      <c r="J326" s="832"/>
      <c r="K326" s="832"/>
      <c r="L326" s="832"/>
      <c r="M326" s="832"/>
      <c r="N326" s="832"/>
      <c r="O326" s="832"/>
      <c r="P326" s="832"/>
      <c r="Q326" s="832"/>
      <c r="R326" s="832"/>
      <c r="S326" s="832"/>
      <c r="T326" s="832"/>
      <c r="U326" s="832"/>
      <c r="V326" s="832"/>
      <c r="W326" s="832"/>
      <c r="X326" s="832"/>
      <c r="Y326" s="832"/>
      <c r="Z326" s="832"/>
      <c r="AA326" s="832"/>
      <c r="AB326" s="832"/>
      <c r="AC326" s="832"/>
      <c r="AD326" s="832"/>
      <c r="AE326" s="832"/>
      <c r="AF326" s="832"/>
      <c r="AG326" s="832"/>
      <c r="AH326" s="832"/>
      <c r="AI326" s="832"/>
      <c r="AJ326" s="832"/>
      <c r="AK326" s="6"/>
      <c r="AL326" s="418"/>
      <c r="AM326" s="70"/>
      <c r="AN326" s="456"/>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row>
    <row r="327" spans="1:65" ht="12.75" customHeight="1">
      <c r="A327" s="70"/>
      <c r="B327" s="832"/>
      <c r="C327" s="832"/>
      <c r="D327" s="832"/>
      <c r="E327" s="832"/>
      <c r="F327" s="832"/>
      <c r="G327" s="832"/>
      <c r="H327" s="832"/>
      <c r="I327" s="832"/>
      <c r="J327" s="832"/>
      <c r="K327" s="832"/>
      <c r="L327" s="832"/>
      <c r="M327" s="832"/>
      <c r="N327" s="832"/>
      <c r="O327" s="832"/>
      <c r="P327" s="832"/>
      <c r="Q327" s="832"/>
      <c r="R327" s="832"/>
      <c r="S327" s="832"/>
      <c r="T327" s="832"/>
      <c r="U327" s="832"/>
      <c r="V327" s="832"/>
      <c r="W327" s="832"/>
      <c r="X327" s="832"/>
      <c r="Y327" s="832"/>
      <c r="Z327" s="832"/>
      <c r="AA327" s="832"/>
      <c r="AB327" s="832"/>
      <c r="AC327" s="832"/>
      <c r="AD327" s="832"/>
      <c r="AE327" s="832"/>
      <c r="AF327" s="832"/>
      <c r="AG327" s="832"/>
      <c r="AH327" s="832"/>
      <c r="AI327" s="832"/>
      <c r="AJ327" s="832"/>
      <c r="AK327" s="6"/>
      <c r="AL327" s="418"/>
      <c r="AM327" s="70"/>
      <c r="AN327" s="456"/>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row>
    <row r="328" spans="1:65" ht="12.75" customHeight="1">
      <c r="A328" s="70"/>
      <c r="B328" s="832"/>
      <c r="C328" s="832"/>
      <c r="D328" s="832"/>
      <c r="E328" s="832"/>
      <c r="F328" s="832"/>
      <c r="G328" s="832"/>
      <c r="H328" s="832"/>
      <c r="I328" s="832"/>
      <c r="J328" s="832"/>
      <c r="K328" s="832"/>
      <c r="L328" s="832"/>
      <c r="M328" s="832"/>
      <c r="N328" s="832"/>
      <c r="O328" s="832"/>
      <c r="P328" s="832"/>
      <c r="Q328" s="832"/>
      <c r="R328" s="832"/>
      <c r="S328" s="832"/>
      <c r="T328" s="832"/>
      <c r="U328" s="832"/>
      <c r="V328" s="832"/>
      <c r="W328" s="832"/>
      <c r="X328" s="832"/>
      <c r="Y328" s="832"/>
      <c r="Z328" s="832"/>
      <c r="AA328" s="832"/>
      <c r="AB328" s="832"/>
      <c r="AC328" s="832"/>
      <c r="AD328" s="832"/>
      <c r="AE328" s="832"/>
      <c r="AF328" s="832"/>
      <c r="AG328" s="832"/>
      <c r="AH328" s="832"/>
      <c r="AI328" s="832"/>
      <c r="AJ328" s="832"/>
      <c r="AK328" s="6"/>
      <c r="AL328" s="418"/>
      <c r="AM328" s="70"/>
      <c r="AN328" s="456"/>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row>
    <row r="329" spans="1:65" ht="12.75" customHeight="1">
      <c r="A329" s="70"/>
      <c r="B329" s="832"/>
      <c r="C329" s="832"/>
      <c r="D329" s="832"/>
      <c r="E329" s="832"/>
      <c r="F329" s="832"/>
      <c r="G329" s="832"/>
      <c r="H329" s="832"/>
      <c r="I329" s="832"/>
      <c r="J329" s="832"/>
      <c r="K329" s="832"/>
      <c r="L329" s="832"/>
      <c r="M329" s="832"/>
      <c r="N329" s="832"/>
      <c r="O329" s="832"/>
      <c r="P329" s="832"/>
      <c r="Q329" s="832"/>
      <c r="R329" s="832"/>
      <c r="S329" s="832"/>
      <c r="T329" s="832"/>
      <c r="U329" s="832"/>
      <c r="V329" s="832"/>
      <c r="W329" s="832"/>
      <c r="X329" s="832"/>
      <c r="Y329" s="832"/>
      <c r="Z329" s="832"/>
      <c r="AA329" s="832"/>
      <c r="AB329" s="832"/>
      <c r="AC329" s="832"/>
      <c r="AD329" s="832"/>
      <c r="AE329" s="832"/>
      <c r="AF329" s="832"/>
      <c r="AG329" s="832"/>
      <c r="AH329" s="832"/>
      <c r="AI329" s="832"/>
      <c r="AJ329" s="832"/>
      <c r="AK329" s="6"/>
      <c r="AL329" s="418"/>
      <c r="AM329" s="70"/>
      <c r="AN329" s="456"/>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row>
    <row r="330" spans="1:65" ht="12.75" customHeight="1">
      <c r="A330" s="70"/>
      <c r="B330" s="832"/>
      <c r="C330" s="832"/>
      <c r="D330" s="832"/>
      <c r="E330" s="832"/>
      <c r="F330" s="832"/>
      <c r="G330" s="832"/>
      <c r="H330" s="832"/>
      <c r="I330" s="832"/>
      <c r="J330" s="832"/>
      <c r="K330" s="832"/>
      <c r="L330" s="832"/>
      <c r="M330" s="832"/>
      <c r="N330" s="832"/>
      <c r="O330" s="832"/>
      <c r="P330" s="832"/>
      <c r="Q330" s="832"/>
      <c r="R330" s="832"/>
      <c r="S330" s="832"/>
      <c r="T330" s="832"/>
      <c r="U330" s="832"/>
      <c r="V330" s="832"/>
      <c r="W330" s="832"/>
      <c r="X330" s="832"/>
      <c r="Y330" s="832"/>
      <c r="Z330" s="832"/>
      <c r="AA330" s="832"/>
      <c r="AB330" s="832"/>
      <c r="AC330" s="832"/>
      <c r="AD330" s="832"/>
      <c r="AE330" s="832"/>
      <c r="AF330" s="832"/>
      <c r="AG330" s="832"/>
      <c r="AH330" s="832"/>
      <c r="AI330" s="832"/>
      <c r="AJ330" s="832"/>
      <c r="AK330" s="6"/>
      <c r="AL330" s="418"/>
      <c r="AM330" s="70"/>
      <c r="AN330" s="456"/>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row>
    <row r="331" spans="1:65" ht="12.75" customHeight="1">
      <c r="A331" s="70"/>
      <c r="B331" s="832"/>
      <c r="C331" s="832"/>
      <c r="D331" s="832"/>
      <c r="E331" s="832"/>
      <c r="F331" s="832"/>
      <c r="G331" s="832"/>
      <c r="H331" s="832"/>
      <c r="I331" s="832"/>
      <c r="J331" s="832"/>
      <c r="K331" s="832"/>
      <c r="L331" s="832"/>
      <c r="M331" s="832"/>
      <c r="N331" s="832"/>
      <c r="O331" s="832"/>
      <c r="P331" s="832"/>
      <c r="Q331" s="832"/>
      <c r="R331" s="832"/>
      <c r="S331" s="832"/>
      <c r="T331" s="832"/>
      <c r="U331" s="832"/>
      <c r="V331" s="832"/>
      <c r="W331" s="832"/>
      <c r="X331" s="832"/>
      <c r="Y331" s="832"/>
      <c r="Z331" s="832"/>
      <c r="AA331" s="832"/>
      <c r="AB331" s="832"/>
      <c r="AC331" s="832"/>
      <c r="AD331" s="832"/>
      <c r="AE331" s="832"/>
      <c r="AF331" s="832"/>
      <c r="AG331" s="832"/>
      <c r="AH331" s="832"/>
      <c r="AI331" s="832"/>
      <c r="AJ331" s="832"/>
      <c r="AK331" s="6"/>
      <c r="AL331" s="418"/>
      <c r="AM331" s="70"/>
      <c r="AN331" s="456"/>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row>
    <row r="332" spans="1:65" ht="12.75" customHeight="1">
      <c r="A332" s="70"/>
      <c r="B332" s="832"/>
      <c r="C332" s="832"/>
      <c r="D332" s="832"/>
      <c r="E332" s="832"/>
      <c r="F332" s="832"/>
      <c r="G332" s="832"/>
      <c r="H332" s="832"/>
      <c r="I332" s="832"/>
      <c r="J332" s="832"/>
      <c r="K332" s="832"/>
      <c r="L332" s="832"/>
      <c r="M332" s="832"/>
      <c r="N332" s="832"/>
      <c r="O332" s="832"/>
      <c r="P332" s="832"/>
      <c r="Q332" s="832"/>
      <c r="R332" s="832"/>
      <c r="S332" s="832"/>
      <c r="T332" s="832"/>
      <c r="U332" s="832"/>
      <c r="V332" s="832"/>
      <c r="W332" s="832"/>
      <c r="X332" s="832"/>
      <c r="Y332" s="832"/>
      <c r="Z332" s="832"/>
      <c r="AA332" s="832"/>
      <c r="AB332" s="832"/>
      <c r="AC332" s="832"/>
      <c r="AD332" s="832"/>
      <c r="AE332" s="832"/>
      <c r="AF332" s="832"/>
      <c r="AG332" s="832"/>
      <c r="AH332" s="832"/>
      <c r="AI332" s="832"/>
      <c r="AJ332" s="832"/>
      <c r="AK332" s="6"/>
      <c r="AL332" s="418"/>
      <c r="AM332" s="70"/>
      <c r="AN332" s="397"/>
      <c r="AO332" s="84"/>
      <c r="AP332" s="4"/>
      <c r="AQ332" s="4"/>
      <c r="AR332" s="4"/>
      <c r="AS332" s="4"/>
      <c r="AT332" s="4"/>
      <c r="AU332" s="4"/>
      <c r="AV332" s="4"/>
      <c r="AW332" s="4"/>
      <c r="AX332" s="4"/>
      <c r="AY332" s="4"/>
      <c r="AZ332" s="4"/>
      <c r="BA332" s="4"/>
      <c r="BB332" s="4"/>
      <c r="BC332" s="4"/>
      <c r="BD332" s="86"/>
      <c r="BE332" s="86"/>
      <c r="BF332" s="86"/>
      <c r="BG332" s="86"/>
      <c r="BH332" s="86"/>
      <c r="BI332" s="4"/>
      <c r="BJ332" s="4"/>
      <c r="BK332" s="4"/>
      <c r="BL332" s="4"/>
      <c r="BM332" s="4"/>
    </row>
    <row r="333" spans="1:65" ht="12.75" customHeight="1">
      <c r="A333" s="74"/>
      <c r="B333" s="832"/>
      <c r="C333" s="832"/>
      <c r="D333" s="832"/>
      <c r="E333" s="832"/>
      <c r="F333" s="832"/>
      <c r="G333" s="832"/>
      <c r="H333" s="832"/>
      <c r="I333" s="832"/>
      <c r="J333" s="832"/>
      <c r="K333" s="832"/>
      <c r="L333" s="832"/>
      <c r="M333" s="832"/>
      <c r="N333" s="832"/>
      <c r="O333" s="832"/>
      <c r="P333" s="832"/>
      <c r="Q333" s="832"/>
      <c r="R333" s="832"/>
      <c r="S333" s="832"/>
      <c r="T333" s="832"/>
      <c r="U333" s="832"/>
      <c r="V333" s="832"/>
      <c r="W333" s="832"/>
      <c r="X333" s="832"/>
      <c r="Y333" s="832"/>
      <c r="Z333" s="832"/>
      <c r="AA333" s="832"/>
      <c r="AB333" s="832"/>
      <c r="AC333" s="832"/>
      <c r="AD333" s="832"/>
      <c r="AE333" s="832"/>
      <c r="AF333" s="832"/>
      <c r="AG333" s="832"/>
      <c r="AH333" s="832"/>
      <c r="AI333" s="832"/>
      <c r="AJ333" s="832"/>
      <c r="AK333" s="6"/>
      <c r="AL333" s="418"/>
      <c r="AM333" s="74"/>
      <c r="AN333" s="456"/>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row>
    <row r="334" spans="1:65" ht="12.75" customHeight="1">
      <c r="A334" s="74"/>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418"/>
      <c r="AM334" s="74"/>
      <c r="AN334" s="456"/>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row>
    <row r="335" spans="1:65" ht="12.75" customHeight="1">
      <c r="A335" s="74"/>
      <c r="B335" s="25" t="s">
        <v>2095</v>
      </c>
      <c r="C335" s="533"/>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c r="AA335" s="418"/>
      <c r="AB335" s="418"/>
      <c r="AC335" s="418"/>
      <c r="AD335" s="418"/>
      <c r="AE335" s="418"/>
      <c r="AF335" s="418"/>
      <c r="AG335" s="418"/>
      <c r="AH335" s="418"/>
      <c r="AI335" s="418"/>
      <c r="AJ335" s="74"/>
      <c r="AK335" s="74"/>
      <c r="AL335" s="74"/>
      <c r="AM335" s="74"/>
      <c r="AN335" s="456"/>
      <c r="AO335" s="74"/>
      <c r="AP335" s="74" t="s">
        <v>299</v>
      </c>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row>
    <row r="336" spans="1:65" ht="12.75" customHeight="1">
      <c r="A336" s="74"/>
      <c r="B336" s="4"/>
      <c r="C336" s="533"/>
      <c r="D336" s="418"/>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c r="AA336" s="418"/>
      <c r="AB336" s="418"/>
      <c r="AC336" s="418"/>
      <c r="AD336" s="418"/>
      <c r="AE336" s="418"/>
      <c r="AF336" s="418"/>
      <c r="AG336" s="418"/>
      <c r="AH336" s="418"/>
      <c r="AI336" s="418"/>
      <c r="AJ336" s="74"/>
      <c r="AK336" s="74"/>
      <c r="AL336" s="74"/>
      <c r="AM336" s="74"/>
      <c r="AN336" s="456"/>
      <c r="AO336" s="74"/>
      <c r="AP336" s="74" t="s">
        <v>864</v>
      </c>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row>
    <row r="337" spans="1:65" ht="12.75" customHeight="1">
      <c r="A337" s="74"/>
      <c r="B337" s="74"/>
      <c r="C337" s="3" t="s">
        <v>2096</v>
      </c>
      <c r="D337" s="534"/>
      <c r="E337" s="418"/>
      <c r="F337" s="418"/>
      <c r="G337" s="418"/>
      <c r="H337" s="418"/>
      <c r="I337" s="418"/>
      <c r="J337" s="418"/>
      <c r="K337" s="418"/>
      <c r="L337" s="418"/>
      <c r="M337" s="418"/>
      <c r="N337" s="418"/>
      <c r="O337" s="418"/>
      <c r="P337" s="418"/>
      <c r="Q337" s="418"/>
      <c r="R337" s="418"/>
      <c r="S337" s="418"/>
      <c r="T337" s="418"/>
      <c r="U337" s="418"/>
      <c r="V337" s="418"/>
      <c r="W337" s="418"/>
      <c r="X337" s="418"/>
      <c r="Y337" s="418"/>
      <c r="Z337" s="418"/>
      <c r="AA337" s="418"/>
      <c r="AB337" s="418"/>
      <c r="AC337" s="418"/>
      <c r="AD337" s="418"/>
      <c r="AE337" s="418"/>
      <c r="AF337" s="418"/>
      <c r="AG337" s="418"/>
      <c r="AH337" s="418"/>
      <c r="AI337" s="418"/>
      <c r="AJ337" s="74"/>
      <c r="AK337" s="74"/>
      <c r="AL337" s="74"/>
      <c r="AM337" s="74"/>
      <c r="AN337" s="456"/>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row>
    <row r="338" spans="1:65" ht="12.75" customHeight="1">
      <c r="A338" s="74"/>
      <c r="B338" s="4"/>
      <c r="C338" s="4"/>
      <c r="D338" s="53"/>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4"/>
      <c r="AG338" s="4"/>
      <c r="AH338" s="4"/>
      <c r="AI338" s="4"/>
      <c r="AJ338" s="4"/>
      <c r="AK338" s="4"/>
      <c r="AL338" s="4"/>
      <c r="AM338" s="74"/>
      <c r="AN338" s="456"/>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row>
    <row r="339" spans="1:65" ht="12.75" customHeight="1">
      <c r="A339" s="74"/>
      <c r="B339" s="4"/>
      <c r="C339" s="4"/>
      <c r="D339" s="25" t="s">
        <v>21</v>
      </c>
      <c r="E339" s="25" t="s">
        <v>2097</v>
      </c>
      <c r="F339" s="6"/>
      <c r="G339" s="6"/>
      <c r="H339" s="6"/>
      <c r="I339" s="6"/>
      <c r="J339" s="6"/>
      <c r="K339" s="6"/>
      <c r="L339" s="6"/>
      <c r="M339" s="6"/>
      <c r="N339" s="6"/>
      <c r="O339" s="6"/>
      <c r="P339" s="6"/>
      <c r="Q339" s="6"/>
      <c r="R339" s="6"/>
      <c r="S339" s="6"/>
      <c r="T339" s="6"/>
      <c r="U339" s="6"/>
      <c r="V339" s="6"/>
      <c r="W339" s="6"/>
      <c r="X339" s="6"/>
      <c r="Y339" s="6"/>
      <c r="Z339" s="6"/>
      <c r="AA339" s="6"/>
      <c r="AB339" s="6"/>
      <c r="AC339" s="4"/>
      <c r="AD339" s="4"/>
      <c r="AE339" s="4"/>
      <c r="AF339" s="1278" t="s">
        <v>1966</v>
      </c>
      <c r="AG339" s="832"/>
      <c r="AH339" s="832"/>
      <c r="AI339" s="832"/>
      <c r="AJ339" s="832"/>
      <c r="AK339" s="832"/>
      <c r="AL339" s="832"/>
      <c r="AM339" s="829"/>
      <c r="AN339" s="456"/>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row>
    <row r="340" spans="1:65" ht="12.75" customHeight="1">
      <c r="A340" s="74"/>
      <c r="B340" s="4"/>
      <c r="C340" s="35"/>
      <c r="D340" s="25"/>
      <c r="E340" s="25" t="s">
        <v>2098</v>
      </c>
      <c r="F340" s="6"/>
      <c r="G340" s="6"/>
      <c r="H340" s="6"/>
      <c r="I340" s="6"/>
      <c r="J340" s="6"/>
      <c r="K340" s="6"/>
      <c r="L340" s="6"/>
      <c r="M340" s="6"/>
      <c r="N340" s="6"/>
      <c r="O340" s="6"/>
      <c r="P340" s="6"/>
      <c r="Q340" s="6"/>
      <c r="R340" s="6"/>
      <c r="S340" s="6"/>
      <c r="T340" s="6"/>
      <c r="U340" s="6"/>
      <c r="V340" s="6"/>
      <c r="W340" s="6"/>
      <c r="X340" s="6"/>
      <c r="Y340" s="6"/>
      <c r="Z340" s="6"/>
      <c r="AA340" s="6"/>
      <c r="AB340" s="6"/>
      <c r="AC340" s="4"/>
      <c r="AD340" s="4"/>
      <c r="AE340" s="35"/>
      <c r="AF340" s="35"/>
      <c r="AG340" s="35"/>
      <c r="AH340" s="35"/>
      <c r="AI340" s="35"/>
      <c r="AJ340" s="35"/>
      <c r="AK340" s="35"/>
      <c r="AL340" s="35"/>
      <c r="AM340" s="74"/>
      <c r="AN340" s="456"/>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row>
    <row r="341" spans="1:65" ht="12.75" customHeight="1">
      <c r="A341" s="74"/>
      <c r="B341" s="4"/>
      <c r="C341" s="35"/>
      <c r="D341" s="25"/>
      <c r="E341" s="25" t="s">
        <v>2099</v>
      </c>
      <c r="F341" s="6"/>
      <c r="G341" s="6"/>
      <c r="H341" s="6"/>
      <c r="I341" s="6"/>
      <c r="J341" s="6"/>
      <c r="K341" s="6"/>
      <c r="L341" s="6"/>
      <c r="M341" s="6"/>
      <c r="N341" s="6"/>
      <c r="O341" s="6"/>
      <c r="P341" s="6"/>
      <c r="Q341" s="6"/>
      <c r="R341" s="6"/>
      <c r="S341" s="6"/>
      <c r="T341" s="6"/>
      <c r="U341" s="6"/>
      <c r="V341" s="6"/>
      <c r="W341" s="6"/>
      <c r="X341" s="6"/>
      <c r="Y341" s="6"/>
      <c r="Z341" s="6"/>
      <c r="AA341" s="6"/>
      <c r="AB341" s="6"/>
      <c r="AC341" s="4"/>
      <c r="AD341" s="4"/>
      <c r="AE341" s="35"/>
      <c r="AF341" s="35"/>
      <c r="AG341" s="35"/>
      <c r="AH341" s="35"/>
      <c r="AI341" s="35"/>
      <c r="AJ341" s="35"/>
      <c r="AK341" s="35"/>
      <c r="AL341" s="35"/>
      <c r="AM341" s="74"/>
      <c r="AN341" s="456"/>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row>
    <row r="342" spans="1:65" ht="12.75" customHeight="1">
      <c r="A342" s="74"/>
      <c r="B342" s="4"/>
      <c r="C342" s="35"/>
      <c r="D342" s="25"/>
      <c r="E342" s="25" t="s">
        <v>2100</v>
      </c>
      <c r="F342" s="6"/>
      <c r="G342" s="6"/>
      <c r="H342" s="6"/>
      <c r="I342" s="6"/>
      <c r="J342" s="6"/>
      <c r="K342" s="6"/>
      <c r="L342" s="6"/>
      <c r="M342" s="6"/>
      <c r="N342" s="6"/>
      <c r="O342" s="6"/>
      <c r="P342" s="6"/>
      <c r="Q342" s="6"/>
      <c r="R342" s="6"/>
      <c r="S342" s="6"/>
      <c r="T342" s="6"/>
      <c r="U342" s="6"/>
      <c r="V342" s="6"/>
      <c r="W342" s="6"/>
      <c r="X342" s="6"/>
      <c r="Y342" s="6"/>
      <c r="Z342" s="6"/>
      <c r="AA342" s="6"/>
      <c r="AB342" s="6"/>
      <c r="AC342" s="4"/>
      <c r="AD342" s="4"/>
      <c r="AE342" s="35"/>
      <c r="AF342" s="35"/>
      <c r="AG342" s="35"/>
      <c r="AH342" s="35"/>
      <c r="AI342" s="35"/>
      <c r="AJ342" s="35"/>
      <c r="AK342" s="35"/>
      <c r="AL342" s="35"/>
      <c r="AM342" s="74"/>
      <c r="AN342" s="456"/>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row>
    <row r="343" spans="1:65" ht="12.75" customHeight="1">
      <c r="A343" s="74"/>
      <c r="B343" s="4"/>
      <c r="C343" s="35"/>
      <c r="D343" s="25"/>
      <c r="E343" s="25" t="s">
        <v>2101</v>
      </c>
      <c r="F343" s="6"/>
      <c r="G343" s="6"/>
      <c r="H343" s="6"/>
      <c r="I343" s="6"/>
      <c r="J343" s="6"/>
      <c r="K343" s="6"/>
      <c r="L343" s="6"/>
      <c r="M343" s="6"/>
      <c r="N343" s="6"/>
      <c r="O343" s="6"/>
      <c r="P343" s="6"/>
      <c r="Q343" s="6"/>
      <c r="R343" s="6"/>
      <c r="S343" s="6"/>
      <c r="T343" s="6"/>
      <c r="U343" s="6"/>
      <c r="V343" s="6"/>
      <c r="W343" s="6"/>
      <c r="X343" s="6"/>
      <c r="Y343" s="6"/>
      <c r="Z343" s="6"/>
      <c r="AA343" s="6"/>
      <c r="AB343" s="6"/>
      <c r="AC343" s="4"/>
      <c r="AD343" s="4"/>
      <c r="AE343" s="35"/>
      <c r="AF343" s="35"/>
      <c r="AG343" s="35"/>
      <c r="AH343" s="35"/>
      <c r="AI343" s="35"/>
      <c r="AJ343" s="35"/>
      <c r="AK343" s="35"/>
      <c r="AL343" s="35"/>
      <c r="AM343" s="74"/>
      <c r="AN343" s="456"/>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row>
    <row r="344" spans="1:65" ht="12.75" customHeight="1">
      <c r="A344" s="74"/>
      <c r="B344" s="4"/>
      <c r="C344" s="35"/>
      <c r="D344" s="25"/>
      <c r="E344" s="25" t="s">
        <v>2102</v>
      </c>
      <c r="F344" s="6"/>
      <c r="G344" s="6"/>
      <c r="H344" s="6"/>
      <c r="I344" s="6"/>
      <c r="J344" s="6"/>
      <c r="K344" s="6"/>
      <c r="L344" s="6"/>
      <c r="M344" s="6"/>
      <c r="N344" s="6"/>
      <c r="O344" s="6"/>
      <c r="P344" s="6"/>
      <c r="Q344" s="6"/>
      <c r="R344" s="6"/>
      <c r="S344" s="6"/>
      <c r="T344" s="6"/>
      <c r="U344" s="6"/>
      <c r="V344" s="6"/>
      <c r="W344" s="6"/>
      <c r="X344" s="6"/>
      <c r="Y344" s="6"/>
      <c r="Z344" s="6"/>
      <c r="AA344" s="6"/>
      <c r="AB344" s="6"/>
      <c r="AC344" s="4"/>
      <c r="AD344" s="4"/>
      <c r="AE344" s="35"/>
      <c r="AF344" s="35"/>
      <c r="AG344" s="35"/>
      <c r="AH344" s="35"/>
      <c r="AI344" s="35"/>
      <c r="AJ344" s="35"/>
      <c r="AK344" s="35"/>
      <c r="AL344" s="35"/>
      <c r="AM344" s="74"/>
      <c r="AN344" s="456"/>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row>
    <row r="345" spans="1:65" ht="12.75" customHeight="1">
      <c r="A345" s="74"/>
      <c r="B345" s="4"/>
      <c r="C345" s="35"/>
      <c r="D345" s="25"/>
      <c r="E345" s="25"/>
      <c r="F345" s="6"/>
      <c r="G345" s="6"/>
      <c r="H345" s="6"/>
      <c r="I345" s="6"/>
      <c r="J345" s="6"/>
      <c r="K345" s="6"/>
      <c r="L345" s="6"/>
      <c r="M345" s="6"/>
      <c r="N345" s="6"/>
      <c r="O345" s="6"/>
      <c r="P345" s="6"/>
      <c r="Q345" s="6"/>
      <c r="R345" s="6"/>
      <c r="S345" s="6"/>
      <c r="T345" s="6"/>
      <c r="U345" s="6"/>
      <c r="V345" s="6"/>
      <c r="W345" s="6"/>
      <c r="X345" s="6"/>
      <c r="Y345" s="6"/>
      <c r="Z345" s="6"/>
      <c r="AA345" s="6"/>
      <c r="AB345" s="6"/>
      <c r="AC345" s="4"/>
      <c r="AD345" s="4"/>
      <c r="AE345" s="35"/>
      <c r="AF345" s="4"/>
      <c r="AG345" s="4"/>
      <c r="AH345" s="4"/>
      <c r="AI345" s="4"/>
      <c r="AJ345" s="4"/>
      <c r="AK345" s="4"/>
      <c r="AL345" s="4"/>
      <c r="AM345" s="74"/>
      <c r="AN345" s="456"/>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row>
    <row r="346" spans="1:65" ht="12.75" customHeight="1">
      <c r="A346" s="508"/>
      <c r="B346" s="4"/>
      <c r="C346" s="81"/>
      <c r="D346" s="25" t="s">
        <v>26</v>
      </c>
      <c r="E346" s="25" t="s">
        <v>2103</v>
      </c>
      <c r="F346" s="535"/>
      <c r="G346" s="535"/>
      <c r="H346" s="535"/>
      <c r="I346" s="535"/>
      <c r="J346" s="535"/>
      <c r="K346" s="535"/>
      <c r="L346" s="535"/>
      <c r="M346" s="535"/>
      <c r="N346" s="535"/>
      <c r="O346" s="535"/>
      <c r="P346" s="535"/>
      <c r="Q346" s="535"/>
      <c r="R346" s="535"/>
      <c r="S346" s="535"/>
      <c r="T346" s="535"/>
      <c r="U346" s="535"/>
      <c r="V346" s="535"/>
      <c r="W346" s="535"/>
      <c r="X346" s="535"/>
      <c r="Y346" s="535"/>
      <c r="Z346" s="535"/>
      <c r="AA346" s="535"/>
      <c r="AB346" s="535"/>
      <c r="AC346" s="4"/>
      <c r="AD346" s="4"/>
      <c r="AE346" s="4"/>
      <c r="AF346" s="1278" t="s">
        <v>2104</v>
      </c>
      <c r="AG346" s="832"/>
      <c r="AH346" s="832"/>
      <c r="AI346" s="832"/>
      <c r="AJ346" s="832"/>
      <c r="AK346" s="832"/>
      <c r="AL346" s="832"/>
      <c r="AM346" s="74"/>
      <c r="AN346" s="456"/>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row>
    <row r="347" spans="1:65" ht="12.75" customHeight="1">
      <c r="A347" s="74"/>
      <c r="B347" s="4"/>
      <c r="C347" s="536"/>
      <c r="D347" s="25"/>
      <c r="E347" s="25" t="s">
        <v>2105</v>
      </c>
      <c r="F347" s="535"/>
      <c r="G347" s="535"/>
      <c r="H347" s="535"/>
      <c r="I347" s="535"/>
      <c r="J347" s="535"/>
      <c r="K347" s="535"/>
      <c r="L347" s="535"/>
      <c r="M347" s="535"/>
      <c r="N347" s="535"/>
      <c r="O347" s="535"/>
      <c r="P347" s="535"/>
      <c r="Q347" s="535"/>
      <c r="R347" s="535"/>
      <c r="S347" s="535"/>
      <c r="T347" s="535"/>
      <c r="U347" s="535"/>
      <c r="V347" s="535"/>
      <c r="W347" s="535"/>
      <c r="X347" s="535"/>
      <c r="Y347" s="535"/>
      <c r="Z347" s="535"/>
      <c r="AA347" s="535"/>
      <c r="AB347" s="535"/>
      <c r="AC347" s="4"/>
      <c r="AD347" s="4"/>
      <c r="AE347" s="4"/>
      <c r="AF347" s="4"/>
      <c r="AG347" s="4"/>
      <c r="AH347" s="4"/>
      <c r="AI347" s="4"/>
      <c r="AJ347" s="4"/>
      <c r="AK347" s="4"/>
      <c r="AL347" s="4"/>
      <c r="AM347" s="74"/>
      <c r="AN347" s="456"/>
      <c r="AO347" s="74" t="s">
        <v>299</v>
      </c>
      <c r="AP347" s="508">
        <v>0</v>
      </c>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row>
    <row r="348" spans="1:65" ht="12.75" customHeight="1">
      <c r="A348" s="74"/>
      <c r="B348" s="19"/>
      <c r="C348" s="81"/>
      <c r="D348" s="25"/>
      <c r="E348" s="25" t="s">
        <v>2106</v>
      </c>
      <c r="F348" s="535"/>
      <c r="G348" s="535"/>
      <c r="H348" s="535"/>
      <c r="I348" s="535"/>
      <c r="J348" s="535"/>
      <c r="K348" s="535"/>
      <c r="L348" s="535"/>
      <c r="M348" s="535"/>
      <c r="N348" s="535"/>
      <c r="O348" s="535"/>
      <c r="P348" s="535"/>
      <c r="Q348" s="535"/>
      <c r="R348" s="535"/>
      <c r="S348" s="535"/>
      <c r="T348" s="535"/>
      <c r="U348" s="535"/>
      <c r="V348" s="535"/>
      <c r="W348" s="535"/>
      <c r="X348" s="535"/>
      <c r="Y348" s="535"/>
      <c r="Z348" s="535"/>
      <c r="AA348" s="535"/>
      <c r="AB348" s="535"/>
      <c r="AC348" s="4"/>
      <c r="AD348" s="4"/>
      <c r="AE348" s="4"/>
      <c r="AF348" s="4"/>
      <c r="AG348" s="4"/>
      <c r="AH348" s="4"/>
      <c r="AI348" s="4"/>
      <c r="AJ348" s="4"/>
      <c r="AK348" s="4"/>
      <c r="AL348" s="4"/>
      <c r="AM348" s="74"/>
      <c r="AN348" s="456"/>
      <c r="AO348" s="73" t="s">
        <v>21</v>
      </c>
      <c r="AP348" s="74">
        <v>7</v>
      </c>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row>
    <row r="349" spans="1:65" ht="12.75" customHeight="1">
      <c r="A349" s="74"/>
      <c r="B349" s="19"/>
      <c r="C349" s="81"/>
      <c r="D349" s="25"/>
      <c r="E349" s="25" t="s">
        <v>2107</v>
      </c>
      <c r="F349" s="535"/>
      <c r="G349" s="535"/>
      <c r="H349" s="535"/>
      <c r="I349" s="535"/>
      <c r="J349" s="535"/>
      <c r="K349" s="535"/>
      <c r="L349" s="535"/>
      <c r="M349" s="535"/>
      <c r="N349" s="535"/>
      <c r="O349" s="535"/>
      <c r="P349" s="535"/>
      <c r="Q349" s="535"/>
      <c r="R349" s="535"/>
      <c r="S349" s="535"/>
      <c r="T349" s="535"/>
      <c r="U349" s="535"/>
      <c r="V349" s="535"/>
      <c r="W349" s="535"/>
      <c r="X349" s="535"/>
      <c r="Y349" s="535"/>
      <c r="Z349" s="535"/>
      <c r="AA349" s="535"/>
      <c r="AB349" s="535"/>
      <c r="AC349" s="4"/>
      <c r="AD349" s="4"/>
      <c r="AE349" s="4"/>
      <c r="AF349" s="4"/>
      <c r="AG349" s="4"/>
      <c r="AH349" s="4"/>
      <c r="AI349" s="4"/>
      <c r="AJ349" s="4"/>
      <c r="AK349" s="4"/>
      <c r="AL349" s="4"/>
      <c r="AM349" s="74"/>
      <c r="AN349" s="456"/>
      <c r="AO349" s="73" t="s">
        <v>26</v>
      </c>
      <c r="AP349" s="74">
        <v>6</v>
      </c>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row>
    <row r="350" spans="1:65" ht="12.75" customHeight="1">
      <c r="A350" s="74"/>
      <c r="B350" s="19"/>
      <c r="C350" s="81"/>
      <c r="D350" s="25"/>
      <c r="E350" s="25" t="s">
        <v>2108</v>
      </c>
      <c r="F350" s="535"/>
      <c r="G350" s="535"/>
      <c r="H350" s="535"/>
      <c r="I350" s="535"/>
      <c r="J350" s="535"/>
      <c r="K350" s="535"/>
      <c r="L350" s="535"/>
      <c r="M350" s="535"/>
      <c r="N350" s="535"/>
      <c r="O350" s="535"/>
      <c r="P350" s="535"/>
      <c r="Q350" s="535"/>
      <c r="R350" s="535"/>
      <c r="S350" s="535"/>
      <c r="T350" s="535"/>
      <c r="U350" s="535"/>
      <c r="V350" s="535"/>
      <c r="W350" s="535"/>
      <c r="X350" s="535"/>
      <c r="Y350" s="535"/>
      <c r="Z350" s="535"/>
      <c r="AA350" s="535"/>
      <c r="AB350" s="535"/>
      <c r="AC350" s="4"/>
      <c r="AD350" s="4"/>
      <c r="AE350" s="4"/>
      <c r="AF350" s="4"/>
      <c r="AG350" s="4"/>
      <c r="AH350" s="4"/>
      <c r="AI350" s="4"/>
      <c r="AJ350" s="4"/>
      <c r="AK350" s="4"/>
      <c r="AL350" s="4"/>
      <c r="AM350" s="74"/>
      <c r="AN350" s="456"/>
      <c r="AO350" s="73" t="s">
        <v>48</v>
      </c>
      <c r="AP350" s="74">
        <v>5</v>
      </c>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row>
    <row r="351" spans="1:65" ht="12.75" customHeight="1">
      <c r="A351" s="74"/>
      <c r="B351" s="19"/>
      <c r="C351" s="81"/>
      <c r="D351" s="25"/>
      <c r="E351" s="203"/>
      <c r="F351" s="203"/>
      <c r="G351" s="203"/>
      <c r="H351" s="203"/>
      <c r="I351" s="35"/>
      <c r="J351" s="35"/>
      <c r="K351" s="35"/>
      <c r="L351" s="35"/>
      <c r="M351" s="35"/>
      <c r="N351" s="35"/>
      <c r="O351" s="35"/>
      <c r="P351" s="35"/>
      <c r="Q351" s="35"/>
      <c r="R351" s="35"/>
      <c r="S351" s="35"/>
      <c r="T351" s="35"/>
      <c r="U351" s="35"/>
      <c r="V351" s="35"/>
      <c r="W351" s="35"/>
      <c r="X351" s="35"/>
      <c r="Y351" s="35"/>
      <c r="Z351" s="35"/>
      <c r="AA351" s="35"/>
      <c r="AB351" s="35"/>
      <c r="AC351" s="4"/>
      <c r="AD351" s="4"/>
      <c r="AE351" s="35"/>
      <c r="AF351" s="4"/>
      <c r="AG351" s="4"/>
      <c r="AH351" s="4"/>
      <c r="AI351" s="4"/>
      <c r="AJ351" s="4"/>
      <c r="AK351" s="4"/>
      <c r="AL351" s="4"/>
      <c r="AM351" s="74"/>
      <c r="AN351" s="456"/>
      <c r="AO351" s="73" t="s">
        <v>2109</v>
      </c>
      <c r="AP351" s="74">
        <v>4</v>
      </c>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row>
    <row r="352" spans="1:65" ht="12.75" customHeight="1">
      <c r="A352" s="74"/>
      <c r="B352" s="4"/>
      <c r="C352" s="81"/>
      <c r="D352" s="25" t="s">
        <v>48</v>
      </c>
      <c r="E352" s="25" t="s">
        <v>2110</v>
      </c>
      <c r="F352" s="535"/>
      <c r="G352" s="535"/>
      <c r="H352" s="535"/>
      <c r="I352" s="535"/>
      <c r="J352" s="535"/>
      <c r="K352" s="535"/>
      <c r="L352" s="535"/>
      <c r="M352" s="535"/>
      <c r="N352" s="535"/>
      <c r="O352" s="535"/>
      <c r="P352" s="535"/>
      <c r="Q352" s="535"/>
      <c r="R352" s="535"/>
      <c r="S352" s="535"/>
      <c r="T352" s="535"/>
      <c r="U352" s="535"/>
      <c r="V352" s="535"/>
      <c r="W352" s="535"/>
      <c r="X352" s="535"/>
      <c r="Y352" s="535"/>
      <c r="Z352" s="535"/>
      <c r="AA352" s="535"/>
      <c r="AB352" s="535"/>
      <c r="AC352" s="4"/>
      <c r="AD352" s="4"/>
      <c r="AE352" s="4"/>
      <c r="AF352" s="1278" t="s">
        <v>2058</v>
      </c>
      <c r="AG352" s="832"/>
      <c r="AH352" s="832"/>
      <c r="AI352" s="832"/>
      <c r="AJ352" s="832"/>
      <c r="AK352" s="832"/>
      <c r="AL352" s="832"/>
      <c r="AM352" s="74"/>
      <c r="AN352" s="456"/>
      <c r="AO352" s="73" t="s">
        <v>2111</v>
      </c>
      <c r="AP352" s="74">
        <v>3</v>
      </c>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row>
    <row r="353" spans="1:65" ht="12.75" customHeight="1">
      <c r="A353" s="74"/>
      <c r="B353" s="4"/>
      <c r="C353" s="536"/>
      <c r="D353" s="25"/>
      <c r="E353" s="25" t="s">
        <v>2105</v>
      </c>
      <c r="F353" s="535"/>
      <c r="G353" s="535"/>
      <c r="H353" s="535"/>
      <c r="I353" s="535"/>
      <c r="J353" s="535"/>
      <c r="K353" s="535"/>
      <c r="L353" s="535"/>
      <c r="M353" s="535"/>
      <c r="N353" s="535"/>
      <c r="O353" s="535"/>
      <c r="P353" s="535"/>
      <c r="Q353" s="535"/>
      <c r="R353" s="535"/>
      <c r="S353" s="535"/>
      <c r="T353" s="535"/>
      <c r="U353" s="535"/>
      <c r="V353" s="535"/>
      <c r="W353" s="535"/>
      <c r="X353" s="535"/>
      <c r="Y353" s="535"/>
      <c r="Z353" s="535"/>
      <c r="AA353" s="535"/>
      <c r="AB353" s="535"/>
      <c r="AC353" s="4"/>
      <c r="AD353" s="4"/>
      <c r="AE353" s="4"/>
      <c r="AF353" s="4"/>
      <c r="AG353" s="4"/>
      <c r="AH353" s="4"/>
      <c r="AI353" s="4"/>
      <c r="AJ353" s="4"/>
      <c r="AK353" s="4"/>
      <c r="AL353" s="4"/>
      <c r="AM353" s="74"/>
      <c r="AN353" s="456"/>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row>
    <row r="354" spans="1:65" ht="12.75" customHeight="1">
      <c r="A354" s="74"/>
      <c r="B354" s="4"/>
      <c r="C354" s="536"/>
      <c r="D354" s="25"/>
      <c r="E354" s="25" t="s">
        <v>2106</v>
      </c>
      <c r="F354" s="535"/>
      <c r="G354" s="535"/>
      <c r="H354" s="535"/>
      <c r="I354" s="535"/>
      <c r="J354" s="535"/>
      <c r="K354" s="535"/>
      <c r="L354" s="535"/>
      <c r="M354" s="535"/>
      <c r="N354" s="535"/>
      <c r="O354" s="535"/>
      <c r="P354" s="535"/>
      <c r="Q354" s="535"/>
      <c r="R354" s="535"/>
      <c r="S354" s="535"/>
      <c r="T354" s="535"/>
      <c r="U354" s="535"/>
      <c r="V354" s="535"/>
      <c r="W354" s="535"/>
      <c r="X354" s="535"/>
      <c r="Y354" s="535"/>
      <c r="Z354" s="535"/>
      <c r="AA354" s="535"/>
      <c r="AB354" s="535"/>
      <c r="AC354" s="4"/>
      <c r="AD354" s="4"/>
      <c r="AE354" s="4"/>
      <c r="AF354" s="4"/>
      <c r="AG354" s="4"/>
      <c r="AH354" s="4"/>
      <c r="AI354" s="4"/>
      <c r="AJ354" s="4"/>
      <c r="AK354" s="4"/>
      <c r="AL354" s="4"/>
      <c r="AM354" s="74"/>
      <c r="AN354" s="456"/>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row>
    <row r="355" spans="1:65" ht="12.75" customHeight="1">
      <c r="A355" s="74"/>
      <c r="B355" s="4"/>
      <c r="C355" s="536"/>
      <c r="D355" s="25"/>
      <c r="E355" s="25" t="s">
        <v>2107</v>
      </c>
      <c r="F355" s="535"/>
      <c r="G355" s="535"/>
      <c r="H355" s="535"/>
      <c r="I355" s="535"/>
      <c r="J355" s="535"/>
      <c r="K355" s="535"/>
      <c r="L355" s="535"/>
      <c r="M355" s="535"/>
      <c r="N355" s="535"/>
      <c r="O355" s="535"/>
      <c r="P355" s="535"/>
      <c r="Q355" s="535"/>
      <c r="R355" s="535"/>
      <c r="S355" s="535"/>
      <c r="T355" s="535"/>
      <c r="U355" s="535"/>
      <c r="V355" s="535"/>
      <c r="W355" s="535"/>
      <c r="X355" s="535"/>
      <c r="Y355" s="535"/>
      <c r="Z355" s="535"/>
      <c r="AA355" s="535"/>
      <c r="AB355" s="535"/>
      <c r="AC355" s="4"/>
      <c r="AD355" s="4"/>
      <c r="AE355" s="4"/>
      <c r="AF355" s="4"/>
      <c r="AG355" s="4"/>
      <c r="AH355" s="4"/>
      <c r="AI355" s="4"/>
      <c r="AJ355" s="4"/>
      <c r="AK355" s="4"/>
      <c r="AL355" s="4"/>
      <c r="AM355" s="74"/>
      <c r="AN355" s="456"/>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row>
    <row r="356" spans="1:65" ht="12.75" customHeight="1">
      <c r="A356" s="74"/>
      <c r="B356" s="4"/>
      <c r="C356" s="536"/>
      <c r="D356" s="25"/>
      <c r="E356" s="25" t="s">
        <v>2108</v>
      </c>
      <c r="F356" s="535"/>
      <c r="G356" s="535"/>
      <c r="H356" s="535"/>
      <c r="I356" s="535"/>
      <c r="J356" s="535"/>
      <c r="K356" s="535"/>
      <c r="L356" s="535"/>
      <c r="M356" s="535"/>
      <c r="N356" s="535"/>
      <c r="O356" s="535"/>
      <c r="P356" s="535"/>
      <c r="Q356" s="535"/>
      <c r="R356" s="535"/>
      <c r="S356" s="535"/>
      <c r="T356" s="535"/>
      <c r="U356" s="535"/>
      <c r="V356" s="535"/>
      <c r="W356" s="535"/>
      <c r="X356" s="535"/>
      <c r="Y356" s="535"/>
      <c r="Z356" s="535"/>
      <c r="AA356" s="535"/>
      <c r="AB356" s="535"/>
      <c r="AC356" s="4"/>
      <c r="AD356" s="4"/>
      <c r="AE356" s="4"/>
      <c r="AF356" s="4"/>
      <c r="AG356" s="4"/>
      <c r="AH356" s="4"/>
      <c r="AI356" s="4"/>
      <c r="AJ356" s="4"/>
      <c r="AK356" s="4"/>
      <c r="AL356" s="4"/>
      <c r="AM356" s="74"/>
      <c r="AN356" s="456"/>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row>
    <row r="357" spans="1:65" ht="12.75" customHeight="1">
      <c r="A357" s="4"/>
      <c r="B357" s="4"/>
      <c r="C357" s="4"/>
      <c r="D357" s="25"/>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56"/>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row>
    <row r="358" spans="1:65" ht="12.75" customHeight="1">
      <c r="A358" s="74"/>
      <c r="B358" s="4"/>
      <c r="C358" s="81"/>
      <c r="D358" s="25" t="s">
        <v>2109</v>
      </c>
      <c r="E358" s="25" t="s">
        <v>2112</v>
      </c>
      <c r="F358" s="535"/>
      <c r="G358" s="535"/>
      <c r="H358" s="535"/>
      <c r="I358" s="535"/>
      <c r="J358" s="535"/>
      <c r="K358" s="535"/>
      <c r="L358" s="535"/>
      <c r="M358" s="535"/>
      <c r="N358" s="535"/>
      <c r="O358" s="535"/>
      <c r="P358" s="535"/>
      <c r="Q358" s="535"/>
      <c r="R358" s="535"/>
      <c r="S358" s="535"/>
      <c r="T358" s="535"/>
      <c r="U358" s="535"/>
      <c r="V358" s="535"/>
      <c r="W358" s="535"/>
      <c r="X358" s="535"/>
      <c r="Y358" s="535"/>
      <c r="Z358" s="535"/>
      <c r="AA358" s="535"/>
      <c r="AB358" s="535"/>
      <c r="AC358" s="4"/>
      <c r="AD358" s="4"/>
      <c r="AE358" s="4"/>
      <c r="AF358" s="1278" t="s">
        <v>2113</v>
      </c>
      <c r="AG358" s="832"/>
      <c r="AH358" s="832"/>
      <c r="AI358" s="832"/>
      <c r="AJ358" s="832"/>
      <c r="AK358" s="832"/>
      <c r="AL358" s="832"/>
      <c r="AM358" s="74"/>
      <c r="AN358" s="456"/>
      <c r="AO358" s="74" t="str">
        <f>X395</f>
        <v>N/A</v>
      </c>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row>
    <row r="359" spans="1:65" ht="12.75" customHeight="1">
      <c r="A359" s="74"/>
      <c r="B359" s="4"/>
      <c r="C359" s="536"/>
      <c r="D359" s="25"/>
      <c r="E359" s="25" t="s">
        <v>2114</v>
      </c>
      <c r="F359" s="535"/>
      <c r="G359" s="535"/>
      <c r="H359" s="535"/>
      <c r="I359" s="535"/>
      <c r="J359" s="535"/>
      <c r="K359" s="535"/>
      <c r="L359" s="535"/>
      <c r="M359" s="535"/>
      <c r="N359" s="535"/>
      <c r="O359" s="535"/>
      <c r="P359" s="535"/>
      <c r="Q359" s="535"/>
      <c r="R359" s="535"/>
      <c r="S359" s="535"/>
      <c r="T359" s="535"/>
      <c r="U359" s="535"/>
      <c r="V359" s="535"/>
      <c r="W359" s="535"/>
      <c r="X359" s="535"/>
      <c r="Y359" s="535"/>
      <c r="Z359" s="535"/>
      <c r="AA359" s="535"/>
      <c r="AB359" s="535"/>
      <c r="AC359" s="4"/>
      <c r="AD359" s="4"/>
      <c r="AE359" s="4"/>
      <c r="AF359" s="4"/>
      <c r="AG359" s="4"/>
      <c r="AH359" s="4"/>
      <c r="AI359" s="4"/>
      <c r="AJ359" s="4"/>
      <c r="AK359" s="4"/>
      <c r="AL359" s="4"/>
      <c r="AM359" s="74"/>
      <c r="AN359" s="456"/>
      <c r="AO359" s="74"/>
      <c r="AP359" s="74"/>
      <c r="AQ359" s="74"/>
      <c r="AR359" s="74"/>
      <c r="AS359" s="74"/>
      <c r="AT359" s="74"/>
      <c r="AU359" s="454"/>
      <c r="AV359" s="454"/>
      <c r="AW359" s="454"/>
      <c r="AX359" s="454"/>
      <c r="AY359" s="454"/>
      <c r="AZ359" s="454"/>
      <c r="BA359" s="454"/>
      <c r="BB359" s="74"/>
      <c r="BC359" s="74"/>
      <c r="BD359" s="74"/>
      <c r="BE359" s="74"/>
      <c r="BF359" s="74"/>
      <c r="BG359" s="74"/>
      <c r="BH359" s="74"/>
      <c r="BI359" s="74"/>
      <c r="BJ359" s="74"/>
      <c r="BK359" s="74"/>
      <c r="BL359" s="74"/>
      <c r="BM359" s="74"/>
    </row>
    <row r="360" spans="1:65" ht="12.75" customHeight="1">
      <c r="A360" s="74"/>
      <c r="B360" s="19"/>
      <c r="C360" s="81"/>
      <c r="D360" s="25"/>
      <c r="E360" s="25" t="s">
        <v>2115</v>
      </c>
      <c r="F360" s="535"/>
      <c r="G360" s="535"/>
      <c r="H360" s="535"/>
      <c r="I360" s="535"/>
      <c r="J360" s="535"/>
      <c r="K360" s="535"/>
      <c r="L360" s="535"/>
      <c r="M360" s="535"/>
      <c r="N360" s="535"/>
      <c r="O360" s="535"/>
      <c r="P360" s="535"/>
      <c r="Q360" s="535"/>
      <c r="R360" s="535"/>
      <c r="S360" s="535"/>
      <c r="T360" s="535"/>
      <c r="U360" s="535"/>
      <c r="V360" s="535"/>
      <c r="W360" s="535"/>
      <c r="X360" s="535"/>
      <c r="Y360" s="535"/>
      <c r="Z360" s="535"/>
      <c r="AA360" s="535"/>
      <c r="AB360" s="535"/>
      <c r="AC360" s="4"/>
      <c r="AD360" s="4"/>
      <c r="AE360" s="4"/>
      <c r="AF360" s="4"/>
      <c r="AG360" s="4"/>
      <c r="AH360" s="4"/>
      <c r="AI360" s="4"/>
      <c r="AJ360" s="4"/>
      <c r="AK360" s="4"/>
      <c r="AL360" s="4"/>
      <c r="AM360" s="74"/>
      <c r="AN360" s="456"/>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row>
    <row r="361" spans="1:65" ht="12.75" customHeight="1">
      <c r="A361" s="74"/>
      <c r="B361" s="19"/>
      <c r="C361" s="81"/>
      <c r="D361" s="25"/>
      <c r="E361" s="25"/>
      <c r="F361" s="535"/>
      <c r="G361" s="535"/>
      <c r="H361" s="535"/>
      <c r="I361" s="535"/>
      <c r="J361" s="535"/>
      <c r="K361" s="535"/>
      <c r="L361" s="535"/>
      <c r="M361" s="535"/>
      <c r="N361" s="535"/>
      <c r="O361" s="535"/>
      <c r="P361" s="535"/>
      <c r="Q361" s="535"/>
      <c r="R361" s="535"/>
      <c r="S361" s="535"/>
      <c r="T361" s="535"/>
      <c r="U361" s="535"/>
      <c r="V361" s="535"/>
      <c r="W361" s="535"/>
      <c r="X361" s="535"/>
      <c r="Y361" s="535"/>
      <c r="Z361" s="535"/>
      <c r="AA361" s="535"/>
      <c r="AB361" s="535"/>
      <c r="AC361" s="4"/>
      <c r="AD361" s="4"/>
      <c r="AE361" s="4"/>
      <c r="AF361" s="4"/>
      <c r="AG361" s="4"/>
      <c r="AH361" s="4"/>
      <c r="AI361" s="4"/>
      <c r="AJ361" s="4"/>
      <c r="AK361" s="4"/>
      <c r="AL361" s="4"/>
      <c r="AM361" s="74"/>
      <c r="AN361" s="456"/>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row>
    <row r="362" spans="1:65" ht="12.75" customHeight="1">
      <c r="A362" s="74"/>
      <c r="B362" s="19"/>
      <c r="C362" s="81"/>
      <c r="D362" s="25"/>
      <c r="E362" s="4" t="s">
        <v>2116</v>
      </c>
      <c r="F362" s="74"/>
      <c r="G362" s="74"/>
      <c r="H362" s="74"/>
      <c r="I362" s="74"/>
      <c r="J362" s="74"/>
      <c r="K362" s="74"/>
      <c r="L362" s="74"/>
      <c r="M362" s="74"/>
      <c r="N362" s="74"/>
      <c r="O362" s="1346" t="s">
        <v>1009</v>
      </c>
      <c r="P362" s="895"/>
      <c r="Q362" s="895"/>
      <c r="R362" s="895"/>
      <c r="S362" s="895"/>
      <c r="T362" s="895"/>
      <c r="U362" s="895"/>
      <c r="V362" s="895"/>
      <c r="W362" s="895"/>
      <c r="X362" s="895"/>
      <c r="Y362" s="895"/>
      <c r="Z362" s="895"/>
      <c r="AA362" s="895"/>
      <c r="AB362" s="891"/>
      <c r="AC362" s="74"/>
      <c r="AD362" s="74"/>
      <c r="AE362" s="74"/>
      <c r="AF362" s="74"/>
      <c r="AG362" s="74"/>
      <c r="AH362" s="4"/>
      <c r="AI362" s="4"/>
      <c r="AJ362" s="4"/>
      <c r="AK362" s="4"/>
      <c r="AL362" s="4"/>
      <c r="AM362" s="74"/>
      <c r="AN362" s="456"/>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row>
    <row r="363" spans="1:65" ht="12.75" customHeight="1">
      <c r="A363" s="74"/>
      <c r="B363" s="19"/>
      <c r="C363" s="81"/>
      <c r="D363" s="25"/>
      <c r="E363" s="25"/>
      <c r="F363" s="535"/>
      <c r="G363" s="535"/>
      <c r="H363" s="535"/>
      <c r="I363" s="535"/>
      <c r="J363" s="535"/>
      <c r="K363" s="535"/>
      <c r="L363" s="535"/>
      <c r="M363" s="535"/>
      <c r="N363" s="535"/>
      <c r="O363" s="535"/>
      <c r="P363" s="535"/>
      <c r="Q363" s="535"/>
      <c r="R363" s="535"/>
      <c r="S363" s="535"/>
      <c r="T363" s="535"/>
      <c r="U363" s="535"/>
      <c r="V363" s="535"/>
      <c r="W363" s="535"/>
      <c r="X363" s="535"/>
      <c r="Y363" s="535"/>
      <c r="Z363" s="535"/>
      <c r="AA363" s="535"/>
      <c r="AB363" s="535"/>
      <c r="AC363" s="4"/>
      <c r="AD363" s="4"/>
      <c r="AE363" s="4"/>
      <c r="AF363" s="4"/>
      <c r="AG363" s="4"/>
      <c r="AH363" s="4"/>
      <c r="AI363" s="4"/>
      <c r="AJ363" s="4"/>
      <c r="AK363" s="4"/>
      <c r="AL363" s="4"/>
      <c r="AM363" s="74"/>
      <c r="AN363" s="456"/>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row>
    <row r="364" spans="1:65" ht="12.75" customHeight="1">
      <c r="A364" s="74"/>
      <c r="B364" s="4"/>
      <c r="C364" s="81"/>
      <c r="D364" s="25" t="s">
        <v>2111</v>
      </c>
      <c r="E364" s="25" t="s">
        <v>2117</v>
      </c>
      <c r="F364" s="535"/>
      <c r="G364" s="535"/>
      <c r="H364" s="535"/>
      <c r="I364" s="535"/>
      <c r="J364" s="535"/>
      <c r="K364" s="535"/>
      <c r="L364" s="535"/>
      <c r="M364" s="535"/>
      <c r="N364" s="535"/>
      <c r="O364" s="535"/>
      <c r="P364" s="535"/>
      <c r="Q364" s="535"/>
      <c r="R364" s="535"/>
      <c r="S364" s="535"/>
      <c r="T364" s="535"/>
      <c r="U364" s="535"/>
      <c r="V364" s="535"/>
      <c r="W364" s="535"/>
      <c r="X364" s="535"/>
      <c r="Y364" s="535"/>
      <c r="Z364" s="535"/>
      <c r="AA364" s="535"/>
      <c r="AB364" s="535"/>
      <c r="AC364" s="4"/>
      <c r="AD364" s="4"/>
      <c r="AE364" s="4"/>
      <c r="AF364" s="1278" t="s">
        <v>1980</v>
      </c>
      <c r="AG364" s="832"/>
      <c r="AH364" s="832"/>
      <c r="AI364" s="832"/>
      <c r="AJ364" s="832"/>
      <c r="AK364" s="832"/>
      <c r="AL364" s="832"/>
      <c r="AM364" s="74"/>
      <c r="AN364" s="456"/>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row>
    <row r="365" spans="1:65" ht="12.75" customHeight="1">
      <c r="A365" s="74"/>
      <c r="B365" s="4"/>
      <c r="C365" s="81"/>
      <c r="D365" s="25"/>
      <c r="E365" s="25" t="s">
        <v>2118</v>
      </c>
      <c r="F365" s="535"/>
      <c r="G365" s="535"/>
      <c r="H365" s="535"/>
      <c r="I365" s="535"/>
      <c r="J365" s="535"/>
      <c r="K365" s="535"/>
      <c r="L365" s="535"/>
      <c r="M365" s="535"/>
      <c r="N365" s="535"/>
      <c r="O365" s="535"/>
      <c r="P365" s="535"/>
      <c r="Q365" s="535"/>
      <c r="R365" s="535"/>
      <c r="S365" s="535"/>
      <c r="T365" s="535"/>
      <c r="U365" s="535"/>
      <c r="V365" s="535"/>
      <c r="W365" s="535"/>
      <c r="X365" s="535"/>
      <c r="Y365" s="535"/>
      <c r="Z365" s="535"/>
      <c r="AA365" s="535"/>
      <c r="AB365" s="535"/>
      <c r="AC365" s="4"/>
      <c r="AD365" s="4"/>
      <c r="AE365" s="454"/>
      <c r="AF365" s="4"/>
      <c r="AG365" s="4"/>
      <c r="AH365" s="4"/>
      <c r="AI365" s="4"/>
      <c r="AJ365" s="4"/>
      <c r="AK365" s="4"/>
      <c r="AL365" s="4"/>
      <c r="AM365" s="74"/>
      <c r="AN365" s="456"/>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row>
    <row r="366" spans="1:65" ht="12.75" customHeight="1">
      <c r="A366" s="74"/>
      <c r="B366" s="4"/>
      <c r="C366" s="536"/>
      <c r="D366" s="4"/>
      <c r="E366" s="35"/>
      <c r="F366" s="537"/>
      <c r="G366" s="537"/>
      <c r="H366" s="537"/>
      <c r="I366" s="537"/>
      <c r="J366" s="537"/>
      <c r="K366" s="537"/>
      <c r="L366" s="537"/>
      <c r="M366" s="537"/>
      <c r="N366" s="537"/>
      <c r="O366" s="537"/>
      <c r="P366" s="537"/>
      <c r="Q366" s="537"/>
      <c r="R366" s="537"/>
      <c r="S366" s="537"/>
      <c r="T366" s="537"/>
      <c r="U366" s="537"/>
      <c r="V366" s="537"/>
      <c r="W366" s="537"/>
      <c r="X366" s="537"/>
      <c r="Y366" s="537"/>
      <c r="Z366" s="537"/>
      <c r="AA366" s="537"/>
      <c r="AB366" s="537"/>
      <c r="AC366" s="4"/>
      <c r="AD366" s="4"/>
      <c r="AE366" s="4"/>
      <c r="AF366" s="4"/>
      <c r="AG366" s="4"/>
      <c r="AH366" s="4"/>
      <c r="AI366" s="4"/>
      <c r="AJ366" s="4"/>
      <c r="AK366" s="4"/>
      <c r="AL366" s="4"/>
      <c r="AM366" s="74"/>
      <c r="AN366" s="456"/>
      <c r="AO366" s="74" t="s">
        <v>299</v>
      </c>
      <c r="AP366" s="508">
        <v>0</v>
      </c>
      <c r="AQ366" s="74"/>
      <c r="AR366" s="74"/>
      <c r="AS366" s="74"/>
      <c r="AT366" s="74" t="s">
        <v>299</v>
      </c>
      <c r="AU366" s="508">
        <v>0</v>
      </c>
      <c r="AV366" s="74"/>
      <c r="AW366" s="74"/>
      <c r="AX366" s="74"/>
      <c r="AY366" s="74"/>
      <c r="AZ366" s="74"/>
      <c r="BA366" s="74"/>
      <c r="BB366" s="74"/>
      <c r="BC366" s="74"/>
      <c r="BD366" s="74"/>
      <c r="BE366" s="74"/>
      <c r="BF366" s="74"/>
      <c r="BG366" s="74"/>
      <c r="BH366" s="74"/>
      <c r="BI366" s="74"/>
      <c r="BJ366" s="74"/>
      <c r="BK366" s="74"/>
      <c r="BL366" s="74"/>
      <c r="BM366" s="74"/>
    </row>
    <row r="367" spans="1:65" ht="12.75" customHeight="1">
      <c r="A367" s="74"/>
      <c r="B367" s="4"/>
      <c r="C367" s="536"/>
      <c r="D367" s="4" t="s">
        <v>2119</v>
      </c>
      <c r="E367" s="537"/>
      <c r="F367" s="537"/>
      <c r="G367" s="537"/>
      <c r="H367" s="1336" t="s">
        <v>2109</v>
      </c>
      <c r="I367" s="891"/>
      <c r="J367" s="537"/>
      <c r="K367" s="537"/>
      <c r="L367" s="537"/>
      <c r="M367" s="537"/>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74"/>
      <c r="AN367" s="456"/>
      <c r="AO367" s="73" t="s">
        <v>21</v>
      </c>
      <c r="AP367" s="74">
        <v>3</v>
      </c>
      <c r="AQ367" s="74"/>
      <c r="AR367" s="74"/>
      <c r="AS367" s="74"/>
      <c r="AT367" s="73" t="s">
        <v>21</v>
      </c>
      <c r="AU367" s="74">
        <v>3</v>
      </c>
      <c r="AV367" s="74"/>
      <c r="AW367" s="74"/>
      <c r="AX367" s="74"/>
      <c r="AY367" s="74"/>
      <c r="AZ367" s="74"/>
      <c r="BA367" s="74"/>
      <c r="BB367" s="74"/>
      <c r="BC367" s="74"/>
      <c r="BD367" s="74"/>
      <c r="BE367" s="74"/>
      <c r="BF367" s="74"/>
      <c r="BG367" s="74"/>
      <c r="BH367" s="74"/>
      <c r="BI367" s="74"/>
      <c r="BJ367" s="74"/>
      <c r="BK367" s="74"/>
      <c r="BL367" s="74"/>
      <c r="BM367" s="74"/>
    </row>
    <row r="368" spans="1:65" ht="12.75" customHeight="1">
      <c r="A368" s="74"/>
      <c r="B368" s="4"/>
      <c r="C368" s="536"/>
      <c r="D368" s="4"/>
      <c r="E368" s="537"/>
      <c r="F368" s="537"/>
      <c r="G368" s="537"/>
      <c r="H368" s="537"/>
      <c r="I368" s="537"/>
      <c r="J368" s="537"/>
      <c r="K368" s="537"/>
      <c r="L368" s="537"/>
      <c r="M368" s="537"/>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74"/>
      <c r="AN368" s="456"/>
      <c r="AO368" s="73" t="s">
        <v>26</v>
      </c>
      <c r="AP368" s="74">
        <v>2</v>
      </c>
      <c r="AQ368" s="74"/>
      <c r="AR368" s="74"/>
      <c r="AS368" s="74"/>
      <c r="AT368" s="73" t="s">
        <v>26</v>
      </c>
      <c r="AU368" s="74">
        <v>2</v>
      </c>
      <c r="AV368" s="74"/>
      <c r="AW368" s="74"/>
      <c r="AX368" s="74"/>
      <c r="AY368" s="74"/>
      <c r="AZ368" s="74"/>
      <c r="BA368" s="74"/>
      <c r="BB368" s="74"/>
      <c r="BC368" s="74"/>
      <c r="BD368" s="74"/>
      <c r="BE368" s="74"/>
      <c r="BF368" s="74"/>
      <c r="BG368" s="74"/>
      <c r="BH368" s="74"/>
      <c r="BI368" s="74"/>
      <c r="BJ368" s="74"/>
      <c r="BK368" s="74"/>
      <c r="BL368" s="74"/>
      <c r="BM368" s="74"/>
    </row>
    <row r="369" spans="1:65" ht="12.75" customHeight="1">
      <c r="A369" s="74"/>
      <c r="B369" s="4"/>
      <c r="C369" s="536"/>
      <c r="D369" s="4"/>
      <c r="E369" s="537"/>
      <c r="F369" s="537"/>
      <c r="G369" s="537"/>
      <c r="H369" s="537"/>
      <c r="I369" s="537"/>
      <c r="J369" s="537"/>
      <c r="K369" s="537"/>
      <c r="L369" s="537"/>
      <c r="M369" s="537"/>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74"/>
      <c r="AN369" s="456"/>
      <c r="AO369" s="73"/>
      <c r="AP369" s="74"/>
      <c r="AQ369" s="74"/>
      <c r="AR369" s="74"/>
      <c r="AS369" s="74"/>
      <c r="AT369" s="73"/>
      <c r="AU369" s="74"/>
      <c r="AV369" s="74"/>
      <c r="AW369" s="74"/>
      <c r="AX369" s="74"/>
      <c r="AY369" s="74"/>
      <c r="AZ369" s="74"/>
      <c r="BA369" s="74"/>
      <c r="BB369" s="74"/>
      <c r="BC369" s="74"/>
      <c r="BD369" s="74"/>
      <c r="BE369" s="74"/>
      <c r="BF369" s="74"/>
      <c r="BG369" s="74"/>
      <c r="BH369" s="74"/>
      <c r="BI369" s="74"/>
      <c r="BJ369" s="74"/>
      <c r="BK369" s="74"/>
      <c r="BL369" s="74"/>
      <c r="BM369" s="74"/>
    </row>
    <row r="370" spans="1:65" ht="12.75" customHeight="1">
      <c r="A370" s="74"/>
      <c r="B370" s="4"/>
      <c r="C370" s="536"/>
      <c r="D370" s="4" t="s">
        <v>2120</v>
      </c>
      <c r="E370" s="537"/>
      <c r="F370" s="537"/>
      <c r="G370" s="537"/>
      <c r="H370" s="537"/>
      <c r="I370" s="537"/>
      <c r="J370" s="537"/>
      <c r="K370" s="537"/>
      <c r="L370" s="537"/>
      <c r="M370" s="537"/>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74"/>
      <c r="AN370" s="456"/>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row>
    <row r="371" spans="1:65" ht="12.75" customHeight="1">
      <c r="A371" s="74"/>
      <c r="B371" s="4"/>
      <c r="C371" s="536"/>
      <c r="D371" s="4" t="s">
        <v>2121</v>
      </c>
      <c r="E371" s="537"/>
      <c r="F371" s="537"/>
      <c r="G371" s="537"/>
      <c r="H371" s="537"/>
      <c r="I371" s="537"/>
      <c r="J371" s="537"/>
      <c r="K371" s="537"/>
      <c r="L371" s="537"/>
      <c r="M371" s="537"/>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74"/>
      <c r="AN371" s="456"/>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row>
    <row r="372" spans="1:65" ht="12.75" customHeight="1">
      <c r="A372" s="74"/>
      <c r="B372" s="4"/>
      <c r="C372" s="536"/>
      <c r="D372" s="4" t="s">
        <v>2122</v>
      </c>
      <c r="E372" s="537"/>
      <c r="F372" s="537"/>
      <c r="G372" s="537"/>
      <c r="H372" s="537"/>
      <c r="I372" s="537"/>
      <c r="J372" s="537"/>
      <c r="K372" s="537"/>
      <c r="L372" s="537"/>
      <c r="M372" s="537"/>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74"/>
      <c r="AN372" s="456"/>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row>
    <row r="373" spans="1:65" ht="12.75" customHeight="1">
      <c r="A373" s="74"/>
      <c r="B373" s="4"/>
      <c r="C373" s="536"/>
      <c r="D373" s="12" t="s">
        <v>2123</v>
      </c>
      <c r="E373" s="537"/>
      <c r="F373" s="537"/>
      <c r="G373" s="537"/>
      <c r="H373" s="537"/>
      <c r="I373" s="537"/>
      <c r="J373" s="537"/>
      <c r="K373" s="537"/>
      <c r="L373" s="537"/>
      <c r="M373" s="537"/>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74"/>
      <c r="AN373" s="456"/>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row>
    <row r="374" spans="1:65" ht="12.75" customHeight="1">
      <c r="A374" s="74"/>
      <c r="B374" s="4"/>
      <c r="C374" s="536"/>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74"/>
      <c r="AN374" s="456"/>
      <c r="AO374" s="74" t="s">
        <v>299</v>
      </c>
      <c r="AP374" s="508">
        <v>0</v>
      </c>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row>
    <row r="375" spans="1:65" ht="12.75" customHeight="1">
      <c r="A375" s="74"/>
      <c r="B375" s="4"/>
      <c r="C375" s="536"/>
      <c r="D375" s="4"/>
      <c r="E375" s="4" t="s">
        <v>2119</v>
      </c>
      <c r="F375" s="537"/>
      <c r="G375" s="537"/>
      <c r="H375" s="74"/>
      <c r="I375" s="1344"/>
      <c r="J375" s="895"/>
      <c r="K375" s="895"/>
      <c r="L375" s="895"/>
      <c r="M375" s="895"/>
      <c r="N375" s="895"/>
      <c r="O375" s="895"/>
      <c r="P375" s="895"/>
      <c r="Q375" s="895"/>
      <c r="R375" s="895"/>
      <c r="S375" s="895"/>
      <c r="T375" s="895"/>
      <c r="U375" s="895"/>
      <c r="V375" s="895"/>
      <c r="W375" s="895"/>
      <c r="X375" s="895"/>
      <c r="Y375" s="895"/>
      <c r="Z375" s="895"/>
      <c r="AA375" s="895"/>
      <c r="AB375" s="895"/>
      <c r="AC375" s="895"/>
      <c r="AD375" s="895"/>
      <c r="AE375" s="891"/>
      <c r="AF375" s="4"/>
      <c r="AG375" s="4"/>
      <c r="AH375" s="108"/>
      <c r="AI375" s="4"/>
      <c r="AJ375" s="4"/>
      <c r="AK375" s="4"/>
      <c r="AL375" s="4"/>
      <c r="AM375" s="74"/>
      <c r="AN375" s="456"/>
      <c r="AO375" s="74" t="s">
        <v>2124</v>
      </c>
      <c r="AP375" s="74">
        <v>3</v>
      </c>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row>
    <row r="376" spans="1:65" ht="12.75" customHeight="1">
      <c r="A376" s="74"/>
      <c r="B376" s="4"/>
      <c r="C376" s="4"/>
      <c r="D376" s="4"/>
      <c r="E376" s="4"/>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74"/>
      <c r="AN376" s="456"/>
      <c r="AO376" s="74" t="s">
        <v>2125</v>
      </c>
      <c r="AP376" s="74">
        <v>2</v>
      </c>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row>
    <row r="377" spans="1:65" ht="12.75" customHeight="1">
      <c r="A377" s="74"/>
      <c r="B377" s="890" t="s">
        <v>299</v>
      </c>
      <c r="C377" s="891"/>
      <c r="D377" s="6"/>
      <c r="E377" s="834" t="s">
        <v>2126</v>
      </c>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32"/>
      <c r="AF377" s="832"/>
      <c r="AG377" s="832"/>
      <c r="AH377" s="6"/>
      <c r="AI377" s="6"/>
      <c r="AJ377" s="6"/>
      <c r="AK377" s="6"/>
      <c r="AL377" s="6"/>
      <c r="AM377" s="74"/>
      <c r="AN377" s="456"/>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row>
    <row r="378" spans="1:65" ht="12.75" customHeight="1">
      <c r="A378" s="74"/>
      <c r="B378" s="4"/>
      <c r="C378" s="536"/>
      <c r="D378" s="6"/>
      <c r="E378" s="832"/>
      <c r="F378" s="832"/>
      <c r="G378" s="832"/>
      <c r="H378" s="832"/>
      <c r="I378" s="832"/>
      <c r="J378" s="832"/>
      <c r="K378" s="832"/>
      <c r="L378" s="832"/>
      <c r="M378" s="832"/>
      <c r="N378" s="832"/>
      <c r="O378" s="832"/>
      <c r="P378" s="832"/>
      <c r="Q378" s="832"/>
      <c r="R378" s="832"/>
      <c r="S378" s="832"/>
      <c r="T378" s="832"/>
      <c r="U378" s="832"/>
      <c r="V378" s="832"/>
      <c r="W378" s="832"/>
      <c r="X378" s="832"/>
      <c r="Y378" s="832"/>
      <c r="Z378" s="832"/>
      <c r="AA378" s="832"/>
      <c r="AB378" s="832"/>
      <c r="AC378" s="832"/>
      <c r="AD378" s="832"/>
      <c r="AE378" s="832"/>
      <c r="AF378" s="832"/>
      <c r="AG378" s="832"/>
      <c r="AH378" s="6"/>
      <c r="AI378" s="6"/>
      <c r="AJ378" s="6"/>
      <c r="AK378" s="6"/>
      <c r="AL378" s="6"/>
      <c r="AM378" s="74"/>
      <c r="AN378" s="456"/>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row>
    <row r="379" spans="1:65" ht="12.75" customHeight="1">
      <c r="A379" s="74"/>
      <c r="B379" s="4"/>
      <c r="C379" s="536"/>
      <c r="D379" s="6"/>
      <c r="E379" s="832"/>
      <c r="F379" s="832"/>
      <c r="G379" s="832"/>
      <c r="H379" s="832"/>
      <c r="I379" s="832"/>
      <c r="J379" s="832"/>
      <c r="K379" s="832"/>
      <c r="L379" s="832"/>
      <c r="M379" s="832"/>
      <c r="N379" s="832"/>
      <c r="O379" s="832"/>
      <c r="P379" s="832"/>
      <c r="Q379" s="832"/>
      <c r="R379" s="832"/>
      <c r="S379" s="832"/>
      <c r="T379" s="832"/>
      <c r="U379" s="832"/>
      <c r="V379" s="832"/>
      <c r="W379" s="832"/>
      <c r="X379" s="832"/>
      <c r="Y379" s="832"/>
      <c r="Z379" s="832"/>
      <c r="AA379" s="832"/>
      <c r="AB379" s="832"/>
      <c r="AC379" s="832"/>
      <c r="AD379" s="832"/>
      <c r="AE379" s="832"/>
      <c r="AF379" s="832"/>
      <c r="AG379" s="832"/>
      <c r="AH379" s="6"/>
      <c r="AI379" s="6"/>
      <c r="AJ379" s="6"/>
      <c r="AK379" s="6"/>
      <c r="AL379" s="6"/>
      <c r="AM379" s="74"/>
      <c r="AN379" s="456"/>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row>
    <row r="380" spans="1:65" ht="12.75" customHeight="1">
      <c r="A380" s="74"/>
      <c r="B380" s="4"/>
      <c r="C380" s="536"/>
      <c r="D380" s="6"/>
      <c r="E380" s="832"/>
      <c r="F380" s="832"/>
      <c r="G380" s="832"/>
      <c r="H380" s="832"/>
      <c r="I380" s="832"/>
      <c r="J380" s="832"/>
      <c r="K380" s="832"/>
      <c r="L380" s="832"/>
      <c r="M380" s="832"/>
      <c r="N380" s="832"/>
      <c r="O380" s="832"/>
      <c r="P380" s="832"/>
      <c r="Q380" s="832"/>
      <c r="R380" s="832"/>
      <c r="S380" s="832"/>
      <c r="T380" s="832"/>
      <c r="U380" s="832"/>
      <c r="V380" s="832"/>
      <c r="W380" s="832"/>
      <c r="X380" s="832"/>
      <c r="Y380" s="832"/>
      <c r="Z380" s="832"/>
      <c r="AA380" s="832"/>
      <c r="AB380" s="832"/>
      <c r="AC380" s="832"/>
      <c r="AD380" s="832"/>
      <c r="AE380" s="832"/>
      <c r="AF380" s="832"/>
      <c r="AG380" s="832"/>
      <c r="AH380" s="6"/>
      <c r="AI380" s="6"/>
      <c r="AJ380" s="6"/>
      <c r="AK380" s="6"/>
      <c r="AL380" s="6"/>
      <c r="AM380" s="74"/>
      <c r="AN380" s="456"/>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row>
    <row r="381" spans="1:65" ht="12.75" customHeight="1">
      <c r="A381" s="74"/>
      <c r="B381" s="4"/>
      <c r="C381" s="536"/>
      <c r="D381" s="322"/>
      <c r="E381" s="538"/>
      <c r="F381" s="538"/>
      <c r="G381" s="538"/>
      <c r="H381" s="538"/>
      <c r="I381" s="538"/>
      <c r="J381" s="538"/>
      <c r="K381" s="538"/>
      <c r="L381" s="538"/>
      <c r="M381" s="538"/>
      <c r="N381" s="538"/>
      <c r="O381" s="538"/>
      <c r="P381" s="538"/>
      <c r="Q381" s="538"/>
      <c r="R381" s="538"/>
      <c r="S381" s="538"/>
      <c r="T381" s="538"/>
      <c r="U381" s="538"/>
      <c r="V381" s="538"/>
      <c r="W381" s="538"/>
      <c r="X381" s="538"/>
      <c r="Y381" s="538"/>
      <c r="Z381" s="538"/>
      <c r="AA381" s="538"/>
      <c r="AB381" s="538"/>
      <c r="AC381" s="538"/>
      <c r="AD381" s="538"/>
      <c r="AE381" s="538"/>
      <c r="AF381" s="538"/>
      <c r="AG381" s="538"/>
      <c r="AH381" s="322"/>
      <c r="AI381" s="322"/>
      <c r="AJ381" s="322"/>
      <c r="AK381" s="322"/>
      <c r="AL381" s="6"/>
      <c r="AM381" s="74"/>
      <c r="AN381" s="456"/>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row>
    <row r="382" spans="1:65" ht="12.75" customHeight="1">
      <c r="A382" s="457"/>
      <c r="B382" s="1"/>
      <c r="C382" s="539"/>
      <c r="D382" s="1"/>
      <c r="E382" s="540"/>
      <c r="F382" s="540"/>
      <c r="G382" s="540"/>
      <c r="H382" s="540"/>
      <c r="I382" s="540"/>
      <c r="J382" s="540"/>
      <c r="K382" s="540"/>
      <c r="L382" s="540"/>
      <c r="M382" s="540"/>
      <c r="N382" s="540"/>
      <c r="O382" s="540"/>
      <c r="P382" s="540"/>
      <c r="Q382" s="540"/>
      <c r="R382" s="540"/>
      <c r="S382" s="540"/>
      <c r="T382" s="540"/>
      <c r="U382" s="540"/>
      <c r="V382" s="540"/>
      <c r="W382" s="540"/>
      <c r="X382" s="540"/>
      <c r="Y382" s="540"/>
      <c r="Z382" s="540"/>
      <c r="AA382" s="540"/>
      <c r="AB382" s="1"/>
      <c r="AC382" s="1"/>
      <c r="AD382" s="1"/>
      <c r="AE382" s="1"/>
      <c r="AF382" s="1"/>
      <c r="AG382" s="1"/>
      <c r="AH382" s="1"/>
      <c r="AI382" s="201" t="s">
        <v>2127</v>
      </c>
      <c r="AJ382" s="902">
        <v>4</v>
      </c>
      <c r="AK382" s="881"/>
      <c r="AL382" s="11"/>
      <c r="AM382" s="541"/>
      <c r="AN382" s="456"/>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row>
    <row r="383" spans="1:65" ht="12.75" customHeight="1">
      <c r="A383" s="74"/>
      <c r="B383" s="4"/>
      <c r="C383" s="536"/>
      <c r="D383" s="4"/>
      <c r="E383" s="537"/>
      <c r="F383" s="537"/>
      <c r="G383" s="537"/>
      <c r="H383" s="537"/>
      <c r="I383" s="537"/>
      <c r="J383" s="537"/>
      <c r="K383" s="537"/>
      <c r="L383" s="537"/>
      <c r="M383" s="537"/>
      <c r="N383" s="537"/>
      <c r="O383" s="537"/>
      <c r="P383" s="537"/>
      <c r="Q383" s="537"/>
      <c r="R383" s="537"/>
      <c r="S383" s="537"/>
      <c r="T383" s="537"/>
      <c r="U383" s="537"/>
      <c r="V383" s="537"/>
      <c r="W383" s="537"/>
      <c r="X383" s="537"/>
      <c r="Y383" s="537"/>
      <c r="Z383" s="537"/>
      <c r="AA383" s="537"/>
      <c r="AB383" s="537"/>
      <c r="AC383" s="4"/>
      <c r="AD383" s="4"/>
      <c r="AE383" s="537"/>
      <c r="AF383" s="537"/>
      <c r="AG383" s="537"/>
      <c r="AH383" s="537"/>
      <c r="AI383" s="537"/>
      <c r="AJ383" s="537"/>
      <c r="AK383" s="537"/>
      <c r="AL383" s="537"/>
      <c r="AM383" s="541"/>
      <c r="AN383" s="456"/>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row>
    <row r="384" spans="1:65" ht="12.75" customHeight="1">
      <c r="A384" s="74"/>
      <c r="B384" s="4"/>
      <c r="C384" s="3" t="s">
        <v>2128</v>
      </c>
      <c r="D384" s="3"/>
      <c r="E384" s="537"/>
      <c r="F384" s="537"/>
      <c r="G384" s="537"/>
      <c r="H384" s="537"/>
      <c r="I384" s="537"/>
      <c r="J384" s="537"/>
      <c r="K384" s="537"/>
      <c r="L384" s="537"/>
      <c r="M384" s="537"/>
      <c r="N384" s="537"/>
      <c r="O384" s="537"/>
      <c r="P384" s="537"/>
      <c r="Q384" s="537"/>
      <c r="R384" s="537"/>
      <c r="S384" s="537"/>
      <c r="T384" s="537"/>
      <c r="U384" s="537"/>
      <c r="V384" s="537"/>
      <c r="W384" s="537"/>
      <c r="X384" s="537"/>
      <c r="Y384" s="537"/>
      <c r="Z384" s="537"/>
      <c r="AA384" s="537"/>
      <c r="AB384" s="537"/>
      <c r="AC384" s="4"/>
      <c r="AD384" s="4"/>
      <c r="AE384" s="4"/>
      <c r="AF384" s="4"/>
      <c r="AG384" s="4"/>
      <c r="AH384" s="4"/>
      <c r="AI384" s="4"/>
      <c r="AJ384" s="4"/>
      <c r="AK384" s="4"/>
      <c r="AL384" s="4"/>
      <c r="AM384" s="74"/>
      <c r="AN384" s="456"/>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row>
    <row r="385" spans="1:65" ht="12.75" customHeight="1">
      <c r="A385" s="74"/>
      <c r="B385" s="19"/>
      <c r="C385" s="4"/>
      <c r="D385" s="203"/>
      <c r="E385" s="537"/>
      <c r="F385" s="537"/>
      <c r="G385" s="537"/>
      <c r="H385" s="537"/>
      <c r="I385" s="537"/>
      <c r="J385" s="537"/>
      <c r="K385" s="537"/>
      <c r="L385" s="537"/>
      <c r="M385" s="537"/>
      <c r="N385" s="537"/>
      <c r="O385" s="537"/>
      <c r="P385" s="537"/>
      <c r="Q385" s="537"/>
      <c r="R385" s="537"/>
      <c r="S385" s="537"/>
      <c r="T385" s="537"/>
      <c r="U385" s="537"/>
      <c r="V385" s="537"/>
      <c r="W385" s="537"/>
      <c r="X385" s="537"/>
      <c r="Y385" s="537"/>
      <c r="Z385" s="537"/>
      <c r="AA385" s="537"/>
      <c r="AB385" s="537"/>
      <c r="AC385" s="4"/>
      <c r="AD385" s="4"/>
      <c r="AE385" s="4"/>
      <c r="AF385" s="4"/>
      <c r="AG385" s="4"/>
      <c r="AH385" s="4"/>
      <c r="AI385" s="4"/>
      <c r="AJ385" s="4"/>
      <c r="AK385" s="4"/>
      <c r="AL385" s="4"/>
      <c r="AM385" s="74"/>
      <c r="AN385" s="456"/>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row>
    <row r="386" spans="1:65" ht="12.75" customHeight="1">
      <c r="A386" s="74"/>
      <c r="B386" s="4"/>
      <c r="C386" s="4"/>
      <c r="D386" s="25" t="s">
        <v>21</v>
      </c>
      <c r="E386" s="1345" t="s">
        <v>2129</v>
      </c>
      <c r="F386" s="1342"/>
      <c r="G386" s="1342"/>
      <c r="H386" s="1342"/>
      <c r="I386" s="1342"/>
      <c r="J386" s="1342"/>
      <c r="K386" s="1342"/>
      <c r="L386" s="1342"/>
      <c r="M386" s="1342"/>
      <c r="N386" s="1342"/>
      <c r="O386" s="1342"/>
      <c r="P386" s="1342"/>
      <c r="Q386" s="1342"/>
      <c r="R386" s="1342"/>
      <c r="S386" s="1342"/>
      <c r="T386" s="1342"/>
      <c r="U386" s="1342"/>
      <c r="V386" s="1342"/>
      <c r="W386" s="1342"/>
      <c r="X386" s="1342"/>
      <c r="Y386" s="1342"/>
      <c r="Z386" s="1342"/>
      <c r="AA386" s="1342"/>
      <c r="AB386" s="1342"/>
      <c r="AC386" s="1342"/>
      <c r="AD386" s="1342"/>
      <c r="AE386" s="3"/>
      <c r="AF386" s="1278" t="s">
        <v>1980</v>
      </c>
      <c r="AG386" s="832"/>
      <c r="AH386" s="832"/>
      <c r="AI386" s="832"/>
      <c r="AJ386" s="832"/>
      <c r="AK386" s="832"/>
      <c r="AL386" s="832"/>
      <c r="AM386" s="74"/>
      <c r="AN386" s="543"/>
      <c r="AO386" s="504"/>
      <c r="AP386" s="504"/>
      <c r="AQ386" s="504"/>
      <c r="AR386" s="504"/>
      <c r="AS386" s="504"/>
      <c r="AT386" s="504"/>
      <c r="AU386" s="504"/>
      <c r="AV386" s="504"/>
      <c r="AW386" s="504"/>
      <c r="AX386" s="504"/>
      <c r="AY386" s="504"/>
      <c r="AZ386" s="504"/>
      <c r="BA386" s="504"/>
      <c r="BB386" s="504"/>
      <c r="BC386" s="504"/>
      <c r="BD386" s="504"/>
      <c r="BE386" s="504"/>
      <c r="BF386" s="504"/>
      <c r="BG386" s="504"/>
      <c r="BH386" s="504"/>
      <c r="BI386" s="504"/>
      <c r="BJ386" s="504"/>
      <c r="BK386" s="504"/>
      <c r="BL386" s="504"/>
      <c r="BM386" s="504"/>
    </row>
    <row r="387" spans="1:65" ht="12.75" customHeight="1">
      <c r="A387" s="68"/>
      <c r="B387" s="4"/>
      <c r="C387" s="536"/>
      <c r="D387" s="25"/>
      <c r="E387" s="1342"/>
      <c r="F387" s="1342"/>
      <c r="G387" s="1342"/>
      <c r="H387" s="1342"/>
      <c r="I387" s="1342"/>
      <c r="J387" s="1342"/>
      <c r="K387" s="1342"/>
      <c r="L387" s="1342"/>
      <c r="M387" s="1342"/>
      <c r="N387" s="1342"/>
      <c r="O387" s="1342"/>
      <c r="P387" s="1342"/>
      <c r="Q387" s="1342"/>
      <c r="R387" s="1342"/>
      <c r="S387" s="1342"/>
      <c r="T387" s="1342"/>
      <c r="U387" s="1342"/>
      <c r="V387" s="1342"/>
      <c r="W387" s="1342"/>
      <c r="X387" s="1342"/>
      <c r="Y387" s="1342"/>
      <c r="Z387" s="1342"/>
      <c r="AA387" s="1342"/>
      <c r="AB387" s="1342"/>
      <c r="AC387" s="1342"/>
      <c r="AD387" s="1342"/>
      <c r="AE387" s="4"/>
      <c r="AF387" s="4"/>
      <c r="AG387" s="4"/>
      <c r="AH387" s="4"/>
      <c r="AI387" s="4"/>
      <c r="AJ387" s="4"/>
      <c r="AK387" s="4"/>
      <c r="AL387" s="4"/>
      <c r="AM387" s="74"/>
      <c r="AN387" s="456"/>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row>
    <row r="388" spans="1:65" ht="12.75" customHeight="1">
      <c r="A388" s="74"/>
      <c r="B388" s="4"/>
      <c r="C388" s="81"/>
      <c r="D388" s="25"/>
      <c r="E388" s="1342"/>
      <c r="F388" s="1342"/>
      <c r="G388" s="1342"/>
      <c r="H388" s="1342"/>
      <c r="I388" s="1342"/>
      <c r="J388" s="1342"/>
      <c r="K388" s="1342"/>
      <c r="L388" s="1342"/>
      <c r="M388" s="1342"/>
      <c r="N388" s="1342"/>
      <c r="O388" s="1342"/>
      <c r="P388" s="1342"/>
      <c r="Q388" s="1342"/>
      <c r="R388" s="1342"/>
      <c r="S388" s="1342"/>
      <c r="T388" s="1342"/>
      <c r="U388" s="1342"/>
      <c r="V388" s="1342"/>
      <c r="W388" s="1342"/>
      <c r="X388" s="1342"/>
      <c r="Y388" s="1342"/>
      <c r="Z388" s="1342"/>
      <c r="AA388" s="1342"/>
      <c r="AB388" s="1342"/>
      <c r="AC388" s="1342"/>
      <c r="AD388" s="1342"/>
      <c r="AE388" s="4"/>
      <c r="AF388" s="4"/>
      <c r="AG388" s="4"/>
      <c r="AH388" s="4"/>
      <c r="AI388" s="4"/>
      <c r="AJ388" s="4"/>
      <c r="AK388" s="4"/>
      <c r="AL388" s="4"/>
      <c r="AM388" s="74"/>
      <c r="AN388" s="456"/>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row>
    <row r="389" spans="1:65" ht="12.75" customHeight="1">
      <c r="A389" s="74"/>
      <c r="B389" s="4"/>
      <c r="C389" s="81"/>
      <c r="D389" s="25"/>
      <c r="E389" s="1342"/>
      <c r="F389" s="1342"/>
      <c r="G389" s="1342"/>
      <c r="H389" s="1342"/>
      <c r="I389" s="1342"/>
      <c r="J389" s="1342"/>
      <c r="K389" s="1342"/>
      <c r="L389" s="1342"/>
      <c r="M389" s="1342"/>
      <c r="N389" s="1342"/>
      <c r="O389" s="1342"/>
      <c r="P389" s="1342"/>
      <c r="Q389" s="1342"/>
      <c r="R389" s="1342"/>
      <c r="S389" s="1342"/>
      <c r="T389" s="1342"/>
      <c r="U389" s="1342"/>
      <c r="V389" s="1342"/>
      <c r="W389" s="1342"/>
      <c r="X389" s="1342"/>
      <c r="Y389" s="1342"/>
      <c r="Z389" s="1342"/>
      <c r="AA389" s="1342"/>
      <c r="AB389" s="1342"/>
      <c r="AC389" s="1342"/>
      <c r="AD389" s="1342"/>
      <c r="AE389" s="4"/>
      <c r="AF389" s="4"/>
      <c r="AG389" s="4"/>
      <c r="AH389" s="4"/>
      <c r="AI389" s="4"/>
      <c r="AJ389" s="4"/>
      <c r="AK389" s="4"/>
      <c r="AL389" s="4"/>
      <c r="AM389" s="74"/>
      <c r="AN389" s="456"/>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row>
    <row r="390" spans="1:65" ht="12.75" customHeight="1">
      <c r="A390" s="74"/>
      <c r="B390" s="4"/>
      <c r="C390" s="81"/>
      <c r="D390" s="25"/>
      <c r="E390" s="1342"/>
      <c r="F390" s="1342"/>
      <c r="G390" s="1342"/>
      <c r="H390" s="1342"/>
      <c r="I390" s="1342"/>
      <c r="J390" s="1342"/>
      <c r="K390" s="1342"/>
      <c r="L390" s="1342"/>
      <c r="M390" s="1342"/>
      <c r="N390" s="1342"/>
      <c r="O390" s="1342"/>
      <c r="P390" s="1342"/>
      <c r="Q390" s="1342"/>
      <c r="R390" s="1342"/>
      <c r="S390" s="1342"/>
      <c r="T390" s="1342"/>
      <c r="U390" s="1342"/>
      <c r="V390" s="1342"/>
      <c r="W390" s="1342"/>
      <c r="X390" s="1342"/>
      <c r="Y390" s="1342"/>
      <c r="Z390" s="1342"/>
      <c r="AA390" s="1342"/>
      <c r="AB390" s="1342"/>
      <c r="AC390" s="1342"/>
      <c r="AD390" s="1342"/>
      <c r="AE390" s="4"/>
      <c r="AF390" s="4"/>
      <c r="AG390" s="4"/>
      <c r="AH390" s="4"/>
      <c r="AI390" s="4"/>
      <c r="AJ390" s="4"/>
      <c r="AK390" s="4"/>
      <c r="AL390" s="4"/>
      <c r="AM390" s="74"/>
      <c r="AN390" s="456"/>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row>
    <row r="391" spans="1:65" ht="12.75" customHeight="1">
      <c r="A391" s="74"/>
      <c r="B391" s="4"/>
      <c r="C391" s="81"/>
      <c r="D391" s="25"/>
      <c r="E391" s="1342"/>
      <c r="F391" s="1342"/>
      <c r="G391" s="1342"/>
      <c r="H391" s="1342"/>
      <c r="I391" s="1342"/>
      <c r="J391" s="1342"/>
      <c r="K391" s="1342"/>
      <c r="L391" s="1342"/>
      <c r="M391" s="1342"/>
      <c r="N391" s="1342"/>
      <c r="O391" s="1342"/>
      <c r="P391" s="1342"/>
      <c r="Q391" s="1342"/>
      <c r="R391" s="1342"/>
      <c r="S391" s="1342"/>
      <c r="T391" s="1342"/>
      <c r="U391" s="1342"/>
      <c r="V391" s="1342"/>
      <c r="W391" s="1342"/>
      <c r="X391" s="1342"/>
      <c r="Y391" s="1342"/>
      <c r="Z391" s="1342"/>
      <c r="AA391" s="1342"/>
      <c r="AB391" s="1342"/>
      <c r="AC391" s="1342"/>
      <c r="AD391" s="1342"/>
      <c r="AE391" s="4"/>
      <c r="AF391" s="4"/>
      <c r="AG391" s="4"/>
      <c r="AH391" s="4"/>
      <c r="AI391" s="4"/>
      <c r="AJ391" s="4"/>
      <c r="AK391" s="4"/>
      <c r="AL391" s="4"/>
      <c r="AM391" s="74"/>
      <c r="AN391" s="456"/>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row>
    <row r="392" spans="1:65" ht="12.75" customHeight="1">
      <c r="A392" s="508"/>
      <c r="B392" s="35"/>
      <c r="C392" s="544"/>
      <c r="D392" s="25"/>
      <c r="E392" s="1342"/>
      <c r="F392" s="1342"/>
      <c r="G392" s="1342"/>
      <c r="H392" s="1342"/>
      <c r="I392" s="1342"/>
      <c r="J392" s="1342"/>
      <c r="K392" s="1342"/>
      <c r="L392" s="1342"/>
      <c r="M392" s="1342"/>
      <c r="N392" s="1342"/>
      <c r="O392" s="1342"/>
      <c r="P392" s="1342"/>
      <c r="Q392" s="1342"/>
      <c r="R392" s="1342"/>
      <c r="S392" s="1342"/>
      <c r="T392" s="1342"/>
      <c r="U392" s="1342"/>
      <c r="V392" s="1342"/>
      <c r="W392" s="1342"/>
      <c r="X392" s="1342"/>
      <c r="Y392" s="1342"/>
      <c r="Z392" s="1342"/>
      <c r="AA392" s="1342"/>
      <c r="AB392" s="1342"/>
      <c r="AC392" s="1342"/>
      <c r="AD392" s="1342"/>
      <c r="AE392" s="35"/>
      <c r="AF392" s="35"/>
      <c r="AG392" s="35"/>
      <c r="AH392" s="35"/>
      <c r="AI392" s="35"/>
      <c r="AJ392" s="35"/>
      <c r="AK392" s="4"/>
      <c r="AL392" s="4"/>
      <c r="AM392" s="74"/>
      <c r="AN392" s="456"/>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row>
    <row r="393" spans="1:65" ht="12.75" customHeight="1">
      <c r="A393" s="74"/>
      <c r="B393" s="35"/>
      <c r="C393" s="544"/>
      <c r="D393" s="25"/>
      <c r="E393" s="1342"/>
      <c r="F393" s="1342"/>
      <c r="G393" s="1342"/>
      <c r="H393" s="1342"/>
      <c r="I393" s="1342"/>
      <c r="J393" s="1342"/>
      <c r="K393" s="1342"/>
      <c r="L393" s="1342"/>
      <c r="M393" s="1342"/>
      <c r="N393" s="1342"/>
      <c r="O393" s="1342"/>
      <c r="P393" s="1342"/>
      <c r="Q393" s="1342"/>
      <c r="R393" s="1342"/>
      <c r="S393" s="1342"/>
      <c r="T393" s="1342"/>
      <c r="U393" s="1342"/>
      <c r="V393" s="1342"/>
      <c r="W393" s="1342"/>
      <c r="X393" s="1342"/>
      <c r="Y393" s="1342"/>
      <c r="Z393" s="1342"/>
      <c r="AA393" s="1342"/>
      <c r="AB393" s="1342"/>
      <c r="AC393" s="1342"/>
      <c r="AD393" s="1342"/>
      <c r="AE393" s="35"/>
      <c r="AF393" s="35"/>
      <c r="AG393" s="35"/>
      <c r="AH393" s="35"/>
      <c r="AI393" s="35"/>
      <c r="AJ393" s="35"/>
      <c r="AK393" s="4"/>
      <c r="AL393" s="4"/>
      <c r="AM393" s="74"/>
      <c r="AN393" s="456"/>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row>
    <row r="394" spans="1:65" ht="12" customHeight="1">
      <c r="A394" s="74"/>
      <c r="B394" s="35"/>
      <c r="C394" s="544"/>
      <c r="D394" s="25"/>
      <c r="E394" s="542"/>
      <c r="F394" s="542"/>
      <c r="G394" s="542"/>
      <c r="H394" s="542"/>
      <c r="I394" s="542"/>
      <c r="J394" s="542"/>
      <c r="K394" s="542"/>
      <c r="L394" s="542"/>
      <c r="M394" s="542"/>
      <c r="N394" s="542"/>
      <c r="O394" s="542"/>
      <c r="P394" s="542"/>
      <c r="Q394" s="542"/>
      <c r="R394" s="542"/>
      <c r="S394" s="542"/>
      <c r="T394" s="542"/>
      <c r="U394" s="542"/>
      <c r="V394" s="542"/>
      <c r="W394" s="542"/>
      <c r="X394" s="542"/>
      <c r="Y394" s="542"/>
      <c r="Z394" s="542"/>
      <c r="AA394" s="542"/>
      <c r="AB394" s="542"/>
      <c r="AC394" s="542"/>
      <c r="AD394" s="542"/>
      <c r="AE394" s="35"/>
      <c r="AF394" s="35"/>
      <c r="AG394" s="35"/>
      <c r="AH394" s="35"/>
      <c r="AI394" s="35"/>
      <c r="AJ394" s="35"/>
      <c r="AK394" s="4"/>
      <c r="AL394" s="4"/>
      <c r="AM394" s="74"/>
      <c r="AN394" s="456"/>
      <c r="AO394" s="74" t="s">
        <v>299</v>
      </c>
      <c r="AP394" s="508">
        <v>0</v>
      </c>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row>
    <row r="395" spans="1:65" ht="12.75" customHeight="1">
      <c r="A395" s="74"/>
      <c r="B395" s="35"/>
      <c r="C395" s="81"/>
      <c r="D395" s="25"/>
      <c r="E395" s="35" t="s">
        <v>2130</v>
      </c>
      <c r="F395" s="545"/>
      <c r="G395" s="545"/>
      <c r="H395" s="545"/>
      <c r="I395" s="545"/>
      <c r="J395" s="545"/>
      <c r="K395" s="545"/>
      <c r="L395" s="545"/>
      <c r="M395" s="545"/>
      <c r="N395" s="545"/>
      <c r="O395" s="545"/>
      <c r="P395" s="545"/>
      <c r="Q395" s="545"/>
      <c r="R395" s="545"/>
      <c r="S395" s="74"/>
      <c r="T395" s="74"/>
      <c r="U395" s="545"/>
      <c r="V395" s="545"/>
      <c r="W395" s="545"/>
      <c r="X395" s="890" t="s">
        <v>299</v>
      </c>
      <c r="Y395" s="891"/>
      <c r="Z395" s="545"/>
      <c r="AA395" s="545"/>
      <c r="AB395" s="545"/>
      <c r="AC395" s="545"/>
      <c r="AD395" s="545"/>
      <c r="AE395" s="4"/>
      <c r="AF395" s="35"/>
      <c r="AG395" s="35"/>
      <c r="AH395" s="35"/>
      <c r="AI395" s="35"/>
      <c r="AJ395" s="35"/>
      <c r="AK395" s="4"/>
      <c r="AL395" s="4"/>
      <c r="AM395" s="74"/>
      <c r="AN395" s="456"/>
      <c r="AO395" s="73" t="s">
        <v>21</v>
      </c>
      <c r="AP395" s="74">
        <v>5</v>
      </c>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row>
    <row r="396" spans="1:65" ht="12.75" customHeight="1">
      <c r="A396" s="74"/>
      <c r="B396" s="35"/>
      <c r="C396" s="544"/>
      <c r="D396" s="4"/>
      <c r="E396" s="4"/>
      <c r="F396" s="4"/>
      <c r="G396" s="4"/>
      <c r="H396" s="4"/>
      <c r="I396" s="4"/>
      <c r="J396" s="4"/>
      <c r="K396" s="4"/>
      <c r="L396" s="4"/>
      <c r="M396" s="4"/>
      <c r="N396" s="4"/>
      <c r="O396" s="4"/>
      <c r="P396" s="4"/>
      <c r="Q396" s="4"/>
      <c r="R396" s="4"/>
      <c r="S396" s="4"/>
      <c r="T396" s="4"/>
      <c r="U396" s="4"/>
      <c r="V396" s="4"/>
      <c r="W396" s="35"/>
      <c r="X396" s="35"/>
      <c r="Y396" s="35"/>
      <c r="Z396" s="35"/>
      <c r="AA396" s="35"/>
      <c r="AB396" s="35"/>
      <c r="AC396" s="4"/>
      <c r="AD396" s="4"/>
      <c r="AE396" s="4"/>
      <c r="AF396" s="4"/>
      <c r="AG396" s="4"/>
      <c r="AH396" s="4"/>
      <c r="AI396" s="4"/>
      <c r="AJ396" s="4"/>
      <c r="AK396" s="4"/>
      <c r="AL396" s="4"/>
      <c r="AM396" s="74"/>
      <c r="AN396" s="456"/>
      <c r="AO396" s="73" t="s">
        <v>26</v>
      </c>
      <c r="AP396" s="74">
        <v>4</v>
      </c>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row>
    <row r="397" spans="1:65" ht="12.75" customHeight="1">
      <c r="A397" s="74"/>
      <c r="B397" s="4"/>
      <c r="C397" s="81"/>
      <c r="D397" s="25" t="s">
        <v>26</v>
      </c>
      <c r="E397" s="26" t="s">
        <v>2131</v>
      </c>
      <c r="F397" s="537"/>
      <c r="G397" s="537"/>
      <c r="H397" s="537"/>
      <c r="I397" s="537"/>
      <c r="J397" s="537"/>
      <c r="K397" s="537"/>
      <c r="L397" s="537"/>
      <c r="M397" s="537"/>
      <c r="N397" s="537"/>
      <c r="O397" s="537"/>
      <c r="P397" s="537"/>
      <c r="Q397" s="537"/>
      <c r="R397" s="537"/>
      <c r="S397" s="537"/>
      <c r="T397" s="537"/>
      <c r="U397" s="4"/>
      <c r="V397" s="4"/>
      <c r="W397" s="537"/>
      <c r="X397" s="537"/>
      <c r="Y397" s="537"/>
      <c r="Z397" s="537"/>
      <c r="AA397" s="537"/>
      <c r="AB397" s="537"/>
      <c r="AC397" s="4"/>
      <c r="AD397" s="4"/>
      <c r="AE397" s="4"/>
      <c r="AF397" s="1278" t="s">
        <v>2132</v>
      </c>
      <c r="AG397" s="832"/>
      <c r="AH397" s="832"/>
      <c r="AI397" s="832"/>
      <c r="AJ397" s="832"/>
      <c r="AK397" s="832"/>
      <c r="AL397" s="832"/>
      <c r="AM397" s="74"/>
      <c r="AN397" s="456"/>
      <c r="AO397" s="73" t="s">
        <v>48</v>
      </c>
      <c r="AP397" s="74">
        <v>3</v>
      </c>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row>
    <row r="398" spans="1:65" ht="12.75" customHeight="1">
      <c r="A398" s="74"/>
      <c r="B398" s="4"/>
      <c r="C398" s="81"/>
      <c r="D398" s="4"/>
      <c r="E398" s="4"/>
      <c r="F398" s="537"/>
      <c r="G398" s="537"/>
      <c r="H398" s="537"/>
      <c r="I398" s="537"/>
      <c r="J398" s="537"/>
      <c r="K398" s="537"/>
      <c r="L398" s="537"/>
      <c r="M398" s="537"/>
      <c r="N398" s="537"/>
      <c r="O398" s="537"/>
      <c r="P398" s="537"/>
      <c r="Q398" s="537"/>
      <c r="R398" s="537"/>
      <c r="S398" s="537"/>
      <c r="T398" s="537"/>
      <c r="U398" s="4"/>
      <c r="V398" s="4"/>
      <c r="W398" s="4"/>
      <c r="X398" s="537"/>
      <c r="Y398" s="537"/>
      <c r="Z398" s="537"/>
      <c r="AA398" s="537"/>
      <c r="AB398" s="537"/>
      <c r="AC398" s="4"/>
      <c r="AD398" s="4"/>
      <c r="AE398" s="4"/>
      <c r="AF398" s="4"/>
      <c r="AG398" s="4"/>
      <c r="AH398" s="4"/>
      <c r="AI398" s="4"/>
      <c r="AJ398" s="4"/>
      <c r="AK398" s="4"/>
      <c r="AL398" s="4"/>
      <c r="AM398" s="74"/>
      <c r="AN398" s="456"/>
      <c r="AO398" s="73" t="s">
        <v>2109</v>
      </c>
      <c r="AP398" s="74">
        <v>4</v>
      </c>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row>
    <row r="399" spans="1:65" ht="12.75" customHeight="1">
      <c r="A399" s="74"/>
      <c r="B399" s="4"/>
      <c r="C399" s="81"/>
      <c r="D399" s="4" t="s">
        <v>2119</v>
      </c>
      <c r="E399" s="537"/>
      <c r="F399" s="537"/>
      <c r="G399" s="537"/>
      <c r="H399" s="1336" t="s">
        <v>299</v>
      </c>
      <c r="I399" s="891"/>
      <c r="J399" s="537"/>
      <c r="K399" s="537"/>
      <c r="L399" s="537"/>
      <c r="M399" s="537"/>
      <c r="N399" s="537"/>
      <c r="O399" s="537"/>
      <c r="P399" s="537"/>
      <c r="Q399" s="537"/>
      <c r="R399" s="537"/>
      <c r="S399" s="537"/>
      <c r="T399" s="537"/>
      <c r="U399" s="537"/>
      <c r="V399" s="537"/>
      <c r="W399" s="537"/>
      <c r="X399" s="4"/>
      <c r="Y399" s="4"/>
      <c r="Z399" s="4"/>
      <c r="AA399" s="4"/>
      <c r="AB399" s="4"/>
      <c r="AC399" s="4"/>
      <c r="AD399" s="4"/>
      <c r="AE399" s="4"/>
      <c r="AF399" s="4"/>
      <c r="AG399" s="4"/>
      <c r="AH399" s="4"/>
      <c r="AI399" s="4"/>
      <c r="AJ399" s="4"/>
      <c r="AK399" s="4"/>
      <c r="AL399" s="4"/>
      <c r="AM399" s="74"/>
      <c r="AN399" s="456"/>
      <c r="AO399" s="73" t="s">
        <v>2111</v>
      </c>
      <c r="AP399" s="74">
        <v>3</v>
      </c>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row>
    <row r="400" spans="1:65" ht="12.75" customHeight="1">
      <c r="A400" s="74"/>
      <c r="B400" s="4"/>
      <c r="C400" s="81"/>
      <c r="D400" s="4"/>
      <c r="E400" s="537"/>
      <c r="F400" s="537"/>
      <c r="G400" s="537"/>
      <c r="H400" s="537"/>
      <c r="I400" s="542"/>
      <c r="J400" s="537"/>
      <c r="K400" s="537"/>
      <c r="L400" s="537"/>
      <c r="M400" s="537"/>
      <c r="N400" s="537"/>
      <c r="O400" s="537"/>
      <c r="P400" s="537"/>
      <c r="Q400" s="537"/>
      <c r="R400" s="4"/>
      <c r="S400" s="4"/>
      <c r="T400" s="537"/>
      <c r="U400" s="537"/>
      <c r="V400" s="537"/>
      <c r="W400" s="537"/>
      <c r="X400" s="537"/>
      <c r="Y400" s="537"/>
      <c r="Z400" s="537"/>
      <c r="AA400" s="537"/>
      <c r="AB400" s="537"/>
      <c r="AC400" s="4"/>
      <c r="AD400" s="4"/>
      <c r="AE400" s="4"/>
      <c r="AF400" s="4"/>
      <c r="AG400" s="4"/>
      <c r="AH400" s="4"/>
      <c r="AI400" s="537"/>
      <c r="AJ400" s="537"/>
      <c r="AK400" s="537"/>
      <c r="AL400" s="537"/>
      <c r="AM400" s="541"/>
      <c r="AN400" s="456"/>
      <c r="AO400" s="73" t="s">
        <v>2133</v>
      </c>
      <c r="AP400" s="74">
        <v>2</v>
      </c>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row>
    <row r="401" spans="1:65" ht="12.75" customHeight="1">
      <c r="A401" s="457"/>
      <c r="B401" s="1"/>
      <c r="C401" s="546"/>
      <c r="D401" s="1"/>
      <c r="E401" s="540"/>
      <c r="F401" s="540"/>
      <c r="G401" s="540"/>
      <c r="H401" s="540"/>
      <c r="I401" s="540"/>
      <c r="J401" s="540"/>
      <c r="K401" s="540"/>
      <c r="L401" s="540"/>
      <c r="M401" s="540"/>
      <c r="N401" s="540"/>
      <c r="O401" s="540"/>
      <c r="P401" s="540"/>
      <c r="Q401" s="540"/>
      <c r="R401" s="540"/>
      <c r="S401" s="540"/>
      <c r="T401" s="540"/>
      <c r="U401" s="540"/>
      <c r="V401" s="540"/>
      <c r="W401" s="540"/>
      <c r="X401" s="540"/>
      <c r="Y401" s="540"/>
      <c r="Z401" s="540"/>
      <c r="AA401" s="540"/>
      <c r="AB401" s="1"/>
      <c r="AC401" s="1"/>
      <c r="AD401" s="1"/>
      <c r="AE401" s="1"/>
      <c r="AF401" s="1"/>
      <c r="AG401" s="1"/>
      <c r="AH401" s="1"/>
      <c r="AI401" s="201" t="s">
        <v>2134</v>
      </c>
      <c r="AJ401" s="902">
        <f>VLOOKUP($H$399,$AO$366:$AP$368,2,FALSE)</f>
        <v>0</v>
      </c>
      <c r="AK401" s="881"/>
      <c r="AL401" s="11"/>
      <c r="AM401" s="74"/>
      <c r="AN401" s="456"/>
      <c r="AO401" s="73" t="s">
        <v>2135</v>
      </c>
      <c r="AP401" s="74">
        <v>1</v>
      </c>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row>
    <row r="402" spans="1:65" ht="12.75" customHeight="1">
      <c r="A402" s="74"/>
      <c r="B402" s="4"/>
      <c r="C402" s="81"/>
      <c r="D402" s="4"/>
      <c r="E402" s="537"/>
      <c r="F402" s="537"/>
      <c r="G402" s="537"/>
      <c r="H402" s="4"/>
      <c r="I402" s="4"/>
      <c r="J402" s="537"/>
      <c r="K402" s="537"/>
      <c r="L402" s="537"/>
      <c r="M402" s="537"/>
      <c r="N402" s="537"/>
      <c r="O402" s="537"/>
      <c r="P402" s="537"/>
      <c r="Q402" s="537"/>
      <c r="R402" s="537"/>
      <c r="S402" s="537"/>
      <c r="T402" s="537"/>
      <c r="U402" s="537"/>
      <c r="V402" s="537"/>
      <c r="W402" s="537"/>
      <c r="X402" s="537"/>
      <c r="Y402" s="537"/>
      <c r="Z402" s="537"/>
      <c r="AA402" s="537"/>
      <c r="AB402" s="537"/>
      <c r="AC402" s="4"/>
      <c r="AD402" s="4"/>
      <c r="AE402" s="4"/>
      <c r="AF402" s="4"/>
      <c r="AG402" s="4"/>
      <c r="AH402" s="4"/>
      <c r="AI402" s="4"/>
      <c r="AJ402" s="91"/>
      <c r="AK402" s="4"/>
      <c r="AL402" s="4"/>
      <c r="AM402" s="74"/>
      <c r="AN402" s="456"/>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row>
    <row r="403" spans="1:65" ht="12.75" customHeight="1">
      <c r="A403" s="74"/>
      <c r="B403" s="4"/>
      <c r="C403" s="3" t="s">
        <v>2136</v>
      </c>
      <c r="D403" s="4"/>
      <c r="E403" s="537"/>
      <c r="F403" s="537"/>
      <c r="G403" s="537"/>
      <c r="H403" s="537"/>
      <c r="I403" s="537"/>
      <c r="J403" s="537"/>
      <c r="K403" s="537"/>
      <c r="L403" s="537"/>
      <c r="M403" s="537"/>
      <c r="N403" s="537"/>
      <c r="O403" s="537"/>
      <c r="P403" s="537"/>
      <c r="Q403" s="537"/>
      <c r="R403" s="537"/>
      <c r="S403" s="537"/>
      <c r="T403" s="537"/>
      <c r="U403" s="4"/>
      <c r="V403" s="4"/>
      <c r="W403" s="537"/>
      <c r="X403" s="537"/>
      <c r="Y403" s="537"/>
      <c r="Z403" s="537"/>
      <c r="AA403" s="537"/>
      <c r="AB403" s="537"/>
      <c r="AC403" s="454"/>
      <c r="AD403" s="454"/>
      <c r="AE403" s="454"/>
      <c r="AF403" s="454"/>
      <c r="AG403" s="454"/>
      <c r="AH403" s="454"/>
      <c r="AI403" s="454"/>
      <c r="AJ403" s="4"/>
      <c r="AK403" s="4"/>
      <c r="AL403" s="4"/>
      <c r="AM403" s="74"/>
      <c r="AN403" s="456"/>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row>
    <row r="404" spans="1:65" ht="12.75" customHeight="1">
      <c r="A404" s="508"/>
      <c r="B404" s="4"/>
      <c r="C404" s="536"/>
      <c r="D404" s="4"/>
      <c r="E404" s="537"/>
      <c r="F404" s="537"/>
      <c r="G404" s="537"/>
      <c r="H404" s="537"/>
      <c r="I404" s="537"/>
      <c r="J404" s="537"/>
      <c r="K404" s="537"/>
      <c r="L404" s="537"/>
      <c r="M404" s="537"/>
      <c r="N404" s="537"/>
      <c r="O404" s="537"/>
      <c r="P404" s="537"/>
      <c r="Q404" s="537"/>
      <c r="R404" s="537"/>
      <c r="S404" s="537"/>
      <c r="T404" s="537"/>
      <c r="U404" s="537"/>
      <c r="V404" s="537"/>
      <c r="W404" s="537"/>
      <c r="X404" s="537"/>
      <c r="Y404" s="537"/>
      <c r="Z404" s="537"/>
      <c r="AA404" s="537"/>
      <c r="AB404" s="537"/>
      <c r="AC404" s="4"/>
      <c r="AD404" s="4"/>
      <c r="AE404" s="4"/>
      <c r="AF404" s="4"/>
      <c r="AG404" s="4"/>
      <c r="AH404" s="4"/>
      <c r="AI404" s="4"/>
      <c r="AJ404" s="4"/>
      <c r="AK404" s="4"/>
      <c r="AL404" s="4"/>
      <c r="AM404" s="74"/>
      <c r="AN404" s="456"/>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row>
    <row r="405" spans="1:65" ht="12.75" customHeight="1">
      <c r="A405" s="74"/>
      <c r="B405" s="4"/>
      <c r="C405" s="4"/>
      <c r="D405" s="25" t="s">
        <v>21</v>
      </c>
      <c r="E405" s="35" t="s">
        <v>2137</v>
      </c>
      <c r="F405" s="537"/>
      <c r="G405" s="537"/>
      <c r="H405" s="537"/>
      <c r="I405" s="537"/>
      <c r="J405" s="537"/>
      <c r="K405" s="537"/>
      <c r="L405" s="537"/>
      <c r="M405" s="537"/>
      <c r="N405" s="537"/>
      <c r="O405" s="537"/>
      <c r="P405" s="537"/>
      <c r="Q405" s="537"/>
      <c r="R405" s="537"/>
      <c r="S405" s="537"/>
      <c r="T405" s="537"/>
      <c r="U405" s="537"/>
      <c r="V405" s="537"/>
      <c r="W405" s="537"/>
      <c r="X405" s="537"/>
      <c r="Y405" s="537"/>
      <c r="Z405" s="537"/>
      <c r="AA405" s="537"/>
      <c r="AB405" s="537"/>
      <c r="AC405" s="4"/>
      <c r="AD405" s="4"/>
      <c r="AE405" s="4"/>
      <c r="AF405" s="1278" t="s">
        <v>1980</v>
      </c>
      <c r="AG405" s="832"/>
      <c r="AH405" s="832"/>
      <c r="AI405" s="832"/>
      <c r="AJ405" s="832"/>
      <c r="AK405" s="832"/>
      <c r="AL405" s="832"/>
      <c r="AM405" s="74"/>
      <c r="AN405" s="456"/>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row>
    <row r="406" spans="1:65" ht="12.75" customHeight="1">
      <c r="A406" s="74"/>
      <c r="B406" s="4"/>
      <c r="C406" s="4"/>
      <c r="D406" s="25"/>
      <c r="E406" s="35" t="s">
        <v>2138</v>
      </c>
      <c r="F406" s="537"/>
      <c r="G406" s="537"/>
      <c r="H406" s="537"/>
      <c r="I406" s="537"/>
      <c r="J406" s="537"/>
      <c r="K406" s="537"/>
      <c r="L406" s="537"/>
      <c r="M406" s="537"/>
      <c r="N406" s="537"/>
      <c r="O406" s="537"/>
      <c r="P406" s="537"/>
      <c r="Q406" s="537"/>
      <c r="R406" s="537"/>
      <c r="S406" s="537"/>
      <c r="T406" s="537"/>
      <c r="U406" s="537"/>
      <c r="V406" s="537"/>
      <c r="W406" s="537"/>
      <c r="X406" s="537"/>
      <c r="Y406" s="537"/>
      <c r="Z406" s="537"/>
      <c r="AA406" s="537"/>
      <c r="AB406" s="537"/>
      <c r="AC406" s="4"/>
      <c r="AD406" s="4"/>
      <c r="AE406" s="454"/>
      <c r="AF406" s="454"/>
      <c r="AG406" s="454"/>
      <c r="AH406" s="454"/>
      <c r="AI406" s="454"/>
      <c r="AJ406" s="454"/>
      <c r="AK406" s="454"/>
      <c r="AL406" s="454"/>
      <c r="AM406" s="74"/>
      <c r="AN406" s="456"/>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row>
    <row r="407" spans="1:65" ht="12.75" customHeight="1">
      <c r="A407" s="74"/>
      <c r="B407" s="35"/>
      <c r="C407" s="544"/>
      <c r="D407" s="2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4"/>
      <c r="AD407" s="4"/>
      <c r="AE407" s="35"/>
      <c r="AF407" s="4"/>
      <c r="AG407" s="4"/>
      <c r="AH407" s="4"/>
      <c r="AI407" s="4"/>
      <c r="AJ407" s="4"/>
      <c r="AK407" s="4"/>
      <c r="AL407" s="4"/>
      <c r="AM407" s="74"/>
      <c r="AN407" s="456"/>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row>
    <row r="408" spans="1:65" ht="12.75" customHeight="1">
      <c r="A408" s="74"/>
      <c r="B408" s="4"/>
      <c r="C408" s="81"/>
      <c r="D408" s="25" t="s">
        <v>26</v>
      </c>
      <c r="E408" s="35" t="s">
        <v>2139</v>
      </c>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4"/>
      <c r="AD408" s="4"/>
      <c r="AE408" s="4"/>
      <c r="AF408" s="1278" t="s">
        <v>2132</v>
      </c>
      <c r="AG408" s="832"/>
      <c r="AH408" s="832"/>
      <c r="AI408" s="832"/>
      <c r="AJ408" s="832"/>
      <c r="AK408" s="832"/>
      <c r="AL408" s="832"/>
      <c r="AM408" s="74"/>
      <c r="AN408" s="456"/>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row>
    <row r="409" spans="1:65" ht="12.75" customHeight="1">
      <c r="A409" s="74"/>
      <c r="B409" s="4"/>
      <c r="C409" s="81"/>
      <c r="D409" s="25"/>
      <c r="E409" s="35" t="s">
        <v>2140</v>
      </c>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4"/>
      <c r="AD409" s="4"/>
      <c r="AE409" s="454"/>
      <c r="AF409" s="454"/>
      <c r="AG409" s="454"/>
      <c r="AH409" s="454"/>
      <c r="AI409" s="454"/>
      <c r="AJ409" s="454"/>
      <c r="AK409" s="454"/>
      <c r="AL409" s="454"/>
      <c r="AM409" s="74"/>
      <c r="AN409" s="456"/>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row>
    <row r="410" spans="1:65" ht="12.75" customHeight="1">
      <c r="A410" s="74"/>
      <c r="B410" s="4"/>
      <c r="C410" s="81"/>
      <c r="D410" s="4"/>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4"/>
      <c r="AD410" s="4"/>
      <c r="AE410" s="4"/>
      <c r="AF410" s="4"/>
      <c r="AG410" s="4"/>
      <c r="AH410" s="4"/>
      <c r="AI410" s="4"/>
      <c r="AJ410" s="4"/>
      <c r="AK410" s="4"/>
      <c r="AL410" s="4"/>
      <c r="AM410" s="74"/>
      <c r="AN410" s="456"/>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row>
    <row r="411" spans="1:65" ht="12.75" customHeight="1">
      <c r="A411" s="74"/>
      <c r="B411" s="4"/>
      <c r="C411" s="81"/>
      <c r="D411" s="4" t="s">
        <v>2119</v>
      </c>
      <c r="E411" s="537"/>
      <c r="F411" s="537"/>
      <c r="G411" s="537"/>
      <c r="H411" s="1336" t="s">
        <v>299</v>
      </c>
      <c r="I411" s="891"/>
      <c r="J411" s="35"/>
      <c r="K411" s="35"/>
      <c r="L411" s="35"/>
      <c r="M411" s="35"/>
      <c r="N411" s="35"/>
      <c r="O411" s="35"/>
      <c r="P411" s="35"/>
      <c r="Q411" s="35"/>
      <c r="R411" s="35"/>
      <c r="S411" s="35"/>
      <c r="T411" s="35"/>
      <c r="U411" s="35"/>
      <c r="V411" s="35"/>
      <c r="W411" s="4"/>
      <c r="X411" s="4"/>
      <c r="Y411" s="4"/>
      <c r="Z411" s="4"/>
      <c r="AA411" s="4"/>
      <c r="AB411" s="4"/>
      <c r="AC411" s="4"/>
      <c r="AD411" s="4"/>
      <c r="AE411" s="4"/>
      <c r="AF411" s="4"/>
      <c r="AG411" s="4"/>
      <c r="AH411" s="4"/>
      <c r="AI411" s="4"/>
      <c r="AJ411" s="4"/>
      <c r="AK411" s="4"/>
      <c r="AL411" s="4"/>
      <c r="AM411" s="74"/>
      <c r="AN411" s="456"/>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row>
    <row r="412" spans="1:65" ht="12.75" customHeight="1">
      <c r="A412" s="74"/>
      <c r="B412" s="4"/>
      <c r="C412" s="81"/>
      <c r="D412" s="4"/>
      <c r="E412" s="537"/>
      <c r="F412" s="537"/>
      <c r="G412" s="35"/>
      <c r="H412" s="35"/>
      <c r="I412" s="35"/>
      <c r="J412" s="35"/>
      <c r="K412" s="35"/>
      <c r="L412" s="35"/>
      <c r="M412" s="35"/>
      <c r="N412" s="35"/>
      <c r="O412" s="35"/>
      <c r="P412" s="35"/>
      <c r="Q412" s="35"/>
      <c r="R412" s="35"/>
      <c r="S412" s="35"/>
      <c r="T412" s="35"/>
      <c r="U412" s="35"/>
      <c r="V412" s="35"/>
      <c r="W412" s="35"/>
      <c r="X412" s="35"/>
      <c r="Y412" s="35"/>
      <c r="Z412" s="537"/>
      <c r="AA412" s="537"/>
      <c r="AB412" s="537"/>
      <c r="AC412" s="4"/>
      <c r="AD412" s="4"/>
      <c r="AE412" s="4"/>
      <c r="AF412" s="4"/>
      <c r="AG412" s="4"/>
      <c r="AH412" s="4"/>
      <c r="AI412" s="4"/>
      <c r="AJ412" s="35"/>
      <c r="AK412" s="35"/>
      <c r="AL412" s="35"/>
      <c r="AM412" s="71"/>
      <c r="AN412" s="456"/>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row>
    <row r="413" spans="1:65" ht="12.75" customHeight="1">
      <c r="A413" s="457"/>
      <c r="B413" s="1"/>
      <c r="C413" s="546"/>
      <c r="D413" s="1"/>
      <c r="E413" s="540"/>
      <c r="F413" s="540"/>
      <c r="G413" s="528"/>
      <c r="H413" s="528"/>
      <c r="I413" s="528"/>
      <c r="J413" s="528"/>
      <c r="K413" s="528"/>
      <c r="L413" s="528"/>
      <c r="M413" s="528"/>
      <c r="N413" s="528"/>
      <c r="O413" s="528"/>
      <c r="P413" s="528"/>
      <c r="Q413" s="528"/>
      <c r="R413" s="528"/>
      <c r="S413" s="528"/>
      <c r="T413" s="528"/>
      <c r="U413" s="528"/>
      <c r="V413" s="528"/>
      <c r="W413" s="528"/>
      <c r="X413" s="528"/>
      <c r="Y413" s="540"/>
      <c r="Z413" s="540"/>
      <c r="AA413" s="540"/>
      <c r="AB413" s="1"/>
      <c r="AC413" s="1"/>
      <c r="AD413" s="1"/>
      <c r="AE413" s="1"/>
      <c r="AF413" s="1"/>
      <c r="AG413" s="1"/>
      <c r="AH413" s="1"/>
      <c r="AI413" s="201" t="s">
        <v>2141</v>
      </c>
      <c r="AJ413" s="902">
        <v>2</v>
      </c>
      <c r="AK413" s="881"/>
      <c r="AL413" s="11"/>
      <c r="AM413" s="74"/>
      <c r="AN413" s="456"/>
      <c r="AO413" s="74" t="s">
        <v>299</v>
      </c>
      <c r="AP413" s="508">
        <v>0</v>
      </c>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row>
    <row r="414" spans="1:65" ht="12.75" customHeight="1">
      <c r="A414" s="74"/>
      <c r="B414" s="4"/>
      <c r="C414" s="81"/>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74"/>
      <c r="AN414" s="456"/>
      <c r="AO414" s="73" t="s">
        <v>21</v>
      </c>
      <c r="AP414" s="74">
        <v>3</v>
      </c>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row>
    <row r="415" spans="1:65" ht="12.75" customHeight="1">
      <c r="A415" s="74"/>
      <c r="B415" s="4"/>
      <c r="C415" s="3" t="s">
        <v>2142</v>
      </c>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74"/>
      <c r="AN415" s="456"/>
      <c r="AO415" s="73" t="s">
        <v>26</v>
      </c>
      <c r="AP415" s="74">
        <v>2</v>
      </c>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row>
    <row r="416" spans="1:65" ht="12.75" customHeight="1">
      <c r="A416" s="74"/>
      <c r="B416" s="4"/>
      <c r="C416" s="3"/>
      <c r="D416" s="24" t="s">
        <v>2143</v>
      </c>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74"/>
      <c r="AN416" s="456"/>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row>
    <row r="417" spans="1:65" ht="12.75" customHeight="1">
      <c r="A417" s="74"/>
      <c r="B417" s="4"/>
      <c r="C417" s="3"/>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74"/>
      <c r="AN417" s="456"/>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row>
    <row r="418" spans="1:65" ht="12.75" customHeight="1">
      <c r="A418" s="74"/>
      <c r="B418" s="4"/>
      <c r="C418" s="3"/>
      <c r="D418" s="25" t="s">
        <v>21</v>
      </c>
      <c r="E418" s="834" t="s">
        <v>2144</v>
      </c>
      <c r="F418" s="832"/>
      <c r="G418" s="832"/>
      <c r="H418" s="832"/>
      <c r="I418" s="832"/>
      <c r="J418" s="832"/>
      <c r="K418" s="832"/>
      <c r="L418" s="832"/>
      <c r="M418" s="832"/>
      <c r="N418" s="832"/>
      <c r="O418" s="832"/>
      <c r="P418" s="832"/>
      <c r="Q418" s="832"/>
      <c r="R418" s="832"/>
      <c r="S418" s="832"/>
      <c r="T418" s="832"/>
      <c r="U418" s="832"/>
      <c r="V418" s="832"/>
      <c r="W418" s="832"/>
      <c r="X418" s="832"/>
      <c r="Y418" s="832"/>
      <c r="Z418" s="832"/>
      <c r="AA418" s="832"/>
      <c r="AB418" s="832"/>
      <c r="AC418" s="832"/>
      <c r="AD418" s="4"/>
      <c r="AE418" s="4"/>
      <c r="AF418" s="1278" t="s">
        <v>2058</v>
      </c>
      <c r="AG418" s="832"/>
      <c r="AH418" s="832"/>
      <c r="AI418" s="832"/>
      <c r="AJ418" s="832"/>
      <c r="AK418" s="832"/>
      <c r="AL418" s="832"/>
      <c r="AM418" s="74"/>
      <c r="AN418" s="456"/>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row>
    <row r="419" spans="1:65" ht="12.75" customHeight="1">
      <c r="A419" s="74"/>
      <c r="B419" s="4"/>
      <c r="C419" s="3"/>
      <c r="D419" s="4"/>
      <c r="E419" s="832"/>
      <c r="F419" s="832"/>
      <c r="G419" s="832"/>
      <c r="H419" s="832"/>
      <c r="I419" s="832"/>
      <c r="J419" s="832"/>
      <c r="K419" s="832"/>
      <c r="L419" s="832"/>
      <c r="M419" s="832"/>
      <c r="N419" s="832"/>
      <c r="O419" s="832"/>
      <c r="P419" s="832"/>
      <c r="Q419" s="832"/>
      <c r="R419" s="832"/>
      <c r="S419" s="832"/>
      <c r="T419" s="832"/>
      <c r="U419" s="832"/>
      <c r="V419" s="832"/>
      <c r="W419" s="832"/>
      <c r="X419" s="832"/>
      <c r="Y419" s="832"/>
      <c r="Z419" s="832"/>
      <c r="AA419" s="832"/>
      <c r="AB419" s="832"/>
      <c r="AC419" s="832"/>
      <c r="AD419" s="4"/>
      <c r="AE419" s="4"/>
      <c r="AF419" s="4"/>
      <c r="AG419" s="4"/>
      <c r="AH419" s="4"/>
      <c r="AI419" s="4"/>
      <c r="AJ419" s="4"/>
      <c r="AK419" s="4"/>
      <c r="AL419" s="4"/>
      <c r="AM419" s="74"/>
      <c r="AN419" s="456"/>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row>
    <row r="420" spans="1:65" ht="12.75" customHeight="1">
      <c r="A420" s="74"/>
      <c r="B420" s="4"/>
      <c r="C420" s="3"/>
      <c r="D420" s="25"/>
      <c r="E420" s="832"/>
      <c r="F420" s="832"/>
      <c r="G420" s="832"/>
      <c r="H420" s="832"/>
      <c r="I420" s="832"/>
      <c r="J420" s="832"/>
      <c r="K420" s="832"/>
      <c r="L420" s="832"/>
      <c r="M420" s="832"/>
      <c r="N420" s="832"/>
      <c r="O420" s="832"/>
      <c r="P420" s="832"/>
      <c r="Q420" s="832"/>
      <c r="R420" s="832"/>
      <c r="S420" s="832"/>
      <c r="T420" s="832"/>
      <c r="U420" s="832"/>
      <c r="V420" s="832"/>
      <c r="W420" s="832"/>
      <c r="X420" s="832"/>
      <c r="Y420" s="832"/>
      <c r="Z420" s="832"/>
      <c r="AA420" s="832"/>
      <c r="AB420" s="832"/>
      <c r="AC420" s="832"/>
      <c r="AD420" s="4"/>
      <c r="AE420" s="4"/>
      <c r="AF420" s="4"/>
      <c r="AG420" s="4"/>
      <c r="AH420" s="4"/>
      <c r="AI420" s="4"/>
      <c r="AJ420" s="4"/>
      <c r="AK420" s="4"/>
      <c r="AL420" s="4"/>
      <c r="AM420" s="74"/>
      <c r="AN420" s="456"/>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row>
    <row r="421" spans="1:65" ht="15" customHeight="1">
      <c r="A421" s="74"/>
      <c r="B421" s="4"/>
      <c r="C421" s="3"/>
      <c r="D421" s="4"/>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
      <c r="AD421" s="4"/>
      <c r="AE421" s="4"/>
      <c r="AF421" s="4"/>
      <c r="AG421" s="4"/>
      <c r="AH421" s="4"/>
      <c r="AI421" s="4"/>
      <c r="AJ421" s="4"/>
      <c r="AK421" s="4"/>
      <c r="AL421" s="4"/>
      <c r="AM421" s="74"/>
      <c r="AN421" s="456"/>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row>
    <row r="422" spans="1:65" ht="12.75" customHeight="1">
      <c r="A422" s="74"/>
      <c r="B422" s="4"/>
      <c r="C422" s="3"/>
      <c r="D422" s="25" t="s">
        <v>26</v>
      </c>
      <c r="E422" s="834" t="s">
        <v>2145</v>
      </c>
      <c r="F422" s="832"/>
      <c r="G422" s="832"/>
      <c r="H422" s="832"/>
      <c r="I422" s="832"/>
      <c r="J422" s="832"/>
      <c r="K422" s="832"/>
      <c r="L422" s="832"/>
      <c r="M422" s="832"/>
      <c r="N422" s="832"/>
      <c r="O422" s="832"/>
      <c r="P422" s="832"/>
      <c r="Q422" s="832"/>
      <c r="R422" s="832"/>
      <c r="S422" s="832"/>
      <c r="T422" s="832"/>
      <c r="U422" s="832"/>
      <c r="V422" s="832"/>
      <c r="W422" s="832"/>
      <c r="X422" s="832"/>
      <c r="Y422" s="832"/>
      <c r="Z422" s="832"/>
      <c r="AA422" s="832"/>
      <c r="AB422" s="832"/>
      <c r="AC422" s="832"/>
      <c r="AD422" s="4"/>
      <c r="AE422" s="4"/>
      <c r="AF422" s="1278" t="s">
        <v>2113</v>
      </c>
      <c r="AG422" s="832"/>
      <c r="AH422" s="832"/>
      <c r="AI422" s="832"/>
      <c r="AJ422" s="832"/>
      <c r="AK422" s="832"/>
      <c r="AL422" s="832"/>
      <c r="AM422" s="74"/>
      <c r="AN422" s="456"/>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row>
    <row r="423" spans="1:65" ht="12.75" customHeight="1">
      <c r="A423" s="74"/>
      <c r="B423" s="4"/>
      <c r="C423" s="3"/>
      <c r="D423" s="4"/>
      <c r="E423" s="832"/>
      <c r="F423" s="832"/>
      <c r="G423" s="832"/>
      <c r="H423" s="832"/>
      <c r="I423" s="832"/>
      <c r="J423" s="832"/>
      <c r="K423" s="832"/>
      <c r="L423" s="832"/>
      <c r="M423" s="832"/>
      <c r="N423" s="832"/>
      <c r="O423" s="832"/>
      <c r="P423" s="832"/>
      <c r="Q423" s="832"/>
      <c r="R423" s="832"/>
      <c r="S423" s="832"/>
      <c r="T423" s="832"/>
      <c r="U423" s="832"/>
      <c r="V423" s="832"/>
      <c r="W423" s="832"/>
      <c r="X423" s="832"/>
      <c r="Y423" s="832"/>
      <c r="Z423" s="832"/>
      <c r="AA423" s="832"/>
      <c r="AB423" s="832"/>
      <c r="AC423" s="832"/>
      <c r="AD423" s="4"/>
      <c r="AE423" s="4"/>
      <c r="AF423" s="4"/>
      <c r="AG423" s="4"/>
      <c r="AH423" s="4"/>
      <c r="AI423" s="4"/>
      <c r="AJ423" s="4"/>
      <c r="AK423" s="4"/>
      <c r="AL423" s="4"/>
      <c r="AM423" s="74"/>
      <c r="AN423" s="456"/>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row>
    <row r="424" spans="1:65" ht="15" customHeight="1">
      <c r="A424" s="74"/>
      <c r="B424" s="4"/>
      <c r="C424" s="3"/>
      <c r="D424" s="25"/>
      <c r="E424" s="832"/>
      <c r="F424" s="832"/>
      <c r="G424" s="832"/>
      <c r="H424" s="832"/>
      <c r="I424" s="832"/>
      <c r="J424" s="832"/>
      <c r="K424" s="832"/>
      <c r="L424" s="832"/>
      <c r="M424" s="832"/>
      <c r="N424" s="832"/>
      <c r="O424" s="832"/>
      <c r="P424" s="832"/>
      <c r="Q424" s="832"/>
      <c r="R424" s="832"/>
      <c r="S424" s="832"/>
      <c r="T424" s="832"/>
      <c r="U424" s="832"/>
      <c r="V424" s="832"/>
      <c r="W424" s="832"/>
      <c r="X424" s="832"/>
      <c r="Y424" s="832"/>
      <c r="Z424" s="832"/>
      <c r="AA424" s="832"/>
      <c r="AB424" s="832"/>
      <c r="AC424" s="832"/>
      <c r="AD424" s="4"/>
      <c r="AE424" s="4"/>
      <c r="AF424" s="4"/>
      <c r="AG424" s="4"/>
      <c r="AH424" s="4"/>
      <c r="AI424" s="4"/>
      <c r="AJ424" s="4"/>
      <c r="AK424" s="4"/>
      <c r="AL424" s="4"/>
      <c r="AM424" s="74"/>
      <c r="AN424" s="456"/>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row>
    <row r="425" spans="1:65" ht="12.75" customHeight="1">
      <c r="A425" s="74"/>
      <c r="B425" s="4"/>
      <c r="C425" s="3"/>
      <c r="D425" s="4"/>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
      <c r="AD425" s="4"/>
      <c r="AE425" s="4"/>
      <c r="AF425" s="4"/>
      <c r="AG425" s="4"/>
      <c r="AH425" s="4"/>
      <c r="AI425" s="4"/>
      <c r="AJ425" s="4"/>
      <c r="AK425" s="4"/>
      <c r="AL425" s="4"/>
      <c r="AM425" s="74"/>
      <c r="AN425" s="456"/>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row>
    <row r="426" spans="1:65" ht="12.75" customHeight="1">
      <c r="A426" s="74"/>
      <c r="B426" s="4"/>
      <c r="C426" s="3"/>
      <c r="D426" s="25" t="s">
        <v>48</v>
      </c>
      <c r="E426" s="834" t="s">
        <v>2146</v>
      </c>
      <c r="F426" s="832"/>
      <c r="G426" s="832"/>
      <c r="H426" s="832"/>
      <c r="I426" s="832"/>
      <c r="J426" s="832"/>
      <c r="K426" s="832"/>
      <c r="L426" s="832"/>
      <c r="M426" s="832"/>
      <c r="N426" s="832"/>
      <c r="O426" s="832"/>
      <c r="P426" s="832"/>
      <c r="Q426" s="832"/>
      <c r="R426" s="832"/>
      <c r="S426" s="832"/>
      <c r="T426" s="832"/>
      <c r="U426" s="832"/>
      <c r="V426" s="832"/>
      <c r="W426" s="832"/>
      <c r="X426" s="832"/>
      <c r="Y426" s="832"/>
      <c r="Z426" s="832"/>
      <c r="AA426" s="832"/>
      <c r="AB426" s="832"/>
      <c r="AC426" s="832"/>
      <c r="AD426" s="4"/>
      <c r="AE426" s="4"/>
      <c r="AF426" s="1278" t="s">
        <v>1980</v>
      </c>
      <c r="AG426" s="832"/>
      <c r="AH426" s="832"/>
      <c r="AI426" s="832"/>
      <c r="AJ426" s="832"/>
      <c r="AK426" s="832"/>
      <c r="AL426" s="832"/>
      <c r="AM426" s="74"/>
      <c r="AN426" s="456"/>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row>
    <row r="427" spans="1:65" ht="12.75" customHeight="1">
      <c r="A427" s="74"/>
      <c r="B427" s="4"/>
      <c r="C427" s="81"/>
      <c r="D427" s="4"/>
      <c r="E427" s="832"/>
      <c r="F427" s="832"/>
      <c r="G427" s="832"/>
      <c r="H427" s="832"/>
      <c r="I427" s="832"/>
      <c r="J427" s="832"/>
      <c r="K427" s="832"/>
      <c r="L427" s="832"/>
      <c r="M427" s="832"/>
      <c r="N427" s="832"/>
      <c r="O427" s="832"/>
      <c r="P427" s="832"/>
      <c r="Q427" s="832"/>
      <c r="R427" s="832"/>
      <c r="S427" s="832"/>
      <c r="T427" s="832"/>
      <c r="U427" s="832"/>
      <c r="V427" s="832"/>
      <c r="W427" s="832"/>
      <c r="X427" s="832"/>
      <c r="Y427" s="832"/>
      <c r="Z427" s="832"/>
      <c r="AA427" s="832"/>
      <c r="AB427" s="832"/>
      <c r="AC427" s="832"/>
      <c r="AD427" s="4"/>
      <c r="AE427" s="1278"/>
      <c r="AF427" s="832"/>
      <c r="AG427" s="832"/>
      <c r="AH427" s="832"/>
      <c r="AI427" s="832"/>
      <c r="AJ427" s="832"/>
      <c r="AK427" s="832"/>
      <c r="AL427" s="454"/>
      <c r="AM427" s="74"/>
      <c r="AN427" s="456"/>
      <c r="AO427" s="74" t="s">
        <v>299</v>
      </c>
      <c r="AP427" s="508">
        <v>0</v>
      </c>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row>
    <row r="428" spans="1:65" ht="12.75" customHeight="1">
      <c r="A428" s="68"/>
      <c r="B428" s="4"/>
      <c r="C428" s="4"/>
      <c r="D428" s="25"/>
      <c r="E428" s="832"/>
      <c r="F428" s="832"/>
      <c r="G428" s="832"/>
      <c r="H428" s="832"/>
      <c r="I428" s="832"/>
      <c r="J428" s="832"/>
      <c r="K428" s="832"/>
      <c r="L428" s="832"/>
      <c r="M428" s="832"/>
      <c r="N428" s="832"/>
      <c r="O428" s="832"/>
      <c r="P428" s="832"/>
      <c r="Q428" s="832"/>
      <c r="R428" s="832"/>
      <c r="S428" s="832"/>
      <c r="T428" s="832"/>
      <c r="U428" s="832"/>
      <c r="V428" s="832"/>
      <c r="W428" s="832"/>
      <c r="X428" s="832"/>
      <c r="Y428" s="832"/>
      <c r="Z428" s="832"/>
      <c r="AA428" s="832"/>
      <c r="AB428" s="832"/>
      <c r="AC428" s="832"/>
      <c r="AD428" s="4"/>
      <c r="AE428" s="4"/>
      <c r="AF428" s="4"/>
      <c r="AG428" s="4"/>
      <c r="AH428" s="4"/>
      <c r="AI428" s="4"/>
      <c r="AJ428" s="4"/>
      <c r="AK428" s="4"/>
      <c r="AL428" s="4"/>
      <c r="AM428" s="74"/>
      <c r="AN428" s="456"/>
      <c r="AO428" s="73" t="s">
        <v>21</v>
      </c>
      <c r="AP428" s="74">
        <v>3</v>
      </c>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row>
    <row r="429" spans="1:65" ht="12.75" customHeight="1">
      <c r="A429" s="74"/>
      <c r="B429" s="4"/>
      <c r="C429" s="81"/>
      <c r="D429" s="25"/>
      <c r="E429" s="423"/>
      <c r="F429" s="423"/>
      <c r="G429" s="423"/>
      <c r="H429" s="423"/>
      <c r="I429" s="423"/>
      <c r="J429" s="423"/>
      <c r="K429" s="423"/>
      <c r="L429" s="423"/>
      <c r="M429" s="423"/>
      <c r="N429" s="423"/>
      <c r="O429" s="423"/>
      <c r="P429" s="423"/>
      <c r="Q429" s="423"/>
      <c r="R429" s="423"/>
      <c r="S429" s="423"/>
      <c r="T429" s="423"/>
      <c r="U429" s="423"/>
      <c r="V429" s="423"/>
      <c r="W429" s="423"/>
      <c r="X429" s="423"/>
      <c r="Y429" s="423"/>
      <c r="Z429" s="423"/>
      <c r="AA429" s="423"/>
      <c r="AB429" s="423"/>
      <c r="AC429" s="4"/>
      <c r="AD429" s="4"/>
      <c r="AE429" s="4"/>
      <c r="AF429" s="4"/>
      <c r="AG429" s="4"/>
      <c r="AH429" s="4"/>
      <c r="AI429" s="4"/>
      <c r="AJ429" s="4"/>
      <c r="AK429" s="4"/>
      <c r="AL429" s="4"/>
      <c r="AM429" s="74"/>
      <c r="AN429" s="456"/>
      <c r="AO429" s="73" t="s">
        <v>26</v>
      </c>
      <c r="AP429" s="74">
        <v>2</v>
      </c>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row>
    <row r="430" spans="1:65" ht="12.75" customHeight="1">
      <c r="A430" s="532"/>
      <c r="B430" s="4"/>
      <c r="C430" s="547"/>
      <c r="D430" s="25" t="s">
        <v>2109</v>
      </c>
      <c r="E430" s="834" t="s">
        <v>2147</v>
      </c>
      <c r="F430" s="832"/>
      <c r="G430" s="832"/>
      <c r="H430" s="832"/>
      <c r="I430" s="832"/>
      <c r="J430" s="832"/>
      <c r="K430" s="832"/>
      <c r="L430" s="832"/>
      <c r="M430" s="832"/>
      <c r="N430" s="832"/>
      <c r="O430" s="832"/>
      <c r="P430" s="832"/>
      <c r="Q430" s="832"/>
      <c r="R430" s="832"/>
      <c r="S430" s="832"/>
      <c r="T430" s="832"/>
      <c r="U430" s="832"/>
      <c r="V430" s="832"/>
      <c r="W430" s="832"/>
      <c r="X430" s="832"/>
      <c r="Y430" s="832"/>
      <c r="Z430" s="832"/>
      <c r="AA430" s="832"/>
      <c r="AB430" s="832"/>
      <c r="AC430" s="832"/>
      <c r="AD430" s="4"/>
      <c r="AE430" s="4"/>
      <c r="AF430" s="1278" t="s">
        <v>2113</v>
      </c>
      <c r="AG430" s="832"/>
      <c r="AH430" s="832"/>
      <c r="AI430" s="832"/>
      <c r="AJ430" s="832"/>
      <c r="AK430" s="832"/>
      <c r="AL430" s="832"/>
      <c r="AM430" s="74"/>
      <c r="AN430" s="456"/>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row>
    <row r="431" spans="1:65" ht="12.75" customHeight="1">
      <c r="A431" s="532"/>
      <c r="B431" s="4"/>
      <c r="C431" s="547"/>
      <c r="D431" s="25"/>
      <c r="E431" s="832"/>
      <c r="F431" s="832"/>
      <c r="G431" s="832"/>
      <c r="H431" s="832"/>
      <c r="I431" s="832"/>
      <c r="J431" s="832"/>
      <c r="K431" s="832"/>
      <c r="L431" s="832"/>
      <c r="M431" s="832"/>
      <c r="N431" s="832"/>
      <c r="O431" s="832"/>
      <c r="P431" s="832"/>
      <c r="Q431" s="832"/>
      <c r="R431" s="832"/>
      <c r="S431" s="832"/>
      <c r="T431" s="832"/>
      <c r="U431" s="832"/>
      <c r="V431" s="832"/>
      <c r="W431" s="832"/>
      <c r="X431" s="832"/>
      <c r="Y431" s="832"/>
      <c r="Z431" s="832"/>
      <c r="AA431" s="832"/>
      <c r="AB431" s="832"/>
      <c r="AC431" s="832"/>
      <c r="AD431" s="4"/>
      <c r="AE431" s="454"/>
      <c r="AF431" s="454"/>
      <c r="AG431" s="454"/>
      <c r="AH431" s="454"/>
      <c r="AI431" s="454"/>
      <c r="AJ431" s="454"/>
      <c r="AK431" s="454"/>
      <c r="AL431" s="454"/>
      <c r="AM431" s="504"/>
      <c r="AN431" s="456"/>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row>
    <row r="432" spans="1:65" ht="12.75" customHeight="1">
      <c r="A432" s="532"/>
      <c r="B432" s="4"/>
      <c r="C432" s="547"/>
      <c r="D432" s="25"/>
      <c r="E432" s="832"/>
      <c r="F432" s="832"/>
      <c r="G432" s="832"/>
      <c r="H432" s="832"/>
      <c r="I432" s="832"/>
      <c r="J432" s="832"/>
      <c r="K432" s="832"/>
      <c r="L432" s="832"/>
      <c r="M432" s="832"/>
      <c r="N432" s="832"/>
      <c r="O432" s="832"/>
      <c r="P432" s="832"/>
      <c r="Q432" s="832"/>
      <c r="R432" s="832"/>
      <c r="S432" s="832"/>
      <c r="T432" s="832"/>
      <c r="U432" s="832"/>
      <c r="V432" s="832"/>
      <c r="W432" s="832"/>
      <c r="X432" s="832"/>
      <c r="Y432" s="832"/>
      <c r="Z432" s="832"/>
      <c r="AA432" s="832"/>
      <c r="AB432" s="832"/>
      <c r="AC432" s="832"/>
      <c r="AD432" s="4"/>
      <c r="AE432" s="454"/>
      <c r="AF432" s="454"/>
      <c r="AG432" s="454"/>
      <c r="AH432" s="454"/>
      <c r="AI432" s="454"/>
      <c r="AJ432" s="454"/>
      <c r="AK432" s="454"/>
      <c r="AL432" s="454"/>
      <c r="AM432" s="504"/>
      <c r="AN432" s="456"/>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row>
    <row r="433" spans="1:65" ht="12.75" customHeight="1">
      <c r="A433" s="74"/>
      <c r="B433" s="4"/>
      <c r="C433" s="81"/>
      <c r="D433" s="25"/>
      <c r="E433" s="6"/>
      <c r="F433" s="6"/>
      <c r="G433" s="6"/>
      <c r="H433" s="6"/>
      <c r="I433" s="6"/>
      <c r="J433" s="6"/>
      <c r="K433" s="6"/>
      <c r="L433" s="6"/>
      <c r="M433" s="6"/>
      <c r="N433" s="6"/>
      <c r="O433" s="6"/>
      <c r="P433" s="6"/>
      <c r="Q433" s="6"/>
      <c r="R433" s="6"/>
      <c r="S433" s="6"/>
      <c r="T433" s="6"/>
      <c r="U433" s="6"/>
      <c r="V433" s="6"/>
      <c r="W433" s="6"/>
      <c r="X433" s="6"/>
      <c r="Y433" s="6"/>
      <c r="Z433" s="6"/>
      <c r="AA433" s="6"/>
      <c r="AB433" s="6"/>
      <c r="AC433" s="3"/>
      <c r="AD433" s="3"/>
      <c r="AE433" s="4"/>
      <c r="AF433" s="4"/>
      <c r="AG433" s="4"/>
      <c r="AH433" s="4"/>
      <c r="AI433" s="4"/>
      <c r="AJ433" s="4"/>
      <c r="AK433" s="4"/>
      <c r="AL433" s="454"/>
      <c r="AM433" s="504"/>
      <c r="AN433" s="456"/>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row>
    <row r="434" spans="1:65" ht="12.75" customHeight="1">
      <c r="A434" s="74"/>
      <c r="B434" s="4"/>
      <c r="C434" s="81"/>
      <c r="D434" s="25" t="s">
        <v>2111</v>
      </c>
      <c r="E434" s="834" t="s">
        <v>2148</v>
      </c>
      <c r="F434" s="832"/>
      <c r="G434" s="832"/>
      <c r="H434" s="832"/>
      <c r="I434" s="832"/>
      <c r="J434" s="832"/>
      <c r="K434" s="832"/>
      <c r="L434" s="832"/>
      <c r="M434" s="832"/>
      <c r="N434" s="832"/>
      <c r="O434" s="832"/>
      <c r="P434" s="832"/>
      <c r="Q434" s="832"/>
      <c r="R434" s="832"/>
      <c r="S434" s="832"/>
      <c r="T434" s="832"/>
      <c r="U434" s="832"/>
      <c r="V434" s="832"/>
      <c r="W434" s="832"/>
      <c r="X434" s="832"/>
      <c r="Y434" s="832"/>
      <c r="Z434" s="832"/>
      <c r="AA434" s="832"/>
      <c r="AB434" s="832"/>
      <c r="AC434" s="832"/>
      <c r="AD434" s="4"/>
      <c r="AE434" s="4"/>
      <c r="AF434" s="1278" t="s">
        <v>1980</v>
      </c>
      <c r="AG434" s="832"/>
      <c r="AH434" s="832"/>
      <c r="AI434" s="832"/>
      <c r="AJ434" s="832"/>
      <c r="AK434" s="832"/>
      <c r="AL434" s="832"/>
      <c r="AM434" s="504"/>
      <c r="AN434" s="456"/>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row>
    <row r="435" spans="1:65" ht="12.75" customHeight="1">
      <c r="A435" s="74"/>
      <c r="B435" s="4"/>
      <c r="C435" s="81"/>
      <c r="D435" s="25"/>
      <c r="E435" s="832"/>
      <c r="F435" s="832"/>
      <c r="G435" s="832"/>
      <c r="H435" s="832"/>
      <c r="I435" s="832"/>
      <c r="J435" s="832"/>
      <c r="K435" s="832"/>
      <c r="L435" s="832"/>
      <c r="M435" s="832"/>
      <c r="N435" s="832"/>
      <c r="O435" s="832"/>
      <c r="P435" s="832"/>
      <c r="Q435" s="832"/>
      <c r="R435" s="832"/>
      <c r="S435" s="832"/>
      <c r="T435" s="832"/>
      <c r="U435" s="832"/>
      <c r="V435" s="832"/>
      <c r="W435" s="832"/>
      <c r="X435" s="832"/>
      <c r="Y435" s="832"/>
      <c r="Z435" s="832"/>
      <c r="AA435" s="832"/>
      <c r="AB435" s="832"/>
      <c r="AC435" s="832"/>
      <c r="AD435" s="4"/>
      <c r="AE435" s="4"/>
      <c r="AF435" s="4"/>
      <c r="AG435" s="4"/>
      <c r="AH435" s="4"/>
      <c r="AI435" s="4"/>
      <c r="AJ435" s="4"/>
      <c r="AK435" s="4"/>
      <c r="AL435" s="4"/>
      <c r="AM435" s="504"/>
      <c r="AN435" s="456"/>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row>
    <row r="436" spans="1:65" ht="12.75" customHeight="1">
      <c r="A436" s="74"/>
      <c r="B436" s="4"/>
      <c r="C436" s="81"/>
      <c r="D436" s="25"/>
      <c r="E436" s="832"/>
      <c r="F436" s="832"/>
      <c r="G436" s="832"/>
      <c r="H436" s="832"/>
      <c r="I436" s="832"/>
      <c r="J436" s="832"/>
      <c r="K436" s="832"/>
      <c r="L436" s="832"/>
      <c r="M436" s="832"/>
      <c r="N436" s="832"/>
      <c r="O436" s="832"/>
      <c r="P436" s="832"/>
      <c r="Q436" s="832"/>
      <c r="R436" s="832"/>
      <c r="S436" s="832"/>
      <c r="T436" s="832"/>
      <c r="U436" s="832"/>
      <c r="V436" s="832"/>
      <c r="W436" s="832"/>
      <c r="X436" s="832"/>
      <c r="Y436" s="832"/>
      <c r="Z436" s="832"/>
      <c r="AA436" s="832"/>
      <c r="AB436" s="832"/>
      <c r="AC436" s="832"/>
      <c r="AD436" s="4"/>
      <c r="AE436" s="4"/>
      <c r="AF436" s="4"/>
      <c r="AG436" s="4"/>
      <c r="AH436" s="4"/>
      <c r="AI436" s="4"/>
      <c r="AJ436" s="4"/>
      <c r="AK436" s="4"/>
      <c r="AL436" s="4"/>
      <c r="AM436" s="504"/>
      <c r="AN436" s="456"/>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row>
    <row r="437" spans="1:65" ht="12.75" customHeight="1">
      <c r="A437" s="74"/>
      <c r="B437" s="4"/>
      <c r="C437" s="81"/>
      <c r="D437" s="25"/>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504"/>
      <c r="AN437" s="456"/>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row>
    <row r="438" spans="1:65" ht="12.75" customHeight="1">
      <c r="A438" s="68"/>
      <c r="B438" s="4"/>
      <c r="C438" s="81"/>
      <c r="D438" s="25" t="s">
        <v>2133</v>
      </c>
      <c r="E438" s="834" t="s">
        <v>2149</v>
      </c>
      <c r="F438" s="832"/>
      <c r="G438" s="832"/>
      <c r="H438" s="832"/>
      <c r="I438" s="832"/>
      <c r="J438" s="832"/>
      <c r="K438" s="832"/>
      <c r="L438" s="832"/>
      <c r="M438" s="832"/>
      <c r="N438" s="832"/>
      <c r="O438" s="832"/>
      <c r="P438" s="832"/>
      <c r="Q438" s="832"/>
      <c r="R438" s="832"/>
      <c r="S438" s="832"/>
      <c r="T438" s="832"/>
      <c r="U438" s="832"/>
      <c r="V438" s="832"/>
      <c r="W438" s="832"/>
      <c r="X438" s="832"/>
      <c r="Y438" s="832"/>
      <c r="Z438" s="832"/>
      <c r="AA438" s="832"/>
      <c r="AB438" s="832"/>
      <c r="AC438" s="832"/>
      <c r="AD438" s="4"/>
      <c r="AE438" s="4"/>
      <c r="AF438" s="1278" t="s">
        <v>2132</v>
      </c>
      <c r="AG438" s="832"/>
      <c r="AH438" s="832"/>
      <c r="AI438" s="832"/>
      <c r="AJ438" s="832"/>
      <c r="AK438" s="832"/>
      <c r="AL438" s="832"/>
      <c r="AM438" s="504"/>
      <c r="AN438" s="456"/>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row>
    <row r="439" spans="1:65" ht="12.75" customHeight="1">
      <c r="A439" s="68"/>
      <c r="B439" s="4"/>
      <c r="C439" s="81"/>
      <c r="D439" s="25"/>
      <c r="E439" s="832"/>
      <c r="F439" s="832"/>
      <c r="G439" s="832"/>
      <c r="H439" s="832"/>
      <c r="I439" s="832"/>
      <c r="J439" s="832"/>
      <c r="K439" s="832"/>
      <c r="L439" s="832"/>
      <c r="M439" s="832"/>
      <c r="N439" s="832"/>
      <c r="O439" s="832"/>
      <c r="P439" s="832"/>
      <c r="Q439" s="832"/>
      <c r="R439" s="832"/>
      <c r="S439" s="832"/>
      <c r="T439" s="832"/>
      <c r="U439" s="832"/>
      <c r="V439" s="832"/>
      <c r="W439" s="832"/>
      <c r="X439" s="832"/>
      <c r="Y439" s="832"/>
      <c r="Z439" s="832"/>
      <c r="AA439" s="832"/>
      <c r="AB439" s="832"/>
      <c r="AC439" s="832"/>
      <c r="AD439" s="4"/>
      <c r="AE439" s="4"/>
      <c r="AF439" s="454"/>
      <c r="AG439" s="454"/>
      <c r="AH439" s="454"/>
      <c r="AI439" s="454"/>
      <c r="AJ439" s="454"/>
      <c r="AK439" s="454"/>
      <c r="AL439" s="454"/>
      <c r="AM439" s="504"/>
      <c r="AN439" s="456"/>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row>
    <row r="440" spans="1:65" ht="12.75" customHeight="1">
      <c r="A440" s="68"/>
      <c r="B440" s="4"/>
      <c r="C440" s="81"/>
      <c r="D440" s="25"/>
      <c r="E440" s="832"/>
      <c r="F440" s="832"/>
      <c r="G440" s="832"/>
      <c r="H440" s="832"/>
      <c r="I440" s="832"/>
      <c r="J440" s="832"/>
      <c r="K440" s="832"/>
      <c r="L440" s="832"/>
      <c r="M440" s="832"/>
      <c r="N440" s="832"/>
      <c r="O440" s="832"/>
      <c r="P440" s="832"/>
      <c r="Q440" s="832"/>
      <c r="R440" s="832"/>
      <c r="S440" s="832"/>
      <c r="T440" s="832"/>
      <c r="U440" s="832"/>
      <c r="V440" s="832"/>
      <c r="W440" s="832"/>
      <c r="X440" s="832"/>
      <c r="Y440" s="832"/>
      <c r="Z440" s="832"/>
      <c r="AA440" s="832"/>
      <c r="AB440" s="832"/>
      <c r="AC440" s="832"/>
      <c r="AD440" s="4"/>
      <c r="AE440" s="454"/>
      <c r="AF440" s="454"/>
      <c r="AG440" s="454"/>
      <c r="AH440" s="454"/>
      <c r="AI440" s="454"/>
      <c r="AJ440" s="454"/>
      <c r="AK440" s="454"/>
      <c r="AL440" s="454"/>
      <c r="AM440" s="504"/>
      <c r="AN440" s="456"/>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row>
    <row r="441" spans="1:65" ht="12.75" customHeight="1">
      <c r="A441" s="68"/>
      <c r="B441" s="4"/>
      <c r="C441" s="81"/>
      <c r="D441" s="25"/>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4"/>
      <c r="AE441" s="454"/>
      <c r="AF441" s="4"/>
      <c r="AG441" s="4"/>
      <c r="AH441" s="4"/>
      <c r="AI441" s="4"/>
      <c r="AJ441" s="4"/>
      <c r="AK441" s="4"/>
      <c r="AL441" s="4"/>
      <c r="AM441" s="504"/>
      <c r="AN441" s="456"/>
      <c r="AO441" s="74" t="s">
        <v>299</v>
      </c>
      <c r="AP441" s="508">
        <v>0</v>
      </c>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row>
    <row r="442" spans="1:65" ht="12.75" customHeight="1">
      <c r="A442" s="68"/>
      <c r="B442" s="4"/>
      <c r="C442" s="81"/>
      <c r="D442" s="25" t="s">
        <v>2135</v>
      </c>
      <c r="E442" s="834" t="s">
        <v>2150</v>
      </c>
      <c r="F442" s="832"/>
      <c r="G442" s="832"/>
      <c r="H442" s="832"/>
      <c r="I442" s="832"/>
      <c r="J442" s="832"/>
      <c r="K442" s="832"/>
      <c r="L442" s="832"/>
      <c r="M442" s="832"/>
      <c r="N442" s="832"/>
      <c r="O442" s="832"/>
      <c r="P442" s="832"/>
      <c r="Q442" s="832"/>
      <c r="R442" s="832"/>
      <c r="S442" s="832"/>
      <c r="T442" s="832"/>
      <c r="U442" s="832"/>
      <c r="V442" s="832"/>
      <c r="W442" s="832"/>
      <c r="X442" s="832"/>
      <c r="Y442" s="832"/>
      <c r="Z442" s="832"/>
      <c r="AA442" s="832"/>
      <c r="AB442" s="832"/>
      <c r="AC442" s="832"/>
      <c r="AD442" s="4"/>
      <c r="AE442" s="4"/>
      <c r="AF442" s="1278" t="s">
        <v>2151</v>
      </c>
      <c r="AG442" s="832"/>
      <c r="AH442" s="832"/>
      <c r="AI442" s="832"/>
      <c r="AJ442" s="832"/>
      <c r="AK442" s="832"/>
      <c r="AL442" s="832"/>
      <c r="AM442" s="504"/>
      <c r="AN442" s="456"/>
      <c r="AO442" s="73" t="s">
        <v>21</v>
      </c>
      <c r="AP442" s="74">
        <v>3</v>
      </c>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row>
    <row r="443" spans="1:65" ht="12.75" customHeight="1">
      <c r="A443" s="68"/>
      <c r="B443" s="4"/>
      <c r="C443" s="81"/>
      <c r="D443" s="25"/>
      <c r="E443" s="832"/>
      <c r="F443" s="832"/>
      <c r="G443" s="832"/>
      <c r="H443" s="832"/>
      <c r="I443" s="832"/>
      <c r="J443" s="832"/>
      <c r="K443" s="832"/>
      <c r="L443" s="832"/>
      <c r="M443" s="832"/>
      <c r="N443" s="832"/>
      <c r="O443" s="832"/>
      <c r="P443" s="832"/>
      <c r="Q443" s="832"/>
      <c r="R443" s="832"/>
      <c r="S443" s="832"/>
      <c r="T443" s="832"/>
      <c r="U443" s="832"/>
      <c r="V443" s="832"/>
      <c r="W443" s="832"/>
      <c r="X443" s="832"/>
      <c r="Y443" s="832"/>
      <c r="Z443" s="832"/>
      <c r="AA443" s="832"/>
      <c r="AB443" s="832"/>
      <c r="AC443" s="832"/>
      <c r="AD443" s="4"/>
      <c r="AE443" s="4"/>
      <c r="AF443" s="454"/>
      <c r="AG443" s="454"/>
      <c r="AH443" s="454"/>
      <c r="AI443" s="454"/>
      <c r="AJ443" s="454"/>
      <c r="AK443" s="454"/>
      <c r="AL443" s="454"/>
      <c r="AM443" s="504"/>
      <c r="AN443" s="456"/>
      <c r="AO443" s="73" t="s">
        <v>26</v>
      </c>
      <c r="AP443" s="74">
        <v>2</v>
      </c>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row>
    <row r="444" spans="1:65" ht="12.75" customHeight="1">
      <c r="A444" s="68"/>
      <c r="B444" s="4"/>
      <c r="C444" s="81"/>
      <c r="D444" s="25"/>
      <c r="E444" s="832"/>
      <c r="F444" s="832"/>
      <c r="G444" s="832"/>
      <c r="H444" s="832"/>
      <c r="I444" s="832"/>
      <c r="J444" s="832"/>
      <c r="K444" s="832"/>
      <c r="L444" s="832"/>
      <c r="M444" s="832"/>
      <c r="N444" s="832"/>
      <c r="O444" s="832"/>
      <c r="P444" s="832"/>
      <c r="Q444" s="832"/>
      <c r="R444" s="832"/>
      <c r="S444" s="832"/>
      <c r="T444" s="832"/>
      <c r="U444" s="832"/>
      <c r="V444" s="832"/>
      <c r="W444" s="832"/>
      <c r="X444" s="832"/>
      <c r="Y444" s="832"/>
      <c r="Z444" s="832"/>
      <c r="AA444" s="832"/>
      <c r="AB444" s="832"/>
      <c r="AC444" s="832"/>
      <c r="AD444" s="4"/>
      <c r="AE444" s="454"/>
      <c r="AF444" s="454"/>
      <c r="AG444" s="454"/>
      <c r="AH444" s="454"/>
      <c r="AI444" s="454"/>
      <c r="AJ444" s="454"/>
      <c r="AK444" s="454"/>
      <c r="AL444" s="454"/>
      <c r="AM444" s="504"/>
      <c r="AN444" s="456"/>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row>
    <row r="445" spans="1:65" ht="12.75" customHeight="1">
      <c r="A445" s="532"/>
      <c r="B445" s="4"/>
      <c r="C445" s="547"/>
      <c r="D445" s="2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4"/>
      <c r="AE445" s="454"/>
      <c r="AF445" s="454"/>
      <c r="AG445" s="454"/>
      <c r="AH445" s="454"/>
      <c r="AI445" s="454"/>
      <c r="AJ445" s="454"/>
      <c r="AK445" s="454"/>
      <c r="AL445" s="454"/>
      <c r="AM445" s="504"/>
      <c r="AN445" s="456"/>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row>
    <row r="446" spans="1:65" ht="12.75" customHeight="1">
      <c r="A446" s="68"/>
      <c r="B446" s="4"/>
      <c r="C446" s="81"/>
      <c r="D446" s="4" t="s">
        <v>2119</v>
      </c>
      <c r="E446" s="537"/>
      <c r="F446" s="537"/>
      <c r="G446" s="537"/>
      <c r="H446" s="1336" t="s">
        <v>21</v>
      </c>
      <c r="I446" s="891"/>
      <c r="J446" s="35"/>
      <c r="K446" s="35"/>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74"/>
      <c r="AN446" s="456"/>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row>
    <row r="447" spans="1:65" ht="12.75" customHeight="1">
      <c r="A447" s="68"/>
      <c r="B447" s="4"/>
      <c r="C447" s="81"/>
      <c r="D447" s="4"/>
      <c r="E447" s="537"/>
      <c r="F447" s="537"/>
      <c r="G447" s="35"/>
      <c r="H447" s="35"/>
      <c r="I447" s="35"/>
      <c r="J447" s="35"/>
      <c r="K447" s="35"/>
      <c r="L447" s="35"/>
      <c r="M447" s="35"/>
      <c r="N447" s="35"/>
      <c r="O447" s="35"/>
      <c r="P447" s="35"/>
      <c r="Q447" s="35"/>
      <c r="R447" s="35"/>
      <c r="S447" s="35"/>
      <c r="T447" s="35"/>
      <c r="U447" s="35"/>
      <c r="V447" s="35"/>
      <c r="W447" s="35"/>
      <c r="X447" s="35"/>
      <c r="Y447" s="35"/>
      <c r="Z447" s="537"/>
      <c r="AA447" s="537"/>
      <c r="AB447" s="537"/>
      <c r="AC447" s="4"/>
      <c r="AD447" s="4"/>
      <c r="AE447" s="4"/>
      <c r="AF447" s="4"/>
      <c r="AG447" s="35"/>
      <c r="AH447" s="35"/>
      <c r="AI447" s="35"/>
      <c r="AJ447" s="35"/>
      <c r="AK447" s="35"/>
      <c r="AL447" s="35"/>
      <c r="AM447" s="71"/>
      <c r="AN447" s="456"/>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row>
    <row r="448" spans="1:65" ht="12.75" customHeight="1">
      <c r="A448" s="254"/>
      <c r="B448" s="1"/>
      <c r="C448" s="546"/>
      <c r="D448" s="1"/>
      <c r="E448" s="540"/>
      <c r="F448" s="528"/>
      <c r="G448" s="528"/>
      <c r="H448" s="528"/>
      <c r="I448" s="528"/>
      <c r="J448" s="528"/>
      <c r="K448" s="528"/>
      <c r="L448" s="528"/>
      <c r="M448" s="528"/>
      <c r="N448" s="528"/>
      <c r="O448" s="528"/>
      <c r="P448" s="528"/>
      <c r="Q448" s="528"/>
      <c r="R448" s="528"/>
      <c r="S448" s="528"/>
      <c r="T448" s="528"/>
      <c r="U448" s="528"/>
      <c r="V448" s="528"/>
      <c r="W448" s="528"/>
      <c r="X448" s="528"/>
      <c r="Y448" s="540"/>
      <c r="Z448" s="540"/>
      <c r="AA448" s="540"/>
      <c r="AB448" s="1"/>
      <c r="AC448" s="1"/>
      <c r="AD448" s="1"/>
      <c r="AE448" s="1"/>
      <c r="AF448" s="1"/>
      <c r="AG448" s="1"/>
      <c r="AH448" s="1"/>
      <c r="AI448" s="201" t="s">
        <v>2152</v>
      </c>
      <c r="AJ448" s="902">
        <f>VLOOKUP($H$446,$AO$394:$AP$401,2,FALSE)</f>
        <v>5</v>
      </c>
      <c r="AK448" s="881"/>
      <c r="AL448" s="11"/>
      <c r="AM448" s="74"/>
      <c r="AN448" s="456"/>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row>
    <row r="449" spans="1:65" ht="12.75" customHeight="1">
      <c r="A449" s="68"/>
      <c r="B449" s="4"/>
      <c r="C449" s="81"/>
      <c r="D449" s="4"/>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53"/>
      <c r="AE449" s="4"/>
      <c r="AF449" s="4"/>
      <c r="AG449" s="4"/>
      <c r="AH449" s="4"/>
      <c r="AI449" s="4"/>
      <c r="AJ449" s="4"/>
      <c r="AK449" s="4"/>
      <c r="AL449" s="4"/>
      <c r="AM449" s="74"/>
      <c r="AN449" s="456"/>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row>
    <row r="450" spans="1:65" ht="12.75" customHeight="1">
      <c r="A450" s="68"/>
      <c r="B450" s="4"/>
      <c r="C450" s="3" t="s">
        <v>2153</v>
      </c>
      <c r="D450" s="28"/>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53"/>
      <c r="AE450" s="4"/>
      <c r="AF450" s="4"/>
      <c r="AG450" s="4"/>
      <c r="AH450" s="4"/>
      <c r="AI450" s="4"/>
      <c r="AJ450" s="4"/>
      <c r="AK450" s="4"/>
      <c r="AL450" s="4"/>
      <c r="AM450" s="74"/>
      <c r="AN450" s="456"/>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row>
    <row r="451" spans="1:65" ht="12.75" customHeight="1">
      <c r="A451" s="68"/>
      <c r="B451" s="4"/>
      <c r="C451" s="548"/>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74"/>
      <c r="AN451" s="456"/>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row>
    <row r="452" spans="1:65" ht="12.75" customHeight="1">
      <c r="A452" s="74"/>
      <c r="B452" s="4"/>
      <c r="C452" s="81"/>
      <c r="D452" s="25" t="s">
        <v>21</v>
      </c>
      <c r="E452" s="834" t="s">
        <v>2154</v>
      </c>
      <c r="F452" s="832"/>
      <c r="G452" s="832"/>
      <c r="H452" s="832"/>
      <c r="I452" s="832"/>
      <c r="J452" s="832"/>
      <c r="K452" s="832"/>
      <c r="L452" s="832"/>
      <c r="M452" s="832"/>
      <c r="N452" s="832"/>
      <c r="O452" s="832"/>
      <c r="P452" s="832"/>
      <c r="Q452" s="832"/>
      <c r="R452" s="832"/>
      <c r="S452" s="832"/>
      <c r="T452" s="832"/>
      <c r="U452" s="832"/>
      <c r="V452" s="832"/>
      <c r="W452" s="832"/>
      <c r="X452" s="832"/>
      <c r="Y452" s="832"/>
      <c r="Z452" s="832"/>
      <c r="AA452" s="832"/>
      <c r="AB452" s="832"/>
      <c r="AC452" s="4"/>
      <c r="AD452" s="4"/>
      <c r="AE452" s="4"/>
      <c r="AF452" s="1278" t="s">
        <v>1980</v>
      </c>
      <c r="AG452" s="832"/>
      <c r="AH452" s="832"/>
      <c r="AI452" s="832"/>
      <c r="AJ452" s="832"/>
      <c r="AK452" s="832"/>
      <c r="AL452" s="832"/>
      <c r="AM452" s="74"/>
      <c r="AN452" s="456"/>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row>
    <row r="453" spans="1:65" ht="12.75" customHeight="1">
      <c r="A453" s="74"/>
      <c r="B453" s="4"/>
      <c r="C453" s="544"/>
      <c r="D453" s="25"/>
      <c r="E453" s="832"/>
      <c r="F453" s="832"/>
      <c r="G453" s="832"/>
      <c r="H453" s="832"/>
      <c r="I453" s="832"/>
      <c r="J453" s="832"/>
      <c r="K453" s="832"/>
      <c r="L453" s="832"/>
      <c r="M453" s="832"/>
      <c r="N453" s="832"/>
      <c r="O453" s="832"/>
      <c r="P453" s="832"/>
      <c r="Q453" s="832"/>
      <c r="R453" s="832"/>
      <c r="S453" s="832"/>
      <c r="T453" s="832"/>
      <c r="U453" s="832"/>
      <c r="V453" s="832"/>
      <c r="W453" s="832"/>
      <c r="X453" s="832"/>
      <c r="Y453" s="832"/>
      <c r="Z453" s="832"/>
      <c r="AA453" s="832"/>
      <c r="AB453" s="832"/>
      <c r="AC453" s="4"/>
      <c r="AD453" s="4"/>
      <c r="AE453" s="35"/>
      <c r="AF453" s="4"/>
      <c r="AG453" s="4"/>
      <c r="AH453" s="4"/>
      <c r="AI453" s="4"/>
      <c r="AJ453" s="4"/>
      <c r="AK453" s="4"/>
      <c r="AL453" s="4"/>
      <c r="AM453" s="74"/>
      <c r="AN453" s="456"/>
      <c r="AO453" s="1071"/>
      <c r="AP453" s="832"/>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row>
    <row r="454" spans="1:65" ht="12.75" customHeight="1">
      <c r="A454" s="74"/>
      <c r="B454" s="4"/>
      <c r="C454" s="544"/>
      <c r="D454" s="25"/>
      <c r="E454" s="832"/>
      <c r="F454" s="832"/>
      <c r="G454" s="832"/>
      <c r="H454" s="832"/>
      <c r="I454" s="832"/>
      <c r="J454" s="832"/>
      <c r="K454" s="832"/>
      <c r="L454" s="832"/>
      <c r="M454" s="832"/>
      <c r="N454" s="832"/>
      <c r="O454" s="832"/>
      <c r="P454" s="832"/>
      <c r="Q454" s="832"/>
      <c r="R454" s="832"/>
      <c r="S454" s="832"/>
      <c r="T454" s="832"/>
      <c r="U454" s="832"/>
      <c r="V454" s="832"/>
      <c r="W454" s="832"/>
      <c r="X454" s="832"/>
      <c r="Y454" s="832"/>
      <c r="Z454" s="832"/>
      <c r="AA454" s="832"/>
      <c r="AB454" s="832"/>
      <c r="AC454" s="4"/>
      <c r="AD454" s="4"/>
      <c r="AE454" s="35"/>
      <c r="AF454" s="35"/>
      <c r="AG454" s="35"/>
      <c r="AH454" s="35"/>
      <c r="AI454" s="35"/>
      <c r="AJ454" s="35"/>
      <c r="AK454" s="35"/>
      <c r="AL454" s="35"/>
      <c r="AM454" s="74"/>
      <c r="AN454" s="456"/>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row>
    <row r="455" spans="1:65" ht="12.75" customHeight="1">
      <c r="A455" s="74"/>
      <c r="B455" s="4"/>
      <c r="C455" s="544"/>
      <c r="D455" s="25"/>
      <c r="E455" s="832"/>
      <c r="F455" s="832"/>
      <c r="G455" s="832"/>
      <c r="H455" s="832"/>
      <c r="I455" s="832"/>
      <c r="J455" s="832"/>
      <c r="K455" s="832"/>
      <c r="L455" s="832"/>
      <c r="M455" s="832"/>
      <c r="N455" s="832"/>
      <c r="O455" s="832"/>
      <c r="P455" s="832"/>
      <c r="Q455" s="832"/>
      <c r="R455" s="832"/>
      <c r="S455" s="832"/>
      <c r="T455" s="832"/>
      <c r="U455" s="832"/>
      <c r="V455" s="832"/>
      <c r="W455" s="832"/>
      <c r="X455" s="832"/>
      <c r="Y455" s="832"/>
      <c r="Z455" s="832"/>
      <c r="AA455" s="832"/>
      <c r="AB455" s="832"/>
      <c r="AC455" s="4"/>
      <c r="AD455" s="4"/>
      <c r="AE455" s="35"/>
      <c r="AF455" s="35"/>
      <c r="AG455" s="35"/>
      <c r="AH455" s="35"/>
      <c r="AI455" s="35"/>
      <c r="AJ455" s="35"/>
      <c r="AK455" s="35"/>
      <c r="AL455" s="35"/>
      <c r="AM455" s="74"/>
      <c r="AN455" s="456"/>
      <c r="AO455" s="74" t="s">
        <v>299</v>
      </c>
      <c r="AP455" s="508">
        <v>0</v>
      </c>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row>
    <row r="456" spans="1:65" ht="12.75" customHeight="1">
      <c r="A456" s="74"/>
      <c r="B456" s="4"/>
      <c r="C456" s="544"/>
      <c r="D456" s="25"/>
      <c r="E456" s="423"/>
      <c r="F456" s="423"/>
      <c r="G456" s="423"/>
      <c r="H456" s="423"/>
      <c r="I456" s="423"/>
      <c r="J456" s="423"/>
      <c r="K456" s="423"/>
      <c r="L456" s="423"/>
      <c r="M456" s="423"/>
      <c r="N456" s="423"/>
      <c r="O456" s="423"/>
      <c r="P456" s="423"/>
      <c r="Q456" s="423"/>
      <c r="R456" s="423"/>
      <c r="S456" s="423"/>
      <c r="T456" s="423"/>
      <c r="U456" s="423"/>
      <c r="V456" s="423"/>
      <c r="W456" s="423"/>
      <c r="X456" s="423"/>
      <c r="Y456" s="423"/>
      <c r="Z456" s="423"/>
      <c r="AA456" s="423"/>
      <c r="AB456" s="423"/>
      <c r="AC456" s="4"/>
      <c r="AD456" s="4"/>
      <c r="AE456" s="35"/>
      <c r="AF456" s="35"/>
      <c r="AG456" s="35"/>
      <c r="AH456" s="35"/>
      <c r="AI456" s="35"/>
      <c r="AJ456" s="35"/>
      <c r="AK456" s="35"/>
      <c r="AL456" s="35"/>
      <c r="AM456" s="74"/>
      <c r="AN456" s="456"/>
      <c r="AO456" s="73" t="s">
        <v>21</v>
      </c>
      <c r="AP456" s="74">
        <v>2</v>
      </c>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row>
    <row r="457" spans="1:65" ht="12.75" customHeight="1">
      <c r="A457" s="74"/>
      <c r="B457" s="4"/>
      <c r="C457" s="81"/>
      <c r="D457" s="25" t="s">
        <v>26</v>
      </c>
      <c r="E457" s="834" t="s">
        <v>2155</v>
      </c>
      <c r="F457" s="832"/>
      <c r="G457" s="832"/>
      <c r="H457" s="832"/>
      <c r="I457" s="832"/>
      <c r="J457" s="832"/>
      <c r="K457" s="832"/>
      <c r="L457" s="832"/>
      <c r="M457" s="832"/>
      <c r="N457" s="832"/>
      <c r="O457" s="832"/>
      <c r="P457" s="832"/>
      <c r="Q457" s="832"/>
      <c r="R457" s="832"/>
      <c r="S457" s="832"/>
      <c r="T457" s="832"/>
      <c r="U457" s="832"/>
      <c r="V457" s="832"/>
      <c r="W457" s="832"/>
      <c r="X457" s="832"/>
      <c r="Y457" s="832"/>
      <c r="Z457" s="832"/>
      <c r="AA457" s="832"/>
      <c r="AB457" s="832"/>
      <c r="AC457" s="4"/>
      <c r="AD457" s="4"/>
      <c r="AE457" s="4"/>
      <c r="AF457" s="1278" t="s">
        <v>2132</v>
      </c>
      <c r="AG457" s="832"/>
      <c r="AH457" s="832"/>
      <c r="AI457" s="832"/>
      <c r="AJ457" s="832"/>
      <c r="AK457" s="832"/>
      <c r="AL457" s="832"/>
      <c r="AM457" s="74"/>
      <c r="AN457" s="456"/>
      <c r="AO457" s="73" t="s">
        <v>26</v>
      </c>
      <c r="AP457" s="74">
        <v>1</v>
      </c>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row>
    <row r="458" spans="1:65" ht="12" customHeight="1">
      <c r="A458" s="74"/>
      <c r="B458" s="4"/>
      <c r="C458" s="81"/>
      <c r="D458" s="4"/>
      <c r="E458" s="832"/>
      <c r="F458" s="832"/>
      <c r="G458" s="832"/>
      <c r="H458" s="832"/>
      <c r="I458" s="832"/>
      <c r="J458" s="832"/>
      <c r="K458" s="832"/>
      <c r="L458" s="832"/>
      <c r="M458" s="832"/>
      <c r="N458" s="832"/>
      <c r="O458" s="832"/>
      <c r="P458" s="832"/>
      <c r="Q458" s="832"/>
      <c r="R458" s="832"/>
      <c r="S458" s="832"/>
      <c r="T458" s="832"/>
      <c r="U458" s="832"/>
      <c r="V458" s="832"/>
      <c r="W458" s="832"/>
      <c r="X458" s="832"/>
      <c r="Y458" s="832"/>
      <c r="Z458" s="832"/>
      <c r="AA458" s="832"/>
      <c r="AB458" s="832"/>
      <c r="AC458" s="4"/>
      <c r="AD458" s="4"/>
      <c r="AE458" s="35"/>
      <c r="AF458" s="4"/>
      <c r="AG458" s="4"/>
      <c r="AH458" s="4"/>
      <c r="AI458" s="4"/>
      <c r="AJ458" s="4"/>
      <c r="AK458" s="4"/>
      <c r="AL458" s="4"/>
      <c r="AM458" s="74"/>
      <c r="AN458" s="456"/>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row>
    <row r="459" spans="1:65" ht="12" customHeight="1">
      <c r="A459" s="74"/>
      <c r="B459" s="4"/>
      <c r="C459" s="81"/>
      <c r="D459" s="4"/>
      <c r="E459" s="832"/>
      <c r="F459" s="832"/>
      <c r="G459" s="832"/>
      <c r="H459" s="832"/>
      <c r="I459" s="832"/>
      <c r="J459" s="832"/>
      <c r="K459" s="832"/>
      <c r="L459" s="832"/>
      <c r="M459" s="832"/>
      <c r="N459" s="832"/>
      <c r="O459" s="832"/>
      <c r="P459" s="832"/>
      <c r="Q459" s="832"/>
      <c r="R459" s="832"/>
      <c r="S459" s="832"/>
      <c r="T459" s="832"/>
      <c r="U459" s="832"/>
      <c r="V459" s="832"/>
      <c r="W459" s="832"/>
      <c r="X459" s="832"/>
      <c r="Y459" s="832"/>
      <c r="Z459" s="832"/>
      <c r="AA459" s="832"/>
      <c r="AB459" s="832"/>
      <c r="AC459" s="4"/>
      <c r="AD459" s="4"/>
      <c r="AE459" s="35"/>
      <c r="AF459" s="4"/>
      <c r="AG459" s="4"/>
      <c r="AH459" s="4"/>
      <c r="AI459" s="4"/>
      <c r="AJ459" s="4"/>
      <c r="AK459" s="4"/>
      <c r="AL459" s="4"/>
      <c r="AM459" s="74"/>
      <c r="AN459" s="456"/>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row>
    <row r="460" spans="1:65" ht="12" customHeight="1">
      <c r="A460" s="74"/>
      <c r="B460" s="4"/>
      <c r="C460" s="81"/>
      <c r="D460" s="4"/>
      <c r="E460" s="832"/>
      <c r="F460" s="832"/>
      <c r="G460" s="832"/>
      <c r="H460" s="832"/>
      <c r="I460" s="832"/>
      <c r="J460" s="832"/>
      <c r="K460" s="832"/>
      <c r="L460" s="832"/>
      <c r="M460" s="832"/>
      <c r="N460" s="832"/>
      <c r="O460" s="832"/>
      <c r="P460" s="832"/>
      <c r="Q460" s="832"/>
      <c r="R460" s="832"/>
      <c r="S460" s="832"/>
      <c r="T460" s="832"/>
      <c r="U460" s="832"/>
      <c r="V460" s="832"/>
      <c r="W460" s="832"/>
      <c r="X460" s="832"/>
      <c r="Y460" s="832"/>
      <c r="Z460" s="832"/>
      <c r="AA460" s="832"/>
      <c r="AB460" s="832"/>
      <c r="AC460" s="4"/>
      <c r="AD460" s="4"/>
      <c r="AE460" s="35"/>
      <c r="AF460" s="35"/>
      <c r="AG460" s="35"/>
      <c r="AH460" s="35"/>
      <c r="AI460" s="35"/>
      <c r="AJ460" s="4"/>
      <c r="AK460" s="4"/>
      <c r="AL460" s="4"/>
      <c r="AM460" s="74"/>
      <c r="AN460" s="127"/>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row>
    <row r="461" spans="1:65" ht="12" customHeight="1">
      <c r="A461" s="74"/>
      <c r="B461" s="4"/>
      <c r="C461" s="81"/>
      <c r="D461" s="4"/>
      <c r="E461" s="5"/>
      <c r="F461" s="5"/>
      <c r="G461" s="5"/>
      <c r="H461" s="5"/>
      <c r="I461" s="5"/>
      <c r="J461" s="5"/>
      <c r="K461" s="5"/>
      <c r="L461" s="5"/>
      <c r="M461" s="5"/>
      <c r="N461" s="5"/>
      <c r="O461" s="5"/>
      <c r="P461" s="5"/>
      <c r="Q461" s="5"/>
      <c r="R461" s="5"/>
      <c r="S461" s="5"/>
      <c r="T461" s="5"/>
      <c r="U461" s="5"/>
      <c r="V461" s="5"/>
      <c r="W461" s="5"/>
      <c r="X461" s="5"/>
      <c r="Y461" s="5"/>
      <c r="Z461" s="5"/>
      <c r="AA461" s="5"/>
      <c r="AB461" s="5"/>
      <c r="AC461" s="4"/>
      <c r="AD461" s="4"/>
      <c r="AE461" s="35"/>
      <c r="AF461" s="35"/>
      <c r="AG461" s="35"/>
      <c r="AH461" s="35"/>
      <c r="AI461" s="35"/>
      <c r="AJ461" s="4"/>
      <c r="AK461" s="4"/>
      <c r="AL461" s="4"/>
      <c r="AM461" s="74"/>
      <c r="AN461" s="127"/>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row>
    <row r="462" spans="1:65" ht="12.75" customHeight="1">
      <c r="A462" s="74"/>
      <c r="B462" s="4"/>
      <c r="C462" s="81"/>
      <c r="D462" s="4"/>
      <c r="E462" s="834" t="s">
        <v>2156</v>
      </c>
      <c r="F462" s="832"/>
      <c r="G462" s="832"/>
      <c r="H462" s="832"/>
      <c r="I462" s="832"/>
      <c r="J462" s="832"/>
      <c r="K462" s="832"/>
      <c r="L462" s="832"/>
      <c r="M462" s="832"/>
      <c r="N462" s="832"/>
      <c r="O462" s="832"/>
      <c r="P462" s="832"/>
      <c r="Q462" s="832"/>
      <c r="R462" s="832"/>
      <c r="S462" s="832"/>
      <c r="T462" s="832"/>
      <c r="U462" s="832"/>
      <c r="V462" s="832"/>
      <c r="W462" s="832"/>
      <c r="X462" s="832"/>
      <c r="Y462" s="832"/>
      <c r="Z462" s="832"/>
      <c r="AA462" s="832"/>
      <c r="AB462" s="832"/>
      <c r="AC462" s="4"/>
      <c r="AD462" s="4"/>
      <c r="AE462" s="35"/>
      <c r="AF462" s="35"/>
      <c r="AG462" s="35"/>
      <c r="AH462" s="35"/>
      <c r="AI462" s="35"/>
      <c r="AJ462" s="4"/>
      <c r="AK462" s="4"/>
      <c r="AL462" s="4"/>
      <c r="AM462" s="74"/>
      <c r="AN462" s="127"/>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row>
    <row r="463" spans="1:65" ht="12.75" customHeight="1">
      <c r="A463" s="74"/>
      <c r="B463" s="4"/>
      <c r="C463" s="81"/>
      <c r="D463" s="4"/>
      <c r="E463" s="832"/>
      <c r="F463" s="832"/>
      <c r="G463" s="832"/>
      <c r="H463" s="832"/>
      <c r="I463" s="832"/>
      <c r="J463" s="832"/>
      <c r="K463" s="832"/>
      <c r="L463" s="832"/>
      <c r="M463" s="832"/>
      <c r="N463" s="832"/>
      <c r="O463" s="832"/>
      <c r="P463" s="832"/>
      <c r="Q463" s="832"/>
      <c r="R463" s="832"/>
      <c r="S463" s="832"/>
      <c r="T463" s="832"/>
      <c r="U463" s="832"/>
      <c r="V463" s="832"/>
      <c r="W463" s="832"/>
      <c r="X463" s="832"/>
      <c r="Y463" s="832"/>
      <c r="Z463" s="832"/>
      <c r="AA463" s="832"/>
      <c r="AB463" s="832"/>
      <c r="AC463" s="4"/>
      <c r="AD463" s="4"/>
      <c r="AE463" s="35"/>
      <c r="AF463" s="35"/>
      <c r="AG463" s="35"/>
      <c r="AH463" s="35"/>
      <c r="AI463" s="35"/>
      <c r="AJ463" s="4"/>
      <c r="AK463" s="4"/>
      <c r="AL463" s="4"/>
      <c r="AM463" s="74"/>
      <c r="AN463" s="127"/>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row>
    <row r="464" spans="1:65" ht="12.75" customHeight="1">
      <c r="A464" s="74"/>
      <c r="B464" s="4"/>
      <c r="C464" s="81"/>
      <c r="D464" s="4"/>
      <c r="E464" s="832"/>
      <c r="F464" s="832"/>
      <c r="G464" s="832"/>
      <c r="H464" s="832"/>
      <c r="I464" s="832"/>
      <c r="J464" s="832"/>
      <c r="K464" s="832"/>
      <c r="L464" s="832"/>
      <c r="M464" s="832"/>
      <c r="N464" s="832"/>
      <c r="O464" s="832"/>
      <c r="P464" s="832"/>
      <c r="Q464" s="832"/>
      <c r="R464" s="832"/>
      <c r="S464" s="832"/>
      <c r="T464" s="832"/>
      <c r="U464" s="832"/>
      <c r="V464" s="832"/>
      <c r="W464" s="832"/>
      <c r="X464" s="832"/>
      <c r="Y464" s="832"/>
      <c r="Z464" s="832"/>
      <c r="AA464" s="832"/>
      <c r="AB464" s="832"/>
      <c r="AC464" s="4"/>
      <c r="AD464" s="4"/>
      <c r="AE464" s="35"/>
      <c r="AF464" s="35"/>
      <c r="AG464" s="35"/>
      <c r="AH464" s="35"/>
      <c r="AI464" s="35"/>
      <c r="AJ464" s="4"/>
      <c r="AK464" s="4"/>
      <c r="AL464" s="4"/>
      <c r="AM464" s="74"/>
      <c r="AN464" s="127"/>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row>
    <row r="465" spans="1:65" ht="12.75" customHeight="1">
      <c r="A465" s="74"/>
      <c r="B465" s="4"/>
      <c r="C465" s="81"/>
      <c r="D465" s="4"/>
      <c r="E465" s="5"/>
      <c r="F465" s="5"/>
      <c r="G465" s="5"/>
      <c r="H465" s="5"/>
      <c r="I465" s="5"/>
      <c r="J465" s="5"/>
      <c r="K465" s="5"/>
      <c r="L465" s="5"/>
      <c r="M465" s="5"/>
      <c r="N465" s="5"/>
      <c r="O465" s="5"/>
      <c r="P465" s="5"/>
      <c r="Q465" s="5"/>
      <c r="R465" s="5"/>
      <c r="S465" s="5"/>
      <c r="T465" s="5"/>
      <c r="U465" s="5"/>
      <c r="V465" s="5"/>
      <c r="W465" s="5"/>
      <c r="X465" s="5"/>
      <c r="Y465" s="5"/>
      <c r="Z465" s="5"/>
      <c r="AA465" s="5"/>
      <c r="AB465" s="5"/>
      <c r="AC465" s="4"/>
      <c r="AD465" s="4"/>
      <c r="AE465" s="35"/>
      <c r="AF465" s="35"/>
      <c r="AG465" s="35"/>
      <c r="AH465" s="35"/>
      <c r="AI465" s="35"/>
      <c r="AJ465" s="4"/>
      <c r="AK465" s="4"/>
      <c r="AL465" s="4"/>
      <c r="AM465" s="74"/>
      <c r="AN465" s="127"/>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row>
    <row r="466" spans="1:65" ht="12.75" customHeight="1">
      <c r="A466" s="74"/>
      <c r="B466" s="4"/>
      <c r="C466" s="81"/>
      <c r="D466" s="4" t="s">
        <v>2119</v>
      </c>
      <c r="E466" s="537"/>
      <c r="F466" s="537"/>
      <c r="G466" s="537"/>
      <c r="H466" s="1336" t="s">
        <v>21</v>
      </c>
      <c r="I466" s="891"/>
      <c r="J466" s="5"/>
      <c r="K466" s="5"/>
      <c r="L466" s="5"/>
      <c r="M466" s="5"/>
      <c r="N466" s="5"/>
      <c r="O466" s="5"/>
      <c r="P466" s="5"/>
      <c r="Q466" s="5"/>
      <c r="R466" s="5"/>
      <c r="S466" s="5"/>
      <c r="T466" s="5"/>
      <c r="U466" s="5"/>
      <c r="V466" s="5"/>
      <c r="W466" s="5"/>
      <c r="X466" s="5"/>
      <c r="Y466" s="5"/>
      <c r="Z466" s="5"/>
      <c r="AA466" s="5"/>
      <c r="AB466" s="5"/>
      <c r="AC466" s="4"/>
      <c r="AD466" s="4"/>
      <c r="AE466" s="35"/>
      <c r="AF466" s="35"/>
      <c r="AG466" s="35"/>
      <c r="AH466" s="35"/>
      <c r="AI466" s="35"/>
      <c r="AJ466" s="4"/>
      <c r="AK466" s="4"/>
      <c r="AL466" s="4"/>
      <c r="AM466" s="74"/>
      <c r="AN466" s="127"/>
      <c r="AO466" s="4"/>
      <c r="AP466" s="4" t="s">
        <v>2157</v>
      </c>
      <c r="AQ466" s="4"/>
      <c r="AR466" s="4"/>
      <c r="AS466" s="4"/>
      <c r="AT466" s="4"/>
      <c r="AU466" s="4"/>
      <c r="AV466" s="4"/>
      <c r="AW466" s="4"/>
      <c r="AX466" s="4"/>
      <c r="AY466" s="4"/>
      <c r="AZ466" s="4"/>
      <c r="BA466" s="4"/>
      <c r="BB466" s="4"/>
      <c r="BC466" s="4"/>
      <c r="BD466" s="4"/>
      <c r="BE466" s="4"/>
      <c r="BF466" s="4"/>
      <c r="BG466" s="4"/>
      <c r="BH466" s="4"/>
      <c r="BI466" s="4"/>
      <c r="BJ466" s="4"/>
      <c r="BK466" s="4"/>
      <c r="BL466" s="4"/>
      <c r="BM466" s="4"/>
    </row>
    <row r="467" spans="1:65" ht="12.75" customHeight="1">
      <c r="A467" s="74"/>
      <c r="B467" s="4"/>
      <c r="C467" s="81"/>
      <c r="D467" s="4"/>
      <c r="E467" s="5"/>
      <c r="F467" s="5"/>
      <c r="G467" s="5"/>
      <c r="H467" s="5"/>
      <c r="I467" s="5"/>
      <c r="J467" s="5"/>
      <c r="K467" s="5"/>
      <c r="L467" s="5"/>
      <c r="M467" s="5"/>
      <c r="N467" s="5"/>
      <c r="O467" s="5"/>
      <c r="P467" s="5"/>
      <c r="Q467" s="5"/>
      <c r="R467" s="5"/>
      <c r="S467" s="5"/>
      <c r="T467" s="5"/>
      <c r="U467" s="5"/>
      <c r="V467" s="5"/>
      <c r="W467" s="5"/>
      <c r="X467" s="5"/>
      <c r="Y467" s="5"/>
      <c r="Z467" s="5"/>
      <c r="AA467" s="5"/>
      <c r="AB467" s="5"/>
      <c r="AC467" s="4"/>
      <c r="AD467" s="4"/>
      <c r="AE467" s="35"/>
      <c r="AF467" s="35"/>
      <c r="AG467" s="35"/>
      <c r="AH467" s="35"/>
      <c r="AI467" s="35"/>
      <c r="AJ467" s="4"/>
      <c r="AK467" s="4"/>
      <c r="AL467" s="4"/>
      <c r="AM467" s="74"/>
      <c r="AN467" s="127"/>
      <c r="AO467" s="4"/>
      <c r="AP467" s="4" t="s">
        <v>2128</v>
      </c>
      <c r="AQ467" s="4"/>
      <c r="AR467" s="4"/>
      <c r="AS467" s="4"/>
      <c r="AT467" s="4"/>
      <c r="AU467" s="4"/>
      <c r="AV467" s="4"/>
      <c r="AW467" s="4"/>
      <c r="AX467" s="4"/>
      <c r="AY467" s="4"/>
      <c r="AZ467" s="4"/>
      <c r="BA467" s="4"/>
      <c r="BB467" s="4"/>
      <c r="BC467" s="4"/>
      <c r="BD467" s="4"/>
      <c r="BE467" s="4"/>
      <c r="BF467" s="4"/>
      <c r="BG467" s="4"/>
      <c r="BH467" s="4"/>
      <c r="BI467" s="4"/>
      <c r="BJ467" s="4"/>
      <c r="BK467" s="4"/>
      <c r="BL467" s="4"/>
      <c r="BM467" s="4"/>
    </row>
    <row r="468" spans="1:65" ht="12.75" customHeight="1">
      <c r="A468" s="457"/>
      <c r="B468" s="1"/>
      <c r="C468" s="546"/>
      <c r="D468" s="1"/>
      <c r="E468" s="1"/>
      <c r="F468" s="1"/>
      <c r="G468" s="1"/>
      <c r="H468" s="1"/>
      <c r="I468" s="1"/>
      <c r="J468" s="549"/>
      <c r="K468" s="549"/>
      <c r="L468" s="528"/>
      <c r="M468" s="528"/>
      <c r="N468" s="528"/>
      <c r="O468" s="528"/>
      <c r="P468" s="528"/>
      <c r="Q468" s="528"/>
      <c r="R468" s="528"/>
      <c r="S468" s="528"/>
      <c r="T468" s="528"/>
      <c r="U468" s="528"/>
      <c r="V468" s="528"/>
      <c r="W468" s="528"/>
      <c r="X468" s="528"/>
      <c r="Y468" s="540"/>
      <c r="Z468" s="540"/>
      <c r="AA468" s="540"/>
      <c r="AB468" s="1"/>
      <c r="AC468" s="1"/>
      <c r="AD468" s="1"/>
      <c r="AE468" s="1"/>
      <c r="AF468" s="1"/>
      <c r="AG468" s="1"/>
      <c r="AH468" s="1"/>
      <c r="AI468" s="201" t="s">
        <v>2158</v>
      </c>
      <c r="AJ468" s="902">
        <f>VLOOKUP($H$466,$AO$413:$AP$415,2,FALSE)</f>
        <v>3</v>
      </c>
      <c r="AK468" s="881"/>
      <c r="AL468" s="11"/>
      <c r="AM468" s="74"/>
      <c r="AN468" s="127"/>
      <c r="AO468" s="4"/>
      <c r="AP468" s="4" t="s">
        <v>2136</v>
      </c>
      <c r="AQ468" s="4"/>
      <c r="AR468" s="4"/>
      <c r="AS468" s="4"/>
      <c r="AT468" s="4"/>
      <c r="AU468" s="4"/>
      <c r="AV468" s="4"/>
      <c r="AW468" s="4"/>
      <c r="AX468" s="4"/>
      <c r="AY468" s="4"/>
      <c r="AZ468" s="4"/>
      <c r="BA468" s="4"/>
      <c r="BB468" s="4"/>
      <c r="BC468" s="4"/>
      <c r="BD468" s="4"/>
      <c r="BE468" s="4"/>
      <c r="BF468" s="4"/>
      <c r="BG468" s="4"/>
      <c r="BH468" s="4"/>
      <c r="BI468" s="4"/>
      <c r="BJ468" s="4"/>
      <c r="BK468" s="4"/>
      <c r="BL468" s="4"/>
      <c r="BM468" s="4"/>
    </row>
    <row r="469" spans="1:65" ht="12.75" customHeight="1">
      <c r="A469" s="7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35"/>
      <c r="AF469" s="35"/>
      <c r="AG469" s="35"/>
      <c r="AH469" s="35"/>
      <c r="AI469" s="35"/>
      <c r="AJ469" s="4"/>
      <c r="AK469" s="4"/>
      <c r="AL469" s="4"/>
      <c r="AM469" s="74"/>
      <c r="AN469" s="127"/>
      <c r="AO469" s="4"/>
      <c r="AP469" s="4" t="s">
        <v>2159</v>
      </c>
      <c r="AQ469" s="4"/>
      <c r="AR469" s="4"/>
      <c r="AS469" s="4"/>
      <c r="AT469" s="4"/>
      <c r="AU469" s="4"/>
      <c r="AV469" s="4"/>
      <c r="AW469" s="4"/>
      <c r="AX469" s="4"/>
      <c r="AY469" s="4"/>
      <c r="AZ469" s="4"/>
      <c r="BA469" s="4"/>
      <c r="BB469" s="4"/>
      <c r="BC469" s="4"/>
      <c r="BD469" s="4"/>
      <c r="BE469" s="4"/>
      <c r="BF469" s="4"/>
      <c r="BG469" s="4"/>
      <c r="BH469" s="4"/>
      <c r="BI469" s="4"/>
      <c r="BJ469" s="4"/>
      <c r="BK469" s="4"/>
      <c r="BL469" s="4"/>
      <c r="BM469" s="4"/>
    </row>
    <row r="470" spans="1:65" ht="12.75" customHeight="1">
      <c r="A470" s="74"/>
      <c r="B470" s="4"/>
      <c r="C470" s="3" t="s">
        <v>2160</v>
      </c>
      <c r="D470" s="28"/>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35"/>
      <c r="AF470" s="35"/>
      <c r="AG470" s="35"/>
      <c r="AH470" s="35"/>
      <c r="AI470" s="35"/>
      <c r="AJ470" s="4"/>
      <c r="AK470" s="4"/>
      <c r="AL470" s="4"/>
      <c r="AM470" s="74"/>
      <c r="AN470" s="127"/>
      <c r="AO470" s="4"/>
      <c r="AP470" s="4" t="s">
        <v>2161</v>
      </c>
      <c r="AQ470" s="4"/>
      <c r="AR470" s="4"/>
      <c r="AS470" s="4"/>
      <c r="AT470" s="4"/>
      <c r="AU470" s="4"/>
      <c r="AV470" s="4"/>
      <c r="AW470" s="4"/>
      <c r="AX470" s="4"/>
      <c r="AY470" s="4"/>
      <c r="AZ470" s="4"/>
      <c r="BA470" s="4"/>
      <c r="BB470" s="4"/>
      <c r="BC470" s="4"/>
      <c r="BD470" s="4"/>
      <c r="BE470" s="4"/>
      <c r="BF470" s="4"/>
      <c r="BG470" s="4"/>
      <c r="BH470" s="4"/>
      <c r="BI470" s="4"/>
      <c r="BJ470" s="4"/>
      <c r="BK470" s="4"/>
      <c r="BL470" s="4"/>
      <c r="BM470" s="4"/>
    </row>
    <row r="471" spans="1:65" ht="12.75" customHeight="1">
      <c r="A471" s="74"/>
      <c r="B471" s="4"/>
      <c r="C471" s="81"/>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35"/>
      <c r="AF471" s="35"/>
      <c r="AG471" s="35"/>
      <c r="AH471" s="35"/>
      <c r="AI471" s="35"/>
      <c r="AJ471" s="4"/>
      <c r="AK471" s="4"/>
      <c r="AL471" s="4"/>
      <c r="AM471" s="74"/>
      <c r="AN471" s="127"/>
      <c r="AO471" s="4"/>
      <c r="AP471" s="4" t="s">
        <v>2162</v>
      </c>
      <c r="AQ471" s="4"/>
      <c r="AR471" s="4"/>
      <c r="AS471" s="4"/>
      <c r="AT471" s="4"/>
      <c r="AU471" s="4"/>
      <c r="AV471" s="4"/>
      <c r="AW471" s="4"/>
      <c r="AX471" s="4"/>
      <c r="AY471" s="4"/>
      <c r="AZ471" s="4"/>
      <c r="BA471" s="4"/>
      <c r="BB471" s="4"/>
      <c r="BC471" s="4"/>
      <c r="BD471" s="4"/>
      <c r="BE471" s="4"/>
      <c r="BF471" s="4"/>
      <c r="BG471" s="4"/>
      <c r="BH471" s="4"/>
      <c r="BI471" s="4"/>
      <c r="BJ471" s="4"/>
      <c r="BK471" s="4"/>
      <c r="BL471" s="4"/>
      <c r="BM471" s="4"/>
    </row>
    <row r="472" spans="1:65" ht="12.45" customHeight="1">
      <c r="A472" s="508"/>
      <c r="B472" s="4"/>
      <c r="C472" s="81"/>
      <c r="D472" s="25" t="s">
        <v>21</v>
      </c>
      <c r="E472" s="1341" t="s">
        <v>2666</v>
      </c>
      <c r="F472" s="1342"/>
      <c r="G472" s="1342"/>
      <c r="H472" s="1342"/>
      <c r="I472" s="1342"/>
      <c r="J472" s="1342"/>
      <c r="K472" s="1342"/>
      <c r="L472" s="1342"/>
      <c r="M472" s="1342"/>
      <c r="N472" s="1342"/>
      <c r="O472" s="1342"/>
      <c r="P472" s="1342"/>
      <c r="Q472" s="1342"/>
      <c r="R472" s="1342"/>
      <c r="S472" s="1342"/>
      <c r="T472" s="1342"/>
      <c r="U472" s="1342"/>
      <c r="V472" s="1342"/>
      <c r="W472" s="1342"/>
      <c r="X472" s="1342"/>
      <c r="Y472" s="1342"/>
      <c r="Z472" s="1342"/>
      <c r="AA472" s="1342"/>
      <c r="AB472" s="1342"/>
      <c r="AC472" s="4"/>
      <c r="AD472" s="4"/>
      <c r="AE472" s="4"/>
      <c r="AF472" s="1278" t="s">
        <v>1980</v>
      </c>
      <c r="AG472" s="832"/>
      <c r="AH472" s="832"/>
      <c r="AI472" s="832"/>
      <c r="AJ472" s="832"/>
      <c r="AK472" s="832"/>
      <c r="AL472" s="832"/>
      <c r="AM472" s="74"/>
      <c r="AN472" s="127"/>
      <c r="AO472" s="4"/>
      <c r="AP472" s="4" t="s">
        <v>2163</v>
      </c>
      <c r="AQ472" s="4"/>
      <c r="AR472" s="4"/>
      <c r="AS472" s="4"/>
      <c r="AT472" s="4"/>
      <c r="AU472" s="4"/>
      <c r="AV472" s="4"/>
      <c r="AW472" s="4"/>
      <c r="AX472" s="4"/>
      <c r="AY472" s="4"/>
      <c r="AZ472" s="4"/>
      <c r="BA472" s="4"/>
      <c r="BB472" s="4"/>
      <c r="BC472" s="4"/>
      <c r="BD472" s="4"/>
      <c r="BE472" s="4"/>
      <c r="BF472" s="4"/>
      <c r="BG472" s="4"/>
      <c r="BH472" s="4"/>
      <c r="BI472" s="4"/>
      <c r="BJ472" s="4"/>
      <c r="BK472" s="4"/>
      <c r="BL472" s="4"/>
      <c r="BM472" s="4"/>
    </row>
    <row r="473" spans="1:65" ht="11.25" customHeight="1">
      <c r="A473" s="74"/>
      <c r="B473" s="4"/>
      <c r="C473" s="536"/>
      <c r="D473" s="25"/>
      <c r="E473" s="1342"/>
      <c r="F473" s="1342"/>
      <c r="G473" s="1342"/>
      <c r="H473" s="1342"/>
      <c r="I473" s="1342"/>
      <c r="J473" s="1342"/>
      <c r="K473" s="1342"/>
      <c r="L473" s="1342"/>
      <c r="M473" s="1342"/>
      <c r="N473" s="1342"/>
      <c r="O473" s="1342"/>
      <c r="P473" s="1342"/>
      <c r="Q473" s="1342"/>
      <c r="R473" s="1342"/>
      <c r="S473" s="1342"/>
      <c r="T473" s="1342"/>
      <c r="U473" s="1342"/>
      <c r="V473" s="1342"/>
      <c r="W473" s="1342"/>
      <c r="X473" s="1342"/>
      <c r="Y473" s="1342"/>
      <c r="Z473" s="1342"/>
      <c r="AA473" s="1342"/>
      <c r="AB473" s="1342"/>
      <c r="AC473" s="4"/>
      <c r="AD473" s="4"/>
      <c r="AE473" s="4"/>
      <c r="AF473" s="4"/>
      <c r="AG473" s="4"/>
      <c r="AH473" s="4"/>
      <c r="AI473" s="4"/>
      <c r="AJ473" s="4"/>
      <c r="AK473" s="4"/>
      <c r="AL473" s="4"/>
      <c r="AM473" s="74"/>
      <c r="AN473" s="127"/>
      <c r="AO473" s="4"/>
      <c r="AP473" s="4" t="s">
        <v>2164</v>
      </c>
      <c r="AQ473" s="4"/>
      <c r="AR473" s="4"/>
      <c r="AS473" s="4"/>
      <c r="AT473" s="4"/>
      <c r="AU473" s="4"/>
      <c r="AV473" s="4"/>
      <c r="AW473" s="4"/>
      <c r="AX473" s="4"/>
      <c r="AY473" s="4"/>
      <c r="AZ473" s="4"/>
      <c r="BA473" s="4"/>
      <c r="BB473" s="4"/>
      <c r="BC473" s="4"/>
      <c r="BD473" s="4"/>
      <c r="BE473" s="4"/>
      <c r="BF473" s="4"/>
      <c r="BG473" s="4"/>
      <c r="BH473" s="4"/>
      <c r="BI473" s="4"/>
      <c r="BJ473" s="4"/>
      <c r="BK473" s="4"/>
      <c r="BL473" s="4"/>
      <c r="BM473" s="4"/>
    </row>
    <row r="474" spans="1:65" ht="21.45" customHeight="1">
      <c r="A474" s="74"/>
      <c r="B474" s="19"/>
      <c r="C474" s="81"/>
      <c r="D474" s="25"/>
      <c r="E474" s="1342"/>
      <c r="F474" s="1342"/>
      <c r="G474" s="1342"/>
      <c r="H474" s="1342"/>
      <c r="I474" s="1342"/>
      <c r="J474" s="1342"/>
      <c r="K474" s="1342"/>
      <c r="L474" s="1342"/>
      <c r="M474" s="1342"/>
      <c r="N474" s="1342"/>
      <c r="O474" s="1342"/>
      <c r="P474" s="1342"/>
      <c r="Q474" s="1342"/>
      <c r="R474" s="1342"/>
      <c r="S474" s="1342"/>
      <c r="T474" s="1342"/>
      <c r="U474" s="1342"/>
      <c r="V474" s="1342"/>
      <c r="W474" s="1342"/>
      <c r="X474" s="1342"/>
      <c r="Y474" s="1342"/>
      <c r="Z474" s="1342"/>
      <c r="AA474" s="1342"/>
      <c r="AB474" s="1342"/>
      <c r="AC474" s="4"/>
      <c r="AD474" s="4"/>
      <c r="AE474" s="35"/>
      <c r="AF474" s="4"/>
      <c r="AG474" s="4"/>
      <c r="AH474" s="4"/>
      <c r="AI474" s="4"/>
      <c r="AJ474" s="4"/>
      <c r="AK474" s="4"/>
      <c r="AL474" s="4"/>
      <c r="AM474" s="74"/>
      <c r="AN474" s="127"/>
      <c r="AO474" s="4"/>
      <c r="AP474" s="4" t="s">
        <v>2165</v>
      </c>
      <c r="AQ474" s="4"/>
      <c r="AR474" s="4"/>
      <c r="AS474" s="4"/>
      <c r="AT474" s="4"/>
      <c r="AU474" s="4"/>
      <c r="AV474" s="4"/>
      <c r="AW474" s="4"/>
      <c r="AX474" s="4"/>
      <c r="AY474" s="4"/>
      <c r="AZ474" s="4"/>
      <c r="BA474" s="4"/>
      <c r="BB474" s="4"/>
      <c r="BC474" s="4"/>
      <c r="BD474" s="4"/>
      <c r="BE474" s="4"/>
      <c r="BF474" s="4"/>
      <c r="BG474" s="4"/>
      <c r="BH474" s="4"/>
      <c r="BI474" s="4"/>
      <c r="BJ474" s="4"/>
      <c r="BK474" s="4"/>
      <c r="BL474" s="4"/>
      <c r="BM474" s="4"/>
    </row>
    <row r="475" spans="1:65" ht="13.5" customHeight="1">
      <c r="A475" s="74"/>
      <c r="B475" s="19"/>
      <c r="C475" s="81"/>
      <c r="D475" s="25"/>
      <c r="E475" s="537"/>
      <c r="F475" s="537"/>
      <c r="G475" s="537"/>
      <c r="H475" s="537"/>
      <c r="I475" s="537"/>
      <c r="J475" s="537"/>
      <c r="K475" s="537"/>
      <c r="L475" s="537"/>
      <c r="M475" s="537"/>
      <c r="N475" s="537"/>
      <c r="O475" s="537"/>
      <c r="P475" s="537"/>
      <c r="Q475" s="537"/>
      <c r="R475" s="537"/>
      <c r="S475" s="537"/>
      <c r="T475" s="537"/>
      <c r="U475" s="537"/>
      <c r="V475" s="537"/>
      <c r="W475" s="537"/>
      <c r="X475" s="537"/>
      <c r="Y475" s="537"/>
      <c r="Z475" s="537"/>
      <c r="AA475" s="537"/>
      <c r="AB475" s="537"/>
      <c r="AC475" s="4"/>
      <c r="AD475" s="4"/>
      <c r="AE475" s="35"/>
      <c r="AF475" s="4"/>
      <c r="AG475" s="4"/>
      <c r="AH475" s="4"/>
      <c r="AI475" s="4"/>
      <c r="AJ475" s="4"/>
      <c r="AK475" s="4"/>
      <c r="AL475" s="4"/>
      <c r="AM475" s="74"/>
      <c r="AN475" s="127"/>
      <c r="AO475" s="4"/>
      <c r="AP475" s="25" t="s">
        <v>2166</v>
      </c>
      <c r="AQ475" s="4"/>
      <c r="AR475" s="4"/>
      <c r="AS475" s="4"/>
      <c r="AT475" s="4"/>
      <c r="AU475" s="4"/>
      <c r="AV475" s="4"/>
      <c r="AW475" s="4"/>
      <c r="AX475" s="4"/>
      <c r="AY475" s="4"/>
      <c r="AZ475" s="4"/>
      <c r="BA475" s="4"/>
      <c r="BB475" s="4"/>
      <c r="BC475" s="4"/>
      <c r="BD475" s="4"/>
      <c r="BE475" s="4"/>
      <c r="BF475" s="4"/>
      <c r="BG475" s="4"/>
      <c r="BH475" s="4"/>
      <c r="BI475" s="4"/>
      <c r="BJ475" s="4"/>
      <c r="BK475" s="4"/>
      <c r="BL475" s="4"/>
      <c r="BM475" s="4"/>
    </row>
    <row r="476" spans="1:65" ht="13.5" customHeight="1">
      <c r="A476" s="74"/>
      <c r="B476" s="4"/>
      <c r="C476" s="81"/>
      <c r="D476" s="25" t="s">
        <v>26</v>
      </c>
      <c r="E476" s="1343" t="s">
        <v>2167</v>
      </c>
      <c r="F476" s="832"/>
      <c r="G476" s="832"/>
      <c r="H476" s="832"/>
      <c r="I476" s="832"/>
      <c r="J476" s="832"/>
      <c r="K476" s="832"/>
      <c r="L476" s="832"/>
      <c r="M476" s="832"/>
      <c r="N476" s="832"/>
      <c r="O476" s="832"/>
      <c r="P476" s="832"/>
      <c r="Q476" s="832"/>
      <c r="R476" s="832"/>
      <c r="S476" s="832"/>
      <c r="T476" s="832"/>
      <c r="U476" s="832"/>
      <c r="V476" s="832"/>
      <c r="W476" s="832"/>
      <c r="X476" s="832"/>
      <c r="Y476" s="832"/>
      <c r="Z476" s="832"/>
      <c r="AA476" s="832"/>
      <c r="AB476" s="832"/>
      <c r="AC476" s="4"/>
      <c r="AD476" s="4"/>
      <c r="AE476" s="4"/>
      <c r="AF476" s="1278" t="s">
        <v>2132</v>
      </c>
      <c r="AG476" s="832"/>
      <c r="AH476" s="832"/>
      <c r="AI476" s="832"/>
      <c r="AJ476" s="832"/>
      <c r="AK476" s="832"/>
      <c r="AL476" s="832"/>
      <c r="AM476" s="74"/>
      <c r="AN476" s="551"/>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row>
    <row r="477" spans="1:65" ht="12.75" customHeight="1">
      <c r="A477" s="74"/>
      <c r="B477" s="4"/>
      <c r="C477" s="536"/>
      <c r="D477" s="4"/>
      <c r="E477" s="832"/>
      <c r="F477" s="832"/>
      <c r="G477" s="832"/>
      <c r="H477" s="832"/>
      <c r="I477" s="832"/>
      <c r="J477" s="832"/>
      <c r="K477" s="832"/>
      <c r="L477" s="832"/>
      <c r="M477" s="832"/>
      <c r="N477" s="832"/>
      <c r="O477" s="832"/>
      <c r="P477" s="832"/>
      <c r="Q477" s="832"/>
      <c r="R477" s="832"/>
      <c r="S477" s="832"/>
      <c r="T477" s="832"/>
      <c r="U477" s="832"/>
      <c r="V477" s="832"/>
      <c r="W477" s="832"/>
      <c r="X477" s="832"/>
      <c r="Y477" s="832"/>
      <c r="Z477" s="832"/>
      <c r="AA477" s="832"/>
      <c r="AB477" s="832"/>
      <c r="AC477" s="4"/>
      <c r="AD477" s="4"/>
      <c r="AE477" s="4"/>
      <c r="AF477" s="4"/>
      <c r="AG477" s="4"/>
      <c r="AH477" s="4"/>
      <c r="AI477" s="4"/>
      <c r="AJ477" s="4"/>
      <c r="AK477" s="4"/>
      <c r="AL477" s="4"/>
      <c r="AM477" s="74"/>
      <c r="AN477" s="127"/>
      <c r="AO477" s="4"/>
      <c r="AP477" s="74" t="s">
        <v>299</v>
      </c>
      <c r="AQ477" s="508">
        <v>0</v>
      </c>
      <c r="AR477" s="4"/>
      <c r="AS477" s="4"/>
      <c r="AT477" s="4"/>
      <c r="AU477" s="4"/>
      <c r="AV477" s="4"/>
      <c r="AW477" s="4"/>
      <c r="AX477" s="4"/>
      <c r="AY477" s="4"/>
      <c r="AZ477" s="4"/>
      <c r="BA477" s="4"/>
      <c r="BB477" s="4"/>
      <c r="BC477" s="4"/>
      <c r="BD477" s="4"/>
      <c r="BE477" s="4"/>
      <c r="BF477" s="4"/>
      <c r="BG477" s="4"/>
      <c r="BH477" s="4"/>
      <c r="BI477" s="4"/>
      <c r="BJ477" s="4"/>
      <c r="BK477" s="4"/>
      <c r="BL477" s="4"/>
      <c r="BM477" s="4"/>
    </row>
    <row r="478" spans="1:65" ht="13.5" customHeight="1">
      <c r="A478" s="74"/>
      <c r="B478" s="4"/>
      <c r="C478" s="536"/>
      <c r="D478" s="4"/>
      <c r="E478" s="832"/>
      <c r="F478" s="832"/>
      <c r="G478" s="832"/>
      <c r="H478" s="832"/>
      <c r="I478" s="832"/>
      <c r="J478" s="832"/>
      <c r="K478" s="832"/>
      <c r="L478" s="832"/>
      <c r="M478" s="832"/>
      <c r="N478" s="832"/>
      <c r="O478" s="832"/>
      <c r="P478" s="832"/>
      <c r="Q478" s="832"/>
      <c r="R478" s="832"/>
      <c r="S478" s="832"/>
      <c r="T478" s="832"/>
      <c r="U478" s="832"/>
      <c r="V478" s="832"/>
      <c r="W478" s="832"/>
      <c r="X478" s="832"/>
      <c r="Y478" s="832"/>
      <c r="Z478" s="832"/>
      <c r="AA478" s="832"/>
      <c r="AB478" s="832"/>
      <c r="AC478" s="4"/>
      <c r="AD478" s="4"/>
      <c r="AE478" s="4"/>
      <c r="AF478" s="4"/>
      <c r="AG478" s="4"/>
      <c r="AH478" s="4"/>
      <c r="AI478" s="4"/>
      <c r="AJ478" s="4"/>
      <c r="AK478" s="4"/>
      <c r="AL478" s="4"/>
      <c r="AM478" s="74"/>
      <c r="AN478" s="127"/>
      <c r="AO478" s="4"/>
      <c r="AP478" s="73" t="s">
        <v>21</v>
      </c>
      <c r="AQ478" s="74">
        <v>2</v>
      </c>
      <c r="AR478" s="4"/>
      <c r="AS478" s="4"/>
      <c r="AT478" s="4"/>
      <c r="AU478" s="4"/>
      <c r="AV478" s="4"/>
      <c r="AW478" s="4"/>
      <c r="AX478" s="4"/>
      <c r="AY478" s="4"/>
      <c r="AZ478" s="4"/>
      <c r="BA478" s="4"/>
      <c r="BB478" s="4"/>
      <c r="BC478" s="4"/>
      <c r="BD478" s="4"/>
      <c r="BE478" s="4"/>
      <c r="BF478" s="4"/>
      <c r="BG478" s="4"/>
      <c r="BH478" s="4"/>
      <c r="BI478" s="4"/>
      <c r="BJ478" s="4"/>
      <c r="BK478" s="4"/>
      <c r="BL478" s="4"/>
      <c r="BM478" s="4"/>
    </row>
    <row r="479" spans="1:65" ht="13.5" customHeight="1">
      <c r="A479" s="74"/>
      <c r="B479" s="4"/>
      <c r="C479" s="536"/>
      <c r="D479" s="4"/>
      <c r="E479" s="550"/>
      <c r="F479" s="550"/>
      <c r="G479" s="550"/>
      <c r="H479" s="550"/>
      <c r="I479" s="550"/>
      <c r="J479" s="550"/>
      <c r="K479" s="550"/>
      <c r="L479" s="550"/>
      <c r="M479" s="550"/>
      <c r="N479" s="550"/>
      <c r="O479" s="550"/>
      <c r="P479" s="550"/>
      <c r="Q479" s="550"/>
      <c r="R479" s="550"/>
      <c r="S479" s="550"/>
      <c r="T479" s="550"/>
      <c r="U479" s="550"/>
      <c r="V479" s="550"/>
      <c r="W479" s="550"/>
      <c r="X479" s="550"/>
      <c r="Y479" s="550"/>
      <c r="Z479" s="550"/>
      <c r="AA479" s="550"/>
      <c r="AB479" s="550"/>
      <c r="AC479" s="4"/>
      <c r="AD479" s="4"/>
      <c r="AE479" s="4"/>
      <c r="AF479" s="4"/>
      <c r="AG479" s="4"/>
      <c r="AH479" s="4"/>
      <c r="AI479" s="4"/>
      <c r="AJ479" s="4"/>
      <c r="AK479" s="4"/>
      <c r="AL479" s="4"/>
      <c r="AM479" s="74"/>
      <c r="AN479" s="127"/>
      <c r="AO479" s="4"/>
      <c r="AP479" s="73" t="s">
        <v>26</v>
      </c>
      <c r="AQ479" s="74">
        <v>3</v>
      </c>
      <c r="AR479" s="4"/>
      <c r="AS479" s="4"/>
      <c r="AT479" s="4"/>
      <c r="AU479" s="4"/>
      <c r="AV479" s="4"/>
      <c r="AW479" s="4"/>
      <c r="AX479" s="4"/>
      <c r="AY479" s="4"/>
      <c r="AZ479" s="4"/>
      <c r="BA479" s="4"/>
      <c r="BB479" s="4"/>
      <c r="BC479" s="4"/>
      <c r="BD479" s="4"/>
      <c r="BE479" s="4"/>
      <c r="BF479" s="4"/>
      <c r="BG479" s="4"/>
      <c r="BH479" s="4"/>
      <c r="BI479" s="4"/>
      <c r="BJ479" s="4"/>
      <c r="BK479" s="4"/>
      <c r="BL479" s="4"/>
      <c r="BM479" s="4"/>
    </row>
    <row r="480" spans="1:65" ht="13.5" customHeight="1">
      <c r="A480" s="74"/>
      <c r="B480" s="4"/>
      <c r="C480" s="536"/>
      <c r="D480" s="4" t="s">
        <v>2119</v>
      </c>
      <c r="E480" s="537"/>
      <c r="F480" s="537"/>
      <c r="G480" s="537"/>
      <c r="H480" s="1336" t="s">
        <v>299</v>
      </c>
      <c r="I480" s="891"/>
      <c r="J480" s="550"/>
      <c r="K480" s="550"/>
      <c r="L480" s="550"/>
      <c r="M480" s="550"/>
      <c r="N480" s="550"/>
      <c r="O480" s="550"/>
      <c r="P480" s="550"/>
      <c r="Q480" s="550"/>
      <c r="R480" s="550"/>
      <c r="S480" s="550"/>
      <c r="T480" s="550"/>
      <c r="U480" s="550"/>
      <c r="V480" s="550"/>
      <c r="W480" s="550"/>
      <c r="X480" s="550"/>
      <c r="Y480" s="550"/>
      <c r="Z480" s="550"/>
      <c r="AA480" s="550"/>
      <c r="AB480" s="550"/>
      <c r="AC480" s="4"/>
      <c r="AD480" s="4"/>
      <c r="AE480" s="4"/>
      <c r="AF480" s="4"/>
      <c r="AG480" s="4"/>
      <c r="AH480" s="4"/>
      <c r="AI480" s="4"/>
      <c r="AJ480" s="4"/>
      <c r="AK480" s="4"/>
      <c r="AL480" s="4"/>
      <c r="AM480" s="74"/>
      <c r="AN480" s="127"/>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row>
    <row r="481" spans="1:65" ht="14.25" customHeight="1">
      <c r="A481" s="74"/>
      <c r="B481" s="4"/>
      <c r="C481" s="536"/>
      <c r="D481" s="4"/>
      <c r="E481" s="550"/>
      <c r="F481" s="550"/>
      <c r="G481" s="550"/>
      <c r="H481" s="550"/>
      <c r="I481" s="550"/>
      <c r="J481" s="550"/>
      <c r="K481" s="550"/>
      <c r="L481" s="550"/>
      <c r="M481" s="550"/>
      <c r="N481" s="550"/>
      <c r="O481" s="550"/>
      <c r="P481" s="550"/>
      <c r="Q481" s="550"/>
      <c r="R481" s="550"/>
      <c r="S481" s="550"/>
      <c r="T481" s="550"/>
      <c r="U481" s="550"/>
      <c r="V481" s="550"/>
      <c r="W481" s="550"/>
      <c r="X481" s="550"/>
      <c r="Y481" s="550"/>
      <c r="Z481" s="550"/>
      <c r="AA481" s="550"/>
      <c r="AB481" s="550"/>
      <c r="AC481" s="4"/>
      <c r="AD481" s="4"/>
      <c r="AE481" s="4"/>
      <c r="AF481" s="4"/>
      <c r="AG481" s="4"/>
      <c r="AH481" s="4"/>
      <c r="AI481" s="4"/>
      <c r="AJ481" s="4"/>
      <c r="AK481" s="4"/>
      <c r="AL481" s="4"/>
      <c r="AM481" s="74"/>
      <c r="AN481" s="127"/>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row>
    <row r="482" spans="1:65" ht="12.75" customHeight="1">
      <c r="A482" s="457"/>
      <c r="B482" s="1"/>
      <c r="C482" s="539"/>
      <c r="D482" s="1"/>
      <c r="E482" s="1"/>
      <c r="F482" s="1"/>
      <c r="G482" s="1"/>
      <c r="H482" s="1"/>
      <c r="I482" s="1"/>
      <c r="J482" s="552"/>
      <c r="K482" s="552"/>
      <c r="L482" s="552"/>
      <c r="M482" s="552"/>
      <c r="N482" s="552"/>
      <c r="O482" s="552"/>
      <c r="P482" s="552"/>
      <c r="Q482" s="552"/>
      <c r="R482" s="552"/>
      <c r="S482" s="552"/>
      <c r="T482" s="552"/>
      <c r="U482" s="528"/>
      <c r="V482" s="528"/>
      <c r="W482" s="528"/>
      <c r="X482" s="528"/>
      <c r="Y482" s="540"/>
      <c r="Z482" s="540"/>
      <c r="AA482" s="540"/>
      <c r="AB482" s="1"/>
      <c r="AC482" s="1"/>
      <c r="AD482" s="1"/>
      <c r="AE482" s="1"/>
      <c r="AF482" s="1"/>
      <c r="AG482" s="1"/>
      <c r="AH482" s="1"/>
      <c r="AI482" s="201" t="s">
        <v>2168</v>
      </c>
      <c r="AJ482" s="902">
        <f>VLOOKUP($H$480,$AO$413:$AP$415,2,FALSE)</f>
        <v>0</v>
      </c>
      <c r="AK482" s="881"/>
      <c r="AL482" s="11"/>
      <c r="AM482" s="74"/>
      <c r="AN482" s="127"/>
      <c r="AO482" s="4"/>
      <c r="AP482" s="902"/>
      <c r="AQ482" s="881"/>
      <c r="AR482" s="4"/>
      <c r="AS482" s="4"/>
      <c r="AT482" s="4"/>
      <c r="AU482" s="4"/>
      <c r="AV482" s="4"/>
      <c r="AW482" s="4"/>
      <c r="AX482" s="4"/>
      <c r="AY482" s="4"/>
      <c r="AZ482" s="4"/>
      <c r="BA482" s="4"/>
      <c r="BB482" s="4"/>
      <c r="BC482" s="4"/>
      <c r="BD482" s="4"/>
      <c r="BE482" s="4"/>
      <c r="BF482" s="4"/>
      <c r="BG482" s="4"/>
      <c r="BH482" s="4"/>
      <c r="BI482" s="4"/>
      <c r="BJ482" s="4"/>
      <c r="BK482" s="4"/>
      <c r="BL482" s="4"/>
      <c r="BM482" s="4"/>
    </row>
    <row r="483" spans="1:65" ht="12.75" customHeight="1">
      <c r="A483" s="74"/>
      <c r="B483" s="19"/>
      <c r="C483" s="81"/>
      <c r="D483" s="203"/>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4"/>
      <c r="AD483" s="4"/>
      <c r="AE483" s="4"/>
      <c r="AF483" s="4"/>
      <c r="AG483" s="4"/>
      <c r="AH483" s="4"/>
      <c r="AI483" s="4"/>
      <c r="AJ483" s="4"/>
      <c r="AK483" s="4"/>
      <c r="AL483" s="4"/>
      <c r="AM483" s="74"/>
      <c r="AN483" s="127"/>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row>
    <row r="484" spans="1:65" ht="12.75" customHeight="1">
      <c r="A484" s="74"/>
      <c r="B484" s="4"/>
      <c r="C484" s="3" t="s">
        <v>2169</v>
      </c>
      <c r="D484" s="553"/>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4"/>
      <c r="AD484" s="4"/>
      <c r="AE484" s="4"/>
      <c r="AF484" s="4"/>
      <c r="AG484" s="4"/>
      <c r="AH484" s="4"/>
      <c r="AI484" s="4"/>
      <c r="AJ484" s="4"/>
      <c r="AK484" s="4"/>
      <c r="AL484" s="4"/>
      <c r="AM484" s="74"/>
      <c r="AN484" s="127"/>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row>
    <row r="485" spans="1:65" ht="12.75" customHeight="1">
      <c r="A485" s="74"/>
      <c r="B485" s="19"/>
      <c r="C485" s="81"/>
      <c r="D485" s="203"/>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4"/>
      <c r="AD485" s="4"/>
      <c r="AE485" s="4"/>
      <c r="AF485" s="4"/>
      <c r="AG485" s="4"/>
      <c r="AH485" s="4"/>
      <c r="AI485" s="4"/>
      <c r="AJ485" s="4"/>
      <c r="AK485" s="4"/>
      <c r="AL485" s="4"/>
      <c r="AM485" s="74"/>
      <c r="AN485" s="127"/>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row>
    <row r="486" spans="1:65" ht="12.75" customHeight="1">
      <c r="A486" s="74"/>
      <c r="B486" s="4"/>
      <c r="C486" s="81"/>
      <c r="D486" s="25" t="s">
        <v>21</v>
      </c>
      <c r="E486" s="834" t="s">
        <v>2170</v>
      </c>
      <c r="F486" s="832"/>
      <c r="G486" s="832"/>
      <c r="H486" s="832"/>
      <c r="I486" s="832"/>
      <c r="J486" s="832"/>
      <c r="K486" s="832"/>
      <c r="L486" s="832"/>
      <c r="M486" s="832"/>
      <c r="N486" s="832"/>
      <c r="O486" s="832"/>
      <c r="P486" s="832"/>
      <c r="Q486" s="832"/>
      <c r="R486" s="832"/>
      <c r="S486" s="832"/>
      <c r="T486" s="832"/>
      <c r="U486" s="832"/>
      <c r="V486" s="832"/>
      <c r="W486" s="832"/>
      <c r="X486" s="832"/>
      <c r="Y486" s="832"/>
      <c r="Z486" s="832"/>
      <c r="AA486" s="832"/>
      <c r="AB486" s="832"/>
      <c r="AC486" s="4"/>
      <c r="AD486" s="4"/>
      <c r="AE486" s="4"/>
      <c r="AF486" s="1278" t="s">
        <v>1980</v>
      </c>
      <c r="AG486" s="832"/>
      <c r="AH486" s="832"/>
      <c r="AI486" s="832"/>
      <c r="AJ486" s="832"/>
      <c r="AK486" s="832"/>
      <c r="AL486" s="832"/>
      <c r="AM486" s="74"/>
      <c r="AN486" s="127"/>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row>
    <row r="487" spans="1:65" ht="12.75" customHeight="1">
      <c r="A487" s="74"/>
      <c r="B487" s="4"/>
      <c r="C487" s="536"/>
      <c r="D487" s="25"/>
      <c r="E487" s="832"/>
      <c r="F487" s="832"/>
      <c r="G487" s="832"/>
      <c r="H487" s="832"/>
      <c r="I487" s="832"/>
      <c r="J487" s="832"/>
      <c r="K487" s="832"/>
      <c r="L487" s="832"/>
      <c r="M487" s="832"/>
      <c r="N487" s="832"/>
      <c r="O487" s="832"/>
      <c r="P487" s="832"/>
      <c r="Q487" s="832"/>
      <c r="R487" s="832"/>
      <c r="S487" s="832"/>
      <c r="T487" s="832"/>
      <c r="U487" s="832"/>
      <c r="V487" s="832"/>
      <c r="W487" s="832"/>
      <c r="X487" s="832"/>
      <c r="Y487" s="832"/>
      <c r="Z487" s="832"/>
      <c r="AA487" s="832"/>
      <c r="AB487" s="832"/>
      <c r="AC487" s="4"/>
      <c r="AD487" s="4"/>
      <c r="AE487" s="4"/>
      <c r="AF487" s="4"/>
      <c r="AG487" s="4"/>
      <c r="AH487" s="4"/>
      <c r="AI487" s="4"/>
      <c r="AJ487" s="4"/>
      <c r="AK487" s="4"/>
      <c r="AL487" s="4"/>
      <c r="AM487" s="74"/>
      <c r="AN487" s="127"/>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row>
    <row r="488" spans="1:65" ht="12.75" customHeight="1">
      <c r="A488" s="74"/>
      <c r="B488" s="19"/>
      <c r="C488" s="81"/>
      <c r="D488" s="2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4"/>
      <c r="AD488" s="4"/>
      <c r="AE488" s="4"/>
      <c r="AF488" s="4"/>
      <c r="AG488" s="4"/>
      <c r="AH488" s="4"/>
      <c r="AI488" s="4"/>
      <c r="AJ488" s="4"/>
      <c r="AK488" s="4"/>
      <c r="AL488" s="4"/>
      <c r="AM488" s="74"/>
      <c r="AN488" s="127"/>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row>
    <row r="489" spans="1:65" ht="12.75" customHeight="1">
      <c r="A489" s="74"/>
      <c r="B489" s="4"/>
      <c r="C489" s="81"/>
      <c r="D489" s="25" t="s">
        <v>26</v>
      </c>
      <c r="E489" s="834" t="s">
        <v>2171</v>
      </c>
      <c r="F489" s="832"/>
      <c r="G489" s="832"/>
      <c r="H489" s="832"/>
      <c r="I489" s="832"/>
      <c r="J489" s="832"/>
      <c r="K489" s="832"/>
      <c r="L489" s="832"/>
      <c r="M489" s="832"/>
      <c r="N489" s="832"/>
      <c r="O489" s="832"/>
      <c r="P489" s="832"/>
      <c r="Q489" s="832"/>
      <c r="R489" s="832"/>
      <c r="S489" s="832"/>
      <c r="T489" s="832"/>
      <c r="U489" s="832"/>
      <c r="V489" s="832"/>
      <c r="W489" s="832"/>
      <c r="X489" s="832"/>
      <c r="Y489" s="832"/>
      <c r="Z489" s="832"/>
      <c r="AA489" s="832"/>
      <c r="AB489" s="832"/>
      <c r="AC489" s="4"/>
      <c r="AD489" s="4"/>
      <c r="AE489" s="4"/>
      <c r="AF489" s="1278" t="s">
        <v>2132</v>
      </c>
      <c r="AG489" s="832"/>
      <c r="AH489" s="832"/>
      <c r="AI489" s="832"/>
      <c r="AJ489" s="832"/>
      <c r="AK489" s="832"/>
      <c r="AL489" s="832"/>
      <c r="AM489" s="829"/>
      <c r="AN489" s="127"/>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row>
    <row r="490" spans="1:65" ht="12.75" customHeight="1">
      <c r="A490" s="74"/>
      <c r="B490" s="4"/>
      <c r="C490" s="536"/>
      <c r="D490" s="4"/>
      <c r="E490" s="832"/>
      <c r="F490" s="832"/>
      <c r="G490" s="832"/>
      <c r="H490" s="832"/>
      <c r="I490" s="832"/>
      <c r="J490" s="832"/>
      <c r="K490" s="832"/>
      <c r="L490" s="832"/>
      <c r="M490" s="832"/>
      <c r="N490" s="832"/>
      <c r="O490" s="832"/>
      <c r="P490" s="832"/>
      <c r="Q490" s="832"/>
      <c r="R490" s="832"/>
      <c r="S490" s="832"/>
      <c r="T490" s="832"/>
      <c r="U490" s="832"/>
      <c r="V490" s="832"/>
      <c r="W490" s="832"/>
      <c r="X490" s="832"/>
      <c r="Y490" s="832"/>
      <c r="Z490" s="832"/>
      <c r="AA490" s="832"/>
      <c r="AB490" s="832"/>
      <c r="AC490" s="4"/>
      <c r="AD490" s="4"/>
      <c r="AE490" s="4"/>
      <c r="AF490" s="4"/>
      <c r="AG490" s="4"/>
      <c r="AH490" s="4"/>
      <c r="AI490" s="4"/>
      <c r="AJ490" s="4"/>
      <c r="AK490" s="4"/>
      <c r="AL490" s="4"/>
      <c r="AM490" s="74"/>
      <c r="AN490" s="127"/>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row>
    <row r="491" spans="1:65" ht="12.75" customHeight="1">
      <c r="A491" s="74"/>
      <c r="B491" s="4"/>
      <c r="C491" s="536"/>
      <c r="D491" s="4"/>
      <c r="E491" s="5"/>
      <c r="F491" s="5"/>
      <c r="G491" s="5"/>
      <c r="H491" s="5"/>
      <c r="I491" s="5"/>
      <c r="J491" s="5"/>
      <c r="K491" s="5"/>
      <c r="L491" s="5"/>
      <c r="M491" s="5"/>
      <c r="N491" s="5"/>
      <c r="O491" s="5"/>
      <c r="P491" s="5"/>
      <c r="Q491" s="5"/>
      <c r="R491" s="5"/>
      <c r="S491" s="5"/>
      <c r="T491" s="5"/>
      <c r="U491" s="5"/>
      <c r="V491" s="5"/>
      <c r="W491" s="5"/>
      <c r="X491" s="5"/>
      <c r="Y491" s="5"/>
      <c r="Z491" s="5"/>
      <c r="AA491" s="5"/>
      <c r="AB491" s="5"/>
      <c r="AC491" s="4"/>
      <c r="AD491" s="4"/>
      <c r="AE491" s="4"/>
      <c r="AF491" s="4"/>
      <c r="AG491" s="4"/>
      <c r="AH491" s="4"/>
      <c r="AI491" s="4"/>
      <c r="AJ491" s="4"/>
      <c r="AK491" s="4"/>
      <c r="AL491" s="4"/>
      <c r="AM491" s="74"/>
      <c r="AN491" s="127"/>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row>
    <row r="492" spans="1:65" ht="12.75" customHeight="1">
      <c r="A492" s="74"/>
      <c r="B492" s="4"/>
      <c r="C492" s="536"/>
      <c r="D492" s="4" t="s">
        <v>2119</v>
      </c>
      <c r="E492" s="537"/>
      <c r="F492" s="537"/>
      <c r="G492" s="537"/>
      <c r="H492" s="1336" t="s">
        <v>299</v>
      </c>
      <c r="I492" s="891"/>
      <c r="J492" s="5"/>
      <c r="K492" s="5"/>
      <c r="L492" s="5"/>
      <c r="M492" s="5"/>
      <c r="N492" s="5"/>
      <c r="O492" s="5"/>
      <c r="P492" s="5"/>
      <c r="Q492" s="5"/>
      <c r="R492" s="5"/>
      <c r="S492" s="5"/>
      <c r="T492" s="5"/>
      <c r="U492" s="5"/>
      <c r="V492" s="5"/>
      <c r="W492" s="5"/>
      <c r="X492" s="5"/>
      <c r="Y492" s="5"/>
      <c r="Z492" s="5"/>
      <c r="AA492" s="5"/>
      <c r="AB492" s="5"/>
      <c r="AC492" s="4"/>
      <c r="AD492" s="4"/>
      <c r="AE492" s="4"/>
      <c r="AF492" s="4"/>
      <c r="AG492" s="4"/>
      <c r="AH492" s="4"/>
      <c r="AI492" s="4"/>
      <c r="AJ492" s="4"/>
      <c r="AK492" s="4"/>
      <c r="AL492" s="4"/>
      <c r="AM492" s="74"/>
      <c r="AN492" s="127"/>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row>
    <row r="493" spans="1:65" ht="12.75" customHeight="1">
      <c r="A493" s="74"/>
      <c r="B493" s="4"/>
      <c r="C493" s="536"/>
      <c r="D493" s="4"/>
      <c r="E493" s="5"/>
      <c r="F493" s="5"/>
      <c r="G493" s="5"/>
      <c r="H493" s="5"/>
      <c r="I493" s="5"/>
      <c r="J493" s="5"/>
      <c r="K493" s="5"/>
      <c r="L493" s="5"/>
      <c r="M493" s="5"/>
      <c r="N493" s="5"/>
      <c r="O493" s="5"/>
      <c r="P493" s="5"/>
      <c r="Q493" s="5"/>
      <c r="R493" s="5"/>
      <c r="S493" s="5"/>
      <c r="T493" s="5"/>
      <c r="U493" s="5"/>
      <c r="V493" s="5"/>
      <c r="W493" s="5"/>
      <c r="X493" s="5"/>
      <c r="Y493" s="5"/>
      <c r="Z493" s="5"/>
      <c r="AA493" s="5"/>
      <c r="AB493" s="5"/>
      <c r="AC493" s="4"/>
      <c r="AD493" s="4"/>
      <c r="AE493" s="4"/>
      <c r="AF493" s="4"/>
      <c r="AG493" s="4"/>
      <c r="AH493" s="4"/>
      <c r="AI493" s="4"/>
      <c r="AJ493" s="4"/>
      <c r="AK493" s="4"/>
      <c r="AL493" s="4"/>
      <c r="AM493" s="74"/>
      <c r="AN493" s="127"/>
      <c r="AO493" s="4"/>
      <c r="AP493" s="4"/>
      <c r="AQ493" s="4"/>
      <c r="AR493" s="4"/>
      <c r="AS493" s="4"/>
      <c r="AT493" s="4"/>
      <c r="AU493" s="4"/>
      <c r="AV493" s="4"/>
      <c r="AW493" s="4"/>
      <c r="AX493" s="4"/>
      <c r="AY493" s="4"/>
      <c r="AZ493" s="4"/>
      <c r="BA493" s="4"/>
      <c r="BB493" s="4"/>
      <c r="BC493" s="4"/>
      <c r="BD493" s="86"/>
      <c r="BE493" s="86"/>
      <c r="BF493" s="86"/>
      <c r="BG493" s="86"/>
      <c r="BH493" s="86"/>
      <c r="BI493" s="4"/>
      <c r="BJ493" s="4"/>
      <c r="BK493" s="4"/>
      <c r="BL493" s="4"/>
      <c r="BM493" s="4"/>
    </row>
    <row r="494" spans="1:65" ht="12.75" customHeight="1">
      <c r="A494" s="457"/>
      <c r="B494" s="1"/>
      <c r="C494" s="539"/>
      <c r="D494" s="1"/>
      <c r="E494" s="549"/>
      <c r="F494" s="549"/>
      <c r="G494" s="549"/>
      <c r="H494" s="549"/>
      <c r="I494" s="549"/>
      <c r="J494" s="549"/>
      <c r="K494" s="549"/>
      <c r="L494" s="549"/>
      <c r="M494" s="549"/>
      <c r="N494" s="549"/>
      <c r="O494" s="549"/>
      <c r="P494" s="549"/>
      <c r="Q494" s="549"/>
      <c r="R494" s="549"/>
      <c r="S494" s="549"/>
      <c r="T494" s="549"/>
      <c r="U494" s="549"/>
      <c r="V494" s="528"/>
      <c r="W494" s="528"/>
      <c r="X494" s="528"/>
      <c r="Y494" s="540"/>
      <c r="Z494" s="540"/>
      <c r="AA494" s="540"/>
      <c r="AB494" s="1"/>
      <c r="AC494" s="1"/>
      <c r="AD494" s="1"/>
      <c r="AE494" s="1"/>
      <c r="AF494" s="1"/>
      <c r="AG494" s="1"/>
      <c r="AH494" s="1"/>
      <c r="AI494" s="201" t="s">
        <v>2172</v>
      </c>
      <c r="AJ494" s="902">
        <f>VLOOKUP($H$492,$AO$427:$AP$429,2,FALSE)</f>
        <v>0</v>
      </c>
      <c r="AK494" s="881"/>
      <c r="AL494" s="11"/>
      <c r="AM494" s="74"/>
      <c r="AN494" s="127"/>
      <c r="AO494" s="4"/>
      <c r="AP494" s="4"/>
      <c r="AQ494" s="4"/>
      <c r="AR494" s="4"/>
      <c r="AS494" s="4"/>
      <c r="AT494" s="4"/>
      <c r="AU494" s="4"/>
      <c r="AV494" s="4"/>
      <c r="AW494" s="4"/>
      <c r="AX494" s="4"/>
      <c r="AY494" s="4"/>
      <c r="AZ494" s="4"/>
      <c r="BA494" s="4"/>
      <c r="BB494" s="4"/>
      <c r="BC494" s="4"/>
      <c r="BD494" s="86"/>
      <c r="BE494" s="86"/>
      <c r="BF494" s="86"/>
      <c r="BG494" s="86"/>
      <c r="BH494" s="86"/>
      <c r="BI494" s="4"/>
      <c r="BJ494" s="4"/>
      <c r="BK494" s="4"/>
      <c r="BL494" s="4"/>
      <c r="BM494" s="4"/>
    </row>
    <row r="495" spans="1:65" ht="12.75" customHeight="1">
      <c r="A495" s="74"/>
      <c r="B495" s="4"/>
      <c r="C495" s="536"/>
      <c r="D495" s="4"/>
      <c r="E495" s="4"/>
      <c r="F495" s="4"/>
      <c r="G495" s="4"/>
      <c r="H495" s="4"/>
      <c r="I495" s="4"/>
      <c r="J495" s="5"/>
      <c r="K495" s="5"/>
      <c r="L495" s="5"/>
      <c r="M495" s="5"/>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74"/>
      <c r="AN495" s="127"/>
      <c r="AO495" s="4"/>
      <c r="AP495" s="4"/>
      <c r="AQ495" s="4"/>
      <c r="AR495" s="4"/>
      <c r="AS495" s="4"/>
      <c r="AT495" s="4"/>
      <c r="AU495" s="4"/>
      <c r="AV495" s="4"/>
      <c r="AW495" s="4"/>
      <c r="AX495" s="4"/>
      <c r="AY495" s="4"/>
      <c r="AZ495" s="4"/>
      <c r="BA495" s="4"/>
      <c r="BB495" s="4"/>
      <c r="BC495" s="4"/>
      <c r="BD495" s="86"/>
      <c r="BE495" s="86"/>
      <c r="BF495" s="86"/>
      <c r="BG495" s="86"/>
      <c r="BH495" s="86"/>
      <c r="BI495" s="4"/>
      <c r="BJ495" s="4"/>
      <c r="BK495" s="4"/>
      <c r="BL495" s="4"/>
      <c r="BM495" s="4"/>
    </row>
    <row r="496" spans="1:65" ht="12.75" customHeight="1">
      <c r="A496" s="74"/>
      <c r="B496" s="4"/>
      <c r="C496" s="3" t="s">
        <v>2173</v>
      </c>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74"/>
      <c r="AN496" s="127"/>
      <c r="AO496" s="4"/>
      <c r="AP496" s="4"/>
      <c r="AQ496" s="4"/>
      <c r="AR496" s="4"/>
      <c r="AS496" s="4"/>
      <c r="AT496" s="4"/>
      <c r="AU496" s="4"/>
      <c r="AV496" s="4"/>
      <c r="AW496" s="4"/>
      <c r="AX496" s="4"/>
      <c r="AY496" s="4"/>
      <c r="AZ496" s="4"/>
      <c r="BA496" s="4"/>
      <c r="BB496" s="4"/>
      <c r="BC496" s="4"/>
      <c r="BD496" s="86"/>
      <c r="BE496" s="86"/>
      <c r="BF496" s="86"/>
      <c r="BG496" s="86"/>
      <c r="BH496" s="86"/>
      <c r="BI496" s="4"/>
      <c r="BJ496" s="4"/>
      <c r="BK496" s="4"/>
      <c r="BL496" s="4"/>
      <c r="BM496" s="4"/>
    </row>
    <row r="497" spans="1:65" ht="12.75" customHeight="1">
      <c r="A497" s="74"/>
      <c r="B497" s="19"/>
      <c r="C497" s="554"/>
      <c r="D497" s="19"/>
      <c r="E497" s="19"/>
      <c r="F497" s="4"/>
      <c r="G497" s="4"/>
      <c r="H497" s="19"/>
      <c r="I497" s="19"/>
      <c r="J497" s="19"/>
      <c r="K497" s="19"/>
      <c r="L497" s="19"/>
      <c r="M497" s="19"/>
      <c r="N497" s="19"/>
      <c r="O497" s="19"/>
      <c r="P497" s="19"/>
      <c r="Q497" s="19"/>
      <c r="R497" s="19"/>
      <c r="S497" s="19"/>
      <c r="T497" s="4"/>
      <c r="U497" s="4"/>
      <c r="V497" s="4"/>
      <c r="W497" s="4"/>
      <c r="X497" s="11"/>
      <c r="Y497" s="11"/>
      <c r="Z497" s="11"/>
      <c r="AA497" s="11"/>
      <c r="AB497" s="11"/>
      <c r="AC497" s="4"/>
      <c r="AD497" s="4"/>
      <c r="AE497" s="4"/>
      <c r="AF497" s="4"/>
      <c r="AG497" s="4"/>
      <c r="AH497" s="4"/>
      <c r="AI497" s="4"/>
      <c r="AJ497" s="4"/>
      <c r="AK497" s="4"/>
      <c r="AL497" s="4"/>
      <c r="AM497" s="74"/>
      <c r="AN497" s="127"/>
      <c r="AO497" s="4"/>
      <c r="AP497" s="4"/>
      <c r="AQ497" s="4"/>
      <c r="AR497" s="4"/>
      <c r="AS497" s="4"/>
      <c r="AT497" s="4"/>
      <c r="AU497" s="4"/>
      <c r="AV497" s="4"/>
      <c r="AW497" s="4"/>
      <c r="AX497" s="4"/>
      <c r="AY497" s="4"/>
      <c r="AZ497" s="4"/>
      <c r="BA497" s="4"/>
      <c r="BB497" s="4"/>
      <c r="BC497" s="4"/>
      <c r="BD497" s="86"/>
      <c r="BE497" s="86"/>
      <c r="BF497" s="86"/>
      <c r="BG497" s="86"/>
      <c r="BH497" s="86"/>
      <c r="BI497" s="4"/>
      <c r="BJ497" s="4"/>
      <c r="BK497" s="4"/>
      <c r="BL497" s="4"/>
      <c r="BM497" s="4"/>
    </row>
    <row r="498" spans="1:65" ht="12.75" customHeight="1">
      <c r="A498" s="74"/>
      <c r="B498" s="4"/>
      <c r="C498" s="81"/>
      <c r="D498" s="25" t="s">
        <v>21</v>
      </c>
      <c r="E498" s="834" t="s">
        <v>2174</v>
      </c>
      <c r="F498" s="832"/>
      <c r="G498" s="832"/>
      <c r="H498" s="832"/>
      <c r="I498" s="832"/>
      <c r="J498" s="832"/>
      <c r="K498" s="832"/>
      <c r="L498" s="832"/>
      <c r="M498" s="832"/>
      <c r="N498" s="832"/>
      <c r="O498" s="832"/>
      <c r="P498" s="832"/>
      <c r="Q498" s="832"/>
      <c r="R498" s="832"/>
      <c r="S498" s="832"/>
      <c r="T498" s="832"/>
      <c r="U498" s="832"/>
      <c r="V498" s="832"/>
      <c r="W498" s="832"/>
      <c r="X498" s="832"/>
      <c r="Y498" s="832"/>
      <c r="Z498" s="832"/>
      <c r="AA498" s="832"/>
      <c r="AB498" s="832"/>
      <c r="AC498" s="4"/>
      <c r="AD498" s="4"/>
      <c r="AE498" s="4"/>
      <c r="AF498" s="1278" t="s">
        <v>1980</v>
      </c>
      <c r="AG498" s="832"/>
      <c r="AH498" s="832"/>
      <c r="AI498" s="832"/>
      <c r="AJ498" s="832"/>
      <c r="AK498" s="832"/>
      <c r="AL498" s="832"/>
      <c r="AM498" s="74"/>
      <c r="AN498" s="127"/>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row>
    <row r="499" spans="1:65" ht="12.75" customHeight="1">
      <c r="A499" s="74"/>
      <c r="B499" s="4"/>
      <c r="C499" s="81"/>
      <c r="D499" s="25"/>
      <c r="E499" s="832"/>
      <c r="F499" s="832"/>
      <c r="G499" s="832"/>
      <c r="H499" s="832"/>
      <c r="I499" s="832"/>
      <c r="J499" s="832"/>
      <c r="K499" s="832"/>
      <c r="L499" s="832"/>
      <c r="M499" s="832"/>
      <c r="N499" s="832"/>
      <c r="O499" s="832"/>
      <c r="P499" s="832"/>
      <c r="Q499" s="832"/>
      <c r="R499" s="832"/>
      <c r="S499" s="832"/>
      <c r="T499" s="832"/>
      <c r="U499" s="832"/>
      <c r="V499" s="832"/>
      <c r="W499" s="832"/>
      <c r="X499" s="832"/>
      <c r="Y499" s="832"/>
      <c r="Z499" s="832"/>
      <c r="AA499" s="832"/>
      <c r="AB499" s="832"/>
      <c r="AC499" s="4"/>
      <c r="AD499" s="4"/>
      <c r="AE499" s="4"/>
      <c r="AF499" s="454"/>
      <c r="AG499" s="454"/>
      <c r="AH499" s="454"/>
      <c r="AI499" s="454"/>
      <c r="AJ499" s="454"/>
      <c r="AK499" s="454"/>
      <c r="AL499" s="454"/>
      <c r="AM499" s="74"/>
      <c r="AN499" s="127"/>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row>
    <row r="500" spans="1:65" ht="12.75" customHeight="1">
      <c r="A500" s="74"/>
      <c r="B500" s="4"/>
      <c r="C500" s="536"/>
      <c r="D500" s="25"/>
      <c r="E500" s="832"/>
      <c r="F500" s="832"/>
      <c r="G500" s="832"/>
      <c r="H500" s="832"/>
      <c r="I500" s="832"/>
      <c r="J500" s="832"/>
      <c r="K500" s="832"/>
      <c r="L500" s="832"/>
      <c r="M500" s="832"/>
      <c r="N500" s="832"/>
      <c r="O500" s="832"/>
      <c r="P500" s="832"/>
      <c r="Q500" s="832"/>
      <c r="R500" s="832"/>
      <c r="S500" s="832"/>
      <c r="T500" s="832"/>
      <c r="U500" s="832"/>
      <c r="V500" s="832"/>
      <c r="W500" s="832"/>
      <c r="X500" s="832"/>
      <c r="Y500" s="832"/>
      <c r="Z500" s="832"/>
      <c r="AA500" s="832"/>
      <c r="AB500" s="832"/>
      <c r="AC500" s="4"/>
      <c r="AD500" s="4"/>
      <c r="AE500" s="4"/>
      <c r="AF500" s="4"/>
      <c r="AG500" s="4"/>
      <c r="AH500" s="4"/>
      <c r="AI500" s="4"/>
      <c r="AJ500" s="4"/>
      <c r="AK500" s="4"/>
      <c r="AL500" s="4"/>
      <c r="AM500" s="74"/>
      <c r="AN500" s="127"/>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row>
    <row r="501" spans="1:65" ht="12.75" customHeight="1">
      <c r="A501" s="74"/>
      <c r="B501" s="4"/>
      <c r="C501" s="536"/>
      <c r="D501" s="25"/>
      <c r="E501" s="832"/>
      <c r="F501" s="832"/>
      <c r="G501" s="832"/>
      <c r="H501" s="832"/>
      <c r="I501" s="832"/>
      <c r="J501" s="832"/>
      <c r="K501" s="832"/>
      <c r="L501" s="832"/>
      <c r="M501" s="832"/>
      <c r="N501" s="832"/>
      <c r="O501" s="832"/>
      <c r="P501" s="832"/>
      <c r="Q501" s="832"/>
      <c r="R501" s="832"/>
      <c r="S501" s="832"/>
      <c r="T501" s="832"/>
      <c r="U501" s="832"/>
      <c r="V501" s="832"/>
      <c r="W501" s="832"/>
      <c r="X501" s="832"/>
      <c r="Y501" s="832"/>
      <c r="Z501" s="832"/>
      <c r="AA501" s="832"/>
      <c r="AB501" s="832"/>
      <c r="AC501" s="4"/>
      <c r="AD501" s="4"/>
      <c r="AE501" s="4"/>
      <c r="AF501" s="4"/>
      <c r="AG501" s="4"/>
      <c r="AH501" s="4"/>
      <c r="AI501" s="4"/>
      <c r="AJ501" s="4"/>
      <c r="AK501" s="4"/>
      <c r="AL501" s="4"/>
      <c r="AM501" s="74"/>
      <c r="AN501" s="397"/>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row>
    <row r="502" spans="1:65" ht="12.75" customHeight="1">
      <c r="A502" s="68"/>
      <c r="B502" s="11"/>
      <c r="C502" s="81"/>
      <c r="D502" s="25"/>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
      <c r="AD502" s="4"/>
      <c r="AE502" s="4"/>
      <c r="AF502" s="4"/>
      <c r="AG502" s="4"/>
      <c r="AH502" s="4"/>
      <c r="AI502" s="4"/>
      <c r="AJ502" s="4"/>
      <c r="AK502" s="4"/>
      <c r="AL502" s="4"/>
      <c r="AM502" s="74"/>
      <c r="AN502" s="127"/>
      <c r="AO502" s="8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row>
    <row r="503" spans="1:65" ht="12.75" customHeight="1">
      <c r="A503" s="74"/>
      <c r="B503" s="4"/>
      <c r="C503" s="81"/>
      <c r="D503" s="25" t="s">
        <v>26</v>
      </c>
      <c r="E503" s="834" t="s">
        <v>2175</v>
      </c>
      <c r="F503" s="832"/>
      <c r="G503" s="832"/>
      <c r="H503" s="832"/>
      <c r="I503" s="832"/>
      <c r="J503" s="832"/>
      <c r="K503" s="832"/>
      <c r="L503" s="832"/>
      <c r="M503" s="832"/>
      <c r="N503" s="832"/>
      <c r="O503" s="832"/>
      <c r="P503" s="832"/>
      <c r="Q503" s="832"/>
      <c r="R503" s="832"/>
      <c r="S503" s="832"/>
      <c r="T503" s="832"/>
      <c r="U503" s="832"/>
      <c r="V503" s="832"/>
      <c r="W503" s="832"/>
      <c r="X503" s="832"/>
      <c r="Y503" s="832"/>
      <c r="Z503" s="832"/>
      <c r="AA503" s="832"/>
      <c r="AB503" s="423"/>
      <c r="AC503" s="4"/>
      <c r="AD503" s="4"/>
      <c r="AE503" s="4"/>
      <c r="AF503" s="1278" t="s">
        <v>2132</v>
      </c>
      <c r="AG503" s="832"/>
      <c r="AH503" s="832"/>
      <c r="AI503" s="832"/>
      <c r="AJ503" s="832"/>
      <c r="AK503" s="832"/>
      <c r="AL503" s="832"/>
      <c r="AM503" s="74"/>
      <c r="AN503" s="127"/>
      <c r="AO503" s="8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row>
    <row r="504" spans="1:65" ht="12.75" customHeight="1">
      <c r="A504" s="74"/>
      <c r="B504" s="4"/>
      <c r="C504" s="81"/>
      <c r="D504" s="25"/>
      <c r="E504" s="832"/>
      <c r="F504" s="832"/>
      <c r="G504" s="832"/>
      <c r="H504" s="832"/>
      <c r="I504" s="832"/>
      <c r="J504" s="832"/>
      <c r="K504" s="832"/>
      <c r="L504" s="832"/>
      <c r="M504" s="832"/>
      <c r="N504" s="832"/>
      <c r="O504" s="832"/>
      <c r="P504" s="832"/>
      <c r="Q504" s="832"/>
      <c r="R504" s="832"/>
      <c r="S504" s="832"/>
      <c r="T504" s="832"/>
      <c r="U504" s="832"/>
      <c r="V504" s="832"/>
      <c r="W504" s="832"/>
      <c r="X504" s="832"/>
      <c r="Y504" s="832"/>
      <c r="Z504" s="832"/>
      <c r="AA504" s="832"/>
      <c r="AB504" s="423"/>
      <c r="AC504" s="4"/>
      <c r="AD504" s="4"/>
      <c r="AE504" s="4"/>
      <c r="AF504" s="454"/>
      <c r="AG504" s="454"/>
      <c r="AH504" s="454"/>
      <c r="AI504" s="454"/>
      <c r="AJ504" s="454"/>
      <c r="AK504" s="454"/>
      <c r="AL504" s="454"/>
      <c r="AM504" s="74"/>
      <c r="AN504" s="127"/>
      <c r="AO504" s="8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row>
    <row r="505" spans="1:65" ht="12.75" customHeight="1">
      <c r="A505" s="74"/>
      <c r="B505" s="4"/>
      <c r="C505" s="81"/>
      <c r="D505" s="4"/>
      <c r="E505" s="832"/>
      <c r="F505" s="832"/>
      <c r="G505" s="832"/>
      <c r="H505" s="832"/>
      <c r="I505" s="832"/>
      <c r="J505" s="832"/>
      <c r="K505" s="832"/>
      <c r="L505" s="832"/>
      <c r="M505" s="832"/>
      <c r="N505" s="832"/>
      <c r="O505" s="832"/>
      <c r="P505" s="832"/>
      <c r="Q505" s="832"/>
      <c r="R505" s="832"/>
      <c r="S505" s="832"/>
      <c r="T505" s="832"/>
      <c r="U505" s="832"/>
      <c r="V505" s="832"/>
      <c r="W505" s="832"/>
      <c r="X505" s="832"/>
      <c r="Y505" s="832"/>
      <c r="Z505" s="832"/>
      <c r="AA505" s="832"/>
      <c r="AB505" s="423"/>
      <c r="AC505" s="454"/>
      <c r="AD505" s="454"/>
      <c r="AE505" s="454"/>
      <c r="AF505" s="454"/>
      <c r="AG505" s="454"/>
      <c r="AH505" s="454"/>
      <c r="AI505" s="454"/>
      <c r="AJ505" s="4"/>
      <c r="AK505" s="4"/>
      <c r="AL505" s="4"/>
      <c r="AM505" s="74"/>
      <c r="AN505" s="127"/>
      <c r="AO505" s="8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row>
    <row r="506" spans="1:65" ht="12.75" customHeight="1">
      <c r="A506" s="74"/>
      <c r="B506" s="4"/>
      <c r="C506" s="81"/>
      <c r="D506" s="4"/>
      <c r="E506" s="832"/>
      <c r="F506" s="832"/>
      <c r="G506" s="832"/>
      <c r="H506" s="832"/>
      <c r="I506" s="832"/>
      <c r="J506" s="832"/>
      <c r="K506" s="832"/>
      <c r="L506" s="832"/>
      <c r="M506" s="832"/>
      <c r="N506" s="832"/>
      <c r="O506" s="832"/>
      <c r="P506" s="832"/>
      <c r="Q506" s="832"/>
      <c r="R506" s="832"/>
      <c r="S506" s="832"/>
      <c r="T506" s="832"/>
      <c r="U506" s="832"/>
      <c r="V506" s="832"/>
      <c r="W506" s="832"/>
      <c r="X506" s="832"/>
      <c r="Y506" s="832"/>
      <c r="Z506" s="832"/>
      <c r="AA506" s="832"/>
      <c r="AB506" s="423"/>
      <c r="AC506" s="454"/>
      <c r="AD506" s="454"/>
      <c r="AE506" s="454"/>
      <c r="AF506" s="454"/>
      <c r="AG506" s="454"/>
      <c r="AH506" s="454"/>
      <c r="AI506" s="454"/>
      <c r="AJ506" s="4"/>
      <c r="AK506" s="4"/>
      <c r="AL506" s="4"/>
      <c r="AM506" s="74"/>
      <c r="AN506" s="127"/>
      <c r="AO506" s="8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row>
    <row r="507" spans="1:65" ht="12.75" customHeight="1">
      <c r="A507" s="74"/>
      <c r="B507" s="4"/>
      <c r="C507" s="81"/>
      <c r="D507" s="4"/>
      <c r="E507" s="6"/>
      <c r="F507" s="6"/>
      <c r="G507" s="6"/>
      <c r="H507" s="6"/>
      <c r="I507" s="6"/>
      <c r="J507" s="6"/>
      <c r="K507" s="6"/>
      <c r="L507" s="6"/>
      <c r="M507" s="6"/>
      <c r="N507" s="6"/>
      <c r="O507" s="6"/>
      <c r="P507" s="6"/>
      <c r="Q507" s="6"/>
      <c r="R507" s="6"/>
      <c r="S507" s="6"/>
      <c r="T507" s="6"/>
      <c r="U507" s="6"/>
      <c r="V507" s="6"/>
      <c r="W507" s="6"/>
      <c r="X507" s="6"/>
      <c r="Y507" s="6"/>
      <c r="Z507" s="6"/>
      <c r="AA507" s="6"/>
      <c r="AB507" s="6"/>
      <c r="AC507" s="454"/>
      <c r="AD507" s="454"/>
      <c r="AE507" s="454"/>
      <c r="AF507" s="454"/>
      <c r="AG507" s="454"/>
      <c r="AH507" s="454"/>
      <c r="AI507" s="454"/>
      <c r="AJ507" s="4"/>
      <c r="AK507" s="4"/>
      <c r="AL507" s="4"/>
      <c r="AM507" s="74"/>
      <c r="AN507" s="127"/>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row>
    <row r="508" spans="1:65" ht="12.75" customHeight="1">
      <c r="A508" s="74"/>
      <c r="B508" s="4"/>
      <c r="C508" s="81"/>
      <c r="D508" s="4" t="s">
        <v>2119</v>
      </c>
      <c r="E508" s="537"/>
      <c r="F508" s="537"/>
      <c r="G508" s="537"/>
      <c r="H508" s="1336" t="s">
        <v>26</v>
      </c>
      <c r="I508" s="891"/>
      <c r="J508" s="6"/>
      <c r="K508" s="6"/>
      <c r="L508" s="6"/>
      <c r="M508" s="6"/>
      <c r="N508" s="6"/>
      <c r="O508" s="6"/>
      <c r="P508" s="6"/>
      <c r="Q508" s="6"/>
      <c r="R508" s="6"/>
      <c r="S508" s="6"/>
      <c r="T508" s="6"/>
      <c r="U508" s="6"/>
      <c r="V508" s="6"/>
      <c r="W508" s="6"/>
      <c r="X508" s="6"/>
      <c r="Y508" s="6"/>
      <c r="Z508" s="6"/>
      <c r="AA508" s="6"/>
      <c r="AB508" s="6"/>
      <c r="AC508" s="454"/>
      <c r="AD508" s="454"/>
      <c r="AE508" s="454"/>
      <c r="AF508" s="454"/>
      <c r="AG508" s="454"/>
      <c r="AH508" s="454"/>
      <c r="AI508" s="454"/>
      <c r="AJ508" s="4"/>
      <c r="AK508" s="4"/>
      <c r="AL508" s="4"/>
      <c r="AM508" s="74"/>
      <c r="AN508" s="127"/>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row>
    <row r="509" spans="1:65" ht="12.75" customHeight="1">
      <c r="A509" s="74"/>
      <c r="B509" s="4"/>
      <c r="C509" s="81"/>
      <c r="D509" s="4"/>
      <c r="E509" s="6"/>
      <c r="F509" s="6"/>
      <c r="G509" s="6"/>
      <c r="H509" s="6"/>
      <c r="I509" s="6"/>
      <c r="J509" s="6"/>
      <c r="K509" s="6"/>
      <c r="L509" s="6"/>
      <c r="M509" s="6"/>
      <c r="N509" s="6"/>
      <c r="O509" s="6"/>
      <c r="P509" s="6"/>
      <c r="Q509" s="6"/>
      <c r="R509" s="6"/>
      <c r="S509" s="6"/>
      <c r="T509" s="6"/>
      <c r="U509" s="6"/>
      <c r="V509" s="6"/>
      <c r="W509" s="6"/>
      <c r="X509" s="6"/>
      <c r="Y509" s="6"/>
      <c r="Z509" s="6"/>
      <c r="AA509" s="6"/>
      <c r="AB509" s="6"/>
      <c r="AC509" s="454"/>
      <c r="AD509" s="454"/>
      <c r="AE509" s="454"/>
      <c r="AF509" s="454"/>
      <c r="AG509" s="454"/>
      <c r="AH509" s="454"/>
      <c r="AI509" s="454"/>
      <c r="AJ509" s="4"/>
      <c r="AK509" s="4"/>
      <c r="AL509" s="4"/>
      <c r="AM509" s="74"/>
      <c r="AN509" s="397"/>
      <c r="AO509" s="84"/>
      <c r="AP509" s="4"/>
      <c r="AQ509" s="4"/>
      <c r="AR509" s="4"/>
      <c r="AS509" s="4"/>
      <c r="AT509" s="4"/>
      <c r="AU509" s="4"/>
      <c r="AV509" s="4"/>
      <c r="AW509" s="4"/>
      <c r="AX509" s="4"/>
      <c r="AY509" s="4"/>
      <c r="AZ509" s="4"/>
      <c r="BA509" s="4"/>
      <c r="BB509" s="4"/>
      <c r="BC509" s="4"/>
      <c r="BD509" s="86"/>
      <c r="BE509" s="86"/>
      <c r="BF509" s="86"/>
      <c r="BG509" s="86"/>
      <c r="BH509" s="86"/>
      <c r="BI509" s="4"/>
      <c r="BJ509" s="4"/>
      <c r="BK509" s="4"/>
      <c r="BL509" s="4"/>
      <c r="BM509" s="4"/>
    </row>
    <row r="510" spans="1:65" ht="12.75" customHeight="1">
      <c r="A510" s="457"/>
      <c r="B510" s="1"/>
      <c r="C510" s="546"/>
      <c r="D510" s="1"/>
      <c r="E510" s="555"/>
      <c r="F510" s="555"/>
      <c r="G510" s="555"/>
      <c r="H510" s="555"/>
      <c r="I510" s="555"/>
      <c r="J510" s="555"/>
      <c r="K510" s="555"/>
      <c r="L510" s="555"/>
      <c r="M510" s="555"/>
      <c r="N510" s="555"/>
      <c r="O510" s="555"/>
      <c r="P510" s="555"/>
      <c r="Q510" s="555"/>
      <c r="R510" s="555"/>
      <c r="S510" s="555"/>
      <c r="T510" s="555"/>
      <c r="U510" s="555"/>
      <c r="V510" s="555"/>
      <c r="W510" s="555"/>
      <c r="X510" s="555"/>
      <c r="Y510" s="555"/>
      <c r="Z510" s="555"/>
      <c r="AA510" s="555"/>
      <c r="AB510" s="556"/>
      <c r="AC510" s="556"/>
      <c r="AD510" s="556"/>
      <c r="AE510" s="556"/>
      <c r="AF510" s="556"/>
      <c r="AG510" s="556"/>
      <c r="AH510" s="1"/>
      <c r="AI510" s="201" t="s">
        <v>2176</v>
      </c>
      <c r="AJ510" s="902">
        <f>VLOOKUP($H$508,$AO$441:$AP$443,2,FALSE)</f>
        <v>2</v>
      </c>
      <c r="AK510" s="881"/>
      <c r="AL510" s="11"/>
      <c r="AM510" s="74"/>
      <c r="AN510" s="397"/>
      <c r="AO510" s="84"/>
      <c r="AP510" s="4"/>
      <c r="AQ510" s="4"/>
      <c r="AR510" s="4"/>
      <c r="AS510" s="4"/>
      <c r="AT510" s="4"/>
      <c r="AU510" s="4"/>
      <c r="AV510" s="4"/>
      <c r="AW510" s="4"/>
      <c r="AX510" s="4"/>
      <c r="AY510" s="4"/>
      <c r="AZ510" s="4"/>
      <c r="BA510" s="4"/>
      <c r="BB510" s="4"/>
      <c r="BC510" s="4"/>
      <c r="BD510" s="86"/>
      <c r="BE510" s="86"/>
      <c r="BF510" s="86"/>
      <c r="BG510" s="86"/>
      <c r="BH510" s="86"/>
      <c r="BI510" s="4"/>
      <c r="BJ510" s="4"/>
      <c r="BK510" s="4"/>
      <c r="BL510" s="4"/>
      <c r="BM510" s="4"/>
    </row>
    <row r="511" spans="1:65" ht="12.75" customHeight="1">
      <c r="A511" s="508"/>
      <c r="B511" s="4"/>
      <c r="C511" s="536"/>
      <c r="D511" s="4"/>
      <c r="E511" s="4"/>
      <c r="F511" s="4"/>
      <c r="G511" s="4"/>
      <c r="H511" s="4"/>
      <c r="I511" s="4"/>
      <c r="J511" s="6"/>
      <c r="K511" s="6"/>
      <c r="L511" s="5"/>
      <c r="M511" s="5"/>
      <c r="N511" s="5"/>
      <c r="O511" s="5"/>
      <c r="P511" s="5"/>
      <c r="Q511" s="5"/>
      <c r="R511" s="5"/>
      <c r="S511" s="5"/>
      <c r="T511" s="5"/>
      <c r="U511" s="5"/>
      <c r="V511" s="35"/>
      <c r="W511" s="35"/>
      <c r="X511" s="35"/>
      <c r="Y511" s="35"/>
      <c r="Z511" s="537"/>
      <c r="AA511" s="537"/>
      <c r="AB511" s="537"/>
      <c r="AC511" s="4"/>
      <c r="AD511" s="4"/>
      <c r="AE511" s="4"/>
      <c r="AF511" s="4"/>
      <c r="AG511" s="4"/>
      <c r="AH511" s="4"/>
      <c r="AI511" s="4"/>
      <c r="AJ511" s="4"/>
      <c r="AK511" s="4"/>
      <c r="AL511" s="4"/>
      <c r="AM511" s="74"/>
      <c r="AN511" s="397"/>
      <c r="AO511" s="84"/>
      <c r="AP511" s="4"/>
      <c r="AQ511" s="4"/>
      <c r="AR511" s="4"/>
      <c r="AS511" s="4"/>
      <c r="AT511" s="4"/>
      <c r="AU511" s="4"/>
      <c r="AV511" s="4"/>
      <c r="AW511" s="4"/>
      <c r="AX511" s="4"/>
      <c r="AY511" s="4"/>
      <c r="AZ511" s="4"/>
      <c r="BA511" s="4"/>
      <c r="BB511" s="4"/>
      <c r="BC511" s="4"/>
      <c r="BD511" s="86"/>
      <c r="BE511" s="86"/>
      <c r="BF511" s="86"/>
      <c r="BG511" s="86"/>
      <c r="BH511" s="86"/>
      <c r="BI511" s="4"/>
      <c r="BJ511" s="4"/>
      <c r="BK511" s="4"/>
      <c r="BL511" s="4"/>
      <c r="BM511" s="4"/>
    </row>
    <row r="512" spans="1:65" ht="12.75" customHeight="1">
      <c r="A512" s="74"/>
      <c r="B512" s="4"/>
      <c r="C512" s="3" t="s">
        <v>2165</v>
      </c>
      <c r="D512" s="35"/>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74"/>
      <c r="AN512" s="397"/>
      <c r="AO512" s="84"/>
      <c r="AP512" s="4"/>
      <c r="AQ512" s="4"/>
      <c r="AR512" s="4"/>
      <c r="AS512" s="4"/>
      <c r="AT512" s="4"/>
      <c r="AU512" s="4"/>
      <c r="AV512" s="4"/>
      <c r="AW512" s="4"/>
      <c r="AX512" s="4"/>
      <c r="AY512" s="4"/>
      <c r="AZ512" s="4"/>
      <c r="BA512" s="4"/>
      <c r="BB512" s="4"/>
      <c r="BC512" s="4"/>
      <c r="BD512" s="86"/>
      <c r="BE512" s="86"/>
      <c r="BF512" s="86"/>
      <c r="BG512" s="86"/>
      <c r="BH512" s="86"/>
      <c r="BI512" s="4"/>
      <c r="BJ512" s="4"/>
      <c r="BK512" s="4"/>
      <c r="BL512" s="4"/>
      <c r="BM512" s="4"/>
    </row>
    <row r="513" spans="1:65" ht="12.75" customHeight="1">
      <c r="A513" s="74"/>
      <c r="B513" s="35"/>
      <c r="C513" s="4"/>
      <c r="D513" s="4"/>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4"/>
      <c r="AJ513" s="4"/>
      <c r="AK513" s="4"/>
      <c r="AL513" s="4"/>
      <c r="AM513" s="74"/>
      <c r="AN513" s="397"/>
      <c r="AO513" s="84"/>
      <c r="AP513" s="4"/>
      <c r="AQ513" s="4"/>
      <c r="AR513" s="4"/>
      <c r="AS513" s="4"/>
      <c r="AT513" s="4"/>
      <c r="AU513" s="4"/>
      <c r="AV513" s="4"/>
      <c r="AW513" s="4"/>
      <c r="AX513" s="4"/>
      <c r="AY513" s="4"/>
      <c r="AZ513" s="4"/>
      <c r="BA513" s="4"/>
      <c r="BB513" s="4"/>
      <c r="BC513" s="4"/>
      <c r="BD513" s="86"/>
      <c r="BE513" s="86"/>
      <c r="BF513" s="86"/>
      <c r="BG513" s="86"/>
      <c r="BH513" s="86"/>
      <c r="BI513" s="4"/>
      <c r="BJ513" s="4"/>
      <c r="BK513" s="4"/>
      <c r="BL513" s="4"/>
      <c r="BM513" s="4"/>
    </row>
    <row r="514" spans="1:65" ht="12.75" customHeight="1">
      <c r="A514" s="74"/>
      <c r="B514" s="4"/>
      <c r="C514" s="81"/>
      <c r="D514" s="25" t="s">
        <v>21</v>
      </c>
      <c r="E514" s="834" t="s">
        <v>2177</v>
      </c>
      <c r="F514" s="832"/>
      <c r="G514" s="832"/>
      <c r="H514" s="832"/>
      <c r="I514" s="832"/>
      <c r="J514" s="832"/>
      <c r="K514" s="832"/>
      <c r="L514" s="832"/>
      <c r="M514" s="832"/>
      <c r="N514" s="832"/>
      <c r="O514" s="832"/>
      <c r="P514" s="832"/>
      <c r="Q514" s="832"/>
      <c r="R514" s="832"/>
      <c r="S514" s="832"/>
      <c r="T514" s="832"/>
      <c r="U514" s="832"/>
      <c r="V514" s="832"/>
      <c r="W514" s="832"/>
      <c r="X514" s="832"/>
      <c r="Y514" s="832"/>
      <c r="Z514" s="832"/>
      <c r="AA514" s="832"/>
      <c r="AB514" s="832"/>
      <c r="AC514" s="4"/>
      <c r="AD514" s="4"/>
      <c r="AE514" s="4"/>
      <c r="AF514" s="1278" t="s">
        <v>2132</v>
      </c>
      <c r="AG514" s="832"/>
      <c r="AH514" s="832"/>
      <c r="AI514" s="832"/>
      <c r="AJ514" s="832"/>
      <c r="AK514" s="832"/>
      <c r="AL514" s="832"/>
      <c r="AM514" s="74"/>
      <c r="AN514" s="397"/>
      <c r="AO514" s="84"/>
      <c r="AP514" s="4"/>
      <c r="AQ514" s="4"/>
      <c r="AR514" s="4"/>
      <c r="AS514" s="4"/>
      <c r="AT514" s="4"/>
      <c r="AU514" s="4"/>
      <c r="AV514" s="4"/>
      <c r="AW514" s="4"/>
      <c r="AX514" s="4"/>
      <c r="AY514" s="4"/>
      <c r="AZ514" s="4"/>
      <c r="BA514" s="4"/>
      <c r="BB514" s="4"/>
      <c r="BC514" s="4"/>
      <c r="BD514" s="86"/>
      <c r="BE514" s="86"/>
      <c r="BF514" s="86"/>
      <c r="BG514" s="86"/>
      <c r="BH514" s="86"/>
      <c r="BI514" s="4"/>
      <c r="BJ514" s="4"/>
      <c r="BK514" s="4"/>
      <c r="BL514" s="4"/>
      <c r="BM514" s="4"/>
    </row>
    <row r="515" spans="1:65" ht="12.75" customHeight="1">
      <c r="A515" s="74"/>
      <c r="B515" s="4"/>
      <c r="C515" s="536"/>
      <c r="D515" s="25"/>
      <c r="E515" s="832"/>
      <c r="F515" s="832"/>
      <c r="G515" s="832"/>
      <c r="H515" s="832"/>
      <c r="I515" s="832"/>
      <c r="J515" s="832"/>
      <c r="K515" s="832"/>
      <c r="L515" s="832"/>
      <c r="M515" s="832"/>
      <c r="N515" s="832"/>
      <c r="O515" s="832"/>
      <c r="P515" s="832"/>
      <c r="Q515" s="832"/>
      <c r="R515" s="832"/>
      <c r="S515" s="832"/>
      <c r="T515" s="832"/>
      <c r="U515" s="832"/>
      <c r="V515" s="832"/>
      <c r="W515" s="832"/>
      <c r="X515" s="832"/>
      <c r="Y515" s="832"/>
      <c r="Z515" s="832"/>
      <c r="AA515" s="832"/>
      <c r="AB515" s="832"/>
      <c r="AC515" s="4"/>
      <c r="AD515" s="4"/>
      <c r="AE515" s="4"/>
      <c r="AF515" s="4"/>
      <c r="AG515" s="4"/>
      <c r="AH515" s="4"/>
      <c r="AI515" s="4"/>
      <c r="AJ515" s="4"/>
      <c r="AK515" s="4"/>
      <c r="AL515" s="4"/>
      <c r="AM515" s="74"/>
      <c r="AN515" s="397"/>
      <c r="AO515" s="84"/>
      <c r="AP515" s="4"/>
      <c r="AQ515" s="4"/>
      <c r="AR515" s="4"/>
      <c r="AS515" s="4"/>
      <c r="AT515" s="4"/>
      <c r="AU515" s="4"/>
      <c r="AV515" s="4"/>
      <c r="AW515" s="4"/>
      <c r="AX515" s="4"/>
      <c r="AY515" s="4"/>
      <c r="AZ515" s="4"/>
      <c r="BA515" s="4"/>
      <c r="BB515" s="4"/>
      <c r="BC515" s="4"/>
      <c r="BD515" s="86"/>
      <c r="BE515" s="86"/>
      <c r="BF515" s="86"/>
      <c r="BG515" s="86"/>
      <c r="BH515" s="86"/>
      <c r="BI515" s="4"/>
      <c r="BJ515" s="4"/>
      <c r="BK515" s="4"/>
      <c r="BL515" s="4"/>
      <c r="BM515" s="4"/>
    </row>
    <row r="516" spans="1:65" ht="12.75" customHeight="1">
      <c r="A516" s="74"/>
      <c r="B516" s="35"/>
      <c r="C516" s="544"/>
      <c r="D516" s="2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4"/>
      <c r="AD516" s="4"/>
      <c r="AE516" s="35"/>
      <c r="AF516" s="35"/>
      <c r="AG516" s="35"/>
      <c r="AH516" s="35"/>
      <c r="AI516" s="35"/>
      <c r="AJ516" s="35"/>
      <c r="AK516" s="4"/>
      <c r="AL516" s="4"/>
      <c r="AM516" s="74"/>
      <c r="AN516" s="397"/>
      <c r="AO516" s="84"/>
      <c r="AP516" s="4"/>
      <c r="AQ516" s="4"/>
      <c r="AR516" s="4"/>
      <c r="AS516" s="4"/>
      <c r="AT516" s="4"/>
      <c r="AU516" s="4"/>
      <c r="AV516" s="4"/>
      <c r="AW516" s="4"/>
      <c r="AX516" s="4"/>
      <c r="AY516" s="4"/>
      <c r="AZ516" s="4"/>
      <c r="BA516" s="4"/>
      <c r="BB516" s="4"/>
      <c r="BC516" s="4"/>
      <c r="BD516" s="86"/>
      <c r="BE516" s="86"/>
      <c r="BF516" s="86"/>
      <c r="BG516" s="86"/>
      <c r="BH516" s="86"/>
      <c r="BI516" s="4"/>
      <c r="BJ516" s="4"/>
      <c r="BK516" s="4"/>
      <c r="BL516" s="4"/>
      <c r="BM516" s="4"/>
    </row>
    <row r="517" spans="1:65" ht="12.75" customHeight="1">
      <c r="A517" s="508"/>
      <c r="B517" s="4"/>
      <c r="C517" s="81"/>
      <c r="D517" s="25" t="s">
        <v>26</v>
      </c>
      <c r="E517" s="834" t="s">
        <v>2178</v>
      </c>
      <c r="F517" s="832"/>
      <c r="G517" s="832"/>
      <c r="H517" s="832"/>
      <c r="I517" s="832"/>
      <c r="J517" s="832"/>
      <c r="K517" s="832"/>
      <c r="L517" s="832"/>
      <c r="M517" s="832"/>
      <c r="N517" s="832"/>
      <c r="O517" s="832"/>
      <c r="P517" s="832"/>
      <c r="Q517" s="832"/>
      <c r="R517" s="832"/>
      <c r="S517" s="832"/>
      <c r="T517" s="832"/>
      <c r="U517" s="832"/>
      <c r="V517" s="832"/>
      <c r="W517" s="832"/>
      <c r="X517" s="832"/>
      <c r="Y517" s="832"/>
      <c r="Z517" s="832"/>
      <c r="AA517" s="832"/>
      <c r="AB517" s="832"/>
      <c r="AC517" s="4"/>
      <c r="AD517" s="4"/>
      <c r="AE517" s="4"/>
      <c r="AF517" s="1278" t="s">
        <v>2151</v>
      </c>
      <c r="AG517" s="832"/>
      <c r="AH517" s="832"/>
      <c r="AI517" s="832"/>
      <c r="AJ517" s="832"/>
      <c r="AK517" s="832"/>
      <c r="AL517" s="832"/>
      <c r="AM517" s="74"/>
      <c r="AN517" s="397"/>
      <c r="AO517" s="84"/>
      <c r="AP517" s="4"/>
      <c r="AQ517" s="4"/>
      <c r="AR517" s="4"/>
      <c r="AS517" s="4"/>
      <c r="AT517" s="4"/>
      <c r="AU517" s="4"/>
      <c r="AV517" s="4"/>
      <c r="AW517" s="4"/>
      <c r="AX517" s="4"/>
      <c r="AY517" s="4"/>
      <c r="AZ517" s="4"/>
      <c r="BA517" s="4"/>
      <c r="BB517" s="4"/>
      <c r="BC517" s="4"/>
      <c r="BD517" s="86"/>
      <c r="BE517" s="86"/>
      <c r="BF517" s="86"/>
      <c r="BG517" s="86"/>
      <c r="BH517" s="86"/>
      <c r="BI517" s="4"/>
      <c r="BJ517" s="4"/>
      <c r="BK517" s="4"/>
      <c r="BL517" s="4"/>
      <c r="BM517" s="4"/>
    </row>
    <row r="518" spans="1:65" ht="12.75" customHeight="1">
      <c r="A518" s="508"/>
      <c r="B518" s="4"/>
      <c r="C518" s="81"/>
      <c r="D518" s="25"/>
      <c r="E518" s="832"/>
      <c r="F518" s="832"/>
      <c r="G518" s="832"/>
      <c r="H518" s="832"/>
      <c r="I518" s="832"/>
      <c r="J518" s="832"/>
      <c r="K518" s="832"/>
      <c r="L518" s="832"/>
      <c r="M518" s="832"/>
      <c r="N518" s="832"/>
      <c r="O518" s="832"/>
      <c r="P518" s="832"/>
      <c r="Q518" s="832"/>
      <c r="R518" s="832"/>
      <c r="S518" s="832"/>
      <c r="T518" s="832"/>
      <c r="U518" s="832"/>
      <c r="V518" s="832"/>
      <c r="W518" s="832"/>
      <c r="X518" s="832"/>
      <c r="Y518" s="832"/>
      <c r="Z518" s="832"/>
      <c r="AA518" s="832"/>
      <c r="AB518" s="832"/>
      <c r="AC518" s="4"/>
      <c r="AD518" s="4"/>
      <c r="AE518" s="454"/>
      <c r="AF518" s="4"/>
      <c r="AG518" s="4"/>
      <c r="AH518" s="4"/>
      <c r="AI518" s="4"/>
      <c r="AJ518" s="4"/>
      <c r="AK518" s="4"/>
      <c r="AL518" s="4"/>
      <c r="AM518" s="74"/>
      <c r="AN518" s="397"/>
      <c r="AO518" s="84"/>
      <c r="AP518" s="4"/>
      <c r="AQ518" s="4"/>
      <c r="AR518" s="4"/>
      <c r="AS518" s="4"/>
      <c r="AT518" s="4"/>
      <c r="AU518" s="4"/>
      <c r="AV518" s="4"/>
      <c r="AW518" s="4"/>
      <c r="AX518" s="4"/>
      <c r="AY518" s="4"/>
      <c r="AZ518" s="4"/>
      <c r="BA518" s="4"/>
      <c r="BB518" s="4"/>
      <c r="BC518" s="4"/>
      <c r="BD518" s="86"/>
      <c r="BE518" s="86"/>
      <c r="BF518" s="86"/>
      <c r="BG518" s="86"/>
      <c r="BH518" s="86"/>
      <c r="BI518" s="4"/>
      <c r="BJ518" s="4"/>
      <c r="BK518" s="4"/>
      <c r="BL518" s="4"/>
      <c r="BM518" s="4"/>
    </row>
    <row r="519" spans="1:65" ht="12.75" customHeight="1">
      <c r="A519" s="74"/>
      <c r="B519" s="4"/>
      <c r="C519" s="536"/>
      <c r="D519" s="4"/>
      <c r="E519" s="5"/>
      <c r="F519" s="5"/>
      <c r="G519" s="5"/>
      <c r="H519" s="5"/>
      <c r="I519" s="5"/>
      <c r="J519" s="5"/>
      <c r="K519" s="5"/>
      <c r="L519" s="5"/>
      <c r="M519" s="5"/>
      <c r="N519" s="5"/>
      <c r="O519" s="5"/>
      <c r="P519" s="5"/>
      <c r="Q519" s="5"/>
      <c r="R519" s="5"/>
      <c r="S519" s="5"/>
      <c r="T519" s="5"/>
      <c r="U519" s="5"/>
      <c r="V519" s="5"/>
      <c r="W519" s="5"/>
      <c r="X519" s="5"/>
      <c r="Y519" s="5"/>
      <c r="Z519" s="5"/>
      <c r="AA519" s="5"/>
      <c r="AB519" s="5"/>
      <c r="AC519" s="4"/>
      <c r="AD519" s="4"/>
      <c r="AE519" s="35"/>
      <c r="AF519" s="35"/>
      <c r="AG519" s="35"/>
      <c r="AH519" s="35"/>
      <c r="AI519" s="4"/>
      <c r="AJ519" s="4"/>
      <c r="AK519" s="4"/>
      <c r="AL519" s="4"/>
      <c r="AM519" s="74"/>
      <c r="AN519" s="397"/>
      <c r="AO519" s="84"/>
      <c r="AP519" s="4"/>
      <c r="AQ519" s="4"/>
      <c r="AR519" s="4"/>
      <c r="AS519" s="4"/>
      <c r="AT519" s="4"/>
      <c r="AU519" s="4"/>
      <c r="AV519" s="4"/>
      <c r="AW519" s="4"/>
      <c r="AX519" s="4"/>
      <c r="AY519" s="4"/>
      <c r="AZ519" s="4"/>
      <c r="BA519" s="4"/>
      <c r="BB519" s="4"/>
      <c r="BC519" s="4"/>
      <c r="BD519" s="86"/>
      <c r="BE519" s="86"/>
      <c r="BF519" s="86"/>
      <c r="BG519" s="86"/>
      <c r="BH519" s="86"/>
      <c r="BI519" s="4"/>
      <c r="BJ519" s="4"/>
      <c r="BK519" s="4"/>
      <c r="BL519" s="4"/>
      <c r="BM519" s="4"/>
    </row>
    <row r="520" spans="1:65" ht="12.75" customHeight="1">
      <c r="A520" s="74"/>
      <c r="B520" s="4"/>
      <c r="C520" s="4"/>
      <c r="D520" s="4" t="s">
        <v>2119</v>
      </c>
      <c r="E520" s="537"/>
      <c r="F520" s="537"/>
      <c r="G520" s="537"/>
      <c r="H520" s="1336" t="s">
        <v>21</v>
      </c>
      <c r="I520" s="891"/>
      <c r="J520" s="5"/>
      <c r="K520" s="5"/>
      <c r="L520" s="5"/>
      <c r="M520" s="5"/>
      <c r="N520" s="5"/>
      <c r="O520" s="5"/>
      <c r="P520" s="5"/>
      <c r="Q520" s="4"/>
      <c r="R520" s="4"/>
      <c r="S520" s="4"/>
      <c r="T520" s="4"/>
      <c r="U520" s="4"/>
      <c r="V520" s="4"/>
      <c r="W520" s="5"/>
      <c r="X520" s="5"/>
      <c r="Y520" s="5"/>
      <c r="Z520" s="5"/>
      <c r="AA520" s="5"/>
      <c r="AB520" s="5"/>
      <c r="AC520" s="4"/>
      <c r="AD520" s="4"/>
      <c r="AE520" s="35"/>
      <c r="AF520" s="35"/>
      <c r="AG520" s="35"/>
      <c r="AH520" s="35"/>
      <c r="AI520" s="4"/>
      <c r="AJ520" s="4"/>
      <c r="AK520" s="4"/>
      <c r="AL520" s="4"/>
      <c r="AM520" s="74"/>
      <c r="AN520" s="397"/>
      <c r="AO520" s="84"/>
      <c r="AP520" s="4"/>
      <c r="AQ520" s="4"/>
      <c r="AR520" s="4"/>
      <c r="AS520" s="4"/>
      <c r="AT520" s="4"/>
      <c r="AU520" s="4"/>
      <c r="AV520" s="4"/>
      <c r="AW520" s="4"/>
      <c r="AX520" s="4"/>
      <c r="AY520" s="4"/>
      <c r="AZ520" s="4"/>
      <c r="BA520" s="4"/>
      <c r="BB520" s="4"/>
      <c r="BC520" s="4"/>
      <c r="BD520" s="86"/>
      <c r="BE520" s="86"/>
      <c r="BF520" s="86"/>
      <c r="BG520" s="86"/>
      <c r="BH520" s="86"/>
      <c r="BI520" s="4"/>
      <c r="BJ520" s="4"/>
      <c r="BK520" s="4"/>
      <c r="BL520" s="4"/>
      <c r="BM520" s="4"/>
    </row>
    <row r="521" spans="1:65" ht="12.75" customHeight="1">
      <c r="A521" s="74"/>
      <c r="B521" s="35"/>
      <c r="C521" s="544"/>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4"/>
      <c r="AJ521" s="4"/>
      <c r="AK521" s="4"/>
      <c r="AL521" s="4"/>
      <c r="AM521" s="74"/>
      <c r="AN521" s="397"/>
      <c r="AO521" s="84"/>
      <c r="AP521" s="4"/>
      <c r="AQ521" s="4"/>
      <c r="AR521" s="4"/>
      <c r="AS521" s="4"/>
      <c r="AT521" s="4"/>
      <c r="AU521" s="4"/>
      <c r="AV521" s="4"/>
      <c r="AW521" s="4"/>
      <c r="AX521" s="4"/>
      <c r="AY521" s="4"/>
      <c r="AZ521" s="4"/>
      <c r="BA521" s="4"/>
      <c r="BB521" s="4"/>
      <c r="BC521" s="4"/>
      <c r="BD521" s="86"/>
      <c r="BE521" s="86"/>
      <c r="BF521" s="86"/>
      <c r="BG521" s="86"/>
      <c r="BH521" s="86"/>
      <c r="BI521" s="4"/>
      <c r="BJ521" s="4"/>
      <c r="BK521" s="4"/>
      <c r="BL521" s="4"/>
      <c r="BM521" s="4"/>
    </row>
    <row r="522" spans="1:65" ht="13.5" customHeight="1">
      <c r="A522" s="457"/>
      <c r="B522" s="528"/>
      <c r="C522" s="557"/>
      <c r="D522" s="528"/>
      <c r="E522" s="528"/>
      <c r="F522" s="528"/>
      <c r="G522" s="528"/>
      <c r="H522" s="528"/>
      <c r="I522" s="528"/>
      <c r="J522" s="528"/>
      <c r="K522" s="528"/>
      <c r="L522" s="528"/>
      <c r="M522" s="528"/>
      <c r="N522" s="528"/>
      <c r="O522" s="528"/>
      <c r="P522" s="528"/>
      <c r="Q522" s="528"/>
      <c r="R522" s="528"/>
      <c r="S522" s="528"/>
      <c r="T522" s="528"/>
      <c r="U522" s="528"/>
      <c r="V522" s="528"/>
      <c r="W522" s="528"/>
      <c r="X522" s="528"/>
      <c r="Y522" s="528"/>
      <c r="Z522" s="528"/>
      <c r="AA522" s="528"/>
      <c r="AB522" s="528"/>
      <c r="AC522" s="528"/>
      <c r="AD522" s="528"/>
      <c r="AE522" s="528"/>
      <c r="AF522" s="528"/>
      <c r="AG522" s="528"/>
      <c r="AH522" s="1"/>
      <c r="AI522" s="201" t="s">
        <v>2179</v>
      </c>
      <c r="AJ522" s="902">
        <f>VLOOKUP($H$520,$AO$455:$AP$457,2,FALSE)</f>
        <v>2</v>
      </c>
      <c r="AK522" s="881"/>
      <c r="AL522" s="11"/>
      <c r="AM522" s="74"/>
      <c r="AN522" s="397"/>
      <c r="AO522" s="84"/>
      <c r="AP522" s="4"/>
      <c r="AQ522" s="4"/>
      <c r="AR522" s="4"/>
      <c r="AS522" s="4"/>
      <c r="AT522" s="4"/>
      <c r="AU522" s="4"/>
      <c r="AV522" s="4"/>
      <c r="AW522" s="4"/>
      <c r="AX522" s="4"/>
      <c r="AY522" s="4"/>
      <c r="AZ522" s="4"/>
      <c r="BA522" s="4"/>
      <c r="BB522" s="4"/>
      <c r="BC522" s="4"/>
      <c r="BD522" s="86"/>
      <c r="BE522" s="86"/>
      <c r="BF522" s="86"/>
      <c r="BG522" s="86"/>
      <c r="BH522" s="86"/>
      <c r="BI522" s="4"/>
      <c r="BJ522" s="4"/>
      <c r="BK522" s="4"/>
      <c r="BL522" s="4"/>
      <c r="BM522" s="4"/>
    </row>
    <row r="523" spans="1:65" ht="12.75" customHeight="1">
      <c r="A523" s="74"/>
      <c r="B523" s="35"/>
      <c r="C523" s="544"/>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4"/>
      <c r="AI523" s="91"/>
      <c r="AJ523" s="11"/>
      <c r="AK523" s="11"/>
      <c r="AL523" s="11"/>
      <c r="AM523" s="74"/>
      <c r="AN523" s="397"/>
      <c r="AO523" s="84"/>
      <c r="AP523" s="4"/>
      <c r="AQ523" s="4"/>
      <c r="AR523" s="4"/>
      <c r="AS523" s="4"/>
      <c r="AT523" s="4"/>
      <c r="AU523" s="4"/>
      <c r="AV523" s="4"/>
      <c r="AW523" s="4"/>
      <c r="AX523" s="4"/>
      <c r="AY523" s="4"/>
      <c r="AZ523" s="4"/>
      <c r="BA523" s="4"/>
      <c r="BB523" s="4"/>
      <c r="BC523" s="4"/>
      <c r="BD523" s="86"/>
      <c r="BE523" s="86"/>
      <c r="BF523" s="86"/>
      <c r="BG523" s="86"/>
      <c r="BH523" s="86"/>
      <c r="BI523" s="4"/>
      <c r="BJ523" s="4"/>
      <c r="BK523" s="4"/>
      <c r="BL523" s="4"/>
      <c r="BM523" s="4"/>
    </row>
    <row r="524" spans="1:65" ht="12.75" customHeight="1">
      <c r="A524" s="74"/>
      <c r="B524" s="35"/>
      <c r="C524" s="3" t="s">
        <v>2166</v>
      </c>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4"/>
      <c r="AI524" s="91"/>
      <c r="AJ524" s="11"/>
      <c r="AK524" s="11"/>
      <c r="AL524" s="11"/>
      <c r="AM524" s="74"/>
      <c r="AN524" s="397"/>
      <c r="AO524" s="84"/>
      <c r="AP524" s="4"/>
      <c r="AQ524" s="4"/>
      <c r="AR524" s="4"/>
      <c r="AS524" s="4"/>
      <c r="AT524" s="4"/>
      <c r="AU524" s="4"/>
      <c r="AV524" s="4"/>
      <c r="AW524" s="4"/>
      <c r="AX524" s="4"/>
      <c r="AY524" s="4"/>
      <c r="AZ524" s="4"/>
      <c r="BA524" s="4"/>
      <c r="BB524" s="4"/>
      <c r="BC524" s="4"/>
      <c r="BD524" s="86"/>
      <c r="BE524" s="86"/>
      <c r="BF524" s="86"/>
      <c r="BG524" s="86"/>
      <c r="BH524" s="86"/>
      <c r="BI524" s="4"/>
      <c r="BJ524" s="4"/>
      <c r="BK524" s="4"/>
      <c r="BL524" s="4"/>
      <c r="BM524" s="4"/>
    </row>
    <row r="525" spans="1:65" ht="12.75" customHeight="1">
      <c r="A525" s="74"/>
      <c r="B525" s="35"/>
      <c r="C525" s="544"/>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4"/>
      <c r="AI525" s="91"/>
      <c r="AJ525" s="11"/>
      <c r="AK525" s="11"/>
      <c r="AL525" s="11"/>
      <c r="AM525" s="74"/>
      <c r="AN525" s="127"/>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row>
    <row r="526" spans="1:65" ht="13.5" customHeight="1">
      <c r="A526" s="74"/>
      <c r="B526" s="35"/>
      <c r="C526" s="544"/>
      <c r="D526" s="25" t="s">
        <v>21</v>
      </c>
      <c r="E526" s="834" t="s">
        <v>2180</v>
      </c>
      <c r="F526" s="832"/>
      <c r="G526" s="832"/>
      <c r="H526" s="832"/>
      <c r="I526" s="832"/>
      <c r="J526" s="832"/>
      <c r="K526" s="832"/>
      <c r="L526" s="832"/>
      <c r="M526" s="832"/>
      <c r="N526" s="832"/>
      <c r="O526" s="832"/>
      <c r="P526" s="832"/>
      <c r="Q526" s="832"/>
      <c r="R526" s="832"/>
      <c r="S526" s="832"/>
      <c r="T526" s="832"/>
      <c r="U526" s="832"/>
      <c r="V526" s="832"/>
      <c r="W526" s="832"/>
      <c r="X526" s="832"/>
      <c r="Y526" s="832"/>
      <c r="Z526" s="832"/>
      <c r="AA526" s="832"/>
      <c r="AB526" s="832"/>
      <c r="AC526" s="832"/>
      <c r="AD526" s="832"/>
      <c r="AE526" s="4"/>
      <c r="AF526" s="1278" t="s">
        <v>2132</v>
      </c>
      <c r="AG526" s="832"/>
      <c r="AH526" s="832"/>
      <c r="AI526" s="832"/>
      <c r="AJ526" s="832"/>
      <c r="AK526" s="832"/>
      <c r="AL526" s="832"/>
      <c r="AM526" s="59"/>
      <c r="AN526" s="127"/>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row>
    <row r="527" spans="1:65" ht="13.5" customHeight="1">
      <c r="A527" s="74"/>
      <c r="B527" s="35"/>
      <c r="C527" s="544"/>
      <c r="D527" s="25"/>
      <c r="E527" s="832"/>
      <c r="F527" s="832"/>
      <c r="G527" s="832"/>
      <c r="H527" s="832"/>
      <c r="I527" s="832"/>
      <c r="J527" s="832"/>
      <c r="K527" s="832"/>
      <c r="L527" s="832"/>
      <c r="M527" s="832"/>
      <c r="N527" s="832"/>
      <c r="O527" s="832"/>
      <c r="P527" s="832"/>
      <c r="Q527" s="832"/>
      <c r="R527" s="832"/>
      <c r="S527" s="832"/>
      <c r="T527" s="832"/>
      <c r="U527" s="832"/>
      <c r="V527" s="832"/>
      <c r="W527" s="832"/>
      <c r="X527" s="832"/>
      <c r="Y527" s="832"/>
      <c r="Z527" s="832"/>
      <c r="AA527" s="832"/>
      <c r="AB527" s="832"/>
      <c r="AC527" s="832"/>
      <c r="AD527" s="832"/>
      <c r="AE527" s="4"/>
      <c r="AF527" s="454"/>
      <c r="AG527" s="454"/>
      <c r="AH527" s="454"/>
      <c r="AI527" s="454"/>
      <c r="AJ527" s="454"/>
      <c r="AK527" s="454"/>
      <c r="AL527" s="454"/>
      <c r="AM527" s="59"/>
      <c r="AN527" s="127"/>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row>
    <row r="528" spans="1:65" ht="12.75" customHeight="1">
      <c r="A528" s="74"/>
      <c r="B528" s="35"/>
      <c r="C528" s="544"/>
      <c r="D528" s="25"/>
      <c r="E528" s="832"/>
      <c r="F528" s="832"/>
      <c r="G528" s="832"/>
      <c r="H528" s="832"/>
      <c r="I528" s="832"/>
      <c r="J528" s="832"/>
      <c r="K528" s="832"/>
      <c r="L528" s="832"/>
      <c r="M528" s="832"/>
      <c r="N528" s="832"/>
      <c r="O528" s="832"/>
      <c r="P528" s="832"/>
      <c r="Q528" s="832"/>
      <c r="R528" s="832"/>
      <c r="S528" s="832"/>
      <c r="T528" s="832"/>
      <c r="U528" s="832"/>
      <c r="V528" s="832"/>
      <c r="W528" s="832"/>
      <c r="X528" s="832"/>
      <c r="Y528" s="832"/>
      <c r="Z528" s="832"/>
      <c r="AA528" s="832"/>
      <c r="AB528" s="832"/>
      <c r="AC528" s="832"/>
      <c r="AD528" s="832"/>
      <c r="AE528" s="4"/>
      <c r="AF528" s="4"/>
      <c r="AG528" s="4"/>
      <c r="AH528" s="4"/>
      <c r="AI528" s="4"/>
      <c r="AJ528" s="4"/>
      <c r="AK528" s="4"/>
      <c r="AL528" s="454"/>
      <c r="AM528" s="59"/>
      <c r="AN528" s="397"/>
      <c r="AO528" s="84"/>
      <c r="AP528" s="4"/>
      <c r="AQ528" s="4"/>
      <c r="AR528" s="4"/>
      <c r="AS528" s="4"/>
      <c r="AT528" s="4"/>
      <c r="AU528" s="4"/>
      <c r="AV528" s="4"/>
      <c r="AW528" s="4"/>
      <c r="AX528" s="4"/>
      <c r="AY528" s="4"/>
      <c r="AZ528" s="4"/>
      <c r="BA528" s="4"/>
      <c r="BB528" s="4"/>
      <c r="BC528" s="4"/>
      <c r="BD528" s="86"/>
      <c r="BE528" s="86"/>
      <c r="BF528" s="86"/>
      <c r="BG528" s="86"/>
      <c r="BH528" s="86"/>
      <c r="BI528" s="4"/>
      <c r="BJ528" s="4"/>
      <c r="BK528" s="4"/>
      <c r="BL528" s="4"/>
      <c r="BM528" s="4"/>
    </row>
    <row r="529" spans="1:65" ht="18" customHeight="1">
      <c r="A529" s="74"/>
      <c r="B529" s="35"/>
      <c r="C529" s="544"/>
      <c r="D529" s="25"/>
      <c r="E529" s="832"/>
      <c r="F529" s="832"/>
      <c r="G529" s="832"/>
      <c r="H529" s="832"/>
      <c r="I529" s="832"/>
      <c r="J529" s="832"/>
      <c r="K529" s="832"/>
      <c r="L529" s="832"/>
      <c r="M529" s="832"/>
      <c r="N529" s="832"/>
      <c r="O529" s="832"/>
      <c r="P529" s="832"/>
      <c r="Q529" s="832"/>
      <c r="R529" s="832"/>
      <c r="S529" s="832"/>
      <c r="T529" s="832"/>
      <c r="U529" s="832"/>
      <c r="V529" s="832"/>
      <c r="W529" s="832"/>
      <c r="X529" s="832"/>
      <c r="Y529" s="832"/>
      <c r="Z529" s="832"/>
      <c r="AA529" s="832"/>
      <c r="AB529" s="832"/>
      <c r="AC529" s="832"/>
      <c r="AD529" s="832"/>
      <c r="AE529" s="454"/>
      <c r="AF529" s="454"/>
      <c r="AG529" s="454"/>
      <c r="AH529" s="454"/>
      <c r="AI529" s="454"/>
      <c r="AJ529" s="454"/>
      <c r="AK529" s="454"/>
      <c r="AL529" s="454"/>
      <c r="AM529" s="59"/>
      <c r="AN529" s="397"/>
      <c r="AO529" s="84"/>
      <c r="AP529" s="4"/>
      <c r="AQ529" s="4"/>
      <c r="AR529" s="4"/>
      <c r="AS529" s="4"/>
      <c r="AT529" s="4"/>
      <c r="AU529" s="4"/>
      <c r="AV529" s="4"/>
      <c r="AW529" s="4"/>
      <c r="AX529" s="4"/>
      <c r="AY529" s="4"/>
      <c r="AZ529" s="4"/>
      <c r="BA529" s="4"/>
      <c r="BB529" s="4"/>
      <c r="BC529" s="4"/>
      <c r="BD529" s="86"/>
      <c r="BE529" s="86"/>
      <c r="BF529" s="86"/>
      <c r="BG529" s="86"/>
      <c r="BH529" s="86"/>
      <c r="BI529" s="4"/>
      <c r="BJ529" s="4"/>
      <c r="BK529" s="4"/>
      <c r="BL529" s="4"/>
      <c r="BM529" s="4"/>
    </row>
    <row r="530" spans="1:65" ht="12.75" customHeight="1">
      <c r="A530" s="74"/>
      <c r="B530" s="35"/>
      <c r="C530" s="544"/>
      <c r="D530" s="25"/>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454"/>
      <c r="AF530" s="4"/>
      <c r="AG530" s="4"/>
      <c r="AH530" s="4"/>
      <c r="AI530" s="4"/>
      <c r="AJ530" s="4"/>
      <c r="AK530" s="4"/>
      <c r="AL530" s="4"/>
      <c r="AM530" s="59"/>
      <c r="AN530" s="456"/>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row>
    <row r="531" spans="1:65" ht="12.75" customHeight="1">
      <c r="A531" s="74"/>
      <c r="B531" s="35"/>
      <c r="C531" s="544"/>
      <c r="D531" s="25" t="s">
        <v>26</v>
      </c>
      <c r="E531" s="835" t="s">
        <v>2181</v>
      </c>
      <c r="F531" s="832"/>
      <c r="G531" s="832"/>
      <c r="H531" s="832"/>
      <c r="I531" s="832"/>
      <c r="J531" s="832"/>
      <c r="K531" s="832"/>
      <c r="L531" s="832"/>
      <c r="M531" s="832"/>
      <c r="N531" s="832"/>
      <c r="O531" s="832"/>
      <c r="P531" s="832"/>
      <c r="Q531" s="832"/>
      <c r="R531" s="832"/>
      <c r="S531" s="832"/>
      <c r="T531" s="832"/>
      <c r="U531" s="832"/>
      <c r="V531" s="832"/>
      <c r="W531" s="832"/>
      <c r="X531" s="832"/>
      <c r="Y531" s="832"/>
      <c r="Z531" s="832"/>
      <c r="AA531" s="832"/>
      <c r="AB531" s="832"/>
      <c r="AC531" s="832"/>
      <c r="AD531" s="832"/>
      <c r="AE531" s="4"/>
      <c r="AF531" s="1278" t="s">
        <v>1980</v>
      </c>
      <c r="AG531" s="832"/>
      <c r="AH531" s="832"/>
      <c r="AI531" s="832"/>
      <c r="AJ531" s="832"/>
      <c r="AK531" s="832"/>
      <c r="AL531" s="832"/>
      <c r="AM531" s="59"/>
      <c r="AN531" s="456"/>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row>
    <row r="532" spans="1:65" ht="12.75" customHeight="1">
      <c r="A532" s="74"/>
      <c r="B532" s="35"/>
      <c r="C532" s="544"/>
      <c r="D532" s="25"/>
      <c r="E532" s="832"/>
      <c r="F532" s="832"/>
      <c r="G532" s="832"/>
      <c r="H532" s="832"/>
      <c r="I532" s="832"/>
      <c r="J532" s="832"/>
      <c r="K532" s="832"/>
      <c r="L532" s="832"/>
      <c r="M532" s="832"/>
      <c r="N532" s="832"/>
      <c r="O532" s="832"/>
      <c r="P532" s="832"/>
      <c r="Q532" s="832"/>
      <c r="R532" s="832"/>
      <c r="S532" s="832"/>
      <c r="T532" s="832"/>
      <c r="U532" s="832"/>
      <c r="V532" s="832"/>
      <c r="W532" s="832"/>
      <c r="X532" s="832"/>
      <c r="Y532" s="832"/>
      <c r="Z532" s="832"/>
      <c r="AA532" s="832"/>
      <c r="AB532" s="832"/>
      <c r="AC532" s="832"/>
      <c r="AD532" s="832"/>
      <c r="AE532" s="454"/>
      <c r="AF532" s="454"/>
      <c r="AG532" s="454"/>
      <c r="AH532" s="454"/>
      <c r="AI532" s="454"/>
      <c r="AJ532" s="454"/>
      <c r="AK532" s="454"/>
      <c r="AL532" s="454"/>
      <c r="AM532" s="59"/>
      <c r="AN532" s="456"/>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row>
    <row r="533" spans="1:65" ht="12.75" customHeight="1">
      <c r="A533" s="74"/>
      <c r="B533" s="35"/>
      <c r="C533" s="544"/>
      <c r="D533" s="25"/>
      <c r="E533" s="832"/>
      <c r="F533" s="832"/>
      <c r="G533" s="832"/>
      <c r="H533" s="832"/>
      <c r="I533" s="832"/>
      <c r="J533" s="832"/>
      <c r="K533" s="832"/>
      <c r="L533" s="832"/>
      <c r="M533" s="832"/>
      <c r="N533" s="832"/>
      <c r="O533" s="832"/>
      <c r="P533" s="832"/>
      <c r="Q533" s="832"/>
      <c r="R533" s="832"/>
      <c r="S533" s="832"/>
      <c r="T533" s="832"/>
      <c r="U533" s="832"/>
      <c r="V533" s="832"/>
      <c r="W533" s="832"/>
      <c r="X533" s="832"/>
      <c r="Y533" s="832"/>
      <c r="Z533" s="832"/>
      <c r="AA533" s="832"/>
      <c r="AB533" s="832"/>
      <c r="AC533" s="832"/>
      <c r="AD533" s="832"/>
      <c r="AE533" s="454"/>
      <c r="AF533" s="454"/>
      <c r="AG533" s="454"/>
      <c r="AH533" s="454"/>
      <c r="AI533" s="454"/>
      <c r="AJ533" s="454"/>
      <c r="AK533" s="454"/>
      <c r="AL533" s="454"/>
      <c r="AM533" s="59"/>
      <c r="AN533" s="456"/>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row>
    <row r="534" spans="1:65" ht="12.75" customHeight="1">
      <c r="A534" s="74"/>
      <c r="B534" s="35"/>
      <c r="C534" s="544"/>
      <c r="D534" s="25"/>
      <c r="E534" s="832"/>
      <c r="F534" s="832"/>
      <c r="G534" s="832"/>
      <c r="H534" s="832"/>
      <c r="I534" s="832"/>
      <c r="J534" s="832"/>
      <c r="K534" s="832"/>
      <c r="L534" s="832"/>
      <c r="M534" s="832"/>
      <c r="N534" s="832"/>
      <c r="O534" s="832"/>
      <c r="P534" s="832"/>
      <c r="Q534" s="832"/>
      <c r="R534" s="832"/>
      <c r="S534" s="832"/>
      <c r="T534" s="832"/>
      <c r="U534" s="832"/>
      <c r="V534" s="832"/>
      <c r="W534" s="832"/>
      <c r="X534" s="832"/>
      <c r="Y534" s="832"/>
      <c r="Z534" s="832"/>
      <c r="AA534" s="832"/>
      <c r="AB534" s="832"/>
      <c r="AC534" s="832"/>
      <c r="AD534" s="832"/>
      <c r="AE534" s="454"/>
      <c r="AF534" s="454"/>
      <c r="AG534" s="454"/>
      <c r="AH534" s="454"/>
      <c r="AI534" s="454"/>
      <c r="AJ534" s="454"/>
      <c r="AK534" s="454"/>
      <c r="AL534" s="454"/>
      <c r="AM534" s="59"/>
      <c r="AN534" s="456"/>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row>
    <row r="535" spans="1:6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56"/>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row>
    <row r="536" spans="1:65" ht="12.75" customHeight="1">
      <c r="A536" s="74"/>
      <c r="B536" s="35"/>
      <c r="C536" s="544"/>
      <c r="D536" s="4" t="s">
        <v>2119</v>
      </c>
      <c r="E536" s="537"/>
      <c r="F536" s="537"/>
      <c r="G536" s="537"/>
      <c r="H536" s="1336" t="s">
        <v>299</v>
      </c>
      <c r="I536" s="891"/>
      <c r="J536" s="5"/>
      <c r="K536" s="5"/>
      <c r="L536" s="5"/>
      <c r="M536" s="5"/>
      <c r="N536" s="5"/>
      <c r="O536" s="5"/>
      <c r="P536" s="5"/>
      <c r="Q536" s="5"/>
      <c r="R536" s="5"/>
      <c r="S536" s="5"/>
      <c r="T536" s="5"/>
      <c r="U536" s="5"/>
      <c r="V536" s="5"/>
      <c r="W536" s="5"/>
      <c r="X536" s="5"/>
      <c r="Y536" s="5"/>
      <c r="Z536" s="5"/>
      <c r="AA536" s="5"/>
      <c r="AB536" s="5"/>
      <c r="AC536" s="5"/>
      <c r="AD536" s="5"/>
      <c r="AE536" s="5"/>
      <c r="AF536" s="5"/>
      <c r="AG536" s="35"/>
      <c r="AH536" s="4"/>
      <c r="AI536" s="91"/>
      <c r="AJ536" s="11"/>
      <c r="AK536" s="11"/>
      <c r="AL536" s="11"/>
      <c r="AM536" s="74"/>
      <c r="AN536" s="456"/>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row>
    <row r="537" spans="1:65" ht="12.75" customHeight="1">
      <c r="A537" s="74"/>
      <c r="B537" s="35"/>
      <c r="C537" s="544"/>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4"/>
      <c r="AI537" s="91"/>
      <c r="AJ537" s="11"/>
      <c r="AK537" s="11"/>
      <c r="AL537" s="11"/>
      <c r="AM537" s="74"/>
      <c r="AN537" s="456"/>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row>
    <row r="538" spans="1:65" ht="12.75" customHeight="1">
      <c r="A538" s="457"/>
      <c r="B538" s="528"/>
      <c r="C538" s="557"/>
      <c r="D538" s="528"/>
      <c r="E538" s="528"/>
      <c r="F538" s="528"/>
      <c r="G538" s="528"/>
      <c r="H538" s="528"/>
      <c r="I538" s="528"/>
      <c r="J538" s="528"/>
      <c r="K538" s="528"/>
      <c r="L538" s="528"/>
      <c r="M538" s="528"/>
      <c r="N538" s="528"/>
      <c r="O538" s="528"/>
      <c r="P538" s="528"/>
      <c r="Q538" s="528"/>
      <c r="R538" s="528"/>
      <c r="S538" s="528"/>
      <c r="T538" s="528"/>
      <c r="U538" s="528"/>
      <c r="V538" s="528"/>
      <c r="W538" s="528"/>
      <c r="X538" s="528"/>
      <c r="Y538" s="528"/>
      <c r="Z538" s="528"/>
      <c r="AA538" s="528"/>
      <c r="AB538" s="528"/>
      <c r="AC538" s="528"/>
      <c r="AD538" s="528"/>
      <c r="AE538" s="528"/>
      <c r="AF538" s="528"/>
      <c r="AG538" s="528"/>
      <c r="AH538" s="1"/>
      <c r="AI538" s="201" t="s">
        <v>2182</v>
      </c>
      <c r="AJ538" s="902">
        <f>VLOOKUP($H$536,$AP$477:$AQ$479,2,FALSE)</f>
        <v>0</v>
      </c>
      <c r="AK538" s="881"/>
      <c r="AL538" s="11"/>
      <c r="AM538" s="74"/>
      <c r="AN538" s="456"/>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row>
    <row r="539" spans="1:65" ht="12.75" customHeight="1">
      <c r="A539" s="74"/>
      <c r="B539" s="35"/>
      <c r="C539" s="544"/>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4"/>
      <c r="AI539" s="91"/>
      <c r="AJ539" s="11"/>
      <c r="AK539" s="11"/>
      <c r="AL539" s="11"/>
      <c r="AM539" s="74"/>
      <c r="AN539" s="127"/>
      <c r="AO539" s="4"/>
      <c r="AP539" s="4"/>
      <c r="AQ539" s="4"/>
      <c r="AR539" s="4"/>
      <c r="AS539" s="4"/>
      <c r="AT539" s="4"/>
      <c r="AU539" s="4"/>
      <c r="AV539" s="4"/>
      <c r="AW539" s="4"/>
      <c r="AX539" s="4"/>
      <c r="AY539" s="4"/>
      <c r="AZ539" s="4"/>
      <c r="BA539" s="4"/>
      <c r="BB539" s="4"/>
      <c r="BC539" s="4"/>
      <c r="BD539" s="86"/>
      <c r="BE539" s="86"/>
      <c r="BF539" s="86"/>
      <c r="BG539" s="86"/>
      <c r="BH539" s="86"/>
      <c r="BI539" s="4"/>
      <c r="BJ539" s="4"/>
      <c r="BK539" s="4"/>
      <c r="BL539" s="4"/>
      <c r="BM539" s="4"/>
    </row>
    <row r="540" spans="1:65" ht="12.75" customHeight="1">
      <c r="A540" s="74"/>
      <c r="B540" s="35"/>
      <c r="C540" s="3" t="s">
        <v>2183</v>
      </c>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4"/>
      <c r="AI540" s="91"/>
      <c r="AJ540" s="11"/>
      <c r="AK540" s="11"/>
      <c r="AL540" s="11"/>
      <c r="AM540" s="74"/>
      <c r="AN540" s="127"/>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row>
    <row r="541" spans="1:65" ht="12.75" customHeight="1">
      <c r="A541" s="74"/>
      <c r="B541" s="35"/>
      <c r="C541" s="544"/>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4"/>
      <c r="AF541" s="4"/>
      <c r="AG541" s="4"/>
      <c r="AH541" s="4"/>
      <c r="AI541" s="4"/>
      <c r="AJ541" s="4"/>
      <c r="AK541" s="4"/>
      <c r="AL541" s="11"/>
      <c r="AM541" s="74"/>
      <c r="AN541" s="127"/>
      <c r="AO541" s="74" t="s">
        <v>299</v>
      </c>
      <c r="AP541" s="74">
        <v>0</v>
      </c>
      <c r="AQ541" s="4"/>
      <c r="AR541" s="4"/>
      <c r="AS541" s="4"/>
      <c r="AT541" s="4"/>
      <c r="AU541" s="4"/>
      <c r="AV541" s="4"/>
      <c r="AW541" s="4"/>
      <c r="AX541" s="4"/>
      <c r="AY541" s="4"/>
      <c r="AZ541" s="4"/>
      <c r="BA541" s="4"/>
      <c r="BB541" s="4"/>
      <c r="BC541" s="4"/>
      <c r="BD541" s="86"/>
      <c r="BE541" s="86"/>
      <c r="BF541" s="86"/>
      <c r="BG541" s="86"/>
      <c r="BH541" s="86"/>
      <c r="BI541" s="4"/>
      <c r="BJ541" s="4"/>
      <c r="BK541" s="4"/>
      <c r="BL541" s="4"/>
      <c r="BM541" s="4"/>
    </row>
    <row r="542" spans="1:65" ht="13.5" customHeight="1">
      <c r="A542" s="74"/>
      <c r="B542" s="35"/>
      <c r="C542" s="544"/>
      <c r="D542" s="25" t="s">
        <v>21</v>
      </c>
      <c r="E542" s="834" t="s">
        <v>2184</v>
      </c>
      <c r="F542" s="832"/>
      <c r="G542" s="832"/>
      <c r="H542" s="832"/>
      <c r="I542" s="832"/>
      <c r="J542" s="832"/>
      <c r="K542" s="832"/>
      <c r="L542" s="832"/>
      <c r="M542" s="832"/>
      <c r="N542" s="832"/>
      <c r="O542" s="832"/>
      <c r="P542" s="832"/>
      <c r="Q542" s="832"/>
      <c r="R542" s="832"/>
      <c r="S542" s="832"/>
      <c r="T542" s="832"/>
      <c r="U542" s="832"/>
      <c r="V542" s="832"/>
      <c r="W542" s="832"/>
      <c r="X542" s="832"/>
      <c r="Y542" s="832"/>
      <c r="Z542" s="832"/>
      <c r="AA542" s="832"/>
      <c r="AB542" s="832"/>
      <c r="AC542" s="832"/>
      <c r="AD542" s="832"/>
      <c r="AE542" s="4"/>
      <c r="AF542" s="1278" t="s">
        <v>2185</v>
      </c>
      <c r="AG542" s="832"/>
      <c r="AH542" s="832"/>
      <c r="AI542" s="832"/>
      <c r="AJ542" s="832"/>
      <c r="AK542" s="832"/>
      <c r="AL542" s="832"/>
      <c r="AM542" s="59"/>
      <c r="AN542" s="127"/>
      <c r="AO542" s="73" t="s">
        <v>864</v>
      </c>
      <c r="AP542" s="74">
        <v>8</v>
      </c>
      <c r="AQ542" s="4"/>
      <c r="AR542" s="4"/>
      <c r="AS542" s="4"/>
      <c r="AT542" s="4"/>
      <c r="AU542" s="4"/>
      <c r="AV542" s="4"/>
      <c r="AW542" s="4"/>
      <c r="AX542" s="4"/>
      <c r="AY542" s="4"/>
      <c r="AZ542" s="4"/>
      <c r="BA542" s="4"/>
      <c r="BB542" s="4"/>
      <c r="BC542" s="4"/>
      <c r="BD542" s="4"/>
      <c r="BE542" s="4"/>
      <c r="BF542" s="4"/>
      <c r="BG542" s="4"/>
      <c r="BH542" s="4"/>
      <c r="BI542" s="4"/>
      <c r="BJ542" s="4"/>
      <c r="BK542" s="4"/>
      <c r="BL542" s="4"/>
      <c r="BM542" s="4"/>
    </row>
    <row r="543" spans="1:65" ht="13.5" customHeight="1">
      <c r="A543" s="74"/>
      <c r="B543" s="35"/>
      <c r="C543" s="544"/>
      <c r="D543" s="25"/>
      <c r="E543" s="832"/>
      <c r="F543" s="832"/>
      <c r="G543" s="832"/>
      <c r="H543" s="832"/>
      <c r="I543" s="832"/>
      <c r="J543" s="832"/>
      <c r="K543" s="832"/>
      <c r="L543" s="832"/>
      <c r="M543" s="832"/>
      <c r="N543" s="832"/>
      <c r="O543" s="832"/>
      <c r="P543" s="832"/>
      <c r="Q543" s="832"/>
      <c r="R543" s="832"/>
      <c r="S543" s="832"/>
      <c r="T543" s="832"/>
      <c r="U543" s="832"/>
      <c r="V543" s="832"/>
      <c r="W543" s="832"/>
      <c r="X543" s="832"/>
      <c r="Y543" s="832"/>
      <c r="Z543" s="832"/>
      <c r="AA543" s="832"/>
      <c r="AB543" s="832"/>
      <c r="AC543" s="832"/>
      <c r="AD543" s="832"/>
      <c r="AE543" s="4"/>
      <c r="AF543" s="454"/>
      <c r="AG543" s="454"/>
      <c r="AH543" s="454"/>
      <c r="AI543" s="454"/>
      <c r="AJ543" s="454"/>
      <c r="AK543" s="454"/>
      <c r="AL543" s="454"/>
      <c r="AM543" s="59"/>
      <c r="AN543" s="127"/>
      <c r="AO543" s="73"/>
      <c r="AP543" s="74"/>
      <c r="AQ543" s="4"/>
      <c r="AR543" s="4"/>
      <c r="AS543" s="4"/>
      <c r="AT543" s="4"/>
      <c r="AU543" s="4"/>
      <c r="AV543" s="4"/>
      <c r="AW543" s="4"/>
      <c r="AX543" s="4"/>
      <c r="AY543" s="4"/>
      <c r="AZ543" s="4"/>
      <c r="BA543" s="4"/>
      <c r="BB543" s="4"/>
      <c r="BC543" s="4"/>
      <c r="BD543" s="4"/>
      <c r="BE543" s="4"/>
      <c r="BF543" s="4"/>
      <c r="BG543" s="4"/>
      <c r="BH543" s="4"/>
      <c r="BI543" s="4"/>
      <c r="BJ543" s="4"/>
      <c r="BK543" s="4"/>
      <c r="BL543" s="4"/>
      <c r="BM543" s="4"/>
    </row>
    <row r="544" spans="1:65" ht="12.75" customHeight="1">
      <c r="A544" s="74"/>
      <c r="B544" s="35"/>
      <c r="C544" s="544"/>
      <c r="D544" s="25"/>
      <c r="E544" s="832"/>
      <c r="F544" s="832"/>
      <c r="G544" s="832"/>
      <c r="H544" s="832"/>
      <c r="I544" s="832"/>
      <c r="J544" s="832"/>
      <c r="K544" s="832"/>
      <c r="L544" s="832"/>
      <c r="M544" s="832"/>
      <c r="N544" s="832"/>
      <c r="O544" s="832"/>
      <c r="P544" s="832"/>
      <c r="Q544" s="832"/>
      <c r="R544" s="832"/>
      <c r="S544" s="832"/>
      <c r="T544" s="832"/>
      <c r="U544" s="832"/>
      <c r="V544" s="832"/>
      <c r="W544" s="832"/>
      <c r="X544" s="832"/>
      <c r="Y544" s="832"/>
      <c r="Z544" s="832"/>
      <c r="AA544" s="832"/>
      <c r="AB544" s="832"/>
      <c r="AC544" s="832"/>
      <c r="AD544" s="832"/>
      <c r="AE544" s="454"/>
      <c r="AF544" s="454"/>
      <c r="AG544" s="454"/>
      <c r="AH544" s="454"/>
      <c r="AI544" s="454"/>
      <c r="AJ544" s="454"/>
      <c r="AK544" s="454"/>
      <c r="AL544" s="454"/>
      <c r="AM544" s="59"/>
      <c r="AN544" s="127"/>
      <c r="AO544" s="73"/>
      <c r="AP544" s="74"/>
      <c r="AQ544" s="4"/>
      <c r="AR544" s="4"/>
      <c r="AS544" s="4"/>
      <c r="AT544" s="4"/>
      <c r="AU544" s="4"/>
      <c r="AV544" s="4"/>
      <c r="AW544" s="4"/>
      <c r="AX544" s="4"/>
      <c r="AY544" s="4"/>
      <c r="AZ544" s="4"/>
      <c r="BA544" s="4"/>
      <c r="BB544" s="4"/>
      <c r="BC544" s="4"/>
      <c r="BD544" s="4"/>
      <c r="BE544" s="4"/>
      <c r="BF544" s="4"/>
      <c r="BG544" s="4"/>
      <c r="BH544" s="4"/>
      <c r="BI544" s="4"/>
      <c r="BJ544" s="4"/>
      <c r="BK544" s="4"/>
      <c r="BL544" s="4"/>
      <c r="BM544" s="4"/>
    </row>
    <row r="545" spans="1:65" ht="12.75" customHeight="1">
      <c r="A545" s="74"/>
      <c r="B545" s="35"/>
      <c r="C545" s="544"/>
      <c r="D545" s="25"/>
      <c r="E545" s="832"/>
      <c r="F545" s="832"/>
      <c r="G545" s="832"/>
      <c r="H545" s="832"/>
      <c r="I545" s="832"/>
      <c r="J545" s="832"/>
      <c r="K545" s="832"/>
      <c r="L545" s="832"/>
      <c r="M545" s="832"/>
      <c r="N545" s="832"/>
      <c r="O545" s="832"/>
      <c r="P545" s="832"/>
      <c r="Q545" s="832"/>
      <c r="R545" s="832"/>
      <c r="S545" s="832"/>
      <c r="T545" s="832"/>
      <c r="U545" s="832"/>
      <c r="V545" s="832"/>
      <c r="W545" s="832"/>
      <c r="X545" s="832"/>
      <c r="Y545" s="832"/>
      <c r="Z545" s="832"/>
      <c r="AA545" s="832"/>
      <c r="AB545" s="832"/>
      <c r="AC545" s="832"/>
      <c r="AD545" s="832"/>
      <c r="AE545" s="454"/>
      <c r="AF545" s="454"/>
      <c r="AG545" s="454"/>
      <c r="AH545" s="454"/>
      <c r="AI545" s="454"/>
      <c r="AJ545" s="454"/>
      <c r="AK545" s="454"/>
      <c r="AL545" s="454"/>
      <c r="AM545" s="59"/>
      <c r="AN545" s="127"/>
      <c r="AO545" s="558"/>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row>
    <row r="546" spans="1:65" ht="12.75" customHeight="1">
      <c r="A546" s="74"/>
      <c r="B546" s="35"/>
      <c r="C546" s="544"/>
      <c r="D546" s="2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454"/>
      <c r="AF546" s="454"/>
      <c r="AG546" s="454"/>
      <c r="AH546" s="454"/>
      <c r="AI546" s="454"/>
      <c r="AJ546" s="454"/>
      <c r="AK546" s="454"/>
      <c r="AL546" s="454"/>
      <c r="AM546" s="59"/>
      <c r="AN546" s="127"/>
      <c r="AO546" s="558"/>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row>
    <row r="547" spans="1:65" ht="12.75" customHeight="1">
      <c r="A547" s="74"/>
      <c r="B547" s="35"/>
      <c r="C547" s="544"/>
      <c r="D547" s="4" t="s">
        <v>2119</v>
      </c>
      <c r="E547" s="537"/>
      <c r="F547" s="537"/>
      <c r="G547" s="537"/>
      <c r="H547" s="1336" t="s">
        <v>299</v>
      </c>
      <c r="I547" s="891"/>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4"/>
      <c r="AI547" s="91"/>
      <c r="AJ547" s="11"/>
      <c r="AK547" s="11"/>
      <c r="AL547" s="11"/>
      <c r="AM547" s="74"/>
      <c r="AN547" s="127"/>
      <c r="AO547" s="4"/>
      <c r="AP547" s="4"/>
      <c r="AQ547" s="4"/>
      <c r="AR547" s="4"/>
      <c r="AS547" s="4"/>
      <c r="AT547" s="4"/>
      <c r="AU547" s="4"/>
      <c r="AV547" s="4"/>
      <c r="AW547" s="4"/>
      <c r="AX547" s="4"/>
      <c r="AY547" s="4"/>
      <c r="AZ547" s="4"/>
      <c r="BA547" s="4"/>
      <c r="BB547" s="4"/>
      <c r="BC547" s="4"/>
      <c r="BD547" s="86"/>
      <c r="BE547" s="86"/>
      <c r="BF547" s="86"/>
      <c r="BG547" s="86"/>
      <c r="BH547" s="86"/>
      <c r="BI547" s="4"/>
      <c r="BJ547" s="4"/>
      <c r="BK547" s="4"/>
      <c r="BL547" s="4"/>
      <c r="BM547" s="4"/>
    </row>
    <row r="548" spans="1:65" ht="12.75" customHeight="1">
      <c r="A548" s="74"/>
      <c r="B548" s="35"/>
      <c r="C548" s="559"/>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35"/>
      <c r="AE548" s="71"/>
      <c r="AF548" s="71"/>
      <c r="AG548" s="71"/>
      <c r="AH548" s="71"/>
      <c r="AI548" s="74"/>
      <c r="AJ548" s="74"/>
      <c r="AK548" s="74"/>
      <c r="AL548" s="74"/>
      <c r="AM548" s="74"/>
      <c r="AN548" s="127"/>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row>
    <row r="549" spans="1:65" ht="12.75" customHeight="1">
      <c r="A549" s="457"/>
      <c r="B549" s="528"/>
      <c r="C549" s="560"/>
      <c r="D549" s="527"/>
      <c r="E549" s="527"/>
      <c r="F549" s="527"/>
      <c r="G549" s="527"/>
      <c r="H549" s="527"/>
      <c r="I549" s="527"/>
      <c r="J549" s="527"/>
      <c r="K549" s="527"/>
      <c r="L549" s="527"/>
      <c r="M549" s="527"/>
      <c r="N549" s="527"/>
      <c r="O549" s="527"/>
      <c r="P549" s="527"/>
      <c r="Q549" s="527"/>
      <c r="R549" s="527"/>
      <c r="S549" s="527"/>
      <c r="T549" s="527"/>
      <c r="U549" s="527"/>
      <c r="V549" s="527"/>
      <c r="W549" s="527"/>
      <c r="X549" s="527"/>
      <c r="Y549" s="527"/>
      <c r="Z549" s="527"/>
      <c r="AA549" s="527"/>
      <c r="AB549" s="527"/>
      <c r="AC549" s="528"/>
      <c r="AD549" s="527"/>
      <c r="AE549" s="527"/>
      <c r="AF549" s="527"/>
      <c r="AG549" s="527"/>
      <c r="AH549" s="412"/>
      <c r="AI549" s="201" t="s">
        <v>2186</v>
      </c>
      <c r="AJ549" s="902">
        <f>VLOOKUP($H$547,$AO$541:$AP$542,2,FALSE)</f>
        <v>0</v>
      </c>
      <c r="AK549" s="881"/>
      <c r="AL549" s="11"/>
      <c r="AM549" s="74"/>
      <c r="AN549" s="127"/>
      <c r="AO549" s="4"/>
      <c r="AP549" s="4"/>
      <c r="AQ549" s="4"/>
      <c r="AR549" s="4"/>
      <c r="AS549" s="4"/>
      <c r="AT549" s="4"/>
      <c r="AU549" s="4"/>
      <c r="AV549" s="4"/>
      <c r="AW549" s="4"/>
      <c r="AX549" s="4"/>
      <c r="AY549" s="4"/>
      <c r="AZ549" s="4"/>
      <c r="BA549" s="4"/>
      <c r="BB549" s="4"/>
      <c r="BC549" s="4"/>
      <c r="BD549" s="86"/>
      <c r="BE549" s="86"/>
      <c r="BF549" s="86"/>
      <c r="BG549" s="86"/>
      <c r="BH549" s="86"/>
      <c r="BI549" s="4"/>
      <c r="BJ549" s="4"/>
      <c r="BK549" s="4"/>
      <c r="BL549" s="4"/>
      <c r="BM549" s="4"/>
    </row>
    <row r="550" spans="1:65" ht="12.75" customHeight="1">
      <c r="A550" s="74"/>
      <c r="B550" s="35"/>
      <c r="C550" s="559"/>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c r="AB550" s="71"/>
      <c r="AC550" s="71"/>
      <c r="AD550" s="35"/>
      <c r="AE550" s="71"/>
      <c r="AF550" s="71"/>
      <c r="AG550" s="71"/>
      <c r="AH550" s="71"/>
      <c r="AI550" s="74"/>
      <c r="AJ550" s="74"/>
      <c r="AK550" s="74"/>
      <c r="AL550" s="74"/>
      <c r="AM550" s="74"/>
      <c r="AN550" s="456"/>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row>
    <row r="551" spans="1:65" ht="12.75" customHeight="1">
      <c r="A551" s="457"/>
      <c r="B551" s="527"/>
      <c r="C551" s="527"/>
      <c r="D551" s="527"/>
      <c r="E551" s="527"/>
      <c r="F551" s="527"/>
      <c r="G551" s="527"/>
      <c r="H551" s="527"/>
      <c r="I551" s="527"/>
      <c r="J551" s="527"/>
      <c r="K551" s="527"/>
      <c r="L551" s="527"/>
      <c r="M551" s="527"/>
      <c r="N551" s="527"/>
      <c r="O551" s="527"/>
      <c r="P551" s="527"/>
      <c r="Q551" s="527"/>
      <c r="R551" s="527"/>
      <c r="S551" s="527"/>
      <c r="T551" s="527"/>
      <c r="U551" s="527"/>
      <c r="V551" s="527"/>
      <c r="W551" s="527"/>
      <c r="X551" s="527"/>
      <c r="Y551" s="527"/>
      <c r="Z551" s="527"/>
      <c r="AA551" s="527"/>
      <c r="AB551" s="527"/>
      <c r="AC551" s="528"/>
      <c r="AD551" s="527"/>
      <c r="AE551" s="412"/>
      <c r="AF551" s="412"/>
      <c r="AG551" s="412"/>
      <c r="AH551" s="412"/>
      <c r="AI551" s="201"/>
      <c r="AJ551" s="201" t="s">
        <v>2187</v>
      </c>
      <c r="AK551" s="902">
        <f>IF(($AJ$382+$AJ$401+$AJ$413+$AJ$448+$AJ$468+$AJ$482+$AJ$494+$AJ$510+$AJ$522+$AJ$538+AJ549)&gt;10,10,($AJ$382+$AJ$401+$AJ$413+$AJ$448+$AJ$468+$AJ$482+$AJ$494+$AJ$510+$AJ$522+$AJ$538+AJ549))</f>
        <v>10</v>
      </c>
      <c r="AL551" s="849"/>
      <c r="AM551" s="881"/>
      <c r="AN551" s="456"/>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row>
    <row r="552" spans="1:65" ht="12.75" customHeight="1">
      <c r="A552" s="74"/>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c r="AB552" s="71"/>
      <c r="AC552" s="35"/>
      <c r="AD552" s="71"/>
      <c r="AE552" s="74"/>
      <c r="AF552" s="74"/>
      <c r="AG552" s="74"/>
      <c r="AH552" s="74"/>
      <c r="AI552" s="91"/>
      <c r="AJ552" s="91"/>
      <c r="AK552" s="11"/>
      <c r="AL552" s="11"/>
      <c r="AM552" s="11"/>
      <c r="AN552" s="456"/>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row>
    <row r="553" spans="1:65" ht="12.75" customHeight="1">
      <c r="A553" s="457"/>
      <c r="B553" s="527"/>
      <c r="C553" s="527"/>
      <c r="D553" s="527"/>
      <c r="E553" s="527"/>
      <c r="F553" s="527"/>
      <c r="G553" s="527"/>
      <c r="H553" s="527"/>
      <c r="I553" s="527"/>
      <c r="J553" s="527"/>
      <c r="K553" s="527"/>
      <c r="L553" s="527"/>
      <c r="M553" s="527"/>
      <c r="N553" s="527"/>
      <c r="O553" s="527"/>
      <c r="P553" s="527"/>
      <c r="Q553" s="527"/>
      <c r="R553" s="527"/>
      <c r="S553" s="527"/>
      <c r="T553" s="527"/>
      <c r="U553" s="527"/>
      <c r="V553" s="527"/>
      <c r="W553" s="527"/>
      <c r="X553" s="527"/>
      <c r="Y553" s="527"/>
      <c r="Z553" s="527"/>
      <c r="AA553" s="527"/>
      <c r="AB553" s="527"/>
      <c r="AC553" s="528"/>
      <c r="AD553" s="527"/>
      <c r="AE553" s="412"/>
      <c r="AF553" s="412"/>
      <c r="AG553" s="412"/>
      <c r="AH553" s="412"/>
      <c r="AI553" s="201"/>
      <c r="AJ553" s="201" t="s">
        <v>2188</v>
      </c>
      <c r="AK553" s="902">
        <f>IF((AK320+AK551)&gt;20,20,(AK320+AK551))</f>
        <v>19</v>
      </c>
      <c r="AL553" s="849"/>
      <c r="AM553" s="881"/>
      <c r="AN553" s="456"/>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row>
    <row r="554" spans="1:65" ht="12.75" customHeight="1">
      <c r="A554" s="465"/>
      <c r="B554" s="465"/>
      <c r="C554" s="465"/>
      <c r="D554" s="465"/>
      <c r="E554" s="465"/>
      <c r="F554" s="465"/>
      <c r="G554" s="465"/>
      <c r="H554" s="465"/>
      <c r="I554" s="465"/>
      <c r="J554" s="465"/>
      <c r="K554" s="465"/>
      <c r="L554" s="465"/>
      <c r="M554" s="465"/>
      <c r="N554" s="465"/>
      <c r="O554" s="465"/>
      <c r="P554" s="465"/>
      <c r="Q554" s="465"/>
      <c r="R554" s="465"/>
      <c r="S554" s="465"/>
      <c r="T554" s="465"/>
      <c r="U554" s="465"/>
      <c r="V554" s="465"/>
      <c r="W554" s="465"/>
      <c r="X554" s="465"/>
      <c r="Y554" s="465"/>
      <c r="Z554" s="465"/>
      <c r="AA554" s="465"/>
      <c r="AB554" s="465"/>
      <c r="AC554" s="465"/>
      <c r="AD554" s="465"/>
      <c r="AE554" s="465"/>
      <c r="AF554" s="465"/>
      <c r="AG554" s="465"/>
      <c r="AH554" s="465"/>
      <c r="AI554" s="465"/>
      <c r="AJ554" s="465"/>
      <c r="AK554" s="465"/>
      <c r="AL554" s="465"/>
      <c r="AM554" s="465"/>
      <c r="AN554" s="456"/>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row>
    <row r="555" spans="1:6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56"/>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row>
    <row r="556" spans="1:65" ht="12.75" customHeight="1">
      <c r="A556" s="3" t="s">
        <v>2189</v>
      </c>
      <c r="B556" s="3" t="s">
        <v>2190</v>
      </c>
      <c r="C556" s="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3"/>
      <c r="AD556" s="74"/>
      <c r="AE556" s="1281" t="s">
        <v>1921</v>
      </c>
      <c r="AF556" s="832"/>
      <c r="AG556" s="832"/>
      <c r="AH556" s="832"/>
      <c r="AI556" s="832"/>
      <c r="AJ556" s="832"/>
      <c r="AK556" s="832"/>
      <c r="AL556" s="3"/>
      <c r="AM556" s="3"/>
      <c r="AN556" s="453"/>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row>
    <row r="557" spans="1:65" ht="12.75" customHeight="1">
      <c r="A557" s="3"/>
      <c r="B557" s="3"/>
      <c r="C557" s="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3"/>
      <c r="AD557" s="74"/>
      <c r="AE557" s="91"/>
      <c r="AF557" s="91"/>
      <c r="AG557" s="91"/>
      <c r="AH557" s="91"/>
      <c r="AI557" s="91"/>
      <c r="AJ557" s="91"/>
      <c r="AK557" s="91"/>
      <c r="AL557" s="3"/>
      <c r="AM557" s="3"/>
      <c r="AN557" s="453"/>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row>
    <row r="558" spans="1:65" ht="12.75" customHeight="1">
      <c r="A558" s="70"/>
      <c r="B558" s="73"/>
      <c r="C558" s="1338" t="s">
        <v>2191</v>
      </c>
      <c r="D558" s="832"/>
      <c r="E558" s="832"/>
      <c r="F558" s="832"/>
      <c r="G558" s="832"/>
      <c r="H558" s="832"/>
      <c r="I558" s="832"/>
      <c r="J558" s="832"/>
      <c r="K558" s="832"/>
      <c r="L558" s="832"/>
      <c r="M558" s="832"/>
      <c r="N558" s="832"/>
      <c r="O558" s="832"/>
      <c r="P558" s="832"/>
      <c r="Q558" s="832"/>
      <c r="R558" s="832"/>
      <c r="S558" s="832"/>
      <c r="T558" s="832"/>
      <c r="U558" s="832"/>
      <c r="V558" s="832"/>
      <c r="W558" s="832"/>
      <c r="X558" s="832"/>
      <c r="Y558" s="832"/>
      <c r="Z558" s="832"/>
      <c r="AA558" s="832"/>
      <c r="AB558" s="832"/>
      <c r="AC558" s="832"/>
      <c r="AD558" s="832"/>
      <c r="AE558" s="832"/>
      <c r="AF558" s="832"/>
      <c r="AG558" s="832"/>
      <c r="AH558" s="832"/>
      <c r="AI558" s="832"/>
      <c r="AJ558" s="832"/>
      <c r="AK558" s="70"/>
      <c r="AL558" s="70"/>
      <c r="AM558" s="70"/>
      <c r="AN558" s="456"/>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row>
    <row r="559" spans="1:65" ht="12.75" customHeight="1">
      <c r="A559" s="70"/>
      <c r="B559" s="73"/>
      <c r="C559" s="832"/>
      <c r="D559" s="832"/>
      <c r="E559" s="832"/>
      <c r="F559" s="832"/>
      <c r="G559" s="832"/>
      <c r="H559" s="832"/>
      <c r="I559" s="832"/>
      <c r="J559" s="832"/>
      <c r="K559" s="832"/>
      <c r="L559" s="832"/>
      <c r="M559" s="832"/>
      <c r="N559" s="832"/>
      <c r="O559" s="832"/>
      <c r="P559" s="832"/>
      <c r="Q559" s="832"/>
      <c r="R559" s="832"/>
      <c r="S559" s="832"/>
      <c r="T559" s="832"/>
      <c r="U559" s="832"/>
      <c r="V559" s="832"/>
      <c r="W559" s="832"/>
      <c r="X559" s="832"/>
      <c r="Y559" s="832"/>
      <c r="Z559" s="832"/>
      <c r="AA559" s="832"/>
      <c r="AB559" s="832"/>
      <c r="AC559" s="832"/>
      <c r="AD559" s="832"/>
      <c r="AE559" s="832"/>
      <c r="AF559" s="832"/>
      <c r="AG559" s="832"/>
      <c r="AH559" s="832"/>
      <c r="AI559" s="832"/>
      <c r="AJ559" s="832"/>
      <c r="AK559" s="70"/>
      <c r="AL559" s="70"/>
      <c r="AM559" s="70"/>
      <c r="AN559" s="456"/>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row>
    <row r="560" spans="1:65" ht="12.75" customHeight="1">
      <c r="A560" s="70"/>
      <c r="B560" s="73"/>
      <c r="C560" s="832"/>
      <c r="D560" s="832"/>
      <c r="E560" s="832"/>
      <c r="F560" s="832"/>
      <c r="G560" s="832"/>
      <c r="H560" s="832"/>
      <c r="I560" s="832"/>
      <c r="J560" s="832"/>
      <c r="K560" s="832"/>
      <c r="L560" s="832"/>
      <c r="M560" s="832"/>
      <c r="N560" s="832"/>
      <c r="O560" s="832"/>
      <c r="P560" s="832"/>
      <c r="Q560" s="832"/>
      <c r="R560" s="832"/>
      <c r="S560" s="832"/>
      <c r="T560" s="832"/>
      <c r="U560" s="832"/>
      <c r="V560" s="832"/>
      <c r="W560" s="832"/>
      <c r="X560" s="832"/>
      <c r="Y560" s="832"/>
      <c r="Z560" s="832"/>
      <c r="AA560" s="832"/>
      <c r="AB560" s="832"/>
      <c r="AC560" s="832"/>
      <c r="AD560" s="832"/>
      <c r="AE560" s="832"/>
      <c r="AF560" s="832"/>
      <c r="AG560" s="832"/>
      <c r="AH560" s="832"/>
      <c r="AI560" s="832"/>
      <c r="AJ560" s="832"/>
      <c r="AK560" s="70"/>
      <c r="AL560" s="70"/>
      <c r="AM560" s="70"/>
      <c r="AN560" s="456"/>
      <c r="AO560" s="74"/>
      <c r="AP560" s="74"/>
      <c r="AQ560" s="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row>
    <row r="561" spans="1:65" ht="12.75" customHeight="1">
      <c r="A561" s="70"/>
      <c r="B561" s="73"/>
      <c r="C561" s="832"/>
      <c r="D561" s="832"/>
      <c r="E561" s="832"/>
      <c r="F561" s="832"/>
      <c r="G561" s="832"/>
      <c r="H561" s="832"/>
      <c r="I561" s="832"/>
      <c r="J561" s="832"/>
      <c r="K561" s="832"/>
      <c r="L561" s="832"/>
      <c r="M561" s="832"/>
      <c r="N561" s="832"/>
      <c r="O561" s="832"/>
      <c r="P561" s="832"/>
      <c r="Q561" s="832"/>
      <c r="R561" s="832"/>
      <c r="S561" s="832"/>
      <c r="T561" s="832"/>
      <c r="U561" s="832"/>
      <c r="V561" s="832"/>
      <c r="W561" s="832"/>
      <c r="X561" s="832"/>
      <c r="Y561" s="832"/>
      <c r="Z561" s="832"/>
      <c r="AA561" s="832"/>
      <c r="AB561" s="832"/>
      <c r="AC561" s="832"/>
      <c r="AD561" s="832"/>
      <c r="AE561" s="832"/>
      <c r="AF561" s="832"/>
      <c r="AG561" s="832"/>
      <c r="AH561" s="832"/>
      <c r="AI561" s="832"/>
      <c r="AJ561" s="832"/>
      <c r="AK561" s="70"/>
      <c r="AL561" s="70"/>
      <c r="AM561" s="70"/>
      <c r="AN561" s="456"/>
      <c r="AO561" s="74"/>
      <c r="AP561" s="74"/>
      <c r="AQ561" s="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row>
    <row r="562" spans="1:65" ht="12" customHeight="1">
      <c r="A562" s="70"/>
      <c r="B562" s="73"/>
      <c r="C562" s="832"/>
      <c r="D562" s="832"/>
      <c r="E562" s="832"/>
      <c r="F562" s="832"/>
      <c r="G562" s="832"/>
      <c r="H562" s="832"/>
      <c r="I562" s="832"/>
      <c r="J562" s="832"/>
      <c r="K562" s="832"/>
      <c r="L562" s="832"/>
      <c r="M562" s="832"/>
      <c r="N562" s="832"/>
      <c r="O562" s="832"/>
      <c r="P562" s="832"/>
      <c r="Q562" s="832"/>
      <c r="R562" s="832"/>
      <c r="S562" s="832"/>
      <c r="T562" s="832"/>
      <c r="U562" s="832"/>
      <c r="V562" s="832"/>
      <c r="W562" s="832"/>
      <c r="X562" s="832"/>
      <c r="Y562" s="832"/>
      <c r="Z562" s="832"/>
      <c r="AA562" s="832"/>
      <c r="AB562" s="832"/>
      <c r="AC562" s="832"/>
      <c r="AD562" s="832"/>
      <c r="AE562" s="832"/>
      <c r="AF562" s="832"/>
      <c r="AG562" s="832"/>
      <c r="AH562" s="832"/>
      <c r="AI562" s="832"/>
      <c r="AJ562" s="832"/>
      <c r="AK562" s="70"/>
      <c r="AL562" s="70"/>
      <c r="AM562" s="70"/>
      <c r="AN562" s="456"/>
      <c r="AO562" s="74"/>
      <c r="AP562" s="74"/>
      <c r="AQ562" s="4"/>
      <c r="AR562" s="4"/>
      <c r="AS562" s="74"/>
      <c r="AT562" s="74"/>
      <c r="AU562" s="74"/>
      <c r="AV562" s="74"/>
      <c r="AW562" s="74"/>
      <c r="AX562" s="74"/>
      <c r="AY562" s="74"/>
      <c r="AZ562" s="74"/>
      <c r="BA562" s="74"/>
      <c r="BB562" s="74"/>
      <c r="BC562" s="74"/>
      <c r="BD562" s="74"/>
      <c r="BE562" s="74"/>
      <c r="BF562" s="74"/>
      <c r="BG562" s="74"/>
      <c r="BH562" s="74"/>
      <c r="BI562" s="74"/>
      <c r="BJ562" s="74"/>
      <c r="BK562" s="74"/>
      <c r="BL562" s="74"/>
      <c r="BM562" s="74"/>
    </row>
    <row r="563" spans="1:65" ht="24.75" customHeight="1">
      <c r="A563" s="70"/>
      <c r="B563" s="73"/>
      <c r="C563" s="1338" t="s">
        <v>2192</v>
      </c>
      <c r="D563" s="832"/>
      <c r="E563" s="832"/>
      <c r="F563" s="832"/>
      <c r="G563" s="832"/>
      <c r="H563" s="832"/>
      <c r="I563" s="832"/>
      <c r="J563" s="832"/>
      <c r="K563" s="832"/>
      <c r="L563" s="832"/>
      <c r="M563" s="832"/>
      <c r="N563" s="832"/>
      <c r="O563" s="832"/>
      <c r="P563" s="832"/>
      <c r="Q563" s="832"/>
      <c r="R563" s="832"/>
      <c r="S563" s="832"/>
      <c r="T563" s="832"/>
      <c r="U563" s="832"/>
      <c r="V563" s="832"/>
      <c r="W563" s="832"/>
      <c r="X563" s="832"/>
      <c r="Y563" s="832"/>
      <c r="Z563" s="832"/>
      <c r="AA563" s="832"/>
      <c r="AB563" s="832"/>
      <c r="AC563" s="832"/>
      <c r="AD563" s="832"/>
      <c r="AE563" s="832"/>
      <c r="AF563" s="832"/>
      <c r="AG563" s="832"/>
      <c r="AH563" s="832"/>
      <c r="AI563" s="832"/>
      <c r="AJ563" s="832"/>
      <c r="AK563" s="70"/>
      <c r="AL563" s="70"/>
      <c r="AM563" s="70"/>
      <c r="AN563" s="456"/>
      <c r="AO563" s="74"/>
      <c r="AP563" s="74"/>
      <c r="AQ563" s="4"/>
      <c r="AR563" s="4"/>
      <c r="AS563" s="74"/>
      <c r="AT563" s="74"/>
      <c r="AU563" s="74"/>
      <c r="AV563" s="74"/>
      <c r="AW563" s="74"/>
      <c r="AX563" s="74"/>
      <c r="AY563" s="74"/>
      <c r="AZ563" s="74"/>
      <c r="BA563" s="74"/>
      <c r="BB563" s="74"/>
      <c r="BC563" s="74"/>
      <c r="BD563" s="74"/>
      <c r="BE563" s="74"/>
      <c r="BF563" s="74"/>
      <c r="BG563" s="74"/>
      <c r="BH563" s="74"/>
      <c r="BI563" s="74"/>
      <c r="BJ563" s="74"/>
      <c r="BK563" s="74"/>
      <c r="BL563" s="74"/>
      <c r="BM563" s="74"/>
    </row>
    <row r="564" spans="1:65" ht="12" customHeight="1">
      <c r="A564" s="70"/>
      <c r="B564" s="73"/>
      <c r="C564" s="561"/>
      <c r="D564" s="561"/>
      <c r="E564" s="561"/>
      <c r="F564" s="561"/>
      <c r="G564" s="561"/>
      <c r="H564" s="561"/>
      <c r="I564" s="561"/>
      <c r="J564" s="561"/>
      <c r="K564" s="561"/>
      <c r="L564" s="561"/>
      <c r="M564" s="561"/>
      <c r="N564" s="561"/>
      <c r="O564" s="561"/>
      <c r="P564" s="561"/>
      <c r="Q564" s="561"/>
      <c r="R564" s="561"/>
      <c r="S564" s="561"/>
      <c r="T564" s="561"/>
      <c r="U564" s="561"/>
      <c r="V564" s="561"/>
      <c r="W564" s="561"/>
      <c r="X564" s="561"/>
      <c r="Y564" s="561"/>
      <c r="Z564" s="561"/>
      <c r="AA564" s="561"/>
      <c r="AB564" s="561"/>
      <c r="AC564" s="561"/>
      <c r="AD564" s="561"/>
      <c r="AE564" s="561"/>
      <c r="AF564" s="561"/>
      <c r="AG564" s="561"/>
      <c r="AH564" s="561"/>
      <c r="AI564" s="561"/>
      <c r="AJ564" s="561"/>
      <c r="AK564" s="70"/>
      <c r="AL564" s="70"/>
      <c r="AM564" s="70"/>
      <c r="AN564" s="456"/>
      <c r="AO564" s="74"/>
      <c r="AP564" s="74"/>
      <c r="AQ564" s="4"/>
      <c r="AR564" s="4"/>
      <c r="AS564" s="74"/>
      <c r="AT564" s="74"/>
      <c r="AU564" s="74"/>
      <c r="AV564" s="74"/>
      <c r="AW564" s="74"/>
      <c r="AX564" s="74"/>
      <c r="AY564" s="74"/>
      <c r="AZ564" s="74"/>
      <c r="BA564" s="74"/>
      <c r="BB564" s="74"/>
      <c r="BC564" s="74"/>
      <c r="BD564" s="74"/>
      <c r="BE564" s="74"/>
      <c r="BF564" s="74"/>
      <c r="BG564" s="74"/>
      <c r="BH564" s="74"/>
      <c r="BI564" s="74"/>
      <c r="BJ564" s="74"/>
      <c r="BK564" s="74"/>
      <c r="BL564" s="74"/>
      <c r="BM564" s="74"/>
    </row>
    <row r="565" spans="1:65" ht="12.75" customHeight="1">
      <c r="A565" s="70"/>
      <c r="B565" s="73"/>
      <c r="C565" s="1338" t="s">
        <v>2193</v>
      </c>
      <c r="D565" s="832"/>
      <c r="E565" s="832"/>
      <c r="F565" s="832"/>
      <c r="G565" s="832"/>
      <c r="H565" s="832"/>
      <c r="I565" s="832"/>
      <c r="J565" s="832"/>
      <c r="K565" s="832"/>
      <c r="L565" s="832"/>
      <c r="M565" s="832"/>
      <c r="N565" s="832"/>
      <c r="O565" s="832"/>
      <c r="P565" s="832"/>
      <c r="Q565" s="832"/>
      <c r="R565" s="832"/>
      <c r="S565" s="832"/>
      <c r="T565" s="832"/>
      <c r="U565" s="832"/>
      <c r="V565" s="832"/>
      <c r="W565" s="832"/>
      <c r="X565" s="832"/>
      <c r="Y565" s="832"/>
      <c r="Z565" s="832"/>
      <c r="AA565" s="832"/>
      <c r="AB565" s="832"/>
      <c r="AC565" s="832"/>
      <c r="AD565" s="832"/>
      <c r="AE565" s="832"/>
      <c r="AF565" s="832"/>
      <c r="AG565" s="832"/>
      <c r="AH565" s="832"/>
      <c r="AI565" s="832"/>
      <c r="AJ565" s="832"/>
      <c r="AK565" s="70"/>
      <c r="AL565" s="70"/>
      <c r="AM565" s="70"/>
      <c r="AN565" s="456"/>
      <c r="AO565" s="74"/>
      <c r="AP565" s="74"/>
      <c r="AQ565" s="4"/>
      <c r="AR565" s="4"/>
      <c r="AS565" s="74"/>
      <c r="AT565" s="74"/>
      <c r="AU565" s="74"/>
      <c r="AV565" s="74"/>
      <c r="AW565" s="74"/>
      <c r="AX565" s="74"/>
      <c r="AY565" s="74"/>
      <c r="AZ565" s="74"/>
      <c r="BA565" s="74"/>
      <c r="BB565" s="74"/>
      <c r="BC565" s="74"/>
      <c r="BD565" s="74"/>
      <c r="BE565" s="74"/>
      <c r="BF565" s="74"/>
      <c r="BG565" s="74"/>
      <c r="BH565" s="74"/>
      <c r="BI565" s="74"/>
      <c r="BJ565" s="74"/>
      <c r="BK565" s="74"/>
      <c r="BL565" s="74"/>
      <c r="BM565" s="74"/>
    </row>
    <row r="566" spans="1:65" ht="30" customHeight="1">
      <c r="A566" s="70"/>
      <c r="B566" s="73"/>
      <c r="C566" s="832"/>
      <c r="D566" s="832"/>
      <c r="E566" s="832"/>
      <c r="F566" s="832"/>
      <c r="G566" s="832"/>
      <c r="H566" s="832"/>
      <c r="I566" s="832"/>
      <c r="J566" s="832"/>
      <c r="K566" s="832"/>
      <c r="L566" s="832"/>
      <c r="M566" s="832"/>
      <c r="N566" s="832"/>
      <c r="O566" s="832"/>
      <c r="P566" s="832"/>
      <c r="Q566" s="832"/>
      <c r="R566" s="832"/>
      <c r="S566" s="832"/>
      <c r="T566" s="832"/>
      <c r="U566" s="832"/>
      <c r="V566" s="832"/>
      <c r="W566" s="832"/>
      <c r="X566" s="832"/>
      <c r="Y566" s="832"/>
      <c r="Z566" s="832"/>
      <c r="AA566" s="832"/>
      <c r="AB566" s="832"/>
      <c r="AC566" s="832"/>
      <c r="AD566" s="832"/>
      <c r="AE566" s="832"/>
      <c r="AF566" s="832"/>
      <c r="AG566" s="832"/>
      <c r="AH566" s="832"/>
      <c r="AI566" s="832"/>
      <c r="AJ566" s="832"/>
      <c r="AK566" s="70"/>
      <c r="AL566" s="70"/>
      <c r="AM566" s="70"/>
      <c r="AN566" s="456"/>
      <c r="AO566" s="74"/>
      <c r="AP566" s="74"/>
      <c r="AQ566" s="74"/>
      <c r="AR566" s="4"/>
      <c r="AS566" s="74"/>
      <c r="AT566" s="74"/>
      <c r="AU566" s="74"/>
      <c r="AV566" s="74"/>
      <c r="AW566" s="74"/>
      <c r="AX566" s="74"/>
      <c r="AY566" s="74"/>
      <c r="AZ566" s="74"/>
      <c r="BA566" s="74"/>
      <c r="BB566" s="74"/>
      <c r="BC566" s="74"/>
      <c r="BD566" s="74"/>
      <c r="BE566" s="74"/>
      <c r="BF566" s="74"/>
      <c r="BG566" s="74"/>
      <c r="BH566" s="74"/>
      <c r="BI566" s="74"/>
      <c r="BJ566" s="74"/>
      <c r="BK566" s="74"/>
      <c r="BL566" s="74"/>
      <c r="BM566" s="74"/>
    </row>
    <row r="567" spans="1:65" ht="12.75" customHeight="1">
      <c r="A567" s="70"/>
      <c r="B567" s="73"/>
      <c r="C567" s="832"/>
      <c r="D567" s="832"/>
      <c r="E567" s="832"/>
      <c r="F567" s="832"/>
      <c r="G567" s="832"/>
      <c r="H567" s="832"/>
      <c r="I567" s="832"/>
      <c r="J567" s="832"/>
      <c r="K567" s="832"/>
      <c r="L567" s="832"/>
      <c r="M567" s="832"/>
      <c r="N567" s="832"/>
      <c r="O567" s="832"/>
      <c r="P567" s="832"/>
      <c r="Q567" s="832"/>
      <c r="R567" s="832"/>
      <c r="S567" s="832"/>
      <c r="T567" s="832"/>
      <c r="U567" s="832"/>
      <c r="V567" s="832"/>
      <c r="W567" s="832"/>
      <c r="X567" s="832"/>
      <c r="Y567" s="832"/>
      <c r="Z567" s="832"/>
      <c r="AA567" s="832"/>
      <c r="AB567" s="832"/>
      <c r="AC567" s="832"/>
      <c r="AD567" s="832"/>
      <c r="AE567" s="832"/>
      <c r="AF567" s="832"/>
      <c r="AG567" s="832"/>
      <c r="AH567" s="832"/>
      <c r="AI567" s="832"/>
      <c r="AJ567" s="832"/>
      <c r="AK567" s="70"/>
      <c r="AL567" s="70"/>
      <c r="AM567" s="70"/>
      <c r="AN567" s="456"/>
      <c r="AO567" s="74"/>
      <c r="AP567" s="74"/>
      <c r="AQ567" s="74"/>
      <c r="AR567" s="4"/>
      <c r="AS567" s="74"/>
      <c r="AT567" s="74"/>
      <c r="AU567" s="74"/>
      <c r="AV567" s="74"/>
      <c r="AW567" s="74"/>
      <c r="AX567" s="74"/>
      <c r="AY567" s="74"/>
      <c r="AZ567" s="74"/>
      <c r="BA567" s="74"/>
      <c r="BB567" s="74"/>
      <c r="BC567" s="74"/>
      <c r="BD567" s="74"/>
      <c r="BE567" s="74"/>
      <c r="BF567" s="74"/>
      <c r="BG567" s="74"/>
      <c r="BH567" s="74"/>
      <c r="BI567" s="74"/>
      <c r="BJ567" s="74"/>
      <c r="BK567" s="74"/>
      <c r="BL567" s="74"/>
      <c r="BM567" s="74"/>
    </row>
    <row r="568" spans="1:65" ht="12.75" customHeight="1">
      <c r="A568" s="70"/>
      <c r="B568" s="73"/>
      <c r="C568" s="1338" t="s">
        <v>2194</v>
      </c>
      <c r="D568" s="832"/>
      <c r="E568" s="832"/>
      <c r="F568" s="832"/>
      <c r="G568" s="832"/>
      <c r="H568" s="832"/>
      <c r="I568" s="832"/>
      <c r="J568" s="832"/>
      <c r="K568" s="832"/>
      <c r="L568" s="832"/>
      <c r="M568" s="832"/>
      <c r="N568" s="832"/>
      <c r="O568" s="832"/>
      <c r="P568" s="832"/>
      <c r="Q568" s="832"/>
      <c r="R568" s="832"/>
      <c r="S568" s="832"/>
      <c r="T568" s="832"/>
      <c r="U568" s="832"/>
      <c r="V568" s="832"/>
      <c r="W568" s="832"/>
      <c r="X568" s="832"/>
      <c r="Y568" s="832"/>
      <c r="Z568" s="832"/>
      <c r="AA568" s="832"/>
      <c r="AB568" s="832"/>
      <c r="AC568" s="832"/>
      <c r="AD568" s="832"/>
      <c r="AE568" s="832"/>
      <c r="AF568" s="832"/>
      <c r="AG568" s="832"/>
      <c r="AH568" s="832"/>
      <c r="AI568" s="832"/>
      <c r="AJ568" s="832"/>
      <c r="AK568" s="70"/>
      <c r="AL568" s="822"/>
      <c r="AM568" s="70"/>
      <c r="AN568" s="456"/>
      <c r="AO568" s="74"/>
      <c r="AP568" s="74"/>
      <c r="AQ568" s="4"/>
      <c r="AR568" s="4"/>
      <c r="AS568" s="74"/>
      <c r="AT568" s="74"/>
      <c r="AU568" s="74"/>
      <c r="AV568" s="74"/>
      <c r="AW568" s="74"/>
      <c r="AX568" s="74"/>
      <c r="AY568" s="74"/>
      <c r="AZ568" s="74"/>
      <c r="BA568" s="74"/>
      <c r="BB568" s="74"/>
      <c r="BC568" s="74"/>
      <c r="BD568" s="74"/>
      <c r="BE568" s="74"/>
      <c r="BF568" s="74"/>
      <c r="BG568" s="74"/>
      <c r="BH568" s="74"/>
      <c r="BI568" s="74"/>
      <c r="BJ568" s="74"/>
      <c r="BK568" s="74"/>
      <c r="BL568" s="74"/>
      <c r="BM568" s="74"/>
    </row>
    <row r="569" spans="1:65" ht="12.75" customHeight="1">
      <c r="A569" s="70"/>
      <c r="B569" s="73"/>
      <c r="C569" s="832"/>
      <c r="D569" s="832"/>
      <c r="E569" s="832"/>
      <c r="F569" s="832"/>
      <c r="G569" s="832"/>
      <c r="H569" s="832"/>
      <c r="I569" s="832"/>
      <c r="J569" s="832"/>
      <c r="K569" s="832"/>
      <c r="L569" s="832"/>
      <c r="M569" s="832"/>
      <c r="N569" s="832"/>
      <c r="O569" s="832"/>
      <c r="P569" s="832"/>
      <c r="Q569" s="832"/>
      <c r="R569" s="832"/>
      <c r="S569" s="832"/>
      <c r="T569" s="832"/>
      <c r="U569" s="832"/>
      <c r="V569" s="832"/>
      <c r="W569" s="832"/>
      <c r="X569" s="832"/>
      <c r="Y569" s="832"/>
      <c r="Z569" s="832"/>
      <c r="AA569" s="832"/>
      <c r="AB569" s="832"/>
      <c r="AC569" s="832"/>
      <c r="AD569" s="832"/>
      <c r="AE569" s="832"/>
      <c r="AF569" s="832"/>
      <c r="AG569" s="832"/>
      <c r="AH569" s="832"/>
      <c r="AI569" s="832"/>
      <c r="AJ569" s="832"/>
      <c r="AK569" s="70"/>
      <c r="AL569" s="70"/>
      <c r="AM569" s="70"/>
      <c r="AN569" s="456"/>
      <c r="AO569" s="74"/>
      <c r="AP569" s="74"/>
      <c r="AQ569" s="4"/>
      <c r="AR569" s="4"/>
      <c r="AS569" s="74"/>
      <c r="AT569" s="74"/>
      <c r="AU569" s="74"/>
      <c r="AV569" s="74"/>
      <c r="AW569" s="74"/>
      <c r="AX569" s="74"/>
      <c r="AY569" s="74"/>
      <c r="AZ569" s="74"/>
      <c r="BA569" s="74"/>
      <c r="BB569" s="74"/>
      <c r="BC569" s="74"/>
      <c r="BD569" s="74"/>
      <c r="BE569" s="74"/>
      <c r="BF569" s="74"/>
      <c r="BG569" s="74"/>
      <c r="BH569" s="74"/>
      <c r="BI569" s="74"/>
      <c r="BJ569" s="74"/>
      <c r="BK569" s="74"/>
      <c r="BL569" s="74"/>
      <c r="BM569" s="74"/>
    </row>
    <row r="570" spans="1:65" ht="12.75" customHeight="1">
      <c r="A570" s="70"/>
      <c r="B570" s="73"/>
      <c r="C570" s="832"/>
      <c r="D570" s="832"/>
      <c r="E570" s="832"/>
      <c r="F570" s="832"/>
      <c r="G570" s="832"/>
      <c r="H570" s="832"/>
      <c r="I570" s="832"/>
      <c r="J570" s="832"/>
      <c r="K570" s="832"/>
      <c r="L570" s="832"/>
      <c r="M570" s="832"/>
      <c r="N570" s="832"/>
      <c r="O570" s="832"/>
      <c r="P570" s="832"/>
      <c r="Q570" s="832"/>
      <c r="R570" s="832"/>
      <c r="S570" s="832"/>
      <c r="T570" s="832"/>
      <c r="U570" s="832"/>
      <c r="V570" s="832"/>
      <c r="W570" s="832"/>
      <c r="X570" s="832"/>
      <c r="Y570" s="832"/>
      <c r="Z570" s="832"/>
      <c r="AA570" s="832"/>
      <c r="AB570" s="832"/>
      <c r="AC570" s="832"/>
      <c r="AD570" s="832"/>
      <c r="AE570" s="832"/>
      <c r="AF570" s="832"/>
      <c r="AG570" s="832"/>
      <c r="AH570" s="832"/>
      <c r="AI570" s="832"/>
      <c r="AJ570" s="832"/>
      <c r="AK570" s="70"/>
      <c r="AL570" s="70"/>
      <c r="AM570" s="70"/>
      <c r="AN570" s="456"/>
      <c r="AO570" s="74"/>
      <c r="AP570" s="74"/>
      <c r="AQ570" s="4"/>
      <c r="AR570" s="4"/>
      <c r="AS570" s="74"/>
      <c r="AT570" s="74"/>
      <c r="AU570" s="74"/>
      <c r="AV570" s="74"/>
      <c r="AW570" s="74"/>
      <c r="AX570" s="74"/>
      <c r="AY570" s="74"/>
      <c r="AZ570" s="74"/>
      <c r="BA570" s="74"/>
      <c r="BB570" s="74"/>
      <c r="BC570" s="74"/>
      <c r="BD570" s="74"/>
      <c r="BE570" s="74"/>
      <c r="BF570" s="74"/>
      <c r="BG570" s="74"/>
      <c r="BH570" s="74"/>
      <c r="BI570" s="74"/>
      <c r="BJ570" s="74"/>
      <c r="BK570" s="74"/>
      <c r="BL570" s="74"/>
      <c r="BM570" s="74"/>
    </row>
    <row r="571" spans="1:65" ht="12.75" customHeight="1">
      <c r="A571" s="70"/>
      <c r="B571" s="73"/>
      <c r="C571" s="832"/>
      <c r="D571" s="832"/>
      <c r="E571" s="832"/>
      <c r="F571" s="832"/>
      <c r="G571" s="832"/>
      <c r="H571" s="832"/>
      <c r="I571" s="832"/>
      <c r="J571" s="832"/>
      <c r="K571" s="832"/>
      <c r="L571" s="832"/>
      <c r="M571" s="832"/>
      <c r="N571" s="832"/>
      <c r="O571" s="832"/>
      <c r="P571" s="832"/>
      <c r="Q571" s="832"/>
      <c r="R571" s="832"/>
      <c r="S571" s="832"/>
      <c r="T571" s="832"/>
      <c r="U571" s="832"/>
      <c r="V571" s="832"/>
      <c r="W571" s="832"/>
      <c r="X571" s="832"/>
      <c r="Y571" s="832"/>
      <c r="Z571" s="832"/>
      <c r="AA571" s="832"/>
      <c r="AB571" s="832"/>
      <c r="AC571" s="832"/>
      <c r="AD571" s="832"/>
      <c r="AE571" s="832"/>
      <c r="AF571" s="832"/>
      <c r="AG571" s="832"/>
      <c r="AH571" s="832"/>
      <c r="AI571" s="832"/>
      <c r="AJ571" s="832"/>
      <c r="AK571" s="70"/>
      <c r="AL571" s="70"/>
      <c r="AM571" s="70"/>
      <c r="AN571" s="456"/>
      <c r="AO571" s="562"/>
      <c r="AP571" s="562"/>
      <c r="AQ571" s="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row>
    <row r="572" spans="1:65" ht="11.25" customHeight="1">
      <c r="A572" s="70"/>
      <c r="B572" s="73"/>
      <c r="C572" s="832"/>
      <c r="D572" s="832"/>
      <c r="E572" s="832"/>
      <c r="F572" s="832"/>
      <c r="G572" s="832"/>
      <c r="H572" s="832"/>
      <c r="I572" s="832"/>
      <c r="J572" s="832"/>
      <c r="K572" s="832"/>
      <c r="L572" s="832"/>
      <c r="M572" s="832"/>
      <c r="N572" s="832"/>
      <c r="O572" s="832"/>
      <c r="P572" s="832"/>
      <c r="Q572" s="832"/>
      <c r="R572" s="832"/>
      <c r="S572" s="832"/>
      <c r="T572" s="832"/>
      <c r="U572" s="832"/>
      <c r="V572" s="832"/>
      <c r="W572" s="832"/>
      <c r="X572" s="832"/>
      <c r="Y572" s="832"/>
      <c r="Z572" s="832"/>
      <c r="AA572" s="832"/>
      <c r="AB572" s="832"/>
      <c r="AC572" s="832"/>
      <c r="AD572" s="832"/>
      <c r="AE572" s="832"/>
      <c r="AF572" s="832"/>
      <c r="AG572" s="832"/>
      <c r="AH572" s="832"/>
      <c r="AI572" s="832"/>
      <c r="AJ572" s="832"/>
      <c r="AK572" s="70"/>
      <c r="AL572" s="70"/>
      <c r="AM572" s="70"/>
      <c r="AN572" s="456"/>
      <c r="AO572" s="563" t="s">
        <v>17</v>
      </c>
      <c r="AP572" s="98">
        <f>IF(C596="Yes",5,0)</f>
        <v>5</v>
      </c>
      <c r="AQ572" s="74"/>
      <c r="AR572" s="74"/>
      <c r="AS572" s="3" t="s">
        <v>2195</v>
      </c>
      <c r="AT572" s="74"/>
      <c r="AU572" s="74"/>
      <c r="AV572" s="74"/>
      <c r="AW572" s="74"/>
      <c r="AX572" s="74"/>
      <c r="AY572" s="74"/>
      <c r="AZ572" s="74"/>
      <c r="BA572" s="74"/>
      <c r="BB572" s="74"/>
      <c r="BC572" s="74"/>
      <c r="BD572" s="74"/>
      <c r="BE572" s="74"/>
      <c r="BF572" s="74"/>
      <c r="BG572" s="74"/>
      <c r="BH572" s="74"/>
      <c r="BI572" s="74"/>
      <c r="BJ572" s="74"/>
      <c r="BK572" s="74"/>
      <c r="BL572" s="74"/>
      <c r="BM572" s="74"/>
    </row>
    <row r="573" spans="1:65" ht="12.75" customHeight="1">
      <c r="A573" s="70"/>
      <c r="B573" s="73"/>
      <c r="C573" s="832"/>
      <c r="D573" s="832"/>
      <c r="E573" s="832"/>
      <c r="F573" s="832"/>
      <c r="G573" s="832"/>
      <c r="H573" s="832"/>
      <c r="I573" s="832"/>
      <c r="J573" s="832"/>
      <c r="K573" s="832"/>
      <c r="L573" s="832"/>
      <c r="M573" s="832"/>
      <c r="N573" s="832"/>
      <c r="O573" s="832"/>
      <c r="P573" s="832"/>
      <c r="Q573" s="832"/>
      <c r="R573" s="832"/>
      <c r="S573" s="832"/>
      <c r="T573" s="832"/>
      <c r="U573" s="832"/>
      <c r="V573" s="832"/>
      <c r="W573" s="832"/>
      <c r="X573" s="832"/>
      <c r="Y573" s="832"/>
      <c r="Z573" s="832"/>
      <c r="AA573" s="832"/>
      <c r="AB573" s="832"/>
      <c r="AC573" s="832"/>
      <c r="AD573" s="832"/>
      <c r="AE573" s="832"/>
      <c r="AF573" s="832"/>
      <c r="AG573" s="832"/>
      <c r="AH573" s="832"/>
      <c r="AI573" s="832"/>
      <c r="AJ573" s="832"/>
      <c r="AK573" s="70"/>
      <c r="AL573" s="70"/>
      <c r="AM573" s="70"/>
      <c r="AN573" s="456"/>
      <c r="AO573" s="563" t="s">
        <v>30</v>
      </c>
      <c r="AP573" s="98">
        <f>IF(C604="Yes",5,0)</f>
        <v>0</v>
      </c>
      <c r="AQ573" s="74"/>
      <c r="AR573" s="74"/>
      <c r="AS573" s="903">
        <f>IF(AQ581=0,AQ590,AQ581)</f>
        <v>5</v>
      </c>
      <c r="AT573" s="881"/>
      <c r="AU573" s="74"/>
      <c r="AV573" s="74"/>
      <c r="AW573" s="74"/>
      <c r="AX573" s="74"/>
      <c r="AY573" s="74"/>
      <c r="AZ573" s="74"/>
      <c r="BA573" s="74"/>
      <c r="BB573" s="74"/>
      <c r="BC573" s="74"/>
      <c r="BD573" s="74"/>
      <c r="BE573" s="74"/>
      <c r="BF573" s="74"/>
      <c r="BG573" s="74"/>
      <c r="BH573" s="74"/>
      <c r="BI573" s="74"/>
      <c r="BJ573" s="74"/>
      <c r="BK573" s="74"/>
      <c r="BL573" s="74"/>
      <c r="BM573" s="74"/>
    </row>
    <row r="574" spans="1:65" ht="12.75" customHeight="1">
      <c r="A574" s="70"/>
      <c r="B574" s="73"/>
      <c r="C574" s="832"/>
      <c r="D574" s="832"/>
      <c r="E574" s="832"/>
      <c r="F574" s="832"/>
      <c r="G574" s="832"/>
      <c r="H574" s="832"/>
      <c r="I574" s="832"/>
      <c r="J574" s="832"/>
      <c r="K574" s="832"/>
      <c r="L574" s="832"/>
      <c r="M574" s="832"/>
      <c r="N574" s="832"/>
      <c r="O574" s="832"/>
      <c r="P574" s="832"/>
      <c r="Q574" s="832"/>
      <c r="R574" s="832"/>
      <c r="S574" s="832"/>
      <c r="T574" s="832"/>
      <c r="U574" s="832"/>
      <c r="V574" s="832"/>
      <c r="W574" s="832"/>
      <c r="X574" s="832"/>
      <c r="Y574" s="832"/>
      <c r="Z574" s="832"/>
      <c r="AA574" s="832"/>
      <c r="AB574" s="832"/>
      <c r="AC574" s="832"/>
      <c r="AD574" s="832"/>
      <c r="AE574" s="832"/>
      <c r="AF574" s="832"/>
      <c r="AG574" s="832"/>
      <c r="AH574" s="832"/>
      <c r="AI574" s="832"/>
      <c r="AJ574" s="832"/>
      <c r="AK574" s="70"/>
      <c r="AL574" s="70"/>
      <c r="AM574" s="70"/>
      <c r="AN574" s="456"/>
      <c r="AO574" s="563" t="s">
        <v>38</v>
      </c>
      <c r="AP574" s="98">
        <f>IF(C612="Yes",7,0)</f>
        <v>0</v>
      </c>
      <c r="AQ574" s="74"/>
      <c r="AR574" s="74"/>
      <c r="AS574" s="3" t="s">
        <v>2196</v>
      </c>
      <c r="AT574" s="74"/>
      <c r="AU574" s="74"/>
      <c r="AV574" s="74"/>
      <c r="AW574" s="74"/>
      <c r="AX574" s="74"/>
      <c r="AY574" s="74"/>
      <c r="AZ574" s="74"/>
      <c r="BA574" s="74"/>
      <c r="BB574" s="74"/>
      <c r="BC574" s="74"/>
      <c r="BD574" s="74"/>
      <c r="BE574" s="74"/>
      <c r="BF574" s="74"/>
      <c r="BG574" s="74"/>
      <c r="BH574" s="74"/>
      <c r="BI574" s="74"/>
      <c r="BJ574" s="74"/>
      <c r="BK574" s="74"/>
      <c r="BL574" s="74"/>
      <c r="BM574" s="74"/>
    </row>
    <row r="575" spans="1:65" ht="12.75" customHeight="1">
      <c r="A575" s="70"/>
      <c r="B575" s="73"/>
      <c r="C575" s="832"/>
      <c r="D575" s="832"/>
      <c r="E575" s="832"/>
      <c r="F575" s="832"/>
      <c r="G575" s="832"/>
      <c r="H575" s="832"/>
      <c r="I575" s="832"/>
      <c r="J575" s="832"/>
      <c r="K575" s="832"/>
      <c r="L575" s="832"/>
      <c r="M575" s="832"/>
      <c r="N575" s="832"/>
      <c r="O575" s="832"/>
      <c r="P575" s="832"/>
      <c r="Q575" s="832"/>
      <c r="R575" s="832"/>
      <c r="S575" s="832"/>
      <c r="T575" s="832"/>
      <c r="U575" s="832"/>
      <c r="V575" s="832"/>
      <c r="W575" s="832"/>
      <c r="X575" s="832"/>
      <c r="Y575" s="832"/>
      <c r="Z575" s="832"/>
      <c r="AA575" s="832"/>
      <c r="AB575" s="832"/>
      <c r="AC575" s="832"/>
      <c r="AD575" s="832"/>
      <c r="AE575" s="832"/>
      <c r="AF575" s="832"/>
      <c r="AG575" s="832"/>
      <c r="AH575" s="832"/>
      <c r="AI575" s="832"/>
      <c r="AJ575" s="832"/>
      <c r="AK575" s="70"/>
      <c r="AL575" s="70"/>
      <c r="AM575" s="70"/>
      <c r="AN575" s="456"/>
      <c r="AO575" s="456"/>
      <c r="AP575" s="98">
        <f>IF(C614="Yes",5,0)</f>
        <v>0</v>
      </c>
      <c r="AQ575" s="74"/>
      <c r="AR575" s="74"/>
      <c r="AS575" s="903">
        <f>IF(AND(AQ581&gt;0,AQ590&gt;0),(AQ581+AQ590)/2,0)</f>
        <v>10</v>
      </c>
      <c r="AT575" s="881"/>
      <c r="AU575" s="74"/>
      <c r="AV575" s="74"/>
      <c r="AW575" s="74"/>
      <c r="AX575" s="74"/>
      <c r="AY575" s="74"/>
      <c r="AZ575" s="74"/>
      <c r="BA575" s="74"/>
      <c r="BB575" s="74"/>
      <c r="BC575" s="74"/>
      <c r="BD575" s="74"/>
      <c r="BE575" s="74"/>
      <c r="BF575" s="74"/>
      <c r="BG575" s="74"/>
      <c r="BH575" s="74"/>
      <c r="BI575" s="74"/>
      <c r="BJ575" s="74"/>
      <c r="BK575" s="74"/>
      <c r="BL575" s="74"/>
      <c r="BM575" s="74"/>
    </row>
    <row r="576" spans="1:65" ht="12.75" customHeight="1">
      <c r="A576" s="70"/>
      <c r="B576" s="73"/>
      <c r="C576" s="832"/>
      <c r="D576" s="832"/>
      <c r="E576" s="832"/>
      <c r="F576" s="832"/>
      <c r="G576" s="832"/>
      <c r="H576" s="832"/>
      <c r="I576" s="832"/>
      <c r="J576" s="832"/>
      <c r="K576" s="832"/>
      <c r="L576" s="832"/>
      <c r="M576" s="832"/>
      <c r="N576" s="832"/>
      <c r="O576" s="832"/>
      <c r="P576" s="832"/>
      <c r="Q576" s="832"/>
      <c r="R576" s="832"/>
      <c r="S576" s="832"/>
      <c r="T576" s="832"/>
      <c r="U576" s="832"/>
      <c r="V576" s="832"/>
      <c r="W576" s="832"/>
      <c r="X576" s="832"/>
      <c r="Y576" s="832"/>
      <c r="Z576" s="832"/>
      <c r="AA576" s="832"/>
      <c r="AB576" s="832"/>
      <c r="AC576" s="832"/>
      <c r="AD576" s="832"/>
      <c r="AE576" s="832"/>
      <c r="AF576" s="832"/>
      <c r="AG576" s="832"/>
      <c r="AH576" s="832"/>
      <c r="AI576" s="832"/>
      <c r="AJ576" s="832"/>
      <c r="AK576" s="70"/>
      <c r="AL576" s="70"/>
      <c r="AM576" s="70"/>
      <c r="AN576" s="456"/>
      <c r="AO576" s="563" t="s">
        <v>81</v>
      </c>
      <c r="AP576" s="98">
        <f>IF(C622="Yes",5,0)</f>
        <v>0</v>
      </c>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row>
    <row r="577" spans="1:65" ht="12.75" customHeight="1">
      <c r="A577" s="70"/>
      <c r="B577" s="73"/>
      <c r="C577" s="1337" t="s">
        <v>2197</v>
      </c>
      <c r="D577" s="832"/>
      <c r="E577" s="832"/>
      <c r="F577" s="832"/>
      <c r="G577" s="832"/>
      <c r="H577" s="832"/>
      <c r="I577" s="832"/>
      <c r="J577" s="832"/>
      <c r="K577" s="832"/>
      <c r="L577" s="832"/>
      <c r="M577" s="832"/>
      <c r="N577" s="832"/>
      <c r="O577" s="832"/>
      <c r="P577" s="832"/>
      <c r="Q577" s="832"/>
      <c r="R577" s="832"/>
      <c r="S577" s="832"/>
      <c r="T577" s="832"/>
      <c r="U577" s="832"/>
      <c r="V577" s="832"/>
      <c r="W577" s="832"/>
      <c r="X577" s="832"/>
      <c r="Y577" s="832"/>
      <c r="Z577" s="832"/>
      <c r="AA577" s="832"/>
      <c r="AB577" s="832"/>
      <c r="AC577" s="832"/>
      <c r="AD577" s="832"/>
      <c r="AE577" s="832"/>
      <c r="AF577" s="832"/>
      <c r="AG577" s="832"/>
      <c r="AH577" s="832"/>
      <c r="AI577" s="832"/>
      <c r="AJ577" s="832"/>
      <c r="AK577" s="70"/>
      <c r="AL577" s="70"/>
      <c r="AM577" s="70"/>
      <c r="AN577" s="456"/>
      <c r="AO577" s="456"/>
      <c r="AP577" s="98">
        <f>IF(C624="Yes",3,0)</f>
        <v>0</v>
      </c>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row>
    <row r="578" spans="1:65" ht="12.75" customHeight="1">
      <c r="A578" s="70"/>
      <c r="B578" s="73"/>
      <c r="C578" s="832"/>
      <c r="D578" s="832"/>
      <c r="E578" s="832"/>
      <c r="F578" s="832"/>
      <c r="G578" s="832"/>
      <c r="H578" s="832"/>
      <c r="I578" s="832"/>
      <c r="J578" s="832"/>
      <c r="K578" s="832"/>
      <c r="L578" s="832"/>
      <c r="M578" s="832"/>
      <c r="N578" s="832"/>
      <c r="O578" s="832"/>
      <c r="P578" s="832"/>
      <c r="Q578" s="832"/>
      <c r="R578" s="832"/>
      <c r="S578" s="832"/>
      <c r="T578" s="832"/>
      <c r="U578" s="832"/>
      <c r="V578" s="832"/>
      <c r="W578" s="832"/>
      <c r="X578" s="832"/>
      <c r="Y578" s="832"/>
      <c r="Z578" s="832"/>
      <c r="AA578" s="832"/>
      <c r="AB578" s="832"/>
      <c r="AC578" s="832"/>
      <c r="AD578" s="832"/>
      <c r="AE578" s="832"/>
      <c r="AF578" s="832"/>
      <c r="AG578" s="832"/>
      <c r="AH578" s="832"/>
      <c r="AI578" s="832"/>
      <c r="AJ578" s="832"/>
      <c r="AK578" s="70"/>
      <c r="AL578" s="70"/>
      <c r="AM578" s="70"/>
      <c r="AN578" s="456"/>
      <c r="AO578" s="563" t="s">
        <v>85</v>
      </c>
      <c r="AP578" s="98">
        <f>IF(C627="Yes",5,0)</f>
        <v>0</v>
      </c>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row>
    <row r="579" spans="1:65" ht="12.75" customHeight="1">
      <c r="A579" s="70"/>
      <c r="B579" s="73"/>
      <c r="C579" s="832"/>
      <c r="D579" s="832"/>
      <c r="E579" s="832"/>
      <c r="F579" s="832"/>
      <c r="G579" s="832"/>
      <c r="H579" s="832"/>
      <c r="I579" s="832"/>
      <c r="J579" s="832"/>
      <c r="K579" s="832"/>
      <c r="L579" s="832"/>
      <c r="M579" s="832"/>
      <c r="N579" s="832"/>
      <c r="O579" s="832"/>
      <c r="P579" s="832"/>
      <c r="Q579" s="832"/>
      <c r="R579" s="832"/>
      <c r="S579" s="832"/>
      <c r="T579" s="832"/>
      <c r="U579" s="832"/>
      <c r="V579" s="832"/>
      <c r="W579" s="832"/>
      <c r="X579" s="832"/>
      <c r="Y579" s="832"/>
      <c r="Z579" s="832"/>
      <c r="AA579" s="832"/>
      <c r="AB579" s="832"/>
      <c r="AC579" s="832"/>
      <c r="AD579" s="832"/>
      <c r="AE579" s="832"/>
      <c r="AF579" s="832"/>
      <c r="AG579" s="832"/>
      <c r="AH579" s="832"/>
      <c r="AI579" s="832"/>
      <c r="AJ579" s="832"/>
      <c r="AK579" s="70"/>
      <c r="AL579" s="70"/>
      <c r="AM579" s="70"/>
      <c r="AN579" s="456"/>
      <c r="AO579" s="563" t="s">
        <v>1328</v>
      </c>
      <c r="AP579" s="98">
        <f>IF(C636="Yes",5,0)</f>
        <v>0</v>
      </c>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row>
    <row r="580" spans="1:65" ht="11.25" customHeight="1">
      <c r="A580" s="70"/>
      <c r="B580" s="73"/>
      <c r="C580" s="832"/>
      <c r="D580" s="832"/>
      <c r="E580" s="832"/>
      <c r="F580" s="832"/>
      <c r="G580" s="832"/>
      <c r="H580" s="832"/>
      <c r="I580" s="832"/>
      <c r="J580" s="832"/>
      <c r="K580" s="832"/>
      <c r="L580" s="832"/>
      <c r="M580" s="832"/>
      <c r="N580" s="832"/>
      <c r="O580" s="832"/>
      <c r="P580" s="832"/>
      <c r="Q580" s="832"/>
      <c r="R580" s="832"/>
      <c r="S580" s="832"/>
      <c r="T580" s="832"/>
      <c r="U580" s="832"/>
      <c r="V580" s="832"/>
      <c r="W580" s="832"/>
      <c r="X580" s="832"/>
      <c r="Y580" s="832"/>
      <c r="Z580" s="832"/>
      <c r="AA580" s="832"/>
      <c r="AB580" s="832"/>
      <c r="AC580" s="832"/>
      <c r="AD580" s="832"/>
      <c r="AE580" s="832"/>
      <c r="AF580" s="832"/>
      <c r="AG580" s="832"/>
      <c r="AH580" s="832"/>
      <c r="AI580" s="832"/>
      <c r="AJ580" s="832"/>
      <c r="AK580" s="70"/>
      <c r="AL580" s="70"/>
      <c r="AM580" s="70"/>
      <c r="AN580" s="456"/>
      <c r="AO580" s="256"/>
      <c r="AP580" s="100">
        <f>IF(C638="Yes",3,0)</f>
        <v>0</v>
      </c>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row>
    <row r="581" spans="1:65" ht="12" customHeight="1">
      <c r="A581" s="70"/>
      <c r="B581" s="73"/>
      <c r="C581" s="832"/>
      <c r="D581" s="832"/>
      <c r="E581" s="832"/>
      <c r="F581" s="832"/>
      <c r="G581" s="832"/>
      <c r="H581" s="832"/>
      <c r="I581" s="832"/>
      <c r="J581" s="832"/>
      <c r="K581" s="832"/>
      <c r="L581" s="832"/>
      <c r="M581" s="832"/>
      <c r="N581" s="832"/>
      <c r="O581" s="832"/>
      <c r="P581" s="832"/>
      <c r="Q581" s="832"/>
      <c r="R581" s="832"/>
      <c r="S581" s="832"/>
      <c r="T581" s="832"/>
      <c r="U581" s="832"/>
      <c r="V581" s="832"/>
      <c r="W581" s="832"/>
      <c r="X581" s="832"/>
      <c r="Y581" s="832"/>
      <c r="Z581" s="832"/>
      <c r="AA581" s="832"/>
      <c r="AB581" s="832"/>
      <c r="AC581" s="832"/>
      <c r="AD581" s="832"/>
      <c r="AE581" s="832"/>
      <c r="AF581" s="832"/>
      <c r="AG581" s="832"/>
      <c r="AH581" s="832"/>
      <c r="AI581" s="832"/>
      <c r="AJ581" s="832"/>
      <c r="AK581" s="70"/>
      <c r="AL581" s="70"/>
      <c r="AM581" s="70"/>
      <c r="AN581" s="456"/>
      <c r="AO581" s="564" t="s">
        <v>2198</v>
      </c>
      <c r="AP581" s="2">
        <f>SUM(AP572:AP580)</f>
        <v>5</v>
      </c>
      <c r="AQ581" s="1011">
        <f>IF(AP581&gt;0,AP581,0)</f>
        <v>5</v>
      </c>
      <c r="AR581" s="881"/>
      <c r="AS581" s="74"/>
      <c r="AT581" s="74"/>
      <c r="AU581" s="74"/>
      <c r="AV581" s="74"/>
      <c r="AW581" s="74"/>
      <c r="AX581" s="74"/>
      <c r="AY581" s="74"/>
      <c r="AZ581" s="74"/>
      <c r="BA581" s="74"/>
      <c r="BB581" s="74"/>
      <c r="BC581" s="74"/>
      <c r="BD581" s="74"/>
      <c r="BE581" s="74"/>
      <c r="BF581" s="74"/>
      <c r="BG581" s="74"/>
      <c r="BH581" s="74"/>
      <c r="BI581" s="74"/>
      <c r="BJ581" s="74"/>
      <c r="BK581" s="74"/>
      <c r="BL581" s="74"/>
      <c r="BM581" s="74"/>
    </row>
    <row r="582" spans="1:65" ht="12.75" customHeight="1">
      <c r="A582" s="70"/>
      <c r="B582" s="73"/>
      <c r="C582" s="832"/>
      <c r="D582" s="832"/>
      <c r="E582" s="832"/>
      <c r="F582" s="832"/>
      <c r="G582" s="832"/>
      <c r="H582" s="832"/>
      <c r="I582" s="832"/>
      <c r="J582" s="832"/>
      <c r="K582" s="832"/>
      <c r="L582" s="832"/>
      <c r="M582" s="832"/>
      <c r="N582" s="832"/>
      <c r="O582" s="832"/>
      <c r="P582" s="832"/>
      <c r="Q582" s="832"/>
      <c r="R582" s="832"/>
      <c r="S582" s="832"/>
      <c r="T582" s="832"/>
      <c r="U582" s="832"/>
      <c r="V582" s="832"/>
      <c r="W582" s="832"/>
      <c r="X582" s="832"/>
      <c r="Y582" s="832"/>
      <c r="Z582" s="832"/>
      <c r="AA582" s="832"/>
      <c r="AB582" s="832"/>
      <c r="AC582" s="832"/>
      <c r="AD582" s="832"/>
      <c r="AE582" s="832"/>
      <c r="AF582" s="832"/>
      <c r="AG582" s="832"/>
      <c r="AH582" s="832"/>
      <c r="AI582" s="832"/>
      <c r="AJ582" s="832"/>
      <c r="AK582" s="70"/>
      <c r="AL582" s="70"/>
      <c r="AM582" s="70"/>
      <c r="AN582" s="456"/>
      <c r="AO582" s="74"/>
      <c r="AP582" s="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row>
    <row r="583" spans="1:65" ht="12.75" customHeight="1">
      <c r="A583" s="70"/>
      <c r="B583" s="73"/>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c r="AA583" s="565"/>
      <c r="AB583" s="565"/>
      <c r="AC583" s="565"/>
      <c r="AD583" s="565"/>
      <c r="AE583" s="565"/>
      <c r="AF583" s="565"/>
      <c r="AG583" s="565"/>
      <c r="AH583" s="565"/>
      <c r="AI583" s="565"/>
      <c r="AJ583" s="565"/>
      <c r="AK583" s="70"/>
      <c r="AL583" s="70"/>
      <c r="AM583" s="70"/>
      <c r="AN583" s="456"/>
      <c r="AO583" s="563" t="s">
        <v>1329</v>
      </c>
      <c r="AP583" s="98">
        <f>IF(C645="Yes",5,0)</f>
        <v>5</v>
      </c>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row>
    <row r="584" spans="1:65" ht="12.75" customHeight="1">
      <c r="A584" s="70"/>
      <c r="B584" s="73"/>
      <c r="C584" s="1338" t="s">
        <v>2199</v>
      </c>
      <c r="D584" s="832"/>
      <c r="E584" s="832"/>
      <c r="F584" s="832"/>
      <c r="G584" s="832"/>
      <c r="H584" s="832"/>
      <c r="I584" s="832"/>
      <c r="J584" s="832"/>
      <c r="K584" s="832"/>
      <c r="L584" s="832"/>
      <c r="M584" s="832"/>
      <c r="N584" s="832"/>
      <c r="O584" s="832"/>
      <c r="P584" s="832"/>
      <c r="Q584" s="832"/>
      <c r="R584" s="832"/>
      <c r="S584" s="832"/>
      <c r="T584" s="832"/>
      <c r="U584" s="832"/>
      <c r="V584" s="832"/>
      <c r="W584" s="832"/>
      <c r="X584" s="832"/>
      <c r="Y584" s="832"/>
      <c r="Z584" s="832"/>
      <c r="AA584" s="832"/>
      <c r="AB584" s="832"/>
      <c r="AC584" s="832"/>
      <c r="AD584" s="832"/>
      <c r="AE584" s="832"/>
      <c r="AF584" s="832"/>
      <c r="AG584" s="832"/>
      <c r="AH584" s="832"/>
      <c r="AI584" s="832"/>
      <c r="AJ584" s="832"/>
      <c r="AK584" s="70"/>
      <c r="AL584" s="70"/>
      <c r="AM584" s="70"/>
      <c r="AN584" s="456"/>
      <c r="AO584" s="563" t="s">
        <v>1330</v>
      </c>
      <c r="AP584" s="98">
        <f>IF(C657="Yes",5,0)</f>
        <v>5</v>
      </c>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row>
    <row r="585" spans="1:65" ht="12.75" customHeight="1">
      <c r="A585" s="70"/>
      <c r="B585" s="73"/>
      <c r="C585" s="832"/>
      <c r="D585" s="832"/>
      <c r="E585" s="832"/>
      <c r="F585" s="832"/>
      <c r="G585" s="832"/>
      <c r="H585" s="832"/>
      <c r="I585" s="832"/>
      <c r="J585" s="832"/>
      <c r="K585" s="832"/>
      <c r="L585" s="832"/>
      <c r="M585" s="832"/>
      <c r="N585" s="832"/>
      <c r="O585" s="832"/>
      <c r="P585" s="832"/>
      <c r="Q585" s="832"/>
      <c r="R585" s="832"/>
      <c r="S585" s="832"/>
      <c r="T585" s="832"/>
      <c r="U585" s="832"/>
      <c r="V585" s="832"/>
      <c r="W585" s="832"/>
      <c r="X585" s="832"/>
      <c r="Y585" s="832"/>
      <c r="Z585" s="832"/>
      <c r="AA585" s="832"/>
      <c r="AB585" s="832"/>
      <c r="AC585" s="832"/>
      <c r="AD585" s="832"/>
      <c r="AE585" s="832"/>
      <c r="AF585" s="832"/>
      <c r="AG585" s="832"/>
      <c r="AH585" s="832"/>
      <c r="AI585" s="832"/>
      <c r="AJ585" s="832"/>
      <c r="AK585" s="70"/>
      <c r="AL585" s="70"/>
      <c r="AM585" s="70"/>
      <c r="AN585" s="456"/>
      <c r="AO585" s="563" t="s">
        <v>1331</v>
      </c>
      <c r="AP585" s="98">
        <f>IF(C664="Yes",5,0)</f>
        <v>0</v>
      </c>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row>
    <row r="586" spans="1:65" ht="67.5" customHeight="1">
      <c r="A586" s="70"/>
      <c r="B586" s="73"/>
      <c r="C586" s="832"/>
      <c r="D586" s="832"/>
      <c r="E586" s="832"/>
      <c r="F586" s="832"/>
      <c r="G586" s="832"/>
      <c r="H586" s="832"/>
      <c r="I586" s="832"/>
      <c r="J586" s="832"/>
      <c r="K586" s="832"/>
      <c r="L586" s="832"/>
      <c r="M586" s="832"/>
      <c r="N586" s="832"/>
      <c r="O586" s="832"/>
      <c r="P586" s="832"/>
      <c r="Q586" s="832"/>
      <c r="R586" s="832"/>
      <c r="S586" s="832"/>
      <c r="T586" s="832"/>
      <c r="U586" s="832"/>
      <c r="V586" s="832"/>
      <c r="W586" s="832"/>
      <c r="X586" s="832"/>
      <c r="Y586" s="832"/>
      <c r="Z586" s="832"/>
      <c r="AA586" s="832"/>
      <c r="AB586" s="832"/>
      <c r="AC586" s="832"/>
      <c r="AD586" s="832"/>
      <c r="AE586" s="832"/>
      <c r="AF586" s="832"/>
      <c r="AG586" s="832"/>
      <c r="AH586" s="832"/>
      <c r="AI586" s="832"/>
      <c r="AJ586" s="832"/>
      <c r="AK586" s="70"/>
      <c r="AL586" s="70"/>
      <c r="AM586" s="70"/>
      <c r="AN586" s="456"/>
      <c r="AO586" s="563" t="s">
        <v>1332</v>
      </c>
      <c r="AP586" s="566">
        <f>IF(C668="Yes",5,0)</f>
        <v>5</v>
      </c>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row>
    <row r="587" spans="1:65" ht="12" customHeight="1">
      <c r="A587" s="70"/>
      <c r="B587" s="73"/>
      <c r="C587" s="74" t="s">
        <v>2200</v>
      </c>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0"/>
      <c r="AG587" s="70"/>
      <c r="AH587" s="70"/>
      <c r="AI587" s="70"/>
      <c r="AJ587" s="70"/>
      <c r="AK587" s="70"/>
      <c r="AL587" s="70"/>
      <c r="AM587" s="70"/>
      <c r="AN587" s="456"/>
      <c r="AO587" s="563" t="s">
        <v>1333</v>
      </c>
      <c r="AP587" s="98">
        <f>IF(C672="Yes",5,0)</f>
        <v>0</v>
      </c>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row>
    <row r="588" spans="1:65" ht="12.75" customHeight="1">
      <c r="A588" s="70"/>
      <c r="B588" s="73"/>
      <c r="C588" s="567" t="s">
        <v>2201</v>
      </c>
      <c r="D588" s="568"/>
      <c r="E588" s="568"/>
      <c r="F588" s="568"/>
      <c r="G588" s="568"/>
      <c r="H588" s="568"/>
      <c r="I588" s="568"/>
      <c r="J588" s="568"/>
      <c r="K588" s="568"/>
      <c r="L588" s="568"/>
      <c r="M588" s="529"/>
      <c r="N588" s="529"/>
      <c r="O588" s="569"/>
      <c r="P588" s="568"/>
      <c r="Q588" s="568"/>
      <c r="R588" s="529"/>
      <c r="S588" s="529"/>
      <c r="T588" s="568"/>
      <c r="U588" s="1339">
        <f>'Service Amenities Budget'!J10</f>
        <v>83</v>
      </c>
      <c r="V588" s="883"/>
      <c r="W588" s="883"/>
      <c r="X588" s="568"/>
      <c r="Y588" s="568"/>
      <c r="Z588" s="568"/>
      <c r="AA588" s="570"/>
      <c r="AB588" s="571"/>
      <c r="AC588" s="571"/>
      <c r="AD588" s="571"/>
      <c r="AE588" s="70"/>
      <c r="AF588" s="70"/>
      <c r="AG588" s="70"/>
      <c r="AH588" s="70"/>
      <c r="AI588" s="70"/>
      <c r="AJ588" s="70"/>
      <c r="AK588" s="70"/>
      <c r="AL588" s="70"/>
      <c r="AM588" s="70"/>
      <c r="AN588" s="456"/>
      <c r="AO588" s="563" t="s">
        <v>1334</v>
      </c>
      <c r="AP588" s="98">
        <f>IF(C681="Yes",5,0)</f>
        <v>0</v>
      </c>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row>
    <row r="589" spans="1:65" ht="12.75" customHeight="1">
      <c r="A589" s="70"/>
      <c r="B589" s="73"/>
      <c r="C589" s="572" t="s">
        <v>2202</v>
      </c>
      <c r="D589" s="562"/>
      <c r="E589" s="562"/>
      <c r="F589" s="562"/>
      <c r="G589" s="562"/>
      <c r="H589" s="562"/>
      <c r="I589" s="562"/>
      <c r="J589" s="562"/>
      <c r="K589" s="562"/>
      <c r="L589" s="562"/>
      <c r="M589" s="562"/>
      <c r="N589" s="562"/>
      <c r="O589" s="562"/>
      <c r="P589" s="562"/>
      <c r="Q589" s="562"/>
      <c r="R589" s="562"/>
      <c r="S589" s="562"/>
      <c r="T589" s="562"/>
      <c r="U589" s="1340">
        <f>'Service Amenities Budget'!J9</f>
        <v>46</v>
      </c>
      <c r="V589" s="893"/>
      <c r="W589" s="893"/>
      <c r="X589" s="562"/>
      <c r="Y589" s="562"/>
      <c r="Z589" s="562"/>
      <c r="AA589" s="573"/>
      <c r="AB589" s="74"/>
      <c r="AC589" s="574"/>
      <c r="AD589" s="574"/>
      <c r="AE589" s="70"/>
      <c r="AF589" s="70"/>
      <c r="AG589" s="70"/>
      <c r="AH589" s="70"/>
      <c r="AI589" s="70"/>
      <c r="AJ589" s="70"/>
      <c r="AK589" s="70"/>
      <c r="AL589" s="70"/>
      <c r="AM589" s="70"/>
      <c r="AN589" s="456"/>
      <c r="AO589" s="256"/>
      <c r="AP589" s="100"/>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row>
    <row r="590" spans="1:65" ht="12.75" customHeight="1">
      <c r="A590" s="70"/>
      <c r="B590" s="73"/>
      <c r="C590" s="504"/>
      <c r="D590" s="74"/>
      <c r="E590" s="74"/>
      <c r="F590" s="74"/>
      <c r="G590" s="74"/>
      <c r="H590" s="74"/>
      <c r="I590" s="74"/>
      <c r="J590" s="74"/>
      <c r="K590" s="74"/>
      <c r="L590" s="74"/>
      <c r="M590" s="74"/>
      <c r="N590" s="74"/>
      <c r="O590" s="74"/>
      <c r="P590" s="74"/>
      <c r="Q590" s="74"/>
      <c r="R590" s="74"/>
      <c r="S590" s="74"/>
      <c r="T590" s="74"/>
      <c r="U590" s="575"/>
      <c r="V590" s="575"/>
      <c r="W590" s="575"/>
      <c r="X590" s="74"/>
      <c r="Y590" s="74"/>
      <c r="Z590" s="74"/>
      <c r="AA590" s="74"/>
      <c r="AB590" s="74"/>
      <c r="AC590" s="574"/>
      <c r="AD590" s="574"/>
      <c r="AE590" s="70"/>
      <c r="AF590" s="70"/>
      <c r="AG590" s="70"/>
      <c r="AH590" s="70"/>
      <c r="AI590" s="70"/>
      <c r="AJ590" s="70"/>
      <c r="AK590" s="70"/>
      <c r="AL590" s="70"/>
      <c r="AM590" s="70"/>
      <c r="AN590" s="456"/>
      <c r="AO590" s="576" t="s">
        <v>2198</v>
      </c>
      <c r="AP590" s="577">
        <f>SUM(AP583:AP588)</f>
        <v>15</v>
      </c>
      <c r="AQ590" s="1011">
        <f>IF(AP590&gt;0,AP590,0)</f>
        <v>15</v>
      </c>
      <c r="AR590" s="881"/>
      <c r="AS590" s="74"/>
      <c r="AT590" s="74"/>
      <c r="AU590" s="74"/>
      <c r="AV590" s="74"/>
      <c r="AW590" s="74"/>
      <c r="AX590" s="74"/>
      <c r="AY590" s="74"/>
      <c r="AZ590" s="74"/>
      <c r="BA590" s="74"/>
      <c r="BB590" s="74"/>
      <c r="BC590" s="74"/>
      <c r="BD590" s="74"/>
      <c r="BE590" s="74"/>
      <c r="BF590" s="74"/>
      <c r="BG590" s="74"/>
      <c r="BH590" s="74"/>
      <c r="BI590" s="74"/>
      <c r="BJ590" s="74"/>
      <c r="BK590" s="74"/>
      <c r="BL590" s="74"/>
      <c r="BM590" s="74"/>
    </row>
    <row r="591" spans="1:65" ht="12.75" customHeight="1">
      <c r="A591" s="70"/>
      <c r="B591" s="4"/>
      <c r="C591" s="28" t="s">
        <v>2203</v>
      </c>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456"/>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row>
    <row r="592" spans="1:65" ht="12.75" customHeight="1">
      <c r="A592" s="4"/>
      <c r="B592" s="4"/>
      <c r="C592" s="578"/>
      <c r="D592" s="579"/>
      <c r="E592" s="580" t="s">
        <v>1923</v>
      </c>
      <c r="F592" s="1254" t="s">
        <v>2204</v>
      </c>
      <c r="G592" s="1255"/>
      <c r="H592" s="1255"/>
      <c r="I592" s="1255"/>
      <c r="J592" s="1255"/>
      <c r="K592" s="1255"/>
      <c r="L592" s="1255"/>
      <c r="M592" s="1255"/>
      <c r="N592" s="1255"/>
      <c r="O592" s="1255"/>
      <c r="P592" s="1255"/>
      <c r="Q592" s="1255"/>
      <c r="R592" s="1255"/>
      <c r="S592" s="1255"/>
      <c r="T592" s="1255"/>
      <c r="U592" s="1255"/>
      <c r="V592" s="1255"/>
      <c r="W592" s="1255"/>
      <c r="X592" s="1255"/>
      <c r="Y592" s="1255"/>
      <c r="Z592" s="1255"/>
      <c r="AA592" s="1255"/>
      <c r="AB592" s="1255"/>
      <c r="AC592" s="1255"/>
      <c r="AD592" s="1255"/>
      <c r="AE592" s="1255"/>
      <c r="AF592" s="1255"/>
      <c r="AG592" s="582"/>
      <c r="AH592" s="582"/>
      <c r="AI592" s="582"/>
      <c r="AJ592" s="582"/>
      <c r="AK592" s="582"/>
      <c r="AL592" s="583"/>
      <c r="AM592" s="4"/>
      <c r="AN592" s="456"/>
      <c r="AO592" s="74"/>
      <c r="AP592" s="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row>
    <row r="593" spans="1:65" ht="12.75" customHeight="1">
      <c r="A593" s="4"/>
      <c r="B593" s="4"/>
      <c r="C593" s="584"/>
      <c r="D593" s="4"/>
      <c r="E593" s="558"/>
      <c r="F593" s="832"/>
      <c r="G593" s="832"/>
      <c r="H593" s="832"/>
      <c r="I593" s="832"/>
      <c r="J593" s="832"/>
      <c r="K593" s="832"/>
      <c r="L593" s="832"/>
      <c r="M593" s="832"/>
      <c r="N593" s="832"/>
      <c r="O593" s="832"/>
      <c r="P593" s="832"/>
      <c r="Q593" s="832"/>
      <c r="R593" s="832"/>
      <c r="S593" s="832"/>
      <c r="T593" s="832"/>
      <c r="U593" s="832"/>
      <c r="V593" s="832"/>
      <c r="W593" s="832"/>
      <c r="X593" s="832"/>
      <c r="Y593" s="832"/>
      <c r="Z593" s="832"/>
      <c r="AA593" s="832"/>
      <c r="AB593" s="832"/>
      <c r="AC593" s="832"/>
      <c r="AD593" s="832"/>
      <c r="AE593" s="832"/>
      <c r="AF593" s="832"/>
      <c r="AG593" s="3"/>
      <c r="AH593" s="3"/>
      <c r="AI593" s="3"/>
      <c r="AJ593" s="3"/>
      <c r="AK593" s="3"/>
      <c r="AL593" s="585"/>
      <c r="AM593" s="4"/>
      <c r="AN593" s="456"/>
      <c r="AO593" s="74"/>
      <c r="AP593" s="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row>
    <row r="594" spans="1:65" ht="12.75" customHeight="1">
      <c r="A594" s="4"/>
      <c r="B594" s="4"/>
      <c r="C594" s="584"/>
      <c r="D594" s="4"/>
      <c r="E594" s="558"/>
      <c r="F594" s="832"/>
      <c r="G594" s="832"/>
      <c r="H594" s="832"/>
      <c r="I594" s="832"/>
      <c r="J594" s="832"/>
      <c r="K594" s="832"/>
      <c r="L594" s="832"/>
      <c r="M594" s="832"/>
      <c r="N594" s="832"/>
      <c r="O594" s="832"/>
      <c r="P594" s="832"/>
      <c r="Q594" s="832"/>
      <c r="R594" s="832"/>
      <c r="S594" s="832"/>
      <c r="T594" s="832"/>
      <c r="U594" s="832"/>
      <c r="V594" s="832"/>
      <c r="W594" s="832"/>
      <c r="X594" s="832"/>
      <c r="Y594" s="832"/>
      <c r="Z594" s="832"/>
      <c r="AA594" s="832"/>
      <c r="AB594" s="832"/>
      <c r="AC594" s="832"/>
      <c r="AD594" s="832"/>
      <c r="AE594" s="832"/>
      <c r="AF594" s="832"/>
      <c r="AG594" s="3"/>
      <c r="AH594" s="3"/>
      <c r="AI594" s="3"/>
      <c r="AJ594" s="3"/>
      <c r="AK594" s="3"/>
      <c r="AL594" s="585"/>
      <c r="AM594" s="4"/>
      <c r="AN594" s="456"/>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row>
    <row r="595" spans="1:65" ht="12.75" customHeight="1">
      <c r="A595" s="4"/>
      <c r="B595" s="4"/>
      <c r="C595" s="584"/>
      <c r="D595" s="4"/>
      <c r="E595" s="558"/>
      <c r="F595" s="832"/>
      <c r="G595" s="832"/>
      <c r="H595" s="832"/>
      <c r="I595" s="832"/>
      <c r="J595" s="832"/>
      <c r="K595" s="832"/>
      <c r="L595" s="832"/>
      <c r="M595" s="832"/>
      <c r="N595" s="832"/>
      <c r="O595" s="832"/>
      <c r="P595" s="832"/>
      <c r="Q595" s="832"/>
      <c r="R595" s="832"/>
      <c r="S595" s="832"/>
      <c r="T595" s="832"/>
      <c r="U595" s="832"/>
      <c r="V595" s="832"/>
      <c r="W595" s="832"/>
      <c r="X595" s="832"/>
      <c r="Y595" s="832"/>
      <c r="Z595" s="832"/>
      <c r="AA595" s="832"/>
      <c r="AB595" s="832"/>
      <c r="AC595" s="832"/>
      <c r="AD595" s="832"/>
      <c r="AE595" s="832"/>
      <c r="AF595" s="832"/>
      <c r="AG595" s="3"/>
      <c r="AH595" s="3"/>
      <c r="AI595" s="3"/>
      <c r="AJ595" s="3"/>
      <c r="AK595" s="3"/>
      <c r="AL595" s="585"/>
      <c r="AM595" s="4"/>
      <c r="AN595" s="456"/>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row>
    <row r="596" spans="1:65" ht="12.75" customHeight="1">
      <c r="A596" s="4"/>
      <c r="B596" s="4"/>
      <c r="C596" s="1258" t="s">
        <v>864</v>
      </c>
      <c r="D596" s="891"/>
      <c r="E596" s="558"/>
      <c r="F596" s="586" t="s">
        <v>2205</v>
      </c>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4"/>
      <c r="AF596" s="867" t="s">
        <v>2206</v>
      </c>
      <c r="AG596" s="832"/>
      <c r="AH596" s="832"/>
      <c r="AI596" s="832"/>
      <c r="AJ596" s="832"/>
      <c r="AK596" s="832"/>
      <c r="AL596" s="1257"/>
      <c r="AM596" s="587"/>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row>
    <row r="597" spans="1:65" ht="12.75" customHeight="1">
      <c r="A597" s="4"/>
      <c r="B597" s="4"/>
      <c r="C597" s="588"/>
      <c r="D597" s="589"/>
      <c r="E597" s="590"/>
      <c r="F597" s="591"/>
      <c r="G597" s="592"/>
      <c r="H597" s="592"/>
      <c r="I597" s="592"/>
      <c r="J597" s="592"/>
      <c r="K597" s="592"/>
      <c r="L597" s="592"/>
      <c r="M597" s="592"/>
      <c r="N597" s="592"/>
      <c r="O597" s="592"/>
      <c r="P597" s="592"/>
      <c r="Q597" s="592"/>
      <c r="R597" s="592"/>
      <c r="S597" s="592"/>
      <c r="T597" s="592"/>
      <c r="U597" s="592"/>
      <c r="V597" s="592"/>
      <c r="W597" s="592"/>
      <c r="X597" s="592"/>
      <c r="Y597" s="592"/>
      <c r="Z597" s="592"/>
      <c r="AA597" s="592"/>
      <c r="AB597" s="592"/>
      <c r="AC597" s="592"/>
      <c r="AD597" s="592"/>
      <c r="AE597" s="593"/>
      <c r="AF597" s="593"/>
      <c r="AG597" s="593"/>
      <c r="AH597" s="593"/>
      <c r="AI597" s="593"/>
      <c r="AJ597" s="593"/>
      <c r="AK597" s="593"/>
      <c r="AL597" s="594"/>
      <c r="AM597" s="595"/>
      <c r="AN597" s="456"/>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row>
    <row r="598" spans="1:65" ht="12.75" customHeight="1">
      <c r="A598" s="4"/>
      <c r="B598" s="4"/>
      <c r="C598" s="11"/>
      <c r="D598" s="11"/>
      <c r="E598" s="558"/>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29"/>
      <c r="AF598" s="29"/>
      <c r="AG598" s="29"/>
      <c r="AH598" s="29"/>
      <c r="AI598" s="29"/>
      <c r="AJ598" s="29"/>
      <c r="AK598" s="29"/>
      <c r="AL598" s="29"/>
      <c r="AM598" s="4"/>
      <c r="AN598" s="456"/>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row>
    <row r="599" spans="1:65" ht="12.75" customHeight="1">
      <c r="A599" s="4"/>
      <c r="B599" s="4"/>
      <c r="C599" s="578"/>
      <c r="D599" s="579"/>
      <c r="E599" s="580" t="s">
        <v>1926</v>
      </c>
      <c r="F599" s="1254" t="s">
        <v>2207</v>
      </c>
      <c r="G599" s="1255"/>
      <c r="H599" s="1255"/>
      <c r="I599" s="1255"/>
      <c r="J599" s="1255"/>
      <c r="K599" s="1255"/>
      <c r="L599" s="1255"/>
      <c r="M599" s="1255"/>
      <c r="N599" s="1255"/>
      <c r="O599" s="1255"/>
      <c r="P599" s="1255"/>
      <c r="Q599" s="1255"/>
      <c r="R599" s="1255"/>
      <c r="S599" s="1255"/>
      <c r="T599" s="1255"/>
      <c r="U599" s="1255"/>
      <c r="V599" s="1255"/>
      <c r="W599" s="1255"/>
      <c r="X599" s="1255"/>
      <c r="Y599" s="1255"/>
      <c r="Z599" s="1255"/>
      <c r="AA599" s="1255"/>
      <c r="AB599" s="1255"/>
      <c r="AC599" s="1255"/>
      <c r="AD599" s="1255"/>
      <c r="AE599" s="1255"/>
      <c r="AF599" s="1255"/>
      <c r="AG599" s="582"/>
      <c r="AH599" s="582"/>
      <c r="AI599" s="582"/>
      <c r="AJ599" s="582"/>
      <c r="AK599" s="582"/>
      <c r="AL599" s="583"/>
      <c r="AM599" s="4"/>
      <c r="AN599" s="456"/>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row>
    <row r="600" spans="1:65" ht="12.75" customHeight="1">
      <c r="A600" s="4"/>
      <c r="B600" s="4"/>
      <c r="C600" s="584"/>
      <c r="D600" s="4"/>
      <c r="E600" s="558"/>
      <c r="F600" s="832"/>
      <c r="G600" s="832"/>
      <c r="H600" s="832"/>
      <c r="I600" s="832"/>
      <c r="J600" s="832"/>
      <c r="K600" s="832"/>
      <c r="L600" s="832"/>
      <c r="M600" s="832"/>
      <c r="N600" s="832"/>
      <c r="O600" s="832"/>
      <c r="P600" s="832"/>
      <c r="Q600" s="832"/>
      <c r="R600" s="832"/>
      <c r="S600" s="832"/>
      <c r="T600" s="832"/>
      <c r="U600" s="832"/>
      <c r="V600" s="832"/>
      <c r="W600" s="832"/>
      <c r="X600" s="832"/>
      <c r="Y600" s="832"/>
      <c r="Z600" s="832"/>
      <c r="AA600" s="832"/>
      <c r="AB600" s="832"/>
      <c r="AC600" s="832"/>
      <c r="AD600" s="832"/>
      <c r="AE600" s="832"/>
      <c r="AF600" s="832"/>
      <c r="AG600" s="3"/>
      <c r="AH600" s="3"/>
      <c r="AI600" s="3"/>
      <c r="AJ600" s="3"/>
      <c r="AK600" s="3"/>
      <c r="AL600" s="585"/>
      <c r="AM600" s="4"/>
      <c r="AN600" s="456"/>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row>
    <row r="601" spans="1:65" ht="12.75" customHeight="1">
      <c r="A601" s="4"/>
      <c r="B601" s="4"/>
      <c r="C601" s="584"/>
      <c r="D601" s="4"/>
      <c r="E601" s="558"/>
      <c r="F601" s="832"/>
      <c r="G601" s="832"/>
      <c r="H601" s="832"/>
      <c r="I601" s="832"/>
      <c r="J601" s="832"/>
      <c r="K601" s="832"/>
      <c r="L601" s="832"/>
      <c r="M601" s="832"/>
      <c r="N601" s="832"/>
      <c r="O601" s="832"/>
      <c r="P601" s="832"/>
      <c r="Q601" s="832"/>
      <c r="R601" s="832"/>
      <c r="S601" s="832"/>
      <c r="T601" s="832"/>
      <c r="U601" s="832"/>
      <c r="V601" s="832"/>
      <c r="W601" s="832"/>
      <c r="X601" s="832"/>
      <c r="Y601" s="832"/>
      <c r="Z601" s="832"/>
      <c r="AA601" s="832"/>
      <c r="AB601" s="832"/>
      <c r="AC601" s="832"/>
      <c r="AD601" s="832"/>
      <c r="AE601" s="832"/>
      <c r="AF601" s="832"/>
      <c r="AG601" s="3"/>
      <c r="AH601" s="3"/>
      <c r="AI601" s="3"/>
      <c r="AJ601" s="3"/>
      <c r="AK601" s="3"/>
      <c r="AL601" s="585"/>
      <c r="AM601" s="4"/>
      <c r="AN601" s="456"/>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row>
    <row r="602" spans="1:65" ht="12.75" customHeight="1">
      <c r="A602" s="4"/>
      <c r="B602" s="4"/>
      <c r="C602" s="584"/>
      <c r="D602" s="4"/>
      <c r="E602" s="558"/>
      <c r="F602" s="832"/>
      <c r="G602" s="832"/>
      <c r="H602" s="832"/>
      <c r="I602" s="832"/>
      <c r="J602" s="832"/>
      <c r="K602" s="832"/>
      <c r="L602" s="832"/>
      <c r="M602" s="832"/>
      <c r="N602" s="832"/>
      <c r="O602" s="832"/>
      <c r="P602" s="832"/>
      <c r="Q602" s="832"/>
      <c r="R602" s="832"/>
      <c r="S602" s="832"/>
      <c r="T602" s="832"/>
      <c r="U602" s="832"/>
      <c r="V602" s="832"/>
      <c r="W602" s="832"/>
      <c r="X602" s="832"/>
      <c r="Y602" s="832"/>
      <c r="Z602" s="832"/>
      <c r="AA602" s="832"/>
      <c r="AB602" s="832"/>
      <c r="AC602" s="832"/>
      <c r="AD602" s="832"/>
      <c r="AE602" s="832"/>
      <c r="AF602" s="832"/>
      <c r="AG602" s="3"/>
      <c r="AH602" s="3"/>
      <c r="AI602" s="3"/>
      <c r="AJ602" s="3"/>
      <c r="AK602" s="3"/>
      <c r="AL602" s="585"/>
      <c r="AM602" s="4"/>
      <c r="AN602" s="456"/>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row>
    <row r="603" spans="1:65" ht="12.75" customHeight="1">
      <c r="A603" s="4"/>
      <c r="B603" s="4"/>
      <c r="C603" s="584"/>
      <c r="D603" s="4"/>
      <c r="E603" s="558"/>
      <c r="F603" s="832"/>
      <c r="G603" s="832"/>
      <c r="H603" s="832"/>
      <c r="I603" s="832"/>
      <c r="J603" s="832"/>
      <c r="K603" s="832"/>
      <c r="L603" s="832"/>
      <c r="M603" s="832"/>
      <c r="N603" s="832"/>
      <c r="O603" s="832"/>
      <c r="P603" s="832"/>
      <c r="Q603" s="832"/>
      <c r="R603" s="832"/>
      <c r="S603" s="832"/>
      <c r="T603" s="832"/>
      <c r="U603" s="832"/>
      <c r="V603" s="832"/>
      <c r="W603" s="832"/>
      <c r="X603" s="832"/>
      <c r="Y603" s="832"/>
      <c r="Z603" s="832"/>
      <c r="AA603" s="832"/>
      <c r="AB603" s="832"/>
      <c r="AC603" s="832"/>
      <c r="AD603" s="832"/>
      <c r="AE603" s="832"/>
      <c r="AF603" s="832"/>
      <c r="AG603" s="74"/>
      <c r="AH603" s="74"/>
      <c r="AI603" s="74"/>
      <c r="AJ603" s="74"/>
      <c r="AK603" s="74"/>
      <c r="AL603" s="596"/>
      <c r="AM603" s="74"/>
      <c r="AN603" s="456"/>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row>
    <row r="604" spans="1:65" ht="12.75" customHeight="1">
      <c r="A604" s="4"/>
      <c r="B604" s="4"/>
      <c r="C604" s="1258" t="s">
        <v>299</v>
      </c>
      <c r="D604" s="891"/>
      <c r="E604" s="558"/>
      <c r="F604" s="586" t="s">
        <v>2208</v>
      </c>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4"/>
      <c r="AF604" s="867" t="s">
        <v>2206</v>
      </c>
      <c r="AG604" s="832"/>
      <c r="AH604" s="832"/>
      <c r="AI604" s="832"/>
      <c r="AJ604" s="832"/>
      <c r="AK604" s="832"/>
      <c r="AL604" s="1257"/>
      <c r="AM604" s="595"/>
      <c r="AN604" s="456"/>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row>
    <row r="605" spans="1:65" ht="12.75" customHeight="1">
      <c r="A605" s="4"/>
      <c r="B605" s="4"/>
      <c r="C605" s="597"/>
      <c r="D605" s="486"/>
      <c r="E605" s="590"/>
      <c r="F605" s="598"/>
      <c r="G605" s="599"/>
      <c r="H605" s="599"/>
      <c r="I605" s="599"/>
      <c r="J605" s="599"/>
      <c r="K605" s="599"/>
      <c r="L605" s="599"/>
      <c r="M605" s="599"/>
      <c r="N605" s="599"/>
      <c r="O605" s="599"/>
      <c r="P605" s="599"/>
      <c r="Q605" s="599"/>
      <c r="R605" s="599"/>
      <c r="S605" s="599"/>
      <c r="T605" s="599"/>
      <c r="U605" s="599"/>
      <c r="V605" s="599"/>
      <c r="W605" s="599"/>
      <c r="X605" s="599"/>
      <c r="Y605" s="599"/>
      <c r="Z605" s="599"/>
      <c r="AA605" s="599"/>
      <c r="AB605" s="599"/>
      <c r="AC605" s="599"/>
      <c r="AD605" s="599"/>
      <c r="AE605" s="486"/>
      <c r="AF605" s="436"/>
      <c r="AG605" s="486"/>
      <c r="AH605" s="593"/>
      <c r="AI605" s="593"/>
      <c r="AJ605" s="593"/>
      <c r="AK605" s="593"/>
      <c r="AL605" s="600"/>
      <c r="AM605" s="595"/>
      <c r="AN605" s="456"/>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row>
    <row r="606" spans="1:65" ht="12.75" customHeight="1">
      <c r="A606" s="4"/>
      <c r="B606" s="4"/>
      <c r="C606" s="4"/>
      <c r="D606" s="4"/>
      <c r="E606" s="558"/>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4"/>
      <c r="AF606" s="3"/>
      <c r="AG606" s="4"/>
      <c r="AH606" s="74"/>
      <c r="AI606" s="74"/>
      <c r="AJ606" s="74"/>
      <c r="AK606" s="74"/>
      <c r="AL606" s="74"/>
      <c r="AM606" s="4"/>
      <c r="AN606" s="456"/>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row>
    <row r="607" spans="1:65" ht="12.75" customHeight="1">
      <c r="A607" s="4"/>
      <c r="B607" s="4"/>
      <c r="C607" s="578"/>
      <c r="D607" s="579"/>
      <c r="E607" s="580" t="s">
        <v>1932</v>
      </c>
      <c r="F607" s="1254" t="s">
        <v>2209</v>
      </c>
      <c r="G607" s="1255"/>
      <c r="H607" s="1255"/>
      <c r="I607" s="1255"/>
      <c r="J607" s="1255"/>
      <c r="K607" s="1255"/>
      <c r="L607" s="1255"/>
      <c r="M607" s="1255"/>
      <c r="N607" s="1255"/>
      <c r="O607" s="1255"/>
      <c r="P607" s="1255"/>
      <c r="Q607" s="1255"/>
      <c r="R607" s="1255"/>
      <c r="S607" s="1255"/>
      <c r="T607" s="1255"/>
      <c r="U607" s="1255"/>
      <c r="V607" s="1255"/>
      <c r="W607" s="1255"/>
      <c r="X607" s="1255"/>
      <c r="Y607" s="1255"/>
      <c r="Z607" s="1255"/>
      <c r="AA607" s="1255"/>
      <c r="AB607" s="1255"/>
      <c r="AC607" s="1255"/>
      <c r="AD607" s="1255"/>
      <c r="AE607" s="1255"/>
      <c r="AF607" s="1255"/>
      <c r="AG607" s="582"/>
      <c r="AH607" s="582"/>
      <c r="AI607" s="582"/>
      <c r="AJ607" s="582"/>
      <c r="AK607" s="582"/>
      <c r="AL607" s="583"/>
      <c r="AM607" s="4"/>
      <c r="AN607" s="456"/>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row>
    <row r="608" spans="1:65" ht="12.75" customHeight="1">
      <c r="A608" s="4"/>
      <c r="B608" s="4"/>
      <c r="C608" s="584"/>
      <c r="D608" s="4"/>
      <c r="E608" s="558"/>
      <c r="F608" s="832"/>
      <c r="G608" s="832"/>
      <c r="H608" s="832"/>
      <c r="I608" s="832"/>
      <c r="J608" s="832"/>
      <c r="K608" s="832"/>
      <c r="L608" s="832"/>
      <c r="M608" s="832"/>
      <c r="N608" s="832"/>
      <c r="O608" s="832"/>
      <c r="P608" s="832"/>
      <c r="Q608" s="832"/>
      <c r="R608" s="832"/>
      <c r="S608" s="832"/>
      <c r="T608" s="832"/>
      <c r="U608" s="832"/>
      <c r="V608" s="832"/>
      <c r="W608" s="832"/>
      <c r="X608" s="832"/>
      <c r="Y608" s="832"/>
      <c r="Z608" s="832"/>
      <c r="AA608" s="832"/>
      <c r="AB608" s="832"/>
      <c r="AC608" s="832"/>
      <c r="AD608" s="832"/>
      <c r="AE608" s="832"/>
      <c r="AF608" s="832"/>
      <c r="AG608" s="3"/>
      <c r="AH608" s="3"/>
      <c r="AI608" s="3"/>
      <c r="AJ608" s="3"/>
      <c r="AK608" s="3"/>
      <c r="AL608" s="585"/>
      <c r="AM608" s="4"/>
      <c r="AN608" s="456"/>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row>
    <row r="609" spans="1:65" ht="12.75" customHeight="1">
      <c r="A609" s="4"/>
      <c r="B609" s="4"/>
      <c r="C609" s="584"/>
      <c r="D609" s="4"/>
      <c r="E609" s="558"/>
      <c r="F609" s="832"/>
      <c r="G609" s="832"/>
      <c r="H609" s="832"/>
      <c r="I609" s="832"/>
      <c r="J609" s="832"/>
      <c r="K609" s="832"/>
      <c r="L609" s="832"/>
      <c r="M609" s="832"/>
      <c r="N609" s="832"/>
      <c r="O609" s="832"/>
      <c r="P609" s="832"/>
      <c r="Q609" s="832"/>
      <c r="R609" s="832"/>
      <c r="S609" s="832"/>
      <c r="T609" s="832"/>
      <c r="U609" s="832"/>
      <c r="V609" s="832"/>
      <c r="W609" s="832"/>
      <c r="X609" s="832"/>
      <c r="Y609" s="832"/>
      <c r="Z609" s="832"/>
      <c r="AA609" s="832"/>
      <c r="AB609" s="832"/>
      <c r="AC609" s="832"/>
      <c r="AD609" s="832"/>
      <c r="AE609" s="832"/>
      <c r="AF609" s="832"/>
      <c r="AG609" s="3"/>
      <c r="AH609" s="3"/>
      <c r="AI609" s="3"/>
      <c r="AJ609" s="3"/>
      <c r="AK609" s="3"/>
      <c r="AL609" s="585"/>
      <c r="AM609" s="4"/>
      <c r="AN609" s="456"/>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row>
    <row r="610" spans="1:65" ht="12.75" customHeight="1">
      <c r="A610" s="4"/>
      <c r="B610" s="4"/>
      <c r="C610" s="584"/>
      <c r="D610" s="4"/>
      <c r="E610" s="558"/>
      <c r="F610" s="832"/>
      <c r="G610" s="832"/>
      <c r="H610" s="832"/>
      <c r="I610" s="832"/>
      <c r="J610" s="832"/>
      <c r="K610" s="832"/>
      <c r="L610" s="832"/>
      <c r="M610" s="832"/>
      <c r="N610" s="832"/>
      <c r="O610" s="832"/>
      <c r="P610" s="832"/>
      <c r="Q610" s="832"/>
      <c r="R610" s="832"/>
      <c r="S610" s="832"/>
      <c r="T610" s="832"/>
      <c r="U610" s="832"/>
      <c r="V610" s="832"/>
      <c r="W610" s="832"/>
      <c r="X610" s="832"/>
      <c r="Y610" s="832"/>
      <c r="Z610" s="832"/>
      <c r="AA610" s="832"/>
      <c r="AB610" s="832"/>
      <c r="AC610" s="832"/>
      <c r="AD610" s="832"/>
      <c r="AE610" s="832"/>
      <c r="AF610" s="832"/>
      <c r="AG610" s="3"/>
      <c r="AH610" s="3"/>
      <c r="AI610" s="3"/>
      <c r="AJ610" s="3"/>
      <c r="AK610" s="3"/>
      <c r="AL610" s="585"/>
      <c r="AM610" s="4"/>
      <c r="AN610" s="456"/>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row>
    <row r="611" spans="1:65" ht="12.75" customHeight="1">
      <c r="A611" s="4"/>
      <c r="B611" s="4"/>
      <c r="C611" s="584"/>
      <c r="D611" s="4"/>
      <c r="E611" s="558"/>
      <c r="F611" s="832"/>
      <c r="G611" s="832"/>
      <c r="H611" s="832"/>
      <c r="I611" s="832"/>
      <c r="J611" s="832"/>
      <c r="K611" s="832"/>
      <c r="L611" s="832"/>
      <c r="M611" s="832"/>
      <c r="N611" s="832"/>
      <c r="O611" s="832"/>
      <c r="P611" s="832"/>
      <c r="Q611" s="832"/>
      <c r="R611" s="832"/>
      <c r="S611" s="832"/>
      <c r="T611" s="832"/>
      <c r="U611" s="832"/>
      <c r="V611" s="832"/>
      <c r="W611" s="832"/>
      <c r="X611" s="832"/>
      <c r="Y611" s="832"/>
      <c r="Z611" s="832"/>
      <c r="AA611" s="832"/>
      <c r="AB611" s="832"/>
      <c r="AC611" s="832"/>
      <c r="AD611" s="832"/>
      <c r="AE611" s="832"/>
      <c r="AF611" s="832"/>
      <c r="AG611" s="3"/>
      <c r="AH611" s="3"/>
      <c r="AI611" s="3"/>
      <c r="AJ611" s="3"/>
      <c r="AK611" s="3"/>
      <c r="AL611" s="585"/>
      <c r="AM611" s="4"/>
      <c r="AN611" s="456"/>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row>
    <row r="612" spans="1:65" ht="12.75" customHeight="1">
      <c r="A612" s="4"/>
      <c r="B612" s="4"/>
      <c r="C612" s="1258" t="s">
        <v>299</v>
      </c>
      <c r="D612" s="891"/>
      <c r="E612" s="558"/>
      <c r="F612" s="586" t="s">
        <v>2210</v>
      </c>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4"/>
      <c r="AF612" s="867" t="s">
        <v>2211</v>
      </c>
      <c r="AG612" s="832"/>
      <c r="AH612" s="832"/>
      <c r="AI612" s="832"/>
      <c r="AJ612" s="832"/>
      <c r="AK612" s="832"/>
      <c r="AL612" s="1257"/>
      <c r="AM612" s="587"/>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row>
    <row r="613" spans="1:65" ht="12.75" customHeight="1">
      <c r="A613" s="4"/>
      <c r="B613" s="4"/>
      <c r="C613" s="584"/>
      <c r="D613" s="4"/>
      <c r="E613" s="558"/>
      <c r="F613" s="418"/>
      <c r="G613" s="418"/>
      <c r="H613" s="418"/>
      <c r="I613" s="418"/>
      <c r="J613" s="418"/>
      <c r="K613" s="418"/>
      <c r="L613" s="418"/>
      <c r="M613" s="418"/>
      <c r="N613" s="418"/>
      <c r="O613" s="418"/>
      <c r="P613" s="418"/>
      <c r="Q613" s="418"/>
      <c r="R613" s="418"/>
      <c r="S613" s="418"/>
      <c r="T613" s="418"/>
      <c r="U613" s="418"/>
      <c r="V613" s="418"/>
      <c r="W613" s="418"/>
      <c r="X613" s="418"/>
      <c r="Y613" s="418"/>
      <c r="Z613" s="418"/>
      <c r="AA613" s="418"/>
      <c r="AB613" s="418"/>
      <c r="AC613" s="418"/>
      <c r="AD613" s="418"/>
      <c r="AE613" s="74"/>
      <c r="AF613" s="74"/>
      <c r="AG613" s="74"/>
      <c r="AH613" s="74"/>
      <c r="AI613" s="74"/>
      <c r="AJ613" s="74"/>
      <c r="AK613" s="74"/>
      <c r="AL613" s="596"/>
      <c r="AM613" s="4"/>
      <c r="AN613" s="456"/>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row>
    <row r="614" spans="1:65" ht="12.75" customHeight="1">
      <c r="A614" s="4"/>
      <c r="B614" s="4"/>
      <c r="C614" s="1258" t="s">
        <v>299</v>
      </c>
      <c r="D614" s="891"/>
      <c r="E614" s="558"/>
      <c r="F614" s="601" t="s">
        <v>2212</v>
      </c>
      <c r="G614" s="418"/>
      <c r="H614" s="418"/>
      <c r="I614" s="418"/>
      <c r="J614" s="418"/>
      <c r="K614" s="418"/>
      <c r="L614" s="418"/>
      <c r="M614" s="418"/>
      <c r="N614" s="418"/>
      <c r="O614" s="418"/>
      <c r="P614" s="418"/>
      <c r="Q614" s="418"/>
      <c r="R614" s="418"/>
      <c r="S614" s="418"/>
      <c r="T614" s="418"/>
      <c r="U614" s="418"/>
      <c r="V614" s="418"/>
      <c r="W614" s="418"/>
      <c r="X614" s="418"/>
      <c r="Y614" s="418"/>
      <c r="Z614" s="418"/>
      <c r="AA614" s="418"/>
      <c r="AB614" s="418"/>
      <c r="AC614" s="418"/>
      <c r="AD614" s="418"/>
      <c r="AE614" s="74"/>
      <c r="AF614" s="867" t="s">
        <v>2206</v>
      </c>
      <c r="AG614" s="832"/>
      <c r="AH614" s="832"/>
      <c r="AI614" s="832"/>
      <c r="AJ614" s="832"/>
      <c r="AK614" s="832"/>
      <c r="AL614" s="1257"/>
      <c r="AM614" s="4"/>
      <c r="AN614" s="456"/>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row>
    <row r="615" spans="1:65" ht="12.75" customHeight="1">
      <c r="A615" s="4"/>
      <c r="B615" s="4"/>
      <c r="C615" s="602"/>
      <c r="D615" s="74"/>
      <c r="E615" s="558"/>
      <c r="F615" s="74"/>
      <c r="G615" s="418"/>
      <c r="H615" s="418"/>
      <c r="I615" s="418"/>
      <c r="J615" s="418"/>
      <c r="K615" s="418"/>
      <c r="L615" s="418"/>
      <c r="M615" s="418"/>
      <c r="N615" s="418"/>
      <c r="O615" s="418"/>
      <c r="P615" s="418"/>
      <c r="Q615" s="418"/>
      <c r="R615" s="418"/>
      <c r="S615" s="418"/>
      <c r="T615" s="418"/>
      <c r="U615" s="418"/>
      <c r="V615" s="418"/>
      <c r="W615" s="418"/>
      <c r="X615" s="418"/>
      <c r="Y615" s="418"/>
      <c r="Z615" s="418"/>
      <c r="AA615" s="418"/>
      <c r="AB615" s="418"/>
      <c r="AC615" s="418"/>
      <c r="AD615" s="418"/>
      <c r="AE615" s="74"/>
      <c r="AF615" s="74"/>
      <c r="AG615" s="74"/>
      <c r="AH615" s="74"/>
      <c r="AI615" s="74"/>
      <c r="AJ615" s="74"/>
      <c r="AK615" s="74"/>
      <c r="AL615" s="596"/>
      <c r="AM615" s="4"/>
      <c r="AN615" s="456"/>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row>
    <row r="616" spans="1:65" ht="12.75" customHeight="1">
      <c r="A616" s="4"/>
      <c r="B616" s="4"/>
      <c r="C616" s="597"/>
      <c r="D616" s="486"/>
      <c r="E616" s="590"/>
      <c r="F616" s="603" t="s">
        <v>2213</v>
      </c>
      <c r="G616" s="598"/>
      <c r="H616" s="598"/>
      <c r="I616" s="598"/>
      <c r="J616" s="598"/>
      <c r="K616" s="598"/>
      <c r="L616" s="598"/>
      <c r="M616" s="598"/>
      <c r="N616" s="598"/>
      <c r="O616" s="598"/>
      <c r="P616" s="598"/>
      <c r="Q616" s="598"/>
      <c r="R616" s="598"/>
      <c r="S616" s="598"/>
      <c r="T616" s="598"/>
      <c r="U616" s="598"/>
      <c r="V616" s="598"/>
      <c r="W616" s="598"/>
      <c r="X616" s="598"/>
      <c r="Y616" s="598"/>
      <c r="Z616" s="598"/>
      <c r="AA616" s="598"/>
      <c r="AB616" s="598"/>
      <c r="AC616" s="598"/>
      <c r="AD616" s="598"/>
      <c r="AE616" s="486"/>
      <c r="AF616" s="436"/>
      <c r="AG616" s="486"/>
      <c r="AH616" s="593"/>
      <c r="AI616" s="593"/>
      <c r="AJ616" s="593"/>
      <c r="AK616" s="593"/>
      <c r="AL616" s="600"/>
      <c r="AM616" s="4"/>
      <c r="AN616" s="456"/>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row>
    <row r="617" spans="1:65" ht="12.75" customHeight="1">
      <c r="A617" s="4"/>
      <c r="B617" s="4"/>
      <c r="C617" s="4"/>
      <c r="D617" s="4"/>
      <c r="E617" s="558"/>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4"/>
      <c r="AF617" s="3"/>
      <c r="AG617" s="4"/>
      <c r="AH617" s="74"/>
      <c r="AI617" s="74"/>
      <c r="AJ617" s="74"/>
      <c r="AK617" s="74"/>
      <c r="AL617" s="74"/>
      <c r="AM617" s="4"/>
      <c r="AN617" s="456"/>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row>
    <row r="618" spans="1:65" ht="12.75" customHeight="1">
      <c r="A618" s="4"/>
      <c r="B618" s="4"/>
      <c r="C618" s="578"/>
      <c r="D618" s="579"/>
      <c r="E618" s="580" t="s">
        <v>2214</v>
      </c>
      <c r="F618" s="1254" t="s">
        <v>2215</v>
      </c>
      <c r="G618" s="1255"/>
      <c r="H618" s="1255"/>
      <c r="I618" s="1255"/>
      <c r="J618" s="1255"/>
      <c r="K618" s="1255"/>
      <c r="L618" s="1255"/>
      <c r="M618" s="1255"/>
      <c r="N618" s="1255"/>
      <c r="O618" s="1255"/>
      <c r="P618" s="1255"/>
      <c r="Q618" s="1255"/>
      <c r="R618" s="1255"/>
      <c r="S618" s="1255"/>
      <c r="T618" s="1255"/>
      <c r="U618" s="1255"/>
      <c r="V618" s="1255"/>
      <c r="W618" s="1255"/>
      <c r="X618" s="1255"/>
      <c r="Y618" s="1255"/>
      <c r="Z618" s="1255"/>
      <c r="AA618" s="1255"/>
      <c r="AB618" s="1255"/>
      <c r="AC618" s="1255"/>
      <c r="AD618" s="1255"/>
      <c r="AE618" s="1255"/>
      <c r="AF618" s="1255"/>
      <c r="AG618" s="582"/>
      <c r="AH618" s="582"/>
      <c r="AI618" s="582"/>
      <c r="AJ618" s="582"/>
      <c r="AK618" s="582"/>
      <c r="AL618" s="583"/>
      <c r="AM618" s="4"/>
      <c r="AN618" s="456"/>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row>
    <row r="619" spans="1:65" ht="12.75" customHeight="1">
      <c r="A619" s="4"/>
      <c r="B619" s="4"/>
      <c r="C619" s="584"/>
      <c r="D619" s="4"/>
      <c r="E619" s="558"/>
      <c r="F619" s="832"/>
      <c r="G619" s="832"/>
      <c r="H619" s="832"/>
      <c r="I619" s="832"/>
      <c r="J619" s="832"/>
      <c r="K619" s="832"/>
      <c r="L619" s="832"/>
      <c r="M619" s="832"/>
      <c r="N619" s="832"/>
      <c r="O619" s="832"/>
      <c r="P619" s="832"/>
      <c r="Q619" s="832"/>
      <c r="R619" s="832"/>
      <c r="S619" s="832"/>
      <c r="T619" s="832"/>
      <c r="U619" s="832"/>
      <c r="V619" s="832"/>
      <c r="W619" s="832"/>
      <c r="X619" s="832"/>
      <c r="Y619" s="832"/>
      <c r="Z619" s="832"/>
      <c r="AA619" s="832"/>
      <c r="AB619" s="832"/>
      <c r="AC619" s="832"/>
      <c r="AD619" s="832"/>
      <c r="AE619" s="832"/>
      <c r="AF619" s="832"/>
      <c r="AG619" s="3"/>
      <c r="AH619" s="3"/>
      <c r="AI619" s="3"/>
      <c r="AJ619" s="3"/>
      <c r="AK619" s="3"/>
      <c r="AL619" s="585"/>
      <c r="AM619" s="4"/>
      <c r="AN619" s="456"/>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row>
    <row r="620" spans="1:65" ht="12.75" customHeight="1">
      <c r="A620" s="4"/>
      <c r="B620" s="4"/>
      <c r="C620" s="584"/>
      <c r="D620" s="4"/>
      <c r="E620" s="558"/>
      <c r="F620" s="832"/>
      <c r="G620" s="832"/>
      <c r="H620" s="832"/>
      <c r="I620" s="832"/>
      <c r="J620" s="832"/>
      <c r="K620" s="832"/>
      <c r="L620" s="832"/>
      <c r="M620" s="832"/>
      <c r="N620" s="832"/>
      <c r="O620" s="832"/>
      <c r="P620" s="832"/>
      <c r="Q620" s="832"/>
      <c r="R620" s="832"/>
      <c r="S620" s="832"/>
      <c r="T620" s="832"/>
      <c r="U620" s="832"/>
      <c r="V620" s="832"/>
      <c r="W620" s="832"/>
      <c r="X620" s="832"/>
      <c r="Y620" s="832"/>
      <c r="Z620" s="832"/>
      <c r="AA620" s="832"/>
      <c r="AB620" s="832"/>
      <c r="AC620" s="832"/>
      <c r="AD620" s="832"/>
      <c r="AE620" s="832"/>
      <c r="AF620" s="832"/>
      <c r="AG620" s="3"/>
      <c r="AH620" s="3"/>
      <c r="AI620" s="3"/>
      <c r="AJ620" s="3"/>
      <c r="AK620" s="3"/>
      <c r="AL620" s="585"/>
      <c r="AM620" s="4"/>
      <c r="AN620" s="397"/>
      <c r="AO620" s="84"/>
      <c r="AP620" s="4"/>
      <c r="AQ620" s="4"/>
      <c r="AR620" s="4"/>
      <c r="AS620" s="4"/>
      <c r="AT620" s="4"/>
      <c r="AU620" s="4"/>
      <c r="AV620" s="4"/>
      <c r="AW620" s="4"/>
      <c r="AX620" s="4"/>
      <c r="AY620" s="4"/>
      <c r="AZ620" s="4"/>
      <c r="BA620" s="4"/>
      <c r="BB620" s="4"/>
      <c r="BC620" s="4"/>
      <c r="BD620" s="86"/>
      <c r="BE620" s="86"/>
      <c r="BF620" s="86"/>
      <c r="BG620" s="86"/>
      <c r="BH620" s="86"/>
      <c r="BI620" s="4"/>
      <c r="BJ620" s="4"/>
      <c r="BK620" s="4"/>
      <c r="BL620" s="4"/>
      <c r="BM620" s="4"/>
    </row>
    <row r="621" spans="1:65" ht="12.75" customHeight="1">
      <c r="A621" s="4"/>
      <c r="B621" s="4"/>
      <c r="C621" s="584"/>
      <c r="D621" s="4"/>
      <c r="E621" s="558"/>
      <c r="F621" s="832"/>
      <c r="G621" s="832"/>
      <c r="H621" s="832"/>
      <c r="I621" s="832"/>
      <c r="J621" s="832"/>
      <c r="K621" s="832"/>
      <c r="L621" s="832"/>
      <c r="M621" s="832"/>
      <c r="N621" s="832"/>
      <c r="O621" s="832"/>
      <c r="P621" s="832"/>
      <c r="Q621" s="832"/>
      <c r="R621" s="832"/>
      <c r="S621" s="832"/>
      <c r="T621" s="832"/>
      <c r="U621" s="832"/>
      <c r="V621" s="832"/>
      <c r="W621" s="832"/>
      <c r="X621" s="832"/>
      <c r="Y621" s="832"/>
      <c r="Z621" s="832"/>
      <c r="AA621" s="832"/>
      <c r="AB621" s="832"/>
      <c r="AC621" s="832"/>
      <c r="AD621" s="832"/>
      <c r="AE621" s="832"/>
      <c r="AF621" s="832"/>
      <c r="AG621" s="3"/>
      <c r="AH621" s="3"/>
      <c r="AI621" s="3"/>
      <c r="AJ621" s="3"/>
      <c r="AK621" s="3"/>
      <c r="AL621" s="585"/>
      <c r="AM621" s="4"/>
      <c r="AN621" s="456"/>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row>
    <row r="622" spans="1:65" ht="12.75" customHeight="1">
      <c r="A622" s="4"/>
      <c r="B622" s="4"/>
      <c r="C622" s="1258" t="s">
        <v>299</v>
      </c>
      <c r="D622" s="891"/>
      <c r="E622" s="558"/>
      <c r="F622" s="586" t="s">
        <v>2216</v>
      </c>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4"/>
      <c r="AF622" s="867" t="s">
        <v>2206</v>
      </c>
      <c r="AG622" s="832"/>
      <c r="AH622" s="832"/>
      <c r="AI622" s="832"/>
      <c r="AJ622" s="832"/>
      <c r="AK622" s="832"/>
      <c r="AL622" s="1257"/>
      <c r="AM622" s="4"/>
      <c r="AN622" s="456"/>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row>
    <row r="623" spans="1:65" ht="12.75" customHeight="1">
      <c r="A623" s="4"/>
      <c r="B623" s="4"/>
      <c r="C623" s="584"/>
      <c r="D623" s="4"/>
      <c r="E623" s="558"/>
      <c r="F623" s="74"/>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4"/>
      <c r="AF623" s="74"/>
      <c r="AG623" s="74"/>
      <c r="AH623" s="74"/>
      <c r="AI623" s="74"/>
      <c r="AJ623" s="74"/>
      <c r="AK623" s="74"/>
      <c r="AL623" s="596"/>
      <c r="AM623" s="4"/>
      <c r="AN623" s="456"/>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row>
    <row r="624" spans="1:65" ht="12.75" customHeight="1">
      <c r="A624" s="4"/>
      <c r="B624" s="4"/>
      <c r="C624" s="1258" t="s">
        <v>299</v>
      </c>
      <c r="D624" s="891"/>
      <c r="E624" s="558"/>
      <c r="F624" s="586" t="s">
        <v>2217</v>
      </c>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4"/>
      <c r="AF624" s="867" t="s">
        <v>2218</v>
      </c>
      <c r="AG624" s="832"/>
      <c r="AH624" s="832"/>
      <c r="AI624" s="832"/>
      <c r="AJ624" s="832"/>
      <c r="AK624" s="832"/>
      <c r="AL624" s="1257"/>
      <c r="AM624" s="4"/>
      <c r="AN624" s="456"/>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row>
    <row r="625" spans="1:65" ht="12.75" customHeight="1">
      <c r="A625" s="4"/>
      <c r="B625" s="4"/>
      <c r="C625" s="604"/>
      <c r="D625" s="593"/>
      <c r="E625" s="590"/>
      <c r="F625" s="593"/>
      <c r="G625" s="592"/>
      <c r="H625" s="592"/>
      <c r="I625" s="592"/>
      <c r="J625" s="592"/>
      <c r="K625" s="592"/>
      <c r="L625" s="592"/>
      <c r="M625" s="592"/>
      <c r="N625" s="592"/>
      <c r="O625" s="592"/>
      <c r="P625" s="592"/>
      <c r="Q625" s="592"/>
      <c r="R625" s="592"/>
      <c r="S625" s="592"/>
      <c r="T625" s="592"/>
      <c r="U625" s="592"/>
      <c r="V625" s="592"/>
      <c r="W625" s="592"/>
      <c r="X625" s="592"/>
      <c r="Y625" s="592"/>
      <c r="Z625" s="592"/>
      <c r="AA625" s="592"/>
      <c r="AB625" s="592"/>
      <c r="AC625" s="592"/>
      <c r="AD625" s="592"/>
      <c r="AE625" s="593"/>
      <c r="AF625" s="593"/>
      <c r="AG625" s="593"/>
      <c r="AH625" s="593"/>
      <c r="AI625" s="593"/>
      <c r="AJ625" s="593"/>
      <c r="AK625" s="593"/>
      <c r="AL625" s="600"/>
      <c r="AM625" s="4"/>
      <c r="AN625" s="456"/>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row>
    <row r="626" spans="1:65" ht="12.75" customHeight="1">
      <c r="A626" s="4"/>
      <c r="B626" s="4"/>
      <c r="C626" s="4"/>
      <c r="D626" s="4"/>
      <c r="E626" s="558"/>
      <c r="F626" s="74"/>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4"/>
      <c r="AF626" s="3"/>
      <c r="AG626" s="4"/>
      <c r="AH626" s="74"/>
      <c r="AI626" s="74"/>
      <c r="AJ626" s="74"/>
      <c r="AK626" s="74"/>
      <c r="AL626" s="74"/>
      <c r="AM626" s="4"/>
      <c r="AN626" s="456"/>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row>
    <row r="627" spans="1:65" ht="12.75" customHeight="1">
      <c r="A627" s="4"/>
      <c r="B627" s="4"/>
      <c r="C627" s="1258" t="s">
        <v>299</v>
      </c>
      <c r="D627" s="891"/>
      <c r="E627" s="580" t="s">
        <v>2219</v>
      </c>
      <c r="F627" s="1254" t="s">
        <v>2220</v>
      </c>
      <c r="G627" s="1255"/>
      <c r="H627" s="1255"/>
      <c r="I627" s="1255"/>
      <c r="J627" s="1255"/>
      <c r="K627" s="1255"/>
      <c r="L627" s="1255"/>
      <c r="M627" s="1255"/>
      <c r="N627" s="1255"/>
      <c r="O627" s="1255"/>
      <c r="P627" s="1255"/>
      <c r="Q627" s="1255"/>
      <c r="R627" s="1255"/>
      <c r="S627" s="1255"/>
      <c r="T627" s="1255"/>
      <c r="U627" s="1255"/>
      <c r="V627" s="1255"/>
      <c r="W627" s="1255"/>
      <c r="X627" s="1255"/>
      <c r="Y627" s="1255"/>
      <c r="Z627" s="1255"/>
      <c r="AA627" s="1255"/>
      <c r="AB627" s="1255"/>
      <c r="AC627" s="1255"/>
      <c r="AD627" s="1255"/>
      <c r="AE627" s="1255"/>
      <c r="AF627" s="582"/>
      <c r="AG627" s="472"/>
      <c r="AH627" s="579"/>
      <c r="AI627" s="579"/>
      <c r="AJ627" s="579"/>
      <c r="AK627" s="579"/>
      <c r="AL627" s="605"/>
      <c r="AM627" s="4"/>
      <c r="AN627" s="456"/>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row>
    <row r="628" spans="1:65" ht="12.75" customHeight="1">
      <c r="A628" s="4"/>
      <c r="B628" s="4"/>
      <c r="C628" s="602"/>
      <c r="D628" s="74"/>
      <c r="E628" s="74"/>
      <c r="F628" s="832"/>
      <c r="G628" s="832"/>
      <c r="H628" s="832"/>
      <c r="I628" s="832"/>
      <c r="J628" s="832"/>
      <c r="K628" s="832"/>
      <c r="L628" s="832"/>
      <c r="M628" s="832"/>
      <c r="N628" s="832"/>
      <c r="O628" s="832"/>
      <c r="P628" s="832"/>
      <c r="Q628" s="832"/>
      <c r="R628" s="832"/>
      <c r="S628" s="832"/>
      <c r="T628" s="832"/>
      <c r="U628" s="832"/>
      <c r="V628" s="832"/>
      <c r="W628" s="832"/>
      <c r="X628" s="832"/>
      <c r="Y628" s="832"/>
      <c r="Z628" s="832"/>
      <c r="AA628" s="832"/>
      <c r="AB628" s="832"/>
      <c r="AC628" s="832"/>
      <c r="AD628" s="832"/>
      <c r="AE628" s="832"/>
      <c r="AF628" s="1278" t="s">
        <v>2206</v>
      </c>
      <c r="AG628" s="832"/>
      <c r="AH628" s="832"/>
      <c r="AI628" s="832"/>
      <c r="AJ628" s="832"/>
      <c r="AK628" s="832"/>
      <c r="AL628" s="1257"/>
      <c r="AM628" s="4"/>
      <c r="AN628" s="456"/>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row>
    <row r="629" spans="1:65" ht="12.75" customHeight="1">
      <c r="A629" s="4"/>
      <c r="B629" s="4"/>
      <c r="C629" s="584"/>
      <c r="D629" s="4"/>
      <c r="E629" s="558"/>
      <c r="F629" s="832"/>
      <c r="G629" s="832"/>
      <c r="H629" s="832"/>
      <c r="I629" s="832"/>
      <c r="J629" s="832"/>
      <c r="K629" s="832"/>
      <c r="L629" s="832"/>
      <c r="M629" s="832"/>
      <c r="N629" s="832"/>
      <c r="O629" s="832"/>
      <c r="P629" s="832"/>
      <c r="Q629" s="832"/>
      <c r="R629" s="832"/>
      <c r="S629" s="832"/>
      <c r="T629" s="832"/>
      <c r="U629" s="832"/>
      <c r="V629" s="832"/>
      <c r="W629" s="832"/>
      <c r="X629" s="832"/>
      <c r="Y629" s="832"/>
      <c r="Z629" s="832"/>
      <c r="AA629" s="832"/>
      <c r="AB629" s="832"/>
      <c r="AC629" s="832"/>
      <c r="AD629" s="832"/>
      <c r="AE629" s="832"/>
      <c r="AF629" s="74"/>
      <c r="AG629" s="74"/>
      <c r="AH629" s="74"/>
      <c r="AI629" s="74"/>
      <c r="AJ629" s="74"/>
      <c r="AK629" s="74"/>
      <c r="AL629" s="596"/>
      <c r="AM629" s="4"/>
      <c r="AN629" s="456"/>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row>
    <row r="630" spans="1:65" ht="12.75" customHeight="1">
      <c r="A630" s="4"/>
      <c r="B630" s="4"/>
      <c r="C630" s="597"/>
      <c r="D630" s="486"/>
      <c r="E630" s="590"/>
      <c r="F630" s="1301"/>
      <c r="G630" s="1301"/>
      <c r="H630" s="1301"/>
      <c r="I630" s="1301"/>
      <c r="J630" s="1301"/>
      <c r="K630" s="1301"/>
      <c r="L630" s="1301"/>
      <c r="M630" s="1301"/>
      <c r="N630" s="1301"/>
      <c r="O630" s="1301"/>
      <c r="P630" s="1301"/>
      <c r="Q630" s="1301"/>
      <c r="R630" s="1301"/>
      <c r="S630" s="1301"/>
      <c r="T630" s="1301"/>
      <c r="U630" s="1301"/>
      <c r="V630" s="1301"/>
      <c r="W630" s="1301"/>
      <c r="X630" s="1301"/>
      <c r="Y630" s="1301"/>
      <c r="Z630" s="1301"/>
      <c r="AA630" s="1301"/>
      <c r="AB630" s="1301"/>
      <c r="AC630" s="1301"/>
      <c r="AD630" s="1301"/>
      <c r="AE630" s="1301"/>
      <c r="AF630" s="436"/>
      <c r="AG630" s="486"/>
      <c r="AH630" s="593"/>
      <c r="AI630" s="593"/>
      <c r="AJ630" s="593"/>
      <c r="AK630" s="593"/>
      <c r="AL630" s="600"/>
      <c r="AM630" s="4"/>
      <c r="AN630" s="456"/>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row>
    <row r="631" spans="1:65" ht="12.75" customHeight="1">
      <c r="A631" s="4"/>
      <c r="B631" s="4"/>
      <c r="C631" s="4"/>
      <c r="D631" s="4"/>
      <c r="E631" s="558"/>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4"/>
      <c r="AF631" s="3"/>
      <c r="AG631" s="4"/>
      <c r="AH631" s="74"/>
      <c r="AI631" s="74"/>
      <c r="AJ631" s="74"/>
      <c r="AK631" s="74"/>
      <c r="AL631" s="74"/>
      <c r="AM631" s="4"/>
      <c r="AN631" s="397"/>
      <c r="AO631" s="84"/>
      <c r="AP631" s="4"/>
      <c r="AQ631" s="4"/>
      <c r="AR631" s="4"/>
      <c r="AS631" s="4"/>
      <c r="AT631" s="4"/>
      <c r="AU631" s="4"/>
      <c r="AV631" s="4"/>
      <c r="AW631" s="4"/>
      <c r="AX631" s="4"/>
      <c r="AY631" s="4"/>
      <c r="AZ631" s="4"/>
      <c r="BA631" s="4"/>
      <c r="BB631" s="4"/>
      <c r="BC631" s="4"/>
      <c r="BD631" s="86"/>
      <c r="BE631" s="86"/>
      <c r="BF631" s="86"/>
      <c r="BG631" s="86"/>
      <c r="BH631" s="86"/>
      <c r="BI631" s="4"/>
      <c r="BJ631" s="4"/>
      <c r="BK631" s="4"/>
      <c r="BL631" s="4"/>
      <c r="BM631" s="4"/>
    </row>
    <row r="632" spans="1:65" ht="12.75" customHeight="1">
      <c r="A632" s="4"/>
      <c r="B632" s="4"/>
      <c r="C632" s="606"/>
      <c r="D632" s="472"/>
      <c r="E632" s="580" t="s">
        <v>2221</v>
      </c>
      <c r="F632" s="1254" t="s">
        <v>2222</v>
      </c>
      <c r="G632" s="1255"/>
      <c r="H632" s="1255"/>
      <c r="I632" s="1255"/>
      <c r="J632" s="1255"/>
      <c r="K632" s="1255"/>
      <c r="L632" s="1255"/>
      <c r="M632" s="1255"/>
      <c r="N632" s="1255"/>
      <c r="O632" s="1255"/>
      <c r="P632" s="1255"/>
      <c r="Q632" s="1255"/>
      <c r="R632" s="1255"/>
      <c r="S632" s="1255"/>
      <c r="T632" s="1255"/>
      <c r="U632" s="1255"/>
      <c r="V632" s="1255"/>
      <c r="W632" s="1255"/>
      <c r="X632" s="1255"/>
      <c r="Y632" s="1255"/>
      <c r="Z632" s="1255"/>
      <c r="AA632" s="1255"/>
      <c r="AB632" s="1255"/>
      <c r="AC632" s="1255"/>
      <c r="AD632" s="1255"/>
      <c r="AE632" s="1255"/>
      <c r="AF632" s="472"/>
      <c r="AG632" s="472"/>
      <c r="AH632" s="472"/>
      <c r="AI632" s="472"/>
      <c r="AJ632" s="472"/>
      <c r="AK632" s="472"/>
      <c r="AL632" s="607"/>
      <c r="AM632" s="4"/>
      <c r="AN632" s="397"/>
      <c r="AO632" s="84"/>
      <c r="AP632" s="4"/>
      <c r="AQ632" s="4"/>
      <c r="AR632" s="4"/>
      <c r="AS632" s="4"/>
      <c r="AT632" s="4"/>
      <c r="AU632" s="4"/>
      <c r="AV632" s="4"/>
      <c r="AW632" s="4"/>
      <c r="AX632" s="4"/>
      <c r="AY632" s="4"/>
      <c r="AZ632" s="4"/>
      <c r="BA632" s="4"/>
      <c r="BB632" s="4"/>
      <c r="BC632" s="4"/>
      <c r="BD632" s="86"/>
      <c r="BE632" s="86"/>
      <c r="BF632" s="86"/>
      <c r="BG632" s="86"/>
      <c r="BH632" s="86"/>
      <c r="BI632" s="4"/>
      <c r="BJ632" s="4"/>
      <c r="BK632" s="4"/>
      <c r="BL632" s="4"/>
      <c r="BM632" s="4"/>
    </row>
    <row r="633" spans="1:65" ht="12.75" customHeight="1">
      <c r="A633" s="4"/>
      <c r="B633" s="4"/>
      <c r="C633" s="584"/>
      <c r="D633" s="4"/>
      <c r="E633" s="558"/>
      <c r="F633" s="832"/>
      <c r="G633" s="832"/>
      <c r="H633" s="832"/>
      <c r="I633" s="832"/>
      <c r="J633" s="832"/>
      <c r="K633" s="832"/>
      <c r="L633" s="832"/>
      <c r="M633" s="832"/>
      <c r="N633" s="832"/>
      <c r="O633" s="832"/>
      <c r="P633" s="832"/>
      <c r="Q633" s="832"/>
      <c r="R633" s="832"/>
      <c r="S633" s="832"/>
      <c r="T633" s="832"/>
      <c r="U633" s="832"/>
      <c r="V633" s="832"/>
      <c r="W633" s="832"/>
      <c r="X633" s="832"/>
      <c r="Y633" s="832"/>
      <c r="Z633" s="832"/>
      <c r="AA633" s="832"/>
      <c r="AB633" s="832"/>
      <c r="AC633" s="832"/>
      <c r="AD633" s="832"/>
      <c r="AE633" s="832"/>
      <c r="AF633" s="3"/>
      <c r="AG633" s="4"/>
      <c r="AH633" s="74"/>
      <c r="AI633" s="74"/>
      <c r="AJ633" s="74"/>
      <c r="AK633" s="74"/>
      <c r="AL633" s="596"/>
      <c r="AM633" s="4"/>
      <c r="AN633" s="397"/>
      <c r="AO633" s="84"/>
      <c r="AP633" s="4"/>
      <c r="AQ633" s="4"/>
      <c r="AR633" s="4"/>
      <c r="AS633" s="4"/>
      <c r="AT633" s="4"/>
      <c r="AU633" s="4"/>
      <c r="AV633" s="4"/>
      <c r="AW633" s="4"/>
      <c r="AX633" s="4"/>
      <c r="AY633" s="4"/>
      <c r="AZ633" s="4"/>
      <c r="BA633" s="4"/>
      <c r="BB633" s="4"/>
      <c r="BC633" s="4"/>
      <c r="BD633" s="86"/>
      <c r="BE633" s="86"/>
      <c r="BF633" s="86"/>
      <c r="BG633" s="86"/>
      <c r="BH633" s="86"/>
      <c r="BI633" s="4"/>
      <c r="BJ633" s="4"/>
      <c r="BK633" s="4"/>
      <c r="BL633" s="4"/>
      <c r="BM633" s="4"/>
    </row>
    <row r="634" spans="1:65" ht="12.75" customHeight="1">
      <c r="A634" s="4"/>
      <c r="B634" s="4"/>
      <c r="C634" s="584"/>
      <c r="D634" s="4"/>
      <c r="E634" s="558"/>
      <c r="F634" s="832"/>
      <c r="G634" s="832"/>
      <c r="H634" s="832"/>
      <c r="I634" s="832"/>
      <c r="J634" s="832"/>
      <c r="K634" s="832"/>
      <c r="L634" s="832"/>
      <c r="M634" s="832"/>
      <c r="N634" s="832"/>
      <c r="O634" s="832"/>
      <c r="P634" s="832"/>
      <c r="Q634" s="832"/>
      <c r="R634" s="832"/>
      <c r="S634" s="832"/>
      <c r="T634" s="832"/>
      <c r="U634" s="832"/>
      <c r="V634" s="832"/>
      <c r="W634" s="832"/>
      <c r="X634" s="832"/>
      <c r="Y634" s="832"/>
      <c r="Z634" s="832"/>
      <c r="AA634" s="832"/>
      <c r="AB634" s="832"/>
      <c r="AC634" s="832"/>
      <c r="AD634" s="832"/>
      <c r="AE634" s="832"/>
      <c r="AF634" s="74"/>
      <c r="AG634" s="74"/>
      <c r="AH634" s="74"/>
      <c r="AI634" s="74"/>
      <c r="AJ634" s="74"/>
      <c r="AK634" s="74"/>
      <c r="AL634" s="596"/>
      <c r="AM634" s="4"/>
      <c r="AN634" s="456"/>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row>
    <row r="635" spans="1:65" ht="12.75" customHeight="1">
      <c r="A635" s="4"/>
      <c r="B635" s="4"/>
      <c r="C635" s="602"/>
      <c r="D635" s="74"/>
      <c r="E635" s="74"/>
      <c r="F635" s="832"/>
      <c r="G635" s="832"/>
      <c r="H635" s="832"/>
      <c r="I635" s="832"/>
      <c r="J635" s="832"/>
      <c r="K635" s="832"/>
      <c r="L635" s="832"/>
      <c r="M635" s="832"/>
      <c r="N635" s="832"/>
      <c r="O635" s="832"/>
      <c r="P635" s="832"/>
      <c r="Q635" s="832"/>
      <c r="R635" s="832"/>
      <c r="S635" s="832"/>
      <c r="T635" s="832"/>
      <c r="U635" s="832"/>
      <c r="V635" s="832"/>
      <c r="W635" s="832"/>
      <c r="X635" s="832"/>
      <c r="Y635" s="832"/>
      <c r="Z635" s="832"/>
      <c r="AA635" s="832"/>
      <c r="AB635" s="832"/>
      <c r="AC635" s="832"/>
      <c r="AD635" s="832"/>
      <c r="AE635" s="832"/>
      <c r="AF635" s="74"/>
      <c r="AG635" s="74"/>
      <c r="AH635" s="74"/>
      <c r="AI635" s="74"/>
      <c r="AJ635" s="74"/>
      <c r="AK635" s="74"/>
      <c r="AL635" s="596"/>
      <c r="AM635" s="4"/>
      <c r="AN635" s="456"/>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row>
    <row r="636" spans="1:65" ht="12.75" customHeight="1">
      <c r="A636" s="4"/>
      <c r="B636" s="4"/>
      <c r="C636" s="1258" t="s">
        <v>299</v>
      </c>
      <c r="D636" s="891"/>
      <c r="E636" s="558"/>
      <c r="F636" s="586" t="s">
        <v>2223</v>
      </c>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4"/>
      <c r="AF636" s="1278" t="s">
        <v>2206</v>
      </c>
      <c r="AG636" s="832"/>
      <c r="AH636" s="832"/>
      <c r="AI636" s="832"/>
      <c r="AJ636" s="832"/>
      <c r="AK636" s="832"/>
      <c r="AL636" s="1257"/>
      <c r="AM636" s="4"/>
      <c r="AN636" s="456"/>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row>
    <row r="637" spans="1:65" ht="12.75" customHeight="1">
      <c r="A637" s="4"/>
      <c r="B637" s="4"/>
      <c r="C637" s="602"/>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596"/>
      <c r="AM637" s="4"/>
      <c r="AN637" s="456"/>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row>
    <row r="638" spans="1:65" ht="12.75" customHeight="1">
      <c r="A638" s="4"/>
      <c r="B638" s="4"/>
      <c r="C638" s="1258" t="s">
        <v>299</v>
      </c>
      <c r="D638" s="891"/>
      <c r="E638" s="558"/>
      <c r="F638" s="586" t="s">
        <v>2224</v>
      </c>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4"/>
      <c r="AF638" s="1278" t="s">
        <v>2218</v>
      </c>
      <c r="AG638" s="832"/>
      <c r="AH638" s="832"/>
      <c r="AI638" s="832"/>
      <c r="AJ638" s="832"/>
      <c r="AK638" s="832"/>
      <c r="AL638" s="1257"/>
      <c r="AM638" s="4"/>
      <c r="AN638" s="456"/>
      <c r="AO638" s="504"/>
      <c r="AP638" s="504"/>
      <c r="AQ638" s="74"/>
      <c r="AR638" s="74"/>
      <c r="AS638" s="74"/>
      <c r="AT638" s="74"/>
      <c r="AU638" s="74"/>
      <c r="AV638" s="74"/>
      <c r="AW638" s="74"/>
      <c r="AX638" s="74"/>
      <c r="AY638" s="74"/>
      <c r="AZ638" s="74"/>
      <c r="BA638" s="74"/>
      <c r="BB638" s="74"/>
      <c r="BC638" s="4"/>
      <c r="BD638" s="74"/>
      <c r="BE638" s="74"/>
      <c r="BF638" s="74"/>
      <c r="BG638" s="74"/>
      <c r="BH638" s="74"/>
      <c r="BI638" s="74"/>
      <c r="BJ638" s="74"/>
      <c r="BK638" s="74"/>
      <c r="BL638" s="74"/>
      <c r="BM638" s="74"/>
    </row>
    <row r="639" spans="1:65" ht="12.75" customHeight="1">
      <c r="A639" s="4"/>
      <c r="B639" s="4"/>
      <c r="C639" s="486"/>
      <c r="D639" s="486"/>
      <c r="E639" s="590"/>
      <c r="F639" s="591"/>
      <c r="G639" s="592"/>
      <c r="H639" s="592"/>
      <c r="I639" s="592"/>
      <c r="J639" s="592"/>
      <c r="K639" s="592"/>
      <c r="L639" s="592"/>
      <c r="M639" s="592"/>
      <c r="N639" s="592"/>
      <c r="O639" s="592"/>
      <c r="P639" s="592"/>
      <c r="Q639" s="592"/>
      <c r="R639" s="592"/>
      <c r="S639" s="592"/>
      <c r="T639" s="592"/>
      <c r="U639" s="592"/>
      <c r="V639" s="592"/>
      <c r="W639" s="592"/>
      <c r="X639" s="592"/>
      <c r="Y639" s="592"/>
      <c r="Z639" s="592"/>
      <c r="AA639" s="592"/>
      <c r="AB639" s="592"/>
      <c r="AC639" s="592"/>
      <c r="AD639" s="592"/>
      <c r="AE639" s="486"/>
      <c r="AF639" s="436"/>
      <c r="AG639" s="486"/>
      <c r="AH639" s="593"/>
      <c r="AI639" s="593"/>
      <c r="AJ639" s="593"/>
      <c r="AK639" s="593"/>
      <c r="AL639" s="608"/>
      <c r="AM639" s="4"/>
      <c r="AN639" s="456"/>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row>
    <row r="640" spans="1:65" ht="12.75" customHeight="1">
      <c r="A640" s="4"/>
      <c r="B640" s="4"/>
      <c r="C640" s="4"/>
      <c r="D640" s="4"/>
      <c r="E640" s="558"/>
      <c r="F640" s="586"/>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4"/>
      <c r="AF640" s="3"/>
      <c r="AG640" s="4"/>
      <c r="AH640" s="74"/>
      <c r="AI640" s="74"/>
      <c r="AJ640" s="74"/>
      <c r="AK640" s="74"/>
      <c r="AL640" s="74"/>
      <c r="AM640" s="4"/>
      <c r="AN640" s="456"/>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row>
    <row r="641" spans="1:65" ht="12.75" customHeight="1">
      <c r="A641" s="4"/>
      <c r="B641" s="4"/>
      <c r="C641" s="28" t="s">
        <v>2225</v>
      </c>
      <c r="D641" s="4"/>
      <c r="E641" s="558"/>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4"/>
      <c r="AF641" s="3"/>
      <c r="AG641" s="4"/>
      <c r="AH641" s="74"/>
      <c r="AI641" s="74"/>
      <c r="AJ641" s="74"/>
      <c r="AK641" s="74"/>
      <c r="AL641" s="74"/>
      <c r="AM641" s="4"/>
      <c r="AN641" s="456"/>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row>
    <row r="642" spans="1:65" ht="12.75" customHeight="1">
      <c r="A642" s="4"/>
      <c r="B642" s="4"/>
      <c r="C642" s="578"/>
      <c r="D642" s="579"/>
      <c r="E642" s="580" t="s">
        <v>2226</v>
      </c>
      <c r="F642" s="1254" t="s">
        <v>2227</v>
      </c>
      <c r="G642" s="1255"/>
      <c r="H642" s="1255"/>
      <c r="I642" s="1255"/>
      <c r="J642" s="1255"/>
      <c r="K642" s="1255"/>
      <c r="L642" s="1255"/>
      <c r="M642" s="1255"/>
      <c r="N642" s="1255"/>
      <c r="O642" s="1255"/>
      <c r="P642" s="1255"/>
      <c r="Q642" s="1255"/>
      <c r="R642" s="1255"/>
      <c r="S642" s="1255"/>
      <c r="T642" s="1255"/>
      <c r="U642" s="1255"/>
      <c r="V642" s="1255"/>
      <c r="W642" s="1255"/>
      <c r="X642" s="1255"/>
      <c r="Y642" s="1255"/>
      <c r="Z642" s="1255"/>
      <c r="AA642" s="1255"/>
      <c r="AB642" s="1255"/>
      <c r="AC642" s="1255"/>
      <c r="AD642" s="1255"/>
      <c r="AE642" s="1255"/>
      <c r="AF642" s="579"/>
      <c r="AG642" s="579"/>
      <c r="AH642" s="579"/>
      <c r="AI642" s="579"/>
      <c r="AJ642" s="579"/>
      <c r="AK642" s="579"/>
      <c r="AL642" s="605"/>
      <c r="AM642" s="4"/>
      <c r="AN642" s="456"/>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row>
    <row r="643" spans="1:65" ht="12.75" customHeight="1">
      <c r="A643" s="4"/>
      <c r="B643" s="4"/>
      <c r="C643" s="584"/>
      <c r="D643" s="4"/>
      <c r="E643" s="558"/>
      <c r="F643" s="832"/>
      <c r="G643" s="832"/>
      <c r="H643" s="832"/>
      <c r="I643" s="832"/>
      <c r="J643" s="832"/>
      <c r="K643" s="832"/>
      <c r="L643" s="832"/>
      <c r="M643" s="832"/>
      <c r="N643" s="832"/>
      <c r="O643" s="832"/>
      <c r="P643" s="832"/>
      <c r="Q643" s="832"/>
      <c r="R643" s="832"/>
      <c r="S643" s="832"/>
      <c r="T643" s="832"/>
      <c r="U643" s="832"/>
      <c r="V643" s="832"/>
      <c r="W643" s="832"/>
      <c r="X643" s="832"/>
      <c r="Y643" s="832"/>
      <c r="Z643" s="832"/>
      <c r="AA643" s="832"/>
      <c r="AB643" s="832"/>
      <c r="AC643" s="832"/>
      <c r="AD643" s="832"/>
      <c r="AE643" s="832"/>
      <c r="AF643" s="3"/>
      <c r="AG643" s="4"/>
      <c r="AH643" s="74"/>
      <c r="AI643" s="74"/>
      <c r="AJ643" s="74"/>
      <c r="AK643" s="74"/>
      <c r="AL643" s="596"/>
      <c r="AM643" s="4"/>
      <c r="AN643" s="456"/>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row>
    <row r="644" spans="1:65" ht="12" customHeight="1">
      <c r="A644" s="4"/>
      <c r="B644" s="4"/>
      <c r="C644" s="584"/>
      <c r="D644" s="4"/>
      <c r="E644" s="558"/>
      <c r="F644" s="832"/>
      <c r="G644" s="832"/>
      <c r="H644" s="832"/>
      <c r="I644" s="832"/>
      <c r="J644" s="832"/>
      <c r="K644" s="832"/>
      <c r="L644" s="832"/>
      <c r="M644" s="832"/>
      <c r="N644" s="832"/>
      <c r="O644" s="832"/>
      <c r="P644" s="832"/>
      <c r="Q644" s="832"/>
      <c r="R644" s="832"/>
      <c r="S644" s="832"/>
      <c r="T644" s="832"/>
      <c r="U644" s="832"/>
      <c r="V644" s="832"/>
      <c r="W644" s="832"/>
      <c r="X644" s="832"/>
      <c r="Y644" s="832"/>
      <c r="Z644" s="832"/>
      <c r="AA644" s="832"/>
      <c r="AB644" s="832"/>
      <c r="AC644" s="832"/>
      <c r="AD644" s="832"/>
      <c r="AE644" s="832"/>
      <c r="AF644" s="74"/>
      <c r="AG644" s="74"/>
      <c r="AH644" s="74"/>
      <c r="AI644" s="74"/>
      <c r="AJ644" s="74"/>
      <c r="AK644" s="74"/>
      <c r="AL644" s="596"/>
      <c r="AM644" s="4"/>
      <c r="AN644" s="456"/>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row>
    <row r="645" spans="1:65" ht="12.75" customHeight="1">
      <c r="A645" s="4"/>
      <c r="B645" s="4"/>
      <c r="C645" s="1258" t="s">
        <v>864</v>
      </c>
      <c r="D645" s="891"/>
      <c r="E645" s="558"/>
      <c r="F645" s="586" t="s">
        <v>2228</v>
      </c>
      <c r="G645" s="609"/>
      <c r="H645" s="609"/>
      <c r="I645" s="609"/>
      <c r="J645" s="609"/>
      <c r="K645" s="609"/>
      <c r="L645" s="609"/>
      <c r="M645" s="609"/>
      <c r="N645" s="609"/>
      <c r="O645" s="609"/>
      <c r="P645" s="609"/>
      <c r="Q645" s="609"/>
      <c r="R645" s="609"/>
      <c r="S645" s="609"/>
      <c r="T645" s="609"/>
      <c r="U645" s="609"/>
      <c r="V645" s="609"/>
      <c r="W645" s="609"/>
      <c r="X645" s="609"/>
      <c r="Y645" s="609"/>
      <c r="Z645" s="609"/>
      <c r="AA645" s="609"/>
      <c r="AB645" s="609"/>
      <c r="AC645" s="609"/>
      <c r="AD645" s="609"/>
      <c r="AE645" s="74"/>
      <c r="AF645" s="1278" t="s">
        <v>2206</v>
      </c>
      <c r="AG645" s="832"/>
      <c r="AH645" s="832"/>
      <c r="AI645" s="832"/>
      <c r="AJ645" s="832"/>
      <c r="AK645" s="832"/>
      <c r="AL645" s="1257"/>
      <c r="AM645" s="4"/>
      <c r="AN645" s="456"/>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row>
    <row r="646" spans="1:65" ht="12.75" customHeight="1">
      <c r="A646" s="4"/>
      <c r="B646" s="4"/>
      <c r="C646" s="604"/>
      <c r="D646" s="593"/>
      <c r="E646" s="590"/>
      <c r="F646" s="603"/>
      <c r="G646" s="592"/>
      <c r="H646" s="592"/>
      <c r="I646" s="592"/>
      <c r="J646" s="592"/>
      <c r="K646" s="592"/>
      <c r="L646" s="592"/>
      <c r="M646" s="592"/>
      <c r="N646" s="592"/>
      <c r="O646" s="592"/>
      <c r="P646" s="592"/>
      <c r="Q646" s="592"/>
      <c r="R646" s="592"/>
      <c r="S646" s="592"/>
      <c r="T646" s="592"/>
      <c r="U646" s="592"/>
      <c r="V646" s="592"/>
      <c r="W646" s="592"/>
      <c r="X646" s="592"/>
      <c r="Y646" s="592"/>
      <c r="Z646" s="592"/>
      <c r="AA646" s="592"/>
      <c r="AB646" s="592"/>
      <c r="AC646" s="592"/>
      <c r="AD646" s="592"/>
      <c r="AE646" s="593"/>
      <c r="AF646" s="593"/>
      <c r="AG646" s="593"/>
      <c r="AH646" s="593"/>
      <c r="AI646" s="593"/>
      <c r="AJ646" s="593"/>
      <c r="AK646" s="593"/>
      <c r="AL646" s="600"/>
      <c r="AM646" s="4"/>
      <c r="AN646" s="456"/>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row>
    <row r="647" spans="1:65" ht="12.75" customHeight="1">
      <c r="A647" s="4"/>
      <c r="B647" s="4"/>
      <c r="C647" s="11"/>
      <c r="D647" s="11"/>
      <c r="E647" s="558"/>
      <c r="F647" s="586"/>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4"/>
      <c r="AF647" s="74"/>
      <c r="AG647" s="74"/>
      <c r="AH647" s="74"/>
      <c r="AI647" s="74"/>
      <c r="AJ647" s="74"/>
      <c r="AK647" s="74"/>
      <c r="AL647" s="74"/>
      <c r="AM647" s="4"/>
      <c r="AN647" s="456"/>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row>
    <row r="648" spans="1:65" ht="12.75" customHeight="1">
      <c r="A648" s="4"/>
      <c r="B648" s="4"/>
      <c r="C648" s="606"/>
      <c r="D648" s="472"/>
      <c r="E648" s="580" t="s">
        <v>2229</v>
      </c>
      <c r="F648" s="1254" t="s">
        <v>2230</v>
      </c>
      <c r="G648" s="1255"/>
      <c r="H648" s="1255"/>
      <c r="I648" s="1255"/>
      <c r="J648" s="1255"/>
      <c r="K648" s="1255"/>
      <c r="L648" s="1255"/>
      <c r="M648" s="1255"/>
      <c r="N648" s="1255"/>
      <c r="O648" s="1255"/>
      <c r="P648" s="1255"/>
      <c r="Q648" s="1255"/>
      <c r="R648" s="1255"/>
      <c r="S648" s="1255"/>
      <c r="T648" s="1255"/>
      <c r="U648" s="1255"/>
      <c r="V648" s="1255"/>
      <c r="W648" s="1255"/>
      <c r="X648" s="1255"/>
      <c r="Y648" s="1255"/>
      <c r="Z648" s="1255"/>
      <c r="AA648" s="1255"/>
      <c r="AB648" s="1255"/>
      <c r="AC648" s="1255"/>
      <c r="AD648" s="1255"/>
      <c r="AE648" s="1255"/>
      <c r="AF648" s="472"/>
      <c r="AG648" s="472"/>
      <c r="AH648" s="472"/>
      <c r="AI648" s="472"/>
      <c r="AJ648" s="472"/>
      <c r="AK648" s="472"/>
      <c r="AL648" s="607"/>
      <c r="AM648" s="4"/>
      <c r="AN648" s="397"/>
      <c r="AO648" s="74"/>
      <c r="AP648" s="74"/>
      <c r="AQ648" s="4"/>
      <c r="AR648" s="4"/>
      <c r="AS648" s="4"/>
      <c r="AT648" s="4"/>
      <c r="AU648" s="4"/>
      <c r="AV648" s="4"/>
      <c r="AW648" s="4"/>
      <c r="AX648" s="4"/>
      <c r="AY648" s="4"/>
      <c r="AZ648" s="4"/>
      <c r="BA648" s="4"/>
      <c r="BB648" s="4"/>
      <c r="BC648" s="4"/>
      <c r="BD648" s="4"/>
      <c r="BE648" s="4"/>
      <c r="BF648" s="4"/>
      <c r="BG648" s="4"/>
      <c r="BH648" s="4"/>
      <c r="BI648" s="4"/>
      <c r="BJ648" s="4"/>
      <c r="BK648" s="4"/>
      <c r="BL648" s="4"/>
      <c r="BM648" s="4"/>
    </row>
    <row r="649" spans="1:65" ht="12.75" customHeight="1">
      <c r="A649" s="4"/>
      <c r="B649" s="4"/>
      <c r="C649" s="584"/>
      <c r="D649" s="4"/>
      <c r="E649" s="558"/>
      <c r="F649" s="832"/>
      <c r="G649" s="832"/>
      <c r="H649" s="832"/>
      <c r="I649" s="832"/>
      <c r="J649" s="832"/>
      <c r="K649" s="832"/>
      <c r="L649" s="832"/>
      <c r="M649" s="832"/>
      <c r="N649" s="832"/>
      <c r="O649" s="832"/>
      <c r="P649" s="832"/>
      <c r="Q649" s="832"/>
      <c r="R649" s="832"/>
      <c r="S649" s="832"/>
      <c r="T649" s="832"/>
      <c r="U649" s="832"/>
      <c r="V649" s="832"/>
      <c r="W649" s="832"/>
      <c r="X649" s="832"/>
      <c r="Y649" s="832"/>
      <c r="Z649" s="832"/>
      <c r="AA649" s="832"/>
      <c r="AB649" s="832"/>
      <c r="AC649" s="832"/>
      <c r="AD649" s="832"/>
      <c r="AE649" s="832"/>
      <c r="AF649" s="454"/>
      <c r="AG649" s="454"/>
      <c r="AH649" s="454"/>
      <c r="AI649" s="454"/>
      <c r="AJ649" s="454"/>
      <c r="AK649" s="454"/>
      <c r="AL649" s="610"/>
      <c r="AM649" s="4"/>
      <c r="AN649" s="397"/>
      <c r="AO649" s="74"/>
      <c r="AP649" s="74"/>
      <c r="AQ649" s="4"/>
      <c r="AR649" s="4"/>
      <c r="AS649" s="4"/>
      <c r="AT649" s="4"/>
      <c r="AU649" s="4"/>
      <c r="AV649" s="4"/>
      <c r="AW649" s="4"/>
      <c r="AX649" s="4"/>
      <c r="AY649" s="4"/>
      <c r="AZ649" s="4"/>
      <c r="BA649" s="4"/>
      <c r="BB649" s="4"/>
      <c r="BC649" s="4"/>
      <c r="BD649" s="86"/>
      <c r="BE649" s="86"/>
      <c r="BF649" s="86"/>
      <c r="BG649" s="86"/>
      <c r="BH649" s="86"/>
      <c r="BI649" s="4"/>
      <c r="BJ649" s="4"/>
      <c r="BK649" s="4"/>
      <c r="BL649" s="4"/>
      <c r="BM649" s="4"/>
    </row>
    <row r="650" spans="1:65" ht="12.75" customHeight="1">
      <c r="A650" s="4"/>
      <c r="B650" s="4"/>
      <c r="C650" s="584"/>
      <c r="D650" s="4"/>
      <c r="E650" s="558"/>
      <c r="F650" s="832"/>
      <c r="G650" s="832"/>
      <c r="H650" s="832"/>
      <c r="I650" s="832"/>
      <c r="J650" s="832"/>
      <c r="K650" s="832"/>
      <c r="L650" s="832"/>
      <c r="M650" s="832"/>
      <c r="N650" s="832"/>
      <c r="O650" s="832"/>
      <c r="P650" s="832"/>
      <c r="Q650" s="832"/>
      <c r="R650" s="832"/>
      <c r="S650" s="832"/>
      <c r="T650" s="832"/>
      <c r="U650" s="832"/>
      <c r="V650" s="832"/>
      <c r="W650" s="832"/>
      <c r="X650" s="832"/>
      <c r="Y650" s="832"/>
      <c r="Z650" s="832"/>
      <c r="AA650" s="832"/>
      <c r="AB650" s="832"/>
      <c r="AC650" s="832"/>
      <c r="AD650" s="832"/>
      <c r="AE650" s="832"/>
      <c r="AF650" s="454"/>
      <c r="AG650" s="454"/>
      <c r="AH650" s="454"/>
      <c r="AI650" s="454"/>
      <c r="AJ650" s="454"/>
      <c r="AK650" s="454"/>
      <c r="AL650" s="610"/>
      <c r="AM650" s="4"/>
      <c r="AN650" s="456"/>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row>
    <row r="651" spans="1:65" ht="12.75" customHeight="1">
      <c r="A651" s="4"/>
      <c r="B651" s="4"/>
      <c r="C651" s="611"/>
      <c r="D651" s="11"/>
      <c r="E651" s="558"/>
      <c r="F651" s="832"/>
      <c r="G651" s="832"/>
      <c r="H651" s="832"/>
      <c r="I651" s="832"/>
      <c r="J651" s="832"/>
      <c r="K651" s="832"/>
      <c r="L651" s="832"/>
      <c r="M651" s="832"/>
      <c r="N651" s="832"/>
      <c r="O651" s="832"/>
      <c r="P651" s="832"/>
      <c r="Q651" s="832"/>
      <c r="R651" s="832"/>
      <c r="S651" s="832"/>
      <c r="T651" s="832"/>
      <c r="U651" s="832"/>
      <c r="V651" s="832"/>
      <c r="W651" s="832"/>
      <c r="X651" s="832"/>
      <c r="Y651" s="832"/>
      <c r="Z651" s="832"/>
      <c r="AA651" s="832"/>
      <c r="AB651" s="832"/>
      <c r="AC651" s="832"/>
      <c r="AD651" s="832"/>
      <c r="AE651" s="832"/>
      <c r="AF651" s="454"/>
      <c r="AG651" s="454"/>
      <c r="AH651" s="454"/>
      <c r="AI651" s="454"/>
      <c r="AJ651" s="454"/>
      <c r="AK651" s="454"/>
      <c r="AL651" s="610"/>
      <c r="AM651" s="4"/>
      <c r="AN651" s="456"/>
      <c r="AO651" s="84"/>
      <c r="AP651" s="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row>
    <row r="652" spans="1:65" ht="12.75" customHeight="1">
      <c r="A652" s="4"/>
      <c r="B652" s="4"/>
      <c r="C652" s="611"/>
      <c r="D652" s="11"/>
      <c r="E652" s="558"/>
      <c r="F652" s="832"/>
      <c r="G652" s="832"/>
      <c r="H652" s="832"/>
      <c r="I652" s="832"/>
      <c r="J652" s="832"/>
      <c r="K652" s="832"/>
      <c r="L652" s="832"/>
      <c r="M652" s="832"/>
      <c r="N652" s="832"/>
      <c r="O652" s="832"/>
      <c r="P652" s="832"/>
      <c r="Q652" s="832"/>
      <c r="R652" s="832"/>
      <c r="S652" s="832"/>
      <c r="T652" s="832"/>
      <c r="U652" s="832"/>
      <c r="V652" s="832"/>
      <c r="W652" s="832"/>
      <c r="X652" s="832"/>
      <c r="Y652" s="832"/>
      <c r="Z652" s="832"/>
      <c r="AA652" s="832"/>
      <c r="AB652" s="832"/>
      <c r="AC652" s="832"/>
      <c r="AD652" s="832"/>
      <c r="AE652" s="832"/>
      <c r="AF652" s="454"/>
      <c r="AG652" s="454"/>
      <c r="AH652" s="454"/>
      <c r="AI652" s="454"/>
      <c r="AJ652" s="454"/>
      <c r="AK652" s="454"/>
      <c r="AL652" s="610"/>
      <c r="AM652" s="4"/>
      <c r="AN652" s="456"/>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row>
    <row r="653" spans="1:65" ht="12.75" customHeight="1">
      <c r="A653" s="4"/>
      <c r="B653" s="4"/>
      <c r="C653" s="611"/>
      <c r="D653" s="11"/>
      <c r="E653" s="558"/>
      <c r="F653" s="832"/>
      <c r="G653" s="832"/>
      <c r="H653" s="832"/>
      <c r="I653" s="832"/>
      <c r="J653" s="832"/>
      <c r="K653" s="832"/>
      <c r="L653" s="832"/>
      <c r="M653" s="832"/>
      <c r="N653" s="832"/>
      <c r="O653" s="832"/>
      <c r="P653" s="832"/>
      <c r="Q653" s="832"/>
      <c r="R653" s="832"/>
      <c r="S653" s="832"/>
      <c r="T653" s="832"/>
      <c r="U653" s="832"/>
      <c r="V653" s="832"/>
      <c r="W653" s="832"/>
      <c r="X653" s="832"/>
      <c r="Y653" s="832"/>
      <c r="Z653" s="832"/>
      <c r="AA653" s="832"/>
      <c r="AB653" s="832"/>
      <c r="AC653" s="832"/>
      <c r="AD653" s="832"/>
      <c r="AE653" s="832"/>
      <c r="AF653" s="454"/>
      <c r="AG653" s="454"/>
      <c r="AH653" s="454"/>
      <c r="AI653" s="454"/>
      <c r="AJ653" s="454"/>
      <c r="AK653" s="454"/>
      <c r="AL653" s="610"/>
      <c r="AM653" s="4"/>
      <c r="AN653" s="456"/>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row>
    <row r="654" spans="1:65" ht="12.75" customHeight="1">
      <c r="A654" s="4"/>
      <c r="B654" s="4"/>
      <c r="C654" s="611"/>
      <c r="D654" s="11"/>
      <c r="E654" s="558"/>
      <c r="F654" s="832"/>
      <c r="G654" s="832"/>
      <c r="H654" s="832"/>
      <c r="I654" s="832"/>
      <c r="J654" s="832"/>
      <c r="K654" s="832"/>
      <c r="L654" s="832"/>
      <c r="M654" s="832"/>
      <c r="N654" s="832"/>
      <c r="O654" s="832"/>
      <c r="P654" s="832"/>
      <c r="Q654" s="832"/>
      <c r="R654" s="832"/>
      <c r="S654" s="832"/>
      <c r="T654" s="832"/>
      <c r="U654" s="832"/>
      <c r="V654" s="832"/>
      <c r="W654" s="832"/>
      <c r="X654" s="832"/>
      <c r="Y654" s="832"/>
      <c r="Z654" s="832"/>
      <c r="AA654" s="832"/>
      <c r="AB654" s="832"/>
      <c r="AC654" s="832"/>
      <c r="AD654" s="832"/>
      <c r="AE654" s="832"/>
      <c r="AF654" s="454"/>
      <c r="AG654" s="454"/>
      <c r="AH654" s="454"/>
      <c r="AI654" s="454"/>
      <c r="AJ654" s="454"/>
      <c r="AK654" s="454"/>
      <c r="AL654" s="610"/>
      <c r="AM654" s="4"/>
      <c r="AN654" s="456"/>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row>
    <row r="655" spans="1:65" ht="12.75" customHeight="1">
      <c r="A655" s="4"/>
      <c r="B655" s="4"/>
      <c r="C655" s="611"/>
      <c r="D655" s="11"/>
      <c r="E655" s="558"/>
      <c r="F655" s="832"/>
      <c r="G655" s="832"/>
      <c r="H655" s="832"/>
      <c r="I655" s="832"/>
      <c r="J655" s="832"/>
      <c r="K655" s="832"/>
      <c r="L655" s="832"/>
      <c r="M655" s="832"/>
      <c r="N655" s="832"/>
      <c r="O655" s="832"/>
      <c r="P655" s="832"/>
      <c r="Q655" s="832"/>
      <c r="R655" s="832"/>
      <c r="S655" s="832"/>
      <c r="T655" s="832"/>
      <c r="U655" s="832"/>
      <c r="V655" s="832"/>
      <c r="W655" s="832"/>
      <c r="X655" s="832"/>
      <c r="Y655" s="832"/>
      <c r="Z655" s="832"/>
      <c r="AA655" s="832"/>
      <c r="AB655" s="832"/>
      <c r="AC655" s="832"/>
      <c r="AD655" s="832"/>
      <c r="AE655" s="832"/>
      <c r="AF655" s="454"/>
      <c r="AG655" s="454"/>
      <c r="AH655" s="454"/>
      <c r="AI655" s="454"/>
      <c r="AJ655" s="454"/>
      <c r="AK655" s="454"/>
      <c r="AL655" s="610"/>
      <c r="AM655" s="4"/>
      <c r="AN655" s="456"/>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row>
    <row r="656" spans="1:65" ht="17.25" customHeight="1">
      <c r="A656" s="4"/>
      <c r="B656" s="4"/>
      <c r="C656" s="611"/>
      <c r="D656" s="11"/>
      <c r="E656" s="558"/>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832"/>
      <c r="AD656" s="832"/>
      <c r="AE656" s="832"/>
      <c r="AF656" s="74"/>
      <c r="AG656" s="74"/>
      <c r="AH656" s="74"/>
      <c r="AI656" s="74"/>
      <c r="AJ656" s="74"/>
      <c r="AK656" s="74"/>
      <c r="AL656" s="596"/>
      <c r="AM656" s="4"/>
      <c r="AN656" s="456"/>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row>
    <row r="657" spans="1:65" ht="12.75" customHeight="1">
      <c r="A657" s="4"/>
      <c r="B657" s="4"/>
      <c r="C657" s="1258" t="s">
        <v>864</v>
      </c>
      <c r="D657" s="891"/>
      <c r="E657" s="558"/>
      <c r="F657" s="504" t="s">
        <v>2231</v>
      </c>
      <c r="G657" s="6"/>
      <c r="H657" s="6"/>
      <c r="I657" s="6"/>
      <c r="J657" s="6"/>
      <c r="K657" s="6"/>
      <c r="L657" s="6"/>
      <c r="M657" s="6"/>
      <c r="N657" s="6"/>
      <c r="O657" s="6"/>
      <c r="P657" s="6"/>
      <c r="Q657" s="6"/>
      <c r="R657" s="6"/>
      <c r="S657" s="6"/>
      <c r="T657" s="6"/>
      <c r="U657" s="6"/>
      <c r="V657" s="6"/>
      <c r="W657" s="6"/>
      <c r="X657" s="6"/>
      <c r="Y657" s="6"/>
      <c r="Z657" s="6"/>
      <c r="AA657" s="6"/>
      <c r="AB657" s="6"/>
      <c r="AC657" s="6"/>
      <c r="AD657" s="6"/>
      <c r="AE657" s="74"/>
      <c r="AF657" s="1278" t="s">
        <v>2206</v>
      </c>
      <c r="AG657" s="832"/>
      <c r="AH657" s="832"/>
      <c r="AI657" s="832"/>
      <c r="AJ657" s="832"/>
      <c r="AK657" s="832"/>
      <c r="AL657" s="1257"/>
      <c r="AM657" s="4"/>
      <c r="AN657" s="456"/>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row>
    <row r="658" spans="1:65" ht="12.75" customHeight="1">
      <c r="A658" s="4"/>
      <c r="B658" s="4"/>
      <c r="C658" s="604"/>
      <c r="D658" s="593"/>
      <c r="E658" s="590"/>
      <c r="F658" s="603"/>
      <c r="G658" s="592"/>
      <c r="H658" s="592"/>
      <c r="I658" s="592"/>
      <c r="J658" s="592"/>
      <c r="K658" s="592"/>
      <c r="L658" s="592"/>
      <c r="M658" s="592"/>
      <c r="N658" s="592"/>
      <c r="O658" s="592"/>
      <c r="P658" s="592"/>
      <c r="Q658" s="592"/>
      <c r="R658" s="592"/>
      <c r="S658" s="592"/>
      <c r="T658" s="592"/>
      <c r="U658" s="592"/>
      <c r="V658" s="592"/>
      <c r="W658" s="592"/>
      <c r="X658" s="592"/>
      <c r="Y658" s="592"/>
      <c r="Z658" s="592"/>
      <c r="AA658" s="592"/>
      <c r="AB658" s="592"/>
      <c r="AC658" s="592"/>
      <c r="AD658" s="592"/>
      <c r="AE658" s="593"/>
      <c r="AF658" s="593"/>
      <c r="AG658" s="593"/>
      <c r="AH658" s="593"/>
      <c r="AI658" s="593"/>
      <c r="AJ658" s="593"/>
      <c r="AK658" s="593"/>
      <c r="AL658" s="600"/>
      <c r="AM658" s="4"/>
      <c r="AN658" s="456"/>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row>
    <row r="659" spans="1:65" ht="12.75" customHeight="1">
      <c r="A659" s="4"/>
      <c r="B659" s="4"/>
      <c r="C659" s="11"/>
      <c r="D659" s="11"/>
      <c r="E659" s="558"/>
      <c r="F659" s="586"/>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29"/>
      <c r="AF659" s="29"/>
      <c r="AG659" s="29"/>
      <c r="AH659" s="29"/>
      <c r="AI659" s="29"/>
      <c r="AJ659" s="29"/>
      <c r="AK659" s="29"/>
      <c r="AL659" s="29"/>
      <c r="AM659" s="4"/>
      <c r="AN659" s="456"/>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row>
    <row r="660" spans="1:65" ht="12.75" customHeight="1">
      <c r="A660" s="4"/>
      <c r="B660" s="4"/>
      <c r="C660" s="578"/>
      <c r="D660" s="579"/>
      <c r="E660" s="580" t="s">
        <v>2232</v>
      </c>
      <c r="F660" s="1254" t="s">
        <v>2233</v>
      </c>
      <c r="G660" s="1255"/>
      <c r="H660" s="1255"/>
      <c r="I660" s="1255"/>
      <c r="J660" s="1255"/>
      <c r="K660" s="1255"/>
      <c r="L660" s="1255"/>
      <c r="M660" s="1255"/>
      <c r="N660" s="1255"/>
      <c r="O660" s="1255"/>
      <c r="P660" s="1255"/>
      <c r="Q660" s="1255"/>
      <c r="R660" s="1255"/>
      <c r="S660" s="1255"/>
      <c r="T660" s="1255"/>
      <c r="U660" s="1255"/>
      <c r="V660" s="1255"/>
      <c r="W660" s="1255"/>
      <c r="X660" s="1255"/>
      <c r="Y660" s="1255"/>
      <c r="Z660" s="1255"/>
      <c r="AA660" s="1255"/>
      <c r="AB660" s="1255"/>
      <c r="AC660" s="1255"/>
      <c r="AD660" s="1255"/>
      <c r="AE660" s="1255"/>
      <c r="AF660" s="579"/>
      <c r="AG660" s="579"/>
      <c r="AH660" s="579"/>
      <c r="AI660" s="579"/>
      <c r="AJ660" s="579"/>
      <c r="AK660" s="579"/>
      <c r="AL660" s="605"/>
      <c r="AM660" s="4"/>
      <c r="AN660" s="456"/>
      <c r="AO660" s="74" t="s">
        <v>299</v>
      </c>
      <c r="AP660" s="74">
        <v>0</v>
      </c>
      <c r="AQ660" s="612"/>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row>
    <row r="661" spans="1:65" ht="12.75" customHeight="1">
      <c r="A661" s="4"/>
      <c r="B661" s="4"/>
      <c r="C661" s="611"/>
      <c r="D661" s="11"/>
      <c r="E661" s="558"/>
      <c r="F661" s="832"/>
      <c r="G661" s="832"/>
      <c r="H661" s="832"/>
      <c r="I661" s="832"/>
      <c r="J661" s="832"/>
      <c r="K661" s="832"/>
      <c r="L661" s="832"/>
      <c r="M661" s="832"/>
      <c r="N661" s="832"/>
      <c r="O661" s="832"/>
      <c r="P661" s="832"/>
      <c r="Q661" s="832"/>
      <c r="R661" s="832"/>
      <c r="S661" s="832"/>
      <c r="T661" s="832"/>
      <c r="U661" s="832"/>
      <c r="V661" s="832"/>
      <c r="W661" s="832"/>
      <c r="X661" s="832"/>
      <c r="Y661" s="832"/>
      <c r="Z661" s="832"/>
      <c r="AA661" s="832"/>
      <c r="AB661" s="832"/>
      <c r="AC661" s="832"/>
      <c r="AD661" s="832"/>
      <c r="AE661" s="832"/>
      <c r="AF661" s="29"/>
      <c r="AG661" s="29"/>
      <c r="AH661" s="29"/>
      <c r="AI661" s="29"/>
      <c r="AJ661" s="29"/>
      <c r="AK661" s="29"/>
      <c r="AL661" s="585"/>
      <c r="AM661" s="4"/>
      <c r="AN661" s="456"/>
      <c r="AO661" s="74" t="s">
        <v>2234</v>
      </c>
      <c r="AP661" s="74">
        <v>5</v>
      </c>
      <c r="AQ661" s="612"/>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row>
    <row r="662" spans="1:65" ht="12.75" customHeight="1">
      <c r="A662" s="4"/>
      <c r="B662" s="4"/>
      <c r="C662" s="611"/>
      <c r="D662" s="11"/>
      <c r="E662" s="558"/>
      <c r="F662" s="832"/>
      <c r="G662" s="832"/>
      <c r="H662" s="832"/>
      <c r="I662" s="832"/>
      <c r="J662" s="832"/>
      <c r="K662" s="832"/>
      <c r="L662" s="832"/>
      <c r="M662" s="832"/>
      <c r="N662" s="832"/>
      <c r="O662" s="832"/>
      <c r="P662" s="832"/>
      <c r="Q662" s="832"/>
      <c r="R662" s="832"/>
      <c r="S662" s="832"/>
      <c r="T662" s="832"/>
      <c r="U662" s="832"/>
      <c r="V662" s="832"/>
      <c r="W662" s="832"/>
      <c r="X662" s="832"/>
      <c r="Y662" s="832"/>
      <c r="Z662" s="832"/>
      <c r="AA662" s="832"/>
      <c r="AB662" s="832"/>
      <c r="AC662" s="832"/>
      <c r="AD662" s="832"/>
      <c r="AE662" s="832"/>
      <c r="AF662" s="29"/>
      <c r="AG662" s="29"/>
      <c r="AH662" s="29"/>
      <c r="AI662" s="29"/>
      <c r="AJ662" s="29"/>
      <c r="AK662" s="29"/>
      <c r="AL662" s="585"/>
      <c r="AM662" s="4"/>
      <c r="AN662" s="456"/>
      <c r="AO662" s="74" t="s">
        <v>2235</v>
      </c>
      <c r="AP662" s="74">
        <v>5</v>
      </c>
      <c r="AQ662" s="612"/>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row>
    <row r="663" spans="1:65" ht="12.75" customHeight="1">
      <c r="A663" s="4"/>
      <c r="B663" s="4"/>
      <c r="C663" s="611"/>
      <c r="D663" s="11"/>
      <c r="E663" s="558"/>
      <c r="F663" s="832"/>
      <c r="G663" s="832"/>
      <c r="H663" s="832"/>
      <c r="I663" s="832"/>
      <c r="J663" s="832"/>
      <c r="K663" s="832"/>
      <c r="L663" s="832"/>
      <c r="M663" s="832"/>
      <c r="N663" s="832"/>
      <c r="O663" s="832"/>
      <c r="P663" s="832"/>
      <c r="Q663" s="832"/>
      <c r="R663" s="832"/>
      <c r="S663" s="832"/>
      <c r="T663" s="832"/>
      <c r="U663" s="832"/>
      <c r="V663" s="832"/>
      <c r="W663" s="832"/>
      <c r="X663" s="832"/>
      <c r="Y663" s="832"/>
      <c r="Z663" s="832"/>
      <c r="AA663" s="832"/>
      <c r="AB663" s="832"/>
      <c r="AC663" s="832"/>
      <c r="AD663" s="832"/>
      <c r="AE663" s="832"/>
      <c r="AF663" s="74"/>
      <c r="AG663" s="74"/>
      <c r="AH663" s="74"/>
      <c r="AI663" s="74"/>
      <c r="AJ663" s="74"/>
      <c r="AK663" s="74"/>
      <c r="AL663" s="596"/>
      <c r="AM663" s="4"/>
      <c r="AN663" s="456"/>
      <c r="AO663" s="74" t="s">
        <v>2236</v>
      </c>
      <c r="AP663" s="74">
        <v>5</v>
      </c>
      <c r="AQ663" s="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row>
    <row r="664" spans="1:65" ht="12.75" customHeight="1">
      <c r="A664" s="4"/>
      <c r="B664" s="4"/>
      <c r="C664" s="1258" t="s">
        <v>299</v>
      </c>
      <c r="D664" s="891"/>
      <c r="E664" s="558"/>
      <c r="F664" s="586" t="s">
        <v>2237</v>
      </c>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4"/>
      <c r="AF664" s="1278" t="s">
        <v>2206</v>
      </c>
      <c r="AG664" s="832"/>
      <c r="AH664" s="832"/>
      <c r="AI664" s="832"/>
      <c r="AJ664" s="832"/>
      <c r="AK664" s="832"/>
      <c r="AL664" s="1257"/>
      <c r="AM664" s="4"/>
      <c r="AN664" s="613"/>
      <c r="AO664" s="74" t="s">
        <v>2238</v>
      </c>
      <c r="AP664" s="74">
        <v>5</v>
      </c>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row>
    <row r="665" spans="1:65" ht="12.75" customHeight="1">
      <c r="A665" s="4"/>
      <c r="B665" s="4"/>
      <c r="C665" s="611"/>
      <c r="D665" s="11"/>
      <c r="E665" s="558"/>
      <c r="F665" s="586"/>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29"/>
      <c r="AF665" s="74"/>
      <c r="AG665" s="74"/>
      <c r="AH665" s="74"/>
      <c r="AI665" s="74"/>
      <c r="AJ665" s="74"/>
      <c r="AK665" s="74"/>
      <c r="AL665" s="596"/>
      <c r="AM665" s="4"/>
      <c r="AN665" s="613"/>
      <c r="AO665" s="74" t="s">
        <v>2239</v>
      </c>
      <c r="AP665" s="74">
        <v>5</v>
      </c>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row>
    <row r="666" spans="1:65" ht="12.75" customHeight="1">
      <c r="A666" s="4"/>
      <c r="B666" s="4"/>
      <c r="C666" s="597"/>
      <c r="D666" s="486"/>
      <c r="E666" s="590"/>
      <c r="F666" s="593" t="s">
        <v>2213</v>
      </c>
      <c r="G666" s="598"/>
      <c r="H666" s="598"/>
      <c r="I666" s="598"/>
      <c r="J666" s="598"/>
      <c r="K666" s="598"/>
      <c r="L666" s="598"/>
      <c r="M666" s="598"/>
      <c r="N666" s="598"/>
      <c r="O666" s="598"/>
      <c r="P666" s="598"/>
      <c r="Q666" s="598"/>
      <c r="R666" s="598"/>
      <c r="S666" s="598"/>
      <c r="T666" s="598"/>
      <c r="U666" s="598"/>
      <c r="V666" s="598"/>
      <c r="W666" s="598"/>
      <c r="X666" s="598"/>
      <c r="Y666" s="598"/>
      <c r="Z666" s="598"/>
      <c r="AA666" s="598"/>
      <c r="AB666" s="598"/>
      <c r="AC666" s="598"/>
      <c r="AD666" s="598"/>
      <c r="AE666" s="486"/>
      <c r="AF666" s="436"/>
      <c r="AG666" s="486"/>
      <c r="AH666" s="593"/>
      <c r="AI666" s="593"/>
      <c r="AJ666" s="593"/>
      <c r="AK666" s="593"/>
      <c r="AL666" s="600"/>
      <c r="AM666" s="4"/>
      <c r="AN666" s="613"/>
      <c r="AO666" s="74" t="s">
        <v>2240</v>
      </c>
      <c r="AP666" s="74">
        <v>5</v>
      </c>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row>
    <row r="667" spans="1:65" ht="12.75" customHeight="1">
      <c r="A667" s="4"/>
      <c r="B667" s="4"/>
      <c r="C667" s="11"/>
      <c r="D667" s="11"/>
      <c r="E667" s="558"/>
      <c r="F667" s="586"/>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29"/>
      <c r="AF667" s="74"/>
      <c r="AG667" s="74"/>
      <c r="AH667" s="74"/>
      <c r="AI667" s="74"/>
      <c r="AJ667" s="74"/>
      <c r="AK667" s="74"/>
      <c r="AL667" s="74"/>
      <c r="AM667" s="4"/>
      <c r="AN667" s="613"/>
      <c r="AO667" s="74" t="s">
        <v>2241</v>
      </c>
      <c r="AP667" s="74">
        <v>5</v>
      </c>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row>
    <row r="668" spans="1:65" ht="12.75" customHeight="1">
      <c r="A668" s="4"/>
      <c r="B668" s="4"/>
      <c r="C668" s="1334" t="s">
        <v>864</v>
      </c>
      <c r="D668" s="1335"/>
      <c r="E668" s="580" t="s">
        <v>2242</v>
      </c>
      <c r="F668" s="1254" t="s">
        <v>2243</v>
      </c>
      <c r="G668" s="1255"/>
      <c r="H668" s="1255"/>
      <c r="I668" s="1255"/>
      <c r="J668" s="1255"/>
      <c r="K668" s="1255"/>
      <c r="L668" s="1255"/>
      <c r="M668" s="1255"/>
      <c r="N668" s="1255"/>
      <c r="O668" s="1255"/>
      <c r="P668" s="1255"/>
      <c r="Q668" s="1255"/>
      <c r="R668" s="1255"/>
      <c r="S668" s="1255"/>
      <c r="T668" s="1255"/>
      <c r="U668" s="1255"/>
      <c r="V668" s="1255"/>
      <c r="W668" s="1255"/>
      <c r="X668" s="1255"/>
      <c r="Y668" s="1255"/>
      <c r="Z668" s="1255"/>
      <c r="AA668" s="1255"/>
      <c r="AB668" s="1255"/>
      <c r="AC668" s="1255"/>
      <c r="AD668" s="1255"/>
      <c r="AE668" s="1255"/>
      <c r="AF668" s="1327" t="s">
        <v>2206</v>
      </c>
      <c r="AG668" s="1255"/>
      <c r="AH668" s="1255"/>
      <c r="AI668" s="1255"/>
      <c r="AJ668" s="1255"/>
      <c r="AK668" s="1255"/>
      <c r="AL668" s="1290"/>
      <c r="AM668" s="4"/>
      <c r="AN668" s="613"/>
      <c r="AO668" s="74" t="s">
        <v>2244</v>
      </c>
      <c r="AP668" s="74">
        <v>1</v>
      </c>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row>
    <row r="669" spans="1:65" ht="12.75" customHeight="1">
      <c r="A669" s="4"/>
      <c r="B669" s="4"/>
      <c r="C669" s="611"/>
      <c r="D669" s="11"/>
      <c r="E669" s="558"/>
      <c r="F669" s="832"/>
      <c r="G669" s="832"/>
      <c r="H669" s="832"/>
      <c r="I669" s="832"/>
      <c r="J669" s="832"/>
      <c r="K669" s="832"/>
      <c r="L669" s="832"/>
      <c r="M669" s="832"/>
      <c r="N669" s="832"/>
      <c r="O669" s="832"/>
      <c r="P669" s="832"/>
      <c r="Q669" s="832"/>
      <c r="R669" s="832"/>
      <c r="S669" s="832"/>
      <c r="T669" s="832"/>
      <c r="U669" s="832"/>
      <c r="V669" s="832"/>
      <c r="W669" s="832"/>
      <c r="X669" s="832"/>
      <c r="Y669" s="832"/>
      <c r="Z669" s="832"/>
      <c r="AA669" s="832"/>
      <c r="AB669" s="832"/>
      <c r="AC669" s="832"/>
      <c r="AD669" s="832"/>
      <c r="AE669" s="832"/>
      <c r="AF669" s="29"/>
      <c r="AG669" s="29"/>
      <c r="AH669" s="29"/>
      <c r="AI669" s="29"/>
      <c r="AJ669" s="29"/>
      <c r="AK669" s="29"/>
      <c r="AL669" s="585"/>
      <c r="AM669" s="4"/>
      <c r="AN669" s="614"/>
      <c r="AO669" s="74"/>
      <c r="AP669" s="74"/>
      <c r="AQ669" s="74"/>
      <c r="AR669" s="74"/>
      <c r="AS669" s="615"/>
      <c r="AT669" s="74"/>
      <c r="AU669" s="74"/>
      <c r="AV669" s="74"/>
      <c r="AW669" s="615" t="s">
        <v>2245</v>
      </c>
      <c r="AX669" s="74"/>
      <c r="AY669" s="74"/>
      <c r="AZ669" s="74"/>
      <c r="BA669" s="615" t="s">
        <v>2246</v>
      </c>
      <c r="BB669" s="74"/>
      <c r="BC669" s="74"/>
      <c r="BD669" s="74"/>
      <c r="BE669" s="74"/>
      <c r="BF669" s="74"/>
      <c r="BG669" s="74"/>
      <c r="BH669" s="74"/>
      <c r="BI669" s="74"/>
      <c r="BJ669" s="74"/>
      <c r="BK669" s="74"/>
      <c r="BL669" s="74"/>
      <c r="BM669" s="74"/>
    </row>
    <row r="670" spans="1:65" ht="17.25" customHeight="1">
      <c r="A670" s="4"/>
      <c r="B670" s="4"/>
      <c r="C670" s="588"/>
      <c r="D670" s="589"/>
      <c r="E670" s="590"/>
      <c r="F670" s="1301"/>
      <c r="G670" s="1301"/>
      <c r="H670" s="1301"/>
      <c r="I670" s="1301"/>
      <c r="J670" s="1301"/>
      <c r="K670" s="1301"/>
      <c r="L670" s="1301"/>
      <c r="M670" s="1301"/>
      <c r="N670" s="1301"/>
      <c r="O670" s="1301"/>
      <c r="P670" s="1301"/>
      <c r="Q670" s="1301"/>
      <c r="R670" s="1301"/>
      <c r="S670" s="1301"/>
      <c r="T670" s="1301"/>
      <c r="U670" s="1301"/>
      <c r="V670" s="1301"/>
      <c r="W670" s="1301"/>
      <c r="X670" s="1301"/>
      <c r="Y670" s="1301"/>
      <c r="Z670" s="1301"/>
      <c r="AA670" s="1301"/>
      <c r="AB670" s="1301"/>
      <c r="AC670" s="1301"/>
      <c r="AD670" s="1301"/>
      <c r="AE670" s="1301"/>
      <c r="AF670" s="616"/>
      <c r="AG670" s="616"/>
      <c r="AH670" s="616"/>
      <c r="AI670" s="616"/>
      <c r="AJ670" s="616"/>
      <c r="AK670" s="616"/>
      <c r="AL670" s="594"/>
      <c r="AM670" s="4"/>
      <c r="AN670" s="127"/>
      <c r="AO670" s="74" t="s">
        <v>299</v>
      </c>
      <c r="AP670" s="508">
        <v>0</v>
      </c>
      <c r="AQ670" s="74"/>
      <c r="AR670" s="74" t="s">
        <v>299</v>
      </c>
      <c r="AS670" s="508">
        <v>0</v>
      </c>
      <c r="AT670" s="72"/>
      <c r="AU670" s="74"/>
      <c r="AV670" s="74"/>
      <c r="AW670" s="74" t="s">
        <v>299</v>
      </c>
      <c r="AX670" s="72">
        <v>0</v>
      </c>
      <c r="AY670" s="74"/>
      <c r="AZ670" s="74"/>
      <c r="BA670" s="74" t="s">
        <v>299</v>
      </c>
      <c r="BB670" s="72">
        <v>0</v>
      </c>
      <c r="BC670" s="74"/>
      <c r="BD670" s="74"/>
      <c r="BE670" s="74"/>
      <c r="BF670" s="74"/>
      <c r="BG670" s="74"/>
      <c r="BH670" s="74"/>
      <c r="BI670" s="74"/>
      <c r="BJ670" s="74"/>
      <c r="BK670" s="74"/>
      <c r="BL670" s="74"/>
      <c r="BM670" s="74"/>
    </row>
    <row r="671" spans="1:65" ht="12.75" customHeight="1">
      <c r="A671" s="4"/>
      <c r="B671" s="4"/>
      <c r="C671" s="11"/>
      <c r="D671" s="11"/>
      <c r="E671" s="558"/>
      <c r="F671" s="586"/>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29"/>
      <c r="AF671" s="74"/>
      <c r="AG671" s="74"/>
      <c r="AH671" s="74"/>
      <c r="AI671" s="74"/>
      <c r="AJ671" s="74"/>
      <c r="AK671" s="74"/>
      <c r="AL671" s="74"/>
      <c r="AM671" s="4"/>
      <c r="AN671" s="127"/>
      <c r="AO671" s="617">
        <v>7.0000000000000007E-2</v>
      </c>
      <c r="AP671" s="508">
        <v>3</v>
      </c>
      <c r="AQ671" s="74"/>
      <c r="AR671" s="74" t="s">
        <v>2247</v>
      </c>
      <c r="AS671" s="508">
        <v>3</v>
      </c>
      <c r="AT671" s="72"/>
      <c r="AU671" s="74"/>
      <c r="AV671" s="74"/>
      <c r="AW671" s="617">
        <v>0.4</v>
      </c>
      <c r="AX671" s="72">
        <v>3</v>
      </c>
      <c r="AY671" s="74"/>
      <c r="AZ671" s="74"/>
      <c r="BA671" s="617">
        <v>0.4</v>
      </c>
      <c r="BB671" s="72">
        <v>4</v>
      </c>
      <c r="BC671" s="74"/>
      <c r="BD671" s="74"/>
      <c r="BE671" s="74"/>
      <c r="BF671" s="74"/>
      <c r="BG671" s="74"/>
      <c r="BH671" s="74"/>
      <c r="BI671" s="74"/>
      <c r="BJ671" s="74"/>
      <c r="BK671" s="74"/>
      <c r="BL671" s="74"/>
      <c r="BM671" s="74"/>
    </row>
    <row r="672" spans="1:65" ht="12.75" customHeight="1">
      <c r="A672" s="4"/>
      <c r="B672" s="4"/>
      <c r="C672" s="1258" t="s">
        <v>299</v>
      </c>
      <c r="D672" s="891"/>
      <c r="E672" s="580" t="s">
        <v>2248</v>
      </c>
      <c r="F672" s="1254" t="s">
        <v>2249</v>
      </c>
      <c r="G672" s="1255"/>
      <c r="H672" s="1255"/>
      <c r="I672" s="1255"/>
      <c r="J672" s="1255"/>
      <c r="K672" s="1255"/>
      <c r="L672" s="1255"/>
      <c r="M672" s="1255"/>
      <c r="N672" s="1255"/>
      <c r="O672" s="1255"/>
      <c r="P672" s="1255"/>
      <c r="Q672" s="1255"/>
      <c r="R672" s="1255"/>
      <c r="S672" s="1255"/>
      <c r="T672" s="1255"/>
      <c r="U672" s="1255"/>
      <c r="V672" s="1255"/>
      <c r="W672" s="1255"/>
      <c r="X672" s="1255"/>
      <c r="Y672" s="1255"/>
      <c r="Z672" s="1255"/>
      <c r="AA672" s="1255"/>
      <c r="AB672" s="1255"/>
      <c r="AC672" s="1255"/>
      <c r="AD672" s="1255"/>
      <c r="AE672" s="1255"/>
      <c r="AF672" s="1327" t="s">
        <v>2206</v>
      </c>
      <c r="AG672" s="1255"/>
      <c r="AH672" s="1255"/>
      <c r="AI672" s="1255"/>
      <c r="AJ672" s="1255"/>
      <c r="AK672" s="1255"/>
      <c r="AL672" s="1290"/>
      <c r="AM672" s="4"/>
      <c r="AN672" s="127"/>
      <c r="AO672" s="617">
        <v>0.12</v>
      </c>
      <c r="AP672" s="508">
        <v>5</v>
      </c>
      <c r="AQ672" s="74"/>
      <c r="AR672" s="74" t="s">
        <v>2250</v>
      </c>
      <c r="AS672" s="508">
        <v>5</v>
      </c>
      <c r="AT672" s="72"/>
      <c r="AU672" s="74"/>
      <c r="AV672" s="74"/>
      <c r="AW672" s="617">
        <v>0.6</v>
      </c>
      <c r="AX672" s="72">
        <v>4</v>
      </c>
      <c r="AY672" s="74"/>
      <c r="AZ672" s="74"/>
      <c r="BA672" s="617">
        <v>0.6</v>
      </c>
      <c r="BB672" s="72">
        <v>5</v>
      </c>
      <c r="BC672" s="74"/>
      <c r="BD672" s="74"/>
      <c r="BE672" s="74"/>
      <c r="BF672" s="74"/>
      <c r="BG672" s="74"/>
      <c r="BH672" s="74"/>
      <c r="BI672" s="74"/>
      <c r="BJ672" s="74"/>
      <c r="BK672" s="74"/>
      <c r="BL672" s="74"/>
      <c r="BM672" s="74"/>
    </row>
    <row r="673" spans="1:65" ht="12.75" customHeight="1">
      <c r="A673" s="4"/>
      <c r="B673" s="4"/>
      <c r="C673" s="584"/>
      <c r="D673" s="4"/>
      <c r="E673" s="558"/>
      <c r="F673" s="832"/>
      <c r="G673" s="832"/>
      <c r="H673" s="832"/>
      <c r="I673" s="832"/>
      <c r="J673" s="832"/>
      <c r="K673" s="832"/>
      <c r="L673" s="832"/>
      <c r="M673" s="832"/>
      <c r="N673" s="832"/>
      <c r="O673" s="832"/>
      <c r="P673" s="832"/>
      <c r="Q673" s="832"/>
      <c r="R673" s="832"/>
      <c r="S673" s="832"/>
      <c r="T673" s="832"/>
      <c r="U673" s="832"/>
      <c r="V673" s="832"/>
      <c r="W673" s="832"/>
      <c r="X673" s="832"/>
      <c r="Y673" s="832"/>
      <c r="Z673" s="832"/>
      <c r="AA673" s="832"/>
      <c r="AB673" s="832"/>
      <c r="AC673" s="832"/>
      <c r="AD673" s="832"/>
      <c r="AE673" s="832"/>
      <c r="AF673" s="3"/>
      <c r="AG673" s="4"/>
      <c r="AH673" s="74"/>
      <c r="AI673" s="74"/>
      <c r="AJ673" s="74"/>
      <c r="AK673" s="74"/>
      <c r="AL673" s="596"/>
      <c r="AM673" s="4"/>
      <c r="AN673" s="127"/>
      <c r="AO673" s="617"/>
      <c r="AP673" s="72"/>
      <c r="AQ673" s="74"/>
      <c r="AR673" s="74"/>
      <c r="AS673" s="617"/>
      <c r="AT673" s="72"/>
      <c r="AU673" s="74"/>
      <c r="AV673" s="74"/>
      <c r="AW673" s="617">
        <v>0.8</v>
      </c>
      <c r="AX673" s="72">
        <v>5</v>
      </c>
      <c r="AY673" s="74"/>
      <c r="AZ673" s="74"/>
      <c r="BA673" s="617"/>
      <c r="BB673" s="72"/>
      <c r="BC673" s="74"/>
      <c r="BD673" s="74"/>
      <c r="BE673" s="74"/>
      <c r="BF673" s="74"/>
      <c r="BG673" s="74"/>
      <c r="BH673" s="74"/>
      <c r="BI673" s="74"/>
      <c r="BJ673" s="74"/>
      <c r="BK673" s="74"/>
      <c r="BL673" s="74"/>
      <c r="BM673" s="74"/>
    </row>
    <row r="674" spans="1:65" ht="12.75" customHeight="1">
      <c r="A674" s="4"/>
      <c r="B674" s="4"/>
      <c r="C674" s="584"/>
      <c r="D674" s="4"/>
      <c r="E674" s="558"/>
      <c r="F674" s="832"/>
      <c r="G674" s="832"/>
      <c r="H674" s="832"/>
      <c r="I674" s="832"/>
      <c r="J674" s="832"/>
      <c r="K674" s="832"/>
      <c r="L674" s="832"/>
      <c r="M674" s="832"/>
      <c r="N674" s="832"/>
      <c r="O674" s="832"/>
      <c r="P674" s="832"/>
      <c r="Q674" s="832"/>
      <c r="R674" s="832"/>
      <c r="S674" s="832"/>
      <c r="T674" s="832"/>
      <c r="U674" s="832"/>
      <c r="V674" s="832"/>
      <c r="W674" s="832"/>
      <c r="X674" s="832"/>
      <c r="Y674" s="832"/>
      <c r="Z674" s="832"/>
      <c r="AA674" s="832"/>
      <c r="AB674" s="832"/>
      <c r="AC674" s="832"/>
      <c r="AD674" s="832"/>
      <c r="AE674" s="832"/>
      <c r="AF674" s="3"/>
      <c r="AG674" s="4"/>
      <c r="AH674" s="74"/>
      <c r="AI674" s="74"/>
      <c r="AJ674" s="74"/>
      <c r="AK674" s="74"/>
      <c r="AL674" s="596"/>
      <c r="AM674" s="4"/>
      <c r="AN674" s="127"/>
      <c r="AO674" s="74" t="s">
        <v>299</v>
      </c>
      <c r="AP674" s="508">
        <v>0</v>
      </c>
      <c r="AQ674" s="74"/>
      <c r="AR674" s="74"/>
      <c r="AS674" s="74"/>
      <c r="AT674" s="74"/>
      <c r="AU674" s="74"/>
      <c r="AV674" s="74"/>
      <c r="AW674" s="617"/>
      <c r="AX674" s="72"/>
      <c r="AY674" s="74"/>
      <c r="AZ674" s="74"/>
      <c r="BA674" s="74"/>
      <c r="BB674" s="74"/>
      <c r="BC674" s="74"/>
      <c r="BD674" s="74"/>
      <c r="BE674" s="74"/>
      <c r="BF674" s="74"/>
      <c r="BG674" s="74"/>
      <c r="BH674" s="74"/>
      <c r="BI674" s="74"/>
      <c r="BJ674" s="74"/>
      <c r="BK674" s="74"/>
      <c r="BL674" s="74"/>
      <c r="BM674" s="74"/>
    </row>
    <row r="675" spans="1:65" ht="12.75" customHeight="1">
      <c r="A675" s="4"/>
      <c r="B675" s="4"/>
      <c r="C675" s="588"/>
      <c r="D675" s="589"/>
      <c r="E675" s="590"/>
      <c r="F675" s="1301"/>
      <c r="G675" s="1301"/>
      <c r="H675" s="1301"/>
      <c r="I675" s="1301"/>
      <c r="J675" s="1301"/>
      <c r="K675" s="1301"/>
      <c r="L675" s="1301"/>
      <c r="M675" s="1301"/>
      <c r="N675" s="1301"/>
      <c r="O675" s="1301"/>
      <c r="P675" s="1301"/>
      <c r="Q675" s="1301"/>
      <c r="R675" s="1301"/>
      <c r="S675" s="1301"/>
      <c r="T675" s="1301"/>
      <c r="U675" s="1301"/>
      <c r="V675" s="1301"/>
      <c r="W675" s="1301"/>
      <c r="X675" s="1301"/>
      <c r="Y675" s="1301"/>
      <c r="Z675" s="1301"/>
      <c r="AA675" s="1301"/>
      <c r="AB675" s="1301"/>
      <c r="AC675" s="1301"/>
      <c r="AD675" s="1301"/>
      <c r="AE675" s="1301"/>
      <c r="AF675" s="616"/>
      <c r="AG675" s="616"/>
      <c r="AH675" s="616"/>
      <c r="AI675" s="616"/>
      <c r="AJ675" s="616"/>
      <c r="AK675" s="616"/>
      <c r="AL675" s="594"/>
      <c r="AM675" s="4"/>
      <c r="AN675" s="456"/>
      <c r="AO675" s="617">
        <v>0.09</v>
      </c>
      <c r="AP675" s="508">
        <v>3</v>
      </c>
      <c r="AQ675" s="74"/>
      <c r="AR675" s="74"/>
      <c r="AS675" s="615"/>
      <c r="AT675" s="74"/>
      <c r="AU675" s="74"/>
      <c r="AV675" s="74"/>
      <c r="AW675" s="74"/>
      <c r="AX675" s="74"/>
      <c r="AY675" s="74"/>
      <c r="AZ675" s="74"/>
      <c r="BA675" s="74"/>
      <c r="BB675" s="74"/>
      <c r="BC675" s="74"/>
      <c r="BD675" s="74"/>
      <c r="BE675" s="74"/>
      <c r="BF675" s="74"/>
      <c r="BG675" s="74"/>
      <c r="BH675" s="74"/>
      <c r="BI675" s="74"/>
      <c r="BJ675" s="74"/>
      <c r="BK675" s="74"/>
      <c r="BL675" s="74"/>
      <c r="BM675" s="74"/>
    </row>
    <row r="676" spans="1:65" ht="12.75" customHeight="1">
      <c r="A676" s="4"/>
      <c r="B676" s="4"/>
      <c r="C676" s="74"/>
      <c r="D676" s="74"/>
      <c r="E676" s="74"/>
      <c r="F676" s="74"/>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4"/>
      <c r="AF676" s="74"/>
      <c r="AG676" s="74"/>
      <c r="AH676" s="74"/>
      <c r="AI676" s="74"/>
      <c r="AJ676" s="74"/>
      <c r="AK676" s="74"/>
      <c r="AL676" s="74"/>
      <c r="AM676" s="4"/>
      <c r="AN676" s="456"/>
      <c r="AO676" s="617">
        <v>0.15</v>
      </c>
      <c r="AP676" s="508">
        <v>5</v>
      </c>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row>
    <row r="677" spans="1:65" ht="12.75" customHeight="1">
      <c r="A677" s="4"/>
      <c r="B677" s="4"/>
      <c r="C677" s="578"/>
      <c r="D677" s="579"/>
      <c r="E677" s="580" t="s">
        <v>2251</v>
      </c>
      <c r="F677" s="1254" t="s">
        <v>2252</v>
      </c>
      <c r="G677" s="1255"/>
      <c r="H677" s="1255"/>
      <c r="I677" s="1255"/>
      <c r="J677" s="1255"/>
      <c r="K677" s="1255"/>
      <c r="L677" s="1255"/>
      <c r="M677" s="1255"/>
      <c r="N677" s="1255"/>
      <c r="O677" s="1255"/>
      <c r="P677" s="1255"/>
      <c r="Q677" s="1255"/>
      <c r="R677" s="1255"/>
      <c r="S677" s="1255"/>
      <c r="T677" s="1255"/>
      <c r="U677" s="1255"/>
      <c r="V677" s="1255"/>
      <c r="W677" s="1255"/>
      <c r="X677" s="1255"/>
      <c r="Y677" s="1255"/>
      <c r="Z677" s="1255"/>
      <c r="AA677" s="1255"/>
      <c r="AB677" s="1255"/>
      <c r="AC677" s="1255"/>
      <c r="AD677" s="1255"/>
      <c r="AE677" s="1255"/>
      <c r="AF677" s="1255"/>
      <c r="AG677" s="472"/>
      <c r="AH677" s="579"/>
      <c r="AI677" s="579"/>
      <c r="AJ677" s="579"/>
      <c r="AK677" s="579"/>
      <c r="AL677" s="605"/>
      <c r="AM677" s="4"/>
      <c r="AN677" s="456"/>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row>
    <row r="678" spans="1:65" ht="12.75" customHeight="1">
      <c r="A678" s="4"/>
      <c r="B678" s="4"/>
      <c r="C678" s="584"/>
      <c r="D678" s="4"/>
      <c r="E678" s="558"/>
      <c r="F678" s="832"/>
      <c r="G678" s="832"/>
      <c r="H678" s="832"/>
      <c r="I678" s="832"/>
      <c r="J678" s="832"/>
      <c r="K678" s="832"/>
      <c r="L678" s="832"/>
      <c r="M678" s="832"/>
      <c r="N678" s="832"/>
      <c r="O678" s="832"/>
      <c r="P678" s="832"/>
      <c r="Q678" s="832"/>
      <c r="R678" s="832"/>
      <c r="S678" s="832"/>
      <c r="T678" s="832"/>
      <c r="U678" s="832"/>
      <c r="V678" s="832"/>
      <c r="W678" s="832"/>
      <c r="X678" s="832"/>
      <c r="Y678" s="832"/>
      <c r="Z678" s="832"/>
      <c r="AA678" s="832"/>
      <c r="AB678" s="832"/>
      <c r="AC678" s="832"/>
      <c r="AD678" s="832"/>
      <c r="AE678" s="832"/>
      <c r="AF678" s="832"/>
      <c r="AG678" s="74"/>
      <c r="AH678" s="74"/>
      <c r="AI678" s="74"/>
      <c r="AJ678" s="74"/>
      <c r="AK678" s="74"/>
      <c r="AL678" s="596"/>
      <c r="AM678" s="4"/>
      <c r="AN678" s="456"/>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row>
    <row r="679" spans="1:65" ht="12.75" customHeight="1">
      <c r="A679" s="4"/>
      <c r="B679" s="4"/>
      <c r="C679" s="602"/>
      <c r="D679" s="74"/>
      <c r="E679" s="74"/>
      <c r="F679" s="832"/>
      <c r="G679" s="832"/>
      <c r="H679" s="832"/>
      <c r="I679" s="832"/>
      <c r="J679" s="832"/>
      <c r="K679" s="832"/>
      <c r="L679" s="832"/>
      <c r="M679" s="832"/>
      <c r="N679" s="832"/>
      <c r="O679" s="832"/>
      <c r="P679" s="832"/>
      <c r="Q679" s="832"/>
      <c r="R679" s="832"/>
      <c r="S679" s="832"/>
      <c r="T679" s="832"/>
      <c r="U679" s="832"/>
      <c r="V679" s="832"/>
      <c r="W679" s="832"/>
      <c r="X679" s="832"/>
      <c r="Y679" s="832"/>
      <c r="Z679" s="832"/>
      <c r="AA679" s="832"/>
      <c r="AB679" s="832"/>
      <c r="AC679" s="832"/>
      <c r="AD679" s="832"/>
      <c r="AE679" s="832"/>
      <c r="AF679" s="832"/>
      <c r="AG679" s="74"/>
      <c r="AH679" s="74"/>
      <c r="AI679" s="74"/>
      <c r="AJ679" s="74"/>
      <c r="AK679" s="74"/>
      <c r="AL679" s="596"/>
      <c r="AM679" s="4"/>
      <c r="AN679" s="456"/>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row>
    <row r="680" spans="1:65" ht="12.75" customHeight="1">
      <c r="A680" s="4"/>
      <c r="B680" s="4"/>
      <c r="C680" s="602"/>
      <c r="D680" s="74"/>
      <c r="E680" s="74"/>
      <c r="F680" s="832"/>
      <c r="G680" s="832"/>
      <c r="H680" s="832"/>
      <c r="I680" s="832"/>
      <c r="J680" s="832"/>
      <c r="K680" s="832"/>
      <c r="L680" s="832"/>
      <c r="M680" s="832"/>
      <c r="N680" s="832"/>
      <c r="O680" s="832"/>
      <c r="P680" s="832"/>
      <c r="Q680" s="832"/>
      <c r="R680" s="832"/>
      <c r="S680" s="832"/>
      <c r="T680" s="832"/>
      <c r="U680" s="832"/>
      <c r="V680" s="832"/>
      <c r="W680" s="832"/>
      <c r="X680" s="832"/>
      <c r="Y680" s="832"/>
      <c r="Z680" s="832"/>
      <c r="AA680" s="832"/>
      <c r="AB680" s="832"/>
      <c r="AC680" s="832"/>
      <c r="AD680" s="832"/>
      <c r="AE680" s="832"/>
      <c r="AF680" s="832"/>
      <c r="AG680" s="74"/>
      <c r="AH680" s="74"/>
      <c r="AI680" s="74"/>
      <c r="AJ680" s="74"/>
      <c r="AK680" s="74"/>
      <c r="AL680" s="596"/>
      <c r="AM680" s="4"/>
      <c r="AN680" s="456"/>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row>
    <row r="681" spans="1:65" ht="12.75" customHeight="1">
      <c r="A681" s="4"/>
      <c r="B681" s="4"/>
      <c r="C681" s="1258" t="s">
        <v>299</v>
      </c>
      <c r="D681" s="891"/>
      <c r="E681" s="558"/>
      <c r="F681" s="586" t="s">
        <v>2223</v>
      </c>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4"/>
      <c r="AF681" s="867" t="s">
        <v>2206</v>
      </c>
      <c r="AG681" s="832"/>
      <c r="AH681" s="832"/>
      <c r="AI681" s="832"/>
      <c r="AJ681" s="832"/>
      <c r="AK681" s="832"/>
      <c r="AL681" s="1257"/>
      <c r="AM681" s="4"/>
      <c r="AN681" s="456"/>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row>
    <row r="682" spans="1:65" ht="12.75" customHeight="1">
      <c r="A682" s="4"/>
      <c r="B682" s="4"/>
      <c r="C682" s="597"/>
      <c r="D682" s="486"/>
      <c r="E682" s="590"/>
      <c r="F682" s="593"/>
      <c r="G682" s="593"/>
      <c r="H682" s="593"/>
      <c r="I682" s="593"/>
      <c r="J682" s="593"/>
      <c r="K682" s="593"/>
      <c r="L682" s="593"/>
      <c r="M682" s="593"/>
      <c r="N682" s="593"/>
      <c r="O682" s="593"/>
      <c r="P682" s="593"/>
      <c r="Q682" s="593"/>
      <c r="R682" s="593"/>
      <c r="S682" s="593"/>
      <c r="T682" s="593"/>
      <c r="U682" s="593"/>
      <c r="V682" s="593"/>
      <c r="W682" s="593"/>
      <c r="X682" s="593"/>
      <c r="Y682" s="593"/>
      <c r="Z682" s="593"/>
      <c r="AA682" s="593"/>
      <c r="AB682" s="593"/>
      <c r="AC682" s="593"/>
      <c r="AD682" s="593"/>
      <c r="AE682" s="593"/>
      <c r="AF682" s="593"/>
      <c r="AG682" s="593"/>
      <c r="AH682" s="593"/>
      <c r="AI682" s="593"/>
      <c r="AJ682" s="593"/>
      <c r="AK682" s="593"/>
      <c r="AL682" s="600"/>
      <c r="AM682" s="74"/>
      <c r="AN682" s="456"/>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row>
    <row r="683" spans="1:65" ht="12.75" customHeight="1">
      <c r="A683" s="4"/>
      <c r="B683" s="4"/>
      <c r="C683" s="618"/>
      <c r="D683" s="4"/>
      <c r="E683" s="74"/>
      <c r="F683" s="586"/>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4"/>
      <c r="AF683" s="59"/>
      <c r="AG683" s="59"/>
      <c r="AH683" s="59"/>
      <c r="AI683" s="59"/>
      <c r="AJ683" s="59"/>
      <c r="AK683" s="59"/>
      <c r="AL683" s="59"/>
      <c r="AM683" s="74"/>
      <c r="AN683" s="456"/>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row>
    <row r="684" spans="1:65" ht="12.75" customHeight="1">
      <c r="A684" s="129"/>
      <c r="B684" s="619" t="s">
        <v>2253</v>
      </c>
      <c r="C684" s="74"/>
      <c r="D684" s="620"/>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412"/>
      <c r="AF684" s="412"/>
      <c r="AG684" s="412"/>
      <c r="AH684" s="412"/>
      <c r="AI684" s="201"/>
      <c r="AJ684" s="201" t="s">
        <v>2254</v>
      </c>
      <c r="AK684" s="902">
        <f>IF(AS575=0,AS573,AS575)</f>
        <v>10</v>
      </c>
      <c r="AL684" s="849"/>
      <c r="AM684" s="881"/>
      <c r="AN684" s="456"/>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row>
    <row r="685" spans="1:65" ht="12.75" customHeight="1">
      <c r="A685" s="621"/>
      <c r="B685" s="621"/>
      <c r="C685" s="621"/>
      <c r="D685" s="621"/>
      <c r="E685" s="621"/>
      <c r="F685" s="621"/>
      <c r="G685" s="621"/>
      <c r="H685" s="621"/>
      <c r="I685" s="621"/>
      <c r="J685" s="621"/>
      <c r="K685" s="621"/>
      <c r="L685" s="621"/>
      <c r="M685" s="621"/>
      <c r="N685" s="621"/>
      <c r="O685" s="621"/>
      <c r="P685" s="621"/>
      <c r="Q685" s="621"/>
      <c r="R685" s="621"/>
      <c r="S685" s="621"/>
      <c r="T685" s="621"/>
      <c r="U685" s="621"/>
      <c r="V685" s="621"/>
      <c r="W685" s="621"/>
      <c r="X685" s="621"/>
      <c r="Y685" s="621"/>
      <c r="Z685" s="621"/>
      <c r="AA685" s="621"/>
      <c r="AB685" s="621"/>
      <c r="AC685" s="621"/>
      <c r="AD685" s="621"/>
      <c r="AE685" s="621"/>
      <c r="AF685" s="621"/>
      <c r="AG685" s="621"/>
      <c r="AH685" s="621"/>
      <c r="AI685" s="621"/>
      <c r="AJ685" s="621"/>
      <c r="AK685" s="621"/>
      <c r="AL685" s="621"/>
      <c r="AM685" s="413"/>
      <c r="AN685" s="456"/>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row>
    <row r="686" spans="1:65" ht="12.75" hidden="1" customHeight="1">
      <c r="A686" s="95"/>
      <c r="B686" s="417"/>
      <c r="C686" s="7"/>
      <c r="D686" s="7"/>
      <c r="E686" s="7"/>
      <c r="F686" s="7"/>
      <c r="G686" s="7"/>
      <c r="H686" s="7"/>
      <c r="I686" s="418"/>
      <c r="J686" s="418"/>
      <c r="K686" s="418"/>
      <c r="L686" s="418"/>
      <c r="M686" s="418"/>
      <c r="N686" s="418"/>
      <c r="O686" s="418"/>
      <c r="P686" s="418"/>
      <c r="Q686" s="418"/>
      <c r="R686" s="4"/>
      <c r="S686" s="3"/>
      <c r="T686" s="3"/>
      <c r="U686" s="3"/>
      <c r="V686" s="3"/>
      <c r="W686" s="3"/>
      <c r="X686" s="3"/>
      <c r="Y686" s="3"/>
      <c r="Z686" s="3"/>
      <c r="AA686" s="3"/>
      <c r="AB686" s="3"/>
      <c r="AC686" s="3"/>
      <c r="AD686" s="3"/>
      <c r="AE686" s="3"/>
      <c r="AF686" s="4"/>
      <c r="AG686" s="3"/>
      <c r="AH686" s="3"/>
      <c r="AI686" s="3"/>
      <c r="AJ686" s="3"/>
      <c r="AK686" s="74"/>
      <c r="AL686" s="74"/>
      <c r="AM686" s="4"/>
      <c r="AN686" s="456"/>
      <c r="AO686" s="74" t="s">
        <v>299</v>
      </c>
      <c r="AP686" s="74">
        <v>0</v>
      </c>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row>
    <row r="687" spans="1:65" ht="12.75" hidden="1" customHeight="1">
      <c r="A687" s="3" t="s">
        <v>2255</v>
      </c>
      <c r="B687" s="74"/>
      <c r="C687" s="3"/>
      <c r="D687" s="74"/>
      <c r="E687" s="50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867" t="s">
        <v>2256</v>
      </c>
      <c r="AF687" s="832"/>
      <c r="AG687" s="832"/>
      <c r="AH687" s="832"/>
      <c r="AI687" s="832"/>
      <c r="AJ687" s="832"/>
      <c r="AK687" s="832"/>
      <c r="AL687" s="29"/>
      <c r="AM687" s="74"/>
      <c r="AN687" s="456"/>
      <c r="AO687" s="74" t="s">
        <v>2234</v>
      </c>
      <c r="AP687" s="74">
        <v>5</v>
      </c>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row>
    <row r="688" spans="1:65" ht="12.75" hidden="1" customHeight="1">
      <c r="A688" s="3"/>
      <c r="B688" s="4" t="s">
        <v>2257</v>
      </c>
      <c r="C688" s="3"/>
      <c r="D688" s="74"/>
      <c r="E688" s="50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29"/>
      <c r="AF688" s="29"/>
      <c r="AG688" s="29"/>
      <c r="AH688" s="29"/>
      <c r="AI688" s="29"/>
      <c r="AJ688" s="29"/>
      <c r="AK688" s="29"/>
      <c r="AL688" s="29"/>
      <c r="AM688" s="74"/>
      <c r="AN688" s="456"/>
      <c r="AO688" s="74" t="s">
        <v>2258</v>
      </c>
      <c r="AP688" s="74">
        <v>5</v>
      </c>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row>
    <row r="689" spans="1:65" ht="12.75" hidden="1" customHeight="1">
      <c r="A689" s="3"/>
      <c r="B689" s="3" t="s">
        <v>2259</v>
      </c>
      <c r="C689" s="3"/>
      <c r="D689" s="74"/>
      <c r="E689" s="50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29"/>
      <c r="AF689" s="29"/>
      <c r="AG689" s="29"/>
      <c r="AH689" s="29"/>
      <c r="AI689" s="29"/>
      <c r="AJ689" s="29"/>
      <c r="AK689" s="29"/>
      <c r="AL689" s="29"/>
      <c r="AM689" s="74"/>
      <c r="AN689" s="456"/>
      <c r="AO689" s="74" t="s">
        <v>2236</v>
      </c>
      <c r="AP689" s="74">
        <v>5</v>
      </c>
      <c r="AQ689" s="3"/>
      <c r="AR689" s="3"/>
      <c r="AS689" s="615"/>
      <c r="AT689" s="74"/>
      <c r="AU689" s="74"/>
      <c r="AV689" s="74"/>
      <c r="AW689" s="615"/>
      <c r="AX689" s="74"/>
      <c r="AY689" s="74"/>
      <c r="AZ689" s="74"/>
      <c r="BA689" s="74"/>
      <c r="BB689" s="74"/>
      <c r="BC689" s="74"/>
      <c r="BD689" s="74"/>
      <c r="BE689" s="74"/>
      <c r="BF689" s="74"/>
      <c r="BG689" s="74"/>
      <c r="BH689" s="74"/>
      <c r="BI689" s="74"/>
      <c r="BJ689" s="74"/>
      <c r="BK689" s="74"/>
      <c r="BL689" s="74"/>
      <c r="BM689" s="74"/>
    </row>
    <row r="690" spans="1:65" ht="12.75" hidden="1" customHeight="1">
      <c r="A690" s="3"/>
      <c r="B690" s="3" t="s">
        <v>2260</v>
      </c>
      <c r="C690" s="3"/>
      <c r="D690" s="74"/>
      <c r="E690" s="50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29"/>
      <c r="AF690" s="29"/>
      <c r="AG690" s="29"/>
      <c r="AH690" s="29"/>
      <c r="AI690" s="29"/>
      <c r="AJ690" s="29"/>
      <c r="AK690" s="29"/>
      <c r="AL690" s="29"/>
      <c r="AM690" s="74"/>
      <c r="AN690" s="456"/>
      <c r="AO690" s="74" t="s">
        <v>2238</v>
      </c>
      <c r="AP690" s="74">
        <v>5</v>
      </c>
      <c r="AQ690" s="3"/>
      <c r="AR690" s="3"/>
      <c r="AS690" s="74"/>
      <c r="AT690" s="74"/>
      <c r="AU690" s="74"/>
      <c r="AV690" s="74"/>
      <c r="AW690" s="68"/>
      <c r="AX690" s="74"/>
      <c r="AY690" s="74"/>
      <c r="AZ690" s="74"/>
      <c r="BA690" s="74"/>
      <c r="BB690" s="74"/>
      <c r="BC690" s="74"/>
      <c r="BD690" s="74"/>
      <c r="BE690" s="74"/>
      <c r="BF690" s="74"/>
      <c r="BG690" s="74"/>
      <c r="BH690" s="74"/>
      <c r="BI690" s="74"/>
      <c r="BJ690" s="74"/>
      <c r="BK690" s="74"/>
      <c r="BL690" s="74"/>
      <c r="BM690" s="74"/>
    </row>
    <row r="691" spans="1:65" ht="12.75" hidden="1" customHeight="1">
      <c r="A691" s="3"/>
      <c r="B691" s="74"/>
      <c r="C691" s="3"/>
      <c r="D691" s="74"/>
      <c r="E691" s="50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29"/>
      <c r="AF691" s="29"/>
      <c r="AG691" s="29"/>
      <c r="AH691" s="29"/>
      <c r="AI691" s="29"/>
      <c r="AJ691" s="29"/>
      <c r="AK691" s="29"/>
      <c r="AL691" s="29"/>
      <c r="AM691" s="74"/>
      <c r="AN691" s="456"/>
      <c r="AO691" s="74" t="s">
        <v>2239</v>
      </c>
      <c r="AP691" s="74">
        <v>5</v>
      </c>
      <c r="AQ691" s="3"/>
      <c r="AR691" s="3"/>
      <c r="AS691" s="74"/>
      <c r="AT691" s="74"/>
      <c r="AU691" s="74"/>
      <c r="AV691" s="74"/>
      <c r="AW691" s="68"/>
      <c r="AX691" s="74"/>
      <c r="AY691" s="74"/>
      <c r="AZ691" s="74"/>
      <c r="BA691" s="74"/>
      <c r="BB691" s="74"/>
      <c r="BC691" s="74"/>
      <c r="BD691" s="74"/>
      <c r="BE691" s="74"/>
      <c r="BF691" s="74"/>
      <c r="BG691" s="74"/>
      <c r="BH691" s="74"/>
      <c r="BI691" s="74"/>
      <c r="BJ691" s="74"/>
      <c r="BK691" s="74"/>
      <c r="BL691" s="74"/>
      <c r="BM691" s="74"/>
    </row>
    <row r="692" spans="1:65" ht="12.75" hidden="1" customHeight="1">
      <c r="A692" s="3"/>
      <c r="B692" s="74"/>
      <c r="C692" s="28" t="s">
        <v>2261</v>
      </c>
      <c r="D692" s="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29"/>
      <c r="AF692" s="29"/>
      <c r="AG692" s="504"/>
      <c r="AH692" s="504"/>
      <c r="AI692" s="504"/>
      <c r="AJ692" s="504"/>
      <c r="AK692" s="504"/>
      <c r="AL692" s="504"/>
      <c r="AM692" s="74"/>
      <c r="AN692" s="456"/>
      <c r="AO692" s="74" t="s">
        <v>2240</v>
      </c>
      <c r="AP692" s="74">
        <v>5</v>
      </c>
      <c r="AQ692" s="74"/>
      <c r="AR692" s="74"/>
      <c r="AS692" s="74"/>
      <c r="AT692" s="74"/>
      <c r="AU692" s="74"/>
      <c r="AV692" s="74"/>
      <c r="AW692" s="68"/>
      <c r="AX692" s="74"/>
      <c r="AY692" s="74"/>
      <c r="AZ692" s="74"/>
      <c r="BA692" s="74"/>
      <c r="BB692" s="74"/>
      <c r="BC692" s="74"/>
      <c r="BD692" s="74"/>
      <c r="BE692" s="74"/>
      <c r="BF692" s="74"/>
      <c r="BG692" s="74"/>
      <c r="BH692" s="74"/>
      <c r="BI692" s="74"/>
      <c r="BJ692" s="74"/>
      <c r="BK692" s="74"/>
      <c r="BL692" s="74"/>
      <c r="BM692" s="74"/>
    </row>
    <row r="693" spans="1:65" ht="12.75" hidden="1" customHeight="1">
      <c r="A693" s="3"/>
      <c r="B693" s="74"/>
      <c r="C693" s="1330" t="s">
        <v>299</v>
      </c>
      <c r="D693" s="1331"/>
      <c r="E693" s="622" t="s">
        <v>50</v>
      </c>
      <c r="F693" s="1328" t="s">
        <v>2262</v>
      </c>
      <c r="G693" s="1255"/>
      <c r="H693" s="1255"/>
      <c r="I693" s="1255"/>
      <c r="J693" s="1255"/>
      <c r="K693" s="1255"/>
      <c r="L693" s="1255"/>
      <c r="M693" s="1255"/>
      <c r="N693" s="1255"/>
      <c r="O693" s="1255"/>
      <c r="P693" s="1255"/>
      <c r="Q693" s="1255"/>
      <c r="R693" s="1255"/>
      <c r="S693" s="1255"/>
      <c r="T693" s="1255"/>
      <c r="U693" s="1255"/>
      <c r="V693" s="1255"/>
      <c r="W693" s="1255"/>
      <c r="X693" s="1255"/>
      <c r="Y693" s="1255"/>
      <c r="Z693" s="1255"/>
      <c r="AA693" s="1255"/>
      <c r="AB693" s="1255"/>
      <c r="AC693" s="1255"/>
      <c r="AD693" s="1255"/>
      <c r="AE693" s="1255"/>
      <c r="AF693" s="579"/>
      <c r="AG693" s="579"/>
      <c r="AH693" s="579"/>
      <c r="AI693" s="579"/>
      <c r="AJ693" s="579"/>
      <c r="AK693" s="605"/>
      <c r="AL693" s="74"/>
      <c r="AM693" s="74"/>
      <c r="AN693" s="456"/>
      <c r="AO693" s="74" t="s">
        <v>2263</v>
      </c>
      <c r="AP693" s="74">
        <v>5</v>
      </c>
      <c r="AQ693" s="74"/>
      <c r="AR693" s="74"/>
      <c r="AS693" s="617"/>
      <c r="AT693" s="72"/>
      <c r="AU693" s="74"/>
      <c r="AV693" s="74"/>
      <c r="AW693" s="68"/>
      <c r="AX693" s="508"/>
      <c r="AY693" s="74"/>
      <c r="AZ693" s="74"/>
      <c r="BA693" s="74"/>
      <c r="BB693" s="74"/>
      <c r="BC693" s="74"/>
      <c r="BD693" s="74"/>
      <c r="BE693" s="74"/>
      <c r="BF693" s="74"/>
      <c r="BG693" s="74"/>
      <c r="BH693" s="74"/>
      <c r="BI693" s="74"/>
      <c r="BJ693" s="74"/>
      <c r="BK693" s="74"/>
      <c r="BL693" s="74"/>
      <c r="BM693" s="74"/>
    </row>
    <row r="694" spans="1:65" ht="12.75" hidden="1" customHeight="1">
      <c r="A694" s="74"/>
      <c r="B694" s="74"/>
      <c r="C694" s="623"/>
      <c r="D694" s="74"/>
      <c r="E694" s="624"/>
      <c r="F694" s="832"/>
      <c r="G694" s="832"/>
      <c r="H694" s="832"/>
      <c r="I694" s="832"/>
      <c r="J694" s="832"/>
      <c r="K694" s="832"/>
      <c r="L694" s="832"/>
      <c r="M694" s="832"/>
      <c r="N694" s="832"/>
      <c r="O694" s="832"/>
      <c r="P694" s="832"/>
      <c r="Q694" s="832"/>
      <c r="R694" s="832"/>
      <c r="S694" s="832"/>
      <c r="T694" s="832"/>
      <c r="U694" s="832"/>
      <c r="V694" s="832"/>
      <c r="W694" s="832"/>
      <c r="X694" s="832"/>
      <c r="Y694" s="832"/>
      <c r="Z694" s="832"/>
      <c r="AA694" s="832"/>
      <c r="AB694" s="832"/>
      <c r="AC694" s="832"/>
      <c r="AD694" s="832"/>
      <c r="AE694" s="832"/>
      <c r="AF694" s="74"/>
      <c r="AG694" s="71"/>
      <c r="AH694" s="71"/>
      <c r="AI694" s="71"/>
      <c r="AJ694" s="71"/>
      <c r="AK694" s="596"/>
      <c r="AL694" s="74"/>
      <c r="AM694" s="74"/>
      <c r="AN694" s="456"/>
      <c r="AO694" s="74" t="s">
        <v>2244</v>
      </c>
      <c r="AP694" s="74">
        <v>1</v>
      </c>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row>
    <row r="695" spans="1:65" ht="12.75" hidden="1" customHeight="1">
      <c r="A695" s="74"/>
      <c r="B695" s="74"/>
      <c r="C695" s="625"/>
      <c r="D695" s="593"/>
      <c r="E695" s="626"/>
      <c r="F695" s="1036" t="s">
        <v>299</v>
      </c>
      <c r="G695" s="895"/>
      <c r="H695" s="895"/>
      <c r="I695" s="895"/>
      <c r="J695" s="895"/>
      <c r="K695" s="895"/>
      <c r="L695" s="895"/>
      <c r="M695" s="895"/>
      <c r="N695" s="895"/>
      <c r="O695" s="895"/>
      <c r="P695" s="895"/>
      <c r="Q695" s="895"/>
      <c r="R695" s="895"/>
      <c r="S695" s="895"/>
      <c r="T695" s="895"/>
      <c r="U695" s="895"/>
      <c r="V695" s="895"/>
      <c r="W695" s="895"/>
      <c r="X695" s="895"/>
      <c r="Y695" s="895"/>
      <c r="Z695" s="891"/>
      <c r="AA695" s="486"/>
      <c r="AB695" s="522"/>
      <c r="AC695" s="522"/>
      <c r="AD695" s="593"/>
      <c r="AE695" s="593"/>
      <c r="AF695" s="593"/>
      <c r="AG695" s="627">
        <f>IF($C$693="Yes",(VLOOKUP($F$695,$AO$660:$AP$668,2,FALSE)),0)</f>
        <v>0</v>
      </c>
      <c r="AH695" s="628" t="s">
        <v>1941</v>
      </c>
      <c r="AI695" s="627"/>
      <c r="AJ695" s="627"/>
      <c r="AK695" s="600"/>
      <c r="AL695" s="74"/>
      <c r="AM695" s="74"/>
      <c r="AN695" s="456"/>
      <c r="AO695" s="74"/>
      <c r="AP695" s="74"/>
      <c r="AQ695" s="74"/>
      <c r="AR695" s="74"/>
      <c r="AS695" s="615"/>
      <c r="AT695" s="74"/>
      <c r="AU695" s="74"/>
      <c r="AV695" s="74"/>
      <c r="AW695" s="615"/>
      <c r="AX695" s="74"/>
      <c r="AY695" s="74"/>
      <c r="AZ695" s="74"/>
      <c r="BA695" s="74"/>
      <c r="BB695" s="74"/>
      <c r="BC695" s="74"/>
      <c r="BD695" s="74"/>
      <c r="BE695" s="74"/>
      <c r="BF695" s="74"/>
      <c r="BG695" s="74"/>
      <c r="BH695" s="74"/>
      <c r="BI695" s="74"/>
      <c r="BJ695" s="74"/>
      <c r="BK695" s="74"/>
      <c r="BL695" s="74"/>
      <c r="BM695" s="74"/>
    </row>
    <row r="696" spans="1:65" ht="12.75" hidden="1" customHeight="1">
      <c r="A696" s="74"/>
      <c r="B696" s="74"/>
      <c r="C696" s="71"/>
      <c r="D696" s="74"/>
      <c r="E696" s="624"/>
      <c r="F696" s="72"/>
      <c r="G696" s="72"/>
      <c r="H696" s="72"/>
      <c r="I696" s="72"/>
      <c r="J696" s="72"/>
      <c r="K696" s="72"/>
      <c r="L696" s="72"/>
      <c r="M696" s="72"/>
      <c r="N696" s="72"/>
      <c r="O696" s="72"/>
      <c r="P696" s="72"/>
      <c r="Q696" s="72"/>
      <c r="R696" s="72"/>
      <c r="S696" s="72"/>
      <c r="T696" s="72"/>
      <c r="U696" s="72"/>
      <c r="V696" s="72"/>
      <c r="W696" s="72"/>
      <c r="X696" s="72"/>
      <c r="Y696" s="72"/>
      <c r="Z696" s="72"/>
      <c r="AA696" s="4"/>
      <c r="AB696" s="71"/>
      <c r="AC696" s="71"/>
      <c r="AD696" s="74"/>
      <c r="AE696" s="74"/>
      <c r="AF696" s="74"/>
      <c r="AG696" s="71"/>
      <c r="AH696" s="71"/>
      <c r="AI696" s="71"/>
      <c r="AJ696" s="71"/>
      <c r="AK696" s="74"/>
      <c r="AL696" s="74"/>
      <c r="AM696" s="74"/>
      <c r="AN696" s="456"/>
      <c r="AO696" s="74" t="s">
        <v>299</v>
      </c>
      <c r="AP696" s="508">
        <v>0</v>
      </c>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row>
    <row r="697" spans="1:65" ht="12.75" hidden="1" customHeight="1">
      <c r="A697" s="74"/>
      <c r="B697" s="74"/>
      <c r="C697" s="1334" t="s">
        <v>864</v>
      </c>
      <c r="D697" s="1335"/>
      <c r="E697" s="622" t="s">
        <v>52</v>
      </c>
      <c r="F697" s="629" t="s">
        <v>2264</v>
      </c>
      <c r="G697" s="515"/>
      <c r="H697" s="515"/>
      <c r="I697" s="515"/>
      <c r="J697" s="515"/>
      <c r="K697" s="515"/>
      <c r="L697" s="515"/>
      <c r="M697" s="515"/>
      <c r="N697" s="515"/>
      <c r="O697" s="515"/>
      <c r="P697" s="515"/>
      <c r="Q697" s="515"/>
      <c r="R697" s="515"/>
      <c r="S697" s="515"/>
      <c r="T697" s="515"/>
      <c r="U697" s="515"/>
      <c r="V697" s="515"/>
      <c r="W697" s="515"/>
      <c r="X697" s="515"/>
      <c r="Y697" s="515"/>
      <c r="Z697" s="515"/>
      <c r="AA697" s="515"/>
      <c r="AB697" s="515"/>
      <c r="AC697" s="515"/>
      <c r="AD697" s="579"/>
      <c r="AE697" s="579"/>
      <c r="AF697" s="579"/>
      <c r="AG697" s="515"/>
      <c r="AH697" s="515"/>
      <c r="AI697" s="515"/>
      <c r="AJ697" s="515"/>
      <c r="AK697" s="605"/>
      <c r="AL697" s="74"/>
      <c r="AM697" s="74"/>
      <c r="AN697" s="456"/>
      <c r="AO697" s="617">
        <v>0.15</v>
      </c>
      <c r="AP697" s="508">
        <v>3</v>
      </c>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row>
    <row r="698" spans="1:65" ht="12.75" hidden="1" customHeight="1">
      <c r="A698" s="74"/>
      <c r="B698" s="74"/>
      <c r="C698" s="406" t="s">
        <v>2265</v>
      </c>
      <c r="D698" s="74"/>
      <c r="E698" s="74"/>
      <c r="F698" s="308" t="s">
        <v>2266</v>
      </c>
      <c r="G698" s="71"/>
      <c r="H698" s="71"/>
      <c r="I698" s="71"/>
      <c r="J698" s="71"/>
      <c r="K698" s="71"/>
      <c r="L698" s="71"/>
      <c r="M698" s="71"/>
      <c r="N698" s="71"/>
      <c r="O698" s="71"/>
      <c r="P698" s="71"/>
      <c r="Q698" s="71"/>
      <c r="R698" s="71"/>
      <c r="S698" s="71"/>
      <c r="T698" s="71"/>
      <c r="U698" s="71"/>
      <c r="V698" s="71"/>
      <c r="W698" s="71"/>
      <c r="X698" s="71"/>
      <c r="Y698" s="71"/>
      <c r="Z698" s="71"/>
      <c r="AA698" s="71"/>
      <c r="AB698" s="71"/>
      <c r="AC698" s="29"/>
      <c r="AD698" s="74"/>
      <c r="AE698" s="74"/>
      <c r="AF698" s="74"/>
      <c r="AG698" s="59"/>
      <c r="AH698" s="59"/>
      <c r="AI698" s="59"/>
      <c r="AJ698" s="59"/>
      <c r="AK698" s="596"/>
      <c r="AL698" s="74"/>
      <c r="AM698" s="74"/>
      <c r="AN698" s="456"/>
      <c r="AO698" s="617">
        <v>0.2</v>
      </c>
      <c r="AP698" s="508">
        <v>5</v>
      </c>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row>
    <row r="699" spans="1:65" ht="12.75" hidden="1" customHeight="1">
      <c r="A699" s="74"/>
      <c r="B699" s="74"/>
      <c r="C699" s="611"/>
      <c r="D699" s="11"/>
      <c r="E699" s="624"/>
      <c r="F699" s="308" t="s">
        <v>2267</v>
      </c>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630"/>
      <c r="AD699" s="104"/>
      <c r="AE699" s="104"/>
      <c r="AF699" s="104"/>
      <c r="AG699" s="313"/>
      <c r="AH699" s="59"/>
      <c r="AI699" s="59"/>
      <c r="AJ699" s="59"/>
      <c r="AK699" s="596"/>
      <c r="AL699" s="74"/>
      <c r="AM699" s="74"/>
      <c r="AN699" s="543"/>
      <c r="AO699" s="617"/>
      <c r="AP699" s="72"/>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row>
    <row r="700" spans="1:65" ht="12.75" hidden="1" customHeight="1">
      <c r="A700" s="508"/>
      <c r="B700" s="74"/>
      <c r="C700" s="623"/>
      <c r="D700" s="74"/>
      <c r="E700" s="624"/>
      <c r="F700" s="631" t="s">
        <v>2268</v>
      </c>
      <c r="G700" s="74"/>
      <c r="H700" s="74"/>
      <c r="I700" s="308"/>
      <c r="J700" s="308"/>
      <c r="K700" s="308"/>
      <c r="L700" s="308"/>
      <c r="M700" s="308"/>
      <c r="N700" s="308"/>
      <c r="O700" s="308"/>
      <c r="P700" s="308"/>
      <c r="Q700" s="308"/>
      <c r="R700" s="308"/>
      <c r="S700" s="308"/>
      <c r="T700" s="308"/>
      <c r="U700" s="308"/>
      <c r="V700" s="1329" t="s">
        <v>299</v>
      </c>
      <c r="W700" s="895"/>
      <c r="X700" s="891"/>
      <c r="Y700" s="308"/>
      <c r="Z700" s="308"/>
      <c r="AA700" s="308"/>
      <c r="AB700" s="308"/>
      <c r="AC700" s="308"/>
      <c r="AD700" s="104"/>
      <c r="AE700" s="104"/>
      <c r="AF700" s="104"/>
      <c r="AG700" s="59">
        <f>IF(AND($C$697="Yes",$V$702="N/A",$V$707="N/A",$V$711="N/A",$V$713="N/A"),(VLOOKUP(V700,$AR$670:$AS$672,2,FALSE)),0)</f>
        <v>0</v>
      </c>
      <c r="AH700" s="53" t="s">
        <v>1941</v>
      </c>
      <c r="AI700" s="71"/>
      <c r="AJ700" s="71"/>
      <c r="AK700" s="596"/>
      <c r="AL700" s="74"/>
      <c r="AM700" s="74"/>
      <c r="AN700" s="456"/>
      <c r="AO700" s="504"/>
      <c r="AP700" s="504"/>
      <c r="AQ700" s="504"/>
      <c r="AR700" s="504"/>
      <c r="AS700" s="504"/>
      <c r="AT700" s="504"/>
      <c r="AU700" s="504"/>
      <c r="AV700" s="504"/>
      <c r="AW700" s="504"/>
      <c r="AX700" s="504"/>
      <c r="AY700" s="504"/>
      <c r="AZ700" s="504"/>
      <c r="BA700" s="504"/>
      <c r="BB700" s="504"/>
      <c r="BC700" s="504"/>
      <c r="BD700" s="504"/>
      <c r="BE700" s="504"/>
      <c r="BF700" s="504"/>
      <c r="BG700" s="504"/>
      <c r="BH700" s="504"/>
      <c r="BI700" s="504"/>
      <c r="BJ700" s="504"/>
      <c r="BK700" s="504"/>
      <c r="BL700" s="504"/>
      <c r="BM700" s="504"/>
    </row>
    <row r="701" spans="1:65" ht="12.75" hidden="1" customHeight="1">
      <c r="A701" s="508"/>
      <c r="B701" s="74"/>
      <c r="C701" s="623"/>
      <c r="D701" s="74"/>
      <c r="E701" s="624"/>
      <c r="F701" s="631"/>
      <c r="G701" s="74"/>
      <c r="H701" s="74"/>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104"/>
      <c r="AE701" s="104"/>
      <c r="AF701" s="104"/>
      <c r="AG701" s="59"/>
      <c r="AH701" s="53"/>
      <c r="AI701" s="71"/>
      <c r="AJ701" s="71"/>
      <c r="AK701" s="596"/>
      <c r="AL701" s="74"/>
      <c r="AM701" s="74"/>
      <c r="AN701" s="456"/>
      <c r="AO701" s="504"/>
      <c r="AP701" s="504"/>
      <c r="AQ701" s="504"/>
      <c r="AR701" s="504"/>
      <c r="AS701" s="504"/>
      <c r="AT701" s="504"/>
      <c r="AU701" s="504"/>
      <c r="AV701" s="504"/>
      <c r="AW701" s="504"/>
      <c r="AX701" s="504"/>
      <c r="AY701" s="504"/>
      <c r="AZ701" s="504"/>
      <c r="BA701" s="504"/>
      <c r="BB701" s="504"/>
      <c r="BC701" s="504"/>
      <c r="BD701" s="504"/>
      <c r="BE701" s="504"/>
      <c r="BF701" s="504"/>
      <c r="BG701" s="504"/>
      <c r="BH701" s="504"/>
      <c r="BI701" s="504"/>
      <c r="BJ701" s="504"/>
      <c r="BK701" s="504"/>
      <c r="BL701" s="504"/>
      <c r="BM701" s="504"/>
    </row>
    <row r="702" spans="1:65" ht="12.75" hidden="1" customHeight="1">
      <c r="A702" s="508"/>
      <c r="B702" s="74"/>
      <c r="C702" s="623"/>
      <c r="D702" s="74"/>
      <c r="E702" s="624"/>
      <c r="F702" s="631" t="s">
        <v>2269</v>
      </c>
      <c r="G702" s="74"/>
      <c r="H702" s="74"/>
      <c r="I702" s="308"/>
      <c r="J702" s="308"/>
      <c r="K702" s="308"/>
      <c r="L702" s="308"/>
      <c r="M702" s="308"/>
      <c r="N702" s="308"/>
      <c r="O702" s="308"/>
      <c r="P702" s="308"/>
      <c r="Q702" s="308"/>
      <c r="R702" s="308"/>
      <c r="S702" s="308"/>
      <c r="T702" s="308"/>
      <c r="U702" s="308"/>
      <c r="V702" s="1329" t="s">
        <v>299</v>
      </c>
      <c r="W702" s="895"/>
      <c r="X702" s="891"/>
      <c r="Y702" s="308"/>
      <c r="Z702" s="308"/>
      <c r="AA702" s="308"/>
      <c r="AB702" s="308"/>
      <c r="AC702" s="308"/>
      <c r="AD702" s="104"/>
      <c r="AE702" s="104"/>
      <c r="AF702" s="104"/>
      <c r="AG702" s="59">
        <f>IF(AND($C$697="Yes",$V$700="N/A", $V$707="N/A",$V$711="N/A",$V$713="N/A"),(VLOOKUP(V702,$AO$670:$AP$672,2,FALSE)),0)</f>
        <v>0</v>
      </c>
      <c r="AH702" s="53" t="s">
        <v>1941</v>
      </c>
      <c r="AI702" s="71"/>
      <c r="AJ702" s="71"/>
      <c r="AK702" s="596"/>
      <c r="AL702" s="74"/>
      <c r="AM702" s="74"/>
      <c r="AN702" s="456"/>
      <c r="AO702" s="504"/>
      <c r="AP702" s="504"/>
      <c r="AQ702" s="504"/>
      <c r="AR702" s="504"/>
      <c r="AS702" s="504"/>
      <c r="AT702" s="504"/>
      <c r="AU702" s="504"/>
      <c r="AV702" s="504"/>
      <c r="AW702" s="504"/>
      <c r="AX702" s="504"/>
      <c r="AY702" s="504"/>
      <c r="AZ702" s="504"/>
      <c r="BA702" s="504"/>
      <c r="BB702" s="504"/>
      <c r="BC702" s="504"/>
      <c r="BD702" s="504"/>
      <c r="BE702" s="504"/>
      <c r="BF702" s="504"/>
      <c r="BG702" s="504"/>
      <c r="BH702" s="504"/>
      <c r="BI702" s="504"/>
      <c r="BJ702" s="504"/>
      <c r="BK702" s="504"/>
      <c r="BL702" s="504"/>
      <c r="BM702" s="504"/>
    </row>
    <row r="703" spans="1:65" ht="12.75" hidden="1" customHeight="1">
      <c r="A703" s="74"/>
      <c r="B703" s="74"/>
      <c r="C703" s="623"/>
      <c r="D703" s="74"/>
      <c r="E703" s="624"/>
      <c r="F703" s="504"/>
      <c r="G703" s="310"/>
      <c r="H703" s="310"/>
      <c r="I703" s="310"/>
      <c r="J703" s="310"/>
      <c r="K703" s="310"/>
      <c r="L703" s="310"/>
      <c r="M703" s="310"/>
      <c r="N703" s="310"/>
      <c r="O703" s="310"/>
      <c r="P703" s="310"/>
      <c r="Q703" s="71"/>
      <c r="R703" s="71"/>
      <c r="S703" s="71"/>
      <c r="T703" s="71"/>
      <c r="U703" s="71"/>
      <c r="V703" s="71"/>
      <c r="W703" s="71"/>
      <c r="X703" s="71"/>
      <c r="Y703" s="71"/>
      <c r="Z703" s="71"/>
      <c r="AA703" s="71"/>
      <c r="AB703" s="71"/>
      <c r="AC703" s="71"/>
      <c r="AD703" s="74"/>
      <c r="AE703" s="74"/>
      <c r="AF703" s="74"/>
      <c r="AG703" s="504"/>
      <c r="AH703" s="504"/>
      <c r="AI703" s="504"/>
      <c r="AJ703" s="504"/>
      <c r="AK703" s="596"/>
      <c r="AL703" s="74"/>
      <c r="AM703" s="74"/>
      <c r="AN703" s="456"/>
      <c r="AO703" s="74" t="s">
        <v>299</v>
      </c>
      <c r="AP703" s="74">
        <v>0</v>
      </c>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row>
    <row r="704" spans="1:65" ht="12.75" hidden="1" customHeight="1">
      <c r="A704" s="74"/>
      <c r="B704" s="74"/>
      <c r="C704" s="623"/>
      <c r="D704" s="74"/>
      <c r="E704" s="624"/>
      <c r="F704" s="310" t="s">
        <v>2270</v>
      </c>
      <c r="G704" s="74"/>
      <c r="H704" s="74"/>
      <c r="I704" s="624"/>
      <c r="J704" s="624"/>
      <c r="K704" s="624"/>
      <c r="L704" s="624"/>
      <c r="M704" s="624"/>
      <c r="N704" s="624"/>
      <c r="O704" s="624"/>
      <c r="P704" s="624"/>
      <c r="Q704" s="71"/>
      <c r="R704" s="71"/>
      <c r="S704" s="71"/>
      <c r="T704" s="71"/>
      <c r="U704" s="71"/>
      <c r="V704" s="71"/>
      <c r="W704" s="71"/>
      <c r="X704" s="71"/>
      <c r="Y704" s="71"/>
      <c r="Z704" s="71"/>
      <c r="AA704" s="71"/>
      <c r="AB704" s="71"/>
      <c r="AC704" s="71"/>
      <c r="AD704" s="74"/>
      <c r="AE704" s="74"/>
      <c r="AF704" s="74"/>
      <c r="AG704" s="74"/>
      <c r="AH704" s="74"/>
      <c r="AI704" s="74"/>
      <c r="AJ704" s="71"/>
      <c r="AK704" s="596"/>
      <c r="AL704" s="74"/>
      <c r="AM704" s="74"/>
      <c r="AN704" s="456"/>
      <c r="AO704" s="74" t="s">
        <v>2271</v>
      </c>
      <c r="AP704" s="508">
        <v>2</v>
      </c>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row>
    <row r="705" spans="1:65" ht="12.75" hidden="1" customHeight="1">
      <c r="A705" s="74"/>
      <c r="B705" s="74"/>
      <c r="C705" s="623"/>
      <c r="D705" s="74"/>
      <c r="E705" s="74"/>
      <c r="F705" s="104" t="s">
        <v>2272</v>
      </c>
      <c r="G705" s="74"/>
      <c r="H705" s="74"/>
      <c r="I705" s="74"/>
      <c r="J705" s="74"/>
      <c r="K705" s="74"/>
      <c r="L705" s="74"/>
      <c r="M705" s="624"/>
      <c r="N705" s="624"/>
      <c r="O705" s="624"/>
      <c r="P705" s="624"/>
      <c r="Q705" s="71"/>
      <c r="R705" s="71"/>
      <c r="S705" s="71"/>
      <c r="T705" s="71"/>
      <c r="U705" s="71"/>
      <c r="V705" s="71"/>
      <c r="W705" s="71"/>
      <c r="X705" s="71"/>
      <c r="Y705" s="71"/>
      <c r="Z705" s="71"/>
      <c r="AA705" s="71"/>
      <c r="AB705" s="71"/>
      <c r="AC705" s="71"/>
      <c r="AD705" s="74"/>
      <c r="AE705" s="74"/>
      <c r="AF705" s="74"/>
      <c r="AG705" s="59"/>
      <c r="AH705" s="53"/>
      <c r="AI705" s="71"/>
      <c r="AJ705" s="71"/>
      <c r="AK705" s="596"/>
      <c r="AL705" s="74"/>
      <c r="AM705" s="74"/>
      <c r="AN705" s="456"/>
      <c r="AO705" s="74" t="s">
        <v>2273</v>
      </c>
      <c r="AP705" s="74">
        <v>2</v>
      </c>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row>
    <row r="706" spans="1:65" ht="12.75" hidden="1" customHeight="1">
      <c r="A706" s="74"/>
      <c r="B706" s="74"/>
      <c r="C706" s="602"/>
      <c r="D706" s="4"/>
      <c r="E706" s="4"/>
      <c r="F706" s="104" t="s">
        <v>2274</v>
      </c>
      <c r="G706" s="74"/>
      <c r="H706" s="74"/>
      <c r="I706" s="74"/>
      <c r="J706" s="74"/>
      <c r="K706" s="74"/>
      <c r="L706" s="74"/>
      <c r="M706" s="624"/>
      <c r="N706" s="624"/>
      <c r="O706" s="624"/>
      <c r="P706" s="624"/>
      <c r="Q706" s="71"/>
      <c r="R706" s="71"/>
      <c r="S706" s="71"/>
      <c r="T706" s="71"/>
      <c r="U706" s="71"/>
      <c r="V706" s="71"/>
      <c r="W706" s="71"/>
      <c r="X706" s="71"/>
      <c r="Y706" s="71"/>
      <c r="Z706" s="71"/>
      <c r="AA706" s="71"/>
      <c r="AB706" s="71"/>
      <c r="AC706" s="71"/>
      <c r="AD706" s="74"/>
      <c r="AE706" s="74"/>
      <c r="AF706" s="74"/>
      <c r="AG706" s="59"/>
      <c r="AH706" s="53"/>
      <c r="AI706" s="71"/>
      <c r="AJ706" s="71"/>
      <c r="AK706" s="596"/>
      <c r="AL706" s="74"/>
      <c r="AM706" s="74"/>
      <c r="AN706" s="543"/>
      <c r="AO706" s="74" t="s">
        <v>2275</v>
      </c>
      <c r="AP706" s="74">
        <v>2</v>
      </c>
      <c r="AQ706" s="504"/>
      <c r="AR706" s="504"/>
      <c r="AS706" s="504"/>
      <c r="AT706" s="504"/>
      <c r="AU706" s="504"/>
      <c r="AV706" s="504"/>
      <c r="AW706" s="504"/>
      <c r="AX706" s="504"/>
      <c r="AY706" s="504"/>
      <c r="AZ706" s="504"/>
      <c r="BA706" s="504"/>
      <c r="BB706" s="504"/>
      <c r="BC706" s="504"/>
      <c r="BD706" s="504"/>
      <c r="BE706" s="504"/>
      <c r="BF706" s="504"/>
      <c r="BG706" s="504"/>
      <c r="BH706" s="504"/>
      <c r="BI706" s="504"/>
      <c r="BJ706" s="504"/>
      <c r="BK706" s="504"/>
      <c r="BL706" s="504"/>
      <c r="BM706" s="504"/>
    </row>
    <row r="707" spans="1:65" ht="12.75" hidden="1" customHeight="1">
      <c r="A707" s="74"/>
      <c r="B707" s="74"/>
      <c r="C707" s="632"/>
      <c r="D707" s="74"/>
      <c r="E707" s="74"/>
      <c r="F707" s="631" t="s">
        <v>2276</v>
      </c>
      <c r="G707" s="74"/>
      <c r="H707" s="74"/>
      <c r="I707" s="74"/>
      <c r="J707" s="74"/>
      <c r="K707" s="74"/>
      <c r="L707" s="74"/>
      <c r="M707" s="624"/>
      <c r="N707" s="624"/>
      <c r="O707" s="624"/>
      <c r="P707" s="624"/>
      <c r="Q707" s="71"/>
      <c r="R707" s="71"/>
      <c r="S707" s="71"/>
      <c r="T707" s="71"/>
      <c r="U707" s="71"/>
      <c r="V707" s="1329" t="s">
        <v>299</v>
      </c>
      <c r="W707" s="895"/>
      <c r="X707" s="891"/>
      <c r="Y707" s="71"/>
      <c r="Z707" s="71"/>
      <c r="AA707" s="71"/>
      <c r="AB707" s="71"/>
      <c r="AC707" s="71"/>
      <c r="AD707" s="74"/>
      <c r="AE707" s="74"/>
      <c r="AF707" s="74"/>
      <c r="AG707" s="59">
        <f>IF(AND($C$697="Yes",$V$700="N/A",$V$702="N/A", $V$711="N/A",$V$713="N/A"),(VLOOKUP($V$707,$AO$674:$AP$676,2,FALSE)),0)</f>
        <v>0</v>
      </c>
      <c r="AH707" s="53" t="s">
        <v>1941</v>
      </c>
      <c r="AI707" s="71"/>
      <c r="AJ707" s="71"/>
      <c r="AK707" s="596"/>
      <c r="AL707" s="74"/>
      <c r="AM707" s="74"/>
      <c r="AN707" s="127"/>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row>
    <row r="708" spans="1:65" ht="12.75" hidden="1" customHeight="1">
      <c r="A708" s="74"/>
      <c r="B708" s="74"/>
      <c r="C708" s="623"/>
      <c r="D708" s="74"/>
      <c r="E708" s="74"/>
      <c r="F708" s="74"/>
      <c r="G708" s="74"/>
      <c r="H708" s="74"/>
      <c r="I708" s="74"/>
      <c r="J708" s="74"/>
      <c r="K708" s="74"/>
      <c r="L708" s="74"/>
      <c r="M708" s="624"/>
      <c r="N708" s="624"/>
      <c r="O708" s="624"/>
      <c r="P708" s="624"/>
      <c r="Q708" s="71"/>
      <c r="R708" s="71"/>
      <c r="S708" s="71"/>
      <c r="T708" s="71"/>
      <c r="U708" s="71"/>
      <c r="V708" s="71"/>
      <c r="W708" s="71"/>
      <c r="X708" s="71"/>
      <c r="Y708" s="71"/>
      <c r="Z708" s="71"/>
      <c r="AA708" s="71"/>
      <c r="AB708" s="71"/>
      <c r="AC708" s="71"/>
      <c r="AD708" s="74"/>
      <c r="AE708" s="74"/>
      <c r="AF708" s="74"/>
      <c r="AG708" s="74"/>
      <c r="AH708" s="74"/>
      <c r="AI708" s="74"/>
      <c r="AJ708" s="71"/>
      <c r="AK708" s="596"/>
      <c r="AL708" s="74"/>
      <c r="AM708" s="74"/>
      <c r="AN708" s="633"/>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row>
    <row r="709" spans="1:65" ht="12.75" hidden="1" customHeight="1">
      <c r="A709" s="74"/>
      <c r="B709" s="74"/>
      <c r="C709" s="634" t="s">
        <v>2277</v>
      </c>
      <c r="D709" s="579"/>
      <c r="E709" s="579"/>
      <c r="F709" s="635" t="s">
        <v>2278</v>
      </c>
      <c r="G709" s="579"/>
      <c r="H709" s="579"/>
      <c r="I709" s="579"/>
      <c r="J709" s="579"/>
      <c r="K709" s="579"/>
      <c r="L709" s="579"/>
      <c r="M709" s="579"/>
      <c r="N709" s="579"/>
      <c r="O709" s="579"/>
      <c r="P709" s="579"/>
      <c r="Q709" s="579"/>
      <c r="R709" s="579"/>
      <c r="S709" s="579"/>
      <c r="T709" s="579"/>
      <c r="U709" s="579"/>
      <c r="V709" s="579"/>
      <c r="W709" s="579"/>
      <c r="X709" s="579"/>
      <c r="Y709" s="579"/>
      <c r="Z709" s="579"/>
      <c r="AA709" s="579"/>
      <c r="AB709" s="579"/>
      <c r="AC709" s="579"/>
      <c r="AD709" s="579"/>
      <c r="AE709" s="579"/>
      <c r="AF709" s="579"/>
      <c r="AG709" s="579"/>
      <c r="AH709" s="579"/>
      <c r="AI709" s="579"/>
      <c r="AJ709" s="579"/>
      <c r="AK709" s="605"/>
      <c r="AL709" s="74"/>
      <c r="AM709" s="74"/>
      <c r="AN709" s="453"/>
      <c r="AO709" s="74" t="s">
        <v>299</v>
      </c>
      <c r="AP709" s="74">
        <v>0</v>
      </c>
      <c r="AQ709" s="3"/>
      <c r="AR709" s="504"/>
      <c r="AS709" s="504"/>
      <c r="AT709" s="504"/>
      <c r="AU709" s="504"/>
      <c r="AV709" s="504"/>
      <c r="AW709" s="504"/>
      <c r="AX709" s="504"/>
      <c r="AY709" s="504"/>
      <c r="AZ709" s="504"/>
      <c r="BA709" s="504"/>
      <c r="BB709" s="504"/>
      <c r="BC709" s="504"/>
      <c r="BD709" s="504"/>
      <c r="BE709" s="504"/>
      <c r="BF709" s="504"/>
      <c r="BG709" s="504"/>
      <c r="BH709" s="504"/>
      <c r="BI709" s="504"/>
      <c r="BJ709" s="504"/>
      <c r="BK709" s="504"/>
      <c r="BL709" s="504"/>
      <c r="BM709" s="504"/>
    </row>
    <row r="710" spans="1:65" ht="12.75" hidden="1" customHeight="1">
      <c r="A710" s="74"/>
      <c r="B710" s="74"/>
      <c r="C710" s="584"/>
      <c r="D710" s="961"/>
      <c r="E710" s="832"/>
      <c r="F710" s="308" t="s">
        <v>2279</v>
      </c>
      <c r="G710" s="504"/>
      <c r="H710" s="504"/>
      <c r="I710" s="74"/>
      <c r="J710" s="74"/>
      <c r="K710" s="74"/>
      <c r="L710" s="74"/>
      <c r="M710" s="74"/>
      <c r="N710" s="74"/>
      <c r="O710" s="74"/>
      <c r="P710" s="74"/>
      <c r="Q710" s="74"/>
      <c r="R710" s="74"/>
      <c r="S710" s="74"/>
      <c r="T710" s="74"/>
      <c r="U710" s="74"/>
      <c r="V710" s="504"/>
      <c r="W710" s="504"/>
      <c r="X710" s="504"/>
      <c r="Y710" s="74"/>
      <c r="Z710" s="74"/>
      <c r="AA710" s="74"/>
      <c r="AB710" s="74"/>
      <c r="AC710" s="74"/>
      <c r="AD710" s="74"/>
      <c r="AE710" s="74"/>
      <c r="AF710" s="74"/>
      <c r="AG710" s="504"/>
      <c r="AH710" s="504"/>
      <c r="AI710" s="504"/>
      <c r="AJ710" s="504"/>
      <c r="AK710" s="596"/>
      <c r="AL710" s="74"/>
      <c r="AM710" s="74"/>
      <c r="AN710" s="453"/>
      <c r="AO710" s="74" t="s">
        <v>2280</v>
      </c>
      <c r="AP710" s="508">
        <v>5</v>
      </c>
      <c r="AQ710" s="3"/>
      <c r="AR710" s="504"/>
      <c r="AS710" s="504"/>
      <c r="AT710" s="504"/>
      <c r="AU710" s="504"/>
      <c r="AV710" s="504"/>
      <c r="AW710" s="504"/>
      <c r="AX710" s="504"/>
      <c r="AY710" s="504"/>
      <c r="AZ710" s="504"/>
      <c r="BA710" s="504"/>
      <c r="BB710" s="504"/>
      <c r="BC710" s="504"/>
      <c r="BD710" s="504"/>
      <c r="BE710" s="504"/>
      <c r="BF710" s="504"/>
      <c r="BG710" s="504"/>
      <c r="BH710" s="504"/>
      <c r="BI710" s="504"/>
      <c r="BJ710" s="504"/>
      <c r="BK710" s="504"/>
      <c r="BL710" s="504"/>
      <c r="BM710" s="504"/>
    </row>
    <row r="711" spans="1:65" ht="12.75" hidden="1" customHeight="1">
      <c r="A711" s="68"/>
      <c r="B711" s="74"/>
      <c r="C711" s="623"/>
      <c r="D711" s="74"/>
      <c r="E711" s="74"/>
      <c r="F711" s="636" t="s">
        <v>2268</v>
      </c>
      <c r="G711" s="74"/>
      <c r="H711" s="74"/>
      <c r="I711" s="74"/>
      <c r="J711" s="74"/>
      <c r="K711" s="74"/>
      <c r="L711" s="74"/>
      <c r="M711" s="74"/>
      <c r="N711" s="74"/>
      <c r="O711" s="74"/>
      <c r="P711" s="74"/>
      <c r="Q711" s="74"/>
      <c r="R711" s="74"/>
      <c r="S711" s="74"/>
      <c r="T711" s="74"/>
      <c r="U711" s="74"/>
      <c r="V711" s="1329" t="s">
        <v>299</v>
      </c>
      <c r="W711" s="895"/>
      <c r="X711" s="891"/>
      <c r="Y711" s="74"/>
      <c r="Z711" s="74"/>
      <c r="AA711" s="74"/>
      <c r="AB711" s="74"/>
      <c r="AC711" s="74"/>
      <c r="AD711" s="74"/>
      <c r="AE711" s="74"/>
      <c r="AF711" s="74"/>
      <c r="AG711" s="59">
        <f>IF(AND($C$697="Yes",$V$700="N/A",V702="N/A",$V$707="N/A",$V$713="N/A"),(VLOOKUP($V$711,$AW$670:$AX$673,2,FALSE)),0)</f>
        <v>0</v>
      </c>
      <c r="AH711" s="53" t="s">
        <v>1941</v>
      </c>
      <c r="AI711" s="71"/>
      <c r="AJ711" s="74"/>
      <c r="AK711" s="596"/>
      <c r="AL711" s="74"/>
      <c r="AM711" s="74"/>
      <c r="AN711" s="127"/>
      <c r="AO711" s="74" t="s">
        <v>2281</v>
      </c>
      <c r="AP711" s="74">
        <v>5</v>
      </c>
      <c r="AQ711" s="4"/>
      <c r="AR711" s="4"/>
      <c r="AS711" s="74"/>
      <c r="AT711" s="74"/>
      <c r="AU711" s="74"/>
      <c r="AV711" s="74"/>
      <c r="AW711" s="74"/>
      <c r="AX711" s="74"/>
      <c r="AY711" s="74"/>
      <c r="AZ711" s="74"/>
      <c r="BA711" s="74"/>
      <c r="BB711" s="74"/>
      <c r="BC711" s="4"/>
      <c r="BD711" s="4"/>
      <c r="BE711" s="4"/>
      <c r="BF711" s="4"/>
      <c r="BG711" s="4"/>
      <c r="BH711" s="4"/>
      <c r="BI711" s="4"/>
      <c r="BJ711" s="4"/>
      <c r="BK711" s="4"/>
      <c r="BL711" s="4"/>
      <c r="BM711" s="4"/>
    </row>
    <row r="712" spans="1:65" ht="12.75" hidden="1" customHeight="1">
      <c r="A712" s="68"/>
      <c r="B712" s="74"/>
      <c r="C712" s="623"/>
      <c r="D712" s="74"/>
      <c r="E712" s="74"/>
      <c r="F712" s="4"/>
      <c r="G712" s="4"/>
      <c r="H712" s="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4"/>
      <c r="AH712" s="4"/>
      <c r="AI712" s="4"/>
      <c r="AJ712" s="4"/>
      <c r="AK712" s="596"/>
      <c r="AL712" s="74"/>
      <c r="AM712" s="74"/>
      <c r="AN712" s="127"/>
      <c r="AO712" s="74" t="s">
        <v>2282</v>
      </c>
      <c r="AP712" s="74">
        <v>5</v>
      </c>
      <c r="AQ712" s="4"/>
      <c r="AR712" s="4"/>
      <c r="AS712" s="74"/>
      <c r="AT712" s="74"/>
      <c r="AU712" s="74"/>
      <c r="AV712" s="74"/>
      <c r="AW712" s="74"/>
      <c r="AX712" s="74"/>
      <c r="AY712" s="74"/>
      <c r="AZ712" s="74"/>
      <c r="BA712" s="74"/>
      <c r="BB712" s="74"/>
      <c r="BC712" s="74"/>
      <c r="BD712" s="74"/>
      <c r="BE712" s="74"/>
      <c r="BF712" s="74"/>
      <c r="BG712" s="74"/>
      <c r="BH712" s="74"/>
      <c r="BI712" s="74"/>
      <c r="BJ712" s="74"/>
      <c r="BK712" s="74"/>
      <c r="BL712" s="74"/>
      <c r="BM712" s="74"/>
    </row>
    <row r="713" spans="1:65" ht="12.75" hidden="1" customHeight="1">
      <c r="A713" s="68"/>
      <c r="B713" s="74"/>
      <c r="C713" s="625"/>
      <c r="D713" s="593"/>
      <c r="E713" s="593"/>
      <c r="F713" s="631" t="s">
        <v>2269</v>
      </c>
      <c r="G713" s="486"/>
      <c r="H713" s="486"/>
      <c r="I713" s="593"/>
      <c r="J713" s="593"/>
      <c r="K713" s="593"/>
      <c r="L713" s="593"/>
      <c r="M713" s="593"/>
      <c r="N713" s="593"/>
      <c r="O713" s="593"/>
      <c r="P713" s="593"/>
      <c r="Q713" s="593"/>
      <c r="R713" s="593"/>
      <c r="S713" s="593"/>
      <c r="T713" s="593"/>
      <c r="U713" s="593"/>
      <c r="V713" s="1329" t="s">
        <v>299</v>
      </c>
      <c r="W713" s="895"/>
      <c r="X713" s="891"/>
      <c r="Y713" s="593"/>
      <c r="Z713" s="593"/>
      <c r="AA713" s="593"/>
      <c r="AB713" s="593"/>
      <c r="AC713" s="593"/>
      <c r="AD713" s="593"/>
      <c r="AE713" s="593"/>
      <c r="AF713" s="593"/>
      <c r="AG713" s="637">
        <f>IF(AND($C$697="Yes",$V$700="N/A",$V$702="N/A",$V$707="N/A",$V$711="N/A"),(VLOOKUP($V$713,$BA$670:$BB$672,2,FALSE)),0)</f>
        <v>0</v>
      </c>
      <c r="AH713" s="628" t="s">
        <v>1941</v>
      </c>
      <c r="AI713" s="593"/>
      <c r="AJ713" s="593"/>
      <c r="AK713" s="600"/>
      <c r="AL713" s="74"/>
      <c r="AM713" s="74"/>
      <c r="AN713" s="638"/>
      <c r="AO713" s="3"/>
      <c r="AP713" s="504"/>
      <c r="AQ713" s="504"/>
      <c r="AR713" s="504"/>
      <c r="AS713" s="504"/>
      <c r="AT713" s="504"/>
      <c r="AU713" s="504"/>
      <c r="AV713" s="504"/>
      <c r="AW713" s="504"/>
      <c r="AX713" s="504"/>
      <c r="AY713" s="504"/>
      <c r="AZ713" s="504"/>
      <c r="BA713" s="504"/>
      <c r="BB713" s="504"/>
      <c r="BC713" s="504"/>
      <c r="BD713" s="3"/>
      <c r="BE713" s="504"/>
      <c r="BF713" s="504"/>
      <c r="BG713" s="504"/>
      <c r="BH713" s="504"/>
      <c r="BI713" s="504"/>
      <c r="BJ713" s="504"/>
      <c r="BK713" s="504"/>
      <c r="BL713" s="504"/>
      <c r="BM713" s="504"/>
    </row>
    <row r="714" spans="1:65" ht="12.75" hidden="1" customHeight="1">
      <c r="A714" s="68"/>
      <c r="B714" s="74"/>
      <c r="C714" s="71"/>
      <c r="D714" s="74"/>
      <c r="E714" s="62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638"/>
      <c r="AO714" s="639"/>
      <c r="AP714" s="74"/>
      <c r="AQ714" s="74"/>
      <c r="AR714" s="74"/>
      <c r="AS714" s="74"/>
      <c r="AT714" s="74"/>
      <c r="AU714" s="640"/>
      <c r="AV714" s="640"/>
      <c r="AW714" s="640"/>
      <c r="AX714" s="640"/>
      <c r="AY714" s="640"/>
      <c r="AZ714" s="640"/>
      <c r="BA714" s="640"/>
      <c r="BB714" s="504"/>
      <c r="BC714" s="504"/>
      <c r="BD714" s="3"/>
      <c r="BE714" s="74"/>
      <c r="BF714" s="74"/>
      <c r="BG714" s="74"/>
      <c r="BH714" s="74"/>
      <c r="BI714" s="74"/>
      <c r="BJ714" s="640"/>
      <c r="BK714" s="640"/>
      <c r="BL714" s="640"/>
      <c r="BM714" s="640"/>
    </row>
    <row r="715" spans="1:65" ht="12.75" hidden="1" customHeight="1">
      <c r="A715" s="68"/>
      <c r="B715" s="74"/>
      <c r="C715" s="28" t="s">
        <v>2283</v>
      </c>
      <c r="D715" s="74"/>
      <c r="E715" s="624"/>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4"/>
      <c r="AE715" s="74"/>
      <c r="AF715" s="74"/>
      <c r="AG715" s="71"/>
      <c r="AH715" s="71"/>
      <c r="AI715" s="71"/>
      <c r="AJ715" s="71"/>
      <c r="AK715" s="74"/>
      <c r="AL715" s="74"/>
      <c r="AM715" s="74"/>
      <c r="AN715" s="638"/>
      <c r="AO715" s="639"/>
      <c r="AP715" s="74"/>
      <c r="AQ715" s="74"/>
      <c r="AR715" s="74"/>
      <c r="AS715" s="74"/>
      <c r="AT715" s="74"/>
      <c r="AU715" s="640"/>
      <c r="AV715" s="640"/>
      <c r="AW715" s="640"/>
      <c r="AX715" s="640"/>
      <c r="AY715" s="640"/>
      <c r="AZ715" s="640"/>
      <c r="BA715" s="640"/>
      <c r="BB715" s="504"/>
      <c r="BC715" s="504"/>
      <c r="BD715" s="3"/>
      <c r="BE715" s="74"/>
      <c r="BF715" s="74"/>
      <c r="BG715" s="74"/>
      <c r="BH715" s="74"/>
      <c r="BI715" s="74"/>
      <c r="BJ715" s="640"/>
      <c r="BK715" s="640"/>
      <c r="BL715" s="640"/>
      <c r="BM715" s="640"/>
    </row>
    <row r="716" spans="1:65" ht="12.75" hidden="1" customHeight="1">
      <c r="A716" s="68"/>
      <c r="B716" s="74"/>
      <c r="C716" s="1330" t="s">
        <v>299</v>
      </c>
      <c r="D716" s="1331"/>
      <c r="E716" s="622" t="s">
        <v>50</v>
      </c>
      <c r="F716" s="1328" t="s">
        <v>2262</v>
      </c>
      <c r="G716" s="1255"/>
      <c r="H716" s="1255"/>
      <c r="I716" s="1255"/>
      <c r="J716" s="1255"/>
      <c r="K716" s="1255"/>
      <c r="L716" s="1255"/>
      <c r="M716" s="1255"/>
      <c r="N716" s="1255"/>
      <c r="O716" s="1255"/>
      <c r="P716" s="1255"/>
      <c r="Q716" s="1255"/>
      <c r="R716" s="1255"/>
      <c r="S716" s="1255"/>
      <c r="T716" s="1255"/>
      <c r="U716" s="1255"/>
      <c r="V716" s="1255"/>
      <c r="W716" s="1255"/>
      <c r="X716" s="1255"/>
      <c r="Y716" s="1255"/>
      <c r="Z716" s="1255"/>
      <c r="AA716" s="1255"/>
      <c r="AB716" s="1255"/>
      <c r="AC716" s="1255"/>
      <c r="AD716" s="1255"/>
      <c r="AE716" s="1255"/>
      <c r="AF716" s="579"/>
      <c r="AG716" s="582"/>
      <c r="AH716" s="582"/>
      <c r="AI716" s="582"/>
      <c r="AJ716" s="582"/>
      <c r="AK716" s="605"/>
      <c r="AL716" s="74"/>
      <c r="AM716" s="74"/>
      <c r="AN716" s="397"/>
      <c r="AO716" s="84"/>
      <c r="AP716" s="74"/>
      <c r="AQ716" s="74"/>
      <c r="AR716" s="74"/>
      <c r="AS716" s="74"/>
      <c r="AT716" s="74"/>
      <c r="AU716" s="575"/>
      <c r="AV716" s="575"/>
      <c r="AW716" s="575"/>
      <c r="AX716" s="575"/>
      <c r="AY716" s="575"/>
      <c r="AZ716" s="575"/>
      <c r="BA716" s="575"/>
      <c r="BB716" s="74"/>
      <c r="BC716" s="74"/>
      <c r="BD716" s="4"/>
      <c r="BE716" s="74"/>
      <c r="BF716" s="74"/>
      <c r="BG716" s="74"/>
      <c r="BH716" s="74"/>
      <c r="BI716" s="74"/>
      <c r="BJ716" s="575"/>
      <c r="BK716" s="575"/>
      <c r="BL716" s="575"/>
      <c r="BM716" s="575"/>
    </row>
    <row r="717" spans="1:65" ht="12.75" hidden="1" customHeight="1">
      <c r="A717" s="68"/>
      <c r="B717" s="74"/>
      <c r="C717" s="623"/>
      <c r="D717" s="74"/>
      <c r="E717" s="624"/>
      <c r="F717" s="832"/>
      <c r="G717" s="832"/>
      <c r="H717" s="832"/>
      <c r="I717" s="832"/>
      <c r="J717" s="832"/>
      <c r="K717" s="832"/>
      <c r="L717" s="832"/>
      <c r="M717" s="832"/>
      <c r="N717" s="832"/>
      <c r="O717" s="832"/>
      <c r="P717" s="832"/>
      <c r="Q717" s="832"/>
      <c r="R717" s="832"/>
      <c r="S717" s="832"/>
      <c r="T717" s="832"/>
      <c r="U717" s="832"/>
      <c r="V717" s="832"/>
      <c r="W717" s="832"/>
      <c r="X717" s="832"/>
      <c r="Y717" s="832"/>
      <c r="Z717" s="832"/>
      <c r="AA717" s="832"/>
      <c r="AB717" s="832"/>
      <c r="AC717" s="832"/>
      <c r="AD717" s="832"/>
      <c r="AE717" s="832"/>
      <c r="AF717" s="74"/>
      <c r="AG717" s="71"/>
      <c r="AH717" s="71"/>
      <c r="AI717" s="71"/>
      <c r="AJ717" s="71"/>
      <c r="AK717" s="596"/>
      <c r="AL717" s="74"/>
      <c r="AM717" s="74"/>
      <c r="AN717" s="397"/>
      <c r="AO717" s="84"/>
      <c r="AP717" s="641"/>
      <c r="AQ717" s="641"/>
      <c r="AR717" s="641"/>
      <c r="AS717" s="68"/>
      <c r="AT717" s="74"/>
      <c r="AU717" s="642"/>
      <c r="AV717" s="642"/>
      <c r="AW717" s="642"/>
      <c r="AX717" s="642"/>
      <c r="AY717" s="642"/>
      <c r="AZ717" s="642"/>
      <c r="BA717" s="642"/>
      <c r="BB717" s="4"/>
      <c r="BC717" s="4"/>
      <c r="BD717" s="4"/>
      <c r="BE717" s="641"/>
      <c r="BF717" s="641"/>
      <c r="BG717" s="641"/>
      <c r="BH717" s="68"/>
      <c r="BI717" s="74"/>
      <c r="BJ717" s="643"/>
      <c r="BK717" s="642"/>
      <c r="BL717" s="642"/>
      <c r="BM717" s="642"/>
    </row>
    <row r="718" spans="1:65" ht="12.75" hidden="1" customHeight="1">
      <c r="A718" s="68"/>
      <c r="B718" s="74"/>
      <c r="C718" s="625"/>
      <c r="D718" s="593"/>
      <c r="E718" s="626"/>
      <c r="F718" s="1305" t="s">
        <v>299</v>
      </c>
      <c r="G718" s="1306"/>
      <c r="H718" s="1306"/>
      <c r="I718" s="1306"/>
      <c r="J718" s="1306"/>
      <c r="K718" s="1306"/>
      <c r="L718" s="1306"/>
      <c r="M718" s="1306"/>
      <c r="N718" s="1306"/>
      <c r="O718" s="1306"/>
      <c r="P718" s="1306"/>
      <c r="Q718" s="1306"/>
      <c r="R718" s="1306"/>
      <c r="S718" s="1306"/>
      <c r="T718" s="1306"/>
      <c r="U718" s="1306"/>
      <c r="V718" s="1306"/>
      <c r="W718" s="1306"/>
      <c r="X718" s="1306"/>
      <c r="Y718" s="1306"/>
      <c r="Z718" s="1307"/>
      <c r="AA718" s="486"/>
      <c r="AB718" s="522"/>
      <c r="AC718" s="522"/>
      <c r="AD718" s="593"/>
      <c r="AE718" s="593"/>
      <c r="AF718" s="593"/>
      <c r="AG718" s="627">
        <f>IF($C$716="Yes",(VLOOKUP($F$718,$AO$686:$AP$694,2,FALSE)),0)</f>
        <v>0</v>
      </c>
      <c r="AH718" s="628" t="s">
        <v>1941</v>
      </c>
      <c r="AI718" s="627"/>
      <c r="AJ718" s="522"/>
      <c r="AK718" s="600"/>
      <c r="AL718" s="74"/>
      <c r="AM718" s="74"/>
      <c r="AN718" s="397"/>
      <c r="AO718" s="84"/>
      <c r="AP718" s="641"/>
      <c r="AQ718" s="641"/>
      <c r="AR718" s="641"/>
      <c r="AS718" s="68"/>
      <c r="AT718" s="74"/>
      <c r="AU718" s="642"/>
      <c r="AV718" s="642"/>
      <c r="AW718" s="642"/>
      <c r="AX718" s="642"/>
      <c r="AY718" s="642"/>
      <c r="AZ718" s="642"/>
      <c r="BA718" s="642"/>
      <c r="BB718" s="4"/>
      <c r="BC718" s="4"/>
      <c r="BD718" s="4"/>
      <c r="BE718" s="641"/>
      <c r="BF718" s="641"/>
      <c r="BG718" s="641"/>
      <c r="BH718" s="68"/>
      <c r="BI718" s="74"/>
      <c r="BJ718" s="643"/>
      <c r="BK718" s="642"/>
      <c r="BL718" s="642"/>
      <c r="BM718" s="642"/>
    </row>
    <row r="719" spans="1:65" ht="12.75" hidden="1" customHeight="1">
      <c r="A719" s="68"/>
      <c r="B719" s="74"/>
      <c r="C719" s="28"/>
      <c r="D719" s="74"/>
      <c r="E719" s="624"/>
      <c r="F719" s="71"/>
      <c r="G719" s="71"/>
      <c r="H719" s="71"/>
      <c r="I719" s="71"/>
      <c r="J719" s="71"/>
      <c r="K719" s="71"/>
      <c r="L719" s="71"/>
      <c r="M719" s="71"/>
      <c r="N719" s="71"/>
      <c r="O719" s="71"/>
      <c r="P719" s="71"/>
      <c r="Q719" s="71"/>
      <c r="R719" s="71"/>
      <c r="S719" s="71"/>
      <c r="T719" s="71"/>
      <c r="U719" s="71"/>
      <c r="V719" s="71"/>
      <c r="W719" s="71"/>
      <c r="X719" s="71"/>
      <c r="Y719" s="71"/>
      <c r="Z719" s="71"/>
      <c r="AA719" s="71"/>
      <c r="AB719" s="71"/>
      <c r="AC719" s="71"/>
      <c r="AD719" s="74"/>
      <c r="AE719" s="74"/>
      <c r="AF719" s="74"/>
      <c r="AG719" s="71"/>
      <c r="AH719" s="71"/>
      <c r="AI719" s="71"/>
      <c r="AJ719" s="71"/>
      <c r="AK719" s="74"/>
      <c r="AL719" s="74"/>
      <c r="AM719" s="74"/>
      <c r="AN719" s="397"/>
      <c r="AO719" s="84"/>
      <c r="AP719" s="641"/>
      <c r="AQ719" s="641"/>
      <c r="AR719" s="641"/>
      <c r="AS719" s="68"/>
      <c r="AT719" s="74"/>
      <c r="AU719" s="642"/>
      <c r="AV719" s="642"/>
      <c r="AW719" s="642"/>
      <c r="AX719" s="642"/>
      <c r="AY719" s="642"/>
      <c r="AZ719" s="642"/>
      <c r="BA719" s="642"/>
      <c r="BB719" s="4"/>
      <c r="BC719" s="4"/>
      <c r="BD719" s="4"/>
      <c r="BE719" s="641"/>
      <c r="BF719" s="641"/>
      <c r="BG719" s="641"/>
      <c r="BH719" s="68"/>
      <c r="BI719" s="74"/>
      <c r="BJ719" s="643"/>
      <c r="BK719" s="642"/>
      <c r="BL719" s="642"/>
      <c r="BM719" s="642"/>
    </row>
    <row r="720" spans="1:65" ht="12.75" hidden="1" customHeight="1">
      <c r="A720" s="74"/>
      <c r="B720" s="74"/>
      <c r="C720" s="1330" t="s">
        <v>299</v>
      </c>
      <c r="D720" s="1331"/>
      <c r="E720" s="622" t="s">
        <v>52</v>
      </c>
      <c r="F720" s="1308" t="s">
        <v>2284</v>
      </c>
      <c r="G720" s="1255"/>
      <c r="H720" s="1255"/>
      <c r="I720" s="1255"/>
      <c r="J720" s="1255"/>
      <c r="K720" s="1255"/>
      <c r="L720" s="1255"/>
      <c r="M720" s="1255"/>
      <c r="N720" s="1255"/>
      <c r="O720" s="1255"/>
      <c r="P720" s="1255"/>
      <c r="Q720" s="1255"/>
      <c r="R720" s="1255"/>
      <c r="S720" s="1255"/>
      <c r="T720" s="1255"/>
      <c r="U720" s="1255"/>
      <c r="V720" s="1255"/>
      <c r="W720" s="1255"/>
      <c r="X720" s="1255"/>
      <c r="Y720" s="1255"/>
      <c r="Z720" s="1255"/>
      <c r="AA720" s="1255"/>
      <c r="AB720" s="1255"/>
      <c r="AC720" s="1255"/>
      <c r="AD720" s="1255"/>
      <c r="AE720" s="1255"/>
      <c r="AF720" s="579"/>
      <c r="AG720" s="515"/>
      <c r="AH720" s="515"/>
      <c r="AI720" s="515"/>
      <c r="AJ720" s="515"/>
      <c r="AK720" s="605"/>
      <c r="AL720" s="74"/>
      <c r="AM720" s="74"/>
      <c r="AN720" s="397"/>
      <c r="AO720" s="84"/>
      <c r="AP720" s="641"/>
      <c r="AQ720" s="641"/>
      <c r="AR720" s="641"/>
      <c r="AS720" s="68"/>
      <c r="AT720" s="74"/>
      <c r="AU720" s="642"/>
      <c r="AV720" s="642"/>
      <c r="AW720" s="642"/>
      <c r="AX720" s="642"/>
      <c r="AY720" s="642"/>
      <c r="AZ720" s="642"/>
      <c r="BA720" s="642"/>
      <c r="BB720" s="4"/>
      <c r="BC720" s="4"/>
      <c r="BD720" s="4"/>
      <c r="BE720" s="641"/>
      <c r="BF720" s="641"/>
      <c r="BG720" s="641"/>
      <c r="BH720" s="68"/>
      <c r="BI720" s="74"/>
      <c r="BJ720" s="643"/>
      <c r="BK720" s="642"/>
      <c r="BL720" s="642"/>
      <c r="BM720" s="642"/>
    </row>
    <row r="721" spans="1:65" ht="12.75" hidden="1" customHeight="1">
      <c r="A721" s="74"/>
      <c r="B721" s="74"/>
      <c r="C721" s="623"/>
      <c r="D721" s="74"/>
      <c r="E721" s="624"/>
      <c r="F721" s="832"/>
      <c r="G721" s="832"/>
      <c r="H721" s="832"/>
      <c r="I721" s="832"/>
      <c r="J721" s="832"/>
      <c r="K721" s="832"/>
      <c r="L721" s="832"/>
      <c r="M721" s="832"/>
      <c r="N721" s="832"/>
      <c r="O721" s="832"/>
      <c r="P721" s="832"/>
      <c r="Q721" s="832"/>
      <c r="R721" s="832"/>
      <c r="S721" s="832"/>
      <c r="T721" s="832"/>
      <c r="U721" s="832"/>
      <c r="V721" s="832"/>
      <c r="W721" s="832"/>
      <c r="X721" s="832"/>
      <c r="Y721" s="832"/>
      <c r="Z721" s="832"/>
      <c r="AA721" s="832"/>
      <c r="AB721" s="832"/>
      <c r="AC721" s="832"/>
      <c r="AD721" s="832"/>
      <c r="AE721" s="832"/>
      <c r="AF721" s="74"/>
      <c r="AG721" s="71"/>
      <c r="AH721" s="71"/>
      <c r="AI721" s="71"/>
      <c r="AJ721" s="71"/>
      <c r="AK721" s="596"/>
      <c r="AL721" s="74"/>
      <c r="AM721" s="74"/>
      <c r="AN721" s="397"/>
      <c r="AO721" s="84"/>
      <c r="AP721" s="641"/>
      <c r="AQ721" s="641"/>
      <c r="AR721" s="641"/>
      <c r="AS721" s="68"/>
      <c r="AT721" s="74"/>
      <c r="AU721" s="642"/>
      <c r="AV721" s="642"/>
      <c r="AW721" s="642"/>
      <c r="AX721" s="642"/>
      <c r="AY721" s="642"/>
      <c r="AZ721" s="642"/>
      <c r="BA721" s="642"/>
      <c r="BB721" s="4"/>
      <c r="BC721" s="4"/>
      <c r="BD721" s="4"/>
      <c r="BE721" s="641"/>
      <c r="BF721" s="641"/>
      <c r="BG721" s="641"/>
      <c r="BH721" s="68"/>
      <c r="BI721" s="74"/>
      <c r="BJ721" s="643"/>
      <c r="BK721" s="642"/>
      <c r="BL721" s="642"/>
      <c r="BM721" s="642"/>
    </row>
    <row r="722" spans="1:65" ht="12.75" hidden="1" customHeight="1">
      <c r="A722" s="74"/>
      <c r="B722" s="74"/>
      <c r="C722" s="602"/>
      <c r="D722" s="74"/>
      <c r="E722" s="74"/>
      <c r="F722" s="636" t="s">
        <v>2285</v>
      </c>
      <c r="G722" s="71"/>
      <c r="H722" s="71"/>
      <c r="I722" s="71"/>
      <c r="J722" s="71"/>
      <c r="K722" s="71"/>
      <c r="L722" s="71"/>
      <c r="M722" s="71"/>
      <c r="N722" s="71"/>
      <c r="O722" s="71"/>
      <c r="P722" s="71"/>
      <c r="Q722" s="71"/>
      <c r="R722" s="71"/>
      <c r="S722" s="71"/>
      <c r="T722" s="71"/>
      <c r="U722" s="71"/>
      <c r="V722" s="71"/>
      <c r="W722" s="71"/>
      <c r="X722" s="71"/>
      <c r="Y722" s="71"/>
      <c r="Z722" s="71"/>
      <c r="AA722" s="71"/>
      <c r="AB722" s="71"/>
      <c r="AC722" s="29"/>
      <c r="AD722" s="74"/>
      <c r="AE722" s="74"/>
      <c r="AF722" s="74"/>
      <c r="AG722" s="59"/>
      <c r="AH722" s="59"/>
      <c r="AI722" s="59"/>
      <c r="AJ722" s="59"/>
      <c r="AK722" s="596"/>
      <c r="AL722" s="74"/>
      <c r="AM722" s="74"/>
      <c r="AN722" s="397"/>
      <c r="AO722" s="4"/>
      <c r="AP722" s="641"/>
      <c r="AQ722" s="641"/>
      <c r="AR722" s="641"/>
      <c r="AS722" s="68"/>
      <c r="AT722" s="74"/>
      <c r="AU722" s="642"/>
      <c r="AV722" s="642"/>
      <c r="AW722" s="642"/>
      <c r="AX722" s="642"/>
      <c r="AY722" s="642"/>
      <c r="AZ722" s="642"/>
      <c r="BA722" s="642"/>
      <c r="BB722" s="4"/>
      <c r="BC722" s="4"/>
      <c r="BD722" s="4"/>
      <c r="BE722" s="641"/>
      <c r="BF722" s="641"/>
      <c r="BG722" s="641"/>
      <c r="BH722" s="68"/>
      <c r="BI722" s="74"/>
      <c r="BJ722" s="643"/>
      <c r="BK722" s="642"/>
      <c r="BL722" s="642"/>
      <c r="BM722" s="642"/>
    </row>
    <row r="723" spans="1:65" ht="12.75" hidden="1" customHeight="1">
      <c r="A723" s="74"/>
      <c r="B723" s="74"/>
      <c r="C723" s="625"/>
      <c r="D723" s="593"/>
      <c r="E723" s="626"/>
      <c r="F723" s="1309" t="s">
        <v>299</v>
      </c>
      <c r="G723" s="1306"/>
      <c r="H723" s="1307"/>
      <c r="I723" s="522"/>
      <c r="J723" s="522"/>
      <c r="K723" s="522"/>
      <c r="L723" s="522"/>
      <c r="M723" s="522"/>
      <c r="N723" s="522"/>
      <c r="O723" s="522"/>
      <c r="P723" s="522"/>
      <c r="Q723" s="522"/>
      <c r="R723" s="522"/>
      <c r="S723" s="522"/>
      <c r="T723" s="522"/>
      <c r="U723" s="522"/>
      <c r="V723" s="522"/>
      <c r="W723" s="522"/>
      <c r="X723" s="522"/>
      <c r="Y723" s="522"/>
      <c r="Z723" s="522"/>
      <c r="AA723" s="522"/>
      <c r="AB723" s="522"/>
      <c r="AC723" s="522"/>
      <c r="AD723" s="593"/>
      <c r="AE723" s="593"/>
      <c r="AF723" s="593"/>
      <c r="AG723" s="627">
        <f>IF($C$720="Yes",(VLOOKUP($F$723,$AO$696:$AP$698,2,FALSE)),0)</f>
        <v>0</v>
      </c>
      <c r="AH723" s="628" t="s">
        <v>1941</v>
      </c>
      <c r="AI723" s="522"/>
      <c r="AJ723" s="522"/>
      <c r="AK723" s="600"/>
      <c r="AL723" s="74"/>
      <c r="AM723" s="74"/>
      <c r="AN723" s="397"/>
      <c r="AO723" s="4"/>
      <c r="AP723" s="641"/>
      <c r="AQ723" s="641"/>
      <c r="AR723" s="641"/>
      <c r="AS723" s="575"/>
      <c r="AT723" s="74"/>
      <c r="AU723" s="642"/>
      <c r="AV723" s="642"/>
      <c r="AW723" s="642"/>
      <c r="AX723" s="642"/>
      <c r="AY723" s="642"/>
      <c r="AZ723" s="642"/>
      <c r="BA723" s="642"/>
      <c r="BB723" s="4"/>
      <c r="BC723" s="4"/>
      <c r="BD723" s="4"/>
      <c r="BE723" s="641"/>
      <c r="BF723" s="641"/>
      <c r="BG723" s="641"/>
      <c r="BH723" s="575"/>
      <c r="BI723" s="74"/>
      <c r="BJ723" s="643"/>
      <c r="BK723" s="642"/>
      <c r="BL723" s="642"/>
      <c r="BM723" s="642"/>
    </row>
    <row r="724" spans="1:65" ht="12.75" hidden="1"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4"/>
      <c r="AF724" s="74"/>
      <c r="AG724" s="59"/>
      <c r="AH724" s="53"/>
      <c r="AI724" s="71"/>
      <c r="AJ724" s="71"/>
      <c r="AK724" s="74"/>
      <c r="AL724" s="74"/>
      <c r="AM724" s="74"/>
      <c r="AN724" s="397"/>
      <c r="AO724" s="4"/>
      <c r="AP724" s="641"/>
      <c r="AQ724" s="641"/>
      <c r="AR724" s="641"/>
      <c r="AS724" s="575"/>
      <c r="AT724" s="74"/>
      <c r="AU724" s="642"/>
      <c r="AV724" s="642"/>
      <c r="AW724" s="642"/>
      <c r="AX724" s="642"/>
      <c r="AY724" s="642"/>
      <c r="AZ724" s="642"/>
      <c r="BA724" s="642"/>
      <c r="BB724" s="4"/>
      <c r="BC724" s="4"/>
      <c r="BD724" s="4"/>
      <c r="BE724" s="641"/>
      <c r="BF724" s="641"/>
      <c r="BG724" s="641"/>
      <c r="BH724" s="575"/>
      <c r="BI724" s="74"/>
      <c r="BJ724" s="643"/>
      <c r="BK724" s="642"/>
      <c r="BL724" s="642"/>
      <c r="BM724" s="642"/>
    </row>
    <row r="725" spans="1:65" ht="12.75" hidden="1" customHeight="1">
      <c r="A725" s="74"/>
      <c r="B725" s="74"/>
      <c r="C725" s="1330" t="s">
        <v>299</v>
      </c>
      <c r="D725" s="1331"/>
      <c r="E725" s="622" t="s">
        <v>2286</v>
      </c>
      <c r="F725" s="635" t="s">
        <v>2287</v>
      </c>
      <c r="G725" s="515"/>
      <c r="H725" s="515"/>
      <c r="I725" s="515"/>
      <c r="J725" s="515"/>
      <c r="K725" s="515"/>
      <c r="L725" s="515"/>
      <c r="M725" s="515"/>
      <c r="N725" s="515"/>
      <c r="O725" s="515"/>
      <c r="P725" s="515"/>
      <c r="Q725" s="515"/>
      <c r="R725" s="515"/>
      <c r="S725" s="515"/>
      <c r="T725" s="515"/>
      <c r="U725" s="515"/>
      <c r="V725" s="515"/>
      <c r="W725" s="515"/>
      <c r="X725" s="515"/>
      <c r="Y725" s="515"/>
      <c r="Z725" s="515"/>
      <c r="AA725" s="515"/>
      <c r="AB725" s="515"/>
      <c r="AC725" s="644"/>
      <c r="AD725" s="579"/>
      <c r="AE725" s="579"/>
      <c r="AF725" s="579"/>
      <c r="AG725" s="645"/>
      <c r="AH725" s="645"/>
      <c r="AI725" s="645"/>
      <c r="AJ725" s="645"/>
      <c r="AK725" s="605"/>
      <c r="AL725" s="74"/>
      <c r="AM725" s="74"/>
      <c r="AN725" s="397"/>
      <c r="AO725" s="4"/>
      <c r="AP725" s="641"/>
      <c r="AQ725" s="641"/>
      <c r="AR725" s="641"/>
      <c r="AS725" s="575"/>
      <c r="AT725" s="74"/>
      <c r="AU725" s="642"/>
      <c r="AV725" s="642"/>
      <c r="AW725" s="642"/>
      <c r="AX725" s="642"/>
      <c r="AY725" s="642"/>
      <c r="AZ725" s="642"/>
      <c r="BA725" s="642"/>
      <c r="BB725" s="4"/>
      <c r="BC725" s="4"/>
      <c r="BD725" s="4"/>
      <c r="BE725" s="641"/>
      <c r="BF725" s="641"/>
      <c r="BG725" s="641"/>
      <c r="BH725" s="575"/>
      <c r="BI725" s="74"/>
      <c r="BJ725" s="643"/>
      <c r="BK725" s="642"/>
      <c r="BL725" s="642"/>
      <c r="BM725" s="642"/>
    </row>
    <row r="726" spans="1:65" ht="12.75" hidden="1" customHeight="1">
      <c r="A726" s="74"/>
      <c r="B726" s="74"/>
      <c r="C726" s="623"/>
      <c r="D726" s="74"/>
      <c r="E726" s="624"/>
      <c r="F726" s="71"/>
      <c r="G726" s="71"/>
      <c r="H726" s="71"/>
      <c r="I726" s="71"/>
      <c r="J726" s="71"/>
      <c r="K726" s="71"/>
      <c r="L726" s="71"/>
      <c r="M726" s="71"/>
      <c r="N726" s="71"/>
      <c r="O726" s="71"/>
      <c r="P726" s="71"/>
      <c r="Q726" s="71"/>
      <c r="R726" s="71"/>
      <c r="S726" s="71"/>
      <c r="T726" s="71"/>
      <c r="U726" s="71"/>
      <c r="V726" s="71"/>
      <c r="W726" s="71"/>
      <c r="X726" s="71"/>
      <c r="Y726" s="71"/>
      <c r="Z726" s="71"/>
      <c r="AA726" s="71"/>
      <c r="AB726" s="71"/>
      <c r="AC726" s="71"/>
      <c r="AD726" s="74"/>
      <c r="AE726" s="74"/>
      <c r="AF726" s="74"/>
      <c r="AG726" s="71"/>
      <c r="AH726" s="71"/>
      <c r="AI726" s="71"/>
      <c r="AJ726" s="71"/>
      <c r="AK726" s="596"/>
      <c r="AL726" s="74"/>
      <c r="AM726" s="74"/>
      <c r="AN726" s="397"/>
      <c r="AO726" s="4"/>
      <c r="AP726" s="641"/>
      <c r="AQ726" s="641"/>
      <c r="AR726" s="641"/>
      <c r="AS726" s="575"/>
      <c r="AT726" s="74"/>
      <c r="AU726" s="642"/>
      <c r="AV726" s="642"/>
      <c r="AW726" s="642"/>
      <c r="AX726" s="642"/>
      <c r="AY726" s="642"/>
      <c r="AZ726" s="642"/>
      <c r="BA726" s="642"/>
      <c r="BB726" s="4"/>
      <c r="BC726" s="4"/>
      <c r="BD726" s="4"/>
      <c r="BE726" s="641"/>
      <c r="BF726" s="641"/>
      <c r="BG726" s="641"/>
      <c r="BH726" s="575"/>
      <c r="BI726" s="74"/>
      <c r="BJ726" s="643"/>
      <c r="BK726" s="642"/>
      <c r="BL726" s="642"/>
      <c r="BM726" s="642"/>
    </row>
    <row r="727" spans="1:65" ht="12.75" hidden="1" customHeight="1">
      <c r="A727" s="74"/>
      <c r="B727" s="74"/>
      <c r="C727" s="1332"/>
      <c r="D727" s="832"/>
      <c r="E727" s="624"/>
      <c r="F727" s="71" t="s">
        <v>2288</v>
      </c>
      <c r="G727" s="71"/>
      <c r="H727" s="71"/>
      <c r="I727" s="71"/>
      <c r="J727" s="71"/>
      <c r="K727" s="71"/>
      <c r="L727" s="71"/>
      <c r="M727" s="71"/>
      <c r="N727" s="71"/>
      <c r="O727" s="71"/>
      <c r="P727" s="71"/>
      <c r="Q727" s="71"/>
      <c r="R727" s="71"/>
      <c r="S727" s="71"/>
      <c r="T727" s="71"/>
      <c r="U727" s="71"/>
      <c r="V727" s="71"/>
      <c r="W727" s="71"/>
      <c r="X727" s="71"/>
      <c r="Y727" s="71"/>
      <c r="Z727" s="71"/>
      <c r="AA727" s="71"/>
      <c r="AB727" s="71"/>
      <c r="AC727" s="29"/>
      <c r="AD727" s="74"/>
      <c r="AE727" s="74"/>
      <c r="AF727" s="74"/>
      <c r="AG727" s="59">
        <f>IF($C$725="Yes",(VLOOKUP($G$728,$AO$703:$AP$706,2,FALSE)),0)</f>
        <v>0</v>
      </c>
      <c r="AH727" s="53" t="s">
        <v>1941</v>
      </c>
      <c r="AI727" s="71"/>
      <c r="AJ727" s="59"/>
      <c r="AK727" s="596"/>
      <c r="AL727" s="74"/>
      <c r="AM727" s="74"/>
      <c r="AN727" s="397"/>
      <c r="AO727" s="4"/>
      <c r="AP727" s="641"/>
      <c r="AQ727" s="641"/>
      <c r="AR727" s="641"/>
      <c r="AS727" s="575"/>
      <c r="AT727" s="74"/>
      <c r="AU727" s="642"/>
      <c r="AV727" s="642"/>
      <c r="AW727" s="642"/>
      <c r="AX727" s="642"/>
      <c r="AY727" s="642"/>
      <c r="AZ727" s="642"/>
      <c r="BA727" s="642"/>
      <c r="BB727" s="4"/>
      <c r="BC727" s="4"/>
      <c r="BD727" s="4"/>
      <c r="BE727" s="641"/>
      <c r="BF727" s="641"/>
      <c r="BG727" s="641"/>
      <c r="BH727" s="575"/>
      <c r="BI727" s="74"/>
      <c r="BJ727" s="643"/>
      <c r="BK727" s="642"/>
      <c r="BL727" s="642"/>
      <c r="BM727" s="642"/>
    </row>
    <row r="728" spans="1:65" ht="12.75" hidden="1" customHeight="1">
      <c r="A728" s="74"/>
      <c r="B728" s="74"/>
      <c r="C728" s="623"/>
      <c r="D728" s="74"/>
      <c r="E728" s="624"/>
      <c r="F728" s="71"/>
      <c r="G728" s="1311" t="s">
        <v>299</v>
      </c>
      <c r="H728" s="1058"/>
      <c r="I728" s="1058"/>
      <c r="J728" s="1058"/>
      <c r="K728" s="1058"/>
      <c r="L728" s="1058"/>
      <c r="M728" s="1058"/>
      <c r="N728" s="1058"/>
      <c r="O728" s="1058"/>
      <c r="P728" s="1058"/>
      <c r="Q728" s="1058"/>
      <c r="R728" s="1058"/>
      <c r="S728" s="1058"/>
      <c r="T728" s="1058"/>
      <c r="U728" s="1058"/>
      <c r="V728" s="1058"/>
      <c r="W728" s="1058"/>
      <c r="X728" s="1058"/>
      <c r="Y728" s="1058"/>
      <c r="Z728" s="1058"/>
      <c r="AA728" s="1058"/>
      <c r="AB728" s="1058"/>
      <c r="AC728" s="1058"/>
      <c r="AD728" s="1058"/>
      <c r="AE728" s="1058"/>
      <c r="AF728" s="1059"/>
      <c r="AG728" s="74"/>
      <c r="AH728" s="74"/>
      <c r="AI728" s="74"/>
      <c r="AJ728" s="71"/>
      <c r="AK728" s="596"/>
      <c r="AL728" s="74"/>
      <c r="AM728" s="74"/>
      <c r="AN728" s="397"/>
      <c r="AO728" s="4"/>
      <c r="AP728" s="641"/>
      <c r="AQ728" s="641"/>
      <c r="AR728" s="641"/>
      <c r="AS728" s="575"/>
      <c r="AT728" s="74"/>
      <c r="AU728" s="642"/>
      <c r="AV728" s="642"/>
      <c r="AW728" s="642"/>
      <c r="AX728" s="642"/>
      <c r="AY728" s="642"/>
      <c r="AZ728" s="642"/>
      <c r="BA728" s="642"/>
      <c r="BB728" s="4"/>
      <c r="BC728" s="4"/>
      <c r="BD728" s="4"/>
      <c r="BE728" s="641"/>
      <c r="BF728" s="641"/>
      <c r="BG728" s="641"/>
      <c r="BH728" s="575"/>
      <c r="BI728" s="74"/>
      <c r="BJ728" s="643"/>
      <c r="BK728" s="642"/>
      <c r="BL728" s="642"/>
      <c r="BM728" s="642"/>
    </row>
    <row r="729" spans="1:65" ht="12.75" hidden="1" customHeight="1">
      <c r="A729" s="74"/>
      <c r="B729" s="74"/>
      <c r="C729" s="58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74"/>
      <c r="AE729" s="74"/>
      <c r="AF729" s="74"/>
      <c r="AG729" s="4"/>
      <c r="AH729" s="4"/>
      <c r="AI729" s="4"/>
      <c r="AJ729" s="4"/>
      <c r="AK729" s="596"/>
      <c r="AL729" s="74"/>
      <c r="AM729" s="74"/>
      <c r="AN729" s="397"/>
      <c r="AO729" s="4"/>
      <c r="AP729" s="641"/>
      <c r="AQ729" s="641"/>
      <c r="AR729" s="641"/>
      <c r="AS729" s="575"/>
      <c r="AT729" s="74"/>
      <c r="AU729" s="642"/>
      <c r="AV729" s="642"/>
      <c r="AW729" s="642"/>
      <c r="AX729" s="642"/>
      <c r="AY729" s="642"/>
      <c r="AZ729" s="642"/>
      <c r="BA729" s="642"/>
      <c r="BB729" s="4"/>
      <c r="BC729" s="4"/>
      <c r="BD729" s="4"/>
      <c r="BE729" s="641"/>
      <c r="BF729" s="641"/>
      <c r="BG729" s="641"/>
      <c r="BH729" s="575"/>
      <c r="BI729" s="74"/>
      <c r="BJ729" s="643"/>
      <c r="BK729" s="642"/>
      <c r="BL729" s="642"/>
      <c r="BM729" s="642"/>
    </row>
    <row r="730" spans="1:65" ht="12.75" hidden="1" customHeight="1">
      <c r="A730" s="4"/>
      <c r="B730" s="74"/>
      <c r="C730" s="1333" t="s">
        <v>299</v>
      </c>
      <c r="D730" s="1059"/>
      <c r="E730" s="4"/>
      <c r="F730" s="71" t="s">
        <v>2289</v>
      </c>
      <c r="G730" s="71"/>
      <c r="H730" s="71"/>
      <c r="I730" s="71"/>
      <c r="J730" s="71"/>
      <c r="K730" s="71"/>
      <c r="L730" s="71"/>
      <c r="M730" s="71"/>
      <c r="N730" s="71"/>
      <c r="O730" s="71"/>
      <c r="P730" s="71"/>
      <c r="Q730" s="71"/>
      <c r="R730" s="71"/>
      <c r="S730" s="71"/>
      <c r="T730" s="71"/>
      <c r="U730" s="71"/>
      <c r="V730" s="71"/>
      <c r="W730" s="71"/>
      <c r="X730" s="71"/>
      <c r="Y730" s="71"/>
      <c r="Z730" s="71"/>
      <c r="AA730" s="71"/>
      <c r="AB730" s="71"/>
      <c r="AC730" s="29"/>
      <c r="AD730" s="74"/>
      <c r="AE730" s="74"/>
      <c r="AF730" s="74"/>
      <c r="AG730" s="59">
        <f>IF(AND($C$730="Yes",$C$725="Yes"),2,0)</f>
        <v>0</v>
      </c>
      <c r="AH730" s="53" t="s">
        <v>1941</v>
      </c>
      <c r="AI730" s="71"/>
      <c r="AJ730" s="454"/>
      <c r="AK730" s="596"/>
      <c r="AL730" s="74"/>
      <c r="AM730" s="74"/>
      <c r="AN730" s="397"/>
      <c r="AO730" s="4"/>
      <c r="AP730" s="641"/>
      <c r="AQ730" s="641"/>
      <c r="AR730" s="641"/>
      <c r="AS730" s="575"/>
      <c r="AT730" s="74"/>
      <c r="AU730" s="642"/>
      <c r="AV730" s="642"/>
      <c r="AW730" s="642"/>
      <c r="AX730" s="642"/>
      <c r="AY730" s="642"/>
      <c r="AZ730" s="642"/>
      <c r="BA730" s="642"/>
      <c r="BB730" s="4"/>
      <c r="BC730" s="4"/>
      <c r="BD730" s="4"/>
      <c r="BE730" s="641"/>
      <c r="BF730" s="641"/>
      <c r="BG730" s="641"/>
      <c r="BH730" s="575"/>
      <c r="BI730" s="74"/>
      <c r="BJ730" s="643"/>
      <c r="BK730" s="642"/>
      <c r="BL730" s="642"/>
      <c r="BM730" s="642"/>
    </row>
    <row r="731" spans="1:65" ht="12.75" hidden="1" customHeight="1">
      <c r="A731" s="4"/>
      <c r="B731" s="74"/>
      <c r="C731" s="584"/>
      <c r="D731" s="11"/>
      <c r="E731" s="11"/>
      <c r="F731" s="71"/>
      <c r="G731" s="71" t="s">
        <v>2290</v>
      </c>
      <c r="H731" s="71"/>
      <c r="I731" s="71"/>
      <c r="J731" s="71"/>
      <c r="K731" s="71"/>
      <c r="L731" s="71"/>
      <c r="M731" s="71"/>
      <c r="N731" s="71"/>
      <c r="O731" s="71"/>
      <c r="P731" s="71"/>
      <c r="Q731" s="71"/>
      <c r="R731" s="71"/>
      <c r="S731" s="71"/>
      <c r="T731" s="71"/>
      <c r="U731" s="71"/>
      <c r="V731" s="71"/>
      <c r="W731" s="71"/>
      <c r="X731" s="71"/>
      <c r="Y731" s="71"/>
      <c r="Z731" s="71"/>
      <c r="AA731" s="71"/>
      <c r="AB731" s="71"/>
      <c r="AC731" s="29"/>
      <c r="AD731" s="74"/>
      <c r="AE731" s="74"/>
      <c r="AF731" s="74"/>
      <c r="AG731" s="454"/>
      <c r="AH731" s="454"/>
      <c r="AI731" s="454"/>
      <c r="AJ731" s="454"/>
      <c r="AK731" s="596"/>
      <c r="AL731" s="74"/>
      <c r="AM731" s="74"/>
      <c r="AN731" s="456"/>
      <c r="AO731" s="4"/>
      <c r="AP731" s="641"/>
      <c r="AQ731" s="641"/>
      <c r="AR731" s="641"/>
      <c r="AS731" s="575"/>
      <c r="AT731" s="74"/>
      <c r="AU731" s="642"/>
      <c r="AV731" s="642"/>
      <c r="AW731" s="642"/>
      <c r="AX731" s="642"/>
      <c r="AY731" s="642"/>
      <c r="AZ731" s="642"/>
      <c r="BA731" s="642"/>
      <c r="BB731" s="4"/>
      <c r="BC731" s="4"/>
      <c r="BD731" s="4"/>
      <c r="BE731" s="641"/>
      <c r="BF731" s="641"/>
      <c r="BG731" s="641"/>
      <c r="BH731" s="575"/>
      <c r="BI731" s="74"/>
      <c r="BJ731" s="643"/>
      <c r="BK731" s="642"/>
      <c r="BL731" s="642"/>
      <c r="BM731" s="642"/>
    </row>
    <row r="732" spans="1:65" ht="12.75" hidden="1" customHeight="1">
      <c r="A732" s="4"/>
      <c r="B732" s="74"/>
      <c r="C732" s="584"/>
      <c r="D732" s="11"/>
      <c r="E732" s="11"/>
      <c r="F732" s="71"/>
      <c r="G732" s="71" t="s">
        <v>2291</v>
      </c>
      <c r="H732" s="71"/>
      <c r="I732" s="71"/>
      <c r="J732" s="71"/>
      <c r="K732" s="71"/>
      <c r="L732" s="71"/>
      <c r="M732" s="71"/>
      <c r="N732" s="71"/>
      <c r="O732" s="71"/>
      <c r="P732" s="71"/>
      <c r="Q732" s="71"/>
      <c r="R732" s="71"/>
      <c r="S732" s="71"/>
      <c r="T732" s="71"/>
      <c r="U732" s="71"/>
      <c r="V732" s="71"/>
      <c r="W732" s="71"/>
      <c r="X732" s="71"/>
      <c r="Y732" s="71"/>
      <c r="Z732" s="71"/>
      <c r="AA732" s="71"/>
      <c r="AB732" s="71"/>
      <c r="AC732" s="29"/>
      <c r="AD732" s="74"/>
      <c r="AE732" s="74"/>
      <c r="AF732" s="74"/>
      <c r="AG732" s="454"/>
      <c r="AH732" s="454"/>
      <c r="AI732" s="454"/>
      <c r="AJ732" s="454"/>
      <c r="AK732" s="596"/>
      <c r="AL732" s="74"/>
      <c r="AM732" s="74"/>
      <c r="AN732" s="127"/>
      <c r="AO732" s="74"/>
      <c r="AP732" s="4"/>
      <c r="AQ732" s="4"/>
      <c r="AR732" s="4"/>
      <c r="AS732" s="74"/>
      <c r="AT732" s="74"/>
      <c r="AU732" s="74"/>
      <c r="AV732" s="74"/>
      <c r="AW732" s="74"/>
      <c r="AX732" s="74"/>
      <c r="AY732" s="74"/>
      <c r="AZ732" s="74"/>
      <c r="BA732" s="74"/>
      <c r="BB732" s="74"/>
      <c r="BC732" s="74"/>
      <c r="BD732" s="74"/>
      <c r="BE732" s="74"/>
      <c r="BF732" s="74"/>
      <c r="BG732" s="74"/>
      <c r="BH732" s="74"/>
      <c r="BI732" s="74"/>
      <c r="BJ732" s="74"/>
      <c r="BK732" s="74"/>
      <c r="BL732" s="74"/>
      <c r="BM732" s="74"/>
    </row>
    <row r="733" spans="1:65" ht="12.75" hidden="1" customHeight="1">
      <c r="A733" s="508"/>
      <c r="B733" s="4"/>
      <c r="C733" s="646"/>
      <c r="D733" s="4"/>
      <c r="E733" s="74"/>
      <c r="F733" s="74"/>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29"/>
      <c r="AH733" s="29"/>
      <c r="AI733" s="29"/>
      <c r="AJ733" s="29"/>
      <c r="AK733" s="647"/>
      <c r="AL733" s="4"/>
      <c r="AM733" s="4"/>
      <c r="AN733" s="127"/>
      <c r="AO733" s="4"/>
      <c r="AP733" s="4"/>
      <c r="AQ733" s="4"/>
      <c r="AR733" s="4"/>
      <c r="AS733" s="74"/>
      <c r="AT733" s="74"/>
      <c r="AU733" s="74"/>
      <c r="AV733" s="74"/>
      <c r="AW733" s="74"/>
      <c r="AX733" s="74"/>
      <c r="AY733" s="74"/>
      <c r="AZ733" s="74"/>
      <c r="BA733" s="74"/>
      <c r="BB733" s="74"/>
      <c r="BC733" s="74"/>
      <c r="BD733" s="74"/>
      <c r="BE733" s="74"/>
      <c r="BF733" s="74"/>
      <c r="BG733" s="74"/>
      <c r="BH733" s="74"/>
      <c r="BI733" s="74"/>
      <c r="BJ733" s="74"/>
      <c r="BK733" s="74"/>
      <c r="BL733" s="74"/>
      <c r="BM733" s="74"/>
    </row>
    <row r="734" spans="1:65" ht="12.75" hidden="1" customHeight="1">
      <c r="A734" s="508"/>
      <c r="B734" s="74"/>
      <c r="C734" s="1333" t="s">
        <v>299</v>
      </c>
      <c r="D734" s="1059"/>
      <c r="E734" s="74"/>
      <c r="F734" s="648" t="s">
        <v>2292</v>
      </c>
      <c r="G734" s="1314" t="s">
        <v>2293</v>
      </c>
      <c r="H734" s="832"/>
      <c r="I734" s="832"/>
      <c r="J734" s="832"/>
      <c r="K734" s="832"/>
      <c r="L734" s="832"/>
      <c r="M734" s="832"/>
      <c r="N734" s="832"/>
      <c r="O734" s="832"/>
      <c r="P734" s="832"/>
      <c r="Q734" s="832"/>
      <c r="R734" s="832"/>
      <c r="S734" s="832"/>
      <c r="T734" s="832"/>
      <c r="U734" s="832"/>
      <c r="V734" s="832"/>
      <c r="W734" s="832"/>
      <c r="X734" s="832"/>
      <c r="Y734" s="832"/>
      <c r="Z734" s="832"/>
      <c r="AA734" s="832"/>
      <c r="AB734" s="832"/>
      <c r="AC734" s="832"/>
      <c r="AD734" s="832"/>
      <c r="AE734" s="832"/>
      <c r="AF734" s="832"/>
      <c r="AG734" s="59">
        <f>IF(AND($C$734="Yes",$C$725="Yes"),2,0)</f>
        <v>0</v>
      </c>
      <c r="AH734" s="53" t="s">
        <v>1941</v>
      </c>
      <c r="AI734" s="71"/>
      <c r="AJ734" s="454"/>
      <c r="AK734" s="596"/>
      <c r="AL734" s="74"/>
      <c r="AM734" s="74"/>
      <c r="AN734" s="127"/>
      <c r="AO734" s="74"/>
      <c r="AP734" s="74"/>
      <c r="AQ734" s="74"/>
      <c r="AR734" s="74"/>
      <c r="AS734" s="74"/>
      <c r="AT734" s="74"/>
      <c r="AU734" s="74"/>
      <c r="AV734" s="74"/>
      <c r="AW734" s="74"/>
      <c r="AX734" s="74"/>
      <c r="AY734" s="74"/>
      <c r="AZ734" s="3"/>
      <c r="BA734" s="74"/>
      <c r="BB734" s="74"/>
      <c r="BC734" s="91"/>
      <c r="BD734" s="3"/>
      <c r="BE734" s="3"/>
      <c r="BF734" s="3"/>
      <c r="BG734" s="74"/>
      <c r="BH734" s="74"/>
      <c r="BI734" s="74"/>
      <c r="BJ734" s="74"/>
      <c r="BK734" s="74"/>
      <c r="BL734" s="74"/>
      <c r="BM734" s="4"/>
    </row>
    <row r="735" spans="1:65" ht="12.75" hidden="1" customHeight="1">
      <c r="A735" s="74"/>
      <c r="B735" s="74"/>
      <c r="C735" s="597"/>
      <c r="D735" s="593"/>
      <c r="E735" s="626"/>
      <c r="F735" s="592"/>
      <c r="G735" s="1301"/>
      <c r="H735" s="1301"/>
      <c r="I735" s="1301"/>
      <c r="J735" s="1301"/>
      <c r="K735" s="1301"/>
      <c r="L735" s="1301"/>
      <c r="M735" s="1301"/>
      <c r="N735" s="1301"/>
      <c r="O735" s="1301"/>
      <c r="P735" s="1301"/>
      <c r="Q735" s="1301"/>
      <c r="R735" s="1301"/>
      <c r="S735" s="1301"/>
      <c r="T735" s="1301"/>
      <c r="U735" s="1301"/>
      <c r="V735" s="1301"/>
      <c r="W735" s="1301"/>
      <c r="X735" s="1301"/>
      <c r="Y735" s="1301"/>
      <c r="Z735" s="1301"/>
      <c r="AA735" s="1301"/>
      <c r="AB735" s="1301"/>
      <c r="AC735" s="1301"/>
      <c r="AD735" s="1301"/>
      <c r="AE735" s="1301"/>
      <c r="AF735" s="1301"/>
      <c r="AG735" s="522"/>
      <c r="AH735" s="522"/>
      <c r="AI735" s="522"/>
      <c r="AJ735" s="522"/>
      <c r="AK735" s="600"/>
      <c r="AL735" s="74"/>
      <c r="AM735" s="74"/>
      <c r="AN735" s="127"/>
      <c r="AO735" s="74"/>
      <c r="AP735" s="74"/>
      <c r="AQ735" s="74"/>
      <c r="AR735" s="74"/>
      <c r="AS735" s="74"/>
      <c r="AT735" s="74"/>
      <c r="AU735" s="74"/>
      <c r="AV735" s="74"/>
      <c r="AW735" s="74"/>
      <c r="AX735" s="74"/>
      <c r="AY735" s="74"/>
      <c r="AZ735" s="3"/>
      <c r="BA735" s="74"/>
      <c r="BB735" s="74"/>
      <c r="BC735" s="91"/>
      <c r="BD735" s="3"/>
      <c r="BE735" s="3"/>
      <c r="BF735" s="3"/>
      <c r="BG735" s="74"/>
      <c r="BH735" s="74"/>
      <c r="BI735" s="74"/>
      <c r="BJ735" s="74"/>
      <c r="BK735" s="74"/>
      <c r="BL735" s="74"/>
      <c r="BM735" s="11"/>
    </row>
    <row r="736" spans="1:65" ht="12.75" hidden="1" customHeight="1">
      <c r="A736" s="74"/>
      <c r="B736" s="74"/>
      <c r="C736" s="4"/>
      <c r="D736" s="74"/>
      <c r="E736" s="624"/>
      <c r="F736" s="70"/>
      <c r="G736" s="418"/>
      <c r="H736" s="418"/>
      <c r="I736" s="418"/>
      <c r="J736" s="418"/>
      <c r="K736" s="418"/>
      <c r="L736" s="418"/>
      <c r="M736" s="418"/>
      <c r="N736" s="418"/>
      <c r="O736" s="418"/>
      <c r="P736" s="418"/>
      <c r="Q736" s="418"/>
      <c r="R736" s="418"/>
      <c r="S736" s="418"/>
      <c r="T736" s="418"/>
      <c r="U736" s="418"/>
      <c r="V736" s="418"/>
      <c r="W736" s="418"/>
      <c r="X736" s="418"/>
      <c r="Y736" s="418"/>
      <c r="Z736" s="418"/>
      <c r="AA736" s="418"/>
      <c r="AB736" s="418"/>
      <c r="AC736" s="418"/>
      <c r="AD736" s="418"/>
      <c r="AE736" s="418"/>
      <c r="AF736" s="418"/>
      <c r="AG736" s="71"/>
      <c r="AH736" s="71"/>
      <c r="AI736" s="71"/>
      <c r="AJ736" s="71"/>
      <c r="AK736" s="74"/>
      <c r="AL736" s="74"/>
      <c r="AM736" s="74"/>
      <c r="AN736" s="127"/>
      <c r="AO736" s="74"/>
      <c r="AP736" s="3"/>
      <c r="AQ736" s="3"/>
      <c r="AR736" s="3"/>
      <c r="AS736" s="3"/>
      <c r="AT736" s="3"/>
      <c r="AU736" s="3"/>
      <c r="AV736" s="3"/>
      <c r="AW736" s="3"/>
      <c r="AX736" s="3"/>
      <c r="AY736" s="3"/>
      <c r="AZ736" s="3"/>
      <c r="BA736" s="3"/>
      <c r="BB736" s="3"/>
      <c r="BC736" s="3"/>
      <c r="BD736" s="3"/>
      <c r="BE736" s="3"/>
      <c r="BF736" s="3"/>
      <c r="BG736" s="3"/>
      <c r="BH736" s="3"/>
      <c r="BI736" s="91"/>
      <c r="BJ736" s="649"/>
      <c r="BK736" s="649"/>
      <c r="BL736" s="74"/>
      <c r="BM736" s="11"/>
    </row>
    <row r="737" spans="1:65" ht="12.75" hidden="1" customHeight="1">
      <c r="A737" s="74"/>
      <c r="B737" s="74"/>
      <c r="C737" s="650" t="s">
        <v>2294</v>
      </c>
      <c r="D737" s="579"/>
      <c r="E737" s="651"/>
      <c r="F737" s="652"/>
      <c r="G737" s="581"/>
      <c r="H737" s="581"/>
      <c r="I737" s="581"/>
      <c r="J737" s="581"/>
      <c r="K737" s="581"/>
      <c r="L737" s="581"/>
      <c r="M737" s="581"/>
      <c r="N737" s="581"/>
      <c r="O737" s="581"/>
      <c r="P737" s="581"/>
      <c r="Q737" s="581"/>
      <c r="R737" s="581"/>
      <c r="S737" s="581"/>
      <c r="T737" s="581"/>
      <c r="U737" s="581"/>
      <c r="V737" s="581"/>
      <c r="W737" s="581"/>
      <c r="X737" s="581"/>
      <c r="Y737" s="581"/>
      <c r="Z737" s="581"/>
      <c r="AA737" s="581"/>
      <c r="AB737" s="581"/>
      <c r="AC737" s="581"/>
      <c r="AD737" s="581"/>
      <c r="AE737" s="581"/>
      <c r="AF737" s="581"/>
      <c r="AG737" s="515"/>
      <c r="AH737" s="515"/>
      <c r="AI737" s="515"/>
      <c r="AJ737" s="515"/>
      <c r="AK737" s="605"/>
      <c r="AL737" s="74"/>
      <c r="AM737" s="74"/>
      <c r="AN737" s="456"/>
      <c r="AO737" s="74"/>
      <c r="AP737" s="3"/>
      <c r="AQ737" s="3"/>
      <c r="AR737" s="3"/>
      <c r="AS737" s="3"/>
      <c r="AT737" s="3"/>
      <c r="AU737" s="3"/>
      <c r="AV737" s="3"/>
      <c r="AW737" s="3"/>
      <c r="AX737" s="3"/>
      <c r="AY737" s="3"/>
      <c r="AZ737" s="3"/>
      <c r="BA737" s="3"/>
      <c r="BB737" s="3"/>
      <c r="BC737" s="3"/>
      <c r="BD737" s="3"/>
      <c r="BE737" s="3"/>
      <c r="BF737" s="3"/>
      <c r="BG737" s="3"/>
      <c r="BH737" s="3"/>
      <c r="BI737" s="508"/>
      <c r="BJ737" s="649"/>
      <c r="BK737" s="649"/>
      <c r="BL737" s="74"/>
      <c r="BM737" s="11"/>
    </row>
    <row r="738" spans="1:65" ht="12.75" hidden="1" customHeight="1">
      <c r="A738" s="74"/>
      <c r="B738" s="74"/>
      <c r="C738" s="1258" t="s">
        <v>299</v>
      </c>
      <c r="D738" s="891"/>
      <c r="E738" s="653" t="s">
        <v>2295</v>
      </c>
      <c r="F738" s="308" t="s">
        <v>2296</v>
      </c>
      <c r="G738" s="418"/>
      <c r="H738" s="418"/>
      <c r="I738" s="418"/>
      <c r="J738" s="418"/>
      <c r="K738" s="418"/>
      <c r="L738" s="418"/>
      <c r="M738" s="418"/>
      <c r="N738" s="418"/>
      <c r="O738" s="418"/>
      <c r="P738" s="418"/>
      <c r="Q738" s="418"/>
      <c r="R738" s="418"/>
      <c r="S738" s="418"/>
      <c r="T738" s="418"/>
      <c r="U738" s="418"/>
      <c r="V738" s="418"/>
      <c r="W738" s="418"/>
      <c r="X738" s="418"/>
      <c r="Y738" s="418"/>
      <c r="Z738" s="418"/>
      <c r="AA738" s="418"/>
      <c r="AB738" s="418"/>
      <c r="AC738" s="418"/>
      <c r="AD738" s="418"/>
      <c r="AE738" s="418"/>
      <c r="AF738" s="418"/>
      <c r="AG738" s="59">
        <f>IF(C$738="Yes",(VLOOKUP(F$739,$AO$709:$AP$712,2,FALSE)),0)</f>
        <v>0</v>
      </c>
      <c r="AH738" s="53" t="s">
        <v>1941</v>
      </c>
      <c r="AI738" s="71"/>
      <c r="AJ738" s="71"/>
      <c r="AK738" s="596"/>
      <c r="AL738" s="74"/>
      <c r="AM738" s="74"/>
      <c r="AN738" s="456"/>
      <c r="AO738" s="74"/>
      <c r="AP738" s="3"/>
      <c r="AQ738" s="3"/>
      <c r="AR738" s="3"/>
      <c r="AS738" s="3"/>
      <c r="AT738" s="3"/>
      <c r="AU738" s="3"/>
      <c r="AV738" s="3"/>
      <c r="AW738" s="3"/>
      <c r="AX738" s="3"/>
      <c r="AY738" s="3"/>
      <c r="AZ738" s="3"/>
      <c r="BA738" s="3"/>
      <c r="BB738" s="3"/>
      <c r="BC738" s="3"/>
      <c r="BD738" s="3"/>
      <c r="BE738" s="3"/>
      <c r="BF738" s="3"/>
      <c r="BG738" s="3"/>
      <c r="BH738" s="3"/>
      <c r="BI738" s="508"/>
      <c r="BJ738" s="649"/>
      <c r="BK738" s="649"/>
      <c r="BL738" s="74"/>
      <c r="BM738" s="4"/>
    </row>
    <row r="739" spans="1:65" ht="12.75" hidden="1" customHeight="1">
      <c r="A739" s="74"/>
      <c r="B739" s="74"/>
      <c r="C739" s="584"/>
      <c r="D739" s="74"/>
      <c r="E739" s="624"/>
      <c r="F739" s="1044" t="s">
        <v>299</v>
      </c>
      <c r="G739" s="840"/>
      <c r="H739" s="840"/>
      <c r="I739" s="840"/>
      <c r="J739" s="840"/>
      <c r="K739" s="840"/>
      <c r="L739" s="840"/>
      <c r="M739" s="840"/>
      <c r="N739" s="840"/>
      <c r="O739" s="840"/>
      <c r="P739" s="840"/>
      <c r="Q739" s="840"/>
      <c r="R739" s="840"/>
      <c r="S739" s="840"/>
      <c r="T739" s="840"/>
      <c r="U739" s="840"/>
      <c r="V739" s="840"/>
      <c r="W739" s="840"/>
      <c r="X739" s="840"/>
      <c r="Y739" s="840"/>
      <c r="Z739" s="840"/>
      <c r="AA739" s="840"/>
      <c r="AB739" s="840"/>
      <c r="AC739" s="840"/>
      <c r="AD739" s="840"/>
      <c r="AE739" s="840"/>
      <c r="AF739" s="841"/>
      <c r="AG739" s="71"/>
      <c r="AH739" s="71"/>
      <c r="AI739" s="71"/>
      <c r="AJ739" s="71"/>
      <c r="AK739" s="596"/>
      <c r="AL739" s="74"/>
      <c r="AM739" s="74"/>
      <c r="AN739" s="456"/>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4"/>
    </row>
    <row r="740" spans="1:65" ht="12.75" hidden="1" customHeight="1">
      <c r="A740" s="74"/>
      <c r="B740" s="74"/>
      <c r="C740" s="597"/>
      <c r="D740" s="593"/>
      <c r="E740" s="626"/>
      <c r="F740" s="1315"/>
      <c r="G740" s="1301"/>
      <c r="H740" s="1301"/>
      <c r="I740" s="1301"/>
      <c r="J740" s="1301"/>
      <c r="K740" s="1301"/>
      <c r="L740" s="1301"/>
      <c r="M740" s="1301"/>
      <c r="N740" s="1301"/>
      <c r="O740" s="1301"/>
      <c r="P740" s="1301"/>
      <c r="Q740" s="1301"/>
      <c r="R740" s="1301"/>
      <c r="S740" s="1301"/>
      <c r="T740" s="1301"/>
      <c r="U740" s="1301"/>
      <c r="V740" s="1301"/>
      <c r="W740" s="1301"/>
      <c r="X740" s="1301"/>
      <c r="Y740" s="1301"/>
      <c r="Z740" s="1301"/>
      <c r="AA740" s="1301"/>
      <c r="AB740" s="1301"/>
      <c r="AC740" s="1301"/>
      <c r="AD740" s="1301"/>
      <c r="AE740" s="1301"/>
      <c r="AF740" s="1316"/>
      <c r="AG740" s="522"/>
      <c r="AH740" s="522"/>
      <c r="AI740" s="522"/>
      <c r="AJ740" s="522"/>
      <c r="AK740" s="600"/>
      <c r="AL740" s="74"/>
      <c r="AM740" s="74"/>
      <c r="AN740" s="456"/>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4"/>
    </row>
    <row r="741" spans="1:65" ht="12.75" hidden="1" customHeight="1">
      <c r="A741" s="508"/>
      <c r="B741" s="74"/>
      <c r="C741" s="71"/>
      <c r="D741" s="74"/>
      <c r="E741" s="71"/>
      <c r="F741" s="308"/>
      <c r="G741" s="71"/>
      <c r="H741" s="71"/>
      <c r="I741" s="71"/>
      <c r="J741" s="71"/>
      <c r="K741" s="71"/>
      <c r="L741" s="71"/>
      <c r="M741" s="71"/>
      <c r="N741" s="71"/>
      <c r="O741" s="71"/>
      <c r="P741" s="71"/>
      <c r="Q741" s="71"/>
      <c r="R741" s="71"/>
      <c r="S741" s="71"/>
      <c r="T741" s="71"/>
      <c r="U741" s="71"/>
      <c r="V741" s="71"/>
      <c r="W741" s="71"/>
      <c r="X741" s="71"/>
      <c r="Y741" s="71"/>
      <c r="Z741" s="71"/>
      <c r="AA741" s="71"/>
      <c r="AB741" s="71"/>
      <c r="AC741" s="71"/>
      <c r="AD741" s="35"/>
      <c r="AE741" s="71"/>
      <c r="AF741" s="71"/>
      <c r="AG741" s="71"/>
      <c r="AH741" s="71"/>
      <c r="AI741" s="74"/>
      <c r="AJ741" s="74"/>
      <c r="AK741" s="74"/>
      <c r="AL741" s="74"/>
      <c r="AM741" s="74"/>
      <c r="AN741" s="456"/>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4"/>
    </row>
    <row r="742" spans="1:65" ht="12.75" hidden="1" customHeight="1">
      <c r="A742" s="508"/>
      <c r="B742" s="74" t="s">
        <v>2297</v>
      </c>
      <c r="C742" s="71"/>
      <c r="D742" s="74"/>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35"/>
      <c r="AE742" s="71"/>
      <c r="AF742" s="71"/>
      <c r="AG742" s="71"/>
      <c r="AH742" s="71"/>
      <c r="AI742" s="74"/>
      <c r="AJ742" s="74"/>
      <c r="AK742" s="74"/>
      <c r="AL742" s="74"/>
      <c r="AM742" s="74"/>
      <c r="AN742" s="456"/>
      <c r="AO742" s="74"/>
      <c r="AP742" s="640"/>
      <c r="AQ742" s="640"/>
      <c r="AR742" s="640"/>
      <c r="AS742" s="640"/>
      <c r="AT742" s="640"/>
      <c r="AU742" s="640"/>
      <c r="AV742" s="640"/>
      <c r="AW742" s="640"/>
      <c r="AX742" s="640"/>
      <c r="AY742" s="640"/>
      <c r="AZ742" s="74"/>
      <c r="BA742" s="74"/>
      <c r="BB742" s="74"/>
      <c r="BC742" s="74"/>
      <c r="BD742" s="74"/>
      <c r="BE742" s="74"/>
      <c r="BF742" s="74"/>
      <c r="BG742" s="74"/>
      <c r="BH742" s="74"/>
      <c r="BI742" s="74"/>
      <c r="BJ742" s="74"/>
      <c r="BK742" s="74"/>
      <c r="BL742" s="74"/>
      <c r="BM742" s="4"/>
    </row>
    <row r="743" spans="1:65" ht="12.75" hidden="1" customHeight="1">
      <c r="A743" s="508"/>
      <c r="B743" s="74" t="s">
        <v>2298</v>
      </c>
      <c r="C743" s="71"/>
      <c r="D743" s="74"/>
      <c r="E743" s="71"/>
      <c r="F743" s="71"/>
      <c r="G743" s="71"/>
      <c r="H743" s="71"/>
      <c r="I743" s="71"/>
      <c r="J743" s="71"/>
      <c r="K743" s="71"/>
      <c r="L743" s="71"/>
      <c r="M743" s="71"/>
      <c r="N743" s="71"/>
      <c r="O743" s="71"/>
      <c r="P743" s="71"/>
      <c r="Q743" s="71"/>
      <c r="R743" s="71"/>
      <c r="S743" s="71"/>
      <c r="T743" s="71"/>
      <c r="U743" s="71"/>
      <c r="V743" s="71"/>
      <c r="W743" s="71"/>
      <c r="X743" s="71"/>
      <c r="Y743" s="71"/>
      <c r="Z743" s="71"/>
      <c r="AA743" s="71"/>
      <c r="AB743" s="71"/>
      <c r="AC743" s="71"/>
      <c r="AD743" s="35"/>
      <c r="AE743" s="71"/>
      <c r="AF743" s="71"/>
      <c r="AG743" s="71"/>
      <c r="AH743" s="71"/>
      <c r="AI743" s="74"/>
      <c r="AJ743" s="74"/>
      <c r="AK743" s="74"/>
      <c r="AL743" s="74"/>
      <c r="AM743" s="74"/>
      <c r="AN743" s="456"/>
      <c r="AO743" s="74"/>
      <c r="AP743" s="654"/>
      <c r="AQ743" s="654"/>
      <c r="AR743" s="654"/>
      <c r="AS743" s="654"/>
      <c r="AT743" s="654"/>
      <c r="AU743" s="654"/>
      <c r="AV743" s="654"/>
      <c r="AW743" s="654"/>
      <c r="AX743" s="654"/>
      <c r="AY743" s="654"/>
      <c r="AZ743" s="74"/>
      <c r="BA743" s="74"/>
      <c r="BB743" s="74"/>
      <c r="BC743" s="74"/>
      <c r="BD743" s="74"/>
      <c r="BE743" s="74"/>
      <c r="BF743" s="74"/>
      <c r="BG743" s="74"/>
      <c r="BH743" s="74"/>
      <c r="BI743" s="74"/>
      <c r="BJ743" s="74"/>
      <c r="BK743" s="74"/>
      <c r="BL743" s="74"/>
      <c r="BM743" s="4"/>
    </row>
    <row r="744" spans="1:65" ht="12.75" hidden="1" customHeight="1">
      <c r="A744" s="508"/>
      <c r="B744" s="74" t="s">
        <v>2299</v>
      </c>
      <c r="C744" s="71"/>
      <c r="D744" s="74"/>
      <c r="E744" s="71"/>
      <c r="F744" s="71"/>
      <c r="G744" s="71"/>
      <c r="H744" s="71"/>
      <c r="I744" s="71"/>
      <c r="J744" s="71"/>
      <c r="K744" s="71"/>
      <c r="L744" s="71"/>
      <c r="M744" s="71"/>
      <c r="N744" s="71"/>
      <c r="O744" s="71"/>
      <c r="P744" s="71"/>
      <c r="Q744" s="71"/>
      <c r="R744" s="71"/>
      <c r="S744" s="71"/>
      <c r="T744" s="71"/>
      <c r="U744" s="71"/>
      <c r="V744" s="71"/>
      <c r="W744" s="71"/>
      <c r="X744" s="71"/>
      <c r="Y744" s="71"/>
      <c r="Z744" s="71"/>
      <c r="AA744" s="71"/>
      <c r="AB744" s="71"/>
      <c r="AC744" s="71"/>
      <c r="AD744" s="35"/>
      <c r="AE744" s="71"/>
      <c r="AF744" s="71"/>
      <c r="AG744" s="71"/>
      <c r="AH744" s="71"/>
      <c r="AI744" s="74"/>
      <c r="AJ744" s="74"/>
      <c r="AK744" s="74"/>
      <c r="AL744" s="74"/>
      <c r="AM744" s="74"/>
      <c r="AN744" s="456"/>
      <c r="AO744" s="74"/>
      <c r="AP744" s="654"/>
      <c r="AQ744" s="654"/>
      <c r="AR744" s="654"/>
      <c r="AS744" s="654"/>
      <c r="AT744" s="654"/>
      <c r="AU744" s="654"/>
      <c r="AV744" s="654"/>
      <c r="AW744" s="654"/>
      <c r="AX744" s="654"/>
      <c r="AY744" s="654"/>
      <c r="AZ744" s="74"/>
      <c r="BA744" s="74"/>
      <c r="BB744" s="74"/>
      <c r="BC744" s="74"/>
      <c r="BD744" s="74"/>
      <c r="BE744" s="74"/>
      <c r="BF744" s="74"/>
      <c r="BG744" s="74"/>
      <c r="BH744" s="74"/>
      <c r="BI744" s="74"/>
      <c r="BJ744" s="74"/>
      <c r="BK744" s="74"/>
      <c r="BL744" s="74"/>
      <c r="BM744" s="4"/>
    </row>
    <row r="745" spans="1:65" ht="12.75" hidden="1" customHeight="1">
      <c r="A745" s="508"/>
      <c r="B745" s="74" t="s">
        <v>2300</v>
      </c>
      <c r="C745" s="71"/>
      <c r="D745" s="74"/>
      <c r="E745" s="71"/>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35"/>
      <c r="AE745" s="71"/>
      <c r="AF745" s="71"/>
      <c r="AG745" s="71"/>
      <c r="AH745" s="71"/>
      <c r="AI745" s="74"/>
      <c r="AJ745" s="74"/>
      <c r="AK745" s="74"/>
      <c r="AL745" s="74"/>
      <c r="AM745" s="74"/>
      <c r="AN745" s="456"/>
      <c r="AO745" s="74"/>
      <c r="AP745" s="654"/>
      <c r="AQ745" s="654"/>
      <c r="AR745" s="654"/>
      <c r="AS745" s="654"/>
      <c r="AT745" s="654"/>
      <c r="AU745" s="654"/>
      <c r="AV745" s="654"/>
      <c r="AW745" s="654"/>
      <c r="AX745" s="654"/>
      <c r="AY745" s="654"/>
      <c r="AZ745" s="74"/>
      <c r="BA745" s="74"/>
      <c r="BB745" s="74"/>
      <c r="BC745" s="74"/>
      <c r="BD745" s="74"/>
      <c r="BE745" s="74"/>
      <c r="BF745" s="74"/>
      <c r="BG745" s="74"/>
      <c r="BH745" s="74"/>
      <c r="BI745" s="74"/>
      <c r="BJ745" s="74"/>
      <c r="BK745" s="74"/>
      <c r="BL745" s="74"/>
      <c r="BM745" s="4"/>
    </row>
    <row r="746" spans="1:65" ht="12.75" hidden="1" customHeight="1">
      <c r="A746" s="508"/>
      <c r="B746" s="74" t="s">
        <v>2301</v>
      </c>
      <c r="C746" s="71"/>
      <c r="D746" s="74"/>
      <c r="E746" s="71"/>
      <c r="F746" s="71"/>
      <c r="G746" s="71"/>
      <c r="H746" s="71"/>
      <c r="I746" s="71"/>
      <c r="J746" s="71"/>
      <c r="K746" s="71"/>
      <c r="L746" s="71"/>
      <c r="M746" s="71"/>
      <c r="N746" s="71"/>
      <c r="O746" s="71"/>
      <c r="P746" s="71"/>
      <c r="Q746" s="71"/>
      <c r="R746" s="71"/>
      <c r="S746" s="71"/>
      <c r="T746" s="71"/>
      <c r="U746" s="71"/>
      <c r="V746" s="71"/>
      <c r="W746" s="71"/>
      <c r="X746" s="71"/>
      <c r="Y746" s="71"/>
      <c r="Z746" s="71"/>
      <c r="AA746" s="71"/>
      <c r="AB746" s="71"/>
      <c r="AC746" s="71"/>
      <c r="AD746" s="35"/>
      <c r="AE746" s="71"/>
      <c r="AF746" s="71"/>
      <c r="AG746" s="71"/>
      <c r="AH746" s="71"/>
      <c r="AI746" s="74"/>
      <c r="AJ746" s="74"/>
      <c r="AK746" s="74"/>
      <c r="AL746" s="74"/>
      <c r="AM746" s="74"/>
      <c r="AN746" s="456"/>
      <c r="AO746" s="74"/>
      <c r="AP746" s="654"/>
      <c r="AQ746" s="654"/>
      <c r="AR746" s="654"/>
      <c r="AS746" s="654"/>
      <c r="AT746" s="654"/>
      <c r="AU746" s="654"/>
      <c r="AV746" s="654"/>
      <c r="AW746" s="654"/>
      <c r="AX746" s="654"/>
      <c r="AY746" s="654"/>
      <c r="AZ746" s="74"/>
      <c r="BA746" s="74"/>
      <c r="BB746" s="74"/>
      <c r="BC746" s="74"/>
      <c r="BD746" s="74"/>
      <c r="BE746" s="74"/>
      <c r="BF746" s="74"/>
      <c r="BG746" s="74"/>
      <c r="BH746" s="74"/>
      <c r="BI746" s="74"/>
      <c r="BJ746" s="74"/>
      <c r="BK746" s="74"/>
      <c r="BL746" s="74"/>
      <c r="BM746" s="4"/>
    </row>
    <row r="747" spans="1:65" ht="12.75" hidden="1" customHeight="1">
      <c r="A747" s="508"/>
      <c r="B747" s="74" t="s">
        <v>2302</v>
      </c>
      <c r="C747" s="71"/>
      <c r="D747" s="74"/>
      <c r="E747" s="71"/>
      <c r="F747" s="71"/>
      <c r="G747" s="71"/>
      <c r="H747" s="71"/>
      <c r="I747" s="71"/>
      <c r="J747" s="71"/>
      <c r="K747" s="71"/>
      <c r="L747" s="71"/>
      <c r="M747" s="71"/>
      <c r="N747" s="71"/>
      <c r="O747" s="71"/>
      <c r="P747" s="71"/>
      <c r="Q747" s="71"/>
      <c r="R747" s="71"/>
      <c r="S747" s="71"/>
      <c r="T747" s="71"/>
      <c r="U747" s="71"/>
      <c r="V747" s="71"/>
      <c r="W747" s="71"/>
      <c r="X747" s="71"/>
      <c r="Y747" s="71"/>
      <c r="Z747" s="71"/>
      <c r="AA747" s="71"/>
      <c r="AB747" s="71"/>
      <c r="AC747" s="71"/>
      <c r="AD747" s="35"/>
      <c r="AE747" s="71"/>
      <c r="AF747" s="71"/>
      <c r="AG747" s="71"/>
      <c r="AH747" s="71"/>
      <c r="AI747" s="74"/>
      <c r="AJ747" s="74"/>
      <c r="AK747" s="74"/>
      <c r="AL747" s="74"/>
      <c r="AM747" s="74"/>
      <c r="AN747" s="456"/>
      <c r="AO747" s="74"/>
      <c r="AP747" s="654"/>
      <c r="AQ747" s="654"/>
      <c r="AR747" s="654"/>
      <c r="AS747" s="654"/>
      <c r="AT747" s="654"/>
      <c r="AU747" s="654"/>
      <c r="AV747" s="654"/>
      <c r="AW747" s="654"/>
      <c r="AX747" s="654"/>
      <c r="AY747" s="654"/>
      <c r="AZ747" s="74"/>
      <c r="BA747" s="74"/>
      <c r="BB747" s="74"/>
      <c r="BC747" s="74"/>
      <c r="BD747" s="74"/>
      <c r="BE747" s="74"/>
      <c r="BF747" s="74"/>
      <c r="BG747" s="74"/>
      <c r="BH747" s="74"/>
      <c r="BI747" s="74"/>
      <c r="BJ747" s="74"/>
      <c r="BK747" s="74"/>
      <c r="BL747" s="74"/>
      <c r="BM747" s="4"/>
    </row>
    <row r="748" spans="1:65" ht="12.75" hidden="1" customHeight="1">
      <c r="A748" s="508"/>
      <c r="B748" s="74" t="s">
        <v>2303</v>
      </c>
      <c r="C748" s="71"/>
      <c r="D748" s="74"/>
      <c r="E748" s="71"/>
      <c r="F748" s="71"/>
      <c r="G748" s="71"/>
      <c r="H748" s="71"/>
      <c r="I748" s="71"/>
      <c r="J748" s="71"/>
      <c r="K748" s="71"/>
      <c r="L748" s="71"/>
      <c r="M748" s="71"/>
      <c r="N748" s="71"/>
      <c r="O748" s="71"/>
      <c r="P748" s="71"/>
      <c r="Q748" s="71"/>
      <c r="R748" s="71"/>
      <c r="S748" s="71"/>
      <c r="T748" s="71"/>
      <c r="U748" s="71"/>
      <c r="V748" s="71"/>
      <c r="W748" s="71"/>
      <c r="X748" s="71"/>
      <c r="Y748" s="71"/>
      <c r="Z748" s="71"/>
      <c r="AA748" s="71"/>
      <c r="AB748" s="71"/>
      <c r="AC748" s="71"/>
      <c r="AD748" s="35"/>
      <c r="AE748" s="71"/>
      <c r="AF748" s="71"/>
      <c r="AG748" s="71"/>
      <c r="AH748" s="71"/>
      <c r="AI748" s="74"/>
      <c r="AJ748" s="74"/>
      <c r="AK748" s="74"/>
      <c r="AL748" s="74"/>
      <c r="AM748" s="74"/>
      <c r="AN748" s="456"/>
      <c r="AO748" s="74"/>
      <c r="AP748" s="74"/>
      <c r="AQ748" s="74"/>
      <c r="AR748" s="74"/>
      <c r="AS748" s="74"/>
      <c r="AT748" s="74"/>
      <c r="AU748" s="74"/>
      <c r="AV748" s="74"/>
      <c r="AW748" s="74"/>
      <c r="AX748" s="74"/>
      <c r="AY748" s="74"/>
      <c r="AZ748" s="74"/>
      <c r="BA748" s="74"/>
      <c r="BB748" s="74"/>
      <c r="BC748" s="74"/>
      <c r="BD748" s="74"/>
      <c r="BE748" s="74"/>
      <c r="BF748" s="74"/>
      <c r="BG748" s="74"/>
      <c r="BH748" s="74"/>
      <c r="BI748" s="74"/>
      <c r="BJ748" s="74"/>
      <c r="BK748" s="74"/>
      <c r="BL748" s="74"/>
      <c r="BM748" s="74"/>
    </row>
    <row r="749" spans="1:65" ht="12.75" hidden="1" customHeight="1">
      <c r="A749" s="159"/>
      <c r="B749" s="74"/>
      <c r="C749" s="71"/>
      <c r="D749" s="74"/>
      <c r="E749" s="71"/>
      <c r="F749" s="71"/>
      <c r="G749" s="71"/>
      <c r="H749" s="71"/>
      <c r="I749" s="71"/>
      <c r="J749" s="71"/>
      <c r="K749" s="71"/>
      <c r="L749" s="71"/>
      <c r="M749" s="71"/>
      <c r="N749" s="71"/>
      <c r="O749" s="71"/>
      <c r="P749" s="71"/>
      <c r="Q749" s="71"/>
      <c r="R749" s="71"/>
      <c r="S749" s="71"/>
      <c r="T749" s="71"/>
      <c r="U749" s="71"/>
      <c r="V749" s="71"/>
      <c r="W749" s="71"/>
      <c r="X749" s="71"/>
      <c r="Y749" s="71"/>
      <c r="Z749" s="71"/>
      <c r="AA749" s="71"/>
      <c r="AB749" s="71"/>
      <c r="AC749" s="71"/>
      <c r="AD749" s="35"/>
      <c r="AE749" s="71"/>
      <c r="AF749" s="71"/>
      <c r="AG749" s="71"/>
      <c r="AH749" s="71"/>
      <c r="AI749" s="74"/>
      <c r="AJ749" s="74"/>
      <c r="AK749" s="74"/>
      <c r="AL749" s="74"/>
      <c r="AM749" s="74"/>
      <c r="AN749" s="456"/>
      <c r="AO749" s="74"/>
      <c r="AP749" s="74"/>
      <c r="AQ749" s="74"/>
      <c r="AR749" s="74"/>
      <c r="AS749" s="74"/>
      <c r="AT749" s="74"/>
      <c r="AU749" s="74"/>
      <c r="AV749" s="74"/>
      <c r="AW749" s="74"/>
      <c r="AX749" s="74"/>
      <c r="AY749" s="74"/>
      <c r="AZ749" s="74"/>
      <c r="BA749" s="74"/>
      <c r="BB749" s="74"/>
      <c r="BC749" s="74"/>
      <c r="BD749" s="74"/>
      <c r="BE749" s="74"/>
      <c r="BF749" s="74"/>
      <c r="BG749" s="74"/>
      <c r="BH749" s="74"/>
      <c r="BI749" s="74"/>
      <c r="BJ749" s="74"/>
      <c r="BK749" s="74"/>
      <c r="BL749" s="74"/>
      <c r="BM749" s="74"/>
    </row>
    <row r="750" spans="1:65" ht="12.75" hidden="1" customHeight="1">
      <c r="A750" s="457"/>
      <c r="B750" s="527"/>
      <c r="C750" s="527"/>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8"/>
      <c r="AD750" s="527"/>
      <c r="AE750" s="527"/>
      <c r="AF750" s="527"/>
      <c r="AG750" s="527"/>
      <c r="AH750" s="412"/>
      <c r="AI750" s="201"/>
      <c r="AJ750" s="201" t="s">
        <v>2304</v>
      </c>
      <c r="AK750" s="902">
        <f>SUM(AG694:AG739)</f>
        <v>0</v>
      </c>
      <c r="AL750" s="849"/>
      <c r="AM750" s="881"/>
      <c r="AN750" s="456"/>
      <c r="AO750" s="74"/>
      <c r="AP750" s="4"/>
      <c r="AQ750" s="4"/>
      <c r="AR750" s="4"/>
      <c r="AS750" s="4"/>
      <c r="AT750" s="4"/>
      <c r="AU750" s="4"/>
      <c r="AV750" s="4"/>
      <c r="AW750" s="4"/>
      <c r="AX750" s="4"/>
      <c r="AY750" s="4"/>
      <c r="AZ750" s="4"/>
      <c r="BA750" s="74"/>
      <c r="BB750" s="74"/>
      <c r="BC750" s="74"/>
      <c r="BD750" s="74"/>
      <c r="BE750" s="74"/>
      <c r="BF750" s="74"/>
      <c r="BG750" s="74"/>
      <c r="BH750" s="74"/>
      <c r="BI750" s="74"/>
      <c r="BJ750" s="74"/>
      <c r="BK750" s="74"/>
      <c r="BL750" s="74"/>
      <c r="BM750" s="74"/>
    </row>
    <row r="751" spans="1:65" ht="12.75" hidden="1" customHeight="1">
      <c r="A751" s="74"/>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c r="AB751" s="71"/>
      <c r="AC751" s="35"/>
      <c r="AD751" s="71"/>
      <c r="AE751" s="71"/>
      <c r="AF751" s="71"/>
      <c r="AG751" s="71"/>
      <c r="AH751" s="74"/>
      <c r="AI751" s="91"/>
      <c r="AJ751" s="91"/>
      <c r="AK751" s="11"/>
      <c r="AL751" s="11"/>
      <c r="AM751" s="11"/>
      <c r="AN751" s="456"/>
      <c r="AO751" s="74"/>
      <c r="AP751" s="4"/>
      <c r="AQ751" s="4"/>
      <c r="AR751" s="4"/>
      <c r="AS751" s="4"/>
      <c r="AT751" s="4"/>
      <c r="AU751" s="4"/>
      <c r="AV751" s="4"/>
      <c r="AW751" s="4"/>
      <c r="AX751" s="4"/>
      <c r="AY751" s="4"/>
      <c r="AZ751" s="4"/>
      <c r="BA751" s="74"/>
      <c r="BB751" s="74"/>
      <c r="BC751" s="74"/>
      <c r="BD751" s="74"/>
      <c r="BE751" s="74"/>
      <c r="BF751" s="74"/>
      <c r="BG751" s="74"/>
      <c r="BH751" s="74"/>
      <c r="BI751" s="74"/>
      <c r="BJ751" s="74"/>
      <c r="BK751" s="74"/>
      <c r="BL751" s="74"/>
      <c r="BM751" s="74"/>
    </row>
    <row r="752" spans="1:65"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397"/>
      <c r="AO752" s="84"/>
      <c r="AP752" s="4"/>
      <c r="AQ752" s="4"/>
      <c r="AR752" s="4"/>
      <c r="AS752" s="4"/>
      <c r="AT752" s="4"/>
      <c r="AU752" s="4"/>
      <c r="AV752" s="4"/>
      <c r="AW752" s="4"/>
      <c r="AX752" s="4"/>
      <c r="AY752" s="4"/>
      <c r="AZ752" s="4"/>
      <c r="BA752" s="4"/>
      <c r="BB752" s="4"/>
      <c r="BC752" s="4"/>
      <c r="BD752" s="86"/>
      <c r="BE752" s="86"/>
      <c r="BF752" s="86"/>
      <c r="BG752" s="86"/>
      <c r="BH752" s="86"/>
      <c r="BI752" s="4"/>
      <c r="BJ752" s="4"/>
      <c r="BK752" s="4"/>
      <c r="BL752" s="4"/>
      <c r="BM752" s="4"/>
    </row>
    <row r="753" spans="1:65" ht="12.75" customHeight="1">
      <c r="A753" s="3" t="s">
        <v>2305</v>
      </c>
      <c r="B753" s="3" t="s">
        <v>2306</v>
      </c>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c r="AB753" s="71"/>
      <c r="AC753" s="35"/>
      <c r="AD753" s="71"/>
      <c r="AE753" s="1281" t="s">
        <v>2307</v>
      </c>
      <c r="AF753" s="832"/>
      <c r="AG753" s="832"/>
      <c r="AH753" s="832"/>
      <c r="AI753" s="832"/>
      <c r="AJ753" s="832"/>
      <c r="AK753" s="832"/>
      <c r="AL753" s="11"/>
      <c r="AM753" s="11"/>
      <c r="AN753" s="456"/>
      <c r="AO753" s="74"/>
      <c r="AP753" s="74"/>
      <c r="AQ753" s="74"/>
      <c r="AR753" s="74"/>
      <c r="AS753" s="74"/>
      <c r="AT753" s="74"/>
      <c r="AU753" s="74"/>
      <c r="AV753" s="74"/>
      <c r="AW753" s="74"/>
      <c r="AX753" s="74"/>
      <c r="AY753" s="74"/>
      <c r="AZ753" s="74"/>
      <c r="BA753" s="74"/>
      <c r="BB753" s="74"/>
      <c r="BC753" s="74"/>
      <c r="BD753" s="74"/>
      <c r="BE753" s="74"/>
      <c r="BF753" s="74"/>
      <c r="BG753" s="74"/>
      <c r="BH753" s="74"/>
      <c r="BI753" s="74"/>
      <c r="BJ753" s="74"/>
      <c r="BK753" s="74"/>
      <c r="BL753" s="74"/>
      <c r="BM753" s="74"/>
    </row>
    <row r="754" spans="1:65" ht="12.75" customHeight="1">
      <c r="A754" s="3"/>
      <c r="B754" s="3" t="s">
        <v>1937</v>
      </c>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c r="AB754" s="71"/>
      <c r="AC754" s="35"/>
      <c r="AD754" s="71"/>
      <c r="AE754" s="91"/>
      <c r="AF754" s="91"/>
      <c r="AG754" s="91"/>
      <c r="AH754" s="91"/>
      <c r="AI754" s="91"/>
      <c r="AJ754" s="91"/>
      <c r="AK754" s="91"/>
      <c r="AL754" s="11"/>
      <c r="AM754" s="11"/>
      <c r="AN754" s="456"/>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row>
    <row r="755" spans="1:65" ht="12.75" customHeight="1">
      <c r="A755" s="3"/>
      <c r="B755" s="3"/>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c r="AB755" s="71"/>
      <c r="AC755" s="35"/>
      <c r="AD755" s="71"/>
      <c r="AE755" s="91"/>
      <c r="AF755" s="91"/>
      <c r="AG755" s="91"/>
      <c r="AH755" s="91"/>
      <c r="AI755" s="91"/>
      <c r="AJ755" s="91"/>
      <c r="AK755" s="91"/>
      <c r="AL755" s="11"/>
      <c r="AM755" s="11"/>
      <c r="AN755" s="456"/>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4"/>
    </row>
    <row r="756" spans="1:65" ht="12.75" customHeight="1">
      <c r="A756" s="3"/>
      <c r="B756" s="3"/>
      <c r="C756" s="890" t="s">
        <v>864</v>
      </c>
      <c r="D756" s="891"/>
      <c r="E756" s="71"/>
      <c r="F756" s="1317" t="s">
        <v>2308</v>
      </c>
      <c r="G756" s="1255"/>
      <c r="H756" s="1255"/>
      <c r="I756" s="1255"/>
      <c r="J756" s="1255"/>
      <c r="K756" s="1255"/>
      <c r="L756" s="1255"/>
      <c r="M756" s="1255"/>
      <c r="N756" s="1255"/>
      <c r="O756" s="1255"/>
      <c r="P756" s="1255"/>
      <c r="Q756" s="1255"/>
      <c r="R756" s="1255"/>
      <c r="S756" s="1255"/>
      <c r="T756" s="1255"/>
      <c r="U756" s="1255"/>
      <c r="V756" s="1255"/>
      <c r="W756" s="1255"/>
      <c r="X756" s="1255"/>
      <c r="Y756" s="1255"/>
      <c r="Z756" s="1255"/>
      <c r="AA756" s="1255"/>
      <c r="AB756" s="1255"/>
      <c r="AC756" s="1255"/>
      <c r="AD756" s="1255"/>
      <c r="AE756" s="1255"/>
      <c r="AF756" s="1255"/>
      <c r="AG756" s="1255"/>
      <c r="AH756" s="1255"/>
      <c r="AI756" s="1255"/>
      <c r="AJ756" s="1255"/>
      <c r="AK756" s="1255"/>
      <c r="AL756" s="1290"/>
      <c r="AM756" s="820"/>
      <c r="AN756" s="456"/>
      <c r="AO756" s="74"/>
      <c r="AP756" s="74"/>
      <c r="AQ756" s="74"/>
      <c r="AR756" s="74"/>
      <c r="AS756" s="74"/>
      <c r="AT756" s="74"/>
      <c r="AU756" s="74"/>
      <c r="AV756" s="74"/>
      <c r="AW756" s="74"/>
      <c r="AX756" s="74"/>
      <c r="AY756" s="74"/>
      <c r="AZ756" s="74"/>
      <c r="BA756" s="74"/>
      <c r="BB756" s="74"/>
      <c r="BC756" s="74"/>
      <c r="BD756" s="74"/>
      <c r="BE756" s="74"/>
      <c r="BF756" s="74"/>
      <c r="BG756" s="74"/>
      <c r="BH756" s="74"/>
      <c r="BI756" s="74"/>
      <c r="BJ756" s="74"/>
      <c r="BK756" s="74"/>
      <c r="BL756" s="74"/>
      <c r="BM756" s="74"/>
    </row>
    <row r="757" spans="1:65" ht="12.75" customHeight="1">
      <c r="A757" s="3"/>
      <c r="B757" s="3"/>
      <c r="C757" s="71"/>
      <c r="D757" s="71"/>
      <c r="E757" s="71"/>
      <c r="F757" s="1300"/>
      <c r="G757" s="1301"/>
      <c r="H757" s="1301"/>
      <c r="I757" s="1301"/>
      <c r="J757" s="1301"/>
      <c r="K757" s="1301"/>
      <c r="L757" s="1301"/>
      <c r="M757" s="1301"/>
      <c r="N757" s="1301"/>
      <c r="O757" s="1301"/>
      <c r="P757" s="1301"/>
      <c r="Q757" s="1301"/>
      <c r="R757" s="1301"/>
      <c r="S757" s="1301"/>
      <c r="T757" s="1301"/>
      <c r="U757" s="1301"/>
      <c r="V757" s="1301"/>
      <c r="W757" s="1301"/>
      <c r="X757" s="1301"/>
      <c r="Y757" s="1301"/>
      <c r="Z757" s="1301"/>
      <c r="AA757" s="1301"/>
      <c r="AB757" s="1301"/>
      <c r="AC757" s="1301"/>
      <c r="AD757" s="1301"/>
      <c r="AE757" s="1301"/>
      <c r="AF757" s="1301"/>
      <c r="AG757" s="1301"/>
      <c r="AH757" s="1301"/>
      <c r="AI757" s="1301"/>
      <c r="AJ757" s="1301"/>
      <c r="AK757" s="1301"/>
      <c r="AL757" s="1302"/>
      <c r="AM757" s="11"/>
      <c r="AN757" s="456"/>
      <c r="AO757" s="74"/>
      <c r="AP757" s="74"/>
      <c r="AQ757" s="74"/>
      <c r="AR757" s="74"/>
      <c r="AS757" s="74"/>
      <c r="AT757" s="74"/>
      <c r="AU757" s="74"/>
      <c r="AV757" s="74"/>
      <c r="AW757" s="74"/>
      <c r="AX757" s="74"/>
      <c r="AY757" s="74"/>
      <c r="AZ757" s="74"/>
      <c r="BA757" s="74"/>
      <c r="BB757" s="74"/>
      <c r="BC757" s="74"/>
      <c r="BD757" s="74"/>
      <c r="BE757" s="74"/>
      <c r="BF757" s="74"/>
      <c r="BG757" s="74"/>
      <c r="BH757" s="74"/>
      <c r="BI757" s="74"/>
      <c r="BJ757" s="74"/>
      <c r="BK757" s="74"/>
      <c r="BL757" s="74"/>
      <c r="BM757" s="74"/>
    </row>
    <row r="758" spans="1:65" ht="12.75" customHeight="1">
      <c r="A758" s="3"/>
      <c r="B758" s="3"/>
      <c r="C758" s="71"/>
      <c r="D758" s="71"/>
      <c r="E758" s="71"/>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1"/>
      <c r="AN758" s="456"/>
      <c r="AO758" s="74"/>
      <c r="AP758" s="74"/>
      <c r="AQ758" s="74"/>
      <c r="AR758" s="74"/>
      <c r="AS758" s="74"/>
      <c r="AT758" s="74"/>
      <c r="AU758" s="74"/>
      <c r="AV758" s="74"/>
      <c r="AW758" s="74"/>
      <c r="AX758" s="74"/>
      <c r="AY758" s="74"/>
      <c r="AZ758" s="74"/>
      <c r="BA758" s="74"/>
      <c r="BB758" s="74"/>
      <c r="BC758" s="74"/>
      <c r="BD758" s="74"/>
      <c r="BE758" s="74"/>
      <c r="BF758" s="74"/>
      <c r="BG758" s="74"/>
      <c r="BH758" s="74"/>
      <c r="BI758" s="74"/>
      <c r="BJ758" s="74"/>
      <c r="BK758" s="74"/>
      <c r="BL758" s="74"/>
      <c r="BM758" s="74"/>
    </row>
    <row r="759" spans="1:65" ht="12.75" customHeight="1">
      <c r="A759" s="3"/>
      <c r="B759" s="14"/>
      <c r="C759" s="890" t="s">
        <v>299</v>
      </c>
      <c r="D759" s="891"/>
      <c r="E759" s="14"/>
      <c r="F759" s="511" t="s">
        <v>2309</v>
      </c>
      <c r="G759" s="655"/>
      <c r="H759" s="656"/>
      <c r="I759" s="656"/>
      <c r="J759" s="656"/>
      <c r="K759" s="656"/>
      <c r="L759" s="656"/>
      <c r="M759" s="656"/>
      <c r="N759" s="656"/>
      <c r="O759" s="656"/>
      <c r="P759" s="656"/>
      <c r="Q759" s="656"/>
      <c r="R759" s="656"/>
      <c r="S759" s="656"/>
      <c r="T759" s="656"/>
      <c r="U759" s="656"/>
      <c r="V759" s="656"/>
      <c r="W759" s="656"/>
      <c r="X759" s="656"/>
      <c r="Y759" s="656"/>
      <c r="Z759" s="656"/>
      <c r="AA759" s="656"/>
      <c r="AB759" s="656"/>
      <c r="AC759" s="656"/>
      <c r="AD759" s="656"/>
      <c r="AE759" s="656"/>
      <c r="AF759" s="656"/>
      <c r="AG759" s="656"/>
      <c r="AH759" s="656"/>
      <c r="AI759" s="656"/>
      <c r="AJ759" s="656"/>
      <c r="AK759" s="657"/>
      <c r="AL759" s="658"/>
      <c r="AM759" s="11"/>
      <c r="AN759" s="456"/>
      <c r="AO759" s="74"/>
      <c r="AP759" s="74"/>
      <c r="AQ759" s="74"/>
      <c r="AR759" s="74"/>
      <c r="AS759" s="74"/>
      <c r="AT759" s="74"/>
      <c r="AU759" s="74"/>
      <c r="AV759" s="74"/>
      <c r="AW759" s="74"/>
      <c r="AX759" s="74"/>
      <c r="AY759" s="74"/>
      <c r="AZ759" s="74"/>
      <c r="BA759" s="74"/>
      <c r="BB759" s="74"/>
      <c r="BC759" s="74"/>
      <c r="BD759" s="74"/>
      <c r="BE759" s="74"/>
      <c r="BF759" s="74"/>
      <c r="BG759" s="74"/>
      <c r="BH759" s="74"/>
      <c r="BI759" s="74"/>
      <c r="BJ759" s="74"/>
      <c r="BK759" s="74"/>
      <c r="BL759" s="74"/>
      <c r="BM759" s="74"/>
    </row>
    <row r="760" spans="1:65" ht="12.75" customHeight="1">
      <c r="A760" s="74"/>
      <c r="B760" s="14"/>
      <c r="C760" s="14"/>
      <c r="D760" s="14"/>
      <c r="E760" s="14"/>
      <c r="F760" s="1320" t="s">
        <v>2310</v>
      </c>
      <c r="G760" s="832"/>
      <c r="H760" s="832"/>
      <c r="I760" s="832"/>
      <c r="J760" s="832"/>
      <c r="K760" s="832"/>
      <c r="L760" s="832"/>
      <c r="M760" s="832"/>
      <c r="N760" s="832"/>
      <c r="O760" s="832"/>
      <c r="P760" s="832"/>
      <c r="Q760" s="832"/>
      <c r="R760" s="832"/>
      <c r="S760" s="832"/>
      <c r="T760" s="832"/>
      <c r="U760" s="832"/>
      <c r="V760" s="832"/>
      <c r="W760" s="832"/>
      <c r="X760" s="832"/>
      <c r="Y760" s="832"/>
      <c r="Z760" s="832"/>
      <c r="AA760" s="832"/>
      <c r="AB760" s="832"/>
      <c r="AC760" s="832"/>
      <c r="AD760" s="832"/>
      <c r="AE760" s="832"/>
      <c r="AF760" s="832"/>
      <c r="AG760" s="832"/>
      <c r="AH760" s="832"/>
      <c r="AI760" s="832"/>
      <c r="AJ760" s="832"/>
      <c r="AK760" s="832"/>
      <c r="AL760" s="1257"/>
      <c r="AM760" s="11"/>
      <c r="AN760" s="456"/>
      <c r="AO760" s="74"/>
      <c r="AP760" s="74"/>
      <c r="AQ760" s="74"/>
      <c r="AR760" s="74"/>
      <c r="AS760" s="659"/>
      <c r="AT760" s="659"/>
      <c r="AU760" s="659"/>
      <c r="AV760" s="659"/>
      <c r="AW760" s="659"/>
      <c r="AX760" s="74"/>
      <c r="AY760" s="74"/>
      <c r="AZ760" s="74"/>
      <c r="BA760" s="74"/>
      <c r="BB760" s="74"/>
      <c r="BC760" s="74"/>
      <c r="BD760" s="74"/>
      <c r="BE760" s="74"/>
      <c r="BF760" s="74"/>
      <c r="BG760" s="74"/>
      <c r="BH760" s="74"/>
      <c r="BI760" s="74"/>
      <c r="BJ760" s="74"/>
      <c r="BK760" s="74"/>
      <c r="BL760" s="74"/>
      <c r="BM760" s="74"/>
    </row>
    <row r="761" spans="1:65" ht="12.75" customHeight="1">
      <c r="A761" s="74"/>
      <c r="B761" s="14"/>
      <c r="C761" s="14"/>
      <c r="D761" s="14"/>
      <c r="E761" s="14"/>
      <c r="F761" s="1291"/>
      <c r="G761" s="832"/>
      <c r="H761" s="832"/>
      <c r="I761" s="832"/>
      <c r="J761" s="832"/>
      <c r="K761" s="832"/>
      <c r="L761" s="832"/>
      <c r="M761" s="832"/>
      <c r="N761" s="832"/>
      <c r="O761" s="832"/>
      <c r="P761" s="832"/>
      <c r="Q761" s="832"/>
      <c r="R761" s="832"/>
      <c r="S761" s="832"/>
      <c r="T761" s="832"/>
      <c r="U761" s="832"/>
      <c r="V761" s="832"/>
      <c r="W761" s="832"/>
      <c r="X761" s="832"/>
      <c r="Y761" s="832"/>
      <c r="Z761" s="832"/>
      <c r="AA761" s="832"/>
      <c r="AB761" s="832"/>
      <c r="AC761" s="832"/>
      <c r="AD761" s="832"/>
      <c r="AE761" s="832"/>
      <c r="AF761" s="832"/>
      <c r="AG761" s="832"/>
      <c r="AH761" s="832"/>
      <c r="AI761" s="832"/>
      <c r="AJ761" s="832"/>
      <c r="AK761" s="832"/>
      <c r="AL761" s="1257"/>
      <c r="AM761" s="11"/>
      <c r="AN761" s="456"/>
      <c r="AO761" s="74"/>
      <c r="AP761" s="74"/>
      <c r="AQ761" s="74"/>
      <c r="AR761" s="74"/>
      <c r="AS761" s="74"/>
      <c r="AT761" s="74"/>
      <c r="AU761" s="74"/>
      <c r="AV761" s="74"/>
      <c r="AW761" s="74"/>
      <c r="AX761" s="74"/>
      <c r="AY761" s="74"/>
      <c r="AZ761" s="74"/>
      <c r="BA761" s="74"/>
      <c r="BB761" s="74"/>
      <c r="BC761" s="74"/>
      <c r="BD761" s="74"/>
      <c r="BE761" s="74"/>
      <c r="BF761" s="74"/>
      <c r="BG761" s="74"/>
      <c r="BH761" s="74"/>
      <c r="BI761" s="74"/>
      <c r="BJ761" s="74"/>
      <c r="BK761" s="74"/>
      <c r="BL761" s="74"/>
      <c r="BM761" s="74"/>
    </row>
    <row r="762" spans="1:65" ht="12.75" customHeight="1">
      <c r="A762" s="74"/>
      <c r="B762" s="14"/>
      <c r="C762" s="14"/>
      <c r="D762" s="14"/>
      <c r="E762" s="14"/>
      <c r="F762" s="660" t="s">
        <v>2311</v>
      </c>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661"/>
      <c r="AM762" s="11"/>
      <c r="AN762" s="456"/>
      <c r="AO762" s="74"/>
      <c r="AP762" s="74"/>
      <c r="AQ762" s="74"/>
      <c r="AR762" s="74"/>
      <c r="AS762" s="74"/>
      <c r="AT762" s="74"/>
      <c r="AU762" s="74"/>
      <c r="AV762" s="74"/>
      <c r="AW762" s="74"/>
      <c r="AX762" s="74"/>
      <c r="AY762" s="74"/>
      <c r="AZ762" s="74"/>
      <c r="BA762" s="74"/>
      <c r="BB762" s="74"/>
      <c r="BC762" s="74"/>
      <c r="BD762" s="74"/>
      <c r="BE762" s="74"/>
      <c r="BF762" s="74"/>
      <c r="BG762" s="74"/>
      <c r="BH762" s="74"/>
      <c r="BI762" s="74"/>
      <c r="BJ762" s="74"/>
      <c r="BK762" s="74"/>
      <c r="BL762" s="74"/>
      <c r="BM762" s="74"/>
    </row>
    <row r="763" spans="1:65" ht="12.75" customHeight="1">
      <c r="A763" s="74"/>
      <c r="B763" s="14"/>
      <c r="C763" s="14"/>
      <c r="D763" s="14"/>
      <c r="E763" s="14"/>
      <c r="F763" s="1320" t="s">
        <v>2312</v>
      </c>
      <c r="G763" s="832"/>
      <c r="H763" s="832"/>
      <c r="I763" s="832"/>
      <c r="J763" s="832"/>
      <c r="K763" s="832"/>
      <c r="L763" s="832"/>
      <c r="M763" s="832"/>
      <c r="N763" s="832"/>
      <c r="O763" s="832"/>
      <c r="P763" s="832"/>
      <c r="Q763" s="832"/>
      <c r="R763" s="832"/>
      <c r="S763" s="832"/>
      <c r="T763" s="832"/>
      <c r="U763" s="832"/>
      <c r="V763" s="832"/>
      <c r="W763" s="832"/>
      <c r="X763" s="832"/>
      <c r="Y763" s="832"/>
      <c r="Z763" s="832"/>
      <c r="AA763" s="832"/>
      <c r="AB763" s="832"/>
      <c r="AC763" s="832"/>
      <c r="AD763" s="832"/>
      <c r="AE763" s="832"/>
      <c r="AF763" s="832"/>
      <c r="AG763" s="832"/>
      <c r="AH763" s="832"/>
      <c r="AI763" s="832"/>
      <c r="AJ763" s="832"/>
      <c r="AK763" s="832"/>
      <c r="AL763" s="662"/>
      <c r="AM763" s="11"/>
      <c r="AN763" s="456"/>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4"/>
    </row>
    <row r="764" spans="1:65" ht="12.75" customHeight="1">
      <c r="A764" s="74"/>
      <c r="B764" s="14"/>
      <c r="C764" s="14"/>
      <c r="D764" s="14"/>
      <c r="E764" s="14"/>
      <c r="F764" s="1300"/>
      <c r="G764" s="1301"/>
      <c r="H764" s="1301"/>
      <c r="I764" s="1301"/>
      <c r="J764" s="1301"/>
      <c r="K764" s="1301"/>
      <c r="L764" s="1301"/>
      <c r="M764" s="1301"/>
      <c r="N764" s="1301"/>
      <c r="O764" s="1301"/>
      <c r="P764" s="1301"/>
      <c r="Q764" s="1301"/>
      <c r="R764" s="1301"/>
      <c r="S764" s="1301"/>
      <c r="T764" s="1301"/>
      <c r="U764" s="1301"/>
      <c r="V764" s="1301"/>
      <c r="W764" s="1301"/>
      <c r="X764" s="1301"/>
      <c r="Y764" s="1301"/>
      <c r="Z764" s="1301"/>
      <c r="AA764" s="1301"/>
      <c r="AB764" s="1301"/>
      <c r="AC764" s="1301"/>
      <c r="AD764" s="1301"/>
      <c r="AE764" s="1301"/>
      <c r="AF764" s="1301"/>
      <c r="AG764" s="1301"/>
      <c r="AH764" s="1301"/>
      <c r="AI764" s="1301"/>
      <c r="AJ764" s="1301"/>
      <c r="AK764" s="1301"/>
      <c r="AL764" s="663"/>
      <c r="AM764" s="11"/>
      <c r="AN764" s="456"/>
      <c r="AO764" s="74"/>
      <c r="AP764" s="74"/>
      <c r="AQ764" s="74"/>
      <c r="AR764" s="74"/>
      <c r="AS764" s="74"/>
      <c r="AT764" s="74"/>
      <c r="AU764" s="74"/>
      <c r="AV764" s="74"/>
      <c r="AW764" s="74"/>
      <c r="AX764" s="74"/>
      <c r="AY764" s="74"/>
      <c r="AZ764" s="74"/>
      <c r="BA764" s="74"/>
      <c r="BB764" s="74"/>
      <c r="BC764" s="74"/>
      <c r="BD764" s="74"/>
      <c r="BE764" s="74"/>
      <c r="BF764" s="74"/>
      <c r="BG764" s="74"/>
      <c r="BH764" s="74"/>
      <c r="BI764" s="74"/>
      <c r="BJ764" s="74"/>
      <c r="BK764" s="74"/>
      <c r="BL764" s="74"/>
      <c r="BM764" s="74"/>
    </row>
    <row r="765" spans="1:65" ht="12.75" customHeight="1">
      <c r="A765" s="74"/>
      <c r="B765" s="14"/>
      <c r="C765" s="14"/>
      <c r="D765" s="14"/>
      <c r="E765" s="14"/>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11"/>
      <c r="AM765" s="11"/>
      <c r="AN765" s="456"/>
      <c r="AO765" s="74"/>
      <c r="AP765" s="1310">
        <f>Application!AJ975</f>
        <v>25673308</v>
      </c>
      <c r="AQ765" s="832"/>
      <c r="AR765" s="832"/>
      <c r="AS765" s="74"/>
      <c r="AT765" s="74"/>
      <c r="AU765" s="74"/>
      <c r="AV765" s="74"/>
      <c r="AW765" s="74"/>
      <c r="AX765" s="74"/>
      <c r="AY765" s="74"/>
      <c r="AZ765" s="74"/>
      <c r="BA765" s="74"/>
      <c r="BB765" s="74"/>
      <c r="BC765" s="74"/>
      <c r="BD765" s="74"/>
      <c r="BE765" s="74"/>
      <c r="BF765" s="74"/>
      <c r="BG765" s="74"/>
      <c r="BH765" s="74"/>
      <c r="BI765" s="74"/>
      <c r="BJ765" s="74"/>
      <c r="BK765" s="74"/>
      <c r="BL765" s="74"/>
      <c r="BM765" s="74"/>
    </row>
    <row r="766" spans="1:65" ht="12.75" customHeight="1">
      <c r="A766" s="43"/>
      <c r="B766" s="12" t="s">
        <v>2313</v>
      </c>
      <c r="C766" s="91"/>
      <c r="D766" s="91"/>
      <c r="E766" s="91"/>
      <c r="F766" s="4"/>
      <c r="G766" s="4"/>
      <c r="H766" s="4"/>
      <c r="I766" s="4"/>
      <c r="J766" s="4"/>
      <c r="K766" s="4"/>
      <c r="L766" s="4"/>
      <c r="M766" s="4"/>
      <c r="N766" s="4"/>
      <c r="O766" s="4"/>
      <c r="P766" s="4"/>
      <c r="Q766" s="4"/>
      <c r="R766" s="4"/>
      <c r="S766" s="4"/>
      <c r="T766" s="4"/>
      <c r="U766" s="4"/>
      <c r="V766" s="4"/>
      <c r="W766" s="4"/>
      <c r="X766" s="4"/>
      <c r="Y766" s="4"/>
      <c r="Z766" s="4"/>
      <c r="AA766" s="6"/>
      <c r="AB766" s="6"/>
      <c r="AC766" s="6"/>
      <c r="AD766" s="6"/>
      <c r="AE766" s="4"/>
      <c r="AF766" s="1061">
        <f>'Sources and Uses Budget'!S107+'Sources and Uses Budget'!T107</f>
        <v>28974870.610606983</v>
      </c>
      <c r="AG766" s="893"/>
      <c r="AH766" s="893"/>
      <c r="AI766" s="893"/>
      <c r="AJ766" s="893"/>
      <c r="AK766" s="11"/>
      <c r="AL766" s="11"/>
      <c r="AM766" s="11"/>
      <c r="AN766" s="456"/>
      <c r="AO766" s="74"/>
      <c r="AP766" s="74"/>
      <c r="AQ766" s="74"/>
      <c r="AR766" s="74"/>
      <c r="AS766" s="74"/>
      <c r="AT766" s="74"/>
      <c r="AU766" s="74"/>
      <c r="AV766" s="74"/>
      <c r="AW766" s="74"/>
      <c r="AX766" s="74"/>
      <c r="AY766" s="74"/>
      <c r="AZ766" s="74"/>
      <c r="BA766" s="74"/>
      <c r="BB766" s="74"/>
      <c r="BC766" s="74"/>
      <c r="BD766" s="74"/>
      <c r="BE766" s="74"/>
      <c r="BF766" s="74"/>
      <c r="BG766" s="74"/>
      <c r="BH766" s="74"/>
      <c r="BI766" s="74"/>
      <c r="BJ766" s="74"/>
      <c r="BK766" s="74"/>
      <c r="BL766" s="74"/>
      <c r="BM766" s="74"/>
    </row>
    <row r="767" spans="1:65" ht="12.75" customHeight="1">
      <c r="A767" s="12"/>
      <c r="B767" s="12" t="s">
        <v>2314</v>
      </c>
      <c r="C767" s="4"/>
      <c r="D767" s="4"/>
      <c r="E767" s="19"/>
      <c r="F767" s="19"/>
      <c r="G767" s="19"/>
      <c r="H767" s="19"/>
      <c r="I767" s="19"/>
      <c r="J767" s="19"/>
      <c r="K767" s="19"/>
      <c r="L767" s="4"/>
      <c r="M767" s="19"/>
      <c r="N767" s="19"/>
      <c r="O767" s="19"/>
      <c r="P767" s="19"/>
      <c r="Q767" s="19"/>
      <c r="R767" s="4"/>
      <c r="S767" s="4"/>
      <c r="T767" s="4"/>
      <c r="U767" s="4"/>
      <c r="V767" s="4"/>
      <c r="W767" s="4"/>
      <c r="X767" s="4"/>
      <c r="Y767" s="4"/>
      <c r="Z767" s="4"/>
      <c r="AA767" s="6"/>
      <c r="AB767" s="6"/>
      <c r="AC767" s="6"/>
      <c r="AD767" s="6"/>
      <c r="AE767" s="4"/>
      <c r="AF767" s="1072">
        <f>AP774</f>
        <v>54864488.400000006</v>
      </c>
      <c r="AG767" s="849"/>
      <c r="AH767" s="849"/>
      <c r="AI767" s="849"/>
      <c r="AJ767" s="849"/>
      <c r="AK767" s="11"/>
      <c r="AL767" s="11"/>
      <c r="AM767" s="11"/>
      <c r="AN767" s="456"/>
      <c r="AO767" s="74"/>
      <c r="AP767" s="1310">
        <f>Application!AJ1024</f>
        <v>0</v>
      </c>
      <c r="AQ767" s="832"/>
      <c r="AR767" s="832"/>
      <c r="AS767" s="74"/>
      <c r="AT767" s="74"/>
      <c r="AU767" s="74"/>
      <c r="AV767" s="74"/>
      <c r="AW767" s="74"/>
      <c r="AX767" s="74"/>
      <c r="AY767" s="74"/>
      <c r="AZ767" s="74"/>
      <c r="BA767" s="74"/>
      <c r="BB767" s="74"/>
      <c r="BC767" s="74"/>
      <c r="BD767" s="74"/>
      <c r="BE767" s="74"/>
      <c r="BF767" s="74"/>
      <c r="BG767" s="74"/>
      <c r="BH767" s="74"/>
      <c r="BI767" s="74"/>
      <c r="BJ767" s="74"/>
      <c r="BK767" s="74"/>
      <c r="BL767" s="74"/>
      <c r="BM767" s="74"/>
    </row>
    <row r="768" spans="1:65" ht="12.75" customHeight="1">
      <c r="A768" s="4"/>
      <c r="B768" s="4" t="s">
        <v>1550</v>
      </c>
      <c r="C768" s="4"/>
      <c r="D768" s="4"/>
      <c r="E768" s="4"/>
      <c r="F768" s="4"/>
      <c r="G768" s="4"/>
      <c r="H768" s="4"/>
      <c r="I768" s="4"/>
      <c r="J768" s="4"/>
      <c r="K768" s="4"/>
      <c r="L768" s="4"/>
      <c r="M768" s="4"/>
      <c r="N768" s="4"/>
      <c r="O768" s="4"/>
      <c r="P768" s="4"/>
      <c r="Q768" s="4"/>
      <c r="R768" s="4"/>
      <c r="S768" s="4"/>
      <c r="T768" s="4"/>
      <c r="U768" s="4"/>
      <c r="V768" s="4"/>
      <c r="W768" s="4"/>
      <c r="X768" s="4"/>
      <c r="Y768" s="4"/>
      <c r="Z768" s="4"/>
      <c r="AA768" s="6"/>
      <c r="AB768" s="6"/>
      <c r="AC768" s="6"/>
      <c r="AD768" s="6"/>
      <c r="AE768" s="4"/>
      <c r="AF768" s="1263">
        <f>ROUNDDOWN(IF(C759="YES",((1-(AF766/AF767))*2),(1-(AF766/AF767))),2)</f>
        <v>0.47</v>
      </c>
      <c r="AG768" s="849"/>
      <c r="AH768" s="849"/>
      <c r="AI768" s="849"/>
      <c r="AJ768" s="849"/>
      <c r="AK768" s="11"/>
      <c r="AL768" s="11"/>
      <c r="AM768" s="11"/>
      <c r="AN768" s="456"/>
      <c r="AO768" s="74"/>
      <c r="AP768" s="1312">
        <f>Application!AJ1028</f>
        <v>25673308</v>
      </c>
      <c r="AQ768" s="893"/>
      <c r="AR768" s="893"/>
      <c r="AS768" s="74"/>
      <c r="AT768" s="74"/>
      <c r="AU768" s="74"/>
      <c r="AV768" s="74"/>
      <c r="AW768" s="74"/>
      <c r="AX768" s="74"/>
      <c r="AY768" s="74"/>
      <c r="AZ768" s="74"/>
      <c r="BA768" s="74"/>
      <c r="BB768" s="74"/>
      <c r="BC768" s="74"/>
      <c r="BD768" s="74"/>
      <c r="BE768" s="74"/>
      <c r="BF768" s="74"/>
      <c r="BG768" s="74"/>
      <c r="BH768" s="74"/>
      <c r="BI768" s="74"/>
      <c r="BJ768" s="74"/>
      <c r="BK768" s="74"/>
      <c r="BL768" s="74"/>
      <c r="BM768" s="74"/>
    </row>
    <row r="769" spans="1:65"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6"/>
      <c r="AB769" s="6"/>
      <c r="AC769" s="6"/>
      <c r="AD769" s="6"/>
      <c r="AE769" s="4"/>
      <c r="AF769" s="492"/>
      <c r="AG769" s="492"/>
      <c r="AH769" s="492"/>
      <c r="AI769" s="492"/>
      <c r="AJ769" s="492"/>
      <c r="AK769" s="11"/>
      <c r="AL769" s="11"/>
      <c r="AM769" s="11"/>
      <c r="AN769" s="456"/>
      <c r="AO769" s="74"/>
      <c r="AP769" s="1313">
        <f>IF(((AP767+AP768)/AP765)&gt;0.8,0.8,((AP767+AP768)/AP765))</f>
        <v>0.8</v>
      </c>
      <c r="AQ769" s="883"/>
      <c r="AR769" s="883"/>
      <c r="AS769" s="74"/>
      <c r="AT769" s="74"/>
      <c r="AU769" s="74"/>
      <c r="AV769" s="74"/>
      <c r="AW769" s="74"/>
      <c r="AX769" s="74"/>
      <c r="AY769" s="74"/>
      <c r="AZ769" s="74"/>
      <c r="BA769" s="74"/>
      <c r="BB769" s="74"/>
      <c r="BC769" s="74"/>
      <c r="BD769" s="74"/>
      <c r="BE769" s="74"/>
      <c r="BF769" s="74"/>
      <c r="BG769" s="74"/>
      <c r="BH769" s="74"/>
      <c r="BI769" s="74"/>
      <c r="BJ769" s="74"/>
      <c r="BK769" s="74"/>
      <c r="BL769" s="74"/>
      <c r="BM769" s="74"/>
    </row>
    <row r="770" spans="1:65" ht="12.75" customHeight="1">
      <c r="A770" s="4"/>
      <c r="B770" s="1317" t="s">
        <v>2315</v>
      </c>
      <c r="C770" s="1255"/>
      <c r="D770" s="1255"/>
      <c r="E770" s="1255"/>
      <c r="F770" s="1255"/>
      <c r="G770" s="1255"/>
      <c r="H770" s="1255"/>
      <c r="I770" s="1255"/>
      <c r="J770" s="1255"/>
      <c r="K770" s="1255"/>
      <c r="L770" s="1255"/>
      <c r="M770" s="1255"/>
      <c r="N770" s="1255"/>
      <c r="O770" s="1255"/>
      <c r="P770" s="1255"/>
      <c r="Q770" s="1255"/>
      <c r="R770" s="1255"/>
      <c r="S770" s="1255"/>
      <c r="T770" s="1255"/>
      <c r="U770" s="1255"/>
      <c r="V770" s="1255"/>
      <c r="W770" s="1255"/>
      <c r="X770" s="1255"/>
      <c r="Y770" s="1255"/>
      <c r="Z770" s="1255"/>
      <c r="AA770" s="1255"/>
      <c r="AB770" s="1255"/>
      <c r="AC770" s="1255"/>
      <c r="AD770" s="1255"/>
      <c r="AE770" s="1255"/>
      <c r="AF770" s="1255"/>
      <c r="AG770" s="1255"/>
      <c r="AH770" s="1255"/>
      <c r="AI770" s="1255"/>
      <c r="AJ770" s="1290"/>
      <c r="AK770" s="11"/>
      <c r="AL770" s="11"/>
      <c r="AM770" s="11"/>
      <c r="AN770" s="456"/>
      <c r="AO770" s="74"/>
      <c r="AP770" s="74"/>
      <c r="AQ770" s="74"/>
      <c r="AR770" s="74"/>
      <c r="AS770" s="74"/>
      <c r="AT770" s="74"/>
      <c r="AU770" s="74"/>
      <c r="AV770" s="74"/>
      <c r="AW770" s="74"/>
      <c r="AX770" s="74"/>
      <c r="AY770" s="74"/>
      <c r="AZ770" s="74"/>
      <c r="BA770" s="74"/>
      <c r="BB770" s="74"/>
      <c r="BC770" s="74"/>
      <c r="BD770" s="74"/>
      <c r="BE770" s="74"/>
      <c r="BF770" s="74"/>
      <c r="BG770" s="74"/>
      <c r="BH770" s="74"/>
      <c r="BI770" s="74"/>
      <c r="BJ770" s="74"/>
      <c r="BK770" s="74"/>
      <c r="BL770" s="74"/>
      <c r="BM770" s="74"/>
    </row>
    <row r="771" spans="1:65" ht="12.75" customHeight="1">
      <c r="A771" s="4"/>
      <c r="B771" s="1291"/>
      <c r="C771" s="832"/>
      <c r="D771" s="832"/>
      <c r="E771" s="832"/>
      <c r="F771" s="832"/>
      <c r="G771" s="832"/>
      <c r="H771" s="832"/>
      <c r="I771" s="832"/>
      <c r="J771" s="832"/>
      <c r="K771" s="832"/>
      <c r="L771" s="832"/>
      <c r="M771" s="832"/>
      <c r="N771" s="832"/>
      <c r="O771" s="832"/>
      <c r="P771" s="832"/>
      <c r="Q771" s="832"/>
      <c r="R771" s="832"/>
      <c r="S771" s="832"/>
      <c r="T771" s="832"/>
      <c r="U771" s="832"/>
      <c r="V771" s="832"/>
      <c r="W771" s="832"/>
      <c r="X771" s="832"/>
      <c r="Y771" s="832"/>
      <c r="Z771" s="832"/>
      <c r="AA771" s="832"/>
      <c r="AB771" s="832"/>
      <c r="AC771" s="832"/>
      <c r="AD771" s="832"/>
      <c r="AE771" s="832"/>
      <c r="AF771" s="832"/>
      <c r="AG771" s="832"/>
      <c r="AH771" s="832"/>
      <c r="AI771" s="832"/>
      <c r="AJ771" s="1257"/>
      <c r="AK771" s="11"/>
      <c r="AL771" s="11"/>
      <c r="AM771" s="11"/>
      <c r="AN771" s="456"/>
      <c r="AO771" s="74"/>
      <c r="AP771" s="1310">
        <f>AP772-AP767-AP768</f>
        <v>34325842</v>
      </c>
      <c r="AQ771" s="832"/>
      <c r="AR771" s="832"/>
      <c r="AS771" s="74"/>
      <c r="AT771" s="74"/>
      <c r="AU771" s="74"/>
      <c r="AV771" s="74"/>
      <c r="AW771" s="74"/>
      <c r="AX771" s="74"/>
      <c r="AY771" s="74"/>
      <c r="AZ771" s="74"/>
      <c r="BA771" s="74"/>
      <c r="BB771" s="74"/>
      <c r="BC771" s="74"/>
      <c r="BD771" s="74"/>
      <c r="BE771" s="74"/>
      <c r="BF771" s="74"/>
      <c r="BG771" s="74"/>
      <c r="BH771" s="74"/>
      <c r="BI771" s="74"/>
      <c r="BJ771" s="74"/>
      <c r="BK771" s="74"/>
      <c r="BL771" s="74"/>
      <c r="BM771" s="74"/>
    </row>
    <row r="772" spans="1:65" ht="12.75" customHeight="1">
      <c r="A772" s="4"/>
      <c r="B772" s="1300"/>
      <c r="C772" s="1301"/>
      <c r="D772" s="1301"/>
      <c r="E772" s="1301"/>
      <c r="F772" s="1301"/>
      <c r="G772" s="1301"/>
      <c r="H772" s="1301"/>
      <c r="I772" s="1301"/>
      <c r="J772" s="1301"/>
      <c r="K772" s="1301"/>
      <c r="L772" s="1301"/>
      <c r="M772" s="1301"/>
      <c r="N772" s="1301"/>
      <c r="O772" s="1301"/>
      <c r="P772" s="1301"/>
      <c r="Q772" s="1301"/>
      <c r="R772" s="1301"/>
      <c r="S772" s="1301"/>
      <c r="T772" s="1301"/>
      <c r="U772" s="1301"/>
      <c r="V772" s="1301"/>
      <c r="W772" s="1301"/>
      <c r="X772" s="1301"/>
      <c r="Y772" s="1301"/>
      <c r="Z772" s="1301"/>
      <c r="AA772" s="1301"/>
      <c r="AB772" s="1301"/>
      <c r="AC772" s="1301"/>
      <c r="AD772" s="1301"/>
      <c r="AE772" s="1301"/>
      <c r="AF772" s="1301"/>
      <c r="AG772" s="1301"/>
      <c r="AH772" s="1301"/>
      <c r="AI772" s="1301"/>
      <c r="AJ772" s="1302"/>
      <c r="AK772" s="11"/>
      <c r="AL772" s="11"/>
      <c r="AM772" s="11"/>
      <c r="AN772" s="456"/>
      <c r="AO772" s="74"/>
      <c r="AP772" s="1310">
        <f>Application!AJ1032</f>
        <v>59999150</v>
      </c>
      <c r="AQ772" s="832"/>
      <c r="AR772" s="832"/>
      <c r="AS772" s="74"/>
      <c r="AT772" s="74"/>
      <c r="AU772" s="74"/>
      <c r="AV772" s="74"/>
      <c r="AW772" s="74"/>
      <c r="AX772" s="74"/>
      <c r="AY772" s="74"/>
      <c r="AZ772" s="74"/>
      <c r="BA772" s="74"/>
      <c r="BB772" s="74"/>
      <c r="BC772" s="74"/>
      <c r="BD772" s="74"/>
      <c r="BE772" s="74"/>
      <c r="BF772" s="74"/>
      <c r="BG772" s="74"/>
      <c r="BH772" s="74"/>
      <c r="BI772" s="74"/>
      <c r="BJ772" s="74"/>
      <c r="BK772" s="74"/>
      <c r="BL772" s="74"/>
      <c r="BM772" s="74"/>
    </row>
    <row r="773" spans="1:65" ht="12.75" customHeight="1">
      <c r="A773" s="74"/>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c r="AB773" s="71"/>
      <c r="AC773" s="35"/>
      <c r="AD773" s="71"/>
      <c r="AE773" s="74"/>
      <c r="AF773" s="74"/>
      <c r="AG773" s="74"/>
      <c r="AH773" s="74"/>
      <c r="AI773" s="91"/>
      <c r="AJ773" s="91"/>
      <c r="AK773" s="11"/>
      <c r="AL773" s="11"/>
      <c r="AM773" s="11"/>
      <c r="AN773" s="456"/>
      <c r="AO773" s="74"/>
      <c r="AP773" s="74"/>
      <c r="AQ773" s="74"/>
      <c r="AR773" s="74"/>
      <c r="AS773" s="74"/>
      <c r="AT773" s="74"/>
      <c r="AU773" s="74"/>
      <c r="AV773" s="74"/>
      <c r="AW773" s="74"/>
      <c r="AX773" s="74"/>
      <c r="AY773" s="74"/>
      <c r="AZ773" s="74"/>
      <c r="BA773" s="74"/>
      <c r="BB773" s="74"/>
      <c r="BC773" s="74"/>
      <c r="BD773" s="74"/>
      <c r="BE773" s="74"/>
      <c r="BF773" s="74"/>
      <c r="BG773" s="74"/>
      <c r="BH773" s="74"/>
      <c r="BI773" s="74"/>
      <c r="BJ773" s="74"/>
      <c r="BK773" s="74"/>
      <c r="BL773" s="74"/>
      <c r="BM773" s="74"/>
    </row>
    <row r="774" spans="1:65"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204"/>
      <c r="AI774" s="201"/>
      <c r="AJ774" s="201" t="s">
        <v>2316</v>
      </c>
      <c r="AK774" s="1318">
        <f>IF(AF768=0,0,IF((AF768*100)&gt;12,12,(AF768*100)))</f>
        <v>12</v>
      </c>
      <c r="AL774" s="849"/>
      <c r="AM774" s="881"/>
      <c r="AN774" s="456"/>
      <c r="AO774" s="74"/>
      <c r="AP774" s="1319">
        <f>AP771+(AP765*AP769)</f>
        <v>54864488.400000006</v>
      </c>
      <c r="AQ774" s="849"/>
      <c r="AR774" s="881"/>
      <c r="AS774" s="74"/>
      <c r="AT774" s="74"/>
      <c r="AU774" s="74"/>
      <c r="AV774" s="74"/>
      <c r="AW774" s="74"/>
      <c r="AX774" s="74"/>
      <c r="AY774" s="74"/>
      <c r="AZ774" s="74"/>
      <c r="BA774" s="74"/>
      <c r="BB774" s="74"/>
      <c r="BC774" s="74"/>
      <c r="BD774" s="74"/>
      <c r="BE774" s="74"/>
      <c r="BF774" s="74"/>
      <c r="BG774" s="74"/>
      <c r="BH774" s="74"/>
      <c r="BI774" s="74"/>
      <c r="BJ774" s="74"/>
      <c r="BK774" s="74"/>
      <c r="BL774" s="74"/>
      <c r="BM774" s="74"/>
    </row>
    <row r="775" spans="1:65" ht="12.75" customHeight="1">
      <c r="A775" s="74"/>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c r="AB775" s="71"/>
      <c r="AC775" s="35"/>
      <c r="AD775" s="71"/>
      <c r="AE775" s="74"/>
      <c r="AF775" s="74"/>
      <c r="AG775" s="74"/>
      <c r="AH775" s="74"/>
      <c r="AI775" s="91"/>
      <c r="AJ775" s="91"/>
      <c r="AK775" s="11"/>
      <c r="AL775" s="11"/>
      <c r="AM775" s="11"/>
      <c r="AN775" s="456"/>
      <c r="AO775" s="74"/>
      <c r="AP775" s="74"/>
      <c r="AQ775" s="74"/>
      <c r="AR775" s="74"/>
      <c r="AS775" s="74"/>
      <c r="AT775" s="74"/>
      <c r="AU775" s="74"/>
      <c r="AV775" s="74"/>
      <c r="AW775" s="74"/>
      <c r="AX775" s="74"/>
      <c r="AY775" s="74"/>
      <c r="AZ775" s="74"/>
      <c r="BA775" s="74"/>
      <c r="BB775" s="74"/>
      <c r="BC775" s="74"/>
      <c r="BD775" s="74"/>
      <c r="BE775" s="74"/>
      <c r="BF775" s="74"/>
      <c r="BG775" s="74"/>
      <c r="BH775" s="74"/>
      <c r="BI775" s="74"/>
      <c r="BJ775" s="74"/>
      <c r="BK775" s="74"/>
      <c r="BL775" s="74"/>
      <c r="BM775" s="74"/>
    </row>
    <row r="776" spans="1:65" ht="12.75" customHeight="1">
      <c r="A776" s="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397"/>
      <c r="AO776" s="84"/>
      <c r="AP776" s="4"/>
      <c r="AQ776" s="4"/>
      <c r="AR776" s="4"/>
      <c r="AS776" s="4"/>
      <c r="AT776" s="4"/>
      <c r="AU776" s="4"/>
      <c r="AV776" s="4"/>
      <c r="AW776" s="4"/>
      <c r="AX776" s="4"/>
      <c r="AY776" s="4"/>
      <c r="AZ776" s="4"/>
      <c r="BA776" s="4"/>
      <c r="BB776" s="4"/>
      <c r="BC776" s="4"/>
      <c r="BD776" s="86"/>
      <c r="BE776" s="86"/>
      <c r="BF776" s="86"/>
      <c r="BG776" s="86"/>
      <c r="BH776" s="86"/>
      <c r="BI776" s="4"/>
      <c r="BJ776" s="4"/>
      <c r="BK776" s="4"/>
      <c r="BL776" s="4"/>
      <c r="BM776" s="4"/>
    </row>
    <row r="777" spans="1:65" ht="12.75" customHeight="1">
      <c r="A777" s="1326" t="s">
        <v>2317</v>
      </c>
      <c r="B777" s="883"/>
      <c r="C777" s="883"/>
      <c r="D777" s="883"/>
      <c r="E777" s="883"/>
      <c r="F777" s="883"/>
      <c r="G777" s="883"/>
      <c r="H777" s="883"/>
      <c r="I777" s="883"/>
      <c r="J777" s="883"/>
      <c r="K777" s="883"/>
      <c r="L777" s="883"/>
      <c r="M777" s="883"/>
      <c r="N777" s="883"/>
      <c r="O777" s="883"/>
      <c r="P777" s="883"/>
      <c r="Q777" s="883"/>
      <c r="R777" s="883"/>
      <c r="S777" s="883"/>
      <c r="T777" s="883"/>
      <c r="U777" s="883"/>
      <c r="V777" s="883"/>
      <c r="W777" s="883"/>
      <c r="X777" s="883"/>
      <c r="Y777" s="883"/>
      <c r="Z777" s="883"/>
      <c r="AA777" s="883"/>
      <c r="AB777" s="883"/>
      <c r="AC777" s="883"/>
      <c r="AD777" s="883"/>
      <c r="AE777" s="883"/>
      <c r="AF777" s="883"/>
      <c r="AG777" s="883"/>
      <c r="AH777" s="883"/>
      <c r="AI777" s="883"/>
      <c r="AJ777" s="883"/>
      <c r="AK777" s="883"/>
      <c r="AL777" s="883"/>
      <c r="AM777" s="963"/>
      <c r="AN777" s="397"/>
      <c r="AO777" s="84"/>
      <c r="AP777" s="4"/>
      <c r="AQ777" s="4"/>
      <c r="AR777" s="4"/>
      <c r="AS777" s="4"/>
      <c r="AT777" s="4"/>
      <c r="AU777" s="4"/>
      <c r="AV777" s="4"/>
      <c r="AW777" s="4"/>
      <c r="AX777" s="4"/>
      <c r="AY777" s="4"/>
      <c r="AZ777" s="4"/>
      <c r="BA777" s="4"/>
      <c r="BB777" s="4"/>
      <c r="BC777" s="4"/>
      <c r="BD777" s="86"/>
      <c r="BE777" s="86"/>
      <c r="BF777" s="86"/>
      <c r="BG777" s="86"/>
      <c r="BH777" s="86"/>
      <c r="BI777" s="4"/>
      <c r="BJ777" s="4"/>
      <c r="BK777" s="4"/>
      <c r="BL777" s="4"/>
      <c r="BM777" s="4"/>
    </row>
    <row r="778" spans="1:65" ht="12.75" customHeight="1">
      <c r="A778" s="842"/>
      <c r="B778" s="843"/>
      <c r="C778" s="843"/>
      <c r="D778" s="843"/>
      <c r="E778" s="843"/>
      <c r="F778" s="843"/>
      <c r="G778" s="843"/>
      <c r="H778" s="843"/>
      <c r="I778" s="843"/>
      <c r="J778" s="843"/>
      <c r="K778" s="843"/>
      <c r="L778" s="843"/>
      <c r="M778" s="843"/>
      <c r="N778" s="843"/>
      <c r="O778" s="843"/>
      <c r="P778" s="843"/>
      <c r="Q778" s="843"/>
      <c r="R778" s="843"/>
      <c r="S778" s="843"/>
      <c r="T778" s="843"/>
      <c r="U778" s="843"/>
      <c r="V778" s="843"/>
      <c r="W778" s="843"/>
      <c r="X778" s="843"/>
      <c r="Y778" s="843"/>
      <c r="Z778" s="843"/>
      <c r="AA778" s="843"/>
      <c r="AB778" s="843"/>
      <c r="AC778" s="843"/>
      <c r="AD778" s="843"/>
      <c r="AE778" s="843"/>
      <c r="AF778" s="843"/>
      <c r="AG778" s="843"/>
      <c r="AH778" s="843"/>
      <c r="AI778" s="843"/>
      <c r="AJ778" s="843"/>
      <c r="AK778" s="843"/>
      <c r="AL778" s="843"/>
      <c r="AM778" s="844"/>
      <c r="AN778" s="397"/>
      <c r="AO778" s="222"/>
      <c r="AP778" s="222"/>
      <c r="AQ778" s="222"/>
      <c r="AR778" s="4"/>
      <c r="AS778" s="4"/>
      <c r="AT778" s="4"/>
      <c r="AU778" s="4"/>
      <c r="AV778" s="4"/>
      <c r="AW778" s="4"/>
      <c r="AX778" s="4"/>
      <c r="AY778" s="4"/>
      <c r="AZ778" s="4"/>
      <c r="BA778" s="4"/>
      <c r="BB778" s="4"/>
      <c r="BC778" s="4"/>
      <c r="BD778" s="86"/>
      <c r="BE778" s="86"/>
      <c r="BF778" s="86"/>
      <c r="BG778" s="86"/>
      <c r="BH778" s="86"/>
      <c r="BI778" s="4"/>
      <c r="BJ778" s="4"/>
      <c r="BK778" s="4"/>
      <c r="BL778" s="4"/>
      <c r="BM778" s="4"/>
    </row>
    <row r="779" spans="1:65" ht="12.75" customHeight="1">
      <c r="A779" s="74"/>
      <c r="B779" s="417"/>
      <c r="C779" s="7"/>
      <c r="D779" s="7"/>
      <c r="E779" s="7"/>
      <c r="F779" s="7"/>
      <c r="G779" s="7"/>
      <c r="H779" s="7"/>
      <c r="I779" s="418"/>
      <c r="J779" s="418"/>
      <c r="K779" s="418"/>
      <c r="L779" s="418"/>
      <c r="M779" s="418"/>
      <c r="N779" s="418"/>
      <c r="O779" s="418"/>
      <c r="P779" s="418"/>
      <c r="Q779" s="418"/>
      <c r="R779" s="4"/>
      <c r="S779" s="3"/>
      <c r="T779" s="3"/>
      <c r="U779" s="3"/>
      <c r="V779" s="3"/>
      <c r="W779" s="3"/>
      <c r="X779" s="3"/>
      <c r="Y779" s="3"/>
      <c r="Z779" s="3"/>
      <c r="AA779" s="3"/>
      <c r="AB779" s="3"/>
      <c r="AC779" s="3"/>
      <c r="AD779" s="3"/>
      <c r="AE779" s="3"/>
      <c r="AF779" s="4"/>
      <c r="AG779" s="3"/>
      <c r="AH779" s="3"/>
      <c r="AI779" s="3"/>
      <c r="AJ779" s="3"/>
      <c r="AK779" s="74"/>
      <c r="AL779" s="74"/>
      <c r="AM779" s="79"/>
      <c r="AN779" s="397"/>
      <c r="AO779" s="222"/>
      <c r="AP779" s="222"/>
      <c r="AQ779" s="222"/>
      <c r="AR779" s="4"/>
      <c r="AS779" s="4"/>
      <c r="AT779" s="4"/>
      <c r="AU779" s="4"/>
      <c r="AV779" s="4"/>
      <c r="AW779" s="4"/>
      <c r="AX779" s="4"/>
      <c r="AY779" s="4"/>
      <c r="AZ779" s="4"/>
      <c r="BA779" s="4"/>
      <c r="BB779" s="4"/>
      <c r="BC779" s="4"/>
      <c r="BD779" s="86"/>
      <c r="BE779" s="86"/>
      <c r="BF779" s="86"/>
      <c r="BG779" s="86"/>
      <c r="BH779" s="86"/>
      <c r="BI779" s="4"/>
      <c r="BJ779" s="4"/>
      <c r="BK779" s="4"/>
      <c r="BL779" s="4"/>
      <c r="BM779" s="4"/>
    </row>
    <row r="780" spans="1:65" ht="12.75" customHeight="1">
      <c r="A780" s="867"/>
      <c r="B780" s="832"/>
      <c r="C780" s="832"/>
      <c r="D780" s="832"/>
      <c r="E780" s="832"/>
      <c r="F780" s="832"/>
      <c r="G780" s="832"/>
      <c r="H780" s="832"/>
      <c r="I780" s="832"/>
      <c r="J780" s="832"/>
      <c r="K780" s="832"/>
      <c r="L780" s="832"/>
      <c r="M780" s="832"/>
      <c r="N780" s="832"/>
      <c r="O780" s="832"/>
      <c r="P780" s="832"/>
      <c r="Q780" s="832"/>
      <c r="R780" s="832"/>
      <c r="S780" s="832"/>
      <c r="T780" s="832"/>
      <c r="U780" s="832"/>
      <c r="V780" s="832"/>
      <c r="W780" s="832"/>
      <c r="X780" s="832"/>
      <c r="Y780" s="832"/>
      <c r="Z780" s="832"/>
      <c r="AA780" s="832"/>
      <c r="AB780" s="832"/>
      <c r="AC780" s="832"/>
      <c r="AD780" s="832"/>
      <c r="AE780" s="832"/>
      <c r="AF780" s="832"/>
      <c r="AG780" s="832"/>
      <c r="AH780" s="832"/>
      <c r="AI780" s="832"/>
      <c r="AJ780" s="832"/>
      <c r="AK780" s="832"/>
      <c r="AL780" s="832"/>
      <c r="AM780" s="832"/>
      <c r="AN780" s="397"/>
      <c r="AO780" s="84"/>
      <c r="AP780" s="222"/>
      <c r="AQ780" s="222"/>
      <c r="AR780" s="4"/>
      <c r="AS780" s="4"/>
      <c r="AT780" s="4"/>
      <c r="AU780" s="4"/>
      <c r="AV780" s="4"/>
      <c r="AW780" s="4"/>
      <c r="AX780" s="4"/>
      <c r="AY780" s="4"/>
      <c r="AZ780" s="4"/>
      <c r="BA780" s="4"/>
      <c r="BB780" s="4"/>
      <c r="BC780" s="4"/>
      <c r="BD780" s="86"/>
      <c r="BE780" s="86"/>
      <c r="BF780" s="86"/>
      <c r="BG780" s="86"/>
      <c r="BH780" s="86"/>
      <c r="BI780" s="4"/>
      <c r="BJ780" s="4"/>
      <c r="BK780" s="4"/>
      <c r="BL780" s="4"/>
      <c r="BM780" s="4"/>
    </row>
    <row r="781" spans="1:65" ht="12.75" customHeight="1">
      <c r="A781" s="867"/>
      <c r="B781" s="832"/>
      <c r="C781" s="832"/>
      <c r="D781" s="832"/>
      <c r="E781" s="832"/>
      <c r="F781" s="832"/>
      <c r="G781" s="832"/>
      <c r="H781" s="832"/>
      <c r="I781" s="832"/>
      <c r="J781" s="832"/>
      <c r="K781" s="832"/>
      <c r="L781" s="832"/>
      <c r="M781" s="832"/>
      <c r="N781" s="832"/>
      <c r="O781" s="832"/>
      <c r="P781" s="832"/>
      <c r="Q781" s="832"/>
      <c r="R781" s="832"/>
      <c r="S781" s="832"/>
      <c r="T781" s="832"/>
      <c r="U781" s="832"/>
      <c r="V781" s="832"/>
      <c r="W781" s="832"/>
      <c r="X781" s="832"/>
      <c r="Y781" s="832"/>
      <c r="Z781" s="832"/>
      <c r="AA781" s="832"/>
      <c r="AB781" s="832"/>
      <c r="AC781" s="832"/>
      <c r="AD781" s="832"/>
      <c r="AE781" s="832"/>
      <c r="AF781" s="832"/>
      <c r="AG781" s="832"/>
      <c r="AH781" s="832"/>
      <c r="AI781" s="832"/>
      <c r="AJ781" s="832"/>
      <c r="AK781" s="832"/>
      <c r="AL781" s="832"/>
      <c r="AM781" s="832"/>
      <c r="AN781" s="397"/>
      <c r="AO781" s="222"/>
      <c r="AP781" s="4"/>
      <c r="AQ781" s="222"/>
      <c r="AR781" s="4"/>
      <c r="AS781" s="4"/>
      <c r="AT781" s="4"/>
      <c r="AU781" s="4"/>
      <c r="AV781" s="4"/>
      <c r="AW781" s="4"/>
      <c r="AX781" s="4"/>
      <c r="AY781" s="4"/>
      <c r="AZ781" s="4"/>
      <c r="BA781" s="4"/>
      <c r="BB781" s="4"/>
      <c r="BC781" s="4"/>
      <c r="BD781" s="86"/>
      <c r="BE781" s="86"/>
      <c r="BF781" s="86"/>
      <c r="BG781" s="86"/>
      <c r="BH781" s="86"/>
      <c r="BI781" s="4"/>
      <c r="BJ781" s="4"/>
      <c r="BK781" s="4"/>
      <c r="BL781" s="4"/>
      <c r="BM781" s="4"/>
    </row>
    <row r="782" spans="1:65" ht="12.75" customHeight="1">
      <c r="A782" s="664"/>
      <c r="B782" s="529"/>
      <c r="C782" s="529"/>
      <c r="D782" s="529"/>
      <c r="E782" s="529"/>
      <c r="F782" s="529"/>
      <c r="G782" s="529"/>
      <c r="H782" s="529"/>
      <c r="I782" s="529"/>
      <c r="J782" s="529"/>
      <c r="K782" s="529"/>
      <c r="L782" s="529"/>
      <c r="M782" s="529"/>
      <c r="N782" s="529"/>
      <c r="O782" s="529"/>
      <c r="P782" s="529"/>
      <c r="Q782" s="529"/>
      <c r="R782" s="529"/>
      <c r="S782" s="531"/>
      <c r="T782" s="913" t="s">
        <v>2318</v>
      </c>
      <c r="U782" s="883"/>
      <c r="V782" s="883"/>
      <c r="W782" s="883"/>
      <c r="X782" s="883"/>
      <c r="Y782" s="884"/>
      <c r="Z782" s="913" t="s">
        <v>2319</v>
      </c>
      <c r="AA782" s="883"/>
      <c r="AB782" s="883"/>
      <c r="AC782" s="883"/>
      <c r="AD782" s="883"/>
      <c r="AE782" s="884"/>
      <c r="AF782" s="913" t="s">
        <v>2320</v>
      </c>
      <c r="AG782" s="883"/>
      <c r="AH782" s="883"/>
      <c r="AI782" s="883"/>
      <c r="AJ782" s="883"/>
      <c r="AK782" s="884"/>
      <c r="AL782" s="665"/>
      <c r="AM782" s="504"/>
      <c r="AN782" s="397"/>
      <c r="AO782" s="222"/>
      <c r="AP782" s="222"/>
      <c r="AQ782" s="222"/>
      <c r="AR782" s="4"/>
      <c r="AS782" s="4"/>
      <c r="AT782" s="4"/>
      <c r="AU782" s="4"/>
      <c r="AV782" s="4"/>
      <c r="AW782" s="4"/>
      <c r="AX782" s="4"/>
      <c r="AY782" s="4"/>
      <c r="AZ782" s="4"/>
      <c r="BA782" s="4"/>
      <c r="BB782" s="4"/>
      <c r="BC782" s="4"/>
      <c r="BD782" s="86"/>
      <c r="BE782" s="86"/>
      <c r="BF782" s="86"/>
      <c r="BG782" s="86"/>
      <c r="BH782" s="86"/>
      <c r="BI782" s="4"/>
      <c r="BJ782" s="4"/>
      <c r="BK782" s="4"/>
      <c r="BL782" s="4"/>
      <c r="BM782" s="4"/>
    </row>
    <row r="783" spans="1:65" ht="12.75" customHeight="1">
      <c r="A783" s="666"/>
      <c r="B783" s="562"/>
      <c r="C783" s="562"/>
      <c r="D783" s="562"/>
      <c r="E783" s="562"/>
      <c r="F783" s="562"/>
      <c r="G783" s="562"/>
      <c r="H783" s="562"/>
      <c r="I783" s="562"/>
      <c r="J783" s="562"/>
      <c r="K783" s="562"/>
      <c r="L783" s="562"/>
      <c r="M783" s="562"/>
      <c r="N783" s="562"/>
      <c r="O783" s="562"/>
      <c r="P783" s="562"/>
      <c r="Q783" s="562"/>
      <c r="R783" s="562"/>
      <c r="S783" s="573"/>
      <c r="T783" s="914"/>
      <c r="U783" s="893"/>
      <c r="V783" s="893"/>
      <c r="W783" s="893"/>
      <c r="X783" s="893"/>
      <c r="Y783" s="915"/>
      <c r="Z783" s="914"/>
      <c r="AA783" s="893"/>
      <c r="AB783" s="893"/>
      <c r="AC783" s="893"/>
      <c r="AD783" s="893"/>
      <c r="AE783" s="915"/>
      <c r="AF783" s="914"/>
      <c r="AG783" s="893"/>
      <c r="AH783" s="893"/>
      <c r="AI783" s="893"/>
      <c r="AJ783" s="893"/>
      <c r="AK783" s="915"/>
      <c r="AL783" s="665"/>
      <c r="AM783" s="504"/>
      <c r="AN783" s="397"/>
      <c r="AO783" s="222"/>
      <c r="AP783" s="222"/>
      <c r="AQ783" s="222"/>
      <c r="AR783" s="4"/>
      <c r="AS783" s="4"/>
      <c r="AT783" s="4"/>
      <c r="AU783" s="4"/>
      <c r="AV783" s="4"/>
      <c r="AW783" s="4"/>
      <c r="AX783" s="4"/>
      <c r="AY783" s="4"/>
      <c r="AZ783" s="4"/>
      <c r="BA783" s="4"/>
      <c r="BB783" s="4"/>
      <c r="BC783" s="4"/>
      <c r="BD783" s="86"/>
      <c r="BE783" s="86"/>
      <c r="BF783" s="86"/>
      <c r="BG783" s="86"/>
      <c r="BH783" s="86"/>
      <c r="BI783" s="4"/>
      <c r="BJ783" s="4"/>
      <c r="BK783" s="4"/>
      <c r="BL783" s="4"/>
      <c r="BM783" s="4"/>
    </row>
    <row r="784" spans="1:65" ht="12.75" customHeight="1">
      <c r="A784" s="666" t="s">
        <v>52</v>
      </c>
      <c r="B784" s="848" t="s">
        <v>1898</v>
      </c>
      <c r="C784" s="849"/>
      <c r="D784" s="849"/>
      <c r="E784" s="849"/>
      <c r="F784" s="849"/>
      <c r="G784" s="849"/>
      <c r="H784" s="849"/>
      <c r="I784" s="849"/>
      <c r="J784" s="849"/>
      <c r="K784" s="849"/>
      <c r="L784" s="849"/>
      <c r="M784" s="849"/>
      <c r="N784" s="849"/>
      <c r="O784" s="849"/>
      <c r="P784" s="849"/>
      <c r="Q784" s="849"/>
      <c r="R784" s="849"/>
      <c r="S784" s="881"/>
      <c r="T784" s="1325">
        <f>AK51</f>
        <v>0</v>
      </c>
      <c r="U784" s="849"/>
      <c r="V784" s="849"/>
      <c r="W784" s="849"/>
      <c r="X784" s="849"/>
      <c r="Y784" s="881"/>
      <c r="Z784" s="1004">
        <v>20</v>
      </c>
      <c r="AA784" s="849"/>
      <c r="AB784" s="849"/>
      <c r="AC784" s="849"/>
      <c r="AD784" s="849"/>
      <c r="AE784" s="881"/>
      <c r="AF784" s="1323">
        <f t="shared" ref="AF784:AF788" si="2">IF(T784&gt;Z784,Z784,T784)</f>
        <v>0</v>
      </c>
      <c r="AG784" s="849"/>
      <c r="AH784" s="849"/>
      <c r="AI784" s="849"/>
      <c r="AJ784" s="849"/>
      <c r="AK784" s="881"/>
      <c r="AL784" s="665"/>
      <c r="AM784" s="504"/>
      <c r="AN784" s="397"/>
      <c r="AO784" s="222"/>
      <c r="AP784" s="222"/>
      <c r="AQ784" s="222"/>
      <c r="AR784" s="4"/>
      <c r="AS784" s="4"/>
      <c r="AT784" s="4"/>
      <c r="AU784" s="4"/>
      <c r="AV784" s="4"/>
      <c r="AW784" s="4"/>
      <c r="AX784" s="4"/>
      <c r="AY784" s="4"/>
      <c r="AZ784" s="4"/>
      <c r="BA784" s="4"/>
      <c r="BB784" s="4"/>
      <c r="BC784" s="4"/>
      <c r="BD784" s="86"/>
      <c r="BE784" s="86"/>
      <c r="BF784" s="86"/>
      <c r="BG784" s="86"/>
      <c r="BH784" s="86"/>
      <c r="BI784" s="4"/>
      <c r="BJ784" s="4"/>
      <c r="BK784" s="4"/>
      <c r="BL784" s="4"/>
      <c r="BM784" s="4"/>
    </row>
    <row r="785" spans="1:65" ht="12.75" customHeight="1">
      <c r="A785" s="666" t="s">
        <v>2286</v>
      </c>
      <c r="B785" s="848" t="s">
        <v>720</v>
      </c>
      <c r="C785" s="849"/>
      <c r="D785" s="849"/>
      <c r="E785" s="849"/>
      <c r="F785" s="849"/>
      <c r="G785" s="849"/>
      <c r="H785" s="849"/>
      <c r="I785" s="849"/>
      <c r="J785" s="849"/>
      <c r="K785" s="849"/>
      <c r="L785" s="849"/>
      <c r="M785" s="849"/>
      <c r="N785" s="849"/>
      <c r="O785" s="849"/>
      <c r="P785" s="849"/>
      <c r="Q785" s="849"/>
      <c r="R785" s="849"/>
      <c r="S785" s="881"/>
      <c r="T785" s="1325">
        <f>AK72</f>
        <v>10</v>
      </c>
      <c r="U785" s="849"/>
      <c r="V785" s="849"/>
      <c r="W785" s="849"/>
      <c r="X785" s="849"/>
      <c r="Y785" s="881"/>
      <c r="Z785" s="1004">
        <v>10</v>
      </c>
      <c r="AA785" s="849"/>
      <c r="AB785" s="849"/>
      <c r="AC785" s="849"/>
      <c r="AD785" s="849"/>
      <c r="AE785" s="881"/>
      <c r="AF785" s="1323">
        <f t="shared" si="2"/>
        <v>10</v>
      </c>
      <c r="AG785" s="849"/>
      <c r="AH785" s="849"/>
      <c r="AI785" s="849"/>
      <c r="AJ785" s="849"/>
      <c r="AK785" s="881"/>
      <c r="AL785" s="665"/>
      <c r="AM785" s="504"/>
      <c r="AN785" s="397"/>
      <c r="AO785" s="222"/>
      <c r="AP785" s="222"/>
      <c r="AQ785" s="222"/>
      <c r="AR785" s="4"/>
      <c r="AS785" s="4"/>
      <c r="AT785" s="4"/>
      <c r="AU785" s="4"/>
      <c r="AV785" s="4"/>
      <c r="AW785" s="4"/>
      <c r="AX785" s="4"/>
      <c r="AY785" s="4"/>
      <c r="AZ785" s="4"/>
      <c r="BA785" s="4"/>
      <c r="BB785" s="4"/>
      <c r="BC785" s="4"/>
      <c r="BD785" s="86"/>
      <c r="BE785" s="86"/>
      <c r="BF785" s="86"/>
      <c r="BG785" s="86"/>
      <c r="BH785" s="86"/>
      <c r="BI785" s="4"/>
      <c r="BJ785" s="4"/>
      <c r="BK785" s="4"/>
      <c r="BL785" s="4"/>
      <c r="BM785" s="4"/>
    </row>
    <row r="786" spans="1:65" ht="12.75" customHeight="1">
      <c r="A786" s="666" t="s">
        <v>2295</v>
      </c>
      <c r="B786" s="848" t="s">
        <v>1936</v>
      </c>
      <c r="C786" s="849"/>
      <c r="D786" s="849"/>
      <c r="E786" s="849"/>
      <c r="F786" s="849"/>
      <c r="G786" s="849"/>
      <c r="H786" s="849"/>
      <c r="I786" s="849"/>
      <c r="J786" s="849"/>
      <c r="K786" s="849"/>
      <c r="L786" s="849"/>
      <c r="M786" s="849"/>
      <c r="N786" s="849"/>
      <c r="O786" s="849"/>
      <c r="P786" s="849"/>
      <c r="Q786" s="849"/>
      <c r="R786" s="849"/>
      <c r="S786" s="881"/>
      <c r="T786" s="1325">
        <f>AK97</f>
        <v>20</v>
      </c>
      <c r="U786" s="849"/>
      <c r="V786" s="849"/>
      <c r="W786" s="849"/>
      <c r="X786" s="849"/>
      <c r="Y786" s="881"/>
      <c r="Z786" s="1004">
        <v>20</v>
      </c>
      <c r="AA786" s="849"/>
      <c r="AB786" s="849"/>
      <c r="AC786" s="849"/>
      <c r="AD786" s="849"/>
      <c r="AE786" s="881"/>
      <c r="AF786" s="1323">
        <f t="shared" si="2"/>
        <v>20</v>
      </c>
      <c r="AG786" s="849"/>
      <c r="AH786" s="849"/>
      <c r="AI786" s="849"/>
      <c r="AJ786" s="849"/>
      <c r="AK786" s="881"/>
      <c r="AL786" s="665"/>
      <c r="AM786" s="504"/>
      <c r="AN786" s="397"/>
      <c r="AO786" s="222"/>
      <c r="AP786" s="222"/>
      <c r="AQ786" s="222"/>
      <c r="AR786" s="4"/>
      <c r="AS786" s="4"/>
      <c r="AT786" s="4"/>
      <c r="AU786" s="4"/>
      <c r="AV786" s="4"/>
      <c r="AW786" s="4"/>
      <c r="AX786" s="4"/>
      <c r="AY786" s="4"/>
      <c r="AZ786" s="4"/>
      <c r="BA786" s="4"/>
      <c r="BB786" s="4"/>
      <c r="BC786" s="4"/>
      <c r="BD786" s="86"/>
      <c r="BE786" s="86"/>
      <c r="BF786" s="86"/>
      <c r="BG786" s="86"/>
      <c r="BH786" s="86"/>
      <c r="BI786" s="4"/>
      <c r="BJ786" s="4"/>
      <c r="BK786" s="4"/>
      <c r="BL786" s="4"/>
      <c r="BM786" s="4"/>
    </row>
    <row r="787" spans="1:65" ht="12.75" customHeight="1">
      <c r="A787" s="666" t="s">
        <v>2321</v>
      </c>
      <c r="B787" s="848" t="s">
        <v>1947</v>
      </c>
      <c r="C787" s="849"/>
      <c r="D787" s="849"/>
      <c r="E787" s="849"/>
      <c r="F787" s="849"/>
      <c r="G787" s="849"/>
      <c r="H787" s="849"/>
      <c r="I787" s="849"/>
      <c r="J787" s="849"/>
      <c r="K787" s="849"/>
      <c r="L787" s="849"/>
      <c r="M787" s="849"/>
      <c r="N787" s="849"/>
      <c r="O787" s="849"/>
      <c r="P787" s="849"/>
      <c r="Q787" s="849"/>
      <c r="R787" s="849"/>
      <c r="S787" s="881"/>
      <c r="T787" s="1325">
        <f>AK131</f>
        <v>10</v>
      </c>
      <c r="U787" s="849"/>
      <c r="V787" s="849"/>
      <c r="W787" s="849"/>
      <c r="X787" s="849"/>
      <c r="Y787" s="881"/>
      <c r="Z787" s="1004">
        <v>10</v>
      </c>
      <c r="AA787" s="849"/>
      <c r="AB787" s="849"/>
      <c r="AC787" s="849"/>
      <c r="AD787" s="849"/>
      <c r="AE787" s="881"/>
      <c r="AF787" s="1323">
        <f t="shared" si="2"/>
        <v>10</v>
      </c>
      <c r="AG787" s="849"/>
      <c r="AH787" s="849"/>
      <c r="AI787" s="849"/>
      <c r="AJ787" s="849"/>
      <c r="AK787" s="881"/>
      <c r="AL787" s="665"/>
      <c r="AM787" s="504"/>
      <c r="AN787" s="397"/>
      <c r="AO787" s="222"/>
      <c r="AP787" s="222"/>
      <c r="AQ787" s="222"/>
      <c r="AR787" s="4"/>
      <c r="AS787" s="4"/>
      <c r="AT787" s="4"/>
      <c r="AU787" s="4"/>
      <c r="AV787" s="4"/>
      <c r="AW787" s="4"/>
      <c r="AX787" s="4"/>
      <c r="AY787" s="4"/>
      <c r="AZ787" s="4"/>
      <c r="BA787" s="4"/>
      <c r="BB787" s="4"/>
      <c r="BC787" s="4"/>
      <c r="BD787" s="86"/>
      <c r="BE787" s="86"/>
      <c r="BF787" s="86"/>
      <c r="BG787" s="86"/>
      <c r="BH787" s="86"/>
      <c r="BI787" s="4"/>
      <c r="BJ787" s="4"/>
      <c r="BK787" s="4"/>
      <c r="BL787" s="4"/>
      <c r="BM787" s="4"/>
    </row>
    <row r="788" spans="1:65" ht="12.75" customHeight="1">
      <c r="A788" s="667" t="s">
        <v>2322</v>
      </c>
      <c r="B788" s="848" t="s">
        <v>2323</v>
      </c>
      <c r="C788" s="849"/>
      <c r="D788" s="849"/>
      <c r="E788" s="849"/>
      <c r="F788" s="849"/>
      <c r="G788" s="849"/>
      <c r="H788" s="849"/>
      <c r="I788" s="849"/>
      <c r="J788" s="849"/>
      <c r="K788" s="849"/>
      <c r="L788" s="849"/>
      <c r="M788" s="849"/>
      <c r="N788" s="849"/>
      <c r="O788" s="849"/>
      <c r="P788" s="849"/>
      <c r="Q788" s="849"/>
      <c r="R788" s="849"/>
      <c r="S788" s="881"/>
      <c r="T788" s="1323">
        <f>SUM(T789:Y790)</f>
        <v>10</v>
      </c>
      <c r="U788" s="849"/>
      <c r="V788" s="849"/>
      <c r="W788" s="849"/>
      <c r="X788" s="849"/>
      <c r="Y788" s="881"/>
      <c r="Z788" s="1011">
        <v>10</v>
      </c>
      <c r="AA788" s="849"/>
      <c r="AB788" s="849"/>
      <c r="AC788" s="849"/>
      <c r="AD788" s="849"/>
      <c r="AE788" s="881"/>
      <c r="AF788" s="1323">
        <f t="shared" si="2"/>
        <v>10</v>
      </c>
      <c r="AG788" s="849"/>
      <c r="AH788" s="849"/>
      <c r="AI788" s="849"/>
      <c r="AJ788" s="849"/>
      <c r="AK788" s="881"/>
      <c r="AL788" s="665"/>
      <c r="AM788" s="504"/>
      <c r="AN788" s="397"/>
      <c r="AO788" s="84"/>
      <c r="AP788" s="4"/>
      <c r="AQ788" s="4"/>
      <c r="AR788" s="4"/>
      <c r="AS788" s="4"/>
      <c r="AT788" s="4"/>
      <c r="AU788" s="4"/>
      <c r="AV788" s="4"/>
      <c r="AW788" s="4"/>
      <c r="AX788" s="4"/>
      <c r="AY788" s="4"/>
      <c r="AZ788" s="4"/>
      <c r="BA788" s="4"/>
      <c r="BB788" s="4"/>
      <c r="BC788" s="4"/>
      <c r="BD788" s="86"/>
      <c r="BE788" s="86"/>
      <c r="BF788" s="86"/>
      <c r="BG788" s="86"/>
      <c r="BH788" s="86"/>
      <c r="BI788" s="4"/>
      <c r="BJ788" s="4"/>
      <c r="BK788" s="4"/>
      <c r="BL788" s="4"/>
      <c r="BM788" s="4"/>
    </row>
    <row r="789" spans="1:65" ht="12.75" customHeight="1">
      <c r="A789" s="127"/>
      <c r="B789" s="1"/>
      <c r="C789" s="1067" t="s">
        <v>2324</v>
      </c>
      <c r="D789" s="849"/>
      <c r="E789" s="849"/>
      <c r="F789" s="849"/>
      <c r="G789" s="849"/>
      <c r="H789" s="849"/>
      <c r="I789" s="849"/>
      <c r="J789" s="849"/>
      <c r="K789" s="849"/>
      <c r="L789" s="849"/>
      <c r="M789" s="849"/>
      <c r="N789" s="849"/>
      <c r="O789" s="849"/>
      <c r="P789" s="849"/>
      <c r="Q789" s="849"/>
      <c r="R789" s="849"/>
      <c r="S789" s="881"/>
      <c r="T789" s="917">
        <f>AJ149</f>
        <v>7</v>
      </c>
      <c r="U789" s="849"/>
      <c r="V789" s="849"/>
      <c r="W789" s="849"/>
      <c r="X789" s="849"/>
      <c r="Y789" s="881"/>
      <c r="Z789" s="902">
        <v>7</v>
      </c>
      <c r="AA789" s="849"/>
      <c r="AB789" s="849"/>
      <c r="AC789" s="849"/>
      <c r="AD789" s="849"/>
      <c r="AE789" s="881"/>
      <c r="AF789" s="920"/>
      <c r="AG789" s="849"/>
      <c r="AH789" s="849"/>
      <c r="AI789" s="849"/>
      <c r="AJ789" s="849"/>
      <c r="AK789" s="881"/>
      <c r="AL789" s="665"/>
      <c r="AM789" s="504"/>
      <c r="AN789" s="397"/>
      <c r="AO789" s="84"/>
      <c r="AP789" s="4"/>
      <c r="AQ789" s="4"/>
      <c r="AR789" s="4"/>
      <c r="AS789" s="4"/>
      <c r="AT789" s="4"/>
      <c r="AU789" s="4"/>
      <c r="AV789" s="4"/>
      <c r="AW789" s="4"/>
      <c r="AX789" s="4"/>
      <c r="AY789" s="4"/>
      <c r="AZ789" s="4"/>
      <c r="BA789" s="4"/>
      <c r="BB789" s="4"/>
      <c r="BC789" s="4"/>
      <c r="BD789" s="86"/>
      <c r="BE789" s="86"/>
      <c r="BF789" s="86"/>
      <c r="BG789" s="86"/>
      <c r="BH789" s="86"/>
      <c r="BI789" s="4"/>
      <c r="BJ789" s="4"/>
      <c r="BK789" s="4"/>
      <c r="BL789" s="4"/>
      <c r="BM789" s="4"/>
    </row>
    <row r="790" spans="1:65" ht="12.75" customHeight="1">
      <c r="A790" s="129"/>
      <c r="B790" s="1"/>
      <c r="C790" s="1067" t="s">
        <v>2325</v>
      </c>
      <c r="D790" s="849"/>
      <c r="E790" s="849"/>
      <c r="F790" s="849"/>
      <c r="G790" s="849"/>
      <c r="H790" s="849"/>
      <c r="I790" s="849"/>
      <c r="J790" s="849"/>
      <c r="K790" s="849"/>
      <c r="L790" s="849"/>
      <c r="M790" s="849"/>
      <c r="N790" s="849"/>
      <c r="O790" s="849"/>
      <c r="P790" s="849"/>
      <c r="Q790" s="849"/>
      <c r="R790" s="849"/>
      <c r="S790" s="881"/>
      <c r="T790" s="917">
        <f>AJ163</f>
        <v>3</v>
      </c>
      <c r="U790" s="849"/>
      <c r="V790" s="849"/>
      <c r="W790" s="849"/>
      <c r="X790" s="849"/>
      <c r="Y790" s="881"/>
      <c r="Z790" s="902">
        <v>3</v>
      </c>
      <c r="AA790" s="849"/>
      <c r="AB790" s="849"/>
      <c r="AC790" s="849"/>
      <c r="AD790" s="849"/>
      <c r="AE790" s="881"/>
      <c r="AF790" s="920"/>
      <c r="AG790" s="849"/>
      <c r="AH790" s="849"/>
      <c r="AI790" s="849"/>
      <c r="AJ790" s="849"/>
      <c r="AK790" s="881"/>
      <c r="AL790" s="665"/>
      <c r="AM790" s="504"/>
      <c r="AN790" s="397"/>
      <c r="AO790" s="74"/>
      <c r="AP790" s="4"/>
      <c r="AQ790" s="4"/>
      <c r="AR790" s="4"/>
      <c r="AS790" s="4"/>
      <c r="AT790" s="4"/>
      <c r="AU790" s="4"/>
      <c r="AV790" s="4"/>
      <c r="AW790" s="4"/>
      <c r="AX790" s="4"/>
      <c r="AY790" s="4"/>
      <c r="AZ790" s="4"/>
      <c r="BA790" s="4"/>
      <c r="BB790" s="4"/>
      <c r="BC790" s="4"/>
      <c r="BD790" s="86"/>
      <c r="BE790" s="86"/>
      <c r="BF790" s="86"/>
      <c r="BG790" s="86"/>
      <c r="BH790" s="86"/>
      <c r="BI790" s="4"/>
      <c r="BJ790" s="4"/>
      <c r="BK790" s="4"/>
      <c r="BL790" s="4"/>
      <c r="BM790" s="4"/>
    </row>
    <row r="791" spans="1:65" ht="12.75" customHeight="1">
      <c r="A791" s="667" t="s">
        <v>1992</v>
      </c>
      <c r="B791" s="848" t="s">
        <v>2326</v>
      </c>
      <c r="C791" s="849"/>
      <c r="D791" s="849"/>
      <c r="E791" s="849"/>
      <c r="F791" s="849"/>
      <c r="G791" s="849"/>
      <c r="H791" s="849"/>
      <c r="I791" s="849"/>
      <c r="J791" s="849"/>
      <c r="K791" s="849"/>
      <c r="L791" s="849"/>
      <c r="M791" s="849"/>
      <c r="N791" s="849"/>
      <c r="O791" s="849"/>
      <c r="P791" s="849"/>
      <c r="Q791" s="849"/>
      <c r="R791" s="849"/>
      <c r="S791" s="881"/>
      <c r="T791" s="1323">
        <f>AK174</f>
        <v>10</v>
      </c>
      <c r="U791" s="849"/>
      <c r="V791" s="849"/>
      <c r="W791" s="849"/>
      <c r="X791" s="849"/>
      <c r="Y791" s="881"/>
      <c r="Z791" s="1011">
        <v>10</v>
      </c>
      <c r="AA791" s="849"/>
      <c r="AB791" s="849"/>
      <c r="AC791" s="849"/>
      <c r="AD791" s="849"/>
      <c r="AE791" s="881"/>
      <c r="AF791" s="1323">
        <f t="shared" ref="AF791:AF792" si="3">IF(T791&gt;Z791,Z791,T791)</f>
        <v>10</v>
      </c>
      <c r="AG791" s="849"/>
      <c r="AH791" s="849"/>
      <c r="AI791" s="849"/>
      <c r="AJ791" s="849"/>
      <c r="AK791" s="881"/>
      <c r="AL791" s="665"/>
      <c r="AM791" s="504"/>
      <c r="AN791" s="397"/>
      <c r="AO791" s="84"/>
      <c r="AP791" s="4"/>
      <c r="AQ791" s="4"/>
      <c r="AR791" s="4"/>
      <c r="AS791" s="4"/>
      <c r="AT791" s="4"/>
      <c r="AU791" s="4"/>
      <c r="AV791" s="4"/>
      <c r="AW791" s="4"/>
      <c r="AX791" s="4"/>
      <c r="AY791" s="4"/>
      <c r="AZ791" s="4"/>
      <c r="BA791" s="4"/>
      <c r="BB791" s="4"/>
      <c r="BC791" s="4"/>
      <c r="BD791" s="86"/>
      <c r="BE791" s="86"/>
      <c r="BF791" s="86"/>
      <c r="BG791" s="86"/>
      <c r="BH791" s="86"/>
      <c r="BI791" s="4"/>
      <c r="BJ791" s="4"/>
      <c r="BK791" s="4"/>
      <c r="BL791" s="4"/>
      <c r="BM791" s="4"/>
    </row>
    <row r="792" spans="1:65" ht="12.75" customHeight="1">
      <c r="A792" s="666" t="s">
        <v>2002</v>
      </c>
      <c r="B792" s="848" t="s">
        <v>2003</v>
      </c>
      <c r="C792" s="849"/>
      <c r="D792" s="849"/>
      <c r="E792" s="849"/>
      <c r="F792" s="849"/>
      <c r="G792" s="849"/>
      <c r="H792" s="849"/>
      <c r="I792" s="849"/>
      <c r="J792" s="849"/>
      <c r="K792" s="849"/>
      <c r="L792" s="849"/>
      <c r="M792" s="849"/>
      <c r="N792" s="849"/>
      <c r="O792" s="849"/>
      <c r="P792" s="849"/>
      <c r="Q792" s="849"/>
      <c r="R792" s="849"/>
      <c r="S792" s="881"/>
      <c r="T792" s="1323">
        <f>AK256</f>
        <v>8</v>
      </c>
      <c r="U792" s="849"/>
      <c r="V792" s="849"/>
      <c r="W792" s="849"/>
      <c r="X792" s="849"/>
      <c r="Y792" s="881"/>
      <c r="Z792" s="1004">
        <v>8</v>
      </c>
      <c r="AA792" s="849"/>
      <c r="AB792" s="849"/>
      <c r="AC792" s="849"/>
      <c r="AD792" s="849"/>
      <c r="AE792" s="881"/>
      <c r="AF792" s="1323">
        <f t="shared" si="3"/>
        <v>8</v>
      </c>
      <c r="AG792" s="849"/>
      <c r="AH792" s="849"/>
      <c r="AI792" s="849"/>
      <c r="AJ792" s="849"/>
      <c r="AK792" s="881"/>
      <c r="AL792" s="665"/>
      <c r="AM792" s="504"/>
      <c r="AN792" s="397"/>
      <c r="AO792" s="84"/>
      <c r="AP792" s="4"/>
      <c r="AQ792" s="4"/>
      <c r="AR792" s="4"/>
      <c r="AS792" s="4"/>
      <c r="AT792" s="4"/>
      <c r="AU792" s="4"/>
      <c r="AV792" s="4"/>
      <c r="AW792" s="4"/>
      <c r="AX792" s="4"/>
      <c r="AY792" s="4"/>
      <c r="AZ792" s="4"/>
      <c r="BA792" s="4"/>
      <c r="BB792" s="4"/>
      <c r="BC792" s="4"/>
      <c r="BD792" s="86"/>
      <c r="BE792" s="86"/>
      <c r="BF792" s="86"/>
      <c r="BG792" s="86"/>
      <c r="BH792" s="86"/>
      <c r="BI792" s="4"/>
      <c r="BJ792" s="4"/>
      <c r="BK792" s="4"/>
      <c r="BL792" s="4"/>
      <c r="BM792" s="4"/>
    </row>
    <row r="793" spans="1:65" ht="12.75" hidden="1" customHeight="1">
      <c r="A793" s="667" t="s">
        <v>1022</v>
      </c>
      <c r="B793" s="848" t="s">
        <v>2327</v>
      </c>
      <c r="C793" s="849"/>
      <c r="D793" s="849"/>
      <c r="E793" s="849"/>
      <c r="F793" s="849"/>
      <c r="G793" s="849"/>
      <c r="H793" s="849"/>
      <c r="I793" s="849"/>
      <c r="J793" s="849"/>
      <c r="K793" s="849"/>
      <c r="L793" s="849"/>
      <c r="M793" s="849"/>
      <c r="N793" s="849"/>
      <c r="O793" s="849"/>
      <c r="P793" s="849"/>
      <c r="Q793" s="849"/>
      <c r="R793" s="849"/>
      <c r="S793" s="881"/>
      <c r="T793" s="1323">
        <f>IF(AK750&gt;5,5,AK750)</f>
        <v>0</v>
      </c>
      <c r="U793" s="849"/>
      <c r="V793" s="849"/>
      <c r="W793" s="849"/>
      <c r="X793" s="849"/>
      <c r="Y793" s="881"/>
      <c r="Z793" s="1011">
        <v>5</v>
      </c>
      <c r="AA793" s="849"/>
      <c r="AB793" s="849"/>
      <c r="AC793" s="849"/>
      <c r="AD793" s="849"/>
      <c r="AE793" s="881"/>
      <c r="AF793" s="1323">
        <f>IF(T793&gt;Z793,5,T793)</f>
        <v>0</v>
      </c>
      <c r="AG793" s="849"/>
      <c r="AH793" s="849"/>
      <c r="AI793" s="849"/>
      <c r="AJ793" s="849"/>
      <c r="AK793" s="881"/>
      <c r="AL793" s="665"/>
      <c r="AM793" s="504"/>
      <c r="AN793" s="397"/>
      <c r="AO793" s="84"/>
      <c r="AP793" s="4"/>
      <c r="AQ793" s="4"/>
      <c r="AR793" s="4"/>
      <c r="AS793" s="4"/>
      <c r="AT793" s="4"/>
      <c r="AU793" s="4"/>
      <c r="AV793" s="4"/>
      <c r="AW793" s="4"/>
      <c r="AX793" s="4"/>
      <c r="AY793" s="4"/>
      <c r="AZ793" s="4"/>
      <c r="BA793" s="4"/>
      <c r="BB793" s="4"/>
      <c r="BC793" s="4"/>
      <c r="BD793" s="86"/>
      <c r="BE793" s="86"/>
      <c r="BF793" s="86"/>
      <c r="BG793" s="86"/>
      <c r="BH793" s="86"/>
      <c r="BI793" s="4"/>
      <c r="BJ793" s="4"/>
      <c r="BK793" s="4"/>
      <c r="BL793" s="4"/>
      <c r="BM793" s="4"/>
    </row>
    <row r="794" spans="1:65" ht="12.75" customHeight="1">
      <c r="A794" s="666" t="s">
        <v>2055</v>
      </c>
      <c r="B794" s="848" t="s">
        <v>2328</v>
      </c>
      <c r="C794" s="849"/>
      <c r="D794" s="849"/>
      <c r="E794" s="849"/>
      <c r="F794" s="849"/>
      <c r="G794" s="849"/>
      <c r="H794" s="849"/>
      <c r="I794" s="849"/>
      <c r="J794" s="849"/>
      <c r="K794" s="849"/>
      <c r="L794" s="849"/>
      <c r="M794" s="849"/>
      <c r="N794" s="849"/>
      <c r="O794" s="849"/>
      <c r="P794" s="849"/>
      <c r="Q794" s="849"/>
      <c r="R794" s="849"/>
      <c r="S794" s="881"/>
      <c r="T794" s="1323">
        <f>AK267</f>
        <v>10</v>
      </c>
      <c r="U794" s="849"/>
      <c r="V794" s="849"/>
      <c r="W794" s="849"/>
      <c r="X794" s="849"/>
      <c r="Y794" s="881"/>
      <c r="Z794" s="1011">
        <v>10</v>
      </c>
      <c r="AA794" s="849"/>
      <c r="AB794" s="849"/>
      <c r="AC794" s="849"/>
      <c r="AD794" s="849"/>
      <c r="AE794" s="881"/>
      <c r="AF794" s="1323">
        <f t="shared" ref="AF794:AF795" si="4">IF(T794&gt;Z794,Z794,T794)</f>
        <v>10</v>
      </c>
      <c r="AG794" s="849"/>
      <c r="AH794" s="849"/>
      <c r="AI794" s="849"/>
      <c r="AJ794" s="849"/>
      <c r="AK794" s="881"/>
      <c r="AL794" s="665"/>
      <c r="AM794" s="504"/>
      <c r="AN794" s="397"/>
      <c r="AO794" s="84"/>
      <c r="AP794" s="4"/>
      <c r="AQ794" s="4"/>
      <c r="AR794" s="4"/>
      <c r="AS794" s="4"/>
      <c r="AT794" s="4"/>
      <c r="AU794" s="4"/>
      <c r="AV794" s="4"/>
      <c r="AW794" s="4"/>
      <c r="AX794" s="4"/>
      <c r="AY794" s="4"/>
      <c r="AZ794" s="4"/>
      <c r="BA794" s="4"/>
      <c r="BB794" s="4"/>
      <c r="BC794" s="4"/>
      <c r="BD794" s="86"/>
      <c r="BE794" s="86"/>
      <c r="BF794" s="86"/>
      <c r="BG794" s="86"/>
      <c r="BH794" s="86"/>
      <c r="BI794" s="4"/>
      <c r="BJ794" s="4"/>
      <c r="BK794" s="4"/>
      <c r="BL794" s="4"/>
      <c r="BM794" s="4"/>
    </row>
    <row r="795" spans="1:65" ht="12.75" customHeight="1">
      <c r="A795" s="667" t="s">
        <v>2061</v>
      </c>
      <c r="B795" s="848" t="s">
        <v>2329</v>
      </c>
      <c r="C795" s="849"/>
      <c r="D795" s="849"/>
      <c r="E795" s="849"/>
      <c r="F795" s="849"/>
      <c r="G795" s="849"/>
      <c r="H795" s="849"/>
      <c r="I795" s="849"/>
      <c r="J795" s="849"/>
      <c r="K795" s="849"/>
      <c r="L795" s="849"/>
      <c r="M795" s="849"/>
      <c r="N795" s="849"/>
      <c r="O795" s="849"/>
      <c r="P795" s="849"/>
      <c r="Q795" s="849"/>
      <c r="R795" s="849"/>
      <c r="S795" s="881"/>
      <c r="T795" s="1323">
        <f>AK553</f>
        <v>19</v>
      </c>
      <c r="U795" s="849"/>
      <c r="V795" s="849"/>
      <c r="W795" s="849"/>
      <c r="X795" s="849"/>
      <c r="Y795" s="881"/>
      <c r="Z795" s="1011">
        <v>20</v>
      </c>
      <c r="AA795" s="849"/>
      <c r="AB795" s="849"/>
      <c r="AC795" s="849"/>
      <c r="AD795" s="849"/>
      <c r="AE795" s="881"/>
      <c r="AF795" s="1323">
        <f t="shared" si="4"/>
        <v>19</v>
      </c>
      <c r="AG795" s="849"/>
      <c r="AH795" s="849"/>
      <c r="AI795" s="849"/>
      <c r="AJ795" s="849"/>
      <c r="AK795" s="881"/>
      <c r="AL795" s="3"/>
      <c r="AM795" s="821"/>
      <c r="AN795" s="397"/>
      <c r="AO795" s="84"/>
      <c r="AP795" s="4"/>
      <c r="AQ795" s="4"/>
      <c r="AR795" s="4"/>
      <c r="AS795" s="4"/>
      <c r="AT795" s="4"/>
      <c r="AU795" s="4"/>
      <c r="AV795" s="4"/>
      <c r="AW795" s="4"/>
      <c r="AX795" s="4"/>
      <c r="AY795" s="4"/>
      <c r="AZ795" s="4"/>
      <c r="BA795" s="4"/>
      <c r="BB795" s="4"/>
      <c r="BC795" s="4"/>
      <c r="BD795" s="86"/>
      <c r="BE795" s="86"/>
      <c r="BF795" s="86"/>
      <c r="BG795" s="86"/>
      <c r="BH795" s="86"/>
      <c r="BI795" s="4"/>
      <c r="BJ795" s="4"/>
      <c r="BK795" s="4"/>
      <c r="BL795" s="4"/>
      <c r="BM795" s="4"/>
    </row>
    <row r="796" spans="1:65" ht="12.75" customHeight="1">
      <c r="A796" s="667"/>
      <c r="B796" s="31"/>
      <c r="C796" s="94" t="s">
        <v>2330</v>
      </c>
      <c r="D796" s="668"/>
      <c r="E796" s="668"/>
      <c r="F796" s="668"/>
      <c r="G796" s="668"/>
      <c r="H796" s="668"/>
      <c r="I796" s="668"/>
      <c r="J796" s="668"/>
      <c r="K796" s="668"/>
      <c r="L796" s="668"/>
      <c r="M796" s="668"/>
      <c r="N796" s="668"/>
      <c r="O796" s="668"/>
      <c r="P796" s="668"/>
      <c r="Q796" s="668"/>
      <c r="R796" s="31"/>
      <c r="S796" s="669"/>
      <c r="T796" s="917">
        <f>AK320</f>
        <v>9</v>
      </c>
      <c r="U796" s="849"/>
      <c r="V796" s="849"/>
      <c r="W796" s="849"/>
      <c r="X796" s="849"/>
      <c r="Y796" s="881"/>
      <c r="Z796" s="902">
        <v>20</v>
      </c>
      <c r="AA796" s="849"/>
      <c r="AB796" s="849"/>
      <c r="AC796" s="849"/>
      <c r="AD796" s="849"/>
      <c r="AE796" s="881"/>
      <c r="AF796" s="920"/>
      <c r="AG796" s="849"/>
      <c r="AH796" s="849"/>
      <c r="AI796" s="849"/>
      <c r="AJ796" s="849"/>
      <c r="AK796" s="881"/>
      <c r="AL796" s="3"/>
      <c r="AM796" s="504"/>
      <c r="AN796" s="397"/>
      <c r="AO796" s="84"/>
      <c r="AP796" s="4"/>
      <c r="AQ796" s="4"/>
      <c r="AR796" s="4"/>
      <c r="AS796" s="4"/>
      <c r="AT796" s="4"/>
      <c r="AU796" s="4"/>
      <c r="AV796" s="4"/>
      <c r="AW796" s="4"/>
      <c r="AX796" s="4"/>
      <c r="AY796" s="4"/>
      <c r="AZ796" s="4"/>
      <c r="BA796" s="4"/>
      <c r="BB796" s="4"/>
      <c r="BC796" s="4"/>
      <c r="BD796" s="86"/>
      <c r="BE796" s="86"/>
      <c r="BF796" s="86"/>
      <c r="BG796" s="86"/>
      <c r="BH796" s="86"/>
      <c r="BI796" s="4"/>
      <c r="BJ796" s="4"/>
      <c r="BK796" s="4"/>
      <c r="BL796" s="4"/>
      <c r="BM796" s="4"/>
    </row>
    <row r="797" spans="1:65" ht="12.75" customHeight="1">
      <c r="A797" s="667"/>
      <c r="B797" s="31"/>
      <c r="C797" s="94" t="s">
        <v>2331</v>
      </c>
      <c r="D797" s="94"/>
      <c r="E797" s="94"/>
      <c r="F797" s="94"/>
      <c r="G797" s="94"/>
      <c r="H797" s="94"/>
      <c r="I797" s="94"/>
      <c r="J797" s="94"/>
      <c r="K797" s="94"/>
      <c r="L797" s="94"/>
      <c r="M797" s="94"/>
      <c r="N797" s="94"/>
      <c r="O797" s="94"/>
      <c r="P797" s="94"/>
      <c r="Q797" s="94"/>
      <c r="R797" s="31"/>
      <c r="S797" s="669"/>
      <c r="T797" s="917">
        <f>AK551</f>
        <v>10</v>
      </c>
      <c r="U797" s="849"/>
      <c r="V797" s="849"/>
      <c r="W797" s="849"/>
      <c r="X797" s="849"/>
      <c r="Y797" s="881"/>
      <c r="Z797" s="902">
        <v>10</v>
      </c>
      <c r="AA797" s="849"/>
      <c r="AB797" s="849"/>
      <c r="AC797" s="849"/>
      <c r="AD797" s="849"/>
      <c r="AE797" s="881"/>
      <c r="AF797" s="920"/>
      <c r="AG797" s="849"/>
      <c r="AH797" s="849"/>
      <c r="AI797" s="849"/>
      <c r="AJ797" s="849"/>
      <c r="AK797" s="881"/>
      <c r="AL797" s="3"/>
      <c r="AM797" s="504"/>
      <c r="AN797" s="397"/>
      <c r="AO797" s="84"/>
      <c r="AP797" s="4"/>
      <c r="AQ797" s="4"/>
      <c r="AR797" s="4"/>
      <c r="AS797" s="4"/>
      <c r="AT797" s="4"/>
      <c r="AU797" s="4"/>
      <c r="AV797" s="4"/>
      <c r="AW797" s="4"/>
      <c r="AX797" s="4"/>
      <c r="AY797" s="4"/>
      <c r="AZ797" s="4"/>
      <c r="BA797" s="4"/>
      <c r="BB797" s="4"/>
      <c r="BC797" s="4"/>
      <c r="BD797" s="86"/>
      <c r="BE797" s="86"/>
      <c r="BF797" s="86"/>
      <c r="BG797" s="86"/>
      <c r="BH797" s="86"/>
      <c r="BI797" s="4"/>
      <c r="BJ797" s="4"/>
      <c r="BK797" s="4"/>
      <c r="BL797" s="4"/>
      <c r="BM797" s="4"/>
    </row>
    <row r="798" spans="1:65" ht="12.75" customHeight="1">
      <c r="A798" s="667" t="s">
        <v>2189</v>
      </c>
      <c r="B798" s="848" t="s">
        <v>2190</v>
      </c>
      <c r="C798" s="849"/>
      <c r="D798" s="849"/>
      <c r="E798" s="849"/>
      <c r="F798" s="849"/>
      <c r="G798" s="849"/>
      <c r="H798" s="849"/>
      <c r="I798" s="849"/>
      <c r="J798" s="849"/>
      <c r="K798" s="849"/>
      <c r="L798" s="849"/>
      <c r="M798" s="849"/>
      <c r="N798" s="849"/>
      <c r="O798" s="849"/>
      <c r="P798" s="849"/>
      <c r="Q798" s="849"/>
      <c r="R798" s="849"/>
      <c r="S798" s="881"/>
      <c r="T798" s="1323">
        <f>AK684</f>
        <v>10</v>
      </c>
      <c r="U798" s="849"/>
      <c r="V798" s="849"/>
      <c r="W798" s="849"/>
      <c r="X798" s="849"/>
      <c r="Y798" s="881"/>
      <c r="Z798" s="1011">
        <v>10</v>
      </c>
      <c r="AA798" s="849"/>
      <c r="AB798" s="849"/>
      <c r="AC798" s="849"/>
      <c r="AD798" s="849"/>
      <c r="AE798" s="881"/>
      <c r="AF798" s="1323">
        <f t="shared" ref="AF798:AF799" si="5">IF(T798&gt;Z798,Z798,T798)</f>
        <v>10</v>
      </c>
      <c r="AG798" s="849"/>
      <c r="AH798" s="849"/>
      <c r="AI798" s="849"/>
      <c r="AJ798" s="849"/>
      <c r="AK798" s="881"/>
      <c r="AL798" s="3"/>
      <c r="AM798" s="504"/>
      <c r="AN798" s="397"/>
      <c r="AO798" s="84"/>
      <c r="AP798" s="4"/>
      <c r="AQ798" s="4"/>
      <c r="AR798" s="4"/>
      <c r="AS798" s="4"/>
      <c r="AT798" s="4"/>
      <c r="AU798" s="4"/>
      <c r="AV798" s="4"/>
      <c r="AW798" s="4"/>
      <c r="AX798" s="4"/>
      <c r="AY798" s="4"/>
      <c r="AZ798" s="4"/>
      <c r="BA798" s="4"/>
      <c r="BB798" s="4"/>
      <c r="BC798" s="4"/>
      <c r="BD798" s="86"/>
      <c r="BE798" s="86"/>
      <c r="BF798" s="86"/>
      <c r="BG798" s="86"/>
      <c r="BH798" s="86"/>
      <c r="BI798" s="4"/>
      <c r="BJ798" s="4"/>
      <c r="BK798" s="4"/>
      <c r="BL798" s="4"/>
      <c r="BM798" s="4"/>
    </row>
    <row r="799" spans="1:65" ht="12.75" customHeight="1">
      <c r="A799" s="667" t="s">
        <v>2305</v>
      </c>
      <c r="B799" s="848" t="s">
        <v>2306</v>
      </c>
      <c r="C799" s="849"/>
      <c r="D799" s="849"/>
      <c r="E799" s="849"/>
      <c r="F799" s="849"/>
      <c r="G799" s="849"/>
      <c r="H799" s="849"/>
      <c r="I799" s="849"/>
      <c r="J799" s="849"/>
      <c r="K799" s="849"/>
      <c r="L799" s="849"/>
      <c r="M799" s="849"/>
      <c r="N799" s="849"/>
      <c r="O799" s="849"/>
      <c r="P799" s="849"/>
      <c r="Q799" s="849"/>
      <c r="R799" s="849"/>
      <c r="S799" s="881"/>
      <c r="T799" s="1323">
        <f>AK774</f>
        <v>12</v>
      </c>
      <c r="U799" s="849"/>
      <c r="V799" s="849"/>
      <c r="W799" s="849"/>
      <c r="X799" s="849"/>
      <c r="Y799" s="881"/>
      <c r="Z799" s="1011">
        <v>12</v>
      </c>
      <c r="AA799" s="849"/>
      <c r="AB799" s="849"/>
      <c r="AC799" s="849"/>
      <c r="AD799" s="849"/>
      <c r="AE799" s="881"/>
      <c r="AF799" s="1323">
        <f t="shared" si="5"/>
        <v>12</v>
      </c>
      <c r="AG799" s="849"/>
      <c r="AH799" s="849"/>
      <c r="AI799" s="849"/>
      <c r="AJ799" s="849"/>
      <c r="AK799" s="881"/>
      <c r="AL799" s="3"/>
      <c r="AM799" s="504"/>
      <c r="AN799" s="397"/>
      <c r="AO799" s="84"/>
      <c r="AP799" s="4"/>
      <c r="AQ799" s="4"/>
      <c r="AR799" s="4"/>
      <c r="AS799" s="4"/>
      <c r="AT799" s="4"/>
      <c r="AU799" s="4"/>
      <c r="AV799" s="4"/>
      <c r="AW799" s="4"/>
      <c r="AX799" s="4"/>
      <c r="AY799" s="4"/>
      <c r="AZ799" s="4"/>
      <c r="BA799" s="4"/>
      <c r="BB799" s="4"/>
      <c r="BC799" s="4"/>
      <c r="BD799" s="86"/>
      <c r="BE799" s="86"/>
      <c r="BF799" s="86"/>
      <c r="BG799" s="86"/>
      <c r="BH799" s="86"/>
      <c r="BI799" s="4"/>
      <c r="BJ799" s="4"/>
      <c r="BK799" s="4"/>
      <c r="BL799" s="4"/>
      <c r="BM799" s="4"/>
    </row>
    <row r="800" spans="1:65" ht="12.75" customHeight="1">
      <c r="A800" s="1324" t="s">
        <v>2332</v>
      </c>
      <c r="B800" s="849"/>
      <c r="C800" s="849"/>
      <c r="D800" s="849"/>
      <c r="E800" s="849"/>
      <c r="F800" s="849"/>
      <c r="G800" s="849"/>
      <c r="H800" s="849"/>
      <c r="I800" s="849"/>
      <c r="J800" s="849"/>
      <c r="K800" s="849"/>
      <c r="L800" s="849"/>
      <c r="M800" s="849"/>
      <c r="N800" s="849"/>
      <c r="O800" s="849"/>
      <c r="P800" s="849"/>
      <c r="Q800" s="849"/>
      <c r="R800" s="849"/>
      <c r="S800" s="881"/>
      <c r="T800" s="885">
        <v>0</v>
      </c>
      <c r="U800" s="849"/>
      <c r="V800" s="849"/>
      <c r="W800" s="849"/>
      <c r="X800" s="849"/>
      <c r="Y800" s="881"/>
      <c r="Z800" s="902" t="s">
        <v>2333</v>
      </c>
      <c r="AA800" s="849"/>
      <c r="AB800" s="849"/>
      <c r="AC800" s="849"/>
      <c r="AD800" s="849"/>
      <c r="AE800" s="881"/>
      <c r="AF800" s="1011">
        <f>IF(T800&gt;0,T800,0)</f>
        <v>0</v>
      </c>
      <c r="AG800" s="849"/>
      <c r="AH800" s="849"/>
      <c r="AI800" s="849"/>
      <c r="AJ800" s="849"/>
      <c r="AK800" s="881"/>
      <c r="AL800" s="29"/>
      <c r="AM800" s="504"/>
      <c r="AN800" s="397"/>
      <c r="AO800" s="84"/>
      <c r="AP800" s="4"/>
      <c r="AQ800" s="4"/>
      <c r="AR800" s="4"/>
      <c r="AS800" s="4"/>
      <c r="AT800" s="4"/>
      <c r="AU800" s="4"/>
      <c r="AV800" s="4"/>
      <c r="AW800" s="4"/>
      <c r="AX800" s="4"/>
      <c r="AY800" s="4"/>
      <c r="AZ800" s="4"/>
      <c r="BA800" s="4"/>
      <c r="BB800" s="4"/>
      <c r="BC800" s="4"/>
      <c r="BD800" s="86"/>
      <c r="BE800" s="86"/>
      <c r="BF800" s="86"/>
      <c r="BG800" s="86"/>
      <c r="BH800" s="86"/>
      <c r="BI800" s="4"/>
      <c r="BJ800" s="4"/>
      <c r="BK800" s="4"/>
      <c r="BL800" s="4"/>
      <c r="BM800" s="4"/>
    </row>
    <row r="801" spans="1:65" ht="12.75" customHeight="1">
      <c r="A801" s="1321" t="s">
        <v>2334</v>
      </c>
      <c r="B801" s="883"/>
      <c r="C801" s="883"/>
      <c r="D801" s="883"/>
      <c r="E801" s="883"/>
      <c r="F801" s="883"/>
      <c r="G801" s="883"/>
      <c r="H801" s="883"/>
      <c r="I801" s="883"/>
      <c r="J801" s="883"/>
      <c r="K801" s="883"/>
      <c r="L801" s="883"/>
      <c r="M801" s="883"/>
      <c r="N801" s="883"/>
      <c r="O801" s="883"/>
      <c r="P801" s="883"/>
      <c r="Q801" s="883"/>
      <c r="R801" s="883"/>
      <c r="S801" s="883"/>
      <c r="T801" s="883"/>
      <c r="U801" s="883"/>
      <c r="V801" s="883"/>
      <c r="W801" s="883"/>
      <c r="X801" s="883"/>
      <c r="Y801" s="883"/>
      <c r="Z801" s="883"/>
      <c r="AA801" s="883"/>
      <c r="AB801" s="883"/>
      <c r="AC801" s="883"/>
      <c r="AD801" s="883"/>
      <c r="AE801" s="884"/>
      <c r="AF801" s="1322">
        <f>SUM(AF784:AK799)-AF800</f>
        <v>119</v>
      </c>
      <c r="AG801" s="883"/>
      <c r="AH801" s="883"/>
      <c r="AI801" s="883"/>
      <c r="AJ801" s="883"/>
      <c r="AK801" s="884"/>
      <c r="AL801" s="670"/>
      <c r="AM801" s="74"/>
      <c r="AN801" s="397"/>
      <c r="AO801" s="84"/>
      <c r="AP801" s="4"/>
      <c r="AQ801" s="4"/>
      <c r="AR801" s="4"/>
      <c r="AS801" s="4"/>
      <c r="AT801" s="4"/>
      <c r="AU801" s="4"/>
      <c r="AV801" s="4"/>
      <c r="AW801" s="4"/>
      <c r="AX801" s="4"/>
      <c r="AY801" s="4"/>
      <c r="AZ801" s="4"/>
      <c r="BA801" s="4"/>
      <c r="BB801" s="4"/>
      <c r="BC801" s="4"/>
      <c r="BD801" s="86"/>
      <c r="BE801" s="86"/>
      <c r="BF801" s="86"/>
      <c r="BG801" s="86"/>
      <c r="BH801" s="86"/>
      <c r="BI801" s="4"/>
      <c r="BJ801" s="4"/>
      <c r="BK801" s="4"/>
      <c r="BL801" s="4"/>
      <c r="BM801" s="4"/>
    </row>
    <row r="802" spans="1:65" ht="12.75" customHeight="1">
      <c r="A802" s="914"/>
      <c r="B802" s="893"/>
      <c r="C802" s="893"/>
      <c r="D802" s="893"/>
      <c r="E802" s="893"/>
      <c r="F802" s="893"/>
      <c r="G802" s="893"/>
      <c r="H802" s="893"/>
      <c r="I802" s="893"/>
      <c r="J802" s="893"/>
      <c r="K802" s="893"/>
      <c r="L802" s="893"/>
      <c r="M802" s="893"/>
      <c r="N802" s="893"/>
      <c r="O802" s="893"/>
      <c r="P802" s="893"/>
      <c r="Q802" s="893"/>
      <c r="R802" s="893"/>
      <c r="S802" s="893"/>
      <c r="T802" s="893"/>
      <c r="U802" s="893"/>
      <c r="V802" s="893"/>
      <c r="W802" s="893"/>
      <c r="X802" s="893"/>
      <c r="Y802" s="893"/>
      <c r="Z802" s="893"/>
      <c r="AA802" s="893"/>
      <c r="AB802" s="893"/>
      <c r="AC802" s="893"/>
      <c r="AD802" s="893"/>
      <c r="AE802" s="915"/>
      <c r="AF802" s="914"/>
      <c r="AG802" s="893"/>
      <c r="AH802" s="893"/>
      <c r="AI802" s="893"/>
      <c r="AJ802" s="893"/>
      <c r="AK802" s="915"/>
      <c r="AL802" s="670"/>
      <c r="AM802" s="74"/>
      <c r="AN802" s="397"/>
      <c r="AO802" s="84"/>
      <c r="AP802" s="4"/>
      <c r="AQ802" s="4"/>
      <c r="AR802" s="4"/>
      <c r="AS802" s="4"/>
      <c r="AT802" s="4"/>
      <c r="AU802" s="4"/>
      <c r="AV802" s="4"/>
      <c r="AW802" s="4"/>
      <c r="AX802" s="4"/>
      <c r="AY802" s="4"/>
      <c r="AZ802" s="4"/>
      <c r="BA802" s="4"/>
      <c r="BB802" s="4"/>
      <c r="BC802" s="4"/>
      <c r="BD802" s="86"/>
      <c r="BE802" s="86"/>
      <c r="BF802" s="86"/>
      <c r="BG802" s="86"/>
      <c r="BH802" s="86"/>
      <c r="BI802" s="4"/>
      <c r="BJ802" s="4"/>
      <c r="BK802" s="4"/>
      <c r="BL802" s="4"/>
      <c r="BM802" s="4"/>
    </row>
    <row r="803" spans="1:65"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566"/>
      <c r="AN803" s="397"/>
      <c r="AO803" s="84"/>
      <c r="AP803" s="4"/>
      <c r="AQ803" s="4"/>
      <c r="AR803" s="4"/>
      <c r="AS803" s="4"/>
      <c r="AT803" s="4"/>
      <c r="AU803" s="4"/>
      <c r="AV803" s="4"/>
      <c r="AW803" s="4"/>
      <c r="AX803" s="4"/>
      <c r="AY803" s="4"/>
      <c r="AZ803" s="4"/>
      <c r="BA803" s="4"/>
      <c r="BB803" s="4"/>
      <c r="BC803" s="4"/>
      <c r="BD803" s="86"/>
      <c r="BE803" s="86"/>
      <c r="BF803" s="86"/>
      <c r="BG803" s="86"/>
      <c r="BH803" s="86"/>
      <c r="BI803" s="4"/>
      <c r="BJ803" s="4"/>
      <c r="BK803" s="4"/>
      <c r="BL803" s="4"/>
      <c r="BM803" s="4"/>
    </row>
    <row r="804" spans="1:65"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397"/>
      <c r="AO804" s="84"/>
      <c r="AP804" s="4"/>
      <c r="AQ804" s="4"/>
      <c r="AR804" s="4"/>
      <c r="AS804" s="4"/>
      <c r="AT804" s="4"/>
      <c r="AU804" s="4"/>
      <c r="AV804" s="4"/>
      <c r="AW804" s="4"/>
      <c r="AX804" s="4"/>
      <c r="AY804" s="4"/>
      <c r="AZ804" s="4"/>
      <c r="BA804" s="4"/>
      <c r="BB804" s="4"/>
      <c r="BC804" s="4"/>
      <c r="BD804" s="86"/>
      <c r="BE804" s="86"/>
      <c r="BF804" s="86"/>
      <c r="BG804" s="86"/>
      <c r="BH804" s="86"/>
      <c r="BI804" s="4"/>
      <c r="BJ804" s="4"/>
      <c r="BK804" s="4"/>
      <c r="BL804" s="4"/>
      <c r="BM804" s="4"/>
    </row>
    <row r="805" spans="1:6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397"/>
      <c r="AO805" s="84"/>
      <c r="AP805" s="4"/>
      <c r="AQ805" s="4"/>
      <c r="AR805" s="4"/>
      <c r="AS805" s="4"/>
      <c r="AT805" s="4"/>
      <c r="AU805" s="4"/>
      <c r="AV805" s="4"/>
      <c r="AW805" s="4"/>
      <c r="AX805" s="4"/>
      <c r="AY805" s="4"/>
      <c r="AZ805" s="4"/>
      <c r="BA805" s="4"/>
      <c r="BB805" s="4"/>
      <c r="BC805" s="4"/>
      <c r="BD805" s="86"/>
      <c r="BE805" s="86"/>
      <c r="BF805" s="86"/>
      <c r="BG805" s="86"/>
      <c r="BH805" s="86"/>
      <c r="BI805" s="4"/>
      <c r="BJ805" s="4"/>
      <c r="BK805" s="4"/>
      <c r="BL805" s="4"/>
      <c r="BM805" s="4"/>
    </row>
    <row r="806" spans="1:65"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397"/>
      <c r="AO806" s="84"/>
      <c r="AP806" s="4"/>
      <c r="AQ806" s="4"/>
      <c r="AR806" s="4"/>
      <c r="AS806" s="4"/>
      <c r="AT806" s="4"/>
      <c r="AU806" s="4"/>
      <c r="AV806" s="4"/>
      <c r="AW806" s="4"/>
      <c r="AX806" s="4"/>
      <c r="AY806" s="4"/>
      <c r="AZ806" s="4"/>
      <c r="BA806" s="4"/>
      <c r="BB806" s="4"/>
      <c r="BC806" s="4"/>
      <c r="BD806" s="86"/>
      <c r="BE806" s="86"/>
      <c r="BF806" s="86"/>
      <c r="BG806" s="86"/>
      <c r="BH806" s="86"/>
      <c r="BI806" s="4"/>
      <c r="BJ806" s="4"/>
      <c r="BK806" s="4"/>
      <c r="BL806" s="4"/>
      <c r="BM806" s="4"/>
    </row>
    <row r="807" spans="1:65"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397"/>
      <c r="AO807" s="84"/>
      <c r="AP807" s="4"/>
      <c r="AQ807" s="4"/>
      <c r="AR807" s="4"/>
      <c r="AS807" s="4"/>
      <c r="AT807" s="4"/>
      <c r="AU807" s="4"/>
      <c r="AV807" s="4"/>
      <c r="AW807" s="4"/>
      <c r="AX807" s="4"/>
      <c r="AY807" s="4"/>
      <c r="AZ807" s="4"/>
      <c r="BA807" s="4"/>
      <c r="BB807" s="4"/>
      <c r="BC807" s="4"/>
      <c r="BD807" s="86"/>
      <c r="BE807" s="86"/>
      <c r="BF807" s="86"/>
      <c r="BG807" s="86"/>
      <c r="BH807" s="86"/>
      <c r="BI807" s="4"/>
      <c r="BJ807" s="4"/>
      <c r="BK807" s="4"/>
      <c r="BL807" s="4"/>
      <c r="BM807" s="4"/>
    </row>
    <row r="808" spans="1:65"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397"/>
      <c r="AO808" s="84"/>
      <c r="AP808" s="4"/>
      <c r="AQ808" s="4"/>
      <c r="AR808" s="4"/>
      <c r="AS808" s="4"/>
      <c r="AT808" s="4"/>
      <c r="AU808" s="4"/>
      <c r="AV808" s="4"/>
      <c r="AW808" s="4"/>
      <c r="AX808" s="4"/>
      <c r="AY808" s="4"/>
      <c r="AZ808" s="4"/>
      <c r="BA808" s="4"/>
      <c r="BB808" s="4"/>
      <c r="BC808" s="4"/>
      <c r="BD808" s="86"/>
      <c r="BE808" s="86"/>
      <c r="BF808" s="86"/>
      <c r="BG808" s="86"/>
      <c r="BH808" s="86"/>
      <c r="BI808" s="4"/>
      <c r="BJ808" s="4"/>
      <c r="BK808" s="4"/>
      <c r="BL808" s="4"/>
      <c r="BM808" s="4"/>
    </row>
    <row r="809" spans="1:65"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397"/>
      <c r="AO809" s="84"/>
      <c r="AP809" s="4"/>
      <c r="AQ809" s="4"/>
      <c r="AR809" s="4"/>
      <c r="AS809" s="4"/>
      <c r="AT809" s="4"/>
      <c r="AU809" s="4"/>
      <c r="AV809" s="4"/>
      <c r="AW809" s="4"/>
      <c r="AX809" s="4"/>
      <c r="AY809" s="4"/>
      <c r="AZ809" s="4"/>
      <c r="BA809" s="4"/>
      <c r="BB809" s="4"/>
      <c r="BC809" s="4"/>
      <c r="BD809" s="86"/>
      <c r="BE809" s="86"/>
      <c r="BF809" s="86"/>
      <c r="BG809" s="86"/>
      <c r="BH809" s="86"/>
      <c r="BI809" s="4"/>
      <c r="BJ809" s="4"/>
      <c r="BK809" s="4"/>
      <c r="BL809" s="4"/>
      <c r="BM809" s="4"/>
    </row>
    <row r="810" spans="1:65"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397"/>
      <c r="AO810" s="84"/>
      <c r="AP810" s="4"/>
      <c r="AQ810" s="4"/>
      <c r="AR810" s="4"/>
      <c r="AS810" s="4"/>
      <c r="AT810" s="4"/>
      <c r="AU810" s="4"/>
      <c r="AV810" s="4"/>
      <c r="AW810" s="4"/>
      <c r="AX810" s="4"/>
      <c r="AY810" s="4"/>
      <c r="AZ810" s="4"/>
      <c r="BA810" s="4"/>
      <c r="BB810" s="4"/>
      <c r="BC810" s="4"/>
      <c r="BD810" s="86"/>
      <c r="BE810" s="86"/>
      <c r="BF810" s="86"/>
      <c r="BG810" s="86"/>
      <c r="BH810" s="86"/>
      <c r="BI810" s="4"/>
      <c r="BJ810" s="4"/>
      <c r="BK810" s="4"/>
      <c r="BL810" s="4"/>
      <c r="BM810" s="4"/>
    </row>
    <row r="811" spans="1:65"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397"/>
      <c r="AO811" s="84"/>
      <c r="AP811" s="4"/>
      <c r="AQ811" s="4"/>
      <c r="AR811" s="4"/>
      <c r="AS811" s="4"/>
      <c r="AT811" s="4"/>
      <c r="AU811" s="4"/>
      <c r="AV811" s="4"/>
      <c r="AW811" s="4"/>
      <c r="AX811" s="4"/>
      <c r="AY811" s="4"/>
      <c r="AZ811" s="4"/>
      <c r="BA811" s="4"/>
      <c r="BB811" s="4"/>
      <c r="BC811" s="4"/>
      <c r="BD811" s="86"/>
      <c r="BE811" s="86"/>
      <c r="BF811" s="86"/>
      <c r="BG811" s="86"/>
      <c r="BH811" s="86"/>
      <c r="BI811" s="4"/>
      <c r="BJ811" s="4"/>
      <c r="BK811" s="4"/>
      <c r="BL811" s="4"/>
      <c r="BM811" s="4"/>
    </row>
    <row r="812" spans="1:65"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397"/>
      <c r="AO812" s="84"/>
      <c r="AP812" s="4"/>
      <c r="AQ812" s="4"/>
      <c r="AR812" s="4"/>
      <c r="AS812" s="4"/>
      <c r="AT812" s="4"/>
      <c r="AU812" s="4"/>
      <c r="AV812" s="4"/>
      <c r="AW812" s="4"/>
      <c r="AX812" s="4"/>
      <c r="AY812" s="4"/>
      <c r="AZ812" s="4"/>
      <c r="BA812" s="4"/>
      <c r="BB812" s="4"/>
      <c r="BC812" s="4"/>
      <c r="BD812" s="86"/>
      <c r="BE812" s="86"/>
      <c r="BF812" s="86"/>
      <c r="BG812" s="86"/>
      <c r="BH812" s="86"/>
      <c r="BI812" s="4"/>
      <c r="BJ812" s="4"/>
      <c r="BK812" s="4"/>
      <c r="BL812" s="4"/>
      <c r="BM812" s="4"/>
    </row>
    <row r="813" spans="1:65"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397"/>
      <c r="AO813" s="84"/>
      <c r="AP813" s="4"/>
      <c r="AQ813" s="4"/>
      <c r="AR813" s="4"/>
      <c r="AS813" s="4"/>
      <c r="AT813" s="4"/>
      <c r="AU813" s="4"/>
      <c r="AV813" s="4"/>
      <c r="AW813" s="4"/>
      <c r="AX813" s="4"/>
      <c r="AY813" s="4"/>
      <c r="AZ813" s="4"/>
      <c r="BA813" s="4"/>
      <c r="BB813" s="4"/>
      <c r="BC813" s="4"/>
      <c r="BD813" s="86"/>
      <c r="BE813" s="86"/>
      <c r="BF813" s="86"/>
      <c r="BG813" s="86"/>
      <c r="BH813" s="86"/>
      <c r="BI813" s="4"/>
      <c r="BJ813" s="4"/>
      <c r="BK813" s="4"/>
      <c r="BL813" s="4"/>
      <c r="BM813" s="4"/>
    </row>
    <row r="814" spans="1:65"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397"/>
      <c r="AO814" s="84"/>
      <c r="AP814" s="4"/>
      <c r="AQ814" s="4"/>
      <c r="AR814" s="4"/>
      <c r="AS814" s="4"/>
      <c r="AT814" s="4"/>
      <c r="AU814" s="4"/>
      <c r="AV814" s="4"/>
      <c r="AW814" s="4"/>
      <c r="AX814" s="4"/>
      <c r="AY814" s="4"/>
      <c r="AZ814" s="4"/>
      <c r="BA814" s="4"/>
      <c r="BB814" s="4"/>
      <c r="BC814" s="4"/>
      <c r="BD814" s="86"/>
      <c r="BE814" s="86"/>
      <c r="BF814" s="86"/>
      <c r="BG814" s="86"/>
      <c r="BH814" s="86"/>
      <c r="BI814" s="4"/>
      <c r="BJ814" s="4"/>
      <c r="BK814" s="4"/>
      <c r="BL814" s="4"/>
      <c r="BM814" s="4"/>
    </row>
    <row r="815" spans="1:6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397"/>
      <c r="AO815" s="84"/>
      <c r="AP815" s="4"/>
      <c r="AQ815" s="4"/>
      <c r="AR815" s="4"/>
      <c r="AS815" s="4"/>
      <c r="AT815" s="4"/>
      <c r="AU815" s="4"/>
      <c r="AV815" s="4"/>
      <c r="AW815" s="4"/>
      <c r="AX815" s="4"/>
      <c r="AY815" s="4"/>
      <c r="AZ815" s="4"/>
      <c r="BA815" s="4"/>
      <c r="BB815" s="4"/>
      <c r="BC815" s="4"/>
      <c r="BD815" s="86"/>
      <c r="BE815" s="86"/>
      <c r="BF815" s="86"/>
      <c r="BG815" s="86"/>
      <c r="BH815" s="86"/>
      <c r="BI815" s="4"/>
      <c r="BJ815" s="4"/>
      <c r="BK815" s="4"/>
      <c r="BL815" s="4"/>
      <c r="BM815" s="4"/>
    </row>
    <row r="816" spans="1:65"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397"/>
      <c r="AO816" s="84"/>
      <c r="AP816" s="4"/>
      <c r="AQ816" s="4"/>
      <c r="AR816" s="4"/>
      <c r="AS816" s="4"/>
      <c r="AT816" s="4"/>
      <c r="AU816" s="4"/>
      <c r="AV816" s="4"/>
      <c r="AW816" s="4"/>
      <c r="AX816" s="4"/>
      <c r="AY816" s="4"/>
      <c r="AZ816" s="4"/>
      <c r="BA816" s="4"/>
      <c r="BB816" s="4"/>
      <c r="BC816" s="4"/>
      <c r="BD816" s="86"/>
      <c r="BE816" s="86"/>
      <c r="BF816" s="86"/>
      <c r="BG816" s="86"/>
      <c r="BH816" s="86"/>
      <c r="BI816" s="4"/>
      <c r="BJ816" s="4"/>
      <c r="BK816" s="4"/>
      <c r="BL816" s="4"/>
      <c r="BM816" s="4"/>
    </row>
    <row r="817" spans="1:65"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397"/>
      <c r="AO817" s="84"/>
      <c r="AP817" s="4"/>
      <c r="AQ817" s="4"/>
      <c r="AR817" s="4"/>
      <c r="AS817" s="4"/>
      <c r="AT817" s="4"/>
      <c r="AU817" s="4"/>
      <c r="AV817" s="4"/>
      <c r="AW817" s="4"/>
      <c r="AX817" s="4"/>
      <c r="AY817" s="4"/>
      <c r="AZ817" s="4"/>
      <c r="BA817" s="4"/>
      <c r="BB817" s="4"/>
      <c r="BC817" s="4"/>
      <c r="BD817" s="86"/>
      <c r="BE817" s="86"/>
      <c r="BF817" s="86"/>
      <c r="BG817" s="86"/>
      <c r="BH817" s="86"/>
      <c r="BI817" s="4"/>
      <c r="BJ817" s="4"/>
      <c r="BK817" s="4"/>
      <c r="BL817" s="4"/>
      <c r="BM817" s="4"/>
    </row>
    <row r="818" spans="1:65"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397"/>
      <c r="AO818" s="84"/>
      <c r="AP818" s="4"/>
      <c r="AQ818" s="4"/>
      <c r="AR818" s="4"/>
      <c r="AS818" s="4"/>
      <c r="AT818" s="4"/>
      <c r="AU818" s="4"/>
      <c r="AV818" s="4"/>
      <c r="AW818" s="4"/>
      <c r="AX818" s="4"/>
      <c r="AY818" s="4"/>
      <c r="AZ818" s="4"/>
      <c r="BA818" s="4"/>
      <c r="BB818" s="4"/>
      <c r="BC818" s="4"/>
      <c r="BD818" s="86"/>
      <c r="BE818" s="86"/>
      <c r="BF818" s="86"/>
      <c r="BG818" s="86"/>
      <c r="BH818" s="86"/>
      <c r="BI818" s="4"/>
      <c r="BJ818" s="4"/>
      <c r="BK818" s="4"/>
      <c r="BL818" s="4"/>
      <c r="BM818" s="4"/>
    </row>
    <row r="819" spans="1:65"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397"/>
      <c r="AO819" s="84"/>
      <c r="AP819" s="4"/>
      <c r="AQ819" s="4"/>
      <c r="AR819" s="4"/>
      <c r="AS819" s="4"/>
      <c r="AT819" s="4"/>
      <c r="AU819" s="4"/>
      <c r="AV819" s="4"/>
      <c r="AW819" s="4"/>
      <c r="AX819" s="4"/>
      <c r="AY819" s="4"/>
      <c r="AZ819" s="4"/>
      <c r="BA819" s="4"/>
      <c r="BB819" s="4"/>
      <c r="BC819" s="4"/>
      <c r="BD819" s="86"/>
      <c r="BE819" s="86"/>
      <c r="BF819" s="86"/>
      <c r="BG819" s="86"/>
      <c r="BH819" s="86"/>
      <c r="BI819" s="4"/>
      <c r="BJ819" s="4"/>
      <c r="BK819" s="4"/>
      <c r="BL819" s="4"/>
      <c r="BM819" s="4"/>
    </row>
    <row r="820" spans="1:65"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397"/>
      <c r="AO820" s="84"/>
      <c r="AP820" s="4"/>
      <c r="AQ820" s="4"/>
      <c r="AR820" s="4"/>
      <c r="AS820" s="4"/>
      <c r="AT820" s="4"/>
      <c r="AU820" s="4"/>
      <c r="AV820" s="4"/>
      <c r="AW820" s="4"/>
      <c r="AX820" s="4"/>
      <c r="AY820" s="4"/>
      <c r="AZ820" s="4"/>
      <c r="BA820" s="4"/>
      <c r="BB820" s="4"/>
      <c r="BC820" s="4"/>
      <c r="BD820" s="86"/>
      <c r="BE820" s="86"/>
      <c r="BF820" s="86"/>
      <c r="BG820" s="86"/>
      <c r="BH820" s="86"/>
      <c r="BI820" s="4"/>
      <c r="BJ820" s="4"/>
      <c r="BK820" s="4"/>
      <c r="BL820" s="4"/>
      <c r="BM820" s="4"/>
    </row>
    <row r="821" spans="1:65"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397"/>
      <c r="AO821" s="84"/>
      <c r="AP821" s="4"/>
      <c r="AQ821" s="4"/>
      <c r="AR821" s="4"/>
      <c r="AS821" s="4"/>
      <c r="AT821" s="4"/>
      <c r="AU821" s="4"/>
      <c r="AV821" s="4"/>
      <c r="AW821" s="4"/>
      <c r="AX821" s="4"/>
      <c r="AY821" s="4"/>
      <c r="AZ821" s="4"/>
      <c r="BA821" s="4"/>
      <c r="BB821" s="4"/>
      <c r="BC821" s="4"/>
      <c r="BD821" s="86"/>
      <c r="BE821" s="86"/>
      <c r="BF821" s="86"/>
      <c r="BG821" s="86"/>
      <c r="BH821" s="86"/>
      <c r="BI821" s="4"/>
      <c r="BJ821" s="4"/>
      <c r="BK821" s="4"/>
      <c r="BL821" s="4"/>
      <c r="BM821" s="4"/>
    </row>
    <row r="822" spans="1:65"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397"/>
      <c r="AO822" s="84"/>
      <c r="AP822" s="4"/>
      <c r="AQ822" s="4"/>
      <c r="AR822" s="4"/>
      <c r="AS822" s="4"/>
      <c r="AT822" s="4"/>
      <c r="AU822" s="4"/>
      <c r="AV822" s="4"/>
      <c r="AW822" s="4"/>
      <c r="AX822" s="4"/>
      <c r="AY822" s="4"/>
      <c r="AZ822" s="4"/>
      <c r="BA822" s="4"/>
      <c r="BB822" s="4"/>
      <c r="BC822" s="4"/>
      <c r="BD822" s="86"/>
      <c r="BE822" s="86"/>
      <c r="BF822" s="86"/>
      <c r="BG822" s="86"/>
      <c r="BH822" s="86"/>
      <c r="BI822" s="4"/>
      <c r="BJ822" s="4"/>
      <c r="BK822" s="4"/>
      <c r="BL822" s="4"/>
      <c r="BM822" s="4"/>
    </row>
    <row r="823" spans="1:65"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397"/>
      <c r="AO823" s="84"/>
      <c r="AP823" s="4"/>
      <c r="AQ823" s="4"/>
      <c r="AR823" s="4"/>
      <c r="AS823" s="4"/>
      <c r="AT823" s="4"/>
      <c r="AU823" s="4"/>
      <c r="AV823" s="4"/>
      <c r="AW823" s="4"/>
      <c r="AX823" s="4"/>
      <c r="AY823" s="4"/>
      <c r="AZ823" s="4"/>
      <c r="BA823" s="4"/>
      <c r="BB823" s="4"/>
      <c r="BC823" s="4"/>
      <c r="BD823" s="86"/>
      <c r="BE823" s="86"/>
      <c r="BF823" s="86"/>
      <c r="BG823" s="86"/>
      <c r="BH823" s="86"/>
      <c r="BI823" s="4"/>
      <c r="BJ823" s="4"/>
      <c r="BK823" s="4"/>
      <c r="BL823" s="4"/>
      <c r="BM823" s="4"/>
    </row>
    <row r="824" spans="1:65"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397"/>
      <c r="AO824" s="84"/>
      <c r="AP824" s="4"/>
      <c r="AQ824" s="4"/>
      <c r="AR824" s="4"/>
      <c r="AS824" s="4"/>
      <c r="AT824" s="4"/>
      <c r="AU824" s="4"/>
      <c r="AV824" s="4"/>
      <c r="AW824" s="4"/>
      <c r="AX824" s="4"/>
      <c r="AY824" s="4"/>
      <c r="AZ824" s="4"/>
      <c r="BA824" s="4"/>
      <c r="BB824" s="4"/>
      <c r="BC824" s="4"/>
      <c r="BD824" s="86"/>
      <c r="BE824" s="86"/>
      <c r="BF824" s="86"/>
      <c r="BG824" s="86"/>
      <c r="BH824" s="86"/>
      <c r="BI824" s="4"/>
      <c r="BJ824" s="4"/>
      <c r="BK824" s="4"/>
      <c r="BL824" s="4"/>
      <c r="BM824" s="4"/>
    </row>
    <row r="825" spans="1:6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397"/>
      <c r="AO825" s="84"/>
      <c r="AP825" s="4"/>
      <c r="AQ825" s="4"/>
      <c r="AR825" s="4"/>
      <c r="AS825" s="4"/>
      <c r="AT825" s="4"/>
      <c r="AU825" s="4"/>
      <c r="AV825" s="4"/>
      <c r="AW825" s="4"/>
      <c r="AX825" s="4"/>
      <c r="AY825" s="4"/>
      <c r="AZ825" s="4"/>
      <c r="BA825" s="4"/>
      <c r="BB825" s="4"/>
      <c r="BC825" s="4"/>
      <c r="BD825" s="86"/>
      <c r="BE825" s="86"/>
      <c r="BF825" s="86"/>
      <c r="BG825" s="86"/>
      <c r="BH825" s="86"/>
      <c r="BI825" s="4"/>
      <c r="BJ825" s="4"/>
      <c r="BK825" s="4"/>
      <c r="BL825" s="4"/>
      <c r="BM825" s="4"/>
    </row>
    <row r="826" spans="1:65"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397"/>
      <c r="AO826" s="84"/>
      <c r="AP826" s="4"/>
      <c r="AQ826" s="4"/>
      <c r="AR826" s="4"/>
      <c r="AS826" s="4"/>
      <c r="AT826" s="4"/>
      <c r="AU826" s="4"/>
      <c r="AV826" s="4"/>
      <c r="AW826" s="4"/>
      <c r="AX826" s="4"/>
      <c r="AY826" s="4"/>
      <c r="AZ826" s="4"/>
      <c r="BA826" s="4"/>
      <c r="BB826" s="4"/>
      <c r="BC826" s="4"/>
      <c r="BD826" s="86"/>
      <c r="BE826" s="86"/>
      <c r="BF826" s="86"/>
      <c r="BG826" s="86"/>
      <c r="BH826" s="86"/>
      <c r="BI826" s="4"/>
      <c r="BJ826" s="4"/>
      <c r="BK826" s="4"/>
      <c r="BL826" s="4"/>
      <c r="BM826" s="4"/>
    </row>
    <row r="827" spans="1:65"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397"/>
      <c r="AO827" s="84"/>
      <c r="AP827" s="4"/>
      <c r="AQ827" s="4"/>
      <c r="AR827" s="4"/>
      <c r="AS827" s="4"/>
      <c r="AT827" s="4"/>
      <c r="AU827" s="4"/>
      <c r="AV827" s="4"/>
      <c r="AW827" s="4"/>
      <c r="AX827" s="4"/>
      <c r="AY827" s="4"/>
      <c r="AZ827" s="4"/>
      <c r="BA827" s="4"/>
      <c r="BB827" s="4"/>
      <c r="BC827" s="4"/>
      <c r="BD827" s="86"/>
      <c r="BE827" s="86"/>
      <c r="BF827" s="86"/>
      <c r="BG827" s="86"/>
      <c r="BH827" s="86"/>
      <c r="BI827" s="4"/>
      <c r="BJ827" s="4"/>
      <c r="BK827" s="4"/>
      <c r="BL827" s="4"/>
      <c r="BM827" s="4"/>
    </row>
    <row r="828" spans="1:65"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397"/>
      <c r="AO828" s="84"/>
      <c r="AP828" s="4"/>
      <c r="AQ828" s="4"/>
      <c r="AR828" s="4"/>
      <c r="AS828" s="4"/>
      <c r="AT828" s="4"/>
      <c r="AU828" s="4"/>
      <c r="AV828" s="4"/>
      <c r="AW828" s="4"/>
      <c r="AX828" s="4"/>
      <c r="AY828" s="4"/>
      <c r="AZ828" s="4"/>
      <c r="BA828" s="4"/>
      <c r="BB828" s="4"/>
      <c r="BC828" s="4"/>
      <c r="BD828" s="86"/>
      <c r="BE828" s="86"/>
      <c r="BF828" s="86"/>
      <c r="BG828" s="86"/>
      <c r="BH828" s="86"/>
      <c r="BI828" s="4"/>
      <c r="BJ828" s="4"/>
      <c r="BK828" s="4"/>
      <c r="BL828" s="4"/>
      <c r="BM828" s="4"/>
    </row>
    <row r="829" spans="1:65"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397"/>
      <c r="AO829" s="84"/>
      <c r="AP829" s="4"/>
      <c r="AQ829" s="4"/>
      <c r="AR829" s="4"/>
      <c r="AS829" s="4"/>
      <c r="AT829" s="4"/>
      <c r="AU829" s="4"/>
      <c r="AV829" s="4"/>
      <c r="AW829" s="4"/>
      <c r="AX829" s="4"/>
      <c r="AY829" s="4"/>
      <c r="AZ829" s="4"/>
      <c r="BA829" s="4"/>
      <c r="BB829" s="4"/>
      <c r="BC829" s="4"/>
      <c r="BD829" s="86"/>
      <c r="BE829" s="86"/>
      <c r="BF829" s="86"/>
      <c r="BG829" s="86"/>
      <c r="BH829" s="86"/>
      <c r="BI829" s="4"/>
      <c r="BJ829" s="4"/>
      <c r="BK829" s="4"/>
      <c r="BL829" s="4"/>
      <c r="BM829" s="4"/>
    </row>
    <row r="830" spans="1:65"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397"/>
      <c r="AO830" s="84"/>
      <c r="AP830" s="4"/>
      <c r="AQ830" s="4"/>
      <c r="AR830" s="4"/>
      <c r="AS830" s="4"/>
      <c r="AT830" s="4"/>
      <c r="AU830" s="4"/>
      <c r="AV830" s="4"/>
      <c r="AW830" s="4"/>
      <c r="AX830" s="4"/>
      <c r="AY830" s="4"/>
      <c r="AZ830" s="4"/>
      <c r="BA830" s="4"/>
      <c r="BB830" s="4"/>
      <c r="BC830" s="4"/>
      <c r="BD830" s="86"/>
      <c r="BE830" s="86"/>
      <c r="BF830" s="86"/>
      <c r="BG830" s="86"/>
      <c r="BH830" s="86"/>
      <c r="BI830" s="4"/>
      <c r="BJ830" s="4"/>
      <c r="BK830" s="4"/>
      <c r="BL830" s="4"/>
      <c r="BM830" s="4"/>
    </row>
    <row r="831" spans="1:65"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397"/>
      <c r="AO831" s="84"/>
      <c r="AP831" s="4"/>
      <c r="AQ831" s="4"/>
      <c r="AR831" s="4"/>
      <c r="AS831" s="4"/>
      <c r="AT831" s="4"/>
      <c r="AU831" s="4"/>
      <c r="AV831" s="4"/>
      <c r="AW831" s="4"/>
      <c r="AX831" s="4"/>
      <c r="AY831" s="4"/>
      <c r="AZ831" s="4"/>
      <c r="BA831" s="4"/>
      <c r="BB831" s="4"/>
      <c r="BC831" s="4"/>
      <c r="BD831" s="86"/>
      <c r="BE831" s="86"/>
      <c r="BF831" s="86"/>
      <c r="BG831" s="86"/>
      <c r="BH831" s="86"/>
      <c r="BI831" s="4"/>
      <c r="BJ831" s="4"/>
      <c r="BK831" s="4"/>
      <c r="BL831" s="4"/>
      <c r="BM831" s="4"/>
    </row>
    <row r="832" spans="1:65"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397"/>
      <c r="AO832" s="84"/>
      <c r="AP832" s="4"/>
      <c r="AQ832" s="4"/>
      <c r="AR832" s="4"/>
      <c r="AS832" s="4"/>
      <c r="AT832" s="4"/>
      <c r="AU832" s="4"/>
      <c r="AV832" s="4"/>
      <c r="AW832" s="4"/>
      <c r="AX832" s="4"/>
      <c r="AY832" s="4"/>
      <c r="AZ832" s="4"/>
      <c r="BA832" s="4"/>
      <c r="BB832" s="4"/>
      <c r="BC832" s="4"/>
      <c r="BD832" s="86"/>
      <c r="BE832" s="86"/>
      <c r="BF832" s="86"/>
      <c r="BG832" s="86"/>
      <c r="BH832" s="86"/>
      <c r="BI832" s="4"/>
      <c r="BJ832" s="4"/>
      <c r="BK832" s="4"/>
      <c r="BL832" s="4"/>
      <c r="BM832" s="4"/>
    </row>
    <row r="833" spans="1:65"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397"/>
      <c r="AO833" s="84"/>
      <c r="AP833" s="4"/>
      <c r="AQ833" s="4"/>
      <c r="AR833" s="4"/>
      <c r="AS833" s="4"/>
      <c r="AT833" s="4"/>
      <c r="AU833" s="4"/>
      <c r="AV833" s="4"/>
      <c r="AW833" s="4"/>
      <c r="AX833" s="4"/>
      <c r="AY833" s="4"/>
      <c r="AZ833" s="4"/>
      <c r="BA833" s="4"/>
      <c r="BB833" s="4"/>
      <c r="BC833" s="4"/>
      <c r="BD833" s="86"/>
      <c r="BE833" s="86"/>
      <c r="BF833" s="86"/>
      <c r="BG833" s="86"/>
      <c r="BH833" s="86"/>
      <c r="BI833" s="4"/>
      <c r="BJ833" s="4"/>
      <c r="BK833" s="4"/>
      <c r="BL833" s="4"/>
      <c r="BM833" s="4"/>
    </row>
    <row r="834" spans="1:65"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397"/>
      <c r="AO834" s="84"/>
      <c r="AP834" s="4"/>
      <c r="AQ834" s="4"/>
      <c r="AR834" s="4"/>
      <c r="AS834" s="4"/>
      <c r="AT834" s="4"/>
      <c r="AU834" s="4"/>
      <c r="AV834" s="4"/>
      <c r="AW834" s="4"/>
      <c r="AX834" s="4"/>
      <c r="AY834" s="4"/>
      <c r="AZ834" s="4"/>
      <c r="BA834" s="4"/>
      <c r="BB834" s="4"/>
      <c r="BC834" s="4"/>
      <c r="BD834" s="86"/>
      <c r="BE834" s="86"/>
      <c r="BF834" s="86"/>
      <c r="BG834" s="86"/>
      <c r="BH834" s="86"/>
      <c r="BI834" s="4"/>
      <c r="BJ834" s="4"/>
      <c r="BK834" s="4"/>
      <c r="BL834" s="4"/>
      <c r="BM834" s="4"/>
    </row>
    <row r="835" spans="1:6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397"/>
      <c r="AO835" s="84"/>
      <c r="AP835" s="4"/>
      <c r="AQ835" s="4"/>
      <c r="AR835" s="4"/>
      <c r="AS835" s="4"/>
      <c r="AT835" s="4"/>
      <c r="AU835" s="4"/>
      <c r="AV835" s="4"/>
      <c r="AW835" s="4"/>
      <c r="AX835" s="4"/>
      <c r="AY835" s="4"/>
      <c r="AZ835" s="4"/>
      <c r="BA835" s="4"/>
      <c r="BB835" s="4"/>
      <c r="BC835" s="4"/>
      <c r="BD835" s="86"/>
      <c r="BE835" s="86"/>
      <c r="BF835" s="86"/>
      <c r="BG835" s="86"/>
      <c r="BH835" s="86"/>
      <c r="BI835" s="4"/>
      <c r="BJ835" s="4"/>
      <c r="BK835" s="4"/>
      <c r="BL835" s="4"/>
      <c r="BM835" s="4"/>
    </row>
    <row r="836" spans="1:65"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397"/>
      <c r="AO836" s="84"/>
      <c r="AP836" s="4"/>
      <c r="AQ836" s="4"/>
      <c r="AR836" s="4"/>
      <c r="AS836" s="4"/>
      <c r="AT836" s="4"/>
      <c r="AU836" s="4"/>
      <c r="AV836" s="4"/>
      <c r="AW836" s="4"/>
      <c r="AX836" s="4"/>
      <c r="AY836" s="4"/>
      <c r="AZ836" s="4"/>
      <c r="BA836" s="4"/>
      <c r="BB836" s="4"/>
      <c r="BC836" s="4"/>
      <c r="BD836" s="86"/>
      <c r="BE836" s="86"/>
      <c r="BF836" s="86"/>
      <c r="BG836" s="86"/>
      <c r="BH836" s="86"/>
      <c r="BI836" s="4"/>
      <c r="BJ836" s="4"/>
      <c r="BK836" s="4"/>
      <c r="BL836" s="4"/>
      <c r="BM836" s="4"/>
    </row>
    <row r="837" spans="1:65"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397"/>
      <c r="AO837" s="84"/>
      <c r="AP837" s="4"/>
      <c r="AQ837" s="4"/>
      <c r="AR837" s="4"/>
      <c r="AS837" s="4"/>
      <c r="AT837" s="4"/>
      <c r="AU837" s="4"/>
      <c r="AV837" s="4"/>
      <c r="AW837" s="4"/>
      <c r="AX837" s="4"/>
      <c r="AY837" s="4"/>
      <c r="AZ837" s="4"/>
      <c r="BA837" s="4"/>
      <c r="BB837" s="4"/>
      <c r="BC837" s="4"/>
      <c r="BD837" s="86"/>
      <c r="BE837" s="86"/>
      <c r="BF837" s="86"/>
      <c r="BG837" s="86"/>
      <c r="BH837" s="86"/>
      <c r="BI837" s="4"/>
      <c r="BJ837" s="4"/>
      <c r="BK837" s="4"/>
      <c r="BL837" s="4"/>
      <c r="BM837" s="4"/>
    </row>
    <row r="838" spans="1:65"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397"/>
      <c r="AO838" s="84"/>
      <c r="AP838" s="4"/>
      <c r="AQ838" s="4"/>
      <c r="AR838" s="4"/>
      <c r="AS838" s="4"/>
      <c r="AT838" s="4"/>
      <c r="AU838" s="4"/>
      <c r="AV838" s="4"/>
      <c r="AW838" s="4"/>
      <c r="AX838" s="4"/>
      <c r="AY838" s="4"/>
      <c r="AZ838" s="4"/>
      <c r="BA838" s="4"/>
      <c r="BB838" s="4"/>
      <c r="BC838" s="4"/>
      <c r="BD838" s="86"/>
      <c r="BE838" s="86"/>
      <c r="BF838" s="86"/>
      <c r="BG838" s="86"/>
      <c r="BH838" s="86"/>
      <c r="BI838" s="4"/>
      <c r="BJ838" s="4"/>
      <c r="BK838" s="4"/>
      <c r="BL838" s="4"/>
      <c r="BM838" s="4"/>
    </row>
    <row r="839" spans="1:65"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397"/>
      <c r="AO839" s="84"/>
      <c r="AP839" s="4"/>
      <c r="AQ839" s="4"/>
      <c r="AR839" s="4"/>
      <c r="AS839" s="4"/>
      <c r="AT839" s="4"/>
      <c r="AU839" s="4"/>
      <c r="AV839" s="4"/>
      <c r="AW839" s="4"/>
      <c r="AX839" s="4"/>
      <c r="AY839" s="4"/>
      <c r="AZ839" s="4"/>
      <c r="BA839" s="4"/>
      <c r="BB839" s="4"/>
      <c r="BC839" s="4"/>
      <c r="BD839" s="86"/>
      <c r="BE839" s="86"/>
      <c r="BF839" s="86"/>
      <c r="BG839" s="86"/>
      <c r="BH839" s="86"/>
      <c r="BI839" s="4"/>
      <c r="BJ839" s="4"/>
      <c r="BK839" s="4"/>
      <c r="BL839" s="4"/>
      <c r="BM839" s="4"/>
    </row>
    <row r="840" spans="1:65"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397"/>
      <c r="AO840" s="84"/>
      <c r="AP840" s="4"/>
      <c r="AQ840" s="4"/>
      <c r="AR840" s="4"/>
      <c r="AS840" s="4"/>
      <c r="AT840" s="4"/>
      <c r="AU840" s="4"/>
      <c r="AV840" s="4"/>
      <c r="AW840" s="4"/>
      <c r="AX840" s="4"/>
      <c r="AY840" s="4"/>
      <c r="AZ840" s="4"/>
      <c r="BA840" s="4"/>
      <c r="BB840" s="4"/>
      <c r="BC840" s="4"/>
      <c r="BD840" s="86"/>
      <c r="BE840" s="86"/>
      <c r="BF840" s="86"/>
      <c r="BG840" s="86"/>
      <c r="BH840" s="86"/>
      <c r="BI840" s="4"/>
      <c r="BJ840" s="4"/>
      <c r="BK840" s="4"/>
      <c r="BL840" s="4"/>
      <c r="BM840" s="4"/>
    </row>
    <row r="841" spans="1:65"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397"/>
      <c r="AO841" s="84"/>
      <c r="AP841" s="4"/>
      <c r="AQ841" s="4"/>
      <c r="AR841" s="4"/>
      <c r="AS841" s="4"/>
      <c r="AT841" s="4"/>
      <c r="AU841" s="4"/>
      <c r="AV841" s="4"/>
      <c r="AW841" s="4"/>
      <c r="AX841" s="4"/>
      <c r="AY841" s="4"/>
      <c r="AZ841" s="4"/>
      <c r="BA841" s="4"/>
      <c r="BB841" s="4"/>
      <c r="BC841" s="4"/>
      <c r="BD841" s="86"/>
      <c r="BE841" s="86"/>
      <c r="BF841" s="86"/>
      <c r="BG841" s="86"/>
      <c r="BH841" s="86"/>
      <c r="BI841" s="4"/>
      <c r="BJ841" s="4"/>
      <c r="BK841" s="4"/>
      <c r="BL841" s="4"/>
      <c r="BM841" s="4"/>
    </row>
    <row r="842" spans="1:65"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397"/>
      <c r="AO842" s="84"/>
      <c r="AP842" s="4"/>
      <c r="AQ842" s="4"/>
      <c r="AR842" s="4"/>
      <c r="AS842" s="4"/>
      <c r="AT842" s="4"/>
      <c r="AU842" s="4"/>
      <c r="AV842" s="4"/>
      <c r="AW842" s="4"/>
      <c r="AX842" s="4"/>
      <c r="AY842" s="4"/>
      <c r="AZ842" s="4"/>
      <c r="BA842" s="4"/>
      <c r="BB842" s="4"/>
      <c r="BC842" s="4"/>
      <c r="BD842" s="86"/>
      <c r="BE842" s="86"/>
      <c r="BF842" s="86"/>
      <c r="BG842" s="86"/>
      <c r="BH842" s="86"/>
      <c r="BI842" s="4"/>
      <c r="BJ842" s="4"/>
      <c r="BK842" s="4"/>
      <c r="BL842" s="4"/>
      <c r="BM842" s="4"/>
    </row>
    <row r="843" spans="1:65"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397"/>
      <c r="AO843" s="84"/>
      <c r="AP843" s="4"/>
      <c r="AQ843" s="4"/>
      <c r="AR843" s="4"/>
      <c r="AS843" s="4"/>
      <c r="AT843" s="4"/>
      <c r="AU843" s="4"/>
      <c r="AV843" s="4"/>
      <c r="AW843" s="4"/>
      <c r="AX843" s="4"/>
      <c r="AY843" s="4"/>
      <c r="AZ843" s="4"/>
      <c r="BA843" s="4"/>
      <c r="BB843" s="4"/>
      <c r="BC843" s="4"/>
      <c r="BD843" s="86"/>
      <c r="BE843" s="86"/>
      <c r="BF843" s="86"/>
      <c r="BG843" s="86"/>
      <c r="BH843" s="86"/>
      <c r="BI843" s="4"/>
      <c r="BJ843" s="4"/>
      <c r="BK843" s="4"/>
      <c r="BL843" s="4"/>
      <c r="BM843" s="4"/>
    </row>
    <row r="844" spans="1:65"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397"/>
      <c r="AO844" s="84"/>
      <c r="AP844" s="4"/>
      <c r="AQ844" s="4"/>
      <c r="AR844" s="4"/>
      <c r="AS844" s="4"/>
      <c r="AT844" s="4"/>
      <c r="AU844" s="4"/>
      <c r="AV844" s="4"/>
      <c r="AW844" s="4"/>
      <c r="AX844" s="4"/>
      <c r="AY844" s="4"/>
      <c r="AZ844" s="4"/>
      <c r="BA844" s="4"/>
      <c r="BB844" s="4"/>
      <c r="BC844" s="4"/>
      <c r="BD844" s="86"/>
      <c r="BE844" s="86"/>
      <c r="BF844" s="86"/>
      <c r="BG844" s="86"/>
      <c r="BH844" s="86"/>
      <c r="BI844" s="4"/>
      <c r="BJ844" s="4"/>
      <c r="BK844" s="4"/>
      <c r="BL844" s="4"/>
      <c r="BM844" s="4"/>
    </row>
    <row r="845" spans="1:6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397"/>
      <c r="AO845" s="84"/>
      <c r="AP845" s="4"/>
      <c r="AQ845" s="4"/>
      <c r="AR845" s="4"/>
      <c r="AS845" s="4"/>
      <c r="AT845" s="4"/>
      <c r="AU845" s="4"/>
      <c r="AV845" s="4"/>
      <c r="AW845" s="4"/>
      <c r="AX845" s="4"/>
      <c r="AY845" s="4"/>
      <c r="AZ845" s="4"/>
      <c r="BA845" s="4"/>
      <c r="BB845" s="4"/>
      <c r="BC845" s="4"/>
      <c r="BD845" s="86"/>
      <c r="BE845" s="86"/>
      <c r="BF845" s="86"/>
      <c r="BG845" s="86"/>
      <c r="BH845" s="86"/>
      <c r="BI845" s="4"/>
      <c r="BJ845" s="4"/>
      <c r="BK845" s="4"/>
      <c r="BL845" s="4"/>
      <c r="BM845" s="4"/>
    </row>
    <row r="846" spans="1:65"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397"/>
      <c r="AO846" s="84"/>
      <c r="AP846" s="4"/>
      <c r="AQ846" s="4"/>
      <c r="AR846" s="4"/>
      <c r="AS846" s="4"/>
      <c r="AT846" s="4"/>
      <c r="AU846" s="4"/>
      <c r="AV846" s="4"/>
      <c r="AW846" s="4"/>
      <c r="AX846" s="4"/>
      <c r="AY846" s="4"/>
      <c r="AZ846" s="4"/>
      <c r="BA846" s="4"/>
      <c r="BB846" s="4"/>
      <c r="BC846" s="4"/>
      <c r="BD846" s="86"/>
      <c r="BE846" s="86"/>
      <c r="BF846" s="86"/>
      <c r="BG846" s="86"/>
      <c r="BH846" s="86"/>
      <c r="BI846" s="4"/>
      <c r="BJ846" s="4"/>
      <c r="BK846" s="4"/>
      <c r="BL846" s="4"/>
      <c r="BM846" s="4"/>
    </row>
    <row r="847" spans="1:65"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397"/>
      <c r="AO847" s="84"/>
      <c r="AP847" s="4"/>
      <c r="AQ847" s="4"/>
      <c r="AR847" s="4"/>
      <c r="AS847" s="4"/>
      <c r="AT847" s="4"/>
      <c r="AU847" s="4"/>
      <c r="AV847" s="4"/>
      <c r="AW847" s="4"/>
      <c r="AX847" s="4"/>
      <c r="AY847" s="4"/>
      <c r="AZ847" s="4"/>
      <c r="BA847" s="4"/>
      <c r="BB847" s="4"/>
      <c r="BC847" s="4"/>
      <c r="BD847" s="86"/>
      <c r="BE847" s="86"/>
      <c r="BF847" s="86"/>
      <c r="BG847" s="86"/>
      <c r="BH847" s="86"/>
      <c r="BI847" s="4"/>
      <c r="BJ847" s="4"/>
      <c r="BK847" s="4"/>
      <c r="BL847" s="4"/>
      <c r="BM847" s="4"/>
    </row>
    <row r="848" spans="1:65"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397"/>
      <c r="AO848" s="84"/>
      <c r="AP848" s="4"/>
      <c r="AQ848" s="4"/>
      <c r="AR848" s="4"/>
      <c r="AS848" s="4"/>
      <c r="AT848" s="4"/>
      <c r="AU848" s="4"/>
      <c r="AV848" s="4"/>
      <c r="AW848" s="4"/>
      <c r="AX848" s="4"/>
      <c r="AY848" s="4"/>
      <c r="AZ848" s="4"/>
      <c r="BA848" s="4"/>
      <c r="BB848" s="4"/>
      <c r="BC848" s="4"/>
      <c r="BD848" s="86"/>
      <c r="BE848" s="86"/>
      <c r="BF848" s="86"/>
      <c r="BG848" s="86"/>
      <c r="BH848" s="86"/>
      <c r="BI848" s="4"/>
      <c r="BJ848" s="4"/>
      <c r="BK848" s="4"/>
      <c r="BL848" s="4"/>
      <c r="BM848" s="4"/>
    </row>
    <row r="849" spans="1:65"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397"/>
      <c r="AO849" s="84"/>
      <c r="AP849" s="4"/>
      <c r="AQ849" s="4"/>
      <c r="AR849" s="4"/>
      <c r="AS849" s="4"/>
      <c r="AT849" s="4"/>
      <c r="AU849" s="4"/>
      <c r="AV849" s="4"/>
      <c r="AW849" s="4"/>
      <c r="AX849" s="4"/>
      <c r="AY849" s="4"/>
      <c r="AZ849" s="4"/>
      <c r="BA849" s="4"/>
      <c r="BB849" s="4"/>
      <c r="BC849" s="4"/>
      <c r="BD849" s="86"/>
      <c r="BE849" s="86"/>
      <c r="BF849" s="86"/>
      <c r="BG849" s="86"/>
      <c r="BH849" s="86"/>
      <c r="BI849" s="4"/>
      <c r="BJ849" s="4"/>
      <c r="BK849" s="4"/>
      <c r="BL849" s="4"/>
      <c r="BM849" s="4"/>
    </row>
    <row r="850" spans="1:65"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397"/>
      <c r="AO850" s="84"/>
      <c r="AP850" s="4"/>
      <c r="AQ850" s="4"/>
      <c r="AR850" s="4"/>
      <c r="AS850" s="4"/>
      <c r="AT850" s="4"/>
      <c r="AU850" s="4"/>
      <c r="AV850" s="4"/>
      <c r="AW850" s="4"/>
      <c r="AX850" s="4"/>
      <c r="AY850" s="4"/>
      <c r="AZ850" s="4"/>
      <c r="BA850" s="4"/>
      <c r="BB850" s="4"/>
      <c r="BC850" s="4"/>
      <c r="BD850" s="86"/>
      <c r="BE850" s="86"/>
      <c r="BF850" s="86"/>
      <c r="BG850" s="86"/>
      <c r="BH850" s="86"/>
      <c r="BI850" s="4"/>
      <c r="BJ850" s="4"/>
      <c r="BK850" s="4"/>
      <c r="BL850" s="4"/>
      <c r="BM850" s="4"/>
    </row>
    <row r="851" spans="1:65"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397"/>
      <c r="AO851" s="84"/>
      <c r="AP851" s="4"/>
      <c r="AQ851" s="4"/>
      <c r="AR851" s="4"/>
      <c r="AS851" s="4"/>
      <c r="AT851" s="4"/>
      <c r="AU851" s="4"/>
      <c r="AV851" s="4"/>
      <c r="AW851" s="4"/>
      <c r="AX851" s="4"/>
      <c r="AY851" s="4"/>
      <c r="AZ851" s="4"/>
      <c r="BA851" s="4"/>
      <c r="BB851" s="4"/>
      <c r="BC851" s="4"/>
      <c r="BD851" s="86"/>
      <c r="BE851" s="86"/>
      <c r="BF851" s="86"/>
      <c r="BG851" s="86"/>
      <c r="BH851" s="86"/>
      <c r="BI851" s="4"/>
      <c r="BJ851" s="4"/>
      <c r="BK851" s="4"/>
      <c r="BL851" s="4"/>
      <c r="BM851" s="4"/>
    </row>
    <row r="852" spans="1:65"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397"/>
      <c r="AO852" s="84"/>
      <c r="AP852" s="4"/>
      <c r="AQ852" s="4"/>
      <c r="AR852" s="4"/>
      <c r="AS852" s="4"/>
      <c r="AT852" s="4"/>
      <c r="AU852" s="4"/>
      <c r="AV852" s="4"/>
      <c r="AW852" s="4"/>
      <c r="AX852" s="4"/>
      <c r="AY852" s="4"/>
      <c r="AZ852" s="4"/>
      <c r="BA852" s="4"/>
      <c r="BB852" s="4"/>
      <c r="BC852" s="4"/>
      <c r="BD852" s="86"/>
      <c r="BE852" s="86"/>
      <c r="BF852" s="86"/>
      <c r="BG852" s="86"/>
      <c r="BH852" s="86"/>
      <c r="BI852" s="4"/>
      <c r="BJ852" s="4"/>
      <c r="BK852" s="4"/>
      <c r="BL852" s="4"/>
      <c r="BM852" s="4"/>
    </row>
    <row r="853" spans="1:65"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397"/>
      <c r="AO853" s="84"/>
      <c r="AP853" s="4"/>
      <c r="AQ853" s="4"/>
      <c r="AR853" s="4"/>
      <c r="AS853" s="4"/>
      <c r="AT853" s="4"/>
      <c r="AU853" s="4"/>
      <c r="AV853" s="4"/>
      <c r="AW853" s="4"/>
      <c r="AX853" s="4"/>
      <c r="AY853" s="4"/>
      <c r="AZ853" s="4"/>
      <c r="BA853" s="4"/>
      <c r="BB853" s="4"/>
      <c r="BC853" s="4"/>
      <c r="BD853" s="86"/>
      <c r="BE853" s="86"/>
      <c r="BF853" s="86"/>
      <c r="BG853" s="86"/>
      <c r="BH853" s="86"/>
      <c r="BI853" s="4"/>
      <c r="BJ853" s="4"/>
      <c r="BK853" s="4"/>
      <c r="BL853" s="4"/>
      <c r="BM853" s="4"/>
    </row>
    <row r="854" spans="1:65"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397"/>
      <c r="AO854" s="84"/>
      <c r="AP854" s="4"/>
      <c r="AQ854" s="4"/>
      <c r="AR854" s="4"/>
      <c r="AS854" s="4"/>
      <c r="AT854" s="4"/>
      <c r="AU854" s="4"/>
      <c r="AV854" s="4"/>
      <c r="AW854" s="4"/>
      <c r="AX854" s="4"/>
      <c r="AY854" s="4"/>
      <c r="AZ854" s="4"/>
      <c r="BA854" s="4"/>
      <c r="BB854" s="4"/>
      <c r="BC854" s="4"/>
      <c r="BD854" s="86"/>
      <c r="BE854" s="86"/>
      <c r="BF854" s="86"/>
      <c r="BG854" s="86"/>
      <c r="BH854" s="86"/>
      <c r="BI854" s="4"/>
      <c r="BJ854" s="4"/>
      <c r="BK854" s="4"/>
      <c r="BL854" s="4"/>
      <c r="BM854" s="4"/>
    </row>
    <row r="855" spans="1:6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397"/>
      <c r="AO855" s="84"/>
      <c r="AP855" s="4"/>
      <c r="AQ855" s="4"/>
      <c r="AR855" s="4"/>
      <c r="AS855" s="4"/>
      <c r="AT855" s="4"/>
      <c r="AU855" s="4"/>
      <c r="AV855" s="4"/>
      <c r="AW855" s="4"/>
      <c r="AX855" s="4"/>
      <c r="AY855" s="4"/>
      <c r="AZ855" s="4"/>
      <c r="BA855" s="4"/>
      <c r="BB855" s="4"/>
      <c r="BC855" s="4"/>
      <c r="BD855" s="86"/>
      <c r="BE855" s="86"/>
      <c r="BF855" s="86"/>
      <c r="BG855" s="86"/>
      <c r="BH855" s="86"/>
      <c r="BI855" s="4"/>
      <c r="BJ855" s="4"/>
      <c r="BK855" s="4"/>
      <c r="BL855" s="4"/>
      <c r="BM855" s="4"/>
    </row>
    <row r="856" spans="1:65"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397"/>
      <c r="AO856" s="84"/>
      <c r="AP856" s="4"/>
      <c r="AQ856" s="4"/>
      <c r="AR856" s="4"/>
      <c r="AS856" s="4"/>
      <c r="AT856" s="4"/>
      <c r="AU856" s="4"/>
      <c r="AV856" s="4"/>
      <c r="AW856" s="4"/>
      <c r="AX856" s="4"/>
      <c r="AY856" s="4"/>
      <c r="AZ856" s="4"/>
      <c r="BA856" s="4"/>
      <c r="BB856" s="4"/>
      <c r="BC856" s="4"/>
      <c r="BD856" s="86"/>
      <c r="BE856" s="86"/>
      <c r="BF856" s="86"/>
      <c r="BG856" s="86"/>
      <c r="BH856" s="86"/>
      <c r="BI856" s="4"/>
      <c r="BJ856" s="4"/>
      <c r="BK856" s="4"/>
      <c r="BL856" s="4"/>
      <c r="BM856" s="4"/>
    </row>
    <row r="857" spans="1:65"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397"/>
      <c r="AO857" s="84"/>
      <c r="AP857" s="4"/>
      <c r="AQ857" s="4"/>
      <c r="AR857" s="4"/>
      <c r="AS857" s="4"/>
      <c r="AT857" s="4"/>
      <c r="AU857" s="4"/>
      <c r="AV857" s="4"/>
      <c r="AW857" s="4"/>
      <c r="AX857" s="4"/>
      <c r="AY857" s="4"/>
      <c r="AZ857" s="4"/>
      <c r="BA857" s="4"/>
      <c r="BB857" s="4"/>
      <c r="BC857" s="4"/>
      <c r="BD857" s="86"/>
      <c r="BE857" s="86"/>
      <c r="BF857" s="86"/>
      <c r="BG857" s="86"/>
      <c r="BH857" s="86"/>
      <c r="BI857" s="4"/>
      <c r="BJ857" s="4"/>
      <c r="BK857" s="4"/>
      <c r="BL857" s="4"/>
      <c r="BM857" s="4"/>
    </row>
    <row r="858" spans="1:65"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397"/>
      <c r="AO858" s="84"/>
      <c r="AP858" s="4"/>
      <c r="AQ858" s="4"/>
      <c r="AR858" s="4"/>
      <c r="AS858" s="4"/>
      <c r="AT858" s="4"/>
      <c r="AU858" s="4"/>
      <c r="AV858" s="4"/>
      <c r="AW858" s="4"/>
      <c r="AX858" s="4"/>
      <c r="AY858" s="4"/>
      <c r="AZ858" s="4"/>
      <c r="BA858" s="4"/>
      <c r="BB858" s="4"/>
      <c r="BC858" s="4"/>
      <c r="BD858" s="86"/>
      <c r="BE858" s="86"/>
      <c r="BF858" s="86"/>
      <c r="BG858" s="86"/>
      <c r="BH858" s="86"/>
      <c r="BI858" s="4"/>
      <c r="BJ858" s="4"/>
      <c r="BK858" s="4"/>
      <c r="BL858" s="4"/>
      <c r="BM858" s="4"/>
    </row>
    <row r="859" spans="1:65"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397"/>
      <c r="AO859" s="84"/>
      <c r="AP859" s="4"/>
      <c r="AQ859" s="4"/>
      <c r="AR859" s="4"/>
      <c r="AS859" s="4"/>
      <c r="AT859" s="4"/>
      <c r="AU859" s="4"/>
      <c r="AV859" s="4"/>
      <c r="AW859" s="4"/>
      <c r="AX859" s="4"/>
      <c r="AY859" s="4"/>
      <c r="AZ859" s="4"/>
      <c r="BA859" s="4"/>
      <c r="BB859" s="4"/>
      <c r="BC859" s="4"/>
      <c r="BD859" s="86"/>
      <c r="BE859" s="86"/>
      <c r="BF859" s="86"/>
      <c r="BG859" s="86"/>
      <c r="BH859" s="86"/>
      <c r="BI859" s="4"/>
      <c r="BJ859" s="4"/>
      <c r="BK859" s="4"/>
      <c r="BL859" s="4"/>
      <c r="BM859" s="4"/>
    </row>
    <row r="860" spans="1:65"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397"/>
      <c r="AO860" s="84"/>
      <c r="AP860" s="4"/>
      <c r="AQ860" s="4"/>
      <c r="AR860" s="4"/>
      <c r="AS860" s="4"/>
      <c r="AT860" s="4"/>
      <c r="AU860" s="4"/>
      <c r="AV860" s="4"/>
      <c r="AW860" s="4"/>
      <c r="AX860" s="4"/>
      <c r="AY860" s="4"/>
      <c r="AZ860" s="4"/>
      <c r="BA860" s="4"/>
      <c r="BB860" s="4"/>
      <c r="BC860" s="4"/>
      <c r="BD860" s="86"/>
      <c r="BE860" s="86"/>
      <c r="BF860" s="86"/>
      <c r="BG860" s="86"/>
      <c r="BH860" s="86"/>
      <c r="BI860" s="4"/>
      <c r="BJ860" s="4"/>
      <c r="BK860" s="4"/>
      <c r="BL860" s="4"/>
      <c r="BM860" s="4"/>
    </row>
    <row r="861" spans="1:65"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397"/>
      <c r="AO861" s="84"/>
      <c r="AP861" s="4"/>
      <c r="AQ861" s="4"/>
      <c r="AR861" s="4"/>
      <c r="AS861" s="4"/>
      <c r="AT861" s="4"/>
      <c r="AU861" s="4"/>
      <c r="AV861" s="4"/>
      <c r="AW861" s="4"/>
      <c r="AX861" s="4"/>
      <c r="AY861" s="4"/>
      <c r="AZ861" s="4"/>
      <c r="BA861" s="4"/>
      <c r="BB861" s="4"/>
      <c r="BC861" s="4"/>
      <c r="BD861" s="86"/>
      <c r="BE861" s="86"/>
      <c r="BF861" s="86"/>
      <c r="BG861" s="86"/>
      <c r="BH861" s="86"/>
      <c r="BI861" s="4"/>
      <c r="BJ861" s="4"/>
      <c r="BK861" s="4"/>
      <c r="BL861" s="4"/>
      <c r="BM861" s="4"/>
    </row>
    <row r="862" spans="1:65"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397"/>
      <c r="AO862" s="84"/>
      <c r="AP862" s="4"/>
      <c r="AQ862" s="4"/>
      <c r="AR862" s="4"/>
      <c r="AS862" s="4"/>
      <c r="AT862" s="4"/>
      <c r="AU862" s="4"/>
      <c r="AV862" s="4"/>
      <c r="AW862" s="4"/>
      <c r="AX862" s="4"/>
      <c r="AY862" s="4"/>
      <c r="AZ862" s="4"/>
      <c r="BA862" s="4"/>
      <c r="BB862" s="4"/>
      <c r="BC862" s="4"/>
      <c r="BD862" s="86"/>
      <c r="BE862" s="86"/>
      <c r="BF862" s="86"/>
      <c r="BG862" s="86"/>
      <c r="BH862" s="86"/>
      <c r="BI862" s="4"/>
      <c r="BJ862" s="4"/>
      <c r="BK862" s="4"/>
      <c r="BL862" s="4"/>
      <c r="BM862" s="4"/>
    </row>
    <row r="863" spans="1:65"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397"/>
      <c r="AO863" s="84"/>
      <c r="AP863" s="4"/>
      <c r="AQ863" s="4"/>
      <c r="AR863" s="4"/>
      <c r="AS863" s="4"/>
      <c r="AT863" s="4"/>
      <c r="AU863" s="4"/>
      <c r="AV863" s="4"/>
      <c r="AW863" s="4"/>
      <c r="AX863" s="4"/>
      <c r="AY863" s="4"/>
      <c r="AZ863" s="4"/>
      <c r="BA863" s="4"/>
      <c r="BB863" s="4"/>
      <c r="BC863" s="4"/>
      <c r="BD863" s="86"/>
      <c r="BE863" s="86"/>
      <c r="BF863" s="86"/>
      <c r="BG863" s="86"/>
      <c r="BH863" s="86"/>
      <c r="BI863" s="4"/>
      <c r="BJ863" s="4"/>
      <c r="BK863" s="4"/>
      <c r="BL863" s="4"/>
      <c r="BM863" s="4"/>
    </row>
    <row r="864" spans="1:65"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397"/>
      <c r="AO864" s="84"/>
      <c r="AP864" s="4"/>
      <c r="AQ864" s="4"/>
      <c r="AR864" s="4"/>
      <c r="AS864" s="4"/>
      <c r="AT864" s="4"/>
      <c r="AU864" s="4"/>
      <c r="AV864" s="4"/>
      <c r="AW864" s="4"/>
      <c r="AX864" s="4"/>
      <c r="AY864" s="4"/>
      <c r="AZ864" s="4"/>
      <c r="BA864" s="4"/>
      <c r="BB864" s="4"/>
      <c r="BC864" s="4"/>
      <c r="BD864" s="86"/>
      <c r="BE864" s="86"/>
      <c r="BF864" s="86"/>
      <c r="BG864" s="86"/>
      <c r="BH864" s="86"/>
      <c r="BI864" s="4"/>
      <c r="BJ864" s="4"/>
      <c r="BK864" s="4"/>
      <c r="BL864" s="4"/>
      <c r="BM864" s="4"/>
    </row>
    <row r="865" spans="1: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397"/>
      <c r="AO865" s="84"/>
      <c r="AP865" s="4"/>
      <c r="AQ865" s="4"/>
      <c r="AR865" s="4"/>
      <c r="AS865" s="4"/>
      <c r="AT865" s="4"/>
      <c r="AU865" s="4"/>
      <c r="AV865" s="4"/>
      <c r="AW865" s="4"/>
      <c r="AX865" s="4"/>
      <c r="AY865" s="4"/>
      <c r="AZ865" s="4"/>
      <c r="BA865" s="4"/>
      <c r="BB865" s="4"/>
      <c r="BC865" s="4"/>
      <c r="BD865" s="86"/>
      <c r="BE865" s="86"/>
      <c r="BF865" s="86"/>
      <c r="BG865" s="86"/>
      <c r="BH865" s="86"/>
      <c r="BI865" s="4"/>
      <c r="BJ865" s="4"/>
      <c r="BK865" s="4"/>
      <c r="BL865" s="4"/>
      <c r="BM865" s="4"/>
    </row>
    <row r="866" spans="1:65"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397"/>
      <c r="AO866" s="84"/>
      <c r="AP866" s="4"/>
      <c r="AQ866" s="4"/>
      <c r="AR866" s="4"/>
      <c r="AS866" s="4"/>
      <c r="AT866" s="4"/>
      <c r="AU866" s="4"/>
      <c r="AV866" s="4"/>
      <c r="AW866" s="4"/>
      <c r="AX866" s="4"/>
      <c r="AY866" s="4"/>
      <c r="AZ866" s="4"/>
      <c r="BA866" s="4"/>
      <c r="BB866" s="4"/>
      <c r="BC866" s="4"/>
      <c r="BD866" s="86"/>
      <c r="BE866" s="86"/>
      <c r="BF866" s="86"/>
      <c r="BG866" s="86"/>
      <c r="BH866" s="86"/>
      <c r="BI866" s="4"/>
      <c r="BJ866" s="4"/>
      <c r="BK866" s="4"/>
      <c r="BL866" s="4"/>
      <c r="BM866" s="4"/>
    </row>
    <row r="867" spans="1:65"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397"/>
      <c r="AO867" s="84"/>
      <c r="AP867" s="4"/>
      <c r="AQ867" s="4"/>
      <c r="AR867" s="4"/>
      <c r="AS867" s="4"/>
      <c r="AT867" s="4"/>
      <c r="AU867" s="4"/>
      <c r="AV867" s="4"/>
      <c r="AW867" s="4"/>
      <c r="AX867" s="4"/>
      <c r="AY867" s="4"/>
      <c r="AZ867" s="4"/>
      <c r="BA867" s="4"/>
      <c r="BB867" s="4"/>
      <c r="BC867" s="4"/>
      <c r="BD867" s="86"/>
      <c r="BE867" s="86"/>
      <c r="BF867" s="86"/>
      <c r="BG867" s="86"/>
      <c r="BH867" s="86"/>
      <c r="BI867" s="4"/>
      <c r="BJ867" s="4"/>
      <c r="BK867" s="4"/>
      <c r="BL867" s="4"/>
      <c r="BM867" s="4"/>
    </row>
    <row r="868" spans="1:65"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397"/>
      <c r="AO868" s="84"/>
      <c r="AP868" s="4"/>
      <c r="AQ868" s="4"/>
      <c r="AR868" s="4"/>
      <c r="AS868" s="4"/>
      <c r="AT868" s="4"/>
      <c r="AU868" s="4"/>
      <c r="AV868" s="4"/>
      <c r="AW868" s="4"/>
      <c r="AX868" s="4"/>
      <c r="AY868" s="4"/>
      <c r="AZ868" s="4"/>
      <c r="BA868" s="4"/>
      <c r="BB868" s="4"/>
      <c r="BC868" s="4"/>
      <c r="BD868" s="86"/>
      <c r="BE868" s="86"/>
      <c r="BF868" s="86"/>
      <c r="BG868" s="86"/>
      <c r="BH868" s="86"/>
      <c r="BI868" s="4"/>
      <c r="BJ868" s="4"/>
      <c r="BK868" s="4"/>
      <c r="BL868" s="4"/>
      <c r="BM868" s="4"/>
    </row>
    <row r="869" spans="1:65"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397"/>
      <c r="AO869" s="84"/>
      <c r="AP869" s="4"/>
      <c r="AQ869" s="4"/>
      <c r="AR869" s="4"/>
      <c r="AS869" s="4"/>
      <c r="AT869" s="4"/>
      <c r="AU869" s="4"/>
      <c r="AV869" s="4"/>
      <c r="AW869" s="4"/>
      <c r="AX869" s="4"/>
      <c r="AY869" s="4"/>
      <c r="AZ869" s="4"/>
      <c r="BA869" s="4"/>
      <c r="BB869" s="4"/>
      <c r="BC869" s="4"/>
      <c r="BD869" s="86"/>
      <c r="BE869" s="86"/>
      <c r="BF869" s="86"/>
      <c r="BG869" s="86"/>
      <c r="BH869" s="86"/>
      <c r="BI869" s="4"/>
      <c r="BJ869" s="4"/>
      <c r="BK869" s="4"/>
      <c r="BL869" s="4"/>
      <c r="BM869" s="4"/>
    </row>
    <row r="870" spans="1:65"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397"/>
      <c r="AO870" s="84"/>
      <c r="AP870" s="4"/>
      <c r="AQ870" s="4"/>
      <c r="AR870" s="4"/>
      <c r="AS870" s="4"/>
      <c r="AT870" s="4"/>
      <c r="AU870" s="4"/>
      <c r="AV870" s="4"/>
      <c r="AW870" s="4"/>
      <c r="AX870" s="4"/>
      <c r="AY870" s="4"/>
      <c r="AZ870" s="4"/>
      <c r="BA870" s="4"/>
      <c r="BB870" s="4"/>
      <c r="BC870" s="4"/>
      <c r="BD870" s="86"/>
      <c r="BE870" s="86"/>
      <c r="BF870" s="86"/>
      <c r="BG870" s="86"/>
      <c r="BH870" s="86"/>
      <c r="BI870" s="4"/>
      <c r="BJ870" s="4"/>
      <c r="BK870" s="4"/>
      <c r="BL870" s="4"/>
      <c r="BM870" s="4"/>
    </row>
    <row r="871" spans="1:65"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397"/>
      <c r="AO871" s="84"/>
      <c r="AP871" s="4"/>
      <c r="AQ871" s="4"/>
      <c r="AR871" s="4"/>
      <c r="AS871" s="4"/>
      <c r="AT871" s="4"/>
      <c r="AU871" s="4"/>
      <c r="AV871" s="4"/>
      <c r="AW871" s="4"/>
      <c r="AX871" s="4"/>
      <c r="AY871" s="4"/>
      <c r="AZ871" s="4"/>
      <c r="BA871" s="4"/>
      <c r="BB871" s="4"/>
      <c r="BC871" s="4"/>
      <c r="BD871" s="86"/>
      <c r="BE871" s="86"/>
      <c r="BF871" s="86"/>
      <c r="BG871" s="86"/>
      <c r="BH871" s="86"/>
      <c r="BI871" s="4"/>
      <c r="BJ871" s="4"/>
      <c r="BK871" s="4"/>
      <c r="BL871" s="4"/>
      <c r="BM871" s="4"/>
    </row>
    <row r="872" spans="1:65"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397"/>
      <c r="AO872" s="84"/>
      <c r="AP872" s="4"/>
      <c r="AQ872" s="4"/>
      <c r="AR872" s="4"/>
      <c r="AS872" s="4"/>
      <c r="AT872" s="4"/>
      <c r="AU872" s="4"/>
      <c r="AV872" s="4"/>
      <c r="AW872" s="4"/>
      <c r="AX872" s="4"/>
      <c r="AY872" s="4"/>
      <c r="AZ872" s="4"/>
      <c r="BA872" s="4"/>
      <c r="BB872" s="4"/>
      <c r="BC872" s="4"/>
      <c r="BD872" s="86"/>
      <c r="BE872" s="86"/>
      <c r="BF872" s="86"/>
      <c r="BG872" s="86"/>
      <c r="BH872" s="86"/>
      <c r="BI872" s="4"/>
      <c r="BJ872" s="4"/>
      <c r="BK872" s="4"/>
      <c r="BL872" s="4"/>
      <c r="BM872" s="4"/>
    </row>
    <row r="873" spans="1:65"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397"/>
      <c r="AO873" s="84"/>
      <c r="AP873" s="4"/>
      <c r="AQ873" s="4"/>
      <c r="AR873" s="4"/>
      <c r="AS873" s="4"/>
      <c r="AT873" s="4"/>
      <c r="AU873" s="4"/>
      <c r="AV873" s="4"/>
      <c r="AW873" s="4"/>
      <c r="AX873" s="4"/>
      <c r="AY873" s="4"/>
      <c r="AZ873" s="4"/>
      <c r="BA873" s="4"/>
      <c r="BB873" s="4"/>
      <c r="BC873" s="4"/>
      <c r="BD873" s="86"/>
      <c r="BE873" s="86"/>
      <c r="BF873" s="86"/>
      <c r="BG873" s="86"/>
      <c r="BH873" s="86"/>
      <c r="BI873" s="4"/>
      <c r="BJ873" s="4"/>
      <c r="BK873" s="4"/>
      <c r="BL873" s="4"/>
      <c r="BM873" s="4"/>
    </row>
    <row r="874" spans="1:65"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397"/>
      <c r="AO874" s="84"/>
      <c r="AP874" s="4"/>
      <c r="AQ874" s="4"/>
      <c r="AR874" s="4"/>
      <c r="AS874" s="4"/>
      <c r="AT874" s="4"/>
      <c r="AU874" s="4"/>
      <c r="AV874" s="4"/>
      <c r="AW874" s="4"/>
      <c r="AX874" s="4"/>
      <c r="AY874" s="4"/>
      <c r="AZ874" s="4"/>
      <c r="BA874" s="4"/>
      <c r="BB874" s="4"/>
      <c r="BC874" s="4"/>
      <c r="BD874" s="86"/>
      <c r="BE874" s="86"/>
      <c r="BF874" s="86"/>
      <c r="BG874" s="86"/>
      <c r="BH874" s="86"/>
      <c r="BI874" s="4"/>
      <c r="BJ874" s="4"/>
      <c r="BK874" s="4"/>
      <c r="BL874" s="4"/>
      <c r="BM874" s="4"/>
    </row>
    <row r="875" spans="1:6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397"/>
      <c r="AO875" s="84"/>
      <c r="AP875" s="4"/>
      <c r="AQ875" s="4"/>
      <c r="AR875" s="4"/>
      <c r="AS875" s="4"/>
      <c r="AT875" s="4"/>
      <c r="AU875" s="4"/>
      <c r="AV875" s="4"/>
      <c r="AW875" s="4"/>
      <c r="AX875" s="4"/>
      <c r="AY875" s="4"/>
      <c r="AZ875" s="4"/>
      <c r="BA875" s="4"/>
      <c r="BB875" s="4"/>
      <c r="BC875" s="4"/>
      <c r="BD875" s="86"/>
      <c r="BE875" s="86"/>
      <c r="BF875" s="86"/>
      <c r="BG875" s="86"/>
      <c r="BH875" s="86"/>
      <c r="BI875" s="4"/>
      <c r="BJ875" s="4"/>
      <c r="BK875" s="4"/>
      <c r="BL875" s="4"/>
      <c r="BM875" s="4"/>
    </row>
    <row r="876" spans="1:65"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397"/>
      <c r="AO876" s="84"/>
      <c r="AP876" s="4"/>
      <c r="AQ876" s="4"/>
      <c r="AR876" s="4"/>
      <c r="AS876" s="4"/>
      <c r="AT876" s="4"/>
      <c r="AU876" s="4"/>
      <c r="AV876" s="4"/>
      <c r="AW876" s="4"/>
      <c r="AX876" s="4"/>
      <c r="AY876" s="4"/>
      <c r="AZ876" s="4"/>
      <c r="BA876" s="4"/>
      <c r="BB876" s="4"/>
      <c r="BC876" s="4"/>
      <c r="BD876" s="86"/>
      <c r="BE876" s="86"/>
      <c r="BF876" s="86"/>
      <c r="BG876" s="86"/>
      <c r="BH876" s="86"/>
      <c r="BI876" s="4"/>
      <c r="BJ876" s="4"/>
      <c r="BK876" s="4"/>
      <c r="BL876" s="4"/>
      <c r="BM876" s="4"/>
    </row>
    <row r="877" spans="1:65"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397"/>
      <c r="AO877" s="84"/>
      <c r="AP877" s="4"/>
      <c r="AQ877" s="4"/>
      <c r="AR877" s="4"/>
      <c r="AS877" s="4"/>
      <c r="AT877" s="4"/>
      <c r="AU877" s="4"/>
      <c r="AV877" s="4"/>
      <c r="AW877" s="4"/>
      <c r="AX877" s="4"/>
      <c r="AY877" s="4"/>
      <c r="AZ877" s="4"/>
      <c r="BA877" s="4"/>
      <c r="BB877" s="4"/>
      <c r="BC877" s="4"/>
      <c r="BD877" s="86"/>
      <c r="BE877" s="86"/>
      <c r="BF877" s="86"/>
      <c r="BG877" s="86"/>
      <c r="BH877" s="86"/>
      <c r="BI877" s="4"/>
      <c r="BJ877" s="4"/>
      <c r="BK877" s="4"/>
      <c r="BL877" s="4"/>
      <c r="BM877" s="4"/>
    </row>
    <row r="878" spans="1:65"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397"/>
      <c r="AO878" s="84"/>
      <c r="AP878" s="4"/>
      <c r="AQ878" s="4"/>
      <c r="AR878" s="4"/>
      <c r="AS878" s="4"/>
      <c r="AT878" s="4"/>
      <c r="AU878" s="4"/>
      <c r="AV878" s="4"/>
      <c r="AW878" s="4"/>
      <c r="AX878" s="4"/>
      <c r="AY878" s="4"/>
      <c r="AZ878" s="4"/>
      <c r="BA878" s="4"/>
      <c r="BB878" s="4"/>
      <c r="BC878" s="4"/>
      <c r="BD878" s="86"/>
      <c r="BE878" s="86"/>
      <c r="BF878" s="86"/>
      <c r="BG878" s="86"/>
      <c r="BH878" s="86"/>
      <c r="BI878" s="4"/>
      <c r="BJ878" s="4"/>
      <c r="BK878" s="4"/>
      <c r="BL878" s="4"/>
      <c r="BM878" s="4"/>
    </row>
    <row r="879" spans="1:65"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397"/>
      <c r="AO879" s="84"/>
      <c r="AP879" s="4"/>
      <c r="AQ879" s="4"/>
      <c r="AR879" s="4"/>
      <c r="AS879" s="4"/>
      <c r="AT879" s="4"/>
      <c r="AU879" s="4"/>
      <c r="AV879" s="4"/>
      <c r="AW879" s="4"/>
      <c r="AX879" s="4"/>
      <c r="AY879" s="4"/>
      <c r="AZ879" s="4"/>
      <c r="BA879" s="4"/>
      <c r="BB879" s="4"/>
      <c r="BC879" s="4"/>
      <c r="BD879" s="86"/>
      <c r="BE879" s="86"/>
      <c r="BF879" s="86"/>
      <c r="BG879" s="86"/>
      <c r="BH879" s="86"/>
      <c r="BI879" s="4"/>
      <c r="BJ879" s="4"/>
      <c r="BK879" s="4"/>
      <c r="BL879" s="4"/>
      <c r="BM879" s="4"/>
    </row>
    <row r="880" spans="1:65"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397"/>
      <c r="AO880" s="84"/>
      <c r="AP880" s="4"/>
      <c r="AQ880" s="4"/>
      <c r="AR880" s="4"/>
      <c r="AS880" s="4"/>
      <c r="AT880" s="4"/>
      <c r="AU880" s="4"/>
      <c r="AV880" s="4"/>
      <c r="AW880" s="4"/>
      <c r="AX880" s="4"/>
      <c r="AY880" s="4"/>
      <c r="AZ880" s="4"/>
      <c r="BA880" s="4"/>
      <c r="BB880" s="4"/>
      <c r="BC880" s="4"/>
      <c r="BD880" s="86"/>
      <c r="BE880" s="86"/>
      <c r="BF880" s="86"/>
      <c r="BG880" s="86"/>
      <c r="BH880" s="86"/>
      <c r="BI880" s="4"/>
      <c r="BJ880" s="4"/>
      <c r="BK880" s="4"/>
      <c r="BL880" s="4"/>
      <c r="BM880" s="4"/>
    </row>
    <row r="881" spans="1:65"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397"/>
      <c r="AO881" s="84"/>
      <c r="AP881" s="4"/>
      <c r="AQ881" s="4"/>
      <c r="AR881" s="4"/>
      <c r="AS881" s="4"/>
      <c r="AT881" s="4"/>
      <c r="AU881" s="4"/>
      <c r="AV881" s="4"/>
      <c r="AW881" s="4"/>
      <c r="AX881" s="4"/>
      <c r="AY881" s="4"/>
      <c r="AZ881" s="4"/>
      <c r="BA881" s="4"/>
      <c r="BB881" s="4"/>
      <c r="BC881" s="4"/>
      <c r="BD881" s="86"/>
      <c r="BE881" s="86"/>
      <c r="BF881" s="86"/>
      <c r="BG881" s="86"/>
      <c r="BH881" s="86"/>
      <c r="BI881" s="4"/>
      <c r="BJ881" s="4"/>
      <c r="BK881" s="4"/>
      <c r="BL881" s="4"/>
      <c r="BM881" s="4"/>
    </row>
    <row r="882" spans="1:65"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397"/>
      <c r="AO882" s="84"/>
      <c r="AP882" s="4"/>
      <c r="AQ882" s="4"/>
      <c r="AR882" s="4"/>
      <c r="AS882" s="4"/>
      <c r="AT882" s="4"/>
      <c r="AU882" s="4"/>
      <c r="AV882" s="4"/>
      <c r="AW882" s="4"/>
      <c r="AX882" s="4"/>
      <c r="AY882" s="4"/>
      <c r="AZ882" s="4"/>
      <c r="BA882" s="4"/>
      <c r="BB882" s="4"/>
      <c r="BC882" s="4"/>
      <c r="BD882" s="86"/>
      <c r="BE882" s="86"/>
      <c r="BF882" s="86"/>
      <c r="BG882" s="86"/>
      <c r="BH882" s="86"/>
      <c r="BI882" s="4"/>
      <c r="BJ882" s="4"/>
      <c r="BK882" s="4"/>
      <c r="BL882" s="4"/>
      <c r="BM882" s="4"/>
    </row>
    <row r="883" spans="1:65"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397"/>
      <c r="AO883" s="84"/>
      <c r="AP883" s="4"/>
      <c r="AQ883" s="4"/>
      <c r="AR883" s="4"/>
      <c r="AS883" s="4"/>
      <c r="AT883" s="4"/>
      <c r="AU883" s="4"/>
      <c r="AV883" s="4"/>
      <c r="AW883" s="4"/>
      <c r="AX883" s="4"/>
      <c r="AY883" s="4"/>
      <c r="AZ883" s="4"/>
      <c r="BA883" s="4"/>
      <c r="BB883" s="4"/>
      <c r="BC883" s="4"/>
      <c r="BD883" s="86"/>
      <c r="BE883" s="86"/>
      <c r="BF883" s="86"/>
      <c r="BG883" s="86"/>
      <c r="BH883" s="86"/>
      <c r="BI883" s="4"/>
      <c r="BJ883" s="4"/>
      <c r="BK883" s="4"/>
      <c r="BL883" s="4"/>
      <c r="BM883" s="4"/>
    </row>
    <row r="884" spans="1:65"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397"/>
      <c r="AO884" s="84"/>
      <c r="AP884" s="4"/>
      <c r="AQ884" s="4"/>
      <c r="AR884" s="4"/>
      <c r="AS884" s="4"/>
      <c r="AT884" s="4"/>
      <c r="AU884" s="4"/>
      <c r="AV884" s="4"/>
      <c r="AW884" s="4"/>
      <c r="AX884" s="4"/>
      <c r="AY884" s="4"/>
      <c r="AZ884" s="4"/>
      <c r="BA884" s="4"/>
      <c r="BB884" s="4"/>
      <c r="BC884" s="4"/>
      <c r="BD884" s="86"/>
      <c r="BE884" s="86"/>
      <c r="BF884" s="86"/>
      <c r="BG884" s="86"/>
      <c r="BH884" s="86"/>
      <c r="BI884" s="4"/>
      <c r="BJ884" s="4"/>
      <c r="BK884" s="4"/>
      <c r="BL884" s="4"/>
      <c r="BM884" s="4"/>
    </row>
    <row r="885" spans="1:6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397"/>
      <c r="AO885" s="84"/>
      <c r="AP885" s="4"/>
      <c r="AQ885" s="4"/>
      <c r="AR885" s="4"/>
      <c r="AS885" s="4"/>
      <c r="AT885" s="4"/>
      <c r="AU885" s="4"/>
      <c r="AV885" s="4"/>
      <c r="AW885" s="4"/>
      <c r="AX885" s="4"/>
      <c r="AY885" s="4"/>
      <c r="AZ885" s="4"/>
      <c r="BA885" s="4"/>
      <c r="BB885" s="4"/>
      <c r="BC885" s="4"/>
      <c r="BD885" s="86"/>
      <c r="BE885" s="86"/>
      <c r="BF885" s="86"/>
      <c r="BG885" s="86"/>
      <c r="BH885" s="86"/>
      <c r="BI885" s="4"/>
      <c r="BJ885" s="4"/>
      <c r="BK885" s="4"/>
      <c r="BL885" s="4"/>
      <c r="BM885" s="4"/>
    </row>
    <row r="886" spans="1:65"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397"/>
      <c r="AO886" s="84"/>
      <c r="AP886" s="4"/>
      <c r="AQ886" s="4"/>
      <c r="AR886" s="4"/>
      <c r="AS886" s="4"/>
      <c r="AT886" s="4"/>
      <c r="AU886" s="4"/>
      <c r="AV886" s="4"/>
      <c r="AW886" s="4"/>
      <c r="AX886" s="4"/>
      <c r="AY886" s="4"/>
      <c r="AZ886" s="4"/>
      <c r="BA886" s="4"/>
      <c r="BB886" s="4"/>
      <c r="BC886" s="4"/>
      <c r="BD886" s="86"/>
      <c r="BE886" s="86"/>
      <c r="BF886" s="86"/>
      <c r="BG886" s="86"/>
      <c r="BH886" s="86"/>
      <c r="BI886" s="4"/>
      <c r="BJ886" s="4"/>
      <c r="BK886" s="4"/>
      <c r="BL886" s="4"/>
      <c r="BM886" s="4"/>
    </row>
    <row r="887" spans="1:65"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397"/>
      <c r="AO887" s="84"/>
      <c r="AP887" s="4"/>
      <c r="AQ887" s="4"/>
      <c r="AR887" s="4"/>
      <c r="AS887" s="4"/>
      <c r="AT887" s="4"/>
      <c r="AU887" s="4"/>
      <c r="AV887" s="4"/>
      <c r="AW887" s="4"/>
      <c r="AX887" s="4"/>
      <c r="AY887" s="4"/>
      <c r="AZ887" s="4"/>
      <c r="BA887" s="4"/>
      <c r="BB887" s="4"/>
      <c r="BC887" s="4"/>
      <c r="BD887" s="86"/>
      <c r="BE887" s="86"/>
      <c r="BF887" s="86"/>
      <c r="BG887" s="86"/>
      <c r="BH887" s="86"/>
      <c r="BI887" s="4"/>
      <c r="BJ887" s="4"/>
      <c r="BK887" s="4"/>
      <c r="BL887" s="4"/>
      <c r="BM887" s="4"/>
    </row>
    <row r="888" spans="1:65"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397"/>
      <c r="AO888" s="84"/>
      <c r="AP888" s="4"/>
      <c r="AQ888" s="4"/>
      <c r="AR888" s="4"/>
      <c r="AS888" s="4"/>
      <c r="AT888" s="4"/>
      <c r="AU888" s="4"/>
      <c r="AV888" s="4"/>
      <c r="AW888" s="4"/>
      <c r="AX888" s="4"/>
      <c r="AY888" s="4"/>
      <c r="AZ888" s="4"/>
      <c r="BA888" s="4"/>
      <c r="BB888" s="4"/>
      <c r="BC888" s="4"/>
      <c r="BD888" s="86"/>
      <c r="BE888" s="86"/>
      <c r="BF888" s="86"/>
      <c r="BG888" s="86"/>
      <c r="BH888" s="86"/>
      <c r="BI888" s="4"/>
      <c r="BJ888" s="4"/>
      <c r="BK888" s="4"/>
      <c r="BL888" s="4"/>
      <c r="BM888" s="4"/>
    </row>
    <row r="889" spans="1:65"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397"/>
      <c r="AO889" s="84"/>
      <c r="AP889" s="4"/>
      <c r="AQ889" s="4"/>
      <c r="AR889" s="4"/>
      <c r="AS889" s="4"/>
      <c r="AT889" s="4"/>
      <c r="AU889" s="4"/>
      <c r="AV889" s="4"/>
      <c r="AW889" s="4"/>
      <c r="AX889" s="4"/>
      <c r="AY889" s="4"/>
      <c r="AZ889" s="4"/>
      <c r="BA889" s="4"/>
      <c r="BB889" s="4"/>
      <c r="BC889" s="4"/>
      <c r="BD889" s="86"/>
      <c r="BE889" s="86"/>
      <c r="BF889" s="86"/>
      <c r="BG889" s="86"/>
      <c r="BH889" s="86"/>
      <c r="BI889" s="4"/>
      <c r="BJ889" s="4"/>
      <c r="BK889" s="4"/>
      <c r="BL889" s="4"/>
      <c r="BM889" s="4"/>
    </row>
    <row r="890" spans="1:65"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397"/>
      <c r="AO890" s="84"/>
      <c r="AP890" s="4"/>
      <c r="AQ890" s="4"/>
      <c r="AR890" s="4"/>
      <c r="AS890" s="4"/>
      <c r="AT890" s="4"/>
      <c r="AU890" s="4"/>
      <c r="AV890" s="4"/>
      <c r="AW890" s="4"/>
      <c r="AX890" s="4"/>
      <c r="AY890" s="4"/>
      <c r="AZ890" s="4"/>
      <c r="BA890" s="4"/>
      <c r="BB890" s="4"/>
      <c r="BC890" s="4"/>
      <c r="BD890" s="86"/>
      <c r="BE890" s="86"/>
      <c r="BF890" s="86"/>
      <c r="BG890" s="86"/>
      <c r="BH890" s="86"/>
      <c r="BI890" s="4"/>
      <c r="BJ890" s="4"/>
      <c r="BK890" s="4"/>
      <c r="BL890" s="4"/>
      <c r="BM890" s="4"/>
    </row>
    <row r="891" spans="1:65"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397"/>
      <c r="AO891" s="84"/>
      <c r="AP891" s="4"/>
      <c r="AQ891" s="4"/>
      <c r="AR891" s="4"/>
      <c r="AS891" s="4"/>
      <c r="AT891" s="4"/>
      <c r="AU891" s="4"/>
      <c r="AV891" s="4"/>
      <c r="AW891" s="4"/>
      <c r="AX891" s="4"/>
      <c r="AY891" s="4"/>
      <c r="AZ891" s="4"/>
      <c r="BA891" s="4"/>
      <c r="BB891" s="4"/>
      <c r="BC891" s="4"/>
      <c r="BD891" s="86"/>
      <c r="BE891" s="86"/>
      <c r="BF891" s="86"/>
      <c r="BG891" s="86"/>
      <c r="BH891" s="86"/>
      <c r="BI891" s="4"/>
      <c r="BJ891" s="4"/>
      <c r="BK891" s="4"/>
      <c r="BL891" s="4"/>
      <c r="BM891" s="4"/>
    </row>
    <row r="892" spans="1:65"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397"/>
      <c r="AO892" s="84"/>
      <c r="AP892" s="4"/>
      <c r="AQ892" s="4"/>
      <c r="AR892" s="4"/>
      <c r="AS892" s="4"/>
      <c r="AT892" s="4"/>
      <c r="AU892" s="4"/>
      <c r="AV892" s="4"/>
      <c r="AW892" s="4"/>
      <c r="AX892" s="4"/>
      <c r="AY892" s="4"/>
      <c r="AZ892" s="4"/>
      <c r="BA892" s="4"/>
      <c r="BB892" s="4"/>
      <c r="BC892" s="4"/>
      <c r="BD892" s="86"/>
      <c r="BE892" s="86"/>
      <c r="BF892" s="86"/>
      <c r="BG892" s="86"/>
      <c r="BH892" s="86"/>
      <c r="BI892" s="4"/>
      <c r="BJ892" s="4"/>
      <c r="BK892" s="4"/>
      <c r="BL892" s="4"/>
      <c r="BM892" s="4"/>
    </row>
    <row r="893" spans="1:65"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397"/>
      <c r="AO893" s="84"/>
      <c r="AP893" s="4"/>
      <c r="AQ893" s="4"/>
      <c r="AR893" s="4"/>
      <c r="AS893" s="4"/>
      <c r="AT893" s="4"/>
      <c r="AU893" s="4"/>
      <c r="AV893" s="4"/>
      <c r="AW893" s="4"/>
      <c r="AX893" s="4"/>
      <c r="AY893" s="4"/>
      <c r="AZ893" s="4"/>
      <c r="BA893" s="4"/>
      <c r="BB893" s="4"/>
      <c r="BC893" s="4"/>
      <c r="BD893" s="86"/>
      <c r="BE893" s="86"/>
      <c r="BF893" s="86"/>
      <c r="BG893" s="86"/>
      <c r="BH893" s="86"/>
      <c r="BI893" s="4"/>
      <c r="BJ893" s="4"/>
      <c r="BK893" s="4"/>
      <c r="BL893" s="4"/>
      <c r="BM893" s="4"/>
    </row>
    <row r="894" spans="1:65"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397"/>
      <c r="AO894" s="84"/>
      <c r="AP894" s="4"/>
      <c r="AQ894" s="4"/>
      <c r="AR894" s="4"/>
      <c r="AS894" s="4"/>
      <c r="AT894" s="4"/>
      <c r="AU894" s="4"/>
      <c r="AV894" s="4"/>
      <c r="AW894" s="4"/>
      <c r="AX894" s="4"/>
      <c r="AY894" s="4"/>
      <c r="AZ894" s="4"/>
      <c r="BA894" s="4"/>
      <c r="BB894" s="4"/>
      <c r="BC894" s="4"/>
      <c r="BD894" s="86"/>
      <c r="BE894" s="86"/>
      <c r="BF894" s="86"/>
      <c r="BG894" s="86"/>
      <c r="BH894" s="86"/>
      <c r="BI894" s="4"/>
      <c r="BJ894" s="4"/>
      <c r="BK894" s="4"/>
      <c r="BL894" s="4"/>
      <c r="BM894" s="4"/>
    </row>
    <row r="895" spans="1:6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397"/>
      <c r="AO895" s="84"/>
      <c r="AP895" s="4"/>
      <c r="AQ895" s="4"/>
      <c r="AR895" s="4"/>
      <c r="AS895" s="4"/>
      <c r="AT895" s="4"/>
      <c r="AU895" s="4"/>
      <c r="AV895" s="4"/>
      <c r="AW895" s="4"/>
      <c r="AX895" s="4"/>
      <c r="AY895" s="4"/>
      <c r="AZ895" s="4"/>
      <c r="BA895" s="4"/>
      <c r="BB895" s="4"/>
      <c r="BC895" s="4"/>
      <c r="BD895" s="86"/>
      <c r="BE895" s="86"/>
      <c r="BF895" s="86"/>
      <c r="BG895" s="86"/>
      <c r="BH895" s="86"/>
      <c r="BI895" s="4"/>
      <c r="BJ895" s="4"/>
      <c r="BK895" s="4"/>
      <c r="BL895" s="4"/>
      <c r="BM895" s="4"/>
    </row>
    <row r="896" spans="1:65"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397"/>
      <c r="AO896" s="84"/>
      <c r="AP896" s="4"/>
      <c r="AQ896" s="4"/>
      <c r="AR896" s="4"/>
      <c r="AS896" s="4"/>
      <c r="AT896" s="4"/>
      <c r="AU896" s="4"/>
      <c r="AV896" s="4"/>
      <c r="AW896" s="4"/>
      <c r="AX896" s="4"/>
      <c r="AY896" s="4"/>
      <c r="AZ896" s="4"/>
      <c r="BA896" s="4"/>
      <c r="BB896" s="4"/>
      <c r="BC896" s="4"/>
      <c r="BD896" s="86"/>
      <c r="BE896" s="86"/>
      <c r="BF896" s="86"/>
      <c r="BG896" s="86"/>
      <c r="BH896" s="86"/>
      <c r="BI896" s="4"/>
      <c r="BJ896" s="4"/>
      <c r="BK896" s="4"/>
      <c r="BL896" s="4"/>
      <c r="BM896" s="4"/>
    </row>
    <row r="897" spans="1:65"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397"/>
      <c r="AO897" s="84"/>
      <c r="AP897" s="4"/>
      <c r="AQ897" s="4"/>
      <c r="AR897" s="4"/>
      <c r="AS897" s="4"/>
      <c r="AT897" s="4"/>
      <c r="AU897" s="4"/>
      <c r="AV897" s="4"/>
      <c r="AW897" s="4"/>
      <c r="AX897" s="4"/>
      <c r="AY897" s="4"/>
      <c r="AZ897" s="4"/>
      <c r="BA897" s="4"/>
      <c r="BB897" s="4"/>
      <c r="BC897" s="4"/>
      <c r="BD897" s="86"/>
      <c r="BE897" s="86"/>
      <c r="BF897" s="86"/>
      <c r="BG897" s="86"/>
      <c r="BH897" s="86"/>
      <c r="BI897" s="4"/>
      <c r="BJ897" s="4"/>
      <c r="BK897" s="4"/>
      <c r="BL897" s="4"/>
      <c r="BM897" s="4"/>
    </row>
    <row r="898" spans="1:65"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397"/>
      <c r="AO898" s="84"/>
      <c r="AP898" s="4"/>
      <c r="AQ898" s="4"/>
      <c r="AR898" s="4"/>
      <c r="AS898" s="4"/>
      <c r="AT898" s="4"/>
      <c r="AU898" s="4"/>
      <c r="AV898" s="4"/>
      <c r="AW898" s="4"/>
      <c r="AX898" s="4"/>
      <c r="AY898" s="4"/>
      <c r="AZ898" s="4"/>
      <c r="BA898" s="4"/>
      <c r="BB898" s="4"/>
      <c r="BC898" s="4"/>
      <c r="BD898" s="86"/>
      <c r="BE898" s="86"/>
      <c r="BF898" s="86"/>
      <c r="BG898" s="86"/>
      <c r="BH898" s="86"/>
      <c r="BI898" s="4"/>
      <c r="BJ898" s="4"/>
      <c r="BK898" s="4"/>
      <c r="BL898" s="4"/>
      <c r="BM898" s="4"/>
    </row>
    <row r="899" spans="1:65"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397"/>
      <c r="AO899" s="84"/>
      <c r="AP899" s="4"/>
      <c r="AQ899" s="4"/>
      <c r="AR899" s="4"/>
      <c r="AS899" s="4"/>
      <c r="AT899" s="4"/>
      <c r="AU899" s="4"/>
      <c r="AV899" s="4"/>
      <c r="AW899" s="4"/>
      <c r="AX899" s="4"/>
      <c r="AY899" s="4"/>
      <c r="AZ899" s="4"/>
      <c r="BA899" s="4"/>
      <c r="BB899" s="4"/>
      <c r="BC899" s="4"/>
      <c r="BD899" s="86"/>
      <c r="BE899" s="86"/>
      <c r="BF899" s="86"/>
      <c r="BG899" s="86"/>
      <c r="BH899" s="86"/>
      <c r="BI899" s="4"/>
      <c r="BJ899" s="4"/>
      <c r="BK899" s="4"/>
      <c r="BL899" s="4"/>
      <c r="BM899" s="4"/>
    </row>
    <row r="900" spans="1:65"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397"/>
      <c r="AO900" s="84"/>
      <c r="AP900" s="4"/>
      <c r="AQ900" s="4"/>
      <c r="AR900" s="4"/>
      <c r="AS900" s="4"/>
      <c r="AT900" s="4"/>
      <c r="AU900" s="4"/>
      <c r="AV900" s="4"/>
      <c r="AW900" s="4"/>
      <c r="AX900" s="4"/>
      <c r="AY900" s="4"/>
      <c r="AZ900" s="4"/>
      <c r="BA900" s="4"/>
      <c r="BB900" s="4"/>
      <c r="BC900" s="4"/>
      <c r="BD900" s="86"/>
      <c r="BE900" s="86"/>
      <c r="BF900" s="86"/>
      <c r="BG900" s="86"/>
      <c r="BH900" s="86"/>
      <c r="BI900" s="4"/>
      <c r="BJ900" s="4"/>
      <c r="BK900" s="4"/>
      <c r="BL900" s="4"/>
      <c r="BM900" s="4"/>
    </row>
    <row r="901" spans="1:65"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397"/>
      <c r="AO901" s="84"/>
      <c r="AP901" s="4"/>
      <c r="AQ901" s="4"/>
      <c r="AR901" s="4"/>
      <c r="AS901" s="4"/>
      <c r="AT901" s="4"/>
      <c r="AU901" s="4"/>
      <c r="AV901" s="4"/>
      <c r="AW901" s="4"/>
      <c r="AX901" s="4"/>
      <c r="AY901" s="4"/>
      <c r="AZ901" s="4"/>
      <c r="BA901" s="4"/>
      <c r="BB901" s="4"/>
      <c r="BC901" s="4"/>
      <c r="BD901" s="86"/>
      <c r="BE901" s="86"/>
      <c r="BF901" s="86"/>
      <c r="BG901" s="86"/>
      <c r="BH901" s="86"/>
      <c r="BI901" s="4"/>
      <c r="BJ901" s="4"/>
      <c r="BK901" s="4"/>
      <c r="BL901" s="4"/>
      <c r="BM901" s="4"/>
    </row>
    <row r="902" spans="1:65"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397"/>
      <c r="AO902" s="84"/>
      <c r="AP902" s="4"/>
      <c r="AQ902" s="4"/>
      <c r="AR902" s="4"/>
      <c r="AS902" s="4"/>
      <c r="AT902" s="4"/>
      <c r="AU902" s="4"/>
      <c r="AV902" s="4"/>
      <c r="AW902" s="4"/>
      <c r="AX902" s="4"/>
      <c r="AY902" s="4"/>
      <c r="AZ902" s="4"/>
      <c r="BA902" s="4"/>
      <c r="BB902" s="4"/>
      <c r="BC902" s="4"/>
      <c r="BD902" s="86"/>
      <c r="BE902" s="86"/>
      <c r="BF902" s="86"/>
      <c r="BG902" s="86"/>
      <c r="BH902" s="86"/>
      <c r="BI902" s="4"/>
      <c r="BJ902" s="4"/>
      <c r="BK902" s="4"/>
      <c r="BL902" s="4"/>
      <c r="BM902" s="4"/>
    </row>
    <row r="903" spans="1:65"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397"/>
      <c r="AO903" s="84"/>
      <c r="AP903" s="4"/>
      <c r="AQ903" s="4"/>
      <c r="AR903" s="4"/>
      <c r="AS903" s="4"/>
      <c r="AT903" s="4"/>
      <c r="AU903" s="4"/>
      <c r="AV903" s="4"/>
      <c r="AW903" s="4"/>
      <c r="AX903" s="4"/>
      <c r="AY903" s="4"/>
      <c r="AZ903" s="4"/>
      <c r="BA903" s="4"/>
      <c r="BB903" s="4"/>
      <c r="BC903" s="4"/>
      <c r="BD903" s="86"/>
      <c r="BE903" s="86"/>
      <c r="BF903" s="86"/>
      <c r="BG903" s="86"/>
      <c r="BH903" s="86"/>
      <c r="BI903" s="4"/>
      <c r="BJ903" s="4"/>
      <c r="BK903" s="4"/>
      <c r="BL903" s="4"/>
      <c r="BM903" s="4"/>
    </row>
    <row r="904" spans="1:65"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397"/>
      <c r="AO904" s="84"/>
      <c r="AP904" s="4"/>
      <c r="AQ904" s="4"/>
      <c r="AR904" s="4"/>
      <c r="AS904" s="4"/>
      <c r="AT904" s="4"/>
      <c r="AU904" s="4"/>
      <c r="AV904" s="4"/>
      <c r="AW904" s="4"/>
      <c r="AX904" s="4"/>
      <c r="AY904" s="4"/>
      <c r="AZ904" s="4"/>
      <c r="BA904" s="4"/>
      <c r="BB904" s="4"/>
      <c r="BC904" s="4"/>
      <c r="BD904" s="86"/>
      <c r="BE904" s="86"/>
      <c r="BF904" s="86"/>
      <c r="BG904" s="86"/>
      <c r="BH904" s="86"/>
      <c r="BI904" s="4"/>
      <c r="BJ904" s="4"/>
      <c r="BK904" s="4"/>
      <c r="BL904" s="4"/>
      <c r="BM904" s="4"/>
    </row>
    <row r="905" spans="1:6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397"/>
      <c r="AO905" s="84"/>
      <c r="AP905" s="4"/>
      <c r="AQ905" s="4"/>
      <c r="AR905" s="4"/>
      <c r="AS905" s="4"/>
      <c r="AT905" s="4"/>
      <c r="AU905" s="4"/>
      <c r="AV905" s="4"/>
      <c r="AW905" s="4"/>
      <c r="AX905" s="4"/>
      <c r="AY905" s="4"/>
      <c r="AZ905" s="4"/>
      <c r="BA905" s="4"/>
      <c r="BB905" s="4"/>
      <c r="BC905" s="4"/>
      <c r="BD905" s="86"/>
      <c r="BE905" s="86"/>
      <c r="BF905" s="86"/>
      <c r="BG905" s="86"/>
      <c r="BH905" s="86"/>
      <c r="BI905" s="4"/>
      <c r="BJ905" s="4"/>
      <c r="BK905" s="4"/>
      <c r="BL905" s="4"/>
      <c r="BM905" s="4"/>
    </row>
    <row r="906" spans="1:65"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397"/>
      <c r="AO906" s="84"/>
      <c r="AP906" s="4"/>
      <c r="AQ906" s="4"/>
      <c r="AR906" s="4"/>
      <c r="AS906" s="4"/>
      <c r="AT906" s="4"/>
      <c r="AU906" s="4"/>
      <c r="AV906" s="4"/>
      <c r="AW906" s="4"/>
      <c r="AX906" s="4"/>
      <c r="AY906" s="4"/>
      <c r="AZ906" s="4"/>
      <c r="BA906" s="4"/>
      <c r="BB906" s="4"/>
      <c r="BC906" s="4"/>
      <c r="BD906" s="86"/>
      <c r="BE906" s="86"/>
      <c r="BF906" s="86"/>
      <c r="BG906" s="86"/>
      <c r="BH906" s="86"/>
      <c r="BI906" s="4"/>
      <c r="BJ906" s="4"/>
      <c r="BK906" s="4"/>
      <c r="BL906" s="4"/>
      <c r="BM906" s="4"/>
    </row>
    <row r="907" spans="1:65"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397"/>
      <c r="AO907" s="84"/>
      <c r="AP907" s="4"/>
      <c r="AQ907" s="4"/>
      <c r="AR907" s="4"/>
      <c r="AS907" s="4"/>
      <c r="AT907" s="4"/>
      <c r="AU907" s="4"/>
      <c r="AV907" s="4"/>
      <c r="AW907" s="4"/>
      <c r="AX907" s="4"/>
      <c r="AY907" s="4"/>
      <c r="AZ907" s="4"/>
      <c r="BA907" s="4"/>
      <c r="BB907" s="4"/>
      <c r="BC907" s="4"/>
      <c r="BD907" s="86"/>
      <c r="BE907" s="86"/>
      <c r="BF907" s="86"/>
      <c r="BG907" s="86"/>
      <c r="BH907" s="86"/>
      <c r="BI907" s="4"/>
      <c r="BJ907" s="4"/>
      <c r="BK907" s="4"/>
      <c r="BL907" s="4"/>
      <c r="BM907" s="4"/>
    </row>
    <row r="908" spans="1:65"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397"/>
      <c r="AO908" s="84"/>
      <c r="AP908" s="4"/>
      <c r="AQ908" s="4"/>
      <c r="AR908" s="4"/>
      <c r="AS908" s="4"/>
      <c r="AT908" s="4"/>
      <c r="AU908" s="4"/>
      <c r="AV908" s="4"/>
      <c r="AW908" s="4"/>
      <c r="AX908" s="4"/>
      <c r="AY908" s="4"/>
      <c r="AZ908" s="4"/>
      <c r="BA908" s="4"/>
      <c r="BB908" s="4"/>
      <c r="BC908" s="4"/>
      <c r="BD908" s="86"/>
      <c r="BE908" s="86"/>
      <c r="BF908" s="86"/>
      <c r="BG908" s="86"/>
      <c r="BH908" s="86"/>
      <c r="BI908" s="4"/>
      <c r="BJ908" s="4"/>
      <c r="BK908" s="4"/>
      <c r="BL908" s="4"/>
      <c r="BM908" s="4"/>
    </row>
    <row r="909" spans="1:65"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397"/>
      <c r="AO909" s="84"/>
      <c r="AP909" s="4"/>
      <c r="AQ909" s="4"/>
      <c r="AR909" s="4"/>
      <c r="AS909" s="4"/>
      <c r="AT909" s="4"/>
      <c r="AU909" s="4"/>
      <c r="AV909" s="4"/>
      <c r="AW909" s="4"/>
      <c r="AX909" s="4"/>
      <c r="AY909" s="4"/>
      <c r="AZ909" s="4"/>
      <c r="BA909" s="4"/>
      <c r="BB909" s="4"/>
      <c r="BC909" s="4"/>
      <c r="BD909" s="86"/>
      <c r="BE909" s="86"/>
      <c r="BF909" s="86"/>
      <c r="BG909" s="86"/>
      <c r="BH909" s="86"/>
      <c r="BI909" s="4"/>
      <c r="BJ909" s="4"/>
      <c r="BK909" s="4"/>
      <c r="BL909" s="4"/>
      <c r="BM909" s="4"/>
    </row>
    <row r="910" spans="1:65"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397"/>
      <c r="AO910" s="84"/>
      <c r="AP910" s="4"/>
      <c r="AQ910" s="4"/>
      <c r="AR910" s="4"/>
      <c r="AS910" s="4"/>
      <c r="AT910" s="4"/>
      <c r="AU910" s="4"/>
      <c r="AV910" s="4"/>
      <c r="AW910" s="4"/>
      <c r="AX910" s="4"/>
      <c r="AY910" s="4"/>
      <c r="AZ910" s="4"/>
      <c r="BA910" s="4"/>
      <c r="BB910" s="4"/>
      <c r="BC910" s="4"/>
      <c r="BD910" s="86"/>
      <c r="BE910" s="86"/>
      <c r="BF910" s="86"/>
      <c r="BG910" s="86"/>
      <c r="BH910" s="86"/>
      <c r="BI910" s="4"/>
      <c r="BJ910" s="4"/>
      <c r="BK910" s="4"/>
      <c r="BL910" s="4"/>
      <c r="BM910" s="4"/>
    </row>
    <row r="911" spans="1:65"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397"/>
      <c r="AO911" s="84"/>
      <c r="AP911" s="4"/>
      <c r="AQ911" s="4"/>
      <c r="AR911" s="4"/>
      <c r="AS911" s="4"/>
      <c r="AT911" s="4"/>
      <c r="AU911" s="4"/>
      <c r="AV911" s="4"/>
      <c r="AW911" s="4"/>
      <c r="AX911" s="4"/>
      <c r="AY911" s="4"/>
      <c r="AZ911" s="4"/>
      <c r="BA911" s="4"/>
      <c r="BB911" s="4"/>
      <c r="BC911" s="4"/>
      <c r="BD911" s="86"/>
      <c r="BE911" s="86"/>
      <c r="BF911" s="86"/>
      <c r="BG911" s="86"/>
      <c r="BH911" s="86"/>
      <c r="BI911" s="4"/>
      <c r="BJ911" s="4"/>
      <c r="BK911" s="4"/>
      <c r="BL911" s="4"/>
      <c r="BM911" s="4"/>
    </row>
    <row r="912" spans="1:65"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397"/>
      <c r="AO912" s="84"/>
      <c r="AP912" s="4"/>
      <c r="AQ912" s="4"/>
      <c r="AR912" s="4"/>
      <c r="AS912" s="4"/>
      <c r="AT912" s="4"/>
      <c r="AU912" s="4"/>
      <c r="AV912" s="4"/>
      <c r="AW912" s="4"/>
      <c r="AX912" s="4"/>
      <c r="AY912" s="4"/>
      <c r="AZ912" s="4"/>
      <c r="BA912" s="4"/>
      <c r="BB912" s="4"/>
      <c r="BC912" s="4"/>
      <c r="BD912" s="86"/>
      <c r="BE912" s="86"/>
      <c r="BF912" s="86"/>
      <c r="BG912" s="86"/>
      <c r="BH912" s="86"/>
      <c r="BI912" s="4"/>
      <c r="BJ912" s="4"/>
      <c r="BK912" s="4"/>
      <c r="BL912" s="4"/>
      <c r="BM912" s="4"/>
    </row>
    <row r="913" spans="1:65"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397"/>
      <c r="AO913" s="84"/>
      <c r="AP913" s="4"/>
      <c r="AQ913" s="4"/>
      <c r="AR913" s="4"/>
      <c r="AS913" s="4"/>
      <c r="AT913" s="4"/>
      <c r="AU913" s="4"/>
      <c r="AV913" s="4"/>
      <c r="AW913" s="4"/>
      <c r="AX913" s="4"/>
      <c r="AY913" s="4"/>
      <c r="AZ913" s="4"/>
      <c r="BA913" s="4"/>
      <c r="BB913" s="4"/>
      <c r="BC913" s="4"/>
      <c r="BD913" s="86"/>
      <c r="BE913" s="86"/>
      <c r="BF913" s="86"/>
      <c r="BG913" s="86"/>
      <c r="BH913" s="86"/>
      <c r="BI913" s="4"/>
      <c r="BJ913" s="4"/>
      <c r="BK913" s="4"/>
      <c r="BL913" s="4"/>
      <c r="BM913" s="4"/>
    </row>
    <row r="914" spans="1:65"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397"/>
      <c r="AO914" s="84"/>
      <c r="AP914" s="4"/>
      <c r="AQ914" s="4"/>
      <c r="AR914" s="4"/>
      <c r="AS914" s="4"/>
      <c r="AT914" s="4"/>
      <c r="AU914" s="4"/>
      <c r="AV914" s="4"/>
      <c r="AW914" s="4"/>
      <c r="AX914" s="4"/>
      <c r="AY914" s="4"/>
      <c r="AZ914" s="4"/>
      <c r="BA914" s="4"/>
      <c r="BB914" s="4"/>
      <c r="BC914" s="4"/>
      <c r="BD914" s="86"/>
      <c r="BE914" s="86"/>
      <c r="BF914" s="86"/>
      <c r="BG914" s="86"/>
      <c r="BH914" s="86"/>
      <c r="BI914" s="4"/>
      <c r="BJ914" s="4"/>
      <c r="BK914" s="4"/>
      <c r="BL914" s="4"/>
      <c r="BM914" s="4"/>
    </row>
    <row r="915" spans="1:6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397"/>
      <c r="AO915" s="84"/>
      <c r="AP915" s="4"/>
      <c r="AQ915" s="4"/>
      <c r="AR915" s="4"/>
      <c r="AS915" s="4"/>
      <c r="AT915" s="4"/>
      <c r="AU915" s="4"/>
      <c r="AV915" s="4"/>
      <c r="AW915" s="4"/>
      <c r="AX915" s="4"/>
      <c r="AY915" s="4"/>
      <c r="AZ915" s="4"/>
      <c r="BA915" s="4"/>
      <c r="BB915" s="4"/>
      <c r="BC915" s="4"/>
      <c r="BD915" s="86"/>
      <c r="BE915" s="86"/>
      <c r="BF915" s="86"/>
      <c r="BG915" s="86"/>
      <c r="BH915" s="86"/>
      <c r="BI915" s="4"/>
      <c r="BJ915" s="4"/>
      <c r="BK915" s="4"/>
      <c r="BL915" s="4"/>
      <c r="BM915" s="4"/>
    </row>
    <row r="916" spans="1:65"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397"/>
      <c r="AO916" s="84"/>
      <c r="AP916" s="4"/>
      <c r="AQ916" s="4"/>
      <c r="AR916" s="4"/>
      <c r="AS916" s="4"/>
      <c r="AT916" s="4"/>
      <c r="AU916" s="4"/>
      <c r="AV916" s="4"/>
      <c r="AW916" s="4"/>
      <c r="AX916" s="4"/>
      <c r="AY916" s="4"/>
      <c r="AZ916" s="4"/>
      <c r="BA916" s="4"/>
      <c r="BB916" s="4"/>
      <c r="BC916" s="4"/>
      <c r="BD916" s="86"/>
      <c r="BE916" s="86"/>
      <c r="BF916" s="86"/>
      <c r="BG916" s="86"/>
      <c r="BH916" s="86"/>
      <c r="BI916" s="4"/>
      <c r="BJ916" s="4"/>
      <c r="BK916" s="4"/>
      <c r="BL916" s="4"/>
      <c r="BM916" s="4"/>
    </row>
    <row r="917" spans="1:65"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397"/>
      <c r="AO917" s="84"/>
      <c r="AP917" s="4"/>
      <c r="AQ917" s="4"/>
      <c r="AR917" s="4"/>
      <c r="AS917" s="4"/>
      <c r="AT917" s="4"/>
      <c r="AU917" s="4"/>
      <c r="AV917" s="4"/>
      <c r="AW917" s="4"/>
      <c r="AX917" s="4"/>
      <c r="AY917" s="4"/>
      <c r="AZ917" s="4"/>
      <c r="BA917" s="4"/>
      <c r="BB917" s="4"/>
      <c r="BC917" s="4"/>
      <c r="BD917" s="86"/>
      <c r="BE917" s="86"/>
      <c r="BF917" s="86"/>
      <c r="BG917" s="86"/>
      <c r="BH917" s="86"/>
      <c r="BI917" s="4"/>
      <c r="BJ917" s="4"/>
      <c r="BK917" s="4"/>
      <c r="BL917" s="4"/>
      <c r="BM917" s="4"/>
    </row>
    <row r="918" spans="1:65"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397"/>
      <c r="AO918" s="84"/>
      <c r="AP918" s="4"/>
      <c r="AQ918" s="4"/>
      <c r="AR918" s="4"/>
      <c r="AS918" s="4"/>
      <c r="AT918" s="4"/>
      <c r="AU918" s="4"/>
      <c r="AV918" s="4"/>
      <c r="AW918" s="4"/>
      <c r="AX918" s="4"/>
      <c r="AY918" s="4"/>
      <c r="AZ918" s="4"/>
      <c r="BA918" s="4"/>
      <c r="BB918" s="4"/>
      <c r="BC918" s="4"/>
      <c r="BD918" s="86"/>
      <c r="BE918" s="86"/>
      <c r="BF918" s="86"/>
      <c r="BG918" s="86"/>
      <c r="BH918" s="86"/>
      <c r="BI918" s="4"/>
      <c r="BJ918" s="4"/>
      <c r="BK918" s="4"/>
      <c r="BL918" s="4"/>
      <c r="BM918" s="4"/>
    </row>
    <row r="919" spans="1:65"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397"/>
      <c r="AO919" s="84"/>
      <c r="AP919" s="4"/>
      <c r="AQ919" s="4"/>
      <c r="AR919" s="4"/>
      <c r="AS919" s="4"/>
      <c r="AT919" s="4"/>
      <c r="AU919" s="4"/>
      <c r="AV919" s="4"/>
      <c r="AW919" s="4"/>
      <c r="AX919" s="4"/>
      <c r="AY919" s="4"/>
      <c r="AZ919" s="4"/>
      <c r="BA919" s="4"/>
      <c r="BB919" s="4"/>
      <c r="BC919" s="4"/>
      <c r="BD919" s="86"/>
      <c r="BE919" s="86"/>
      <c r="BF919" s="86"/>
      <c r="BG919" s="86"/>
      <c r="BH919" s="86"/>
      <c r="BI919" s="4"/>
      <c r="BJ919" s="4"/>
      <c r="BK919" s="4"/>
      <c r="BL919" s="4"/>
      <c r="BM919" s="4"/>
    </row>
    <row r="920" spans="1:65"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397"/>
      <c r="AO920" s="84"/>
      <c r="AP920" s="4"/>
      <c r="AQ920" s="4"/>
      <c r="AR920" s="4"/>
      <c r="AS920" s="4"/>
      <c r="AT920" s="4"/>
      <c r="AU920" s="4"/>
      <c r="AV920" s="4"/>
      <c r="AW920" s="4"/>
      <c r="AX920" s="4"/>
      <c r="AY920" s="4"/>
      <c r="AZ920" s="4"/>
      <c r="BA920" s="4"/>
      <c r="BB920" s="4"/>
      <c r="BC920" s="4"/>
      <c r="BD920" s="86"/>
      <c r="BE920" s="86"/>
      <c r="BF920" s="86"/>
      <c r="BG920" s="86"/>
      <c r="BH920" s="86"/>
      <c r="BI920" s="4"/>
      <c r="BJ920" s="4"/>
      <c r="BK920" s="4"/>
      <c r="BL920" s="4"/>
      <c r="BM920" s="4"/>
    </row>
    <row r="921" spans="1:65"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397"/>
      <c r="AO921" s="84"/>
      <c r="AP921" s="4"/>
      <c r="AQ921" s="4"/>
      <c r="AR921" s="4"/>
      <c r="AS921" s="4"/>
      <c r="AT921" s="4"/>
      <c r="AU921" s="4"/>
      <c r="AV921" s="4"/>
      <c r="AW921" s="4"/>
      <c r="AX921" s="4"/>
      <c r="AY921" s="4"/>
      <c r="AZ921" s="4"/>
      <c r="BA921" s="4"/>
      <c r="BB921" s="4"/>
      <c r="BC921" s="4"/>
      <c r="BD921" s="86"/>
      <c r="BE921" s="86"/>
      <c r="BF921" s="86"/>
      <c r="BG921" s="86"/>
      <c r="BH921" s="86"/>
      <c r="BI921" s="4"/>
      <c r="BJ921" s="4"/>
      <c r="BK921" s="4"/>
      <c r="BL921" s="4"/>
      <c r="BM921" s="4"/>
    </row>
    <row r="922" spans="1:65"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397"/>
      <c r="AO922" s="84"/>
      <c r="AP922" s="4"/>
      <c r="AQ922" s="4"/>
      <c r="AR922" s="4"/>
      <c r="AS922" s="4"/>
      <c r="AT922" s="4"/>
      <c r="AU922" s="4"/>
      <c r="AV922" s="4"/>
      <c r="AW922" s="4"/>
      <c r="AX922" s="4"/>
      <c r="AY922" s="4"/>
      <c r="AZ922" s="4"/>
      <c r="BA922" s="4"/>
      <c r="BB922" s="4"/>
      <c r="BC922" s="4"/>
      <c r="BD922" s="86"/>
      <c r="BE922" s="86"/>
      <c r="BF922" s="86"/>
      <c r="BG922" s="86"/>
      <c r="BH922" s="86"/>
      <c r="BI922" s="4"/>
      <c r="BJ922" s="4"/>
      <c r="BK922" s="4"/>
      <c r="BL922" s="4"/>
      <c r="BM922" s="4"/>
    </row>
    <row r="923" spans="1:65"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397"/>
      <c r="AO923" s="84"/>
      <c r="AP923" s="4"/>
      <c r="AQ923" s="4"/>
      <c r="AR923" s="4"/>
      <c r="AS923" s="4"/>
      <c r="AT923" s="4"/>
      <c r="AU923" s="4"/>
      <c r="AV923" s="4"/>
      <c r="AW923" s="4"/>
      <c r="AX923" s="4"/>
      <c r="AY923" s="4"/>
      <c r="AZ923" s="4"/>
      <c r="BA923" s="4"/>
      <c r="BB923" s="4"/>
      <c r="BC923" s="4"/>
      <c r="BD923" s="86"/>
      <c r="BE923" s="86"/>
      <c r="BF923" s="86"/>
      <c r="BG923" s="86"/>
      <c r="BH923" s="86"/>
      <c r="BI923" s="4"/>
      <c r="BJ923" s="4"/>
      <c r="BK923" s="4"/>
      <c r="BL923" s="4"/>
      <c r="BM923" s="4"/>
    </row>
    <row r="924" spans="1:65"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397"/>
      <c r="AO924" s="84"/>
      <c r="AP924" s="4"/>
      <c r="AQ924" s="4"/>
      <c r="AR924" s="4"/>
      <c r="AS924" s="4"/>
      <c r="AT924" s="4"/>
      <c r="AU924" s="4"/>
      <c r="AV924" s="4"/>
      <c r="AW924" s="4"/>
      <c r="AX924" s="4"/>
      <c r="AY924" s="4"/>
      <c r="AZ924" s="4"/>
      <c r="BA924" s="4"/>
      <c r="BB924" s="4"/>
      <c r="BC924" s="4"/>
      <c r="BD924" s="86"/>
      <c r="BE924" s="86"/>
      <c r="BF924" s="86"/>
      <c r="BG924" s="86"/>
      <c r="BH924" s="86"/>
      <c r="BI924" s="4"/>
      <c r="BJ924" s="4"/>
      <c r="BK924" s="4"/>
      <c r="BL924" s="4"/>
      <c r="BM924" s="4"/>
    </row>
    <row r="925" spans="1:6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397"/>
      <c r="AO925" s="84"/>
      <c r="AP925" s="4"/>
      <c r="AQ925" s="4"/>
      <c r="AR925" s="4"/>
      <c r="AS925" s="4"/>
      <c r="AT925" s="4"/>
      <c r="AU925" s="4"/>
      <c r="AV925" s="4"/>
      <c r="AW925" s="4"/>
      <c r="AX925" s="4"/>
      <c r="AY925" s="4"/>
      <c r="AZ925" s="4"/>
      <c r="BA925" s="4"/>
      <c r="BB925" s="4"/>
      <c r="BC925" s="4"/>
      <c r="BD925" s="86"/>
      <c r="BE925" s="86"/>
      <c r="BF925" s="86"/>
      <c r="BG925" s="86"/>
      <c r="BH925" s="86"/>
      <c r="BI925" s="4"/>
      <c r="BJ925" s="4"/>
      <c r="BK925" s="4"/>
      <c r="BL925" s="4"/>
      <c r="BM925" s="4"/>
    </row>
    <row r="926" spans="1:65"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397"/>
      <c r="AO926" s="84"/>
      <c r="AP926" s="4"/>
      <c r="AQ926" s="4"/>
      <c r="AR926" s="4"/>
      <c r="AS926" s="4"/>
      <c r="AT926" s="4"/>
      <c r="AU926" s="4"/>
      <c r="AV926" s="4"/>
      <c r="AW926" s="4"/>
      <c r="AX926" s="4"/>
      <c r="AY926" s="4"/>
      <c r="AZ926" s="4"/>
      <c r="BA926" s="4"/>
      <c r="BB926" s="4"/>
      <c r="BC926" s="4"/>
      <c r="BD926" s="86"/>
      <c r="BE926" s="86"/>
      <c r="BF926" s="86"/>
      <c r="BG926" s="86"/>
      <c r="BH926" s="86"/>
      <c r="BI926" s="4"/>
      <c r="BJ926" s="4"/>
      <c r="BK926" s="4"/>
      <c r="BL926" s="4"/>
      <c r="BM926" s="4"/>
    </row>
    <row r="927" spans="1:65"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397"/>
      <c r="AO927" s="84"/>
      <c r="AP927" s="4"/>
      <c r="AQ927" s="4"/>
      <c r="AR927" s="4"/>
      <c r="AS927" s="4"/>
      <c r="AT927" s="4"/>
      <c r="AU927" s="4"/>
      <c r="AV927" s="4"/>
      <c r="AW927" s="4"/>
      <c r="AX927" s="4"/>
      <c r="AY927" s="4"/>
      <c r="AZ927" s="4"/>
      <c r="BA927" s="4"/>
      <c r="BB927" s="4"/>
      <c r="BC927" s="4"/>
      <c r="BD927" s="86"/>
      <c r="BE927" s="86"/>
      <c r="BF927" s="86"/>
      <c r="BG927" s="86"/>
      <c r="BH927" s="86"/>
      <c r="BI927" s="4"/>
      <c r="BJ927" s="4"/>
      <c r="BK927" s="4"/>
      <c r="BL927" s="4"/>
      <c r="BM927" s="4"/>
    </row>
    <row r="928" spans="1:65"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397"/>
      <c r="AO928" s="84"/>
      <c r="AP928" s="4"/>
      <c r="AQ928" s="4"/>
      <c r="AR928" s="4"/>
      <c r="AS928" s="4"/>
      <c r="AT928" s="4"/>
      <c r="AU928" s="4"/>
      <c r="AV928" s="4"/>
      <c r="AW928" s="4"/>
      <c r="AX928" s="4"/>
      <c r="AY928" s="4"/>
      <c r="AZ928" s="4"/>
      <c r="BA928" s="4"/>
      <c r="BB928" s="4"/>
      <c r="BC928" s="4"/>
      <c r="BD928" s="86"/>
      <c r="BE928" s="86"/>
      <c r="BF928" s="86"/>
      <c r="BG928" s="86"/>
      <c r="BH928" s="86"/>
      <c r="BI928" s="4"/>
      <c r="BJ928" s="4"/>
      <c r="BK928" s="4"/>
      <c r="BL928" s="4"/>
      <c r="BM928" s="4"/>
    </row>
    <row r="929" spans="1:65"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397"/>
      <c r="AO929" s="84"/>
      <c r="AP929" s="4"/>
      <c r="AQ929" s="4"/>
      <c r="AR929" s="4"/>
      <c r="AS929" s="4"/>
      <c r="AT929" s="4"/>
      <c r="AU929" s="4"/>
      <c r="AV929" s="4"/>
      <c r="AW929" s="4"/>
      <c r="AX929" s="4"/>
      <c r="AY929" s="4"/>
      <c r="AZ929" s="4"/>
      <c r="BA929" s="4"/>
      <c r="BB929" s="4"/>
      <c r="BC929" s="4"/>
      <c r="BD929" s="86"/>
      <c r="BE929" s="86"/>
      <c r="BF929" s="86"/>
      <c r="BG929" s="86"/>
      <c r="BH929" s="86"/>
      <c r="BI929" s="4"/>
      <c r="BJ929" s="4"/>
      <c r="BK929" s="4"/>
      <c r="BL929" s="4"/>
      <c r="BM929" s="4"/>
    </row>
    <row r="930" spans="1:65"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397"/>
      <c r="AO930" s="84"/>
      <c r="AP930" s="4"/>
      <c r="AQ930" s="4"/>
      <c r="AR930" s="4"/>
      <c r="AS930" s="4"/>
      <c r="AT930" s="4"/>
      <c r="AU930" s="4"/>
      <c r="AV930" s="4"/>
      <c r="AW930" s="4"/>
      <c r="AX930" s="4"/>
      <c r="AY930" s="4"/>
      <c r="AZ930" s="4"/>
      <c r="BA930" s="4"/>
      <c r="BB930" s="4"/>
      <c r="BC930" s="4"/>
      <c r="BD930" s="86"/>
      <c r="BE930" s="86"/>
      <c r="BF930" s="86"/>
      <c r="BG930" s="86"/>
      <c r="BH930" s="86"/>
      <c r="BI930" s="4"/>
      <c r="BJ930" s="4"/>
      <c r="BK930" s="4"/>
      <c r="BL930" s="4"/>
      <c r="BM930" s="4"/>
    </row>
    <row r="931" spans="1:65"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397"/>
      <c r="AO931" s="84"/>
      <c r="AP931" s="4"/>
      <c r="AQ931" s="4"/>
      <c r="AR931" s="4"/>
      <c r="AS931" s="4"/>
      <c r="AT931" s="4"/>
      <c r="AU931" s="4"/>
      <c r="AV931" s="4"/>
      <c r="AW931" s="4"/>
      <c r="AX931" s="4"/>
      <c r="AY931" s="4"/>
      <c r="AZ931" s="4"/>
      <c r="BA931" s="4"/>
      <c r="BB931" s="4"/>
      <c r="BC931" s="4"/>
      <c r="BD931" s="86"/>
      <c r="BE931" s="86"/>
      <c r="BF931" s="86"/>
      <c r="BG931" s="86"/>
      <c r="BH931" s="86"/>
      <c r="BI931" s="4"/>
      <c r="BJ931" s="4"/>
      <c r="BK931" s="4"/>
      <c r="BL931" s="4"/>
      <c r="BM931" s="4"/>
    </row>
    <row r="932" spans="1:65"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397"/>
      <c r="AO932" s="84"/>
      <c r="AP932" s="4"/>
      <c r="AQ932" s="4"/>
      <c r="AR932" s="4"/>
      <c r="AS932" s="4"/>
      <c r="AT932" s="4"/>
      <c r="AU932" s="4"/>
      <c r="AV932" s="4"/>
      <c r="AW932" s="4"/>
      <c r="AX932" s="4"/>
      <c r="AY932" s="4"/>
      <c r="AZ932" s="4"/>
      <c r="BA932" s="4"/>
      <c r="BB932" s="4"/>
      <c r="BC932" s="4"/>
      <c r="BD932" s="86"/>
      <c r="BE932" s="86"/>
      <c r="BF932" s="86"/>
      <c r="BG932" s="86"/>
      <c r="BH932" s="86"/>
      <c r="BI932" s="4"/>
      <c r="BJ932" s="4"/>
      <c r="BK932" s="4"/>
      <c r="BL932" s="4"/>
      <c r="BM932" s="4"/>
    </row>
    <row r="933" spans="1:65"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397"/>
      <c r="AO933" s="84"/>
      <c r="AP933" s="4"/>
      <c r="AQ933" s="4"/>
      <c r="AR933" s="4"/>
      <c r="AS933" s="4"/>
      <c r="AT933" s="4"/>
      <c r="AU933" s="4"/>
      <c r="AV933" s="4"/>
      <c r="AW933" s="4"/>
      <c r="AX933" s="4"/>
      <c r="AY933" s="4"/>
      <c r="AZ933" s="4"/>
      <c r="BA933" s="4"/>
      <c r="BB933" s="4"/>
      <c r="BC933" s="4"/>
      <c r="BD933" s="86"/>
      <c r="BE933" s="86"/>
      <c r="BF933" s="86"/>
      <c r="BG933" s="86"/>
      <c r="BH933" s="86"/>
      <c r="BI933" s="4"/>
      <c r="BJ933" s="4"/>
      <c r="BK933" s="4"/>
      <c r="BL933" s="4"/>
      <c r="BM933" s="4"/>
    </row>
    <row r="934" spans="1:65"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397"/>
      <c r="AO934" s="84"/>
      <c r="AP934" s="4"/>
      <c r="AQ934" s="4"/>
      <c r="AR934" s="4"/>
      <c r="AS934" s="4"/>
      <c r="AT934" s="4"/>
      <c r="AU934" s="4"/>
      <c r="AV934" s="4"/>
      <c r="AW934" s="4"/>
      <c r="AX934" s="4"/>
      <c r="AY934" s="4"/>
      <c r="AZ934" s="4"/>
      <c r="BA934" s="4"/>
      <c r="BB934" s="4"/>
      <c r="BC934" s="4"/>
      <c r="BD934" s="86"/>
      <c r="BE934" s="86"/>
      <c r="BF934" s="86"/>
      <c r="BG934" s="86"/>
      <c r="BH934" s="86"/>
      <c r="BI934" s="4"/>
      <c r="BJ934" s="4"/>
      <c r="BK934" s="4"/>
      <c r="BL934" s="4"/>
      <c r="BM934" s="4"/>
    </row>
    <row r="935" spans="1:6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397"/>
      <c r="AO935" s="84"/>
      <c r="AP935" s="4"/>
      <c r="AQ935" s="4"/>
      <c r="AR935" s="4"/>
      <c r="AS935" s="4"/>
      <c r="AT935" s="4"/>
      <c r="AU935" s="4"/>
      <c r="AV935" s="4"/>
      <c r="AW935" s="4"/>
      <c r="AX935" s="4"/>
      <c r="AY935" s="4"/>
      <c r="AZ935" s="4"/>
      <c r="BA935" s="4"/>
      <c r="BB935" s="4"/>
      <c r="BC935" s="4"/>
      <c r="BD935" s="86"/>
      <c r="BE935" s="86"/>
      <c r="BF935" s="86"/>
      <c r="BG935" s="86"/>
      <c r="BH935" s="86"/>
      <c r="BI935" s="4"/>
      <c r="BJ935" s="4"/>
      <c r="BK935" s="4"/>
      <c r="BL935" s="4"/>
      <c r="BM935" s="4"/>
    </row>
    <row r="936" spans="1:65"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397"/>
      <c r="AO936" s="84"/>
      <c r="AP936" s="4"/>
      <c r="AQ936" s="4"/>
      <c r="AR936" s="4"/>
      <c r="AS936" s="4"/>
      <c r="AT936" s="4"/>
      <c r="AU936" s="4"/>
      <c r="AV936" s="4"/>
      <c r="AW936" s="4"/>
      <c r="AX936" s="4"/>
      <c r="AY936" s="4"/>
      <c r="AZ936" s="4"/>
      <c r="BA936" s="4"/>
      <c r="BB936" s="4"/>
      <c r="BC936" s="4"/>
      <c r="BD936" s="86"/>
      <c r="BE936" s="86"/>
      <c r="BF936" s="86"/>
      <c r="BG936" s="86"/>
      <c r="BH936" s="86"/>
      <c r="BI936" s="4"/>
      <c r="BJ936" s="4"/>
      <c r="BK936" s="4"/>
      <c r="BL936" s="4"/>
      <c r="BM936" s="4"/>
    </row>
    <row r="937" spans="1:65"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397"/>
      <c r="AO937" s="84"/>
      <c r="AP937" s="4"/>
      <c r="AQ937" s="4"/>
      <c r="AR937" s="4"/>
      <c r="AS937" s="4"/>
      <c r="AT937" s="4"/>
      <c r="AU937" s="4"/>
      <c r="AV937" s="4"/>
      <c r="AW937" s="4"/>
      <c r="AX937" s="4"/>
      <c r="AY937" s="4"/>
      <c r="AZ937" s="4"/>
      <c r="BA937" s="4"/>
      <c r="BB937" s="4"/>
      <c r="BC937" s="4"/>
      <c r="BD937" s="86"/>
      <c r="BE937" s="86"/>
      <c r="BF937" s="86"/>
      <c r="BG937" s="86"/>
      <c r="BH937" s="86"/>
      <c r="BI937" s="4"/>
      <c r="BJ937" s="4"/>
      <c r="BK937" s="4"/>
      <c r="BL937" s="4"/>
      <c r="BM937" s="4"/>
    </row>
    <row r="938" spans="1:65"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397"/>
      <c r="AO938" s="84"/>
      <c r="AP938" s="4"/>
      <c r="AQ938" s="4"/>
      <c r="AR938" s="4"/>
      <c r="AS938" s="4"/>
      <c r="AT938" s="4"/>
      <c r="AU938" s="4"/>
      <c r="AV938" s="4"/>
      <c r="AW938" s="4"/>
      <c r="AX938" s="4"/>
      <c r="AY938" s="4"/>
      <c r="AZ938" s="4"/>
      <c r="BA938" s="4"/>
      <c r="BB938" s="4"/>
      <c r="BC938" s="4"/>
      <c r="BD938" s="86"/>
      <c r="BE938" s="86"/>
      <c r="BF938" s="86"/>
      <c r="BG938" s="86"/>
      <c r="BH938" s="86"/>
      <c r="BI938" s="4"/>
      <c r="BJ938" s="4"/>
      <c r="BK938" s="4"/>
      <c r="BL938" s="4"/>
      <c r="BM938" s="4"/>
    </row>
    <row r="939" spans="1:65"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397"/>
      <c r="AO939" s="84"/>
      <c r="AP939" s="4"/>
      <c r="AQ939" s="4"/>
      <c r="AR939" s="4"/>
      <c r="AS939" s="4"/>
      <c r="AT939" s="4"/>
      <c r="AU939" s="4"/>
      <c r="AV939" s="4"/>
      <c r="AW939" s="4"/>
      <c r="AX939" s="4"/>
      <c r="AY939" s="4"/>
      <c r="AZ939" s="4"/>
      <c r="BA939" s="4"/>
      <c r="BB939" s="4"/>
      <c r="BC939" s="4"/>
      <c r="BD939" s="86"/>
      <c r="BE939" s="86"/>
      <c r="BF939" s="86"/>
      <c r="BG939" s="86"/>
      <c r="BH939" s="86"/>
      <c r="BI939" s="4"/>
      <c r="BJ939" s="4"/>
      <c r="BK939" s="4"/>
      <c r="BL939" s="4"/>
      <c r="BM939" s="4"/>
    </row>
    <row r="940" spans="1:65"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397"/>
      <c r="AO940" s="84"/>
      <c r="AP940" s="4"/>
      <c r="AQ940" s="4"/>
      <c r="AR940" s="4"/>
      <c r="AS940" s="4"/>
      <c r="AT940" s="4"/>
      <c r="AU940" s="4"/>
      <c r="AV940" s="4"/>
      <c r="AW940" s="4"/>
      <c r="AX940" s="4"/>
      <c r="AY940" s="4"/>
      <c r="AZ940" s="4"/>
      <c r="BA940" s="4"/>
      <c r="BB940" s="4"/>
      <c r="BC940" s="4"/>
      <c r="BD940" s="86"/>
      <c r="BE940" s="86"/>
      <c r="BF940" s="86"/>
      <c r="BG940" s="86"/>
      <c r="BH940" s="86"/>
      <c r="BI940" s="4"/>
      <c r="BJ940" s="4"/>
      <c r="BK940" s="4"/>
      <c r="BL940" s="4"/>
      <c r="BM940" s="4"/>
    </row>
    <row r="941" spans="1:65"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397"/>
      <c r="AO941" s="84"/>
      <c r="AP941" s="4"/>
      <c r="AQ941" s="4"/>
      <c r="AR941" s="4"/>
      <c r="AS941" s="4"/>
      <c r="AT941" s="4"/>
      <c r="AU941" s="4"/>
      <c r="AV941" s="4"/>
      <c r="AW941" s="4"/>
      <c r="AX941" s="4"/>
      <c r="AY941" s="4"/>
      <c r="AZ941" s="4"/>
      <c r="BA941" s="4"/>
      <c r="BB941" s="4"/>
      <c r="BC941" s="4"/>
      <c r="BD941" s="86"/>
      <c r="BE941" s="86"/>
      <c r="BF941" s="86"/>
      <c r="BG941" s="86"/>
      <c r="BH941" s="86"/>
      <c r="BI941" s="4"/>
      <c r="BJ941" s="4"/>
      <c r="BK941" s="4"/>
      <c r="BL941" s="4"/>
      <c r="BM941" s="4"/>
    </row>
    <row r="942" spans="1:65"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397"/>
      <c r="AO942" s="84"/>
      <c r="AP942" s="4"/>
      <c r="AQ942" s="4"/>
      <c r="AR942" s="4"/>
      <c r="AS942" s="4"/>
      <c r="AT942" s="4"/>
      <c r="AU942" s="4"/>
      <c r="AV942" s="4"/>
      <c r="AW942" s="4"/>
      <c r="AX942" s="4"/>
      <c r="AY942" s="4"/>
      <c r="AZ942" s="4"/>
      <c r="BA942" s="4"/>
      <c r="BB942" s="4"/>
      <c r="BC942" s="4"/>
      <c r="BD942" s="86"/>
      <c r="BE942" s="86"/>
      <c r="BF942" s="86"/>
      <c r="BG942" s="86"/>
      <c r="BH942" s="86"/>
      <c r="BI942" s="4"/>
      <c r="BJ942" s="4"/>
      <c r="BK942" s="4"/>
      <c r="BL942" s="4"/>
      <c r="BM942" s="4"/>
    </row>
    <row r="943" spans="1:65"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397"/>
      <c r="AO943" s="84"/>
      <c r="AP943" s="4"/>
      <c r="AQ943" s="4"/>
      <c r="AR943" s="4"/>
      <c r="AS943" s="4"/>
      <c r="AT943" s="4"/>
      <c r="AU943" s="4"/>
      <c r="AV943" s="4"/>
      <c r="AW943" s="4"/>
      <c r="AX943" s="4"/>
      <c r="AY943" s="4"/>
      <c r="AZ943" s="4"/>
      <c r="BA943" s="4"/>
      <c r="BB943" s="4"/>
      <c r="BC943" s="4"/>
      <c r="BD943" s="86"/>
      <c r="BE943" s="86"/>
      <c r="BF943" s="86"/>
      <c r="BG943" s="86"/>
      <c r="BH943" s="86"/>
      <c r="BI943" s="4"/>
      <c r="BJ943" s="4"/>
      <c r="BK943" s="4"/>
      <c r="BL943" s="4"/>
      <c r="BM943" s="4"/>
    </row>
    <row r="944" spans="1:65"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397"/>
      <c r="AO944" s="84"/>
      <c r="AP944" s="4"/>
      <c r="AQ944" s="4"/>
      <c r="AR944" s="4"/>
      <c r="AS944" s="4"/>
      <c r="AT944" s="4"/>
      <c r="AU944" s="4"/>
      <c r="AV944" s="4"/>
      <c r="AW944" s="4"/>
      <c r="AX944" s="4"/>
      <c r="AY944" s="4"/>
      <c r="AZ944" s="4"/>
      <c r="BA944" s="4"/>
      <c r="BB944" s="4"/>
      <c r="BC944" s="4"/>
      <c r="BD944" s="86"/>
      <c r="BE944" s="86"/>
      <c r="BF944" s="86"/>
      <c r="BG944" s="86"/>
      <c r="BH944" s="86"/>
      <c r="BI944" s="4"/>
      <c r="BJ944" s="4"/>
      <c r="BK944" s="4"/>
      <c r="BL944" s="4"/>
      <c r="BM944" s="4"/>
    </row>
    <row r="945" spans="1:6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397"/>
      <c r="AO945" s="84"/>
      <c r="AP945" s="4"/>
      <c r="AQ945" s="4"/>
      <c r="AR945" s="4"/>
      <c r="AS945" s="4"/>
      <c r="AT945" s="4"/>
      <c r="AU945" s="4"/>
      <c r="AV945" s="4"/>
      <c r="AW945" s="4"/>
      <c r="AX945" s="4"/>
      <c r="AY945" s="4"/>
      <c r="AZ945" s="4"/>
      <c r="BA945" s="4"/>
      <c r="BB945" s="4"/>
      <c r="BC945" s="4"/>
      <c r="BD945" s="86"/>
      <c r="BE945" s="86"/>
      <c r="BF945" s="86"/>
      <c r="BG945" s="86"/>
      <c r="BH945" s="86"/>
      <c r="BI945" s="4"/>
      <c r="BJ945" s="4"/>
      <c r="BK945" s="4"/>
      <c r="BL945" s="4"/>
      <c r="BM945" s="4"/>
    </row>
    <row r="946" spans="1:65"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397"/>
      <c r="AO946" s="84"/>
      <c r="AP946" s="4"/>
      <c r="AQ946" s="4"/>
      <c r="AR946" s="4"/>
      <c r="AS946" s="4"/>
      <c r="AT946" s="4"/>
      <c r="AU946" s="4"/>
      <c r="AV946" s="4"/>
      <c r="AW946" s="4"/>
      <c r="AX946" s="4"/>
      <c r="AY946" s="4"/>
      <c r="AZ946" s="4"/>
      <c r="BA946" s="4"/>
      <c r="BB946" s="4"/>
      <c r="BC946" s="4"/>
      <c r="BD946" s="86"/>
      <c r="BE946" s="86"/>
      <c r="BF946" s="86"/>
      <c r="BG946" s="86"/>
      <c r="BH946" s="86"/>
      <c r="BI946" s="4"/>
      <c r="BJ946" s="4"/>
      <c r="BK946" s="4"/>
      <c r="BL946" s="4"/>
      <c r="BM946" s="4"/>
    </row>
    <row r="947" spans="1:65"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397"/>
      <c r="AO947" s="84"/>
      <c r="AP947" s="4"/>
      <c r="AQ947" s="4"/>
      <c r="AR947" s="4"/>
      <c r="AS947" s="4"/>
      <c r="AT947" s="4"/>
      <c r="AU947" s="4"/>
      <c r="AV947" s="4"/>
      <c r="AW947" s="4"/>
      <c r="AX947" s="4"/>
      <c r="AY947" s="4"/>
      <c r="AZ947" s="4"/>
      <c r="BA947" s="4"/>
      <c r="BB947" s="4"/>
      <c r="BC947" s="4"/>
      <c r="BD947" s="86"/>
      <c r="BE947" s="86"/>
      <c r="BF947" s="86"/>
      <c r="BG947" s="86"/>
      <c r="BH947" s="86"/>
      <c r="BI947" s="4"/>
      <c r="BJ947" s="4"/>
      <c r="BK947" s="4"/>
      <c r="BL947" s="4"/>
      <c r="BM947" s="4"/>
    </row>
    <row r="948" spans="1:65"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397"/>
      <c r="AO948" s="84"/>
      <c r="AP948" s="4"/>
      <c r="AQ948" s="4"/>
      <c r="AR948" s="4"/>
      <c r="AS948" s="4"/>
      <c r="AT948" s="4"/>
      <c r="AU948" s="4"/>
      <c r="AV948" s="4"/>
      <c r="AW948" s="4"/>
      <c r="AX948" s="4"/>
      <c r="AY948" s="4"/>
      <c r="AZ948" s="4"/>
      <c r="BA948" s="4"/>
      <c r="BB948" s="4"/>
      <c r="BC948" s="4"/>
      <c r="BD948" s="86"/>
      <c r="BE948" s="86"/>
      <c r="BF948" s="86"/>
      <c r="BG948" s="86"/>
      <c r="BH948" s="86"/>
      <c r="BI948" s="4"/>
      <c r="BJ948" s="4"/>
      <c r="BK948" s="4"/>
      <c r="BL948" s="4"/>
      <c r="BM948" s="4"/>
    </row>
    <row r="949" spans="1:65"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397"/>
      <c r="AO949" s="84"/>
      <c r="AP949" s="4"/>
      <c r="AQ949" s="4"/>
      <c r="AR949" s="4"/>
      <c r="AS949" s="4"/>
      <c r="AT949" s="4"/>
      <c r="AU949" s="4"/>
      <c r="AV949" s="4"/>
      <c r="AW949" s="4"/>
      <c r="AX949" s="4"/>
      <c r="AY949" s="4"/>
      <c r="AZ949" s="4"/>
      <c r="BA949" s="4"/>
      <c r="BB949" s="4"/>
      <c r="BC949" s="4"/>
      <c r="BD949" s="86"/>
      <c r="BE949" s="86"/>
      <c r="BF949" s="86"/>
      <c r="BG949" s="86"/>
      <c r="BH949" s="86"/>
      <c r="BI949" s="4"/>
      <c r="BJ949" s="4"/>
      <c r="BK949" s="4"/>
      <c r="BL949" s="4"/>
      <c r="BM949" s="4"/>
    </row>
    <row r="950" spans="1:65"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397"/>
      <c r="AO950" s="84"/>
      <c r="AP950" s="4"/>
      <c r="AQ950" s="4"/>
      <c r="AR950" s="4"/>
      <c r="AS950" s="4"/>
      <c r="AT950" s="4"/>
      <c r="AU950" s="4"/>
      <c r="AV950" s="4"/>
      <c r="AW950" s="4"/>
      <c r="AX950" s="4"/>
      <c r="AY950" s="4"/>
      <c r="AZ950" s="4"/>
      <c r="BA950" s="4"/>
      <c r="BB950" s="4"/>
      <c r="BC950" s="4"/>
      <c r="BD950" s="86"/>
      <c r="BE950" s="86"/>
      <c r="BF950" s="86"/>
      <c r="BG950" s="86"/>
      <c r="BH950" s="86"/>
      <c r="BI950" s="4"/>
      <c r="BJ950" s="4"/>
      <c r="BK950" s="4"/>
      <c r="BL950" s="4"/>
      <c r="BM950" s="4"/>
    </row>
    <row r="951" spans="1:65"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397"/>
      <c r="AO951" s="84"/>
      <c r="AP951" s="4"/>
      <c r="AQ951" s="4"/>
      <c r="AR951" s="4"/>
      <c r="AS951" s="4"/>
      <c r="AT951" s="4"/>
      <c r="AU951" s="4"/>
      <c r="AV951" s="4"/>
      <c r="AW951" s="4"/>
      <c r="AX951" s="4"/>
      <c r="AY951" s="4"/>
      <c r="AZ951" s="4"/>
      <c r="BA951" s="4"/>
      <c r="BB951" s="4"/>
      <c r="BC951" s="4"/>
      <c r="BD951" s="86"/>
      <c r="BE951" s="86"/>
      <c r="BF951" s="86"/>
      <c r="BG951" s="86"/>
      <c r="BH951" s="86"/>
      <c r="BI951" s="4"/>
      <c r="BJ951" s="4"/>
      <c r="BK951" s="4"/>
      <c r="BL951" s="4"/>
      <c r="BM951" s="4"/>
    </row>
    <row r="952" spans="1:65"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397"/>
      <c r="AO952" s="84"/>
      <c r="AP952" s="4"/>
      <c r="AQ952" s="4"/>
      <c r="AR952" s="4"/>
      <c r="AS952" s="4"/>
      <c r="AT952" s="4"/>
      <c r="AU952" s="4"/>
      <c r="AV952" s="4"/>
      <c r="AW952" s="4"/>
      <c r="AX952" s="4"/>
      <c r="AY952" s="4"/>
      <c r="AZ952" s="4"/>
      <c r="BA952" s="4"/>
      <c r="BB952" s="4"/>
      <c r="BC952" s="4"/>
      <c r="BD952" s="86"/>
      <c r="BE952" s="86"/>
      <c r="BF952" s="86"/>
      <c r="BG952" s="86"/>
      <c r="BH952" s="86"/>
      <c r="BI952" s="4"/>
      <c r="BJ952" s="4"/>
      <c r="BK952" s="4"/>
      <c r="BL952" s="4"/>
      <c r="BM952" s="4"/>
    </row>
    <row r="953" spans="1:65"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397"/>
      <c r="AO953" s="84"/>
      <c r="AP953" s="4"/>
      <c r="AQ953" s="4"/>
      <c r="AR953" s="4"/>
      <c r="AS953" s="4"/>
      <c r="AT953" s="4"/>
      <c r="AU953" s="4"/>
      <c r="AV953" s="4"/>
      <c r="AW953" s="4"/>
      <c r="AX953" s="4"/>
      <c r="AY953" s="4"/>
      <c r="AZ953" s="4"/>
      <c r="BA953" s="4"/>
      <c r="BB953" s="4"/>
      <c r="BC953" s="4"/>
      <c r="BD953" s="86"/>
      <c r="BE953" s="86"/>
      <c r="BF953" s="86"/>
      <c r="BG953" s="86"/>
      <c r="BH953" s="86"/>
      <c r="BI953" s="4"/>
      <c r="BJ953" s="4"/>
      <c r="BK953" s="4"/>
      <c r="BL953" s="4"/>
      <c r="BM953" s="4"/>
    </row>
    <row r="954" spans="1:65"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397"/>
      <c r="AO954" s="84"/>
      <c r="AP954" s="4"/>
      <c r="AQ954" s="4"/>
      <c r="AR954" s="4"/>
      <c r="AS954" s="4"/>
      <c r="AT954" s="4"/>
      <c r="AU954" s="4"/>
      <c r="AV954" s="4"/>
      <c r="AW954" s="4"/>
      <c r="AX954" s="4"/>
      <c r="AY954" s="4"/>
      <c r="AZ954" s="4"/>
      <c r="BA954" s="4"/>
      <c r="BB954" s="4"/>
      <c r="BC954" s="4"/>
      <c r="BD954" s="86"/>
      <c r="BE954" s="86"/>
      <c r="BF954" s="86"/>
      <c r="BG954" s="86"/>
      <c r="BH954" s="86"/>
      <c r="BI954" s="4"/>
      <c r="BJ954" s="4"/>
      <c r="BK954" s="4"/>
      <c r="BL954" s="4"/>
      <c r="BM954" s="4"/>
    </row>
    <row r="955" spans="1:6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397"/>
      <c r="AO955" s="84"/>
      <c r="AP955" s="4"/>
      <c r="AQ955" s="4"/>
      <c r="AR955" s="4"/>
      <c r="AS955" s="4"/>
      <c r="AT955" s="4"/>
      <c r="AU955" s="4"/>
      <c r="AV955" s="4"/>
      <c r="AW955" s="4"/>
      <c r="AX955" s="4"/>
      <c r="AY955" s="4"/>
      <c r="AZ955" s="4"/>
      <c r="BA955" s="4"/>
      <c r="BB955" s="4"/>
      <c r="BC955" s="4"/>
      <c r="BD955" s="86"/>
      <c r="BE955" s="86"/>
      <c r="BF955" s="86"/>
      <c r="BG955" s="86"/>
      <c r="BH955" s="86"/>
      <c r="BI955" s="4"/>
      <c r="BJ955" s="4"/>
      <c r="BK955" s="4"/>
      <c r="BL955" s="4"/>
      <c r="BM955" s="4"/>
    </row>
    <row r="956" spans="1:65"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397"/>
      <c r="AO956" s="84"/>
      <c r="AP956" s="4"/>
      <c r="AQ956" s="4"/>
      <c r="AR956" s="4"/>
      <c r="AS956" s="4"/>
      <c r="AT956" s="4"/>
      <c r="AU956" s="4"/>
      <c r="AV956" s="4"/>
      <c r="AW956" s="4"/>
      <c r="AX956" s="4"/>
      <c r="AY956" s="4"/>
      <c r="AZ956" s="4"/>
      <c r="BA956" s="4"/>
      <c r="BB956" s="4"/>
      <c r="BC956" s="4"/>
      <c r="BD956" s="86"/>
      <c r="BE956" s="86"/>
      <c r="BF956" s="86"/>
      <c r="BG956" s="86"/>
      <c r="BH956" s="86"/>
      <c r="BI956" s="4"/>
      <c r="BJ956" s="4"/>
      <c r="BK956" s="4"/>
      <c r="BL956" s="4"/>
      <c r="BM956" s="4"/>
    </row>
    <row r="957" spans="1:65"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397"/>
      <c r="AO957" s="84"/>
      <c r="AP957" s="4"/>
      <c r="AQ957" s="4"/>
      <c r="AR957" s="4"/>
      <c r="AS957" s="4"/>
      <c r="AT957" s="4"/>
      <c r="AU957" s="4"/>
      <c r="AV957" s="4"/>
      <c r="AW957" s="4"/>
      <c r="AX957" s="4"/>
      <c r="AY957" s="4"/>
      <c r="AZ957" s="4"/>
      <c r="BA957" s="4"/>
      <c r="BB957" s="4"/>
      <c r="BC957" s="4"/>
      <c r="BD957" s="86"/>
      <c r="BE957" s="86"/>
      <c r="BF957" s="86"/>
      <c r="BG957" s="86"/>
      <c r="BH957" s="86"/>
      <c r="BI957" s="4"/>
      <c r="BJ957" s="4"/>
      <c r="BK957" s="4"/>
      <c r="BL957" s="4"/>
      <c r="BM957" s="4"/>
    </row>
    <row r="958" spans="1:65"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397"/>
      <c r="AO958" s="84"/>
      <c r="AP958" s="4"/>
      <c r="AQ958" s="4"/>
      <c r="AR958" s="4"/>
      <c r="AS958" s="4"/>
      <c r="AT958" s="4"/>
      <c r="AU958" s="4"/>
      <c r="AV958" s="4"/>
      <c r="AW958" s="4"/>
      <c r="AX958" s="4"/>
      <c r="AY958" s="4"/>
      <c r="AZ958" s="4"/>
      <c r="BA958" s="4"/>
      <c r="BB958" s="4"/>
      <c r="BC958" s="4"/>
      <c r="BD958" s="86"/>
      <c r="BE958" s="86"/>
      <c r="BF958" s="86"/>
      <c r="BG958" s="86"/>
      <c r="BH958" s="86"/>
      <c r="BI958" s="4"/>
      <c r="BJ958" s="4"/>
      <c r="BK958" s="4"/>
      <c r="BL958" s="4"/>
      <c r="BM958" s="4"/>
    </row>
    <row r="959" spans="1:65"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397"/>
      <c r="AO959" s="84"/>
      <c r="AP959" s="4"/>
      <c r="AQ959" s="4"/>
      <c r="AR959" s="4"/>
      <c r="AS959" s="4"/>
      <c r="AT959" s="4"/>
      <c r="AU959" s="4"/>
      <c r="AV959" s="4"/>
      <c r="AW959" s="4"/>
      <c r="AX959" s="4"/>
      <c r="AY959" s="4"/>
      <c r="AZ959" s="4"/>
      <c r="BA959" s="4"/>
      <c r="BB959" s="4"/>
      <c r="BC959" s="4"/>
      <c r="BD959" s="86"/>
      <c r="BE959" s="86"/>
      <c r="BF959" s="86"/>
      <c r="BG959" s="86"/>
      <c r="BH959" s="86"/>
      <c r="BI959" s="4"/>
      <c r="BJ959" s="4"/>
      <c r="BK959" s="4"/>
      <c r="BL959" s="4"/>
      <c r="BM959" s="4"/>
    </row>
    <row r="960" spans="1:65"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397"/>
      <c r="AO960" s="84"/>
      <c r="AP960" s="4"/>
      <c r="AQ960" s="4"/>
      <c r="AR960" s="4"/>
      <c r="AS960" s="4"/>
      <c r="AT960" s="4"/>
      <c r="AU960" s="4"/>
      <c r="AV960" s="4"/>
      <c r="AW960" s="4"/>
      <c r="AX960" s="4"/>
      <c r="AY960" s="4"/>
      <c r="AZ960" s="4"/>
      <c r="BA960" s="4"/>
      <c r="BB960" s="4"/>
      <c r="BC960" s="4"/>
      <c r="BD960" s="86"/>
      <c r="BE960" s="86"/>
      <c r="BF960" s="86"/>
      <c r="BG960" s="86"/>
      <c r="BH960" s="86"/>
      <c r="BI960" s="4"/>
      <c r="BJ960" s="4"/>
      <c r="BK960" s="4"/>
      <c r="BL960" s="4"/>
      <c r="BM960" s="4"/>
    </row>
    <row r="961" spans="1:65"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397"/>
      <c r="AO961" s="84"/>
      <c r="AP961" s="4"/>
      <c r="AQ961" s="4"/>
      <c r="AR961" s="4"/>
      <c r="AS961" s="4"/>
      <c r="AT961" s="4"/>
      <c r="AU961" s="4"/>
      <c r="AV961" s="4"/>
      <c r="AW961" s="4"/>
      <c r="AX961" s="4"/>
      <c r="AY961" s="4"/>
      <c r="AZ961" s="4"/>
      <c r="BA961" s="4"/>
      <c r="BB961" s="4"/>
      <c r="BC961" s="4"/>
      <c r="BD961" s="86"/>
      <c r="BE961" s="86"/>
      <c r="BF961" s="86"/>
      <c r="BG961" s="86"/>
      <c r="BH961" s="86"/>
      <c r="BI961" s="4"/>
      <c r="BJ961" s="4"/>
      <c r="BK961" s="4"/>
      <c r="BL961" s="4"/>
      <c r="BM961" s="4"/>
    </row>
    <row r="962" spans="1:65"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397"/>
      <c r="AO962" s="84"/>
      <c r="AP962" s="4"/>
      <c r="AQ962" s="4"/>
      <c r="AR962" s="4"/>
      <c r="AS962" s="4"/>
      <c r="AT962" s="4"/>
      <c r="AU962" s="4"/>
      <c r="AV962" s="4"/>
      <c r="AW962" s="4"/>
      <c r="AX962" s="4"/>
      <c r="AY962" s="4"/>
      <c r="AZ962" s="4"/>
      <c r="BA962" s="4"/>
      <c r="BB962" s="4"/>
      <c r="BC962" s="4"/>
      <c r="BD962" s="86"/>
      <c r="BE962" s="86"/>
      <c r="BF962" s="86"/>
      <c r="BG962" s="86"/>
      <c r="BH962" s="86"/>
      <c r="BI962" s="4"/>
      <c r="BJ962" s="4"/>
      <c r="BK962" s="4"/>
      <c r="BL962" s="4"/>
      <c r="BM962" s="4"/>
    </row>
    <row r="963" spans="1:65"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397"/>
      <c r="AO963" s="84"/>
      <c r="AP963" s="4"/>
      <c r="AQ963" s="4"/>
      <c r="AR963" s="4"/>
      <c r="AS963" s="4"/>
      <c r="AT963" s="4"/>
      <c r="AU963" s="4"/>
      <c r="AV963" s="4"/>
      <c r="AW963" s="4"/>
      <c r="AX963" s="4"/>
      <c r="AY963" s="4"/>
      <c r="AZ963" s="4"/>
      <c r="BA963" s="4"/>
      <c r="BB963" s="4"/>
      <c r="BC963" s="4"/>
      <c r="BD963" s="86"/>
      <c r="BE963" s="86"/>
      <c r="BF963" s="86"/>
      <c r="BG963" s="86"/>
      <c r="BH963" s="86"/>
      <c r="BI963" s="4"/>
      <c r="BJ963" s="4"/>
      <c r="BK963" s="4"/>
      <c r="BL963" s="4"/>
      <c r="BM963" s="4"/>
    </row>
    <row r="964" spans="1:65"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397"/>
      <c r="AO964" s="84"/>
      <c r="AP964" s="4"/>
      <c r="AQ964" s="4"/>
      <c r="AR964" s="4"/>
      <c r="AS964" s="4"/>
      <c r="AT964" s="4"/>
      <c r="AU964" s="4"/>
      <c r="AV964" s="4"/>
      <c r="AW964" s="4"/>
      <c r="AX964" s="4"/>
      <c r="AY964" s="4"/>
      <c r="AZ964" s="4"/>
      <c r="BA964" s="4"/>
      <c r="BB964" s="4"/>
      <c r="BC964" s="4"/>
      <c r="BD964" s="86"/>
      <c r="BE964" s="86"/>
      <c r="BF964" s="86"/>
      <c r="BG964" s="86"/>
      <c r="BH964" s="86"/>
      <c r="BI964" s="4"/>
      <c r="BJ964" s="4"/>
      <c r="BK964" s="4"/>
      <c r="BL964" s="4"/>
      <c r="BM964" s="4"/>
    </row>
    <row r="965" spans="1: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397"/>
      <c r="AO965" s="84"/>
      <c r="AP965" s="4"/>
      <c r="AQ965" s="4"/>
      <c r="AR965" s="4"/>
      <c r="AS965" s="4"/>
      <c r="AT965" s="4"/>
      <c r="AU965" s="4"/>
      <c r="AV965" s="4"/>
      <c r="AW965" s="4"/>
      <c r="AX965" s="4"/>
      <c r="AY965" s="4"/>
      <c r="AZ965" s="4"/>
      <c r="BA965" s="4"/>
      <c r="BB965" s="4"/>
      <c r="BC965" s="4"/>
      <c r="BD965" s="86"/>
      <c r="BE965" s="86"/>
      <c r="BF965" s="86"/>
      <c r="BG965" s="86"/>
      <c r="BH965" s="86"/>
      <c r="BI965" s="4"/>
      <c r="BJ965" s="4"/>
      <c r="BK965" s="4"/>
      <c r="BL965" s="4"/>
      <c r="BM965" s="4"/>
    </row>
    <row r="966" spans="1:65"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397"/>
      <c r="AO966" s="84"/>
      <c r="AP966" s="4"/>
      <c r="AQ966" s="4"/>
      <c r="AR966" s="4"/>
      <c r="AS966" s="4"/>
      <c r="AT966" s="4"/>
      <c r="AU966" s="4"/>
      <c r="AV966" s="4"/>
      <c r="AW966" s="4"/>
      <c r="AX966" s="4"/>
      <c r="AY966" s="4"/>
      <c r="AZ966" s="4"/>
      <c r="BA966" s="4"/>
      <c r="BB966" s="4"/>
      <c r="BC966" s="4"/>
      <c r="BD966" s="86"/>
      <c r="BE966" s="86"/>
      <c r="BF966" s="86"/>
      <c r="BG966" s="86"/>
      <c r="BH966" s="86"/>
      <c r="BI966" s="4"/>
      <c r="BJ966" s="4"/>
      <c r="BK966" s="4"/>
      <c r="BL966" s="4"/>
      <c r="BM966" s="4"/>
    </row>
    <row r="967" spans="1:65"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397"/>
      <c r="AO967" s="84"/>
      <c r="AP967" s="4"/>
      <c r="AQ967" s="4"/>
      <c r="AR967" s="4"/>
      <c r="AS967" s="4"/>
      <c r="AT967" s="4"/>
      <c r="AU967" s="4"/>
      <c r="AV967" s="4"/>
      <c r="AW967" s="4"/>
      <c r="AX967" s="4"/>
      <c r="AY967" s="4"/>
      <c r="AZ967" s="4"/>
      <c r="BA967" s="4"/>
      <c r="BB967" s="4"/>
      <c r="BC967" s="4"/>
      <c r="BD967" s="86"/>
      <c r="BE967" s="86"/>
      <c r="BF967" s="86"/>
      <c r="BG967" s="86"/>
      <c r="BH967" s="86"/>
      <c r="BI967" s="4"/>
      <c r="BJ967" s="4"/>
      <c r="BK967" s="4"/>
      <c r="BL967" s="4"/>
      <c r="BM967" s="4"/>
    </row>
    <row r="968" spans="1:65"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397"/>
      <c r="AO968" s="84"/>
      <c r="AP968" s="4"/>
      <c r="AQ968" s="4"/>
      <c r="AR968" s="4"/>
      <c r="AS968" s="4"/>
      <c r="AT968" s="4"/>
      <c r="AU968" s="4"/>
      <c r="AV968" s="4"/>
      <c r="AW968" s="4"/>
      <c r="AX968" s="4"/>
      <c r="AY968" s="4"/>
      <c r="AZ968" s="4"/>
      <c r="BA968" s="4"/>
      <c r="BB968" s="4"/>
      <c r="BC968" s="4"/>
      <c r="BD968" s="86"/>
      <c r="BE968" s="86"/>
      <c r="BF968" s="86"/>
      <c r="BG968" s="86"/>
      <c r="BH968" s="86"/>
      <c r="BI968" s="4"/>
      <c r="BJ968" s="4"/>
      <c r="BK968" s="4"/>
      <c r="BL968" s="4"/>
      <c r="BM968" s="4"/>
    </row>
    <row r="969" spans="1:65"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397"/>
      <c r="AO969" s="84"/>
      <c r="AP969" s="4"/>
      <c r="AQ969" s="4"/>
      <c r="AR969" s="4"/>
      <c r="AS969" s="4"/>
      <c r="AT969" s="4"/>
      <c r="AU969" s="4"/>
      <c r="AV969" s="4"/>
      <c r="AW969" s="4"/>
      <c r="AX969" s="4"/>
      <c r="AY969" s="4"/>
      <c r="AZ969" s="4"/>
      <c r="BA969" s="4"/>
      <c r="BB969" s="4"/>
      <c r="BC969" s="4"/>
      <c r="BD969" s="86"/>
      <c r="BE969" s="86"/>
      <c r="BF969" s="86"/>
      <c r="BG969" s="86"/>
      <c r="BH969" s="86"/>
      <c r="BI969" s="4"/>
      <c r="BJ969" s="4"/>
      <c r="BK969" s="4"/>
      <c r="BL969" s="4"/>
      <c r="BM969" s="4"/>
    </row>
    <row r="970" spans="1:65"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397"/>
      <c r="AO970" s="84"/>
      <c r="AP970" s="4"/>
      <c r="AQ970" s="4"/>
      <c r="AR970" s="4"/>
      <c r="AS970" s="4"/>
      <c r="AT970" s="4"/>
      <c r="AU970" s="4"/>
      <c r="AV970" s="4"/>
      <c r="AW970" s="4"/>
      <c r="AX970" s="4"/>
      <c r="AY970" s="4"/>
      <c r="AZ970" s="4"/>
      <c r="BA970" s="4"/>
      <c r="BB970" s="4"/>
      <c r="BC970" s="4"/>
      <c r="BD970" s="86"/>
      <c r="BE970" s="86"/>
      <c r="BF970" s="86"/>
      <c r="BG970" s="86"/>
      <c r="BH970" s="86"/>
      <c r="BI970" s="4"/>
      <c r="BJ970" s="4"/>
      <c r="BK970" s="4"/>
      <c r="BL970" s="4"/>
      <c r="BM970" s="4"/>
    </row>
    <row r="971" spans="1:65"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397"/>
      <c r="AO971" s="84"/>
      <c r="AP971" s="4"/>
      <c r="AQ971" s="4"/>
      <c r="AR971" s="4"/>
      <c r="AS971" s="4"/>
      <c r="AT971" s="4"/>
      <c r="AU971" s="4"/>
      <c r="AV971" s="4"/>
      <c r="AW971" s="4"/>
      <c r="AX971" s="4"/>
      <c r="AY971" s="4"/>
      <c r="AZ971" s="4"/>
      <c r="BA971" s="4"/>
      <c r="BB971" s="4"/>
      <c r="BC971" s="4"/>
      <c r="BD971" s="86"/>
      <c r="BE971" s="86"/>
      <c r="BF971" s="86"/>
      <c r="BG971" s="86"/>
      <c r="BH971" s="86"/>
      <c r="BI971" s="4"/>
      <c r="BJ971" s="4"/>
      <c r="BK971" s="4"/>
      <c r="BL971" s="4"/>
      <c r="BM971" s="4"/>
    </row>
    <row r="972" spans="1:65"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397"/>
      <c r="AO972" s="84"/>
      <c r="AP972" s="4"/>
      <c r="AQ972" s="4"/>
      <c r="AR972" s="4"/>
      <c r="AS972" s="4"/>
      <c r="AT972" s="4"/>
      <c r="AU972" s="4"/>
      <c r="AV972" s="4"/>
      <c r="AW972" s="4"/>
      <c r="AX972" s="4"/>
      <c r="AY972" s="4"/>
      <c r="AZ972" s="4"/>
      <c r="BA972" s="4"/>
      <c r="BB972" s="4"/>
      <c r="BC972" s="4"/>
      <c r="BD972" s="86"/>
      <c r="BE972" s="86"/>
      <c r="BF972" s="86"/>
      <c r="BG972" s="86"/>
      <c r="BH972" s="86"/>
      <c r="BI972" s="4"/>
      <c r="BJ972" s="4"/>
      <c r="BK972" s="4"/>
      <c r="BL972" s="4"/>
      <c r="BM972" s="4"/>
    </row>
    <row r="973" spans="1:65"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397"/>
      <c r="AO973" s="84"/>
      <c r="AP973" s="4"/>
      <c r="AQ973" s="4"/>
      <c r="AR973" s="4"/>
      <c r="AS973" s="4"/>
      <c r="AT973" s="4"/>
      <c r="AU973" s="4"/>
      <c r="AV973" s="4"/>
      <c r="AW973" s="4"/>
      <c r="AX973" s="4"/>
      <c r="AY973" s="4"/>
      <c r="AZ973" s="4"/>
      <c r="BA973" s="4"/>
      <c r="BB973" s="4"/>
      <c r="BC973" s="4"/>
      <c r="BD973" s="86"/>
      <c r="BE973" s="86"/>
      <c r="BF973" s="86"/>
      <c r="BG973" s="86"/>
      <c r="BH973" s="86"/>
      <c r="BI973" s="4"/>
      <c r="BJ973" s="4"/>
      <c r="BK973" s="4"/>
      <c r="BL973" s="4"/>
      <c r="BM973" s="4"/>
    </row>
    <row r="974" spans="1:65"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397"/>
      <c r="AO974" s="84"/>
      <c r="AP974" s="4"/>
      <c r="AQ974" s="4"/>
      <c r="AR974" s="4"/>
      <c r="AS974" s="4"/>
      <c r="AT974" s="4"/>
      <c r="AU974" s="4"/>
      <c r="AV974" s="4"/>
      <c r="AW974" s="4"/>
      <c r="AX974" s="4"/>
      <c r="AY974" s="4"/>
      <c r="AZ974" s="4"/>
      <c r="BA974" s="4"/>
      <c r="BB974" s="4"/>
      <c r="BC974" s="4"/>
      <c r="BD974" s="86"/>
      <c r="BE974" s="86"/>
      <c r="BF974" s="86"/>
      <c r="BG974" s="86"/>
      <c r="BH974" s="86"/>
      <c r="BI974" s="4"/>
      <c r="BJ974" s="4"/>
      <c r="BK974" s="4"/>
      <c r="BL974" s="4"/>
      <c r="BM974" s="4"/>
    </row>
    <row r="975" spans="1:6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397"/>
      <c r="AO975" s="84"/>
      <c r="AP975" s="4"/>
      <c r="AQ975" s="4"/>
      <c r="AR975" s="4"/>
      <c r="AS975" s="4"/>
      <c r="AT975" s="4"/>
      <c r="AU975" s="4"/>
      <c r="AV975" s="4"/>
      <c r="AW975" s="4"/>
      <c r="AX975" s="4"/>
      <c r="AY975" s="4"/>
      <c r="AZ975" s="4"/>
      <c r="BA975" s="4"/>
      <c r="BB975" s="4"/>
      <c r="BC975" s="4"/>
      <c r="BD975" s="86"/>
      <c r="BE975" s="86"/>
      <c r="BF975" s="86"/>
      <c r="BG975" s="86"/>
      <c r="BH975" s="86"/>
      <c r="BI975" s="4"/>
      <c r="BJ975" s="4"/>
      <c r="BK975" s="4"/>
      <c r="BL975" s="4"/>
      <c r="BM975" s="4"/>
    </row>
    <row r="976" spans="1:65"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397"/>
      <c r="AO976" s="84"/>
      <c r="AP976" s="4"/>
      <c r="AQ976" s="4"/>
      <c r="AR976" s="4"/>
      <c r="AS976" s="4"/>
      <c r="AT976" s="4"/>
      <c r="AU976" s="4"/>
      <c r="AV976" s="4"/>
      <c r="AW976" s="4"/>
      <c r="AX976" s="4"/>
      <c r="AY976" s="4"/>
      <c r="AZ976" s="4"/>
      <c r="BA976" s="4"/>
      <c r="BB976" s="4"/>
      <c r="BC976" s="4"/>
      <c r="BD976" s="86"/>
      <c r="BE976" s="86"/>
      <c r="BF976" s="86"/>
      <c r="BG976" s="86"/>
      <c r="BH976" s="86"/>
      <c r="BI976" s="4"/>
      <c r="BJ976" s="4"/>
      <c r="BK976" s="4"/>
      <c r="BL976" s="4"/>
      <c r="BM976" s="4"/>
    </row>
    <row r="977" spans="1:65"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397"/>
      <c r="AO977" s="84"/>
      <c r="AP977" s="4"/>
      <c r="AQ977" s="4"/>
      <c r="AR977" s="4"/>
      <c r="AS977" s="4"/>
      <c r="AT977" s="4"/>
      <c r="AU977" s="4"/>
      <c r="AV977" s="4"/>
      <c r="AW977" s="4"/>
      <c r="AX977" s="4"/>
      <c r="AY977" s="4"/>
      <c r="AZ977" s="4"/>
      <c r="BA977" s="4"/>
      <c r="BB977" s="4"/>
      <c r="BC977" s="4"/>
      <c r="BD977" s="86"/>
      <c r="BE977" s="86"/>
      <c r="BF977" s="86"/>
      <c r="BG977" s="86"/>
      <c r="BH977" s="86"/>
      <c r="BI977" s="4"/>
      <c r="BJ977" s="4"/>
      <c r="BK977" s="4"/>
      <c r="BL977" s="4"/>
      <c r="BM977" s="4"/>
    </row>
    <row r="978" spans="1:65"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397"/>
      <c r="AO978" s="84"/>
      <c r="AP978" s="4"/>
      <c r="AQ978" s="4"/>
      <c r="AR978" s="4"/>
      <c r="AS978" s="4"/>
      <c r="AT978" s="4"/>
      <c r="AU978" s="4"/>
      <c r="AV978" s="4"/>
      <c r="AW978" s="4"/>
      <c r="AX978" s="4"/>
      <c r="AY978" s="4"/>
      <c r="AZ978" s="4"/>
      <c r="BA978" s="4"/>
      <c r="BB978" s="4"/>
      <c r="BC978" s="4"/>
      <c r="BD978" s="86"/>
      <c r="BE978" s="86"/>
      <c r="BF978" s="86"/>
      <c r="BG978" s="86"/>
      <c r="BH978" s="86"/>
      <c r="BI978" s="4"/>
      <c r="BJ978" s="4"/>
      <c r="BK978" s="4"/>
      <c r="BL978" s="4"/>
      <c r="BM978" s="4"/>
    </row>
    <row r="979" spans="1:65"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397"/>
      <c r="AO979" s="84"/>
      <c r="AP979" s="4"/>
      <c r="AQ979" s="4"/>
      <c r="AR979" s="4"/>
      <c r="AS979" s="4"/>
      <c r="AT979" s="4"/>
      <c r="AU979" s="4"/>
      <c r="AV979" s="4"/>
      <c r="AW979" s="4"/>
      <c r="AX979" s="4"/>
      <c r="AY979" s="4"/>
      <c r="AZ979" s="4"/>
      <c r="BA979" s="4"/>
      <c r="BB979" s="4"/>
      <c r="BC979" s="4"/>
      <c r="BD979" s="86"/>
      <c r="BE979" s="86"/>
      <c r="BF979" s="86"/>
      <c r="BG979" s="86"/>
      <c r="BH979" s="86"/>
      <c r="BI979" s="4"/>
      <c r="BJ979" s="4"/>
      <c r="BK979" s="4"/>
      <c r="BL979" s="4"/>
      <c r="BM979" s="4"/>
    </row>
    <row r="980" spans="1:65"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397"/>
      <c r="AO980" s="84"/>
      <c r="AP980" s="4"/>
      <c r="AQ980" s="4"/>
      <c r="AR980" s="4"/>
      <c r="AS980" s="4"/>
      <c r="AT980" s="4"/>
      <c r="AU980" s="4"/>
      <c r="AV980" s="4"/>
      <c r="AW980" s="4"/>
      <c r="AX980" s="4"/>
      <c r="AY980" s="4"/>
      <c r="AZ980" s="4"/>
      <c r="BA980" s="4"/>
      <c r="BB980" s="4"/>
      <c r="BC980" s="4"/>
      <c r="BD980" s="86"/>
      <c r="BE980" s="86"/>
      <c r="BF980" s="86"/>
      <c r="BG980" s="86"/>
      <c r="BH980" s="86"/>
      <c r="BI980" s="4"/>
      <c r="BJ980" s="4"/>
      <c r="BK980" s="4"/>
      <c r="BL980" s="4"/>
      <c r="BM980" s="4"/>
    </row>
    <row r="981" spans="1:65"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397"/>
      <c r="AO981" s="84"/>
      <c r="AP981" s="4"/>
      <c r="AQ981" s="4"/>
      <c r="AR981" s="4"/>
      <c r="AS981" s="4"/>
      <c r="AT981" s="4"/>
      <c r="AU981" s="4"/>
      <c r="AV981" s="4"/>
      <c r="AW981" s="4"/>
      <c r="AX981" s="4"/>
      <c r="AY981" s="4"/>
      <c r="AZ981" s="4"/>
      <c r="BA981" s="4"/>
      <c r="BB981" s="4"/>
      <c r="BC981" s="4"/>
      <c r="BD981" s="86"/>
      <c r="BE981" s="86"/>
      <c r="BF981" s="86"/>
      <c r="BG981" s="86"/>
      <c r="BH981" s="86"/>
      <c r="BI981" s="4"/>
      <c r="BJ981" s="4"/>
      <c r="BK981" s="4"/>
      <c r="BL981" s="4"/>
      <c r="BM981" s="4"/>
    </row>
    <row r="982" spans="1:65"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397"/>
      <c r="AO982" s="84"/>
      <c r="AP982" s="4"/>
      <c r="AQ982" s="4"/>
      <c r="AR982" s="4"/>
      <c r="AS982" s="4"/>
      <c r="AT982" s="4"/>
      <c r="AU982" s="4"/>
      <c r="AV982" s="4"/>
      <c r="AW982" s="4"/>
      <c r="AX982" s="4"/>
      <c r="AY982" s="4"/>
      <c r="AZ982" s="4"/>
      <c r="BA982" s="4"/>
      <c r="BB982" s="4"/>
      <c r="BC982" s="4"/>
      <c r="BD982" s="86"/>
      <c r="BE982" s="86"/>
      <c r="BF982" s="86"/>
      <c r="BG982" s="86"/>
      <c r="BH982" s="86"/>
      <c r="BI982" s="4"/>
      <c r="BJ982" s="4"/>
      <c r="BK982" s="4"/>
      <c r="BL982" s="4"/>
      <c r="BM982" s="4"/>
    </row>
    <row r="983" spans="1:65"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397"/>
      <c r="AO983" s="84"/>
      <c r="AP983" s="4"/>
      <c r="AQ983" s="4"/>
      <c r="AR983" s="4"/>
      <c r="AS983" s="4"/>
      <c r="AT983" s="4"/>
      <c r="AU983" s="4"/>
      <c r="AV983" s="4"/>
      <c r="AW983" s="4"/>
      <c r="AX983" s="4"/>
      <c r="AY983" s="4"/>
      <c r="AZ983" s="4"/>
      <c r="BA983" s="4"/>
      <c r="BB983" s="4"/>
      <c r="BC983" s="4"/>
      <c r="BD983" s="86"/>
      <c r="BE983" s="86"/>
      <c r="BF983" s="86"/>
      <c r="BG983" s="86"/>
      <c r="BH983" s="86"/>
      <c r="BI983" s="4"/>
      <c r="BJ983" s="4"/>
      <c r="BK983" s="4"/>
      <c r="BL983" s="4"/>
      <c r="BM983" s="4"/>
    </row>
    <row r="984" spans="1:65"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397"/>
      <c r="AO984" s="84"/>
      <c r="AP984" s="4"/>
      <c r="AQ984" s="4"/>
      <c r="AR984" s="4"/>
      <c r="AS984" s="4"/>
      <c r="AT984" s="4"/>
      <c r="AU984" s="4"/>
      <c r="AV984" s="4"/>
      <c r="AW984" s="4"/>
      <c r="AX984" s="4"/>
      <c r="AY984" s="4"/>
      <c r="AZ984" s="4"/>
      <c r="BA984" s="4"/>
      <c r="BB984" s="4"/>
      <c r="BC984" s="4"/>
      <c r="BD984" s="86"/>
      <c r="BE984" s="86"/>
      <c r="BF984" s="86"/>
      <c r="BG984" s="86"/>
      <c r="BH984" s="86"/>
      <c r="BI984" s="4"/>
      <c r="BJ984" s="4"/>
      <c r="BK984" s="4"/>
      <c r="BL984" s="4"/>
      <c r="BM984" s="4"/>
    </row>
    <row r="985" spans="1:6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397"/>
      <c r="AO985" s="84"/>
      <c r="AP985" s="4"/>
      <c r="AQ985" s="4"/>
      <c r="AR985" s="4"/>
      <c r="AS985" s="4"/>
      <c r="AT985" s="4"/>
      <c r="AU985" s="4"/>
      <c r="AV985" s="4"/>
      <c r="AW985" s="4"/>
      <c r="AX985" s="4"/>
      <c r="AY985" s="4"/>
      <c r="AZ985" s="4"/>
      <c r="BA985" s="4"/>
      <c r="BB985" s="4"/>
      <c r="BC985" s="4"/>
      <c r="BD985" s="86"/>
      <c r="BE985" s="86"/>
      <c r="BF985" s="86"/>
      <c r="BG985" s="86"/>
      <c r="BH985" s="86"/>
      <c r="BI985" s="4"/>
      <c r="BJ985" s="4"/>
      <c r="BK985" s="4"/>
      <c r="BL985" s="4"/>
      <c r="BM985" s="4"/>
    </row>
    <row r="986" spans="1:65"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397"/>
      <c r="AO986" s="84"/>
      <c r="AP986" s="4"/>
      <c r="AQ986" s="4"/>
      <c r="AR986" s="4"/>
      <c r="AS986" s="4"/>
      <c r="AT986" s="4"/>
      <c r="AU986" s="4"/>
      <c r="AV986" s="4"/>
      <c r="AW986" s="4"/>
      <c r="AX986" s="4"/>
      <c r="AY986" s="4"/>
      <c r="AZ986" s="4"/>
      <c r="BA986" s="4"/>
      <c r="BB986" s="4"/>
      <c r="BC986" s="4"/>
      <c r="BD986" s="86"/>
      <c r="BE986" s="86"/>
      <c r="BF986" s="86"/>
      <c r="BG986" s="86"/>
      <c r="BH986" s="86"/>
      <c r="BI986" s="4"/>
      <c r="BJ986" s="4"/>
      <c r="BK986" s="4"/>
      <c r="BL986" s="4"/>
      <c r="BM986" s="4"/>
    </row>
    <row r="987" spans="1:65"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397"/>
      <c r="AO987" s="84"/>
      <c r="AP987" s="4"/>
      <c r="AQ987" s="4"/>
      <c r="AR987" s="4"/>
      <c r="AS987" s="4"/>
      <c r="AT987" s="4"/>
      <c r="AU987" s="4"/>
      <c r="AV987" s="4"/>
      <c r="AW987" s="4"/>
      <c r="AX987" s="4"/>
      <c r="AY987" s="4"/>
      <c r="AZ987" s="4"/>
      <c r="BA987" s="4"/>
      <c r="BB987" s="4"/>
      <c r="BC987" s="4"/>
      <c r="BD987" s="86"/>
      <c r="BE987" s="86"/>
      <c r="BF987" s="86"/>
      <c r="BG987" s="86"/>
      <c r="BH987" s="86"/>
      <c r="BI987" s="4"/>
      <c r="BJ987" s="4"/>
      <c r="BK987" s="4"/>
      <c r="BL987" s="4"/>
      <c r="BM987" s="4"/>
    </row>
    <row r="988" spans="1:65"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397"/>
      <c r="AO988" s="84"/>
      <c r="AP988" s="4"/>
      <c r="AQ988" s="4"/>
      <c r="AR988" s="4"/>
      <c r="AS988" s="4"/>
      <c r="AT988" s="4"/>
      <c r="AU988" s="4"/>
      <c r="AV988" s="4"/>
      <c r="AW988" s="4"/>
      <c r="AX988" s="4"/>
      <c r="AY988" s="4"/>
      <c r="AZ988" s="4"/>
      <c r="BA988" s="4"/>
      <c r="BB988" s="4"/>
      <c r="BC988" s="4"/>
      <c r="BD988" s="86"/>
      <c r="BE988" s="86"/>
      <c r="BF988" s="86"/>
      <c r="BG988" s="86"/>
      <c r="BH988" s="86"/>
      <c r="BI988" s="4"/>
      <c r="BJ988" s="4"/>
      <c r="BK988" s="4"/>
      <c r="BL988" s="4"/>
      <c r="BM988" s="4"/>
    </row>
    <row r="989" spans="1:65"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397"/>
      <c r="AO989" s="84"/>
      <c r="AP989" s="4"/>
      <c r="AQ989" s="4"/>
      <c r="AR989" s="4"/>
      <c r="AS989" s="4"/>
      <c r="AT989" s="4"/>
      <c r="AU989" s="4"/>
      <c r="AV989" s="4"/>
      <c r="AW989" s="4"/>
      <c r="AX989" s="4"/>
      <c r="AY989" s="4"/>
      <c r="AZ989" s="4"/>
      <c r="BA989" s="4"/>
      <c r="BB989" s="4"/>
      <c r="BC989" s="4"/>
      <c r="BD989" s="86"/>
      <c r="BE989" s="86"/>
      <c r="BF989" s="86"/>
      <c r="BG989" s="86"/>
      <c r="BH989" s="86"/>
      <c r="BI989" s="4"/>
      <c r="BJ989" s="4"/>
      <c r="BK989" s="4"/>
      <c r="BL989" s="4"/>
      <c r="BM989" s="4"/>
    </row>
    <row r="990" spans="1:65"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397"/>
      <c r="AO990" s="84"/>
      <c r="AP990" s="4"/>
      <c r="AQ990" s="4"/>
      <c r="AR990" s="4"/>
      <c r="AS990" s="4"/>
      <c r="AT990" s="4"/>
      <c r="AU990" s="4"/>
      <c r="AV990" s="4"/>
      <c r="AW990" s="4"/>
      <c r="AX990" s="4"/>
      <c r="AY990" s="4"/>
      <c r="AZ990" s="4"/>
      <c r="BA990" s="4"/>
      <c r="BB990" s="4"/>
      <c r="BC990" s="4"/>
      <c r="BD990" s="86"/>
      <c r="BE990" s="86"/>
      <c r="BF990" s="86"/>
      <c r="BG990" s="86"/>
      <c r="BH990" s="86"/>
      <c r="BI990" s="4"/>
      <c r="BJ990" s="4"/>
      <c r="BK990" s="4"/>
      <c r="BL990" s="4"/>
      <c r="BM990" s="4"/>
    </row>
    <row r="991" spans="1:65"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397"/>
      <c r="AO991" s="84"/>
      <c r="AP991" s="4"/>
      <c r="AQ991" s="4"/>
      <c r="AR991" s="4"/>
      <c r="AS991" s="4"/>
      <c r="AT991" s="4"/>
      <c r="AU991" s="4"/>
      <c r="AV991" s="4"/>
      <c r="AW991" s="4"/>
      <c r="AX991" s="4"/>
      <c r="AY991" s="4"/>
      <c r="AZ991" s="4"/>
      <c r="BA991" s="4"/>
      <c r="BB991" s="4"/>
      <c r="BC991" s="4"/>
      <c r="BD991" s="86"/>
      <c r="BE991" s="86"/>
      <c r="BF991" s="86"/>
      <c r="BG991" s="86"/>
      <c r="BH991" s="86"/>
      <c r="BI991" s="4"/>
      <c r="BJ991" s="4"/>
      <c r="BK991" s="4"/>
      <c r="BL991" s="4"/>
      <c r="BM991" s="4"/>
    </row>
    <row r="992" spans="1:65"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397"/>
      <c r="AO992" s="84"/>
      <c r="AP992" s="4"/>
      <c r="AQ992" s="4"/>
      <c r="AR992" s="4"/>
      <c r="AS992" s="4"/>
      <c r="AT992" s="4"/>
      <c r="AU992" s="4"/>
      <c r="AV992" s="4"/>
      <c r="AW992" s="4"/>
      <c r="AX992" s="4"/>
      <c r="AY992" s="4"/>
      <c r="AZ992" s="4"/>
      <c r="BA992" s="4"/>
      <c r="BB992" s="4"/>
      <c r="BC992" s="4"/>
      <c r="BD992" s="86"/>
      <c r="BE992" s="86"/>
      <c r="BF992" s="86"/>
      <c r="BG992" s="86"/>
      <c r="BH992" s="86"/>
      <c r="BI992" s="4"/>
      <c r="BJ992" s="4"/>
      <c r="BK992" s="4"/>
      <c r="BL992" s="4"/>
      <c r="BM992" s="4"/>
    </row>
    <row r="993" spans="1:65"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397"/>
      <c r="AO993" s="84"/>
      <c r="AP993" s="4"/>
      <c r="AQ993" s="4"/>
      <c r="AR993" s="4"/>
      <c r="AS993" s="4"/>
      <c r="AT993" s="4"/>
      <c r="AU993" s="4"/>
      <c r="AV993" s="4"/>
      <c r="AW993" s="4"/>
      <c r="AX993" s="4"/>
      <c r="AY993" s="4"/>
      <c r="AZ993" s="4"/>
      <c r="BA993" s="4"/>
      <c r="BB993" s="4"/>
      <c r="BC993" s="4"/>
      <c r="BD993" s="86"/>
      <c r="BE993" s="86"/>
      <c r="BF993" s="86"/>
      <c r="BG993" s="86"/>
      <c r="BH993" s="86"/>
      <c r="BI993" s="4"/>
      <c r="BJ993" s="4"/>
      <c r="BK993" s="4"/>
      <c r="BL993" s="4"/>
      <c r="BM993" s="4"/>
    </row>
    <row r="994" spans="1:65"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397"/>
      <c r="AO994" s="84"/>
      <c r="AP994" s="4"/>
      <c r="AQ994" s="4"/>
      <c r="AR994" s="4"/>
      <c r="AS994" s="4"/>
      <c r="AT994" s="4"/>
      <c r="AU994" s="4"/>
      <c r="AV994" s="4"/>
      <c r="AW994" s="4"/>
      <c r="AX994" s="4"/>
      <c r="AY994" s="4"/>
      <c r="AZ994" s="4"/>
      <c r="BA994" s="4"/>
      <c r="BB994" s="4"/>
      <c r="BC994" s="4"/>
      <c r="BD994" s="86"/>
      <c r="BE994" s="86"/>
      <c r="BF994" s="86"/>
      <c r="BG994" s="86"/>
      <c r="BH994" s="86"/>
      <c r="BI994" s="4"/>
      <c r="BJ994" s="4"/>
      <c r="BK994" s="4"/>
      <c r="BL994" s="4"/>
      <c r="BM994" s="4"/>
    </row>
    <row r="995" spans="1:6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397"/>
      <c r="AO995" s="84"/>
      <c r="AP995" s="4"/>
      <c r="AQ995" s="4"/>
      <c r="AR995" s="4"/>
      <c r="AS995" s="4"/>
      <c r="AT995" s="4"/>
      <c r="AU995" s="4"/>
      <c r="AV995" s="4"/>
      <c r="AW995" s="4"/>
      <c r="AX995" s="4"/>
      <c r="AY995" s="4"/>
      <c r="AZ995" s="4"/>
      <c r="BA995" s="4"/>
      <c r="BB995" s="4"/>
      <c r="BC995" s="4"/>
      <c r="BD995" s="86"/>
      <c r="BE995" s="86"/>
      <c r="BF995" s="86"/>
      <c r="BG995" s="86"/>
      <c r="BH995" s="86"/>
      <c r="BI995" s="4"/>
      <c r="BJ995" s="4"/>
      <c r="BK995" s="4"/>
      <c r="BL995" s="4"/>
      <c r="BM995" s="4"/>
    </row>
    <row r="996" spans="1:65"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397"/>
      <c r="AO996" s="84"/>
      <c r="AP996" s="4"/>
      <c r="AQ996" s="4"/>
      <c r="AR996" s="4"/>
      <c r="AS996" s="4"/>
      <c r="AT996" s="4"/>
      <c r="AU996" s="4"/>
      <c r="AV996" s="4"/>
      <c r="AW996" s="4"/>
      <c r="AX996" s="4"/>
      <c r="AY996" s="4"/>
      <c r="AZ996" s="4"/>
      <c r="BA996" s="4"/>
      <c r="BB996" s="4"/>
      <c r="BC996" s="4"/>
      <c r="BD996" s="86"/>
      <c r="BE996" s="86"/>
      <c r="BF996" s="86"/>
      <c r="BG996" s="86"/>
      <c r="BH996" s="86"/>
      <c r="BI996" s="4"/>
      <c r="BJ996" s="4"/>
      <c r="BK996" s="4"/>
      <c r="BL996" s="4"/>
      <c r="BM996" s="4"/>
    </row>
    <row r="997" spans="1:65"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397"/>
      <c r="AO997" s="84"/>
      <c r="AP997" s="4"/>
      <c r="AQ997" s="4"/>
      <c r="AR997" s="4"/>
      <c r="AS997" s="4"/>
      <c r="AT997" s="4"/>
      <c r="AU997" s="4"/>
      <c r="AV997" s="4"/>
      <c r="AW997" s="4"/>
      <c r="AX997" s="4"/>
      <c r="AY997" s="4"/>
      <c r="AZ997" s="4"/>
      <c r="BA997" s="4"/>
      <c r="BB997" s="4"/>
      <c r="BC997" s="4"/>
      <c r="BD997" s="86"/>
      <c r="BE997" s="86"/>
      <c r="BF997" s="86"/>
      <c r="BG997" s="86"/>
      <c r="BH997" s="86"/>
      <c r="BI997" s="4"/>
      <c r="BJ997" s="4"/>
      <c r="BK997" s="4"/>
      <c r="BL997" s="4"/>
      <c r="BM997" s="4"/>
    </row>
    <row r="998" spans="1:65"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397"/>
      <c r="AO998" s="84"/>
      <c r="AP998" s="4"/>
      <c r="AQ998" s="4"/>
      <c r="AR998" s="4"/>
      <c r="AS998" s="4"/>
      <c r="AT998" s="4"/>
      <c r="AU998" s="4"/>
      <c r="AV998" s="4"/>
      <c r="AW998" s="4"/>
      <c r="AX998" s="4"/>
      <c r="AY998" s="4"/>
      <c r="AZ998" s="4"/>
      <c r="BA998" s="4"/>
      <c r="BB998" s="4"/>
      <c r="BC998" s="4"/>
      <c r="BD998" s="86"/>
      <c r="BE998" s="86"/>
      <c r="BF998" s="86"/>
      <c r="BG998" s="86"/>
      <c r="BH998" s="86"/>
      <c r="BI998" s="4"/>
      <c r="BJ998" s="4"/>
      <c r="BK998" s="4"/>
      <c r="BL998" s="4"/>
      <c r="BM998" s="4"/>
    </row>
    <row r="999" spans="1:65"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397"/>
      <c r="AO999" s="84"/>
      <c r="AP999" s="4"/>
      <c r="AQ999" s="4"/>
      <c r="AR999" s="4"/>
      <c r="AS999" s="4"/>
      <c r="AT999" s="4"/>
      <c r="AU999" s="4"/>
      <c r="AV999" s="4"/>
      <c r="AW999" s="4"/>
      <c r="AX999" s="4"/>
      <c r="AY999" s="4"/>
      <c r="AZ999" s="4"/>
      <c r="BA999" s="4"/>
      <c r="BB999" s="4"/>
      <c r="BC999" s="4"/>
      <c r="BD999" s="86"/>
      <c r="BE999" s="86"/>
      <c r="BF999" s="86"/>
      <c r="BG999" s="86"/>
      <c r="BH999" s="86"/>
      <c r="BI999" s="4"/>
      <c r="BJ999" s="4"/>
      <c r="BK999" s="4"/>
      <c r="BL999" s="4"/>
      <c r="BM999" s="4"/>
    </row>
    <row r="1000" spans="1:65"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397"/>
      <c r="AO1000" s="84"/>
      <c r="AP1000" s="4"/>
      <c r="AQ1000" s="4"/>
      <c r="AR1000" s="4"/>
      <c r="AS1000" s="4"/>
      <c r="AT1000" s="4"/>
      <c r="AU1000" s="4"/>
      <c r="AV1000" s="4"/>
      <c r="AW1000" s="4"/>
      <c r="AX1000" s="4"/>
      <c r="AY1000" s="4"/>
      <c r="AZ1000" s="4"/>
      <c r="BA1000" s="4"/>
      <c r="BB1000" s="4"/>
      <c r="BC1000" s="4"/>
      <c r="BD1000" s="86"/>
      <c r="BE1000" s="86"/>
      <c r="BF1000" s="86"/>
      <c r="BG1000" s="86"/>
      <c r="BH1000" s="86"/>
      <c r="BI1000" s="4"/>
      <c r="BJ1000" s="4"/>
      <c r="BK1000" s="4"/>
      <c r="BL1000" s="4"/>
      <c r="BM1000" s="4"/>
    </row>
    <row r="1001" spans="1:65" ht="12.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397"/>
      <c r="AO1001" s="84"/>
      <c r="AP1001" s="4"/>
      <c r="AQ1001" s="4"/>
      <c r="AR1001" s="4"/>
      <c r="AS1001" s="4"/>
      <c r="AT1001" s="4"/>
      <c r="AU1001" s="4"/>
      <c r="AV1001" s="4"/>
      <c r="AW1001" s="4"/>
      <c r="AX1001" s="4"/>
      <c r="AY1001" s="4"/>
      <c r="AZ1001" s="4"/>
      <c r="BA1001" s="4"/>
      <c r="BB1001" s="4"/>
      <c r="BC1001" s="4"/>
      <c r="BD1001" s="86"/>
      <c r="BE1001" s="86"/>
      <c r="BF1001" s="86"/>
      <c r="BG1001" s="86"/>
      <c r="BH1001" s="86"/>
      <c r="BI1001" s="4"/>
      <c r="BJ1001" s="4"/>
      <c r="BK1001" s="4"/>
      <c r="BL1001" s="4"/>
      <c r="BM1001" s="4"/>
    </row>
  </sheetData>
  <mergeCells count="492">
    <mergeCell ref="T215:Y215"/>
    <mergeCell ref="T216:Y216"/>
    <mergeCell ref="B213:G213"/>
    <mergeCell ref="B214:G214"/>
    <mergeCell ref="B215:G215"/>
    <mergeCell ref="B216:G216"/>
    <mergeCell ref="C261:D261"/>
    <mergeCell ref="F261:AD262"/>
    <mergeCell ref="F264:AD265"/>
    <mergeCell ref="N214:R214"/>
    <mergeCell ref="N215:R215"/>
    <mergeCell ref="N216:R216"/>
    <mergeCell ref="I213:K213"/>
    <mergeCell ref="I214:K214"/>
    <mergeCell ref="I215:K215"/>
    <mergeCell ref="I216:K216"/>
    <mergeCell ref="N213:R213"/>
    <mergeCell ref="T213:Y213"/>
    <mergeCell ref="T214:Y214"/>
    <mergeCell ref="AB214:AG214"/>
    <mergeCell ref="AB215:AG215"/>
    <mergeCell ref="AB216:AG216"/>
    <mergeCell ref="AB217:AG217"/>
    <mergeCell ref="AB223:AG223"/>
    <mergeCell ref="B206:G206"/>
    <mergeCell ref="B207:G207"/>
    <mergeCell ref="I207:K207"/>
    <mergeCell ref="T207:Y207"/>
    <mergeCell ref="B208:G208"/>
    <mergeCell ref="B209:G209"/>
    <mergeCell ref="N209:R209"/>
    <mergeCell ref="N211:R211"/>
    <mergeCell ref="N212:R212"/>
    <mergeCell ref="I212:K212"/>
    <mergeCell ref="B210:G210"/>
    <mergeCell ref="I210:K210"/>
    <mergeCell ref="N210:R210"/>
    <mergeCell ref="B211:G211"/>
    <mergeCell ref="I211:K211"/>
    <mergeCell ref="B212:G212"/>
    <mergeCell ref="T208:Y208"/>
    <mergeCell ref="T209:Y209"/>
    <mergeCell ref="T210:Y210"/>
    <mergeCell ref="T211:Y211"/>
    <mergeCell ref="T212:Y212"/>
    <mergeCell ref="I206:K206"/>
    <mergeCell ref="N206:R206"/>
    <mergeCell ref="T206:Y206"/>
    <mergeCell ref="F293:AD294"/>
    <mergeCell ref="F298:AD302"/>
    <mergeCell ref="I306:AD309"/>
    <mergeCell ref="I311:AD313"/>
    <mergeCell ref="F274:AD276"/>
    <mergeCell ref="F277:AD278"/>
    <mergeCell ref="F279:AD280"/>
    <mergeCell ref="F281:AD282"/>
    <mergeCell ref="F285:AD286"/>
    <mergeCell ref="F287:AD288"/>
    <mergeCell ref="F289:AD290"/>
    <mergeCell ref="AO453:AP453"/>
    <mergeCell ref="C264:D264"/>
    <mergeCell ref="A274:B274"/>
    <mergeCell ref="C274:D274"/>
    <mergeCell ref="A284:B284"/>
    <mergeCell ref="C284:D284"/>
    <mergeCell ref="A292:B292"/>
    <mergeCell ref="C292:D292"/>
    <mergeCell ref="A315:B315"/>
    <mergeCell ref="C315:D315"/>
    <mergeCell ref="F315:AD317"/>
    <mergeCell ref="AK320:AM320"/>
    <mergeCell ref="AE323:AK323"/>
    <mergeCell ref="B325:AJ333"/>
    <mergeCell ref="AF339:AL339"/>
    <mergeCell ref="AF346:AL346"/>
    <mergeCell ref="AF352:AL352"/>
    <mergeCell ref="AF358:AL358"/>
    <mergeCell ref="O362:AB362"/>
    <mergeCell ref="AF364:AL364"/>
    <mergeCell ref="E418:AC420"/>
    <mergeCell ref="E422:AC424"/>
    <mergeCell ref="AF422:AL422"/>
    <mergeCell ref="E426:AC428"/>
    <mergeCell ref="H367:I367"/>
    <mergeCell ref="I375:AE375"/>
    <mergeCell ref="B377:C377"/>
    <mergeCell ref="E377:AG380"/>
    <mergeCell ref="AJ382:AK382"/>
    <mergeCell ref="E386:AD393"/>
    <mergeCell ref="AF386:AL386"/>
    <mergeCell ref="X395:Y395"/>
    <mergeCell ref="H399:I399"/>
    <mergeCell ref="AF397:AL397"/>
    <mergeCell ref="AJ401:AK401"/>
    <mergeCell ref="AF405:AL405"/>
    <mergeCell ref="AF408:AL408"/>
    <mergeCell ref="H411:I411"/>
    <mergeCell ref="AJ413:AK413"/>
    <mergeCell ref="AF418:AL418"/>
    <mergeCell ref="AF442:AL442"/>
    <mergeCell ref="AJ448:AK448"/>
    <mergeCell ref="E452:AB455"/>
    <mergeCell ref="AF452:AL452"/>
    <mergeCell ref="E438:AC440"/>
    <mergeCell ref="AF438:AL438"/>
    <mergeCell ref="E442:AC444"/>
    <mergeCell ref="H446:I446"/>
    <mergeCell ref="AF426:AL426"/>
    <mergeCell ref="AE427:AK427"/>
    <mergeCell ref="AF430:AL430"/>
    <mergeCell ref="E430:AC432"/>
    <mergeCell ref="E434:AC436"/>
    <mergeCell ref="AF434:AL434"/>
    <mergeCell ref="E457:AB460"/>
    <mergeCell ref="AF457:AL457"/>
    <mergeCell ref="E462:AB464"/>
    <mergeCell ref="H466:I466"/>
    <mergeCell ref="AJ468:AK468"/>
    <mergeCell ref="C558:AJ562"/>
    <mergeCell ref="C563:AJ563"/>
    <mergeCell ref="C565:AJ567"/>
    <mergeCell ref="C568:AJ576"/>
    <mergeCell ref="E472:AB474"/>
    <mergeCell ref="AF472:AL472"/>
    <mergeCell ref="E476:AB478"/>
    <mergeCell ref="AF476:AL476"/>
    <mergeCell ref="H480:I480"/>
    <mergeCell ref="AJ482:AK482"/>
    <mergeCell ref="E503:AA506"/>
    <mergeCell ref="AF503:AL503"/>
    <mergeCell ref="H508:I508"/>
    <mergeCell ref="AJ510:AK510"/>
    <mergeCell ref="E514:AB515"/>
    <mergeCell ref="AF514:AL514"/>
    <mergeCell ref="H520:I520"/>
    <mergeCell ref="H536:I536"/>
    <mergeCell ref="H547:I547"/>
    <mergeCell ref="AS573:AT573"/>
    <mergeCell ref="AS575:AT575"/>
    <mergeCell ref="AQ581:AR581"/>
    <mergeCell ref="C577:AJ582"/>
    <mergeCell ref="C584:AJ586"/>
    <mergeCell ref="U588:W588"/>
    <mergeCell ref="U589:W589"/>
    <mergeCell ref="AQ590:AR590"/>
    <mergeCell ref="C596:D596"/>
    <mergeCell ref="AF596:AL596"/>
    <mergeCell ref="AP482:AQ482"/>
    <mergeCell ref="E486:AB487"/>
    <mergeCell ref="AF486:AL486"/>
    <mergeCell ref="E489:AB490"/>
    <mergeCell ref="AF489:AL489"/>
    <mergeCell ref="H492:I492"/>
    <mergeCell ref="AJ494:AK494"/>
    <mergeCell ref="AF498:AL498"/>
    <mergeCell ref="E498:AB501"/>
    <mergeCell ref="E517:AB518"/>
    <mergeCell ref="AF517:AL517"/>
    <mergeCell ref="AJ522:AK522"/>
    <mergeCell ref="E526:AD529"/>
    <mergeCell ref="AF526:AL526"/>
    <mergeCell ref="E531:AD534"/>
    <mergeCell ref="AF531:AL531"/>
    <mergeCell ref="AJ538:AK538"/>
    <mergeCell ref="E542:AD545"/>
    <mergeCell ref="AF542:AL542"/>
    <mergeCell ref="AJ549:AK549"/>
    <mergeCell ref="AK551:AM551"/>
    <mergeCell ref="AK553:AM553"/>
    <mergeCell ref="AE556:AK556"/>
    <mergeCell ref="C645:D645"/>
    <mergeCell ref="AF645:AL645"/>
    <mergeCell ref="C734:D734"/>
    <mergeCell ref="C738:D738"/>
    <mergeCell ref="C756:D756"/>
    <mergeCell ref="AF622:AL622"/>
    <mergeCell ref="AF624:AL624"/>
    <mergeCell ref="AF628:AL628"/>
    <mergeCell ref="F627:AE630"/>
    <mergeCell ref="F632:AE635"/>
    <mergeCell ref="AF636:AL636"/>
    <mergeCell ref="AF638:AL638"/>
    <mergeCell ref="F642:AE644"/>
    <mergeCell ref="AF657:AL657"/>
    <mergeCell ref="F648:AE656"/>
    <mergeCell ref="F660:AE663"/>
    <mergeCell ref="AF664:AL664"/>
    <mergeCell ref="F668:AE670"/>
    <mergeCell ref="AF668:AL668"/>
    <mergeCell ref="F672:AE675"/>
    <mergeCell ref="C720:D720"/>
    <mergeCell ref="C725:D725"/>
    <mergeCell ref="C727:D727"/>
    <mergeCell ref="C730:D730"/>
    <mergeCell ref="C614:D614"/>
    <mergeCell ref="C622:D622"/>
    <mergeCell ref="C624:D624"/>
    <mergeCell ref="C627:D627"/>
    <mergeCell ref="C636:D636"/>
    <mergeCell ref="C638:D638"/>
    <mergeCell ref="C657:D657"/>
    <mergeCell ref="C664:D664"/>
    <mergeCell ref="C668:D668"/>
    <mergeCell ref="C672:D672"/>
    <mergeCell ref="C681:D681"/>
    <mergeCell ref="C693:D693"/>
    <mergeCell ref="C697:D697"/>
    <mergeCell ref="D710:E710"/>
    <mergeCell ref="AF672:AL672"/>
    <mergeCell ref="F677:AF680"/>
    <mergeCell ref="AF681:AL681"/>
    <mergeCell ref="AK684:AM684"/>
    <mergeCell ref="AE687:AK687"/>
    <mergeCell ref="F693:AE694"/>
    <mergeCell ref="F695:Z695"/>
    <mergeCell ref="V700:X700"/>
    <mergeCell ref="C716:D716"/>
    <mergeCell ref="V702:X702"/>
    <mergeCell ref="V707:X707"/>
    <mergeCell ref="V711:X711"/>
    <mergeCell ref="V713:X713"/>
    <mergeCell ref="F716:AE717"/>
    <mergeCell ref="B785:S785"/>
    <mergeCell ref="B786:S786"/>
    <mergeCell ref="T786:Y786"/>
    <mergeCell ref="Z786:AE786"/>
    <mergeCell ref="AF786:AK786"/>
    <mergeCell ref="A777:AM778"/>
    <mergeCell ref="A780:AM780"/>
    <mergeCell ref="A781:AM781"/>
    <mergeCell ref="T782:Y783"/>
    <mergeCell ref="Z782:AE783"/>
    <mergeCell ref="AF782:AK783"/>
    <mergeCell ref="B784:S784"/>
    <mergeCell ref="T784:Y784"/>
    <mergeCell ref="Z784:AE784"/>
    <mergeCell ref="AF784:AK784"/>
    <mergeCell ref="T785:Y785"/>
    <mergeCell ref="Z785:AE785"/>
    <mergeCell ref="AF785:AK785"/>
    <mergeCell ref="B787:S787"/>
    <mergeCell ref="T787:Y787"/>
    <mergeCell ref="B788:S788"/>
    <mergeCell ref="T788:Y788"/>
    <mergeCell ref="Z788:AE788"/>
    <mergeCell ref="AF788:AK788"/>
    <mergeCell ref="T789:Y789"/>
    <mergeCell ref="Z789:AE789"/>
    <mergeCell ref="AF789:AK789"/>
    <mergeCell ref="Z787:AE787"/>
    <mergeCell ref="AF787:AK787"/>
    <mergeCell ref="Z791:AE791"/>
    <mergeCell ref="AF791:AK791"/>
    <mergeCell ref="C789:S789"/>
    <mergeCell ref="C790:S790"/>
    <mergeCell ref="T790:Y790"/>
    <mergeCell ref="Z790:AE790"/>
    <mergeCell ref="AF790:AK790"/>
    <mergeCell ref="B791:S791"/>
    <mergeCell ref="T791:Y791"/>
    <mergeCell ref="B792:S792"/>
    <mergeCell ref="T792:Y792"/>
    <mergeCell ref="Z792:AE792"/>
    <mergeCell ref="AF792:AK792"/>
    <mergeCell ref="T793:Y793"/>
    <mergeCell ref="Z793:AE793"/>
    <mergeCell ref="AF793:AK793"/>
    <mergeCell ref="B793:S793"/>
    <mergeCell ref="B794:S794"/>
    <mergeCell ref="T794:Y794"/>
    <mergeCell ref="Z794:AE794"/>
    <mergeCell ref="AF794:AK794"/>
    <mergeCell ref="B795:S795"/>
    <mergeCell ref="T795:Y795"/>
    <mergeCell ref="T798:Y798"/>
    <mergeCell ref="Z798:AE798"/>
    <mergeCell ref="T796:Y796"/>
    <mergeCell ref="Z796:AE796"/>
    <mergeCell ref="AF796:AK796"/>
    <mergeCell ref="T797:Y797"/>
    <mergeCell ref="Z797:AE797"/>
    <mergeCell ref="AF797:AK797"/>
    <mergeCell ref="AF798:AK798"/>
    <mergeCell ref="Z795:AE795"/>
    <mergeCell ref="AF795:AK795"/>
    <mergeCell ref="Z800:AE800"/>
    <mergeCell ref="AF800:AK800"/>
    <mergeCell ref="A801:AE802"/>
    <mergeCell ref="AF801:AK802"/>
    <mergeCell ref="B798:S798"/>
    <mergeCell ref="B799:S799"/>
    <mergeCell ref="T799:Y799"/>
    <mergeCell ref="Z799:AE799"/>
    <mergeCell ref="AF799:AK799"/>
    <mergeCell ref="A800:S800"/>
    <mergeCell ref="T800:Y800"/>
    <mergeCell ref="AK774:AM774"/>
    <mergeCell ref="AP774:AR774"/>
    <mergeCell ref="F760:AL761"/>
    <mergeCell ref="F763:AK764"/>
    <mergeCell ref="AP765:AR765"/>
    <mergeCell ref="AF766:AJ766"/>
    <mergeCell ref="AF767:AJ767"/>
    <mergeCell ref="AF768:AJ768"/>
    <mergeCell ref="AP772:AR772"/>
    <mergeCell ref="B770:AJ772"/>
    <mergeCell ref="F718:Z718"/>
    <mergeCell ref="F720:AE721"/>
    <mergeCell ref="F723:H723"/>
    <mergeCell ref="AP771:AR771"/>
    <mergeCell ref="G728:AF728"/>
    <mergeCell ref="AP768:AR768"/>
    <mergeCell ref="AP769:AR769"/>
    <mergeCell ref="AP767:AR767"/>
    <mergeCell ref="G734:AF735"/>
    <mergeCell ref="F739:AF740"/>
    <mergeCell ref="AK750:AM750"/>
    <mergeCell ref="AE753:AK753"/>
    <mergeCell ref="F756:AL757"/>
    <mergeCell ref="C759:D759"/>
    <mergeCell ref="A1:AM2"/>
    <mergeCell ref="AE7:AK7"/>
    <mergeCell ref="B12:C12"/>
    <mergeCell ref="AG12:AJ12"/>
    <mergeCell ref="B15:C15"/>
    <mergeCell ref="E15:AJ17"/>
    <mergeCell ref="E19:AJ19"/>
    <mergeCell ref="B21:C21"/>
    <mergeCell ref="E21:AJ22"/>
    <mergeCell ref="B24:C24"/>
    <mergeCell ref="E24:AJ25"/>
    <mergeCell ref="B29:C29"/>
    <mergeCell ref="E29:AJ31"/>
    <mergeCell ref="B34:AK35"/>
    <mergeCell ref="AK51:AM51"/>
    <mergeCell ref="AE54:AK54"/>
    <mergeCell ref="E57:AJ60"/>
    <mergeCell ref="E69:AJ70"/>
    <mergeCell ref="E63:F63"/>
    <mergeCell ref="E64:F64"/>
    <mergeCell ref="E65:F65"/>
    <mergeCell ref="E67:F67"/>
    <mergeCell ref="B69:C69"/>
    <mergeCell ref="B37:C37"/>
    <mergeCell ref="B39:C39"/>
    <mergeCell ref="B41:C41"/>
    <mergeCell ref="B43:C43"/>
    <mergeCell ref="B45:C45"/>
    <mergeCell ref="B47:C47"/>
    <mergeCell ref="B49:C49"/>
    <mergeCell ref="B57:C57"/>
    <mergeCell ref="B62:C62"/>
    <mergeCell ref="T121:W121"/>
    <mergeCell ref="Y121:AB121"/>
    <mergeCell ref="T124:W124"/>
    <mergeCell ref="Y124:AB124"/>
    <mergeCell ref="E126:H126"/>
    <mergeCell ref="B86:C86"/>
    <mergeCell ref="B78:C78"/>
    <mergeCell ref="E81:H81"/>
    <mergeCell ref="E82:H82"/>
    <mergeCell ref="E83:H83"/>
    <mergeCell ref="B103:C103"/>
    <mergeCell ref="E112:H112"/>
    <mergeCell ref="J112:M112"/>
    <mergeCell ref="O112:R112"/>
    <mergeCell ref="T112:W112"/>
    <mergeCell ref="Y112:AB112"/>
    <mergeCell ref="AK72:AM72"/>
    <mergeCell ref="AE75:AK75"/>
    <mergeCell ref="E78:AJ79"/>
    <mergeCell ref="E86:AJ89"/>
    <mergeCell ref="AK97:AM97"/>
    <mergeCell ref="AE100:AK100"/>
    <mergeCell ref="E103:AJ110"/>
    <mergeCell ref="E91:H91"/>
    <mergeCell ref="E92:H92"/>
    <mergeCell ref="AC155:AD155"/>
    <mergeCell ref="E93:H93"/>
    <mergeCell ref="E94:H94"/>
    <mergeCell ref="B186:AB186"/>
    <mergeCell ref="B187:AB187"/>
    <mergeCell ref="AD187:AJ187"/>
    <mergeCell ref="C157:AD157"/>
    <mergeCell ref="C161:AD161"/>
    <mergeCell ref="AJ163:AK163"/>
    <mergeCell ref="AK166:AM166"/>
    <mergeCell ref="T118:W118"/>
    <mergeCell ref="Y118:AB118"/>
    <mergeCell ref="E115:H115"/>
    <mergeCell ref="J115:M115"/>
    <mergeCell ref="O115:R115"/>
    <mergeCell ref="T115:W115"/>
    <mergeCell ref="Y115:AB115"/>
    <mergeCell ref="AD115:AG115"/>
    <mergeCell ref="AD118:AG118"/>
    <mergeCell ref="E118:H118"/>
    <mergeCell ref="E127:H127"/>
    <mergeCell ref="J118:M118"/>
    <mergeCell ref="O118:R118"/>
    <mergeCell ref="AD112:AG112"/>
    <mergeCell ref="B188:AB188"/>
    <mergeCell ref="AD188:AJ188"/>
    <mergeCell ref="B189:AB189"/>
    <mergeCell ref="B190:AB190"/>
    <mergeCell ref="AD121:AG121"/>
    <mergeCell ref="AD124:AG124"/>
    <mergeCell ref="AE169:AK169"/>
    <mergeCell ref="AF171:AL171"/>
    <mergeCell ref="B171:AC171"/>
    <mergeCell ref="B172:S172"/>
    <mergeCell ref="T172:AC172"/>
    <mergeCell ref="AK174:AM174"/>
    <mergeCell ref="AE177:AK177"/>
    <mergeCell ref="B182:AB182"/>
    <mergeCell ref="B183:AB183"/>
    <mergeCell ref="AK131:AM131"/>
    <mergeCell ref="AE134:AK134"/>
    <mergeCell ref="AF136:AL136"/>
    <mergeCell ref="E124:H124"/>
    <mergeCell ref="J124:M124"/>
    <mergeCell ref="O124:R124"/>
    <mergeCell ref="E121:H121"/>
    <mergeCell ref="J121:M121"/>
    <mergeCell ref="O121:R121"/>
    <mergeCell ref="AB227:AG227"/>
    <mergeCell ref="AB228:AG228"/>
    <mergeCell ref="AB230:AG230"/>
    <mergeCell ref="AB233:AG233"/>
    <mergeCell ref="AB234:AG234"/>
    <mergeCell ref="AB235:AG235"/>
    <mergeCell ref="AB237:AG237"/>
    <mergeCell ref="AB239:AG239"/>
    <mergeCell ref="B138:AC138"/>
    <mergeCell ref="B141:AI141"/>
    <mergeCell ref="AB143:AC143"/>
    <mergeCell ref="B146:AJ146"/>
    <mergeCell ref="AJ149:AK149"/>
    <mergeCell ref="AF151:AL151"/>
    <mergeCell ref="C153:AI153"/>
    <mergeCell ref="AD189:AJ189"/>
    <mergeCell ref="AD190:AJ190"/>
    <mergeCell ref="AD182:AJ182"/>
    <mergeCell ref="AD183:AJ183"/>
    <mergeCell ref="B184:AB184"/>
    <mergeCell ref="AD184:AJ184"/>
    <mergeCell ref="B185:AB185"/>
    <mergeCell ref="AD185:AJ185"/>
    <mergeCell ref="AD186:AJ186"/>
    <mergeCell ref="B191:AB191"/>
    <mergeCell ref="AD191:AJ191"/>
    <mergeCell ref="B192:AB192"/>
    <mergeCell ref="AD192:AJ192"/>
    <mergeCell ref="B193:AB193"/>
    <mergeCell ref="AD193:AJ193"/>
    <mergeCell ref="AD194:AJ194"/>
    <mergeCell ref="I205:K205"/>
    <mergeCell ref="T205:Y205"/>
    <mergeCell ref="AB205:AG205"/>
    <mergeCell ref="AB206:AG206"/>
    <mergeCell ref="N207:R207"/>
    <mergeCell ref="N208:R208"/>
    <mergeCell ref="I208:K208"/>
    <mergeCell ref="I209:K209"/>
    <mergeCell ref="AB207:AG207"/>
    <mergeCell ref="AB208:AG208"/>
    <mergeCell ref="AB209:AG209"/>
    <mergeCell ref="AB210:AG210"/>
    <mergeCell ref="F618:AF621"/>
    <mergeCell ref="AB211:AG211"/>
    <mergeCell ref="AB212:AG212"/>
    <mergeCell ref="AB213:AG213"/>
    <mergeCell ref="AF612:AL612"/>
    <mergeCell ref="AF614:AL614"/>
    <mergeCell ref="F592:AF595"/>
    <mergeCell ref="F599:AF603"/>
    <mergeCell ref="C604:D604"/>
    <mergeCell ref="AF604:AL604"/>
    <mergeCell ref="F607:AF611"/>
    <mergeCell ref="C612:D612"/>
    <mergeCell ref="AK256:AM256"/>
    <mergeCell ref="AG261:AJ261"/>
    <mergeCell ref="AG264:AJ264"/>
    <mergeCell ref="AK267:AM267"/>
    <mergeCell ref="AB240:AG240"/>
    <mergeCell ref="AB241:AG241"/>
    <mergeCell ref="AB243:AG243"/>
    <mergeCell ref="AB249:AG249"/>
    <mergeCell ref="AG251:AK251"/>
    <mergeCell ref="AG252:AK252"/>
    <mergeCell ref="AG253:AK253"/>
    <mergeCell ref="AB226:AG226"/>
  </mergeCells>
  <conditionalFormatting sqref="AG800:AL800 T788:AK788 AG793:AK794 AQ661:AQ663 AN670:AN674 AP660 AG791:AK791 T800:AE800 T798:Z798 Z799 AF800:AF801 T789:AF791 T793:AF795 T797:Y797 T796:AE796">
    <cfRule type="expression" dxfId="14" priority="1" stopIfTrue="1">
      <formula>ISERROR(T660)</formula>
    </cfRule>
  </conditionalFormatting>
  <conditionalFormatting sqref="AP686">
    <cfRule type="expression" dxfId="13" priority="2" stopIfTrue="1">
      <formula>ISERROR(AP686)</formula>
    </cfRule>
  </conditionalFormatting>
  <conditionalFormatting sqref="AF798:AK798">
    <cfRule type="expression" dxfId="12" priority="3" stopIfTrue="1">
      <formula>ISERROR(AF798)</formula>
    </cfRule>
  </conditionalFormatting>
  <conditionalFormatting sqref="T799:Y799">
    <cfRule type="expression" dxfId="11" priority="4" stopIfTrue="1">
      <formula>ISERROR(T799)</formula>
    </cfRule>
  </conditionalFormatting>
  <conditionalFormatting sqref="AF799:AK799">
    <cfRule type="expression" dxfId="10" priority="5" stopIfTrue="1">
      <formula>ISERROR(AF799)</formula>
    </cfRule>
  </conditionalFormatting>
  <conditionalFormatting sqref="AF792:AK792">
    <cfRule type="expression" dxfId="9" priority="6"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8" stopIfTrue="1">
      <formula>ISERROR(AF787)</formula>
    </cfRule>
  </conditionalFormatting>
  <conditionalFormatting sqref="AF786:AK786">
    <cfRule type="expression" dxfId="6" priority="9" stopIfTrue="1">
      <formula>ISERROR(AF786)</formula>
    </cfRule>
  </conditionalFormatting>
  <conditionalFormatting sqref="AF785:AK785">
    <cfRule type="expression" dxfId="5" priority="10" stopIfTrue="1">
      <formula>ISERROR(AF785)</formula>
    </cfRule>
  </conditionalFormatting>
  <conditionalFormatting sqref="AF784:AK784">
    <cfRule type="expression" dxfId="4" priority="11" stopIfTrue="1">
      <formula>ISERROR(AF784)</formula>
    </cfRule>
  </conditionalFormatting>
  <conditionalFormatting sqref="AF796:AF797">
    <cfRule type="expression" dxfId="3" priority="12" stopIfTrue="1">
      <formula>ISERROR(AF796)</formula>
    </cfRule>
  </conditionalFormatting>
  <conditionalFormatting sqref="Z797">
    <cfRule type="expression" dxfId="2" priority="13" stopIfTrue="1">
      <formula>ISERROR(Z797)</formula>
    </cfRule>
  </conditionalFormatting>
  <dataValidations count="31">
    <dataValidation type="list" allowBlank="1" showErrorMessage="1" sqref="F718" xr:uid="{00000000-0002-0000-0800-000000000000}">
      <formula1>$AO$686:$AO$694</formula1>
    </dataValidation>
    <dataValidation type="list" allowBlank="1" showErrorMessage="1" sqref="V707" xr:uid="{00000000-0002-0000-0800-000001000000}">
      <formula1>$AO$674:$AO$676</formula1>
    </dataValidation>
    <dataValidation type="list" allowBlank="1" showErrorMessage="1" sqref="H547" xr:uid="{00000000-0002-0000-0800-000002000000}">
      <formula1>$AO$541:$AO$542</formula1>
    </dataValidation>
    <dataValidation type="list" allowBlank="1" showErrorMessage="1" sqref="O362" xr:uid="{00000000-0002-0000-0800-000003000000}">
      <formula1>"(select),Dial-a-ride service,Project-operated van service"</formula1>
    </dataValidation>
    <dataValidation type="list" allowBlank="1" showErrorMessage="1" sqref="V713" xr:uid="{00000000-0002-0000-0800-000004000000}">
      <formula1>$BA$670:$BA$672</formula1>
    </dataValidation>
    <dataValidation type="list" allowBlank="1" showErrorMessage="1" sqref="C153" xr:uid="{00000000-0002-0000-0800-000005000000}">
      <formula1>$AO$153:$AO$156</formula1>
    </dataValidation>
    <dataValidation type="list" allowBlank="1" showErrorMessage="1" sqref="B377" xr:uid="{00000000-0002-0000-0800-000006000000}">
      <formula1>$AP$335:$AP$336</formula1>
    </dataValidation>
    <dataValidation type="list" allowBlank="1" showErrorMessage="1" sqref="H411" xr:uid="{00000000-0002-0000-0800-000007000000}">
      <formula1>$AO$347:$AO$348</formula1>
    </dataValidation>
    <dataValidation type="list" allowBlank="1" showErrorMessage="1" sqref="B171" xr:uid="{00000000-0002-0000-0800-000008000000}">
      <formula1>$AP$168:$AP$175</formula1>
    </dataValidation>
    <dataValidation type="list" allowBlank="1" showErrorMessage="1" sqref="F695" xr:uid="{00000000-0002-0000-0800-000009000000}">
      <formula1>$AO$660:$AO$668</formula1>
    </dataValidation>
    <dataValidation type="list" allowBlank="1" showErrorMessage="1" sqref="V702" xr:uid="{00000000-0002-0000-0800-00000A000000}">
      <formula1>$AO$670:$AO$672</formula1>
    </dataValidation>
    <dataValidation type="list" allowBlank="1" showErrorMessage="1" sqref="F739" xr:uid="{00000000-0002-0000-0800-00000B000000}">
      <formula1>$AO$709:$AO$712</formula1>
    </dataValidation>
    <dataValidation type="list" allowBlank="1" showErrorMessage="1" sqref="I306" xr:uid="{00000000-0002-0000-0800-00000C000000}">
      <formula1>$AP$305:$AP$309</formula1>
    </dataValidation>
    <dataValidation type="list" allowBlank="1" showErrorMessage="1" sqref="F723" xr:uid="{00000000-0002-0000-0800-00000D000000}">
      <formula1>$AO$696:$AO$698</formula1>
    </dataValidation>
    <dataValidation type="list" allowBlank="1" showErrorMessage="1" sqref="T172" xr:uid="{00000000-0002-0000-0800-00000E000000}">
      <formula1>$AS$172:$AS$174</formula1>
    </dataValidation>
    <dataValidation type="list" allowBlank="1" showErrorMessage="1" sqref="I375" xr:uid="{00000000-0002-0000-0800-00000F000000}">
      <formula1>$AO$374:$AO$376</formula1>
    </dataValidation>
    <dataValidation type="list" allowBlank="1" showErrorMessage="1" sqref="B207:B216" xr:uid="{00000000-0002-0000-0800-000010000000}">
      <formula1>"(select),SRO/Studio,1 bedroom,2 bedroom,3 bedroom,4 bedroom,5 bedroom"</formula1>
    </dataValidation>
    <dataValidation type="list" allowBlank="1" showErrorMessage="1" sqref="B12 B15 B21 B24 B29 B37 B39 B41 B43 B45 B47 B49 B57 B62 E63:E65 E67 B69 B78 B86 B103 AB143 AC155 C261 C264 C274 C284 C292 C315 X395 C596 C604 C612 C614 C622 C624 C627 C636 C638 C645 C657 C664 C668 C672 C681 C693 C697 C716 C720 C725 C730 C734 C738 C756 C759" xr:uid="{00000000-0002-0000-0800-000011000000}">
      <formula1>"N/A,Yes"</formula1>
    </dataValidation>
    <dataValidation type="list" allowBlank="1" showErrorMessage="1" sqref="B141" xr:uid="{00000000-0002-0000-0800-000012000000}">
      <formula1>$AO$139:$AO$142</formula1>
    </dataValidation>
    <dataValidation type="list" allowBlank="1" showErrorMessage="1" sqref="C157" xr:uid="{00000000-0002-0000-0800-000013000000}">
      <formula1>$AO$160:$AO$162</formula1>
    </dataValidation>
    <dataValidation type="list" allowBlank="1" showErrorMessage="1" sqref="V711" xr:uid="{00000000-0002-0000-0800-000014000000}">
      <formula1>$AW$670:$AW$673</formula1>
    </dataValidation>
    <dataValidation type="list" allowBlank="1" showErrorMessage="1" sqref="F298" xr:uid="{00000000-0002-0000-0800-000015000000}">
      <formula1>$AP$293:$AP$296</formula1>
    </dataValidation>
    <dataValidation type="list" allowBlank="1" showErrorMessage="1" sqref="I311" xr:uid="{00000000-0002-0000-0800-000016000000}">
      <formula1>$AP$312:$AP$314</formula1>
    </dataValidation>
    <dataValidation type="list" allowBlank="1" showErrorMessage="1" sqref="B146" xr:uid="{00000000-0002-0000-0800-000017000000}">
      <formula1>$AO$144:$AO$146</formula1>
    </dataValidation>
    <dataValidation type="list" allowBlank="1" showErrorMessage="1" sqref="H446" xr:uid="{00000000-0002-0000-0800-000018000000}">
      <formula1>$AO$394:$AO$401</formula1>
    </dataValidation>
    <dataValidation type="list" allowBlank="1" showErrorMessage="1" sqref="H399 H466 H480 H492 H508 H520" xr:uid="{00000000-0002-0000-0800-000019000000}">
      <formula1>$AO$347:$AO$349</formula1>
    </dataValidation>
    <dataValidation type="list" allowBlank="1" showErrorMessage="1" sqref="V700" xr:uid="{00000000-0002-0000-0800-00001A000000}">
      <formula1>$AR$670:$AR$672</formula1>
    </dataValidation>
    <dataValidation type="list" allowBlank="1" showErrorMessage="1" sqref="C154:AD154" xr:uid="{00000000-0002-0000-0800-00001B000000}">
      <formula1>$AO$153:$AO$158</formula1>
    </dataValidation>
    <dataValidation type="list" allowBlank="1" showErrorMessage="1" sqref="H367 H368:I373" xr:uid="{00000000-0002-0000-0800-00001C000000}">
      <formula1>$AO$347:$AO$352</formula1>
    </dataValidation>
    <dataValidation type="list" allowBlank="1" showErrorMessage="1" sqref="H536" xr:uid="{00000000-0002-0000-0800-00001D000000}">
      <formula1>$AP$477:$AP$479</formula1>
    </dataValidation>
    <dataValidation type="list" allowBlank="1" showErrorMessage="1" sqref="G728" xr:uid="{00000000-0002-0000-0800-00001E000000}">
      <formula1>$AO$703:$AO$706</formula1>
    </dataValidation>
  </dataValidations>
  <printOptions horizontalCentered="1"/>
  <pageMargins left="0.5" right="0.5" top="0.75" bottom="0.75" header="0" footer="0"/>
  <pageSetup orientation="portrait"/>
  <headerFooter>
    <oddFooter>&amp;C&amp;P&amp;R&amp;A</oddFooter>
  </headerFooter>
  <rowBreaks count="8" manualBreakCount="8">
    <brk id="321" man="1"/>
    <brk id="98" man="1"/>
    <brk id="52" man="1"/>
    <brk id="776" man="1"/>
    <brk id="441" man="1"/>
    <brk id="268" man="1"/>
    <brk id="606" man="1"/>
    <brk id="495" man="1"/>
  </row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39</vt:i4>
      </vt:variant>
    </vt:vector>
  </HeadingPairs>
  <TitlesOfParts>
    <vt:vector size="5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'Application Checklist'!bedrooms</vt:lpstr>
      <vt:lpstr>'Basis &amp; Credits'!bedrooms</vt:lpstr>
      <vt:lpstr>'Instructions-Electronic Submit'!bedrooms</vt:lpstr>
      <vt:lpstr>'Post-award Project Cost Changes'!bedrooms</vt:lpstr>
      <vt:lpstr>'Service Amenities Budget'!bedrooms</vt:lpstr>
      <vt:lpstr>'Sources and Basis Breakdown'!bedrooms</vt:lpstr>
      <vt:lpstr>bedrooms</vt:lpstr>
      <vt:lpstr>'Basis &amp; Credits'!set_aside</vt:lpstr>
      <vt:lpstr>'Sources and Basis Breakdown'!set_aside</vt:lpstr>
      <vt:lpstr>set_aside</vt:lpstr>
      <vt:lpstr>'Basis &amp; Credits'!TC_Rent</vt:lpstr>
      <vt:lpstr>'Instructions-Electronic Submit'!TC_Rent</vt:lpstr>
      <vt:lpstr>'Post-award Project Cost Changes'!TC_Rent</vt:lpstr>
      <vt:lpstr>'Service Amenities Budget'!TC_Rent</vt:lpstr>
      <vt:lpstr>'Sources and Basis Breakdown'!TC_Rent</vt:lpstr>
      <vt:lpstr>TC_Rent</vt:lpstr>
      <vt:lpstr>'Basis &amp; Credits'!Z_48A1B9AA_9520_4513_968D_1FB22989E0AF_.wvu.Cols</vt:lpstr>
      <vt:lpstr>'CDLAC Points System'!Z_48A1B9AA_9520_4513_968D_1FB22989E0AF_.wvu.Cols</vt:lpstr>
      <vt:lpstr>'Sources and Basis Breakdown'!Z_48A1B9AA_9520_4513_968D_1FB22989E0AF_.wvu.Cols</vt:lpstr>
      <vt:lpstr>'Basis &amp; Credits'!Z_48A1B9AA_9520_4513_968D_1FB22989E0AF_.wvu.PrintArea</vt:lpstr>
      <vt:lpstr>'CDLAC Points System'!Z_48A1B9AA_9520_4513_968D_1FB22989E0AF_.wvu.PrintArea</vt:lpstr>
      <vt:lpstr>'Service Amenities Budget'!Z_48A1B9AA_9520_4513_968D_1FB22989E0AF_.wvu.PrintArea</vt:lpstr>
      <vt:lpstr>'Sources and Basis Breakdown'!Z_48A1B9AA_9520_4513_968D_1FB22989E0AF_.wvu.PrintArea</vt:lpstr>
      <vt:lpstr>'Sources and Basis Breakdown'!Z_48A1B9AA_9520_4513_968D_1FB22989E0AF_.wvu.PrintTitles</vt:lpstr>
      <vt:lpstr>Application!Z_ACB87C9A_02C3_4C83_BBE4_E2C44A4D81CD_.wvu.Cols</vt:lpstr>
      <vt:lpstr>'Application Checklist'!Z_ACB87C9A_02C3_4C83_BBE4_E2C44A4D81CD_.wvu.Cols</vt:lpstr>
      <vt:lpstr>'Checklist Items '!Z_ACB87C9A_02C3_4C83_BBE4_E2C44A4D81CD_.wvu.Cols</vt:lpstr>
      <vt:lpstr>'Instructions-App Completion '!Z_ACB87C9A_02C3_4C83_BBE4_E2C44A4D81CD_.wvu.Cols</vt:lpstr>
      <vt:lpstr>'Instructions-Electronic Submit'!Z_ACB87C9A_02C3_4C83_BBE4_E2C44A4D81CD_.wvu.Cols</vt:lpstr>
      <vt:lpstr>'Sources and Uses Budget'!Z_ACB87C9A_02C3_4C83_BBE4_E2C44A4D81CD_.wvu.Cols</vt:lpstr>
      <vt:lpstr>'15 Year Pro Forma'!Z_ACB87C9A_02C3_4C83_BBE4_E2C44A4D81CD_.wvu.PrintArea</vt:lpstr>
      <vt:lpstr>Application!Z_ACB87C9A_02C3_4C83_BBE4_E2C44A4D81CD_.wvu.PrintArea</vt:lpstr>
      <vt:lpstr>'Application Checklist'!Z_ACB87C9A_02C3_4C83_BBE4_E2C44A4D81CD_.wvu.PrintArea</vt:lpstr>
      <vt:lpstr>'Checklist Items '!Z_ACB87C9A_02C3_4C83_BBE4_E2C44A4D81CD_.wvu.PrintArea</vt:lpstr>
      <vt:lpstr>'Instructions-App Completion '!Z_ACB87C9A_02C3_4C83_BBE4_E2C44A4D81CD_.wvu.PrintArea</vt:lpstr>
      <vt:lpstr>'Post-award Project Cost Changes'!Z_ACB87C9A_02C3_4C83_BBE4_E2C44A4D81CD_.wvu.PrintArea</vt:lpstr>
      <vt:lpstr>'Sources and Uses Budget'!Z_ACB87C9A_02C3_4C83_BBE4_E2C44A4D81CD_.wvu.PrintArea</vt:lpstr>
      <vt:lpstr>'Sources and Uses Budget'!Z_ACB87C9A_02C3_4C83_BBE4_E2C44A4D81CD_.wvu.PrintTitles</vt:lpstr>
      <vt:lpstr>'Post-award Project Cost Changes'!Z_ACB87C9A_02C3_4C83_BBE4_E2C44A4D81CD_.wvu.Rows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Kiel Lopez-Schmidt</cp:lastModifiedBy>
  <cp:lastPrinted>2021-02-01T20:07:34Z</cp:lastPrinted>
  <dcterms:created xsi:type="dcterms:W3CDTF">2007-12-27T18:26:28Z</dcterms:created>
  <dcterms:modified xsi:type="dcterms:W3CDTF">2021-02-02T22:26:26Z</dcterms:modified>
</cp:coreProperties>
</file>